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2.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pivotTables/pivotTable3.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hidePivotFieldList="1" defaultThemeVersion="166925"/>
  <mc:AlternateContent xmlns:mc="http://schemas.openxmlformats.org/markup-compatibility/2006">
    <mc:Choice Requires="x15">
      <x15ac:absPath xmlns:x15ac="http://schemas.microsoft.com/office/spreadsheetml/2010/11/ac" url="https://wfp.sharepoint.com/sites/fsc_mdg/Shared Documents/02 - Information Management/12. Outils finaux/"/>
    </mc:Choice>
  </mc:AlternateContent>
  <xr:revisionPtr revIDLastSave="93" documentId="13_ncr:1_{6DAE17FE-95E3-4777-BDE1-0BA6EE36087D}" xr6:coauthVersionLast="47" xr6:coauthVersionMax="47" xr10:uidLastSave="{DDB684EA-7404-4258-BE3A-FFB5E25D169C}"/>
  <bookViews>
    <workbookView xWindow="-110" yWindow="-110" windowWidth="19420" windowHeight="11620" firstSheet="1" activeTab="1" xr2:uid="{64AD5919-ED16-413D-8D62-62AD691731BC}"/>
  </bookViews>
  <sheets>
    <sheet name="Cible_ope_static" sheetId="20" state="hidden" r:id="rId1"/>
    <sheet name="Plans SAMS_A remplir" sheetId="2" r:id="rId2"/>
    <sheet name="Sheet4" sheetId="24" state="hidden" r:id="rId3"/>
    <sheet name="Réponse par commune_AA_Mensuel" sheetId="14" r:id="rId4"/>
    <sheet name="mdg_pop_adm3_2" sheetId="19" state="hidden" r:id="rId5"/>
    <sheet name="Listes" sheetId="16" r:id="rId6"/>
    <sheet name="Plans SAMS_resilience" sheetId="18" state="hidden" r:id="rId7"/>
    <sheet name="Priorization" sheetId="4" r:id="rId8"/>
    <sheet name="Population" sheetId="1" r:id="rId9"/>
    <sheet name="OU" sheetId="21" state="hidden" r:id="rId10"/>
    <sheet name="Gaps 11.08" sheetId="8" state="hidden" r:id="rId11"/>
    <sheet name="Cible vs IPC" sheetId="12" state="hidden" r:id="rId12"/>
    <sheet name="Sheet3" sheetId="23" state="hidden" r:id="rId13"/>
    <sheet name="mdg_pop_adm3" sheetId="15" state="hidden" r:id="rId14"/>
  </sheets>
  <externalReferences>
    <externalReference r:id="rId15"/>
  </externalReferences>
  <definedNames>
    <definedName name="_xlnm._FilterDatabase" localSheetId="0" hidden="1">Cible_ope_static!$A$1:$G$202</definedName>
    <definedName name="_xlnm._FilterDatabase" localSheetId="13" hidden="1">mdg_pop_adm3!$B$1:$H$1587</definedName>
    <definedName name="_xlnm._FilterDatabase" localSheetId="4" hidden="1">mdg_pop_adm3_2!$A$1:$M$1601</definedName>
    <definedName name="_xlnm._FilterDatabase" localSheetId="1" hidden="1">'Plans SAMS_A remplir'!$A$2:$Q$988</definedName>
    <definedName name="_xlnm._FilterDatabase" localSheetId="6" hidden="1">'Plans SAMS_resilience'!$A$2:$AG$258</definedName>
    <definedName name="_xlnm._FilterDatabase" localSheetId="8" hidden="1">Population!$A$1:$L$261</definedName>
    <definedName name="_xlnm._FilterDatabase" localSheetId="7" hidden="1">Priorization!$A$1:$K$202</definedName>
    <definedName name="_xlnm._FilterDatabase" localSheetId="3" hidden="1">'Réponse par commune_AA_Mensuel'!$A$4:$BD$735</definedName>
    <definedName name="_xlnm._FilterDatabase" localSheetId="12" hidden="1">Sheet3!$A$1:$I$457</definedName>
    <definedName name="admin_1">mdg_pop_adm3!$B$2:$C$2000</definedName>
    <definedName name="admin_1_2">mdg_pop_adm3_2!$E$2:$F$1601</definedName>
    <definedName name="admin_2">mdg_pop_adm3!$D$2:$E$2000</definedName>
    <definedName name="admin_2_2">mdg_pop_adm3_2!$H$2:$I$1601</definedName>
    <definedName name="admin_3">mdg_pop_adm3!$A$2:$H$2000</definedName>
    <definedName name="admin_3_2">mdg_pop_adm3_2!$A$2:$M$1601</definedName>
    <definedName name="Bailleur">Table710[Bailleurs]</definedName>
    <definedName name="coordination">Listes!$A$2:$A$8</definedName>
    <definedName name="District_Col">Table9[District]</definedName>
    <definedName name="District_start">Table9[[#Headers],[District]]</definedName>
    <definedName name="Modalité">tblResponseModality[Response Modality]</definedName>
    <definedName name="Orga">Table5[Organisation titulaire du projet (accronyme)]</definedName>
    <definedName name="planification_pop" localSheetId="6">'Plans SAMS_resilience'!$K$3:$W$502</definedName>
    <definedName name="planification_pop">'Plans SAMS_A remplir'!$I$3:$M$377</definedName>
    <definedName name="pop">Population!$F$2:$L$400</definedName>
    <definedName name="pop_tot">Population!$F$2:$L$259</definedName>
    <definedName name="prio">Priorization!$F$2:$G$202</definedName>
    <definedName name="priorite" localSheetId="6">'Plans SAMS_resilience'!$F$3:$G$502</definedName>
    <definedName name="priorite">'Plans SAMS_A remplir'!$E$3:$E$377</definedName>
    <definedName name="ration">Table813[Ration]</definedName>
    <definedName name="Reg_Col">Table8[Région]</definedName>
    <definedName name="Reg_start">Table8[[#Headers],[Région]]</definedName>
    <definedName name="Region">[1]!Table7[Région]</definedName>
    <definedName name="Région">Table7[Région]</definedName>
    <definedName name="Réponse">tblResponseModality20[Timing / response]</definedName>
  </definedNames>
  <calcPr calcId="191029"/>
  <pivotCaches>
    <pivotCache cacheId="2" r:id="rId16"/>
    <pivotCache cacheId="3"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236" i="2" l="1"/>
  <c r="Q236" i="2"/>
  <c r="P236" i="2"/>
  <c r="R235" i="2"/>
  <c r="Q235" i="2"/>
  <c r="P235" i="2"/>
  <c r="R234" i="2"/>
  <c r="Q234" i="2"/>
  <c r="P234" i="2"/>
  <c r="R232" i="2"/>
  <c r="Q232" i="2"/>
  <c r="P232" i="2"/>
  <c r="R204" i="2"/>
  <c r="Q204" i="2"/>
  <c r="P204" i="2"/>
  <c r="R201" i="2"/>
  <c r="Q201" i="2"/>
  <c r="P201" i="2"/>
  <c r="R200" i="2"/>
  <c r="Q200" i="2"/>
  <c r="P200" i="2"/>
  <c r="R188" i="2"/>
  <c r="Q188" i="2"/>
  <c r="P188" i="2"/>
  <c r="R187" i="2"/>
  <c r="Q187" i="2"/>
  <c r="P187" i="2"/>
  <c r="R185" i="2"/>
  <c r="Q185" i="2"/>
  <c r="P185" i="2"/>
  <c r="R184" i="2"/>
  <c r="Q184" i="2"/>
  <c r="P184" i="2"/>
  <c r="R182" i="2"/>
  <c r="Q182" i="2"/>
  <c r="P182" i="2"/>
  <c r="R181" i="2"/>
  <c r="Q181" i="2"/>
  <c r="P181" i="2"/>
  <c r="R177" i="2"/>
  <c r="Q177" i="2"/>
  <c r="P177" i="2"/>
  <c r="R175" i="2"/>
  <c r="Q175" i="2"/>
  <c r="P175" i="2"/>
  <c r="Q173" i="2" l="1"/>
  <c r="P173" i="2"/>
  <c r="O173" i="2"/>
  <c r="R294" i="2" l="1"/>
  <c r="Q294" i="2"/>
  <c r="P294" i="2"/>
  <c r="R292" i="2"/>
  <c r="Q292" i="2"/>
  <c r="P292" i="2"/>
  <c r="R283" i="2"/>
  <c r="Q283" i="2"/>
  <c r="P283" i="2"/>
  <c r="R282" i="2"/>
  <c r="Q282" i="2"/>
  <c r="P282" i="2"/>
  <c r="R281" i="2"/>
  <c r="Q281" i="2"/>
  <c r="P281" i="2"/>
  <c r="R280" i="2"/>
  <c r="Q280" i="2"/>
  <c r="P280" i="2"/>
  <c r="R279" i="2"/>
  <c r="Q279" i="2"/>
  <c r="P279" i="2"/>
  <c r="R278" i="2"/>
  <c r="AI3" i="2"/>
  <c r="AI4" i="2"/>
  <c r="AI5" i="2"/>
  <c r="AI6" i="2"/>
  <c r="AI7" i="2"/>
  <c r="AI8" i="2"/>
  <c r="AI9" i="2"/>
  <c r="AI10" i="2"/>
  <c r="AI11" i="2"/>
  <c r="AI12" i="2"/>
  <c r="AI13" i="2"/>
  <c r="AI14" i="2"/>
  <c r="AI15" i="2"/>
  <c r="AI16" i="2"/>
  <c r="AI17" i="2"/>
  <c r="AI18" i="2"/>
  <c r="AI19" i="2"/>
  <c r="AI20" i="2"/>
  <c r="AI21" i="2"/>
  <c r="AI22" i="2"/>
  <c r="AI23" i="2"/>
  <c r="AI24" i="2"/>
  <c r="AI25" i="2"/>
  <c r="AI26" i="2"/>
  <c r="AI27" i="2"/>
  <c r="AI28" i="2"/>
  <c r="AI29" i="2"/>
  <c r="AI30" i="2"/>
  <c r="AI31" i="2"/>
  <c r="AI32" i="2"/>
  <c r="AI33" i="2"/>
  <c r="AI34" i="2"/>
  <c r="AI35" i="2"/>
  <c r="AI36" i="2"/>
  <c r="AI37" i="2"/>
  <c r="AI38" i="2"/>
  <c r="AI39" i="2"/>
  <c r="AI40" i="2"/>
  <c r="AI41" i="2"/>
  <c r="AI42" i="2"/>
  <c r="AI43" i="2"/>
  <c r="AI44" i="2"/>
  <c r="AI45" i="2"/>
  <c r="AI46" i="2"/>
  <c r="AI47" i="2"/>
  <c r="AI48" i="2"/>
  <c r="AI49" i="2"/>
  <c r="AI50" i="2"/>
  <c r="AI51" i="2"/>
  <c r="AI52" i="2"/>
  <c r="AI53" i="2"/>
  <c r="AI54" i="2"/>
  <c r="AI55" i="2"/>
  <c r="AI56" i="2"/>
  <c r="AI57" i="2"/>
  <c r="AI58" i="2"/>
  <c r="AI59" i="2"/>
  <c r="AI60" i="2"/>
  <c r="AI61" i="2"/>
  <c r="AI62" i="2"/>
  <c r="AI63" i="2"/>
  <c r="AI64" i="2"/>
  <c r="AI65" i="2"/>
  <c r="AI66" i="2"/>
  <c r="AI67" i="2"/>
  <c r="AI68" i="2"/>
  <c r="AI69" i="2"/>
  <c r="AI70" i="2"/>
  <c r="AI71" i="2"/>
  <c r="AI72" i="2"/>
  <c r="AI73" i="2"/>
  <c r="AI74" i="2"/>
  <c r="AI75" i="2"/>
  <c r="AI76" i="2"/>
  <c r="AI77" i="2"/>
  <c r="AI78" i="2"/>
  <c r="AI79" i="2"/>
  <c r="AI80" i="2"/>
  <c r="AI81" i="2"/>
  <c r="AI82" i="2"/>
  <c r="AI83" i="2"/>
  <c r="AI84" i="2"/>
  <c r="AI85" i="2"/>
  <c r="AI86" i="2"/>
  <c r="AI87" i="2"/>
  <c r="AI88" i="2"/>
  <c r="AI89" i="2"/>
  <c r="AI90" i="2"/>
  <c r="AI91" i="2"/>
  <c r="AI92" i="2"/>
  <c r="AI93" i="2"/>
  <c r="AI94" i="2"/>
  <c r="AI95" i="2"/>
  <c r="AI96" i="2"/>
  <c r="AI97" i="2"/>
  <c r="AI98" i="2"/>
  <c r="AI99" i="2"/>
  <c r="AI100" i="2"/>
  <c r="AI101" i="2"/>
  <c r="AI102" i="2"/>
  <c r="AI103" i="2"/>
  <c r="AI104" i="2"/>
  <c r="AI105" i="2"/>
  <c r="AI106" i="2"/>
  <c r="AI107" i="2"/>
  <c r="AI108" i="2"/>
  <c r="AI109" i="2"/>
  <c r="AI110" i="2"/>
  <c r="AI111" i="2"/>
  <c r="AI112" i="2"/>
  <c r="AI113" i="2"/>
  <c r="AI114" i="2"/>
  <c r="AI115" i="2"/>
  <c r="AI116" i="2"/>
  <c r="AI117" i="2"/>
  <c r="AI118" i="2"/>
  <c r="AI119" i="2"/>
  <c r="AI120" i="2"/>
  <c r="AI121" i="2"/>
  <c r="AI122" i="2"/>
  <c r="AI123" i="2"/>
  <c r="AI124" i="2"/>
  <c r="AI125" i="2"/>
  <c r="AI126" i="2"/>
  <c r="AI127" i="2"/>
  <c r="AI128" i="2"/>
  <c r="AI129" i="2"/>
  <c r="AI130" i="2"/>
  <c r="AI131" i="2"/>
  <c r="AI132" i="2"/>
  <c r="AI133" i="2"/>
  <c r="AI134" i="2"/>
  <c r="AI135" i="2"/>
  <c r="AI136" i="2"/>
  <c r="AI137" i="2"/>
  <c r="AI138" i="2"/>
  <c r="AI139" i="2"/>
  <c r="AI140" i="2"/>
  <c r="AI141" i="2"/>
  <c r="AI142" i="2"/>
  <c r="AI143" i="2"/>
  <c r="AI144" i="2"/>
  <c r="AI145" i="2"/>
  <c r="AI146" i="2"/>
  <c r="AI147" i="2"/>
  <c r="AI148" i="2"/>
  <c r="AI149" i="2"/>
  <c r="AI150" i="2"/>
  <c r="AI151" i="2"/>
  <c r="AI152" i="2"/>
  <c r="AI153" i="2"/>
  <c r="AI154" i="2"/>
  <c r="AI155" i="2"/>
  <c r="AI156" i="2"/>
  <c r="AI157" i="2"/>
  <c r="AI158" i="2"/>
  <c r="AI159" i="2"/>
  <c r="AI160" i="2"/>
  <c r="AI161" i="2"/>
  <c r="AI162" i="2"/>
  <c r="AI163" i="2"/>
  <c r="AI164" i="2"/>
  <c r="AI165" i="2"/>
  <c r="AI166" i="2"/>
  <c r="AI167" i="2"/>
  <c r="AI168" i="2"/>
  <c r="AI169" i="2"/>
  <c r="AI170" i="2"/>
  <c r="AI171" i="2"/>
  <c r="AI172" i="2"/>
  <c r="AI173" i="2"/>
  <c r="AI174" i="2"/>
  <c r="AI175" i="2"/>
  <c r="AI176" i="2"/>
  <c r="AI177" i="2"/>
  <c r="AI178" i="2"/>
  <c r="AI179" i="2"/>
  <c r="AI180" i="2"/>
  <c r="AI181" i="2"/>
  <c r="AI182" i="2"/>
  <c r="AI183" i="2"/>
  <c r="AI184" i="2"/>
  <c r="AI185" i="2"/>
  <c r="AI186" i="2"/>
  <c r="AI187" i="2"/>
  <c r="AI188" i="2"/>
  <c r="AI189" i="2"/>
  <c r="AI190" i="2"/>
  <c r="AI191" i="2"/>
  <c r="AI192" i="2"/>
  <c r="AI193" i="2"/>
  <c r="AI194" i="2"/>
  <c r="AI195" i="2"/>
  <c r="AI196" i="2"/>
  <c r="AI197" i="2"/>
  <c r="AI198" i="2"/>
  <c r="AI199" i="2"/>
  <c r="AI200" i="2"/>
  <c r="AI201" i="2"/>
  <c r="AI202" i="2"/>
  <c r="AI203" i="2"/>
  <c r="AI204" i="2"/>
  <c r="AI205" i="2"/>
  <c r="AI206" i="2"/>
  <c r="AI207" i="2"/>
  <c r="AI208" i="2"/>
  <c r="AI209" i="2"/>
  <c r="AI210" i="2"/>
  <c r="AI211" i="2"/>
  <c r="AI212" i="2"/>
  <c r="AI213" i="2"/>
  <c r="AI214" i="2"/>
  <c r="AI215" i="2"/>
  <c r="AI216" i="2"/>
  <c r="AI217" i="2"/>
  <c r="AI218" i="2"/>
  <c r="AI219" i="2"/>
  <c r="AI220" i="2"/>
  <c r="AI221" i="2"/>
  <c r="AI222" i="2"/>
  <c r="AI223" i="2"/>
  <c r="AI224" i="2"/>
  <c r="AI225" i="2"/>
  <c r="AI226" i="2"/>
  <c r="AI227" i="2"/>
  <c r="AI228" i="2"/>
  <c r="AI229" i="2"/>
  <c r="AI230" i="2"/>
  <c r="AI231" i="2"/>
  <c r="AI232" i="2"/>
  <c r="AI233" i="2"/>
  <c r="AI234" i="2"/>
  <c r="AI235" i="2"/>
  <c r="AI236" i="2"/>
  <c r="AI237" i="2"/>
  <c r="AI238" i="2"/>
  <c r="AI239" i="2"/>
  <c r="AI240" i="2"/>
  <c r="AI241" i="2"/>
  <c r="AI242" i="2"/>
  <c r="AI243" i="2"/>
  <c r="AI244" i="2"/>
  <c r="AI245" i="2"/>
  <c r="AI246" i="2"/>
  <c r="AI247" i="2"/>
  <c r="AI248" i="2"/>
  <c r="AI249" i="2"/>
  <c r="AI250" i="2"/>
  <c r="AI251" i="2"/>
  <c r="AI252" i="2"/>
  <c r="AI253" i="2"/>
  <c r="AI254" i="2"/>
  <c r="AI255" i="2"/>
  <c r="AI256" i="2"/>
  <c r="AI257" i="2"/>
  <c r="AI258" i="2"/>
  <c r="AI259" i="2"/>
  <c r="AI260" i="2"/>
  <c r="AI261" i="2"/>
  <c r="AI262" i="2"/>
  <c r="AI263" i="2"/>
  <c r="AI264" i="2"/>
  <c r="AI265" i="2"/>
  <c r="AI266" i="2"/>
  <c r="AI267" i="2"/>
  <c r="AI268" i="2"/>
  <c r="AI269" i="2"/>
  <c r="AI270" i="2"/>
  <c r="AI271" i="2"/>
  <c r="AI272" i="2"/>
  <c r="AI273" i="2"/>
  <c r="AI274" i="2"/>
  <c r="AI275" i="2"/>
  <c r="AI276" i="2"/>
  <c r="AI277" i="2"/>
  <c r="AI278" i="2"/>
  <c r="AI279" i="2"/>
  <c r="AI280" i="2"/>
  <c r="AI281" i="2"/>
  <c r="AI282" i="2"/>
  <c r="AI283" i="2"/>
  <c r="AI284" i="2"/>
  <c r="AI285" i="2"/>
  <c r="AI286" i="2"/>
  <c r="AI287" i="2"/>
  <c r="AI288" i="2"/>
  <c r="AI289" i="2"/>
  <c r="AI290" i="2"/>
  <c r="AI291" i="2"/>
  <c r="AI292" i="2"/>
  <c r="AI293" i="2"/>
  <c r="AI294" i="2"/>
  <c r="AI295" i="2"/>
  <c r="AI296" i="2"/>
  <c r="AI297" i="2"/>
  <c r="AI298" i="2"/>
  <c r="AI299" i="2"/>
  <c r="AI300" i="2"/>
  <c r="AI301" i="2"/>
  <c r="AI302" i="2"/>
  <c r="AI303" i="2"/>
  <c r="AI304" i="2"/>
  <c r="AI305" i="2"/>
  <c r="AI306" i="2"/>
  <c r="AI307" i="2"/>
  <c r="AI308" i="2"/>
  <c r="AI309" i="2"/>
  <c r="AI310" i="2"/>
  <c r="AI311" i="2"/>
  <c r="AI312" i="2"/>
  <c r="AI313" i="2"/>
  <c r="AI314" i="2"/>
  <c r="AI315" i="2"/>
  <c r="AI316" i="2"/>
  <c r="AI317" i="2"/>
  <c r="AI318" i="2"/>
  <c r="AI319" i="2"/>
  <c r="AI320" i="2"/>
  <c r="AI321" i="2"/>
  <c r="AI322" i="2"/>
  <c r="AI323" i="2"/>
  <c r="AI324" i="2"/>
  <c r="AI325" i="2"/>
  <c r="AI326" i="2"/>
  <c r="AI327" i="2"/>
  <c r="AI328" i="2"/>
  <c r="AI329" i="2"/>
  <c r="AI330" i="2"/>
  <c r="AI331" i="2"/>
  <c r="AI332" i="2"/>
  <c r="AI333" i="2"/>
  <c r="AI334" i="2"/>
  <c r="AI335" i="2"/>
  <c r="AI336" i="2"/>
  <c r="AI337" i="2"/>
  <c r="AI338" i="2"/>
  <c r="AI339" i="2"/>
  <c r="AI340" i="2"/>
  <c r="AI341" i="2"/>
  <c r="AI342" i="2"/>
  <c r="AI343" i="2"/>
  <c r="AI344" i="2"/>
  <c r="AI345" i="2"/>
  <c r="AI346" i="2"/>
  <c r="AI347" i="2"/>
  <c r="AI348" i="2"/>
  <c r="AI349" i="2"/>
  <c r="AI350" i="2"/>
  <c r="AI351" i="2"/>
  <c r="AI352" i="2"/>
  <c r="AI353" i="2"/>
  <c r="AI354" i="2"/>
  <c r="AI355" i="2"/>
  <c r="AI356" i="2"/>
  <c r="AI357" i="2"/>
  <c r="AI358" i="2"/>
  <c r="AI359" i="2"/>
  <c r="AI360" i="2"/>
  <c r="AI361" i="2"/>
  <c r="AI362" i="2"/>
  <c r="AI363" i="2"/>
  <c r="AI364" i="2"/>
  <c r="AI365" i="2"/>
  <c r="AI366" i="2"/>
  <c r="AI367" i="2"/>
  <c r="AI368" i="2"/>
  <c r="AI369" i="2"/>
  <c r="AI370" i="2"/>
  <c r="AI371" i="2"/>
  <c r="AI372" i="2"/>
  <c r="AI373" i="2"/>
  <c r="AI374" i="2"/>
  <c r="AI375" i="2"/>
  <c r="AI376" i="2"/>
  <c r="AI377" i="2"/>
  <c r="AI378" i="2"/>
  <c r="AI379" i="2"/>
  <c r="AI380" i="2"/>
  <c r="AI381" i="2"/>
  <c r="AI382" i="2"/>
  <c r="AI383" i="2"/>
  <c r="AI384" i="2"/>
  <c r="AI385" i="2"/>
  <c r="AI386" i="2"/>
  <c r="AI387" i="2"/>
  <c r="AI388" i="2"/>
  <c r="AI389" i="2"/>
  <c r="AI390" i="2"/>
  <c r="AI391" i="2"/>
  <c r="AI392" i="2"/>
  <c r="AI393" i="2"/>
  <c r="AI394" i="2"/>
  <c r="AI395" i="2"/>
  <c r="AI396" i="2"/>
  <c r="AI397" i="2"/>
  <c r="AI398" i="2"/>
  <c r="AI399" i="2"/>
  <c r="AI400" i="2"/>
  <c r="AI401" i="2"/>
  <c r="AI402" i="2"/>
  <c r="AI403" i="2"/>
  <c r="AI404" i="2"/>
  <c r="AI405" i="2"/>
  <c r="AI406" i="2"/>
  <c r="AI407" i="2"/>
  <c r="AI408" i="2"/>
  <c r="AI409" i="2"/>
  <c r="AI410" i="2"/>
  <c r="AI411" i="2"/>
  <c r="AI412" i="2"/>
  <c r="AI413" i="2"/>
  <c r="AI414" i="2"/>
  <c r="AI415" i="2"/>
  <c r="AI416" i="2"/>
  <c r="AI417" i="2"/>
  <c r="AI418" i="2"/>
  <c r="AI419" i="2"/>
  <c r="AI420" i="2"/>
  <c r="AI421" i="2"/>
  <c r="AI422" i="2"/>
  <c r="AI423" i="2"/>
  <c r="AI424" i="2"/>
  <c r="AI425" i="2"/>
  <c r="AI426" i="2"/>
  <c r="AI427" i="2"/>
  <c r="AI428" i="2"/>
  <c r="AI429" i="2"/>
  <c r="AI430" i="2"/>
  <c r="AI431" i="2"/>
  <c r="AI432" i="2"/>
  <c r="AI433" i="2"/>
  <c r="AI434" i="2"/>
  <c r="AI435" i="2"/>
  <c r="AI436" i="2"/>
  <c r="AI437" i="2"/>
  <c r="AI438" i="2"/>
  <c r="AI439" i="2"/>
  <c r="AI440" i="2"/>
  <c r="AI441" i="2"/>
  <c r="AI442" i="2"/>
  <c r="AI443" i="2"/>
  <c r="AI444" i="2"/>
  <c r="AI445" i="2"/>
  <c r="AI446" i="2"/>
  <c r="AI447" i="2"/>
  <c r="AI448" i="2"/>
  <c r="AI449" i="2"/>
  <c r="AI450" i="2"/>
  <c r="AI451" i="2"/>
  <c r="AI452" i="2"/>
  <c r="AI453" i="2"/>
  <c r="AI454" i="2"/>
  <c r="AI455" i="2"/>
  <c r="AI456" i="2"/>
  <c r="AI457" i="2"/>
  <c r="AI458" i="2"/>
  <c r="AI459" i="2"/>
  <c r="AI460" i="2"/>
  <c r="AI461" i="2"/>
  <c r="AI462" i="2"/>
  <c r="AI463" i="2"/>
  <c r="AI464" i="2"/>
  <c r="AI465" i="2"/>
  <c r="AI466" i="2"/>
  <c r="AI467" i="2"/>
  <c r="AI468" i="2"/>
  <c r="AI469" i="2"/>
  <c r="AI470" i="2"/>
  <c r="AI471" i="2"/>
  <c r="AI472" i="2"/>
  <c r="AI473" i="2"/>
  <c r="AI474" i="2"/>
  <c r="AI475" i="2"/>
  <c r="AI476" i="2"/>
  <c r="AI477" i="2"/>
  <c r="AI478" i="2"/>
  <c r="AI479" i="2"/>
  <c r="AI480" i="2"/>
  <c r="AI481" i="2"/>
  <c r="AI482" i="2"/>
  <c r="AI483" i="2"/>
  <c r="AI484" i="2"/>
  <c r="AI485" i="2"/>
  <c r="AI486" i="2"/>
  <c r="AI487" i="2"/>
  <c r="AI488" i="2"/>
  <c r="AI489" i="2"/>
  <c r="AI490" i="2"/>
  <c r="AI491" i="2"/>
  <c r="AI492" i="2"/>
  <c r="AI493" i="2"/>
  <c r="AI494" i="2"/>
  <c r="AI495" i="2"/>
  <c r="AI496" i="2"/>
  <c r="AI497" i="2"/>
  <c r="AI498" i="2"/>
  <c r="AI499" i="2"/>
  <c r="AI500" i="2"/>
  <c r="AI501" i="2"/>
  <c r="AI502" i="2"/>
  <c r="AI503" i="2"/>
  <c r="AI504" i="2"/>
  <c r="AI505" i="2"/>
  <c r="AI506" i="2"/>
  <c r="AI507" i="2"/>
  <c r="AI508" i="2"/>
  <c r="AI509" i="2"/>
  <c r="AI510" i="2"/>
  <c r="AI511" i="2"/>
  <c r="AI512" i="2"/>
  <c r="AI513" i="2"/>
  <c r="AI514" i="2"/>
  <c r="AI515" i="2"/>
  <c r="AI516" i="2"/>
  <c r="AI517" i="2"/>
  <c r="AI518" i="2"/>
  <c r="AI519" i="2"/>
  <c r="AI520" i="2"/>
  <c r="AI521" i="2"/>
  <c r="AI522" i="2"/>
  <c r="AI523" i="2"/>
  <c r="AI524" i="2"/>
  <c r="AI525" i="2"/>
  <c r="AI526" i="2"/>
  <c r="AI527" i="2"/>
  <c r="AI528" i="2"/>
  <c r="AI529" i="2"/>
  <c r="AI530" i="2"/>
  <c r="AI531" i="2"/>
  <c r="AI532" i="2"/>
  <c r="AI533" i="2"/>
  <c r="AI534" i="2"/>
  <c r="AI535" i="2"/>
  <c r="AI536" i="2"/>
  <c r="AI537" i="2"/>
  <c r="AI538" i="2"/>
  <c r="AI539" i="2"/>
  <c r="AI540" i="2"/>
  <c r="AI541" i="2"/>
  <c r="AI542" i="2"/>
  <c r="AI543" i="2"/>
  <c r="AI544" i="2"/>
  <c r="AI545" i="2"/>
  <c r="AI546" i="2"/>
  <c r="AI547" i="2"/>
  <c r="AI548" i="2"/>
  <c r="AI549" i="2"/>
  <c r="AI550" i="2"/>
  <c r="AI551" i="2"/>
  <c r="AI552" i="2"/>
  <c r="AI553" i="2"/>
  <c r="AI554" i="2"/>
  <c r="AI555" i="2"/>
  <c r="AI556" i="2"/>
  <c r="AI557" i="2"/>
  <c r="AI558" i="2"/>
  <c r="AI559" i="2"/>
  <c r="AI560" i="2"/>
  <c r="AI561" i="2"/>
  <c r="AI562" i="2"/>
  <c r="AI563" i="2"/>
  <c r="AI564" i="2"/>
  <c r="AI565" i="2"/>
  <c r="AI566" i="2"/>
  <c r="AI567" i="2"/>
  <c r="AI568" i="2"/>
  <c r="AI569" i="2"/>
  <c r="AI570" i="2"/>
  <c r="AI571" i="2"/>
  <c r="AI572" i="2"/>
  <c r="AI573" i="2"/>
  <c r="AI574" i="2"/>
  <c r="AI575" i="2"/>
  <c r="AI576" i="2"/>
  <c r="AI577" i="2"/>
  <c r="AI578" i="2"/>
  <c r="AI579" i="2"/>
  <c r="AI580" i="2"/>
  <c r="AI581" i="2"/>
  <c r="AI582" i="2"/>
  <c r="AI583" i="2"/>
  <c r="AI584" i="2"/>
  <c r="AI585" i="2"/>
  <c r="AI586" i="2"/>
  <c r="AI587" i="2"/>
  <c r="AI588" i="2"/>
  <c r="AI589" i="2"/>
  <c r="AI590" i="2"/>
  <c r="AI591" i="2"/>
  <c r="AI592" i="2"/>
  <c r="AI593" i="2"/>
  <c r="AI594" i="2"/>
  <c r="AI595" i="2"/>
  <c r="AI596" i="2"/>
  <c r="AI597" i="2"/>
  <c r="AI598" i="2"/>
  <c r="AI599" i="2"/>
  <c r="AI600" i="2"/>
  <c r="AI601" i="2"/>
  <c r="AI602" i="2"/>
  <c r="AI603" i="2"/>
  <c r="AI604" i="2"/>
  <c r="AI605" i="2"/>
  <c r="AI606" i="2"/>
  <c r="AI607" i="2"/>
  <c r="AI608" i="2"/>
  <c r="AI609" i="2"/>
  <c r="AI610" i="2"/>
  <c r="AI611" i="2"/>
  <c r="AI612" i="2"/>
  <c r="AI613" i="2"/>
  <c r="AI614" i="2"/>
  <c r="AI615" i="2"/>
  <c r="AI616" i="2"/>
  <c r="AI617" i="2"/>
  <c r="AI618" i="2"/>
  <c r="AI619" i="2"/>
  <c r="AI620" i="2"/>
  <c r="AI621" i="2"/>
  <c r="AI622" i="2"/>
  <c r="AI623" i="2"/>
  <c r="AI624" i="2"/>
  <c r="AI625" i="2"/>
  <c r="AI626" i="2"/>
  <c r="AI627" i="2"/>
  <c r="AI628" i="2"/>
  <c r="AI629" i="2"/>
  <c r="AI630" i="2"/>
  <c r="AI631" i="2"/>
  <c r="AI632" i="2"/>
  <c r="AI633" i="2"/>
  <c r="AI634" i="2"/>
  <c r="AI635" i="2"/>
  <c r="AI636" i="2"/>
  <c r="AI637" i="2"/>
  <c r="AI638" i="2"/>
  <c r="AI639" i="2"/>
  <c r="AI640" i="2"/>
  <c r="AI641" i="2"/>
  <c r="AI642" i="2"/>
  <c r="AI643" i="2"/>
  <c r="AI644" i="2"/>
  <c r="AI645" i="2"/>
  <c r="AI646" i="2"/>
  <c r="AI647" i="2"/>
  <c r="AI648" i="2"/>
  <c r="AI649" i="2"/>
  <c r="AI650" i="2"/>
  <c r="AI651" i="2"/>
  <c r="AI652" i="2"/>
  <c r="AI653" i="2"/>
  <c r="AI654" i="2"/>
  <c r="AI655" i="2"/>
  <c r="AI656" i="2"/>
  <c r="AI657" i="2"/>
  <c r="AI658" i="2"/>
  <c r="AI659" i="2"/>
  <c r="AI660" i="2"/>
  <c r="AI661" i="2"/>
  <c r="AI662" i="2"/>
  <c r="AI663" i="2"/>
  <c r="AI664" i="2"/>
  <c r="AI665" i="2"/>
  <c r="AI666" i="2"/>
  <c r="AI667" i="2"/>
  <c r="AI668" i="2"/>
  <c r="AI669" i="2"/>
  <c r="AI670" i="2"/>
  <c r="AI671" i="2"/>
  <c r="AI672" i="2"/>
  <c r="AI673" i="2"/>
  <c r="AI674" i="2"/>
  <c r="AI675" i="2"/>
  <c r="AI676" i="2"/>
  <c r="AI677" i="2"/>
  <c r="AI678" i="2"/>
  <c r="AI679" i="2"/>
  <c r="AI680" i="2"/>
  <c r="AI681" i="2"/>
  <c r="AI682" i="2"/>
  <c r="AI683" i="2"/>
  <c r="AI684" i="2"/>
  <c r="AI685" i="2"/>
  <c r="AI686" i="2"/>
  <c r="AI687" i="2"/>
  <c r="AI688" i="2"/>
  <c r="AI689" i="2"/>
  <c r="AI690" i="2"/>
  <c r="AI691" i="2"/>
  <c r="AI692" i="2"/>
  <c r="AI693" i="2"/>
  <c r="AI694" i="2"/>
  <c r="AI695" i="2"/>
  <c r="AI696" i="2"/>
  <c r="AI697" i="2"/>
  <c r="AI698" i="2"/>
  <c r="AI699" i="2"/>
  <c r="AI700" i="2"/>
  <c r="AI701" i="2"/>
  <c r="AI702" i="2"/>
  <c r="AI703" i="2"/>
  <c r="AI704" i="2"/>
  <c r="AI705" i="2"/>
  <c r="AI706" i="2"/>
  <c r="AI707" i="2"/>
  <c r="AI708" i="2"/>
  <c r="AI709" i="2"/>
  <c r="AI710" i="2"/>
  <c r="AI711" i="2"/>
  <c r="AI712" i="2"/>
  <c r="AI713" i="2"/>
  <c r="AI714" i="2"/>
  <c r="AI715" i="2"/>
  <c r="AI716" i="2"/>
  <c r="AI717" i="2"/>
  <c r="AI718" i="2"/>
  <c r="AI719" i="2"/>
  <c r="AI720" i="2"/>
  <c r="AI721" i="2"/>
  <c r="AI722" i="2"/>
  <c r="AI723" i="2"/>
  <c r="AI724" i="2"/>
  <c r="AI725" i="2"/>
  <c r="AI726" i="2"/>
  <c r="AI727" i="2"/>
  <c r="AI728" i="2"/>
  <c r="AI729" i="2"/>
  <c r="AI730" i="2"/>
  <c r="AI731" i="2"/>
  <c r="AI732" i="2"/>
  <c r="AI733" i="2"/>
  <c r="AI734" i="2"/>
  <c r="AI735" i="2"/>
  <c r="AI736" i="2"/>
  <c r="AI737" i="2"/>
  <c r="AI738" i="2"/>
  <c r="AI739" i="2"/>
  <c r="AI740" i="2"/>
  <c r="AI741" i="2"/>
  <c r="AI742" i="2"/>
  <c r="AI743" i="2"/>
  <c r="AI744" i="2"/>
  <c r="AI745" i="2"/>
  <c r="AI746" i="2"/>
  <c r="AI747" i="2"/>
  <c r="AI748" i="2"/>
  <c r="AI749" i="2"/>
  <c r="AI750" i="2"/>
  <c r="AI751" i="2"/>
  <c r="AI752" i="2"/>
  <c r="AI753" i="2"/>
  <c r="AI754" i="2"/>
  <c r="AI755" i="2"/>
  <c r="AI756" i="2"/>
  <c r="AI757" i="2"/>
  <c r="AI758" i="2"/>
  <c r="AI759" i="2"/>
  <c r="AI760" i="2"/>
  <c r="AI761" i="2"/>
  <c r="AI762" i="2"/>
  <c r="AI763" i="2"/>
  <c r="AI764" i="2"/>
  <c r="AI765" i="2"/>
  <c r="AI766" i="2"/>
  <c r="AI767" i="2"/>
  <c r="AI768" i="2"/>
  <c r="AI769" i="2"/>
  <c r="AI770" i="2"/>
  <c r="AI771" i="2"/>
  <c r="AI772" i="2"/>
  <c r="AI773" i="2"/>
  <c r="AI774" i="2"/>
  <c r="AI775" i="2"/>
  <c r="AI776" i="2"/>
  <c r="AI777" i="2"/>
  <c r="AI778" i="2"/>
  <c r="AI779" i="2"/>
  <c r="AI780" i="2"/>
  <c r="AI781" i="2"/>
  <c r="AI782" i="2"/>
  <c r="AI783" i="2"/>
  <c r="AI784" i="2"/>
  <c r="AI785" i="2"/>
  <c r="AI786" i="2"/>
  <c r="AI787" i="2"/>
  <c r="AI788" i="2"/>
  <c r="AI789" i="2"/>
  <c r="AI790" i="2"/>
  <c r="AI791" i="2"/>
  <c r="AI792" i="2"/>
  <c r="AI793" i="2"/>
  <c r="AI794" i="2"/>
  <c r="AI795" i="2"/>
  <c r="AI796" i="2"/>
  <c r="AI797" i="2"/>
  <c r="AI798" i="2"/>
  <c r="AI799" i="2"/>
  <c r="AI800" i="2"/>
  <c r="AI801" i="2"/>
  <c r="AI802" i="2"/>
  <c r="AI803" i="2"/>
  <c r="AI804" i="2"/>
  <c r="AI805" i="2"/>
  <c r="AI806" i="2"/>
  <c r="AI807" i="2"/>
  <c r="AI808" i="2"/>
  <c r="AI809" i="2"/>
  <c r="AI810" i="2"/>
  <c r="AI811" i="2"/>
  <c r="AI812" i="2"/>
  <c r="AI813" i="2"/>
  <c r="AI814" i="2"/>
  <c r="AI815" i="2"/>
  <c r="AI816" i="2"/>
  <c r="AI817" i="2"/>
  <c r="AI818" i="2"/>
  <c r="AI819" i="2"/>
  <c r="AI820" i="2"/>
  <c r="AI821" i="2"/>
  <c r="AI822" i="2"/>
  <c r="AI823" i="2"/>
  <c r="AI824" i="2"/>
  <c r="AI825" i="2"/>
  <c r="AI826" i="2"/>
  <c r="AI827" i="2"/>
  <c r="AI828" i="2"/>
  <c r="AI829" i="2"/>
  <c r="AI830" i="2"/>
  <c r="AI831" i="2"/>
  <c r="AI832" i="2"/>
  <c r="AI833" i="2"/>
  <c r="AI834" i="2"/>
  <c r="AI835" i="2"/>
  <c r="AI836" i="2"/>
  <c r="AI837" i="2"/>
  <c r="AI838" i="2"/>
  <c r="AI839" i="2"/>
  <c r="AI840" i="2"/>
  <c r="AI841" i="2"/>
  <c r="AI842" i="2"/>
  <c r="AI843" i="2"/>
  <c r="AI844" i="2"/>
  <c r="AI845" i="2"/>
  <c r="AI846" i="2"/>
  <c r="AI847" i="2"/>
  <c r="AI848" i="2"/>
  <c r="AI849" i="2"/>
  <c r="AI850" i="2"/>
  <c r="AI851" i="2"/>
  <c r="AI852" i="2"/>
  <c r="AI853" i="2"/>
  <c r="AI854" i="2"/>
  <c r="AI855" i="2"/>
  <c r="AI856" i="2"/>
  <c r="AI857" i="2"/>
  <c r="AI858" i="2"/>
  <c r="AI859" i="2"/>
  <c r="AI860" i="2"/>
  <c r="AI861" i="2"/>
  <c r="AI862" i="2"/>
  <c r="AI863" i="2"/>
  <c r="AI864" i="2"/>
  <c r="AI865" i="2"/>
  <c r="AI866" i="2"/>
  <c r="AI867" i="2"/>
  <c r="AI868" i="2"/>
  <c r="AI869" i="2"/>
  <c r="AI870" i="2"/>
  <c r="AI871" i="2"/>
  <c r="AI872" i="2"/>
  <c r="AI873" i="2"/>
  <c r="AI874" i="2"/>
  <c r="AI875" i="2"/>
  <c r="AI876" i="2"/>
  <c r="AI877" i="2"/>
  <c r="AI878" i="2"/>
  <c r="AI879" i="2"/>
  <c r="AI880" i="2"/>
  <c r="AI881" i="2"/>
  <c r="AI882" i="2"/>
  <c r="AI883" i="2"/>
  <c r="AI884" i="2"/>
  <c r="AI885" i="2"/>
  <c r="AI886" i="2"/>
  <c r="AI887" i="2"/>
  <c r="AI888" i="2"/>
  <c r="AI889" i="2"/>
  <c r="AI890" i="2"/>
  <c r="AI891" i="2"/>
  <c r="AI892" i="2"/>
  <c r="AI893" i="2"/>
  <c r="AI894" i="2"/>
  <c r="AI895" i="2"/>
  <c r="AI896" i="2"/>
  <c r="AI897" i="2"/>
  <c r="AI898" i="2"/>
  <c r="AI899" i="2"/>
  <c r="AI900" i="2"/>
  <c r="AI901" i="2"/>
  <c r="AI902" i="2"/>
  <c r="AI903" i="2"/>
  <c r="AI904" i="2"/>
  <c r="AI905" i="2"/>
  <c r="AI906" i="2"/>
  <c r="AI907" i="2"/>
  <c r="AI908" i="2"/>
  <c r="AI909" i="2"/>
  <c r="AI910" i="2"/>
  <c r="AI911" i="2"/>
  <c r="AI912" i="2"/>
  <c r="AI913" i="2"/>
  <c r="AI914" i="2"/>
  <c r="AI915" i="2"/>
  <c r="AI916" i="2"/>
  <c r="AI917" i="2"/>
  <c r="AI918" i="2"/>
  <c r="AI919" i="2"/>
  <c r="AI920" i="2"/>
  <c r="AI921" i="2"/>
  <c r="AI922" i="2"/>
  <c r="AI923" i="2"/>
  <c r="AI924" i="2"/>
  <c r="AI925" i="2"/>
  <c r="AI926" i="2"/>
  <c r="AI927" i="2"/>
  <c r="AI928" i="2"/>
  <c r="AI929" i="2"/>
  <c r="AI930" i="2"/>
  <c r="AI931" i="2"/>
  <c r="AI932" i="2"/>
  <c r="AI933" i="2"/>
  <c r="AI934" i="2"/>
  <c r="AI935" i="2"/>
  <c r="AI936" i="2"/>
  <c r="AI937" i="2"/>
  <c r="AI938" i="2"/>
  <c r="AI939" i="2"/>
  <c r="AI940" i="2"/>
  <c r="AI941" i="2"/>
  <c r="AI942" i="2"/>
  <c r="AI943" i="2"/>
  <c r="AI944" i="2"/>
  <c r="AI945" i="2"/>
  <c r="AI946" i="2"/>
  <c r="AI947" i="2"/>
  <c r="AI948" i="2"/>
  <c r="AI949" i="2"/>
  <c r="AI950" i="2"/>
  <c r="AI951" i="2"/>
  <c r="AI952" i="2"/>
  <c r="AI953" i="2"/>
  <c r="AI954" i="2"/>
  <c r="AI955" i="2"/>
  <c r="AI956" i="2"/>
  <c r="AI957" i="2"/>
  <c r="AI958" i="2"/>
  <c r="AI959" i="2"/>
  <c r="AI960" i="2"/>
  <c r="AI961" i="2"/>
  <c r="AI962" i="2"/>
  <c r="AI963" i="2"/>
  <c r="AI964" i="2"/>
  <c r="AI965" i="2"/>
  <c r="AI966" i="2"/>
  <c r="AI967" i="2"/>
  <c r="AI968" i="2"/>
  <c r="AI969" i="2"/>
  <c r="AI970" i="2"/>
  <c r="AI971" i="2"/>
  <c r="AI972" i="2"/>
  <c r="AI973" i="2"/>
  <c r="AI974" i="2"/>
  <c r="AI975" i="2"/>
  <c r="AI976" i="2"/>
  <c r="AI977" i="2"/>
  <c r="AI978" i="2"/>
  <c r="AI979" i="2"/>
  <c r="AI980" i="2"/>
  <c r="AI981" i="2"/>
  <c r="AI982" i="2"/>
  <c r="AI983" i="2"/>
  <c r="AI984" i="2"/>
  <c r="AI985" i="2"/>
  <c r="AI986" i="2"/>
  <c r="AI987" i="2"/>
  <c r="AI988" i="2"/>
  <c r="Q278" i="2"/>
  <c r="P278" i="2"/>
  <c r="R277" i="2"/>
  <c r="Q277" i="2"/>
  <c r="P277" i="2"/>
  <c r="R265" i="2"/>
  <c r="Q265" i="2"/>
  <c r="P265" i="2"/>
  <c r="R264" i="2"/>
  <c r="Q264" i="2"/>
  <c r="P264" i="2"/>
  <c r="R263" i="2"/>
  <c r="Q263" i="2"/>
  <c r="P263" i="2"/>
  <c r="R262" i="2"/>
  <c r="Q262" i="2"/>
  <c r="P262" i="2"/>
  <c r="R261" i="2"/>
  <c r="Q261" i="2"/>
  <c r="P261" i="2"/>
  <c r="R254" i="2"/>
  <c r="Q254" i="2"/>
  <c r="P254" i="2"/>
  <c r="R253" i="2"/>
  <c r="Q253" i="2"/>
  <c r="P253" i="2"/>
  <c r="R252" i="2"/>
  <c r="Q252" i="2"/>
  <c r="P252" i="2"/>
  <c r="R251" i="2"/>
  <c r="Q251" i="2"/>
  <c r="P251" i="2"/>
  <c r="R250" i="2"/>
  <c r="Q250" i="2"/>
  <c r="P250" i="2"/>
  <c r="R249" i="2"/>
  <c r="Q249" i="2"/>
  <c r="P249" i="2"/>
  <c r="R242" i="2"/>
  <c r="Q242" i="2"/>
  <c r="P242" i="2"/>
  <c r="R241" i="2"/>
  <c r="Q241" i="2"/>
  <c r="P241" i="2"/>
  <c r="R240" i="2"/>
  <c r="Q240" i="2"/>
  <c r="P240" i="2"/>
  <c r="R239" i="2"/>
  <c r="Q239" i="2"/>
  <c r="P239" i="2"/>
  <c r="R238" i="2"/>
  <c r="Q238" i="2"/>
  <c r="P238" i="2"/>
  <c r="R237" i="2"/>
  <c r="Q237" i="2"/>
  <c r="P237" i="2"/>
  <c r="R233" i="2"/>
  <c r="Q233" i="2"/>
  <c r="P233" i="2"/>
  <c r="R203" i="2"/>
  <c r="Q203" i="2"/>
  <c r="P203" i="2"/>
  <c r="R202" i="2"/>
  <c r="Q202" i="2"/>
  <c r="P202" i="2"/>
  <c r="R189" i="2"/>
  <c r="Q189" i="2"/>
  <c r="P189" i="2"/>
  <c r="R186" i="2"/>
  <c r="Q186" i="2"/>
  <c r="P186" i="2"/>
  <c r="R180" i="2"/>
  <c r="Q180" i="2"/>
  <c r="P180" i="2"/>
  <c r="R179" i="2"/>
  <c r="Q179" i="2"/>
  <c r="P179" i="2"/>
  <c r="R178" i="2"/>
  <c r="Q178" i="2"/>
  <c r="P178" i="2"/>
  <c r="R176" i="2"/>
  <c r="Q176" i="2"/>
  <c r="P176" i="2"/>
  <c r="R174" i="2"/>
  <c r="Q174" i="2"/>
  <c r="P174" i="2"/>
  <c r="R172" i="2"/>
  <c r="Q172" i="2"/>
  <c r="P172" i="2"/>
  <c r="P171" i="2"/>
  <c r="R171" i="2"/>
  <c r="Q171" i="2"/>
  <c r="Z216" i="2" l="1"/>
  <c r="AB216" i="2"/>
  <c r="AC216" i="2"/>
  <c r="AG216" i="2"/>
  <c r="AH216" i="2"/>
  <c r="AH3" i="2" l="1"/>
  <c r="AH4" i="2"/>
  <c r="AH5" i="2"/>
  <c r="AH6" i="2"/>
  <c r="AH8" i="2"/>
  <c r="AH10" i="2"/>
  <c r="AH11" i="2"/>
  <c r="AH12" i="2"/>
  <c r="AH14" i="2"/>
  <c r="AH15" i="2"/>
  <c r="AH16" i="2"/>
  <c r="AH18" i="2"/>
  <c r="AH19" i="2"/>
  <c r="AH20" i="2"/>
  <c r="AH21" i="2"/>
  <c r="AH22" i="2"/>
  <c r="AH23" i="2"/>
  <c r="AH24" i="2"/>
  <c r="AH26" i="2"/>
  <c r="AH27" i="2"/>
  <c r="AH28" i="2"/>
  <c r="AH29" i="2"/>
  <c r="AH30" i="2"/>
  <c r="AH31" i="2"/>
  <c r="AH32" i="2"/>
  <c r="AH33" i="2"/>
  <c r="AH34" i="2"/>
  <c r="AH35" i="2"/>
  <c r="AH36" i="2"/>
  <c r="AH37" i="2"/>
  <c r="AH38" i="2"/>
  <c r="AH39" i="2"/>
  <c r="AH40" i="2"/>
  <c r="AH41" i="2"/>
  <c r="AH42" i="2"/>
  <c r="AH43" i="2"/>
  <c r="AH44" i="2"/>
  <c r="AH45" i="2"/>
  <c r="AH46" i="2"/>
  <c r="AH47"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8" i="2"/>
  <c r="AH99" i="2"/>
  <c r="AH100" i="2"/>
  <c r="AH101" i="2"/>
  <c r="AH102" i="2"/>
  <c r="AH103" i="2"/>
  <c r="AH104" i="2"/>
  <c r="AH105" i="2"/>
  <c r="AH106" i="2"/>
  <c r="AH108" i="2"/>
  <c r="AH109" i="2"/>
  <c r="AH110" i="2"/>
  <c r="AH111" i="2"/>
  <c r="AH112" i="2"/>
  <c r="AH113" i="2"/>
  <c r="AH114" i="2"/>
  <c r="AH115" i="2"/>
  <c r="AH116" i="2"/>
  <c r="AH117" i="2"/>
  <c r="AH118" i="2"/>
  <c r="AH119" i="2"/>
  <c r="AH120" i="2"/>
  <c r="AH121" i="2"/>
  <c r="AH122" i="2"/>
  <c r="AH123" i="2"/>
  <c r="AH124" i="2"/>
  <c r="AH125" i="2"/>
  <c r="AH126" i="2"/>
  <c r="AH127" i="2"/>
  <c r="AH128" i="2"/>
  <c r="AH129" i="2"/>
  <c r="AH130" i="2"/>
  <c r="AH131" i="2"/>
  <c r="AH132" i="2"/>
  <c r="AH133" i="2"/>
  <c r="AH134" i="2"/>
  <c r="AH135" i="2"/>
  <c r="AH136" i="2"/>
  <c r="AH137" i="2"/>
  <c r="AH138" i="2"/>
  <c r="AH139" i="2"/>
  <c r="AH140" i="2"/>
  <c r="AH141" i="2"/>
  <c r="AH142" i="2"/>
  <c r="AH143" i="2"/>
  <c r="AH144" i="2"/>
  <c r="AH145" i="2"/>
  <c r="AH146" i="2"/>
  <c r="AH147" i="2"/>
  <c r="AH148" i="2"/>
  <c r="AH149" i="2"/>
  <c r="AH150" i="2"/>
  <c r="AH151" i="2"/>
  <c r="AH152" i="2"/>
  <c r="AH153" i="2"/>
  <c r="AH154" i="2"/>
  <c r="AH155" i="2"/>
  <c r="AH156" i="2"/>
  <c r="AH157" i="2"/>
  <c r="AH158" i="2"/>
  <c r="AH159" i="2"/>
  <c r="AH160" i="2"/>
  <c r="AH161" i="2"/>
  <c r="AH162" i="2"/>
  <c r="AH163" i="2"/>
  <c r="AH164" i="2"/>
  <c r="AH165" i="2"/>
  <c r="AH166" i="2"/>
  <c r="AH167" i="2"/>
  <c r="AH168" i="2"/>
  <c r="AH169" i="2"/>
  <c r="AH170" i="2"/>
  <c r="AH171" i="2"/>
  <c r="AH172" i="2"/>
  <c r="AH173" i="2"/>
  <c r="AH174" i="2"/>
  <c r="AH175" i="2"/>
  <c r="AH176" i="2"/>
  <c r="AH177" i="2"/>
  <c r="AH178" i="2"/>
  <c r="AH179" i="2"/>
  <c r="AH180" i="2"/>
  <c r="AH181" i="2"/>
  <c r="AH182" i="2"/>
  <c r="AH183" i="2"/>
  <c r="AH184" i="2"/>
  <c r="AH185" i="2"/>
  <c r="AH186" i="2"/>
  <c r="AH187" i="2"/>
  <c r="AH188" i="2"/>
  <c r="AH189" i="2"/>
  <c r="AH190" i="2"/>
  <c r="AH191" i="2"/>
  <c r="AH192" i="2"/>
  <c r="AH193" i="2"/>
  <c r="AH194" i="2"/>
  <c r="AH195" i="2"/>
  <c r="AH196" i="2"/>
  <c r="AH197" i="2"/>
  <c r="AH198" i="2"/>
  <c r="AH199" i="2"/>
  <c r="AH200" i="2"/>
  <c r="AH201" i="2"/>
  <c r="AH202" i="2"/>
  <c r="AH203" i="2"/>
  <c r="AH204" i="2"/>
  <c r="AH205" i="2"/>
  <c r="AH206" i="2"/>
  <c r="AH207" i="2"/>
  <c r="AH208" i="2"/>
  <c r="AH209" i="2"/>
  <c r="AH210" i="2"/>
  <c r="AH211" i="2"/>
  <c r="AH212" i="2"/>
  <c r="AH213" i="2"/>
  <c r="AH214" i="2"/>
  <c r="AH215" i="2"/>
  <c r="AH217" i="2"/>
  <c r="AH218" i="2"/>
  <c r="AH219" i="2"/>
  <c r="AH220" i="2"/>
  <c r="AH221" i="2"/>
  <c r="AH222" i="2"/>
  <c r="AH223" i="2"/>
  <c r="AH224" i="2"/>
  <c r="AH225" i="2"/>
  <c r="AH226" i="2"/>
  <c r="AH227" i="2"/>
  <c r="AH228" i="2"/>
  <c r="AH229" i="2"/>
  <c r="AH230" i="2"/>
  <c r="AH231" i="2"/>
  <c r="AH232" i="2"/>
  <c r="AH233" i="2"/>
  <c r="AH234" i="2"/>
  <c r="AH235" i="2"/>
  <c r="AH236" i="2"/>
  <c r="AH237" i="2"/>
  <c r="AH238" i="2"/>
  <c r="AH239" i="2"/>
  <c r="AH240" i="2"/>
  <c r="AH241" i="2"/>
  <c r="AH242" i="2"/>
  <c r="AH243" i="2"/>
  <c r="AH244" i="2"/>
  <c r="AH245" i="2"/>
  <c r="AH246" i="2"/>
  <c r="AH247" i="2"/>
  <c r="AH248" i="2"/>
  <c r="AH249" i="2"/>
  <c r="AH250" i="2"/>
  <c r="AH251" i="2"/>
  <c r="AH252" i="2"/>
  <c r="AH253" i="2"/>
  <c r="AH254" i="2"/>
  <c r="AH255" i="2"/>
  <c r="AH256" i="2"/>
  <c r="AH257" i="2"/>
  <c r="AH258" i="2"/>
  <c r="AH259" i="2"/>
  <c r="AH260" i="2"/>
  <c r="AH261" i="2"/>
  <c r="AH262" i="2"/>
  <c r="AH263" i="2"/>
  <c r="AH264" i="2"/>
  <c r="AH265" i="2"/>
  <c r="AH266" i="2"/>
  <c r="AH267" i="2"/>
  <c r="AH268" i="2"/>
  <c r="AH269" i="2"/>
  <c r="AH270" i="2"/>
  <c r="AH271" i="2"/>
  <c r="AH272" i="2"/>
  <c r="AH273" i="2"/>
  <c r="AH274" i="2"/>
  <c r="AH275" i="2"/>
  <c r="AH276" i="2"/>
  <c r="AH277" i="2"/>
  <c r="AH278" i="2"/>
  <c r="AH279" i="2"/>
  <c r="AH280" i="2"/>
  <c r="AH281" i="2"/>
  <c r="AH282" i="2"/>
  <c r="AH283" i="2"/>
  <c r="AH284" i="2"/>
  <c r="AH285" i="2"/>
  <c r="AH286" i="2"/>
  <c r="AH287" i="2"/>
  <c r="AH288" i="2"/>
  <c r="AH289" i="2"/>
  <c r="AH290" i="2"/>
  <c r="AH291" i="2"/>
  <c r="AH292" i="2"/>
  <c r="AH293" i="2"/>
  <c r="AH294" i="2"/>
  <c r="AH295" i="2"/>
  <c r="AH296" i="2"/>
  <c r="AH297" i="2"/>
  <c r="AH298" i="2"/>
  <c r="AH299" i="2"/>
  <c r="AH300" i="2"/>
  <c r="AH301" i="2"/>
  <c r="AH302" i="2"/>
  <c r="AH303" i="2"/>
  <c r="AH304" i="2"/>
  <c r="AH305" i="2"/>
  <c r="AH306" i="2"/>
  <c r="AH307" i="2"/>
  <c r="AH308" i="2"/>
  <c r="AH309"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399" i="2"/>
  <c r="AH400" i="2"/>
  <c r="AH401" i="2"/>
  <c r="AH402" i="2"/>
  <c r="AH403" i="2"/>
  <c r="AH404" i="2"/>
  <c r="AH405" i="2"/>
  <c r="AH406" i="2"/>
  <c r="AH407" i="2"/>
  <c r="AH408" i="2"/>
  <c r="AH409" i="2"/>
  <c r="AH410" i="2"/>
  <c r="AH411" i="2"/>
  <c r="AH412" i="2"/>
  <c r="AH413" i="2"/>
  <c r="AH414" i="2"/>
  <c r="AH415" i="2"/>
  <c r="AH416" i="2"/>
  <c r="AH417" i="2"/>
  <c r="AH418" i="2"/>
  <c r="AH419" i="2"/>
  <c r="AH420" i="2"/>
  <c r="AH421" i="2"/>
  <c r="AH422" i="2"/>
  <c r="AH423" i="2"/>
  <c r="AH424" i="2"/>
  <c r="AH425" i="2"/>
  <c r="AH426" i="2"/>
  <c r="AH427" i="2"/>
  <c r="AH428" i="2"/>
  <c r="AH429" i="2"/>
  <c r="AH430" i="2"/>
  <c r="AH431" i="2"/>
  <c r="AH432" i="2"/>
  <c r="AH433" i="2"/>
  <c r="AH434" i="2"/>
  <c r="AH435" i="2"/>
  <c r="AH436" i="2"/>
  <c r="AH437" i="2"/>
  <c r="AH438" i="2"/>
  <c r="AH439" i="2"/>
  <c r="AH440" i="2"/>
  <c r="AH441" i="2"/>
  <c r="AH442" i="2"/>
  <c r="AH443" i="2"/>
  <c r="AH444" i="2"/>
  <c r="AH445" i="2"/>
  <c r="AH446" i="2"/>
  <c r="AH447" i="2"/>
  <c r="AH448" i="2"/>
  <c r="AH449" i="2"/>
  <c r="AH450" i="2"/>
  <c r="AH451" i="2"/>
  <c r="AH452" i="2"/>
  <c r="AH453" i="2"/>
  <c r="AH454" i="2"/>
  <c r="AH455" i="2"/>
  <c r="AH456" i="2"/>
  <c r="AH457" i="2"/>
  <c r="AH458" i="2"/>
  <c r="AH459" i="2"/>
  <c r="AH460" i="2"/>
  <c r="AH461" i="2"/>
  <c r="AH462" i="2"/>
  <c r="AH463" i="2"/>
  <c r="AH464" i="2"/>
  <c r="AH465" i="2"/>
  <c r="AH466" i="2"/>
  <c r="AH467" i="2"/>
  <c r="AH468" i="2"/>
  <c r="AH469" i="2"/>
  <c r="AH470" i="2"/>
  <c r="AH471" i="2"/>
  <c r="AH472" i="2"/>
  <c r="AH473" i="2"/>
  <c r="AH474" i="2"/>
  <c r="AH475" i="2"/>
  <c r="AH476" i="2"/>
  <c r="AH477" i="2"/>
  <c r="AH478" i="2"/>
  <c r="AH479" i="2"/>
  <c r="AH480" i="2"/>
  <c r="AH481" i="2"/>
  <c r="AH482" i="2"/>
  <c r="AH483" i="2"/>
  <c r="AH484" i="2"/>
  <c r="AH485" i="2"/>
  <c r="AH486" i="2"/>
  <c r="AH487" i="2"/>
  <c r="AH488" i="2"/>
  <c r="AH489" i="2"/>
  <c r="AH490" i="2"/>
  <c r="AH491" i="2"/>
  <c r="AH492" i="2"/>
  <c r="AH493" i="2"/>
  <c r="AH494" i="2"/>
  <c r="AH495" i="2"/>
  <c r="AH496" i="2"/>
  <c r="AH497" i="2"/>
  <c r="AH498" i="2"/>
  <c r="AH499" i="2"/>
  <c r="AH500" i="2"/>
  <c r="AH501" i="2"/>
  <c r="AH502" i="2"/>
  <c r="AH503" i="2"/>
  <c r="AH504" i="2"/>
  <c r="AH505" i="2"/>
  <c r="AH506" i="2"/>
  <c r="AH507" i="2"/>
  <c r="AH508" i="2"/>
  <c r="AH509" i="2"/>
  <c r="AH510" i="2"/>
  <c r="AH511" i="2"/>
  <c r="AH512" i="2"/>
  <c r="AH513" i="2"/>
  <c r="AH514" i="2"/>
  <c r="AH515" i="2"/>
  <c r="AH516" i="2"/>
  <c r="AH517" i="2"/>
  <c r="AH518" i="2"/>
  <c r="AH519" i="2"/>
  <c r="AH520" i="2"/>
  <c r="AH521" i="2"/>
  <c r="AH522" i="2"/>
  <c r="AH523" i="2"/>
  <c r="AH524" i="2"/>
  <c r="AH525" i="2"/>
  <c r="AH526" i="2"/>
  <c r="AH527" i="2"/>
  <c r="AH528" i="2"/>
  <c r="AH529" i="2"/>
  <c r="AH530" i="2"/>
  <c r="AH531" i="2"/>
  <c r="AH532" i="2"/>
  <c r="AH533" i="2"/>
  <c r="AH534" i="2"/>
  <c r="AH535" i="2"/>
  <c r="AH536" i="2"/>
  <c r="AH537" i="2"/>
  <c r="AH538" i="2"/>
  <c r="AH539" i="2"/>
  <c r="AH540" i="2"/>
  <c r="AH541" i="2"/>
  <c r="AH542" i="2"/>
  <c r="AH543" i="2"/>
  <c r="AH544" i="2"/>
  <c r="AH545" i="2"/>
  <c r="AH546" i="2"/>
  <c r="AH547" i="2"/>
  <c r="AH548" i="2"/>
  <c r="AH549" i="2"/>
  <c r="AH550" i="2"/>
  <c r="AH551" i="2"/>
  <c r="AH552" i="2"/>
  <c r="AH553" i="2"/>
  <c r="AH554" i="2"/>
  <c r="AH555" i="2"/>
  <c r="AH556" i="2"/>
  <c r="AH557" i="2"/>
  <c r="AH558" i="2"/>
  <c r="AH559" i="2"/>
  <c r="AH560" i="2"/>
  <c r="AH561" i="2"/>
  <c r="AH562" i="2"/>
  <c r="AH563" i="2"/>
  <c r="AH564" i="2"/>
  <c r="AH565" i="2"/>
  <c r="AH566" i="2"/>
  <c r="AH567" i="2"/>
  <c r="AH568" i="2"/>
  <c r="AH569" i="2"/>
  <c r="AH570" i="2"/>
  <c r="AH571" i="2"/>
  <c r="AH572" i="2"/>
  <c r="AH573" i="2"/>
  <c r="AH574" i="2"/>
  <c r="AH575" i="2"/>
  <c r="AH576" i="2"/>
  <c r="AH577" i="2"/>
  <c r="AH578" i="2"/>
  <c r="AH579" i="2"/>
  <c r="AH580" i="2"/>
  <c r="AH581" i="2"/>
  <c r="AH582" i="2"/>
  <c r="AH583" i="2"/>
  <c r="AH584" i="2"/>
  <c r="AH585" i="2"/>
  <c r="AH586" i="2"/>
  <c r="AH587" i="2"/>
  <c r="AH588" i="2"/>
  <c r="AH589" i="2"/>
  <c r="AH590" i="2"/>
  <c r="AH591" i="2"/>
  <c r="AH592" i="2"/>
  <c r="AH593" i="2"/>
  <c r="AH594" i="2"/>
  <c r="AH595" i="2"/>
  <c r="AH596" i="2"/>
  <c r="AH597" i="2"/>
  <c r="AH598" i="2"/>
  <c r="AH599" i="2"/>
  <c r="AH600" i="2"/>
  <c r="AH601" i="2"/>
  <c r="AH602" i="2"/>
  <c r="AH603" i="2"/>
  <c r="AH604" i="2"/>
  <c r="AH605" i="2"/>
  <c r="AH606" i="2"/>
  <c r="AH607" i="2"/>
  <c r="AH608" i="2"/>
  <c r="AH609" i="2"/>
  <c r="AH610" i="2"/>
  <c r="AH611" i="2"/>
  <c r="AH612" i="2"/>
  <c r="AH613" i="2"/>
  <c r="AH614" i="2"/>
  <c r="AH615" i="2"/>
  <c r="AH616" i="2"/>
  <c r="AH617" i="2"/>
  <c r="AH618" i="2"/>
  <c r="AH619" i="2"/>
  <c r="AH620" i="2"/>
  <c r="AH621" i="2"/>
  <c r="AH622" i="2"/>
  <c r="AH623" i="2"/>
  <c r="AH624" i="2"/>
  <c r="AH625" i="2"/>
  <c r="AH626" i="2"/>
  <c r="AH627" i="2"/>
  <c r="AH628" i="2"/>
  <c r="AH629" i="2"/>
  <c r="AH630" i="2"/>
  <c r="AH631" i="2"/>
  <c r="AH632" i="2"/>
  <c r="AH633" i="2"/>
  <c r="AH634" i="2"/>
  <c r="AH635" i="2"/>
  <c r="AH636" i="2"/>
  <c r="AH637" i="2"/>
  <c r="AH638" i="2"/>
  <c r="AH639" i="2"/>
  <c r="AH640" i="2"/>
  <c r="AH641" i="2"/>
  <c r="AH642" i="2"/>
  <c r="AH643" i="2"/>
  <c r="AH644" i="2"/>
  <c r="AH645" i="2"/>
  <c r="AH646" i="2"/>
  <c r="AH647" i="2"/>
  <c r="AH648" i="2"/>
  <c r="AH649" i="2"/>
  <c r="AH650" i="2"/>
  <c r="AH651" i="2"/>
  <c r="AH652" i="2"/>
  <c r="AH653" i="2"/>
  <c r="AH654" i="2"/>
  <c r="AH655" i="2"/>
  <c r="AH656" i="2"/>
  <c r="AH657" i="2"/>
  <c r="AH658" i="2"/>
  <c r="AH659" i="2"/>
  <c r="AH660" i="2"/>
  <c r="AH661" i="2"/>
  <c r="AH662" i="2"/>
  <c r="AH663" i="2"/>
  <c r="AH664" i="2"/>
  <c r="AH665" i="2"/>
  <c r="AH666" i="2"/>
  <c r="AH667" i="2"/>
  <c r="AH668" i="2"/>
  <c r="AH669" i="2"/>
  <c r="AH670" i="2"/>
  <c r="AH671" i="2"/>
  <c r="AH672" i="2"/>
  <c r="AH673" i="2"/>
  <c r="AH674" i="2"/>
  <c r="AH675" i="2"/>
  <c r="AH676" i="2"/>
  <c r="AH677" i="2"/>
  <c r="AH678" i="2"/>
  <c r="AH679" i="2"/>
  <c r="AH680" i="2"/>
  <c r="AH681" i="2"/>
  <c r="AH682" i="2"/>
  <c r="AH683" i="2"/>
  <c r="AH684" i="2"/>
  <c r="AH685" i="2"/>
  <c r="AH686" i="2"/>
  <c r="AH687" i="2"/>
  <c r="AH688" i="2"/>
  <c r="AH689" i="2"/>
  <c r="AH690" i="2"/>
  <c r="AH691" i="2"/>
  <c r="AH692" i="2"/>
  <c r="AH693" i="2"/>
  <c r="AH694" i="2"/>
  <c r="AH695" i="2"/>
  <c r="AH696" i="2"/>
  <c r="AH697" i="2"/>
  <c r="AH698" i="2"/>
  <c r="AH699" i="2"/>
  <c r="AH700" i="2"/>
  <c r="AH701" i="2"/>
  <c r="AH702" i="2"/>
  <c r="AH703" i="2"/>
  <c r="AH704" i="2"/>
  <c r="AH705" i="2"/>
  <c r="AH706" i="2"/>
  <c r="AH707" i="2"/>
  <c r="AH708" i="2"/>
  <c r="AH709" i="2"/>
  <c r="AH710" i="2"/>
  <c r="AH711" i="2"/>
  <c r="AH712" i="2"/>
  <c r="AH713" i="2"/>
  <c r="AH714" i="2"/>
  <c r="AH715" i="2"/>
  <c r="AH716" i="2"/>
  <c r="AH717" i="2"/>
  <c r="AH718" i="2"/>
  <c r="AH719" i="2"/>
  <c r="AH720" i="2"/>
  <c r="AH721" i="2"/>
  <c r="AH722" i="2"/>
  <c r="AH723" i="2"/>
  <c r="AH724" i="2"/>
  <c r="AH725" i="2"/>
  <c r="AH726" i="2"/>
  <c r="AH727" i="2"/>
  <c r="AH728" i="2"/>
  <c r="AH729" i="2"/>
  <c r="AH730" i="2"/>
  <c r="AH731" i="2"/>
  <c r="AH732" i="2"/>
  <c r="AH733" i="2"/>
  <c r="AH734" i="2"/>
  <c r="AH735" i="2"/>
  <c r="AH736" i="2"/>
  <c r="AH737" i="2"/>
  <c r="AH738" i="2"/>
  <c r="AH739" i="2"/>
  <c r="AH740" i="2"/>
  <c r="AH741" i="2"/>
  <c r="AH742" i="2"/>
  <c r="AH743" i="2"/>
  <c r="AH744" i="2"/>
  <c r="AH745" i="2"/>
  <c r="AH746" i="2"/>
  <c r="AH747" i="2"/>
  <c r="AH748" i="2"/>
  <c r="AH749" i="2"/>
  <c r="AH750" i="2"/>
  <c r="AH751" i="2"/>
  <c r="AH752" i="2"/>
  <c r="AH753" i="2"/>
  <c r="AH754" i="2"/>
  <c r="AH755" i="2"/>
  <c r="AH756" i="2"/>
  <c r="AH757" i="2"/>
  <c r="AH758" i="2"/>
  <c r="AH759" i="2"/>
  <c r="AH760" i="2"/>
  <c r="AH761" i="2"/>
  <c r="AH762" i="2"/>
  <c r="AH763" i="2"/>
  <c r="AH764" i="2"/>
  <c r="AH765" i="2"/>
  <c r="AH766" i="2"/>
  <c r="AH767" i="2"/>
  <c r="AH768" i="2"/>
  <c r="AH769" i="2"/>
  <c r="AH770" i="2"/>
  <c r="AH771" i="2"/>
  <c r="AH772" i="2"/>
  <c r="AH773" i="2"/>
  <c r="AH774" i="2"/>
  <c r="AH775" i="2"/>
  <c r="AH776" i="2"/>
  <c r="AH777" i="2"/>
  <c r="AH778" i="2"/>
  <c r="AH779" i="2"/>
  <c r="AH780" i="2"/>
  <c r="AH781" i="2"/>
  <c r="AH782" i="2"/>
  <c r="AH783" i="2"/>
  <c r="AH784" i="2"/>
  <c r="AH785" i="2"/>
  <c r="AH786" i="2"/>
  <c r="AH787" i="2"/>
  <c r="AH788" i="2"/>
  <c r="AH789" i="2"/>
  <c r="AH790" i="2"/>
  <c r="AH791" i="2"/>
  <c r="AH792" i="2"/>
  <c r="AH793" i="2"/>
  <c r="AH794" i="2"/>
  <c r="AH795" i="2"/>
  <c r="AH796" i="2"/>
  <c r="AH797" i="2"/>
  <c r="AH798" i="2"/>
  <c r="AH799" i="2"/>
  <c r="AH800" i="2"/>
  <c r="AH801" i="2"/>
  <c r="AH802" i="2"/>
  <c r="AH803" i="2"/>
  <c r="AH804" i="2"/>
  <c r="AH805" i="2"/>
  <c r="AH806" i="2"/>
  <c r="AH807" i="2"/>
  <c r="AH808" i="2"/>
  <c r="AH809" i="2"/>
  <c r="AH810" i="2"/>
  <c r="AH811" i="2"/>
  <c r="AH812" i="2"/>
  <c r="AH813" i="2"/>
  <c r="AH814" i="2"/>
  <c r="AH815" i="2"/>
  <c r="AH816" i="2"/>
  <c r="AH817" i="2"/>
  <c r="AH818" i="2"/>
  <c r="AH819" i="2"/>
  <c r="AH820" i="2"/>
  <c r="AH821" i="2"/>
  <c r="AH822" i="2"/>
  <c r="AH823" i="2"/>
  <c r="AH824" i="2"/>
  <c r="AH825" i="2"/>
  <c r="AH826" i="2"/>
  <c r="AH827" i="2"/>
  <c r="AH828" i="2"/>
  <c r="AH829" i="2"/>
  <c r="AH830" i="2"/>
  <c r="AH831" i="2"/>
  <c r="AH832" i="2"/>
  <c r="AH833" i="2"/>
  <c r="AH834" i="2"/>
  <c r="AH835" i="2"/>
  <c r="AH836" i="2"/>
  <c r="AH837" i="2"/>
  <c r="AH838" i="2"/>
  <c r="AH839" i="2"/>
  <c r="AH840" i="2"/>
  <c r="AH841" i="2"/>
  <c r="AH842" i="2"/>
  <c r="AH843" i="2"/>
  <c r="AH844" i="2"/>
  <c r="AH845" i="2"/>
  <c r="AH846" i="2"/>
  <c r="AH847" i="2"/>
  <c r="AH848" i="2"/>
  <c r="AH849" i="2"/>
  <c r="AH850" i="2"/>
  <c r="AH851" i="2"/>
  <c r="AH852" i="2"/>
  <c r="AH853" i="2"/>
  <c r="AH854" i="2"/>
  <c r="AH855" i="2"/>
  <c r="AH856" i="2"/>
  <c r="AH857" i="2"/>
  <c r="AH858" i="2"/>
  <c r="AH859" i="2"/>
  <c r="AH860" i="2"/>
  <c r="AH861" i="2"/>
  <c r="AH862" i="2"/>
  <c r="AH863" i="2"/>
  <c r="AH864" i="2"/>
  <c r="AH865" i="2"/>
  <c r="AH866" i="2"/>
  <c r="AH867" i="2"/>
  <c r="AH868" i="2"/>
  <c r="AH869" i="2"/>
  <c r="AH870" i="2"/>
  <c r="AH871" i="2"/>
  <c r="AH872" i="2"/>
  <c r="AH873" i="2"/>
  <c r="AH874" i="2"/>
  <c r="AH875" i="2"/>
  <c r="AH876" i="2"/>
  <c r="AH877" i="2"/>
  <c r="AH878" i="2"/>
  <c r="AH879" i="2"/>
  <c r="AH880" i="2"/>
  <c r="AH881" i="2"/>
  <c r="AH882" i="2"/>
  <c r="AH883" i="2"/>
  <c r="AH884" i="2"/>
  <c r="AH885" i="2"/>
  <c r="AH886" i="2"/>
  <c r="AH887" i="2"/>
  <c r="AH888" i="2"/>
  <c r="AH889" i="2"/>
  <c r="AH890" i="2"/>
  <c r="AH891" i="2"/>
  <c r="AH892" i="2"/>
  <c r="AH893" i="2"/>
  <c r="AH894" i="2"/>
  <c r="AH895" i="2"/>
  <c r="AH896" i="2"/>
  <c r="AH897" i="2"/>
  <c r="AH898" i="2"/>
  <c r="AH899" i="2"/>
  <c r="AH900" i="2"/>
  <c r="AH901" i="2"/>
  <c r="AH902" i="2"/>
  <c r="AH903" i="2"/>
  <c r="AH904" i="2"/>
  <c r="AH905" i="2"/>
  <c r="AH906" i="2"/>
  <c r="AH907" i="2"/>
  <c r="AH908" i="2"/>
  <c r="AH909" i="2"/>
  <c r="AH910" i="2"/>
  <c r="AH911" i="2"/>
  <c r="AH912" i="2"/>
  <c r="AH913" i="2"/>
  <c r="AH914" i="2"/>
  <c r="AH915" i="2"/>
  <c r="AH916" i="2"/>
  <c r="AH917" i="2"/>
  <c r="AH918" i="2"/>
  <c r="AH919" i="2"/>
  <c r="AH920" i="2"/>
  <c r="AH921" i="2"/>
  <c r="AH922" i="2"/>
  <c r="AH923" i="2"/>
  <c r="AH924" i="2"/>
  <c r="AH925" i="2"/>
  <c r="AH926" i="2"/>
  <c r="AH927" i="2"/>
  <c r="AH928" i="2"/>
  <c r="AH929" i="2"/>
  <c r="AH930" i="2"/>
  <c r="AH931" i="2"/>
  <c r="AH932" i="2"/>
  <c r="AH933" i="2"/>
  <c r="AH934" i="2"/>
  <c r="AH935" i="2"/>
  <c r="AH936" i="2"/>
  <c r="AH937" i="2"/>
  <c r="AH938" i="2"/>
  <c r="AH939" i="2"/>
  <c r="AH940" i="2"/>
  <c r="AH941" i="2"/>
  <c r="AH942" i="2"/>
  <c r="AH943" i="2"/>
  <c r="AH944" i="2"/>
  <c r="AH945" i="2"/>
  <c r="AH946" i="2"/>
  <c r="AH947" i="2"/>
  <c r="AH948" i="2"/>
  <c r="AH949" i="2"/>
  <c r="AH950" i="2"/>
  <c r="AH951" i="2"/>
  <c r="AH952" i="2"/>
  <c r="AH953" i="2"/>
  <c r="AH954" i="2"/>
  <c r="AH955" i="2"/>
  <c r="AH956" i="2"/>
  <c r="AH957" i="2"/>
  <c r="AH958" i="2"/>
  <c r="AH959" i="2"/>
  <c r="AH960" i="2"/>
  <c r="AH961" i="2"/>
  <c r="AH962" i="2"/>
  <c r="AH963" i="2"/>
  <c r="AH964" i="2"/>
  <c r="AH965" i="2"/>
  <c r="AH966" i="2"/>
  <c r="AH967" i="2"/>
  <c r="AH968" i="2"/>
  <c r="AH969" i="2"/>
  <c r="AH970" i="2"/>
  <c r="AH971" i="2"/>
  <c r="AH972" i="2"/>
  <c r="AH973" i="2"/>
  <c r="AH974" i="2"/>
  <c r="AH975" i="2"/>
  <c r="AH976" i="2"/>
  <c r="AH977" i="2"/>
  <c r="AH978" i="2"/>
  <c r="AH979" i="2"/>
  <c r="AH980" i="2"/>
  <c r="AH981" i="2"/>
  <c r="AH982" i="2"/>
  <c r="AH983" i="2"/>
  <c r="AH984" i="2"/>
  <c r="AH985" i="2"/>
  <c r="AH986" i="2"/>
  <c r="AH987" i="2"/>
  <c r="AH988" i="2"/>
  <c r="AG3" i="2"/>
  <c r="AG4" i="2"/>
  <c r="AG5" i="2"/>
  <c r="AG6" i="2"/>
  <c r="AG8" i="2"/>
  <c r="AG10" i="2"/>
  <c r="AG11" i="2"/>
  <c r="AG12" i="2"/>
  <c r="AG14" i="2"/>
  <c r="AG15" i="2"/>
  <c r="AG16" i="2"/>
  <c r="AG18" i="2"/>
  <c r="AG19" i="2"/>
  <c r="AG20" i="2"/>
  <c r="AG21" i="2"/>
  <c r="AG22" i="2"/>
  <c r="AG23" i="2"/>
  <c r="AG24" i="2"/>
  <c r="AG26" i="2"/>
  <c r="AG27" i="2"/>
  <c r="AG28" i="2"/>
  <c r="AG29" i="2"/>
  <c r="AG30" i="2"/>
  <c r="AG31" i="2"/>
  <c r="AG33" i="2"/>
  <c r="AG34" i="2"/>
  <c r="AG36" i="2"/>
  <c r="AG37" i="2"/>
  <c r="AG38" i="2"/>
  <c r="AG40" i="2"/>
  <c r="AG41" i="2"/>
  <c r="AG42" i="2"/>
  <c r="AG43" i="2"/>
  <c r="AG45" i="2"/>
  <c r="AG46" i="2"/>
  <c r="AG47" i="2"/>
  <c r="AG49" i="2"/>
  <c r="AG50" i="2"/>
  <c r="AG51" i="2"/>
  <c r="AG52" i="2"/>
  <c r="AG53" i="2"/>
  <c r="AG55" i="2"/>
  <c r="AG57" i="2"/>
  <c r="AG58" i="2"/>
  <c r="AG59" i="2"/>
  <c r="AG60" i="2"/>
  <c r="AG61" i="2"/>
  <c r="AG62" i="2"/>
  <c r="AG63" i="2"/>
  <c r="AG65" i="2"/>
  <c r="AG66" i="2"/>
  <c r="AG67" i="2"/>
  <c r="AG68" i="2"/>
  <c r="AG69" i="2"/>
  <c r="AG70" i="2"/>
  <c r="AG71" i="2"/>
  <c r="AG72" i="2"/>
  <c r="AG73" i="2"/>
  <c r="AG74" i="2"/>
  <c r="AG75" i="2"/>
  <c r="AG76" i="2"/>
  <c r="AG77" i="2"/>
  <c r="AG78" i="2"/>
  <c r="AG79" i="2"/>
  <c r="AG80" i="2"/>
  <c r="AG81" i="2"/>
  <c r="AG82" i="2"/>
  <c r="AG83" i="2"/>
  <c r="AG84" i="2"/>
  <c r="AG85" i="2"/>
  <c r="AG86" i="2"/>
  <c r="AG87" i="2"/>
  <c r="AG88" i="2"/>
  <c r="AG89" i="2"/>
  <c r="AG90" i="2"/>
  <c r="AG91" i="2"/>
  <c r="AG92" i="2"/>
  <c r="AG93" i="2"/>
  <c r="AG94" i="2"/>
  <c r="AG95" i="2"/>
  <c r="AG96" i="2"/>
  <c r="AG98" i="2"/>
  <c r="AG99" i="2"/>
  <c r="AG100" i="2"/>
  <c r="AG101" i="2"/>
  <c r="AG102" i="2"/>
  <c r="AG103" i="2"/>
  <c r="AG104" i="2"/>
  <c r="AG106" i="2"/>
  <c r="AG108" i="2"/>
  <c r="AG109" i="2"/>
  <c r="AG110" i="2"/>
  <c r="AG111" i="2"/>
  <c r="AG112" i="2"/>
  <c r="AG113" i="2"/>
  <c r="AG114" i="2"/>
  <c r="AG115" i="2"/>
  <c r="AG116" i="2"/>
  <c r="AG117" i="2"/>
  <c r="AG118" i="2"/>
  <c r="AG119" i="2"/>
  <c r="AG120" i="2"/>
  <c r="AG121" i="2"/>
  <c r="AG123" i="2"/>
  <c r="AG125" i="2"/>
  <c r="AG127" i="2"/>
  <c r="AG129" i="2"/>
  <c r="AG130" i="2"/>
  <c r="AG131" i="2"/>
  <c r="AG132" i="2"/>
  <c r="AG133" i="2"/>
  <c r="AG134" i="2"/>
  <c r="AG135" i="2"/>
  <c r="AG136" i="2"/>
  <c r="AG137" i="2"/>
  <c r="AG138" i="2"/>
  <c r="AG139" i="2"/>
  <c r="AG140" i="2"/>
  <c r="AG141" i="2"/>
  <c r="AG142" i="2"/>
  <c r="AG145" i="2"/>
  <c r="AG146" i="2"/>
  <c r="AG148" i="2"/>
  <c r="AG149" i="2"/>
  <c r="AG150" i="2"/>
  <c r="AG151" i="2"/>
  <c r="AG153" i="2"/>
  <c r="AG154" i="2"/>
  <c r="AG157" i="2"/>
  <c r="AG158" i="2"/>
  <c r="AG159" i="2"/>
  <c r="AG161" i="2"/>
  <c r="AG162" i="2"/>
  <c r="AG163" i="2"/>
  <c r="AG165" i="2"/>
  <c r="AG166" i="2"/>
  <c r="AG167" i="2"/>
  <c r="AG168" i="2"/>
  <c r="AG169" i="2"/>
  <c r="AG170" i="2"/>
  <c r="AG171" i="2"/>
  <c r="AG172" i="2"/>
  <c r="AG173" i="2"/>
  <c r="AG174" i="2"/>
  <c r="AG175" i="2"/>
  <c r="AG176" i="2"/>
  <c r="AG177" i="2"/>
  <c r="AG178" i="2"/>
  <c r="AG179" i="2"/>
  <c r="AG180" i="2"/>
  <c r="AG181" i="2"/>
  <c r="AG182" i="2"/>
  <c r="AG183" i="2"/>
  <c r="AG184" i="2"/>
  <c r="AG185" i="2"/>
  <c r="AG186" i="2"/>
  <c r="AG187" i="2"/>
  <c r="AG188" i="2"/>
  <c r="AG189" i="2"/>
  <c r="AG190" i="2"/>
  <c r="AG191" i="2"/>
  <c r="AG192" i="2"/>
  <c r="AG193" i="2"/>
  <c r="AG194" i="2"/>
  <c r="AG195" i="2"/>
  <c r="AG196" i="2"/>
  <c r="AG197" i="2"/>
  <c r="AG198" i="2"/>
  <c r="AG199" i="2"/>
  <c r="AG200" i="2"/>
  <c r="AG201" i="2"/>
  <c r="AG202" i="2"/>
  <c r="AG203" i="2"/>
  <c r="AG204" i="2"/>
  <c r="AG205" i="2"/>
  <c r="AG206" i="2"/>
  <c r="AG207" i="2"/>
  <c r="AG208" i="2"/>
  <c r="AG209" i="2"/>
  <c r="AG210" i="2"/>
  <c r="AG211" i="2"/>
  <c r="AG212" i="2"/>
  <c r="AG213" i="2"/>
  <c r="AG214" i="2"/>
  <c r="AG215" i="2"/>
  <c r="AG217" i="2"/>
  <c r="AG218" i="2"/>
  <c r="AG219" i="2"/>
  <c r="AG220" i="2"/>
  <c r="AG221" i="2"/>
  <c r="AG222" i="2"/>
  <c r="AG223" i="2"/>
  <c r="AG224" i="2"/>
  <c r="AG225" i="2"/>
  <c r="AG226" i="2"/>
  <c r="AG227" i="2"/>
  <c r="AG228" i="2"/>
  <c r="AG229" i="2"/>
  <c r="AG230" i="2"/>
  <c r="AG231" i="2"/>
  <c r="AG232" i="2"/>
  <c r="AG233" i="2"/>
  <c r="AG234" i="2"/>
  <c r="AG235" i="2"/>
  <c r="AG236" i="2"/>
  <c r="AG237" i="2"/>
  <c r="AG238" i="2"/>
  <c r="AG239" i="2"/>
  <c r="AG240" i="2"/>
  <c r="AG241" i="2"/>
  <c r="AG242" i="2"/>
  <c r="AG243" i="2"/>
  <c r="AG244" i="2"/>
  <c r="AG245" i="2"/>
  <c r="AG246" i="2"/>
  <c r="AG247" i="2"/>
  <c r="AG248" i="2"/>
  <c r="AG249" i="2"/>
  <c r="AG250" i="2"/>
  <c r="AG251" i="2"/>
  <c r="AG252" i="2"/>
  <c r="AG253" i="2"/>
  <c r="AG254" i="2"/>
  <c r="AG255" i="2"/>
  <c r="AG256" i="2"/>
  <c r="AG257" i="2"/>
  <c r="AG258" i="2"/>
  <c r="AG259" i="2"/>
  <c r="AG260" i="2"/>
  <c r="AG261" i="2"/>
  <c r="AG262" i="2"/>
  <c r="AG263" i="2"/>
  <c r="AG264" i="2"/>
  <c r="AG265" i="2"/>
  <c r="AG266" i="2"/>
  <c r="AG267" i="2"/>
  <c r="AG268" i="2"/>
  <c r="AG269" i="2"/>
  <c r="AG270" i="2"/>
  <c r="AG271" i="2"/>
  <c r="AG272" i="2"/>
  <c r="AG273" i="2"/>
  <c r="AG274" i="2"/>
  <c r="AG275" i="2"/>
  <c r="AG276" i="2"/>
  <c r="AG277" i="2"/>
  <c r="AG278" i="2"/>
  <c r="AG279" i="2"/>
  <c r="AG280" i="2"/>
  <c r="AG281" i="2"/>
  <c r="AG282" i="2"/>
  <c r="AG283" i="2"/>
  <c r="AG284" i="2"/>
  <c r="AG285" i="2"/>
  <c r="AG286" i="2"/>
  <c r="AG287" i="2"/>
  <c r="AG288" i="2"/>
  <c r="AG289" i="2"/>
  <c r="AG290" i="2"/>
  <c r="AG291" i="2"/>
  <c r="AG292" i="2"/>
  <c r="AG293" i="2"/>
  <c r="AG294" i="2"/>
  <c r="AG295" i="2"/>
  <c r="AG296" i="2"/>
  <c r="AG297" i="2"/>
  <c r="AG298" i="2"/>
  <c r="AG299" i="2"/>
  <c r="AG300" i="2"/>
  <c r="AG301" i="2"/>
  <c r="AG302" i="2"/>
  <c r="AG303" i="2"/>
  <c r="AG304" i="2"/>
  <c r="AG305" i="2"/>
  <c r="AG306" i="2"/>
  <c r="AG307" i="2"/>
  <c r="AG308" i="2"/>
  <c r="AG309" i="2"/>
  <c r="AG310" i="2"/>
  <c r="AG311" i="2"/>
  <c r="AG312" i="2"/>
  <c r="AG313" i="2"/>
  <c r="AG314" i="2"/>
  <c r="AG315" i="2"/>
  <c r="AG316" i="2"/>
  <c r="AG317" i="2"/>
  <c r="AG318" i="2"/>
  <c r="AG319" i="2"/>
  <c r="AG320" i="2"/>
  <c r="AG321" i="2"/>
  <c r="AG322" i="2"/>
  <c r="AG323" i="2"/>
  <c r="AG324" i="2"/>
  <c r="AG325" i="2"/>
  <c r="AG326" i="2"/>
  <c r="AG327" i="2"/>
  <c r="AG328" i="2"/>
  <c r="AG329" i="2"/>
  <c r="AG330" i="2"/>
  <c r="AG331" i="2"/>
  <c r="AG332" i="2"/>
  <c r="AG333" i="2"/>
  <c r="AG334" i="2"/>
  <c r="AG335" i="2"/>
  <c r="AG336" i="2"/>
  <c r="AG337" i="2"/>
  <c r="AG338" i="2"/>
  <c r="AG339" i="2"/>
  <c r="AG340" i="2"/>
  <c r="AG341" i="2"/>
  <c r="AG342" i="2"/>
  <c r="AG343" i="2"/>
  <c r="AG344" i="2"/>
  <c r="AG345" i="2"/>
  <c r="AG346" i="2"/>
  <c r="AG347" i="2"/>
  <c r="AG348" i="2"/>
  <c r="AG349" i="2"/>
  <c r="AG350" i="2"/>
  <c r="AG351" i="2"/>
  <c r="AG352" i="2"/>
  <c r="AG353" i="2"/>
  <c r="AG354" i="2"/>
  <c r="AG355" i="2"/>
  <c r="AG356" i="2"/>
  <c r="AG357" i="2"/>
  <c r="AG358" i="2"/>
  <c r="AG359" i="2"/>
  <c r="AG360" i="2"/>
  <c r="AG361" i="2"/>
  <c r="AG362" i="2"/>
  <c r="AG363" i="2"/>
  <c r="AG364" i="2"/>
  <c r="AG365" i="2"/>
  <c r="AG366" i="2"/>
  <c r="AG367" i="2"/>
  <c r="AG368" i="2"/>
  <c r="AG369" i="2"/>
  <c r="AG370" i="2"/>
  <c r="AG371" i="2"/>
  <c r="AG372" i="2"/>
  <c r="AG373" i="2"/>
  <c r="AG374" i="2"/>
  <c r="AG375" i="2"/>
  <c r="AG376" i="2"/>
  <c r="AG377" i="2"/>
  <c r="AG378" i="2"/>
  <c r="AG379" i="2"/>
  <c r="AG380" i="2"/>
  <c r="AG381" i="2"/>
  <c r="AG382" i="2"/>
  <c r="AG383" i="2"/>
  <c r="AG384" i="2"/>
  <c r="AG385" i="2"/>
  <c r="AG386" i="2"/>
  <c r="AG387" i="2"/>
  <c r="AG388" i="2"/>
  <c r="AG389" i="2"/>
  <c r="AG390" i="2"/>
  <c r="AG391" i="2"/>
  <c r="AG392" i="2"/>
  <c r="AG393" i="2"/>
  <c r="AG394" i="2"/>
  <c r="AG395" i="2"/>
  <c r="AG396" i="2"/>
  <c r="AG397" i="2"/>
  <c r="AG398" i="2"/>
  <c r="AG399" i="2"/>
  <c r="AG400" i="2"/>
  <c r="AG401" i="2"/>
  <c r="AG402" i="2"/>
  <c r="AG403" i="2"/>
  <c r="AG404" i="2"/>
  <c r="AG405" i="2"/>
  <c r="AG406" i="2"/>
  <c r="AG407" i="2"/>
  <c r="AG408" i="2"/>
  <c r="AG409" i="2"/>
  <c r="AG410" i="2"/>
  <c r="AG411" i="2"/>
  <c r="AG412" i="2"/>
  <c r="AG413" i="2"/>
  <c r="AG414" i="2"/>
  <c r="AG415" i="2"/>
  <c r="AG416" i="2"/>
  <c r="AG417" i="2"/>
  <c r="AG418" i="2"/>
  <c r="AG419" i="2"/>
  <c r="AG420" i="2"/>
  <c r="AG421" i="2"/>
  <c r="AG422" i="2"/>
  <c r="AG423" i="2"/>
  <c r="AG424" i="2"/>
  <c r="AG425" i="2"/>
  <c r="AG426" i="2"/>
  <c r="AG427" i="2"/>
  <c r="AG428" i="2"/>
  <c r="AG429" i="2"/>
  <c r="AG430" i="2"/>
  <c r="AG431" i="2"/>
  <c r="AG432" i="2"/>
  <c r="AG433" i="2"/>
  <c r="AG434" i="2"/>
  <c r="AG435" i="2"/>
  <c r="AG436" i="2"/>
  <c r="AG437" i="2"/>
  <c r="AG438" i="2"/>
  <c r="AG439" i="2"/>
  <c r="AG440" i="2"/>
  <c r="AG441" i="2"/>
  <c r="AG442" i="2"/>
  <c r="AG443" i="2"/>
  <c r="AG444" i="2"/>
  <c r="AG445" i="2"/>
  <c r="AG446" i="2"/>
  <c r="AG447" i="2"/>
  <c r="AG448" i="2"/>
  <c r="AG449" i="2"/>
  <c r="AG450" i="2"/>
  <c r="AG451" i="2"/>
  <c r="AG452" i="2"/>
  <c r="AG453" i="2"/>
  <c r="AG454" i="2"/>
  <c r="AG455" i="2"/>
  <c r="AG456" i="2"/>
  <c r="AG457" i="2"/>
  <c r="AG458" i="2"/>
  <c r="AG459" i="2"/>
  <c r="AG460" i="2"/>
  <c r="AG461" i="2"/>
  <c r="AG462" i="2"/>
  <c r="AG463" i="2"/>
  <c r="AG464" i="2"/>
  <c r="AG465" i="2"/>
  <c r="AG466" i="2"/>
  <c r="AG467" i="2"/>
  <c r="AG468" i="2"/>
  <c r="AG469" i="2"/>
  <c r="AG470" i="2"/>
  <c r="AG471" i="2"/>
  <c r="AG472" i="2"/>
  <c r="AG473" i="2"/>
  <c r="AG474" i="2"/>
  <c r="AG475" i="2"/>
  <c r="AG476" i="2"/>
  <c r="AG477" i="2"/>
  <c r="AG478" i="2"/>
  <c r="AG479" i="2"/>
  <c r="AG480" i="2"/>
  <c r="AG481" i="2"/>
  <c r="AG482" i="2"/>
  <c r="AG483" i="2"/>
  <c r="AG484" i="2"/>
  <c r="AG485" i="2"/>
  <c r="AG486" i="2"/>
  <c r="AG487" i="2"/>
  <c r="AG488" i="2"/>
  <c r="AG489" i="2"/>
  <c r="AG490" i="2"/>
  <c r="AG491" i="2"/>
  <c r="AG492" i="2"/>
  <c r="AG493" i="2"/>
  <c r="AG494" i="2"/>
  <c r="AG495" i="2"/>
  <c r="AG496" i="2"/>
  <c r="AG497" i="2"/>
  <c r="AG498" i="2"/>
  <c r="AG499" i="2"/>
  <c r="AG500" i="2"/>
  <c r="AG501" i="2"/>
  <c r="AG502" i="2"/>
  <c r="AG503" i="2"/>
  <c r="AG504" i="2"/>
  <c r="AG505" i="2"/>
  <c r="AG506" i="2"/>
  <c r="AG507" i="2"/>
  <c r="AG508" i="2"/>
  <c r="AG509" i="2"/>
  <c r="AG510" i="2"/>
  <c r="AG511" i="2"/>
  <c r="AG512" i="2"/>
  <c r="AG513" i="2"/>
  <c r="AG514" i="2"/>
  <c r="AG515" i="2"/>
  <c r="AG516" i="2"/>
  <c r="AG517" i="2"/>
  <c r="AG518" i="2"/>
  <c r="AG519" i="2"/>
  <c r="AG520" i="2"/>
  <c r="AG521" i="2"/>
  <c r="AG522" i="2"/>
  <c r="AG523" i="2"/>
  <c r="AG524" i="2"/>
  <c r="AG525" i="2"/>
  <c r="AG526" i="2"/>
  <c r="AG527" i="2"/>
  <c r="AG528" i="2"/>
  <c r="AG529" i="2"/>
  <c r="AG530" i="2"/>
  <c r="AG531" i="2"/>
  <c r="AG532" i="2"/>
  <c r="AG533" i="2"/>
  <c r="AG534" i="2"/>
  <c r="AG535" i="2"/>
  <c r="AG536" i="2"/>
  <c r="AG537" i="2"/>
  <c r="AG538" i="2"/>
  <c r="AG539" i="2"/>
  <c r="AG540" i="2"/>
  <c r="AG541" i="2"/>
  <c r="AG542" i="2"/>
  <c r="AG543" i="2"/>
  <c r="AG544" i="2"/>
  <c r="AG545" i="2"/>
  <c r="AG546" i="2"/>
  <c r="AG547" i="2"/>
  <c r="AG548" i="2"/>
  <c r="AG549" i="2"/>
  <c r="AG550" i="2"/>
  <c r="AG551" i="2"/>
  <c r="AG552" i="2"/>
  <c r="AG553" i="2"/>
  <c r="AG554" i="2"/>
  <c r="AG555" i="2"/>
  <c r="AG556" i="2"/>
  <c r="AG557" i="2"/>
  <c r="AG558" i="2"/>
  <c r="AG559" i="2"/>
  <c r="AG560" i="2"/>
  <c r="AG561" i="2"/>
  <c r="AG562" i="2"/>
  <c r="AG563" i="2"/>
  <c r="AG564" i="2"/>
  <c r="AG565" i="2"/>
  <c r="AG566" i="2"/>
  <c r="AG567" i="2"/>
  <c r="AG568" i="2"/>
  <c r="AG569" i="2"/>
  <c r="AG570" i="2"/>
  <c r="AG571" i="2"/>
  <c r="AG572" i="2"/>
  <c r="AG573" i="2"/>
  <c r="AG574" i="2"/>
  <c r="AG575" i="2"/>
  <c r="AG576" i="2"/>
  <c r="AG577" i="2"/>
  <c r="AG578" i="2"/>
  <c r="AG579" i="2"/>
  <c r="AG580" i="2"/>
  <c r="AG581" i="2"/>
  <c r="AG582" i="2"/>
  <c r="AG583" i="2"/>
  <c r="AG584" i="2"/>
  <c r="AG585" i="2"/>
  <c r="AG586" i="2"/>
  <c r="AG587" i="2"/>
  <c r="AG588" i="2"/>
  <c r="AG589" i="2"/>
  <c r="AG590" i="2"/>
  <c r="AG591" i="2"/>
  <c r="AG592" i="2"/>
  <c r="AG593" i="2"/>
  <c r="AG594" i="2"/>
  <c r="AG595" i="2"/>
  <c r="AG596" i="2"/>
  <c r="AG597" i="2"/>
  <c r="AG598" i="2"/>
  <c r="AG599" i="2"/>
  <c r="AG600" i="2"/>
  <c r="AG601" i="2"/>
  <c r="AG602" i="2"/>
  <c r="AG603" i="2"/>
  <c r="AG604" i="2"/>
  <c r="AG605" i="2"/>
  <c r="AG606" i="2"/>
  <c r="AG607" i="2"/>
  <c r="AG608" i="2"/>
  <c r="AG609" i="2"/>
  <c r="AG610" i="2"/>
  <c r="AG611" i="2"/>
  <c r="AG612" i="2"/>
  <c r="AG613" i="2"/>
  <c r="AG614" i="2"/>
  <c r="AG615" i="2"/>
  <c r="AG616" i="2"/>
  <c r="AG617" i="2"/>
  <c r="AG618" i="2"/>
  <c r="AG619" i="2"/>
  <c r="AG620" i="2"/>
  <c r="AG621" i="2"/>
  <c r="AG622" i="2"/>
  <c r="AG623" i="2"/>
  <c r="AG624" i="2"/>
  <c r="AG625" i="2"/>
  <c r="AG626" i="2"/>
  <c r="AG627" i="2"/>
  <c r="AG628" i="2"/>
  <c r="AG629" i="2"/>
  <c r="AG630" i="2"/>
  <c r="AG631" i="2"/>
  <c r="AG632" i="2"/>
  <c r="AG633" i="2"/>
  <c r="AG634" i="2"/>
  <c r="AG635" i="2"/>
  <c r="AG636" i="2"/>
  <c r="AG637" i="2"/>
  <c r="AG638" i="2"/>
  <c r="AG639" i="2"/>
  <c r="AG640" i="2"/>
  <c r="AG641" i="2"/>
  <c r="AG642" i="2"/>
  <c r="AG643" i="2"/>
  <c r="AG644" i="2"/>
  <c r="AG645" i="2"/>
  <c r="AG646" i="2"/>
  <c r="AG647" i="2"/>
  <c r="AG648" i="2"/>
  <c r="AG649" i="2"/>
  <c r="AG650" i="2"/>
  <c r="AG651" i="2"/>
  <c r="AG652" i="2"/>
  <c r="AG653" i="2"/>
  <c r="AG654" i="2"/>
  <c r="AG655" i="2"/>
  <c r="AG656" i="2"/>
  <c r="AG657" i="2"/>
  <c r="AG658" i="2"/>
  <c r="AG659" i="2"/>
  <c r="AG660" i="2"/>
  <c r="AG661" i="2"/>
  <c r="AG662" i="2"/>
  <c r="AG663" i="2"/>
  <c r="AG664" i="2"/>
  <c r="AG665" i="2"/>
  <c r="AG666" i="2"/>
  <c r="AG667" i="2"/>
  <c r="AG668" i="2"/>
  <c r="AG669" i="2"/>
  <c r="AG670" i="2"/>
  <c r="AG671" i="2"/>
  <c r="AG672" i="2"/>
  <c r="AG673" i="2"/>
  <c r="AG674" i="2"/>
  <c r="AG675" i="2"/>
  <c r="AG676" i="2"/>
  <c r="AG677" i="2"/>
  <c r="AG678" i="2"/>
  <c r="AG679" i="2"/>
  <c r="AG680" i="2"/>
  <c r="AG681" i="2"/>
  <c r="AG682" i="2"/>
  <c r="AG683" i="2"/>
  <c r="AG684" i="2"/>
  <c r="AG685" i="2"/>
  <c r="AG686" i="2"/>
  <c r="AG687" i="2"/>
  <c r="AG688" i="2"/>
  <c r="AG689" i="2"/>
  <c r="AG690" i="2"/>
  <c r="AG691" i="2"/>
  <c r="AG692" i="2"/>
  <c r="AG693" i="2"/>
  <c r="AG694" i="2"/>
  <c r="AG695" i="2"/>
  <c r="AG696" i="2"/>
  <c r="AG697" i="2"/>
  <c r="AG698" i="2"/>
  <c r="AG699" i="2"/>
  <c r="AG700" i="2"/>
  <c r="AG701" i="2"/>
  <c r="AG702" i="2"/>
  <c r="AG703" i="2"/>
  <c r="AG704" i="2"/>
  <c r="AG705" i="2"/>
  <c r="AG706" i="2"/>
  <c r="AG707" i="2"/>
  <c r="AG708" i="2"/>
  <c r="AG709" i="2"/>
  <c r="AG710" i="2"/>
  <c r="AG711" i="2"/>
  <c r="AG712" i="2"/>
  <c r="AG713" i="2"/>
  <c r="AG714" i="2"/>
  <c r="AG715" i="2"/>
  <c r="AG716" i="2"/>
  <c r="AG717" i="2"/>
  <c r="AG718" i="2"/>
  <c r="AG719" i="2"/>
  <c r="AG720" i="2"/>
  <c r="AG721" i="2"/>
  <c r="AG722" i="2"/>
  <c r="AG723" i="2"/>
  <c r="AG724" i="2"/>
  <c r="AG725" i="2"/>
  <c r="AG726" i="2"/>
  <c r="AG727" i="2"/>
  <c r="AG728" i="2"/>
  <c r="AG729" i="2"/>
  <c r="AG730" i="2"/>
  <c r="AG731" i="2"/>
  <c r="AG732" i="2"/>
  <c r="AG733" i="2"/>
  <c r="AG734" i="2"/>
  <c r="AG735" i="2"/>
  <c r="AG736" i="2"/>
  <c r="AG737" i="2"/>
  <c r="AG738" i="2"/>
  <c r="AG739" i="2"/>
  <c r="AG740" i="2"/>
  <c r="AG741" i="2"/>
  <c r="AG742" i="2"/>
  <c r="AG743" i="2"/>
  <c r="AG744" i="2"/>
  <c r="AG745" i="2"/>
  <c r="AG746" i="2"/>
  <c r="AG747" i="2"/>
  <c r="AG748" i="2"/>
  <c r="AG749" i="2"/>
  <c r="AG750" i="2"/>
  <c r="AG751" i="2"/>
  <c r="AG752" i="2"/>
  <c r="AG753" i="2"/>
  <c r="AG754" i="2"/>
  <c r="AG755" i="2"/>
  <c r="AG756" i="2"/>
  <c r="AG757" i="2"/>
  <c r="AG758" i="2"/>
  <c r="AG759" i="2"/>
  <c r="AG760" i="2"/>
  <c r="AG761" i="2"/>
  <c r="AG762" i="2"/>
  <c r="AG763" i="2"/>
  <c r="AG764" i="2"/>
  <c r="AG765" i="2"/>
  <c r="AG766" i="2"/>
  <c r="AG767" i="2"/>
  <c r="AG768" i="2"/>
  <c r="AG769" i="2"/>
  <c r="AG770" i="2"/>
  <c r="AG771" i="2"/>
  <c r="AG772" i="2"/>
  <c r="AG773" i="2"/>
  <c r="AG774" i="2"/>
  <c r="AG775" i="2"/>
  <c r="AG776" i="2"/>
  <c r="AG777" i="2"/>
  <c r="AG778" i="2"/>
  <c r="AG779" i="2"/>
  <c r="AG780" i="2"/>
  <c r="AG781" i="2"/>
  <c r="AG782" i="2"/>
  <c r="AG783" i="2"/>
  <c r="AG784" i="2"/>
  <c r="AG785" i="2"/>
  <c r="AG786" i="2"/>
  <c r="AG787" i="2"/>
  <c r="AG788" i="2"/>
  <c r="AG789" i="2"/>
  <c r="AG790" i="2"/>
  <c r="AG791" i="2"/>
  <c r="AG792" i="2"/>
  <c r="AG793" i="2"/>
  <c r="AG794" i="2"/>
  <c r="AG795" i="2"/>
  <c r="AG796" i="2"/>
  <c r="AG797" i="2"/>
  <c r="AG798" i="2"/>
  <c r="AG799" i="2"/>
  <c r="AG800" i="2"/>
  <c r="AG801" i="2"/>
  <c r="AG802" i="2"/>
  <c r="AG803" i="2"/>
  <c r="AG804" i="2"/>
  <c r="AG805" i="2"/>
  <c r="AG806" i="2"/>
  <c r="AG807" i="2"/>
  <c r="AG808" i="2"/>
  <c r="AG809" i="2"/>
  <c r="AG810" i="2"/>
  <c r="AG811" i="2"/>
  <c r="AG812" i="2"/>
  <c r="AG813" i="2"/>
  <c r="AG814" i="2"/>
  <c r="AG815" i="2"/>
  <c r="AG816" i="2"/>
  <c r="AG817" i="2"/>
  <c r="AG818" i="2"/>
  <c r="AG819" i="2"/>
  <c r="AG820" i="2"/>
  <c r="AG821" i="2"/>
  <c r="AG822" i="2"/>
  <c r="AG823" i="2"/>
  <c r="AG824" i="2"/>
  <c r="AG825" i="2"/>
  <c r="AG826" i="2"/>
  <c r="AG827" i="2"/>
  <c r="AG828" i="2"/>
  <c r="AG829" i="2"/>
  <c r="AG830" i="2"/>
  <c r="AG831" i="2"/>
  <c r="AG832" i="2"/>
  <c r="AG833" i="2"/>
  <c r="AG834" i="2"/>
  <c r="AG835" i="2"/>
  <c r="AG836" i="2"/>
  <c r="AG837" i="2"/>
  <c r="AG838" i="2"/>
  <c r="AG839" i="2"/>
  <c r="AG840" i="2"/>
  <c r="AG841" i="2"/>
  <c r="AG842" i="2"/>
  <c r="AG843" i="2"/>
  <c r="AG844" i="2"/>
  <c r="AG845" i="2"/>
  <c r="AG846" i="2"/>
  <c r="AG847" i="2"/>
  <c r="AG848" i="2"/>
  <c r="AG849" i="2"/>
  <c r="AG850" i="2"/>
  <c r="AG851" i="2"/>
  <c r="AG852" i="2"/>
  <c r="AG853" i="2"/>
  <c r="AG854" i="2"/>
  <c r="AG855" i="2"/>
  <c r="AG856" i="2"/>
  <c r="AG857" i="2"/>
  <c r="AG858" i="2"/>
  <c r="AG859" i="2"/>
  <c r="AG860" i="2"/>
  <c r="AG861" i="2"/>
  <c r="AG862" i="2"/>
  <c r="AG863" i="2"/>
  <c r="AG864" i="2"/>
  <c r="AG865" i="2"/>
  <c r="AG866" i="2"/>
  <c r="AG867" i="2"/>
  <c r="AG868" i="2"/>
  <c r="AG869" i="2"/>
  <c r="AG870" i="2"/>
  <c r="AG871" i="2"/>
  <c r="AG872" i="2"/>
  <c r="AG873" i="2"/>
  <c r="AG874" i="2"/>
  <c r="AG875" i="2"/>
  <c r="AG876" i="2"/>
  <c r="AG877" i="2"/>
  <c r="AG878" i="2"/>
  <c r="AG879" i="2"/>
  <c r="AG880" i="2"/>
  <c r="AG881" i="2"/>
  <c r="AG882" i="2"/>
  <c r="AG883" i="2"/>
  <c r="AG884" i="2"/>
  <c r="AG885" i="2"/>
  <c r="AG886" i="2"/>
  <c r="AG887" i="2"/>
  <c r="AG888" i="2"/>
  <c r="AG889" i="2"/>
  <c r="AG890" i="2"/>
  <c r="AG891" i="2"/>
  <c r="AG892" i="2"/>
  <c r="AG893" i="2"/>
  <c r="AG894" i="2"/>
  <c r="AG895" i="2"/>
  <c r="AG896" i="2"/>
  <c r="AG897" i="2"/>
  <c r="AG898" i="2"/>
  <c r="AG899" i="2"/>
  <c r="AG900" i="2"/>
  <c r="AG901" i="2"/>
  <c r="AG902" i="2"/>
  <c r="AG903" i="2"/>
  <c r="AG904" i="2"/>
  <c r="AG905" i="2"/>
  <c r="AG906" i="2"/>
  <c r="AG907" i="2"/>
  <c r="AG908" i="2"/>
  <c r="AG909" i="2"/>
  <c r="AG910" i="2"/>
  <c r="AG911" i="2"/>
  <c r="AG912" i="2"/>
  <c r="AG913" i="2"/>
  <c r="AG914" i="2"/>
  <c r="AG915" i="2"/>
  <c r="AG916" i="2"/>
  <c r="AG917" i="2"/>
  <c r="AG918" i="2"/>
  <c r="AG919" i="2"/>
  <c r="AG920" i="2"/>
  <c r="AG921" i="2"/>
  <c r="AG922" i="2"/>
  <c r="AG923" i="2"/>
  <c r="AG924" i="2"/>
  <c r="AG925" i="2"/>
  <c r="AG926" i="2"/>
  <c r="AG927" i="2"/>
  <c r="AG928" i="2"/>
  <c r="AG929" i="2"/>
  <c r="AG930" i="2"/>
  <c r="AG931" i="2"/>
  <c r="AG932" i="2"/>
  <c r="AG933" i="2"/>
  <c r="AG934" i="2"/>
  <c r="AG935" i="2"/>
  <c r="AG936" i="2"/>
  <c r="AG937" i="2"/>
  <c r="AG938" i="2"/>
  <c r="AG939" i="2"/>
  <c r="AG940" i="2"/>
  <c r="AG941" i="2"/>
  <c r="AG942" i="2"/>
  <c r="AG943" i="2"/>
  <c r="AG944" i="2"/>
  <c r="AG945" i="2"/>
  <c r="AG946" i="2"/>
  <c r="AG947" i="2"/>
  <c r="AG948" i="2"/>
  <c r="AG949" i="2"/>
  <c r="AG950" i="2"/>
  <c r="AG951" i="2"/>
  <c r="AG952" i="2"/>
  <c r="AG953" i="2"/>
  <c r="AG954" i="2"/>
  <c r="AG955" i="2"/>
  <c r="AG956" i="2"/>
  <c r="AG957" i="2"/>
  <c r="AG958" i="2"/>
  <c r="AG959" i="2"/>
  <c r="AG960" i="2"/>
  <c r="AG961" i="2"/>
  <c r="AG962" i="2"/>
  <c r="AG963" i="2"/>
  <c r="AG964" i="2"/>
  <c r="AG965" i="2"/>
  <c r="AG966" i="2"/>
  <c r="AG967" i="2"/>
  <c r="AG968" i="2"/>
  <c r="AG969" i="2"/>
  <c r="AG970" i="2"/>
  <c r="AG971" i="2"/>
  <c r="AG972" i="2"/>
  <c r="AG973" i="2"/>
  <c r="AG974" i="2"/>
  <c r="AG975" i="2"/>
  <c r="AG976" i="2"/>
  <c r="AG977" i="2"/>
  <c r="AG978" i="2"/>
  <c r="AG979" i="2"/>
  <c r="AG980" i="2"/>
  <c r="AG981" i="2"/>
  <c r="AG982" i="2"/>
  <c r="AG983" i="2"/>
  <c r="AG984" i="2"/>
  <c r="AG985" i="2"/>
  <c r="AG986" i="2"/>
  <c r="AG987" i="2"/>
  <c r="AG988" i="2"/>
  <c r="O4" i="14"/>
  <c r="N4" i="14"/>
  <c r="M4" i="14"/>
  <c r="A4" i="2"/>
  <c r="Z3" i="2"/>
  <c r="Z5" i="2"/>
  <c r="Z6" i="2"/>
  <c r="Z8" i="2"/>
  <c r="Z10" i="2"/>
  <c r="Z11" i="2"/>
  <c r="Z12" i="2"/>
  <c r="Z14" i="2"/>
  <c r="Z15" i="2"/>
  <c r="Z16" i="2"/>
  <c r="Z18" i="2"/>
  <c r="Z19" i="2"/>
  <c r="Z20" i="2"/>
  <c r="Z21" i="2"/>
  <c r="Z22" i="2"/>
  <c r="Z23" i="2"/>
  <c r="Z24" i="2"/>
  <c r="Z26" i="2"/>
  <c r="Z27" i="2"/>
  <c r="Z28" i="2"/>
  <c r="Z29" i="2"/>
  <c r="Z30" i="2"/>
  <c r="Z31" i="2"/>
  <c r="Z33" i="2"/>
  <c r="Z34" i="2"/>
  <c r="Z36" i="2"/>
  <c r="Z37" i="2"/>
  <c r="Z38" i="2"/>
  <c r="Z40" i="2"/>
  <c r="Z41" i="2"/>
  <c r="Z42" i="2"/>
  <c r="Z43" i="2"/>
  <c r="Z45" i="2"/>
  <c r="Z46" i="2"/>
  <c r="Z47" i="2"/>
  <c r="Z49" i="2"/>
  <c r="Z51" i="2"/>
  <c r="Z52" i="2"/>
  <c r="Z53" i="2"/>
  <c r="Z55" i="2"/>
  <c r="Z57" i="2"/>
  <c r="Z58" i="2"/>
  <c r="Z59" i="2"/>
  <c r="Z60" i="2"/>
  <c r="Z61" i="2"/>
  <c r="Z62" i="2"/>
  <c r="Z63"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8" i="2"/>
  <c r="Z99" i="2"/>
  <c r="Z100" i="2"/>
  <c r="Z101" i="2"/>
  <c r="Z102" i="2"/>
  <c r="Z103" i="2"/>
  <c r="Z104" i="2"/>
  <c r="Z106" i="2"/>
  <c r="Z108" i="2"/>
  <c r="Z109" i="2"/>
  <c r="Z110" i="2"/>
  <c r="Z111" i="2"/>
  <c r="Z112" i="2"/>
  <c r="Z113" i="2"/>
  <c r="Z114" i="2"/>
  <c r="Z115" i="2"/>
  <c r="Z116" i="2"/>
  <c r="Z117" i="2"/>
  <c r="Z118" i="2"/>
  <c r="Z119" i="2"/>
  <c r="Z120" i="2"/>
  <c r="Z121" i="2"/>
  <c r="Z123" i="2"/>
  <c r="Z125" i="2"/>
  <c r="Z130" i="2"/>
  <c r="Z131" i="2"/>
  <c r="Z132" i="2"/>
  <c r="Z133" i="2"/>
  <c r="Z134" i="2"/>
  <c r="Z135" i="2"/>
  <c r="Z136" i="2"/>
  <c r="Z137" i="2"/>
  <c r="Z138" i="2"/>
  <c r="Z139" i="2"/>
  <c r="Z140" i="2"/>
  <c r="Z141" i="2"/>
  <c r="Z142" i="2"/>
  <c r="Z148" i="2"/>
  <c r="Z149" i="2"/>
  <c r="Z150" i="2"/>
  <c r="Z153" i="2"/>
  <c r="Z158" i="2"/>
  <c r="Z162"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7" i="2"/>
  <c r="Z218" i="2"/>
  <c r="Z219" i="2"/>
  <c r="Z220" i="2"/>
  <c r="Z221" i="2"/>
  <c r="Z222" i="2"/>
  <c r="Z223" i="2"/>
  <c r="Z224" i="2"/>
  <c r="Z225" i="2"/>
  <c r="Z226" i="2"/>
  <c r="Z227" i="2"/>
  <c r="Z228" i="2"/>
  <c r="Z229" i="2"/>
  <c r="Z230" i="2"/>
  <c r="Z231" i="2"/>
  <c r="Z232" i="2"/>
  <c r="Z233" i="2"/>
  <c r="Z234" i="2"/>
  <c r="Z235" i="2"/>
  <c r="Z236" i="2"/>
  <c r="Z237" i="2"/>
  <c r="Z238" i="2"/>
  <c r="Z239" i="2"/>
  <c r="Z240" i="2"/>
  <c r="Z241" i="2"/>
  <c r="Z242" i="2"/>
  <c r="Z243" i="2"/>
  <c r="Z244" i="2"/>
  <c r="Z245" i="2"/>
  <c r="Z246" i="2"/>
  <c r="Z247" i="2"/>
  <c r="Z248" i="2"/>
  <c r="Z249" i="2"/>
  <c r="Z250" i="2"/>
  <c r="Z251" i="2"/>
  <c r="Z252" i="2"/>
  <c r="Z253" i="2"/>
  <c r="Z254" i="2"/>
  <c r="Z255" i="2"/>
  <c r="Z256" i="2"/>
  <c r="Z257" i="2"/>
  <c r="Z258" i="2"/>
  <c r="Z259" i="2"/>
  <c r="Z260" i="2"/>
  <c r="Z261" i="2"/>
  <c r="Z262" i="2"/>
  <c r="Z263" i="2"/>
  <c r="Z264" i="2"/>
  <c r="Z265" i="2"/>
  <c r="Z266" i="2"/>
  <c r="Z267" i="2"/>
  <c r="Z268" i="2"/>
  <c r="Z269" i="2"/>
  <c r="Z270" i="2"/>
  <c r="Z271" i="2"/>
  <c r="Z272" i="2"/>
  <c r="Z273" i="2"/>
  <c r="Z274" i="2"/>
  <c r="Z275" i="2"/>
  <c r="Z276" i="2"/>
  <c r="Z277" i="2"/>
  <c r="Z278" i="2"/>
  <c r="Z279" i="2"/>
  <c r="Z280" i="2"/>
  <c r="Z281" i="2"/>
  <c r="Z282" i="2"/>
  <c r="Z283" i="2"/>
  <c r="Z284" i="2"/>
  <c r="Z285" i="2"/>
  <c r="Z286" i="2"/>
  <c r="Z287" i="2"/>
  <c r="Z288" i="2"/>
  <c r="Z289" i="2"/>
  <c r="Z290" i="2"/>
  <c r="Z291" i="2"/>
  <c r="Z292" i="2"/>
  <c r="Z293" i="2"/>
  <c r="Z294" i="2"/>
  <c r="Z295" i="2"/>
  <c r="Z296" i="2"/>
  <c r="Z297" i="2"/>
  <c r="Z298" i="2"/>
  <c r="Z299" i="2"/>
  <c r="Z300" i="2"/>
  <c r="Z301" i="2"/>
  <c r="Z302" i="2"/>
  <c r="Z303" i="2"/>
  <c r="Z304" i="2"/>
  <c r="Z305" i="2"/>
  <c r="Z306" i="2"/>
  <c r="Z307" i="2"/>
  <c r="Z308" i="2"/>
  <c r="Z309" i="2"/>
  <c r="Z310" i="2"/>
  <c r="Z311" i="2"/>
  <c r="Z312" i="2"/>
  <c r="Z313" i="2"/>
  <c r="Z314" i="2"/>
  <c r="Z315" i="2"/>
  <c r="Z316" i="2"/>
  <c r="Z317" i="2"/>
  <c r="Z318" i="2"/>
  <c r="Z319" i="2"/>
  <c r="Z320" i="2"/>
  <c r="Z321" i="2"/>
  <c r="Z322" i="2"/>
  <c r="Z323" i="2"/>
  <c r="Z324" i="2"/>
  <c r="Z325" i="2"/>
  <c r="Z326" i="2"/>
  <c r="Z327" i="2"/>
  <c r="Z328" i="2"/>
  <c r="Z329" i="2"/>
  <c r="Z330" i="2"/>
  <c r="Z331" i="2"/>
  <c r="Z332" i="2"/>
  <c r="Z333" i="2"/>
  <c r="Z334" i="2"/>
  <c r="Z335" i="2"/>
  <c r="Z336" i="2"/>
  <c r="Z337" i="2"/>
  <c r="Z338" i="2"/>
  <c r="Z339" i="2"/>
  <c r="Z340" i="2"/>
  <c r="Z341" i="2"/>
  <c r="Z342" i="2"/>
  <c r="Z343" i="2"/>
  <c r="Z344" i="2"/>
  <c r="Z345" i="2"/>
  <c r="Z346" i="2"/>
  <c r="Z347" i="2"/>
  <c r="Z348" i="2"/>
  <c r="Z349" i="2"/>
  <c r="Z350" i="2"/>
  <c r="Z351" i="2"/>
  <c r="Z352" i="2"/>
  <c r="Z353" i="2"/>
  <c r="Z354" i="2"/>
  <c r="Z355" i="2"/>
  <c r="Z356" i="2"/>
  <c r="Z357" i="2"/>
  <c r="Z358" i="2"/>
  <c r="Z359" i="2"/>
  <c r="Z360" i="2"/>
  <c r="Z361" i="2"/>
  <c r="Z362" i="2"/>
  <c r="Z363" i="2"/>
  <c r="Z364" i="2"/>
  <c r="Z365" i="2"/>
  <c r="Z366" i="2"/>
  <c r="Z367" i="2"/>
  <c r="Z368" i="2"/>
  <c r="Z369" i="2"/>
  <c r="Z370" i="2"/>
  <c r="Z371" i="2"/>
  <c r="Z372" i="2"/>
  <c r="Z373" i="2"/>
  <c r="Z374" i="2"/>
  <c r="Z375" i="2"/>
  <c r="Z376" i="2"/>
  <c r="Z377" i="2"/>
  <c r="Z378" i="2"/>
  <c r="Z379" i="2"/>
  <c r="Z380" i="2"/>
  <c r="Z381" i="2"/>
  <c r="Z382" i="2"/>
  <c r="Z383" i="2"/>
  <c r="Z384" i="2"/>
  <c r="Z385" i="2"/>
  <c r="Z386" i="2"/>
  <c r="Z387" i="2"/>
  <c r="Z388" i="2"/>
  <c r="Z389" i="2"/>
  <c r="Z390" i="2"/>
  <c r="Z391" i="2"/>
  <c r="Z392" i="2"/>
  <c r="Z393" i="2"/>
  <c r="Z394" i="2"/>
  <c r="Z395" i="2"/>
  <c r="Z396" i="2"/>
  <c r="Z397" i="2"/>
  <c r="Z398" i="2"/>
  <c r="Z399" i="2"/>
  <c r="Z400" i="2"/>
  <c r="Z401" i="2"/>
  <c r="Z402" i="2"/>
  <c r="Z403" i="2"/>
  <c r="Z404" i="2"/>
  <c r="Z405" i="2"/>
  <c r="Z406" i="2"/>
  <c r="Z407" i="2"/>
  <c r="Z408" i="2"/>
  <c r="Z409" i="2"/>
  <c r="Z410" i="2"/>
  <c r="Z411" i="2"/>
  <c r="Z412" i="2"/>
  <c r="Z413" i="2"/>
  <c r="Z414" i="2"/>
  <c r="Z415" i="2"/>
  <c r="Z416" i="2"/>
  <c r="Z417" i="2"/>
  <c r="Z418" i="2"/>
  <c r="Z419" i="2"/>
  <c r="Z420" i="2"/>
  <c r="Z421" i="2"/>
  <c r="Z422" i="2"/>
  <c r="Z423" i="2"/>
  <c r="Z424" i="2"/>
  <c r="Z425" i="2"/>
  <c r="Z426" i="2"/>
  <c r="Z427" i="2"/>
  <c r="Z428" i="2"/>
  <c r="Z429" i="2"/>
  <c r="Z430" i="2"/>
  <c r="Z431" i="2"/>
  <c r="Z432" i="2"/>
  <c r="Z433" i="2"/>
  <c r="Z434" i="2"/>
  <c r="Z435" i="2"/>
  <c r="Z436" i="2"/>
  <c r="Z437" i="2"/>
  <c r="Z438" i="2"/>
  <c r="Z439" i="2"/>
  <c r="Z440" i="2"/>
  <c r="Z441" i="2"/>
  <c r="Z442" i="2"/>
  <c r="Z443" i="2"/>
  <c r="Z444" i="2"/>
  <c r="Z445" i="2"/>
  <c r="Z446" i="2"/>
  <c r="Z447" i="2"/>
  <c r="Z448" i="2"/>
  <c r="Z449" i="2"/>
  <c r="Z450" i="2"/>
  <c r="Z451" i="2"/>
  <c r="Z452" i="2"/>
  <c r="Z453" i="2"/>
  <c r="Z454" i="2"/>
  <c r="Z455" i="2"/>
  <c r="Z456" i="2"/>
  <c r="Z457" i="2"/>
  <c r="Z458" i="2"/>
  <c r="Z459" i="2"/>
  <c r="Z460" i="2"/>
  <c r="Z461" i="2"/>
  <c r="Z462" i="2"/>
  <c r="Z463" i="2"/>
  <c r="Z464" i="2"/>
  <c r="Z465" i="2"/>
  <c r="Z466" i="2"/>
  <c r="Z467" i="2"/>
  <c r="Z468" i="2"/>
  <c r="Z469" i="2"/>
  <c r="Z470" i="2"/>
  <c r="Z471" i="2"/>
  <c r="Z472" i="2"/>
  <c r="Z473" i="2"/>
  <c r="Z474" i="2"/>
  <c r="Z475" i="2"/>
  <c r="Z476" i="2"/>
  <c r="Z477" i="2"/>
  <c r="Z478" i="2"/>
  <c r="Z479" i="2"/>
  <c r="Z480" i="2"/>
  <c r="Z481" i="2"/>
  <c r="Z482" i="2"/>
  <c r="Z483" i="2"/>
  <c r="Z484" i="2"/>
  <c r="Z485" i="2"/>
  <c r="Z486" i="2"/>
  <c r="Z487" i="2"/>
  <c r="Z488" i="2"/>
  <c r="Z489" i="2"/>
  <c r="Z490" i="2"/>
  <c r="Z491" i="2"/>
  <c r="Z492" i="2"/>
  <c r="Z493" i="2"/>
  <c r="Z494" i="2"/>
  <c r="Z495" i="2"/>
  <c r="Z496" i="2"/>
  <c r="Z497" i="2"/>
  <c r="Z498" i="2"/>
  <c r="Z499" i="2"/>
  <c r="Z500" i="2"/>
  <c r="Z501" i="2"/>
  <c r="Z502" i="2"/>
  <c r="Z503" i="2"/>
  <c r="Z504" i="2"/>
  <c r="Z505" i="2"/>
  <c r="Z506" i="2"/>
  <c r="Z507" i="2"/>
  <c r="Z508" i="2"/>
  <c r="Z509" i="2"/>
  <c r="Z510" i="2"/>
  <c r="Z511" i="2"/>
  <c r="Z512" i="2"/>
  <c r="Z513" i="2"/>
  <c r="Z514" i="2"/>
  <c r="Z515" i="2"/>
  <c r="Z516" i="2"/>
  <c r="Z517" i="2"/>
  <c r="Z518" i="2"/>
  <c r="Z519" i="2"/>
  <c r="Z520" i="2"/>
  <c r="Z521" i="2"/>
  <c r="Z522" i="2"/>
  <c r="Z523" i="2"/>
  <c r="Z524" i="2"/>
  <c r="Z525" i="2"/>
  <c r="Z526" i="2"/>
  <c r="Z527" i="2"/>
  <c r="Z528" i="2"/>
  <c r="Z529" i="2"/>
  <c r="Z530" i="2"/>
  <c r="Z531" i="2"/>
  <c r="Z532" i="2"/>
  <c r="Z533" i="2"/>
  <c r="Z534" i="2"/>
  <c r="Z535" i="2"/>
  <c r="Z536" i="2"/>
  <c r="Z537" i="2"/>
  <c r="Z538" i="2"/>
  <c r="Z539" i="2"/>
  <c r="Z540" i="2"/>
  <c r="Z541" i="2"/>
  <c r="Z542" i="2"/>
  <c r="Z543" i="2"/>
  <c r="Z544" i="2"/>
  <c r="Z545" i="2"/>
  <c r="Z546" i="2"/>
  <c r="Z547" i="2"/>
  <c r="Z548" i="2"/>
  <c r="Z549" i="2"/>
  <c r="Z550" i="2"/>
  <c r="Z551" i="2"/>
  <c r="Z552" i="2"/>
  <c r="Z553" i="2"/>
  <c r="Z554" i="2"/>
  <c r="Z555" i="2"/>
  <c r="Z556" i="2"/>
  <c r="Z557" i="2"/>
  <c r="Z558" i="2"/>
  <c r="Z559" i="2"/>
  <c r="Z560" i="2"/>
  <c r="Z561" i="2"/>
  <c r="Z562" i="2"/>
  <c r="Z563" i="2"/>
  <c r="Z564" i="2"/>
  <c r="Z565" i="2"/>
  <c r="Z566" i="2"/>
  <c r="Z567" i="2"/>
  <c r="Z568" i="2"/>
  <c r="Z569" i="2"/>
  <c r="Z570" i="2"/>
  <c r="Z571" i="2"/>
  <c r="Z572" i="2"/>
  <c r="Z573" i="2"/>
  <c r="Z574" i="2"/>
  <c r="Z575" i="2"/>
  <c r="Z576" i="2"/>
  <c r="Z577" i="2"/>
  <c r="Z578" i="2"/>
  <c r="Z579" i="2"/>
  <c r="Z580" i="2"/>
  <c r="Z581" i="2"/>
  <c r="Z582" i="2"/>
  <c r="Z583" i="2"/>
  <c r="Z584" i="2"/>
  <c r="Z585" i="2"/>
  <c r="Z586" i="2"/>
  <c r="Z587" i="2"/>
  <c r="Z588" i="2"/>
  <c r="Z589" i="2"/>
  <c r="Z590" i="2"/>
  <c r="Z591" i="2"/>
  <c r="Z592" i="2"/>
  <c r="Z593" i="2"/>
  <c r="Z594" i="2"/>
  <c r="Z595" i="2"/>
  <c r="Z596" i="2"/>
  <c r="Z597" i="2"/>
  <c r="Z598" i="2"/>
  <c r="Z599" i="2"/>
  <c r="Z600"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194" i="1"/>
  <c r="AB165" i="2"/>
  <c r="AB166" i="2"/>
  <c r="AB167" i="2"/>
  <c r="AB168" i="2"/>
  <c r="AB169" i="2"/>
  <c r="AB170" i="2"/>
  <c r="AB171" i="2"/>
  <c r="AB172" i="2"/>
  <c r="AB173" i="2"/>
  <c r="AB174" i="2"/>
  <c r="AB175" i="2"/>
  <c r="AB176" i="2"/>
  <c r="AB177" i="2"/>
  <c r="AB178" i="2"/>
  <c r="AB179" i="2"/>
  <c r="AB180" i="2"/>
  <c r="AB181" i="2"/>
  <c r="AB182" i="2"/>
  <c r="AB183" i="2"/>
  <c r="AB184" i="2"/>
  <c r="AB185" i="2"/>
  <c r="AB186" i="2"/>
  <c r="AB187" i="2"/>
  <c r="AB188" i="2"/>
  <c r="AB189" i="2"/>
  <c r="AB190" i="2"/>
  <c r="AB191" i="2"/>
  <c r="AB192" i="2"/>
  <c r="AB193" i="2"/>
  <c r="AB194" i="2"/>
  <c r="AB195" i="2"/>
  <c r="AB196" i="2"/>
  <c r="AB197" i="2"/>
  <c r="AB198" i="2"/>
  <c r="AB199" i="2"/>
  <c r="AB200" i="2"/>
  <c r="AB201" i="2"/>
  <c r="AB202" i="2"/>
  <c r="AB203" i="2"/>
  <c r="AB204" i="2"/>
  <c r="AB205" i="2"/>
  <c r="AB206" i="2"/>
  <c r="AB207" i="2"/>
  <c r="AB208" i="2"/>
  <c r="AB209" i="2"/>
  <c r="AB210" i="2"/>
  <c r="AB211" i="2"/>
  <c r="AB212" i="2"/>
  <c r="AB213" i="2"/>
  <c r="AB214" i="2"/>
  <c r="AB215" i="2"/>
  <c r="AB217" i="2"/>
  <c r="AB218" i="2"/>
  <c r="AB219" i="2"/>
  <c r="AB220" i="2"/>
  <c r="AB221" i="2"/>
  <c r="AB222" i="2"/>
  <c r="AB223" i="2"/>
  <c r="AB224" i="2"/>
  <c r="AB225" i="2"/>
  <c r="AB226" i="2"/>
  <c r="AB227" i="2"/>
  <c r="AB228" i="2"/>
  <c r="AB229" i="2"/>
  <c r="AB230" i="2"/>
  <c r="AB231" i="2"/>
  <c r="AB232" i="2"/>
  <c r="AB233" i="2"/>
  <c r="AB234" i="2"/>
  <c r="AB235" i="2"/>
  <c r="AB236" i="2"/>
  <c r="AB237" i="2"/>
  <c r="AB238" i="2"/>
  <c r="AB239" i="2"/>
  <c r="AB240" i="2"/>
  <c r="AB241" i="2"/>
  <c r="AB242" i="2"/>
  <c r="AB243" i="2"/>
  <c r="AB244" i="2"/>
  <c r="AB245" i="2"/>
  <c r="AB246" i="2"/>
  <c r="AB247" i="2"/>
  <c r="AB248" i="2"/>
  <c r="AB249" i="2"/>
  <c r="AB250" i="2"/>
  <c r="AB251" i="2"/>
  <c r="AB252" i="2"/>
  <c r="AB253" i="2"/>
  <c r="AB254" i="2"/>
  <c r="AB255" i="2"/>
  <c r="AB256" i="2"/>
  <c r="AB257" i="2"/>
  <c r="AB258" i="2"/>
  <c r="AB259" i="2"/>
  <c r="AB260" i="2"/>
  <c r="AB261" i="2"/>
  <c r="AB262" i="2"/>
  <c r="AB263" i="2"/>
  <c r="AB264" i="2"/>
  <c r="AB265" i="2"/>
  <c r="AB266" i="2"/>
  <c r="AB267" i="2"/>
  <c r="AB268" i="2"/>
  <c r="AB269" i="2"/>
  <c r="AB270" i="2"/>
  <c r="AB271" i="2"/>
  <c r="AB272" i="2"/>
  <c r="AB273" i="2"/>
  <c r="AB274" i="2"/>
  <c r="AB275" i="2"/>
  <c r="AB276" i="2"/>
  <c r="AB277" i="2"/>
  <c r="AB278" i="2"/>
  <c r="AB279" i="2"/>
  <c r="AB280" i="2"/>
  <c r="AB281" i="2"/>
  <c r="AB282" i="2"/>
  <c r="AB283" i="2"/>
  <c r="AB284" i="2"/>
  <c r="AB285" i="2"/>
  <c r="AB286" i="2"/>
  <c r="AB287" i="2"/>
  <c r="AB288" i="2"/>
  <c r="AB289" i="2"/>
  <c r="AB290" i="2"/>
  <c r="AB291" i="2"/>
  <c r="AB292" i="2"/>
  <c r="AB293" i="2"/>
  <c r="AB294" i="2"/>
  <c r="AB295" i="2"/>
  <c r="AB296" i="2"/>
  <c r="AB297" i="2"/>
  <c r="AB298" i="2"/>
  <c r="AB299" i="2"/>
  <c r="AB300" i="2"/>
  <c r="AB301" i="2"/>
  <c r="AB302" i="2"/>
  <c r="AB303" i="2"/>
  <c r="AB304" i="2"/>
  <c r="AB305" i="2"/>
  <c r="AB306" i="2"/>
  <c r="AB307" i="2"/>
  <c r="AB308" i="2"/>
  <c r="AB309" i="2"/>
  <c r="AB310" i="2"/>
  <c r="AB311" i="2"/>
  <c r="AB312" i="2"/>
  <c r="AB313" i="2"/>
  <c r="AB314" i="2"/>
  <c r="AB315" i="2"/>
  <c r="AB316" i="2"/>
  <c r="AB317" i="2"/>
  <c r="AB318" i="2"/>
  <c r="AB319" i="2"/>
  <c r="AB320" i="2"/>
  <c r="AB321" i="2"/>
  <c r="AB322" i="2"/>
  <c r="AB323" i="2"/>
  <c r="AB324" i="2"/>
  <c r="AB325" i="2"/>
  <c r="AB326" i="2"/>
  <c r="AB327" i="2"/>
  <c r="AB328" i="2"/>
  <c r="AB329" i="2"/>
  <c r="AB330" i="2"/>
  <c r="AB331" i="2"/>
  <c r="AB332" i="2"/>
  <c r="AB333" i="2"/>
  <c r="AB334" i="2"/>
  <c r="AB335" i="2"/>
  <c r="AB336" i="2"/>
  <c r="AB337" i="2"/>
  <c r="AB338" i="2"/>
  <c r="AB339" i="2"/>
  <c r="AB340" i="2"/>
  <c r="AB341" i="2"/>
  <c r="AB342" i="2"/>
  <c r="AB343" i="2"/>
  <c r="AB344" i="2"/>
  <c r="AB345" i="2"/>
  <c r="AB346" i="2"/>
  <c r="AB347" i="2"/>
  <c r="AB348" i="2"/>
  <c r="AB349" i="2"/>
  <c r="AB350" i="2"/>
  <c r="AB351" i="2"/>
  <c r="AB352" i="2"/>
  <c r="AB353" i="2"/>
  <c r="AB354" i="2"/>
  <c r="AB355" i="2"/>
  <c r="AB356" i="2"/>
  <c r="AB357" i="2"/>
  <c r="AB358" i="2"/>
  <c r="AB359" i="2"/>
  <c r="AB360" i="2"/>
  <c r="AB361" i="2"/>
  <c r="AB362" i="2"/>
  <c r="AB363" i="2"/>
  <c r="AB364" i="2"/>
  <c r="AB365" i="2"/>
  <c r="AB366" i="2"/>
  <c r="AB367" i="2"/>
  <c r="AB368" i="2"/>
  <c r="AB369" i="2"/>
  <c r="AB370" i="2"/>
  <c r="AB371" i="2"/>
  <c r="AB372" i="2"/>
  <c r="AB373" i="2"/>
  <c r="AB374" i="2"/>
  <c r="AB375" i="2"/>
  <c r="AB376" i="2"/>
  <c r="AB377" i="2"/>
  <c r="AB378" i="2"/>
  <c r="AB379" i="2"/>
  <c r="AB380" i="2"/>
  <c r="AB381" i="2"/>
  <c r="AB382" i="2"/>
  <c r="AB383" i="2"/>
  <c r="AB384" i="2"/>
  <c r="AB385" i="2"/>
  <c r="AB386" i="2"/>
  <c r="AB387" i="2"/>
  <c r="AB388" i="2"/>
  <c r="AB389" i="2"/>
  <c r="AB390" i="2"/>
  <c r="AB391" i="2"/>
  <c r="AB392" i="2"/>
  <c r="AB393" i="2"/>
  <c r="AB394" i="2"/>
  <c r="AB395" i="2"/>
  <c r="AB396" i="2"/>
  <c r="AB397" i="2"/>
  <c r="AB398" i="2"/>
  <c r="AB399" i="2"/>
  <c r="AB400" i="2"/>
  <c r="AB401" i="2"/>
  <c r="AB402" i="2"/>
  <c r="AB403" i="2"/>
  <c r="AB404" i="2"/>
  <c r="AB405" i="2"/>
  <c r="AB406" i="2"/>
  <c r="AB407" i="2"/>
  <c r="AB408" i="2"/>
  <c r="AB409" i="2"/>
  <c r="AB410" i="2"/>
  <c r="AB411" i="2"/>
  <c r="AB412" i="2"/>
  <c r="AB413" i="2"/>
  <c r="AB414" i="2"/>
  <c r="AB415" i="2"/>
  <c r="AB416" i="2"/>
  <c r="AB417" i="2"/>
  <c r="AB418" i="2"/>
  <c r="AB419" i="2"/>
  <c r="AB420" i="2"/>
  <c r="AB421" i="2"/>
  <c r="AB422" i="2"/>
  <c r="AB423" i="2"/>
  <c r="AB424" i="2"/>
  <c r="AB425" i="2"/>
  <c r="AB426" i="2"/>
  <c r="AB427" i="2"/>
  <c r="AB428" i="2"/>
  <c r="AB429" i="2"/>
  <c r="AB430" i="2"/>
  <c r="AB431" i="2"/>
  <c r="AB432" i="2"/>
  <c r="AB433" i="2"/>
  <c r="AB434" i="2"/>
  <c r="AB435" i="2"/>
  <c r="AB436" i="2"/>
  <c r="AB437" i="2"/>
  <c r="AB438" i="2"/>
  <c r="AB439" i="2"/>
  <c r="AB440" i="2"/>
  <c r="AB441" i="2"/>
  <c r="AB442" i="2"/>
  <c r="AB443" i="2"/>
  <c r="AB444" i="2"/>
  <c r="AB445" i="2"/>
  <c r="AB446" i="2"/>
  <c r="AB447" i="2"/>
  <c r="AB448" i="2"/>
  <c r="AB449" i="2"/>
  <c r="AB450" i="2"/>
  <c r="AB451" i="2"/>
  <c r="AB452" i="2"/>
  <c r="AB453" i="2"/>
  <c r="AB454" i="2"/>
  <c r="AB455" i="2"/>
  <c r="AB456" i="2"/>
  <c r="AB457" i="2"/>
  <c r="AB458" i="2"/>
  <c r="AB459" i="2"/>
  <c r="AB460" i="2"/>
  <c r="AB461" i="2"/>
  <c r="AB462" i="2"/>
  <c r="AB463" i="2"/>
  <c r="AB464" i="2"/>
  <c r="AB465" i="2"/>
  <c r="AB466" i="2"/>
  <c r="AB467" i="2"/>
  <c r="AB468" i="2"/>
  <c r="AB469" i="2"/>
  <c r="AB470" i="2"/>
  <c r="AB471" i="2"/>
  <c r="AB472" i="2"/>
  <c r="AB473" i="2"/>
  <c r="AB474" i="2"/>
  <c r="AB475" i="2"/>
  <c r="AB476" i="2"/>
  <c r="AB477" i="2"/>
  <c r="AB478" i="2"/>
  <c r="AB479" i="2"/>
  <c r="AB480" i="2"/>
  <c r="AB481" i="2"/>
  <c r="AB482" i="2"/>
  <c r="AB483" i="2"/>
  <c r="AB484" i="2"/>
  <c r="AB485" i="2"/>
  <c r="AB486" i="2"/>
  <c r="AB487" i="2"/>
  <c r="AB488" i="2"/>
  <c r="AB489" i="2"/>
  <c r="AB490" i="2"/>
  <c r="AB491" i="2"/>
  <c r="AB492" i="2"/>
  <c r="AB493" i="2"/>
  <c r="AB494" i="2"/>
  <c r="AB495" i="2"/>
  <c r="AB496" i="2"/>
  <c r="AB497" i="2"/>
  <c r="AB498" i="2"/>
  <c r="AB499" i="2"/>
  <c r="AB500" i="2"/>
  <c r="AB501" i="2"/>
  <c r="AB502" i="2"/>
  <c r="AB503" i="2"/>
  <c r="AB504" i="2"/>
  <c r="AB505" i="2"/>
  <c r="AB506" i="2"/>
  <c r="AB507" i="2"/>
  <c r="AB508" i="2"/>
  <c r="AB509" i="2"/>
  <c r="AB510" i="2"/>
  <c r="AB511" i="2"/>
  <c r="AB512" i="2"/>
  <c r="AB513" i="2"/>
  <c r="AB514" i="2"/>
  <c r="AB515" i="2"/>
  <c r="AB516" i="2"/>
  <c r="AB517" i="2"/>
  <c r="AB518" i="2"/>
  <c r="AB519" i="2"/>
  <c r="AB520" i="2"/>
  <c r="AB521" i="2"/>
  <c r="AB522" i="2"/>
  <c r="AB523" i="2"/>
  <c r="AB524" i="2"/>
  <c r="AB525" i="2"/>
  <c r="AB526" i="2"/>
  <c r="AB527" i="2"/>
  <c r="AB528" i="2"/>
  <c r="AB529" i="2"/>
  <c r="AB530" i="2"/>
  <c r="AB531" i="2"/>
  <c r="AB532" i="2"/>
  <c r="AB533" i="2"/>
  <c r="AB534" i="2"/>
  <c r="AB535" i="2"/>
  <c r="AB536" i="2"/>
  <c r="AB537" i="2"/>
  <c r="AB538" i="2"/>
  <c r="AB539" i="2"/>
  <c r="AB540" i="2"/>
  <c r="AB541" i="2"/>
  <c r="AB542" i="2"/>
  <c r="AB543" i="2"/>
  <c r="AB544" i="2"/>
  <c r="AB545" i="2"/>
  <c r="AB546" i="2"/>
  <c r="AB547" i="2"/>
  <c r="AB548" i="2"/>
  <c r="AB549" i="2"/>
  <c r="AB550" i="2"/>
  <c r="AB551" i="2"/>
  <c r="AB552" i="2"/>
  <c r="AB553" i="2"/>
  <c r="AB554" i="2"/>
  <c r="AB555" i="2"/>
  <c r="AB556" i="2"/>
  <c r="AB557" i="2"/>
  <c r="AB558" i="2"/>
  <c r="AB559" i="2"/>
  <c r="AB560" i="2"/>
  <c r="AB561" i="2"/>
  <c r="AB562" i="2"/>
  <c r="AB563" i="2"/>
  <c r="AB564" i="2"/>
  <c r="AB565" i="2"/>
  <c r="AB566" i="2"/>
  <c r="AB567" i="2"/>
  <c r="AB568" i="2"/>
  <c r="AB569" i="2"/>
  <c r="AB570" i="2"/>
  <c r="AB571" i="2"/>
  <c r="AB572" i="2"/>
  <c r="AB573" i="2"/>
  <c r="AB574" i="2"/>
  <c r="AB575" i="2"/>
  <c r="AB576" i="2"/>
  <c r="AB577" i="2"/>
  <c r="AB578" i="2"/>
  <c r="AB579" i="2"/>
  <c r="AB580" i="2"/>
  <c r="AB581" i="2"/>
  <c r="AB582" i="2"/>
  <c r="AB583" i="2"/>
  <c r="AB584" i="2"/>
  <c r="AB585" i="2"/>
  <c r="AB586" i="2"/>
  <c r="AB587" i="2"/>
  <c r="AB588" i="2"/>
  <c r="AB589" i="2"/>
  <c r="AB590" i="2"/>
  <c r="AB591" i="2"/>
  <c r="AB592" i="2"/>
  <c r="AB593" i="2"/>
  <c r="AB594" i="2"/>
  <c r="AB595" i="2"/>
  <c r="AB596" i="2"/>
  <c r="AB597" i="2"/>
  <c r="AB598" i="2"/>
  <c r="AB599" i="2"/>
  <c r="AB600" i="2"/>
  <c r="AB601" i="2"/>
  <c r="AB602" i="2"/>
  <c r="AB603" i="2"/>
  <c r="AB604" i="2"/>
  <c r="AB605" i="2"/>
  <c r="AB606" i="2"/>
  <c r="AB607" i="2"/>
  <c r="AB608" i="2"/>
  <c r="AB609" i="2"/>
  <c r="AB610" i="2"/>
  <c r="AB611" i="2"/>
  <c r="AB612" i="2"/>
  <c r="AB613" i="2"/>
  <c r="AB614" i="2"/>
  <c r="AB615" i="2"/>
  <c r="AB616" i="2"/>
  <c r="AB617" i="2"/>
  <c r="AB618" i="2"/>
  <c r="AB619" i="2"/>
  <c r="AB620" i="2"/>
  <c r="AB621" i="2"/>
  <c r="AB622" i="2"/>
  <c r="AB623" i="2"/>
  <c r="AB624" i="2"/>
  <c r="AB625" i="2"/>
  <c r="AB626" i="2"/>
  <c r="AB627" i="2"/>
  <c r="AB628" i="2"/>
  <c r="AB629" i="2"/>
  <c r="AB630" i="2"/>
  <c r="AB631" i="2"/>
  <c r="AB632" i="2"/>
  <c r="AB633" i="2"/>
  <c r="AB634" i="2"/>
  <c r="AB635" i="2"/>
  <c r="AB636" i="2"/>
  <c r="AB637" i="2"/>
  <c r="AB638" i="2"/>
  <c r="AB639" i="2"/>
  <c r="AB640" i="2"/>
  <c r="AB641" i="2"/>
  <c r="AB642" i="2"/>
  <c r="AB643" i="2"/>
  <c r="AB644" i="2"/>
  <c r="AB645" i="2"/>
  <c r="AB646" i="2"/>
  <c r="AB647" i="2"/>
  <c r="AB648" i="2"/>
  <c r="AB649" i="2"/>
  <c r="AB650" i="2"/>
  <c r="AB651" i="2"/>
  <c r="AB652" i="2"/>
  <c r="AB653" i="2"/>
  <c r="AB654" i="2"/>
  <c r="AB655" i="2"/>
  <c r="AB656" i="2"/>
  <c r="AB657" i="2"/>
  <c r="AB658" i="2"/>
  <c r="AB659" i="2"/>
  <c r="AB660" i="2"/>
  <c r="AB661" i="2"/>
  <c r="AB662" i="2"/>
  <c r="AB663" i="2"/>
  <c r="AB664" i="2"/>
  <c r="AB665" i="2"/>
  <c r="AB666" i="2"/>
  <c r="AB667" i="2"/>
  <c r="AB668" i="2"/>
  <c r="AB669" i="2"/>
  <c r="AB670" i="2"/>
  <c r="AB671" i="2"/>
  <c r="AB672" i="2"/>
  <c r="AB673" i="2"/>
  <c r="AB674" i="2"/>
  <c r="AB675" i="2"/>
  <c r="AB676" i="2"/>
  <c r="AB677" i="2"/>
  <c r="AB678" i="2"/>
  <c r="AB679" i="2"/>
  <c r="AB680" i="2"/>
  <c r="AB681" i="2"/>
  <c r="AB682" i="2"/>
  <c r="AB683" i="2"/>
  <c r="AB684" i="2"/>
  <c r="AB685" i="2"/>
  <c r="AB686" i="2"/>
  <c r="AB687" i="2"/>
  <c r="AB688" i="2"/>
  <c r="AB689" i="2"/>
  <c r="AB690" i="2"/>
  <c r="AB691" i="2"/>
  <c r="AB692" i="2"/>
  <c r="AB693" i="2"/>
  <c r="AB694" i="2"/>
  <c r="AB695" i="2"/>
  <c r="AB696" i="2"/>
  <c r="AB697" i="2"/>
  <c r="AB698" i="2"/>
  <c r="AB699" i="2"/>
  <c r="AB700" i="2"/>
  <c r="AB701" i="2"/>
  <c r="AB702" i="2"/>
  <c r="AB703" i="2"/>
  <c r="AB704" i="2"/>
  <c r="AB705" i="2"/>
  <c r="AB706" i="2"/>
  <c r="AB707" i="2"/>
  <c r="AB708" i="2"/>
  <c r="AB709" i="2"/>
  <c r="AB710" i="2"/>
  <c r="AB711" i="2"/>
  <c r="AB712" i="2"/>
  <c r="AB713" i="2"/>
  <c r="AB714" i="2"/>
  <c r="AB715" i="2"/>
  <c r="AB716" i="2"/>
  <c r="AB717" i="2"/>
  <c r="AB718" i="2"/>
  <c r="AB719" i="2"/>
  <c r="AB720" i="2"/>
  <c r="AB721" i="2"/>
  <c r="AB722" i="2"/>
  <c r="AB723" i="2"/>
  <c r="AB724" i="2"/>
  <c r="AB725" i="2"/>
  <c r="AB726" i="2"/>
  <c r="AB727" i="2"/>
  <c r="AB728" i="2"/>
  <c r="AB729" i="2"/>
  <c r="AB730" i="2"/>
  <c r="AB731" i="2"/>
  <c r="AB732" i="2"/>
  <c r="AB733" i="2"/>
  <c r="AB734" i="2"/>
  <c r="AB735" i="2"/>
  <c r="AB736" i="2"/>
  <c r="AB737" i="2"/>
  <c r="AB738" i="2"/>
  <c r="AB739" i="2"/>
  <c r="AB740" i="2"/>
  <c r="AB741" i="2"/>
  <c r="AB742" i="2"/>
  <c r="AB743" i="2"/>
  <c r="AB744" i="2"/>
  <c r="AB745" i="2"/>
  <c r="AB746" i="2"/>
  <c r="AB747" i="2"/>
  <c r="AB748" i="2"/>
  <c r="AB749" i="2"/>
  <c r="AB750" i="2"/>
  <c r="AB751" i="2"/>
  <c r="AB752" i="2"/>
  <c r="AB753" i="2"/>
  <c r="AB754" i="2"/>
  <c r="AB755" i="2"/>
  <c r="AB756" i="2"/>
  <c r="AB757" i="2"/>
  <c r="AB758" i="2"/>
  <c r="AB759" i="2"/>
  <c r="AB760" i="2"/>
  <c r="AB761" i="2"/>
  <c r="AB762" i="2"/>
  <c r="AB763" i="2"/>
  <c r="AB764" i="2"/>
  <c r="AB765" i="2"/>
  <c r="AB766" i="2"/>
  <c r="AB767" i="2"/>
  <c r="AB768" i="2"/>
  <c r="AB769" i="2"/>
  <c r="AB770" i="2"/>
  <c r="AB771" i="2"/>
  <c r="AB772" i="2"/>
  <c r="AB773" i="2"/>
  <c r="AB774" i="2"/>
  <c r="AB775" i="2"/>
  <c r="AB776" i="2"/>
  <c r="AB777" i="2"/>
  <c r="AB778" i="2"/>
  <c r="AB779" i="2"/>
  <c r="AB780" i="2"/>
  <c r="AB781" i="2"/>
  <c r="AB782" i="2"/>
  <c r="AB783" i="2"/>
  <c r="AB784" i="2"/>
  <c r="AB785" i="2"/>
  <c r="AB786" i="2"/>
  <c r="AB787" i="2"/>
  <c r="AB788" i="2"/>
  <c r="AB789" i="2"/>
  <c r="AB790" i="2"/>
  <c r="AB791" i="2"/>
  <c r="AB792" i="2"/>
  <c r="AB793" i="2"/>
  <c r="AB794" i="2"/>
  <c r="AB795" i="2"/>
  <c r="AB796" i="2"/>
  <c r="AB797" i="2"/>
  <c r="AB798" i="2"/>
  <c r="AB799" i="2"/>
  <c r="AB800" i="2"/>
  <c r="AB801" i="2"/>
  <c r="AB802" i="2"/>
  <c r="AB803" i="2"/>
  <c r="AB804" i="2"/>
  <c r="AB805" i="2"/>
  <c r="AB806" i="2"/>
  <c r="AB807" i="2"/>
  <c r="AB808" i="2"/>
  <c r="AB809" i="2"/>
  <c r="AB810" i="2"/>
  <c r="AB811" i="2"/>
  <c r="AB812" i="2"/>
  <c r="AB813" i="2"/>
  <c r="AB814" i="2"/>
  <c r="AB815" i="2"/>
  <c r="AB816" i="2"/>
  <c r="AB817" i="2"/>
  <c r="AB818" i="2"/>
  <c r="AB819" i="2"/>
  <c r="AB820" i="2"/>
  <c r="AB821" i="2"/>
  <c r="AB822" i="2"/>
  <c r="AB823" i="2"/>
  <c r="AB824" i="2"/>
  <c r="AB825" i="2"/>
  <c r="AB826" i="2"/>
  <c r="AB827" i="2"/>
  <c r="AB828" i="2"/>
  <c r="AB829" i="2"/>
  <c r="AB830" i="2"/>
  <c r="AB831" i="2"/>
  <c r="AB832" i="2"/>
  <c r="AB833" i="2"/>
  <c r="AB834" i="2"/>
  <c r="AB835" i="2"/>
  <c r="AB836" i="2"/>
  <c r="AB837" i="2"/>
  <c r="AB838" i="2"/>
  <c r="AB839" i="2"/>
  <c r="AB840" i="2"/>
  <c r="AB841" i="2"/>
  <c r="AB842" i="2"/>
  <c r="AB843" i="2"/>
  <c r="AB844" i="2"/>
  <c r="AB845" i="2"/>
  <c r="AB846" i="2"/>
  <c r="AB847" i="2"/>
  <c r="AB848" i="2"/>
  <c r="AB849" i="2"/>
  <c r="AB850" i="2"/>
  <c r="AB851" i="2"/>
  <c r="AB852" i="2"/>
  <c r="AB853" i="2"/>
  <c r="AB854" i="2"/>
  <c r="AB855" i="2"/>
  <c r="AB856" i="2"/>
  <c r="AB857" i="2"/>
  <c r="AB858" i="2"/>
  <c r="AB859" i="2"/>
  <c r="AB860" i="2"/>
  <c r="AB861" i="2"/>
  <c r="AB862" i="2"/>
  <c r="AB863" i="2"/>
  <c r="AB864" i="2"/>
  <c r="AB865" i="2"/>
  <c r="AB866" i="2"/>
  <c r="AB867" i="2"/>
  <c r="AB868" i="2"/>
  <c r="AB869" i="2"/>
  <c r="AB870" i="2"/>
  <c r="AB871" i="2"/>
  <c r="AB872" i="2"/>
  <c r="AB873" i="2"/>
  <c r="AB874" i="2"/>
  <c r="AB875" i="2"/>
  <c r="AB876" i="2"/>
  <c r="AB877" i="2"/>
  <c r="AB878" i="2"/>
  <c r="AB879" i="2"/>
  <c r="AB880" i="2"/>
  <c r="AB881" i="2"/>
  <c r="AB882" i="2"/>
  <c r="AB883" i="2"/>
  <c r="AB884" i="2"/>
  <c r="AB885" i="2"/>
  <c r="AB886" i="2"/>
  <c r="AB887" i="2"/>
  <c r="AB888" i="2"/>
  <c r="AB889" i="2"/>
  <c r="AB890" i="2"/>
  <c r="AB891" i="2"/>
  <c r="AB892" i="2"/>
  <c r="AB893" i="2"/>
  <c r="AB894" i="2"/>
  <c r="AB895" i="2"/>
  <c r="AB896" i="2"/>
  <c r="AB897" i="2"/>
  <c r="AB898" i="2"/>
  <c r="AB899" i="2"/>
  <c r="AB900" i="2"/>
  <c r="AB901" i="2"/>
  <c r="AB902" i="2"/>
  <c r="AB903" i="2"/>
  <c r="AB904" i="2"/>
  <c r="AB905" i="2"/>
  <c r="AB906" i="2"/>
  <c r="AB907" i="2"/>
  <c r="AB908" i="2"/>
  <c r="AB909" i="2"/>
  <c r="AB910" i="2"/>
  <c r="AB911" i="2"/>
  <c r="AB912" i="2"/>
  <c r="AB913" i="2"/>
  <c r="AB914" i="2"/>
  <c r="AB915" i="2"/>
  <c r="AB916" i="2"/>
  <c r="AB917" i="2"/>
  <c r="AB918" i="2"/>
  <c r="AB919" i="2"/>
  <c r="AB920" i="2"/>
  <c r="AB921" i="2"/>
  <c r="AB922" i="2"/>
  <c r="AB923" i="2"/>
  <c r="AB924" i="2"/>
  <c r="AB925" i="2"/>
  <c r="AB926" i="2"/>
  <c r="AB927" i="2"/>
  <c r="AB928" i="2"/>
  <c r="AB929" i="2"/>
  <c r="AB930" i="2"/>
  <c r="AB931" i="2"/>
  <c r="AB932" i="2"/>
  <c r="AB933" i="2"/>
  <c r="AB934" i="2"/>
  <c r="AB935" i="2"/>
  <c r="AB936" i="2"/>
  <c r="AB937" i="2"/>
  <c r="AB938" i="2"/>
  <c r="AB939" i="2"/>
  <c r="AB940" i="2"/>
  <c r="AB941" i="2"/>
  <c r="AB942" i="2"/>
  <c r="AB943" i="2"/>
  <c r="AB944" i="2"/>
  <c r="AB945" i="2"/>
  <c r="AB946" i="2"/>
  <c r="AB947" i="2"/>
  <c r="AB948" i="2"/>
  <c r="AB949" i="2"/>
  <c r="AB950" i="2"/>
  <c r="AB951" i="2"/>
  <c r="AB952" i="2"/>
  <c r="AB953" i="2"/>
  <c r="AB954" i="2"/>
  <c r="AB955" i="2"/>
  <c r="AB956" i="2"/>
  <c r="AB957" i="2"/>
  <c r="AB958" i="2"/>
  <c r="AB959" i="2"/>
  <c r="AB960" i="2"/>
  <c r="AB961" i="2"/>
  <c r="AB962" i="2"/>
  <c r="AB963" i="2"/>
  <c r="AB964" i="2"/>
  <c r="AB965" i="2"/>
  <c r="AB966" i="2"/>
  <c r="AB967" i="2"/>
  <c r="AB968" i="2"/>
  <c r="AB969" i="2"/>
  <c r="AB970" i="2"/>
  <c r="AB971" i="2"/>
  <c r="AB972" i="2"/>
  <c r="AB973" i="2"/>
  <c r="AB974" i="2"/>
  <c r="AB975" i="2"/>
  <c r="AB976" i="2"/>
  <c r="AB977" i="2"/>
  <c r="AB978" i="2"/>
  <c r="AB979" i="2"/>
  <c r="AB980" i="2"/>
  <c r="AB981" i="2"/>
  <c r="AB982" i="2"/>
  <c r="AB983" i="2"/>
  <c r="AB984" i="2"/>
  <c r="AB985" i="2"/>
  <c r="AB986" i="2"/>
  <c r="AB987" i="2"/>
  <c r="AB988" i="2"/>
  <c r="AC165" i="2"/>
  <c r="AC166" i="2"/>
  <c r="AC167" i="2"/>
  <c r="AC168" i="2"/>
  <c r="AC169" i="2"/>
  <c r="AC170" i="2"/>
  <c r="AC171" i="2"/>
  <c r="AC172" i="2"/>
  <c r="AC173" i="2"/>
  <c r="AC174" i="2"/>
  <c r="AC175" i="2"/>
  <c r="AC176" i="2"/>
  <c r="AC177" i="2"/>
  <c r="AC178" i="2"/>
  <c r="AC179" i="2"/>
  <c r="AC180" i="2"/>
  <c r="AC181" i="2"/>
  <c r="AC182" i="2"/>
  <c r="AC183" i="2"/>
  <c r="AC184" i="2"/>
  <c r="AC185" i="2"/>
  <c r="AC186" i="2"/>
  <c r="AC187" i="2"/>
  <c r="AC188" i="2"/>
  <c r="AC189" i="2"/>
  <c r="AC190" i="2"/>
  <c r="AC191" i="2"/>
  <c r="AC192" i="2"/>
  <c r="AC193" i="2"/>
  <c r="AC194" i="2"/>
  <c r="AC195" i="2"/>
  <c r="AC196" i="2"/>
  <c r="AC197" i="2"/>
  <c r="AC198" i="2"/>
  <c r="AC199" i="2"/>
  <c r="AC200" i="2"/>
  <c r="AC201" i="2"/>
  <c r="AC202" i="2"/>
  <c r="AC203" i="2"/>
  <c r="AC204" i="2"/>
  <c r="AC205" i="2"/>
  <c r="AC206" i="2"/>
  <c r="AC207" i="2"/>
  <c r="AC208" i="2"/>
  <c r="AC209" i="2"/>
  <c r="AC210" i="2"/>
  <c r="AC211" i="2"/>
  <c r="AC212" i="2"/>
  <c r="AC213" i="2"/>
  <c r="AC214" i="2"/>
  <c r="AC215" i="2"/>
  <c r="AC217" i="2"/>
  <c r="AC218" i="2"/>
  <c r="AC219" i="2"/>
  <c r="AC220" i="2"/>
  <c r="AC221" i="2"/>
  <c r="AC222" i="2"/>
  <c r="AC223" i="2"/>
  <c r="AC224" i="2"/>
  <c r="AC225" i="2"/>
  <c r="AC226" i="2"/>
  <c r="AC227" i="2"/>
  <c r="AC228" i="2"/>
  <c r="AC229" i="2"/>
  <c r="AC230" i="2"/>
  <c r="AC231" i="2"/>
  <c r="AC232" i="2"/>
  <c r="AC233" i="2"/>
  <c r="AC234" i="2"/>
  <c r="AC235" i="2"/>
  <c r="AC236" i="2"/>
  <c r="AC237" i="2"/>
  <c r="AC238" i="2"/>
  <c r="AC239" i="2"/>
  <c r="AC240" i="2"/>
  <c r="AC241" i="2"/>
  <c r="AC242" i="2"/>
  <c r="AC243" i="2"/>
  <c r="AC244" i="2"/>
  <c r="AC245" i="2"/>
  <c r="AC246" i="2"/>
  <c r="AC247" i="2"/>
  <c r="AC248" i="2"/>
  <c r="AC249" i="2"/>
  <c r="AC250" i="2"/>
  <c r="AC251" i="2"/>
  <c r="AC252" i="2"/>
  <c r="AC253" i="2"/>
  <c r="AC254" i="2"/>
  <c r="AC255" i="2"/>
  <c r="AC256" i="2"/>
  <c r="AC257" i="2"/>
  <c r="AC258" i="2"/>
  <c r="AC259" i="2"/>
  <c r="AC260" i="2"/>
  <c r="AC261" i="2"/>
  <c r="AC262" i="2"/>
  <c r="AC263" i="2"/>
  <c r="AC264" i="2"/>
  <c r="AC265" i="2"/>
  <c r="AC266" i="2"/>
  <c r="AC267" i="2"/>
  <c r="AC268" i="2"/>
  <c r="AC269" i="2"/>
  <c r="AC270" i="2"/>
  <c r="AC271" i="2"/>
  <c r="AC272" i="2"/>
  <c r="AC273" i="2"/>
  <c r="AC274" i="2"/>
  <c r="AC275" i="2"/>
  <c r="AC276" i="2"/>
  <c r="AC277" i="2"/>
  <c r="AC278" i="2"/>
  <c r="AC279" i="2"/>
  <c r="AC280" i="2"/>
  <c r="AC281" i="2"/>
  <c r="AC282" i="2"/>
  <c r="AC283" i="2"/>
  <c r="AC284" i="2"/>
  <c r="AC285" i="2"/>
  <c r="AC286" i="2"/>
  <c r="AC287" i="2"/>
  <c r="AC288" i="2"/>
  <c r="AC289" i="2"/>
  <c r="AC290" i="2"/>
  <c r="AC291" i="2"/>
  <c r="AC292" i="2"/>
  <c r="AC293" i="2"/>
  <c r="AC294" i="2"/>
  <c r="AC295" i="2"/>
  <c r="AC296" i="2"/>
  <c r="AC297" i="2"/>
  <c r="AC298" i="2"/>
  <c r="AC299" i="2"/>
  <c r="AC300" i="2"/>
  <c r="AC301" i="2"/>
  <c r="AC302" i="2"/>
  <c r="AC303" i="2"/>
  <c r="AC304" i="2"/>
  <c r="AC305" i="2"/>
  <c r="AC306" i="2"/>
  <c r="AC307" i="2"/>
  <c r="AC308" i="2"/>
  <c r="AC309" i="2"/>
  <c r="AC310" i="2"/>
  <c r="AC311" i="2"/>
  <c r="AC312" i="2"/>
  <c r="AC313" i="2"/>
  <c r="AC314" i="2"/>
  <c r="AC315" i="2"/>
  <c r="AC316" i="2"/>
  <c r="AC317" i="2"/>
  <c r="AC318" i="2"/>
  <c r="AC319" i="2"/>
  <c r="AC320" i="2"/>
  <c r="AC321" i="2"/>
  <c r="AC322" i="2"/>
  <c r="AC323" i="2"/>
  <c r="AC324" i="2"/>
  <c r="AC325" i="2"/>
  <c r="AC326" i="2"/>
  <c r="AC327" i="2"/>
  <c r="AC328" i="2"/>
  <c r="AC329" i="2"/>
  <c r="AC330" i="2"/>
  <c r="AC331" i="2"/>
  <c r="AC332" i="2"/>
  <c r="AC333" i="2"/>
  <c r="AC334" i="2"/>
  <c r="AC335" i="2"/>
  <c r="AC336" i="2"/>
  <c r="AC337" i="2"/>
  <c r="AC338" i="2"/>
  <c r="AC339" i="2"/>
  <c r="AC340" i="2"/>
  <c r="AC341" i="2"/>
  <c r="AC342" i="2"/>
  <c r="AC343" i="2"/>
  <c r="AC344" i="2"/>
  <c r="AC345" i="2"/>
  <c r="AC346" i="2"/>
  <c r="AC347" i="2"/>
  <c r="AC348" i="2"/>
  <c r="AC349" i="2"/>
  <c r="AC350" i="2"/>
  <c r="AC351" i="2"/>
  <c r="AC352" i="2"/>
  <c r="AC353" i="2"/>
  <c r="AC354" i="2"/>
  <c r="AC355" i="2"/>
  <c r="AC356" i="2"/>
  <c r="AC357" i="2"/>
  <c r="AC358" i="2"/>
  <c r="AC359" i="2"/>
  <c r="AC360" i="2"/>
  <c r="AC361" i="2"/>
  <c r="AC362" i="2"/>
  <c r="AC363" i="2"/>
  <c r="AC364" i="2"/>
  <c r="AC365" i="2"/>
  <c r="AC366" i="2"/>
  <c r="AC367" i="2"/>
  <c r="AC368" i="2"/>
  <c r="AC369" i="2"/>
  <c r="AC370" i="2"/>
  <c r="AC371" i="2"/>
  <c r="AC372" i="2"/>
  <c r="AC373" i="2"/>
  <c r="AC374" i="2"/>
  <c r="AC375" i="2"/>
  <c r="AC376" i="2"/>
  <c r="AC377" i="2"/>
  <c r="AC378" i="2"/>
  <c r="AC379" i="2"/>
  <c r="AC380" i="2"/>
  <c r="AC381" i="2"/>
  <c r="AC382" i="2"/>
  <c r="AC383" i="2"/>
  <c r="AC384" i="2"/>
  <c r="AC385" i="2"/>
  <c r="AC386" i="2"/>
  <c r="AC387" i="2"/>
  <c r="AC388" i="2"/>
  <c r="AC389" i="2"/>
  <c r="AC390" i="2"/>
  <c r="AC391" i="2"/>
  <c r="AC392" i="2"/>
  <c r="AC393" i="2"/>
  <c r="AC394" i="2"/>
  <c r="AC395" i="2"/>
  <c r="AC396" i="2"/>
  <c r="AC397" i="2"/>
  <c r="AC398" i="2"/>
  <c r="AC399" i="2"/>
  <c r="AC400" i="2"/>
  <c r="AC401" i="2"/>
  <c r="AC402" i="2"/>
  <c r="AC403" i="2"/>
  <c r="AC404" i="2"/>
  <c r="AC405" i="2"/>
  <c r="AC406" i="2"/>
  <c r="AC407" i="2"/>
  <c r="AC408" i="2"/>
  <c r="AC409" i="2"/>
  <c r="AC410" i="2"/>
  <c r="AC411" i="2"/>
  <c r="AC412" i="2"/>
  <c r="AC413" i="2"/>
  <c r="AC414" i="2"/>
  <c r="AC415" i="2"/>
  <c r="AC416" i="2"/>
  <c r="AC417" i="2"/>
  <c r="AC418" i="2"/>
  <c r="AC419" i="2"/>
  <c r="AC420" i="2"/>
  <c r="AC421" i="2"/>
  <c r="AC422" i="2"/>
  <c r="AC423" i="2"/>
  <c r="AC424" i="2"/>
  <c r="AC425" i="2"/>
  <c r="AC426" i="2"/>
  <c r="AC427" i="2"/>
  <c r="AC428" i="2"/>
  <c r="AC429" i="2"/>
  <c r="AC430" i="2"/>
  <c r="AC431" i="2"/>
  <c r="AC432" i="2"/>
  <c r="AC433" i="2"/>
  <c r="AC434" i="2"/>
  <c r="AC435" i="2"/>
  <c r="AC436" i="2"/>
  <c r="AC437" i="2"/>
  <c r="AC438" i="2"/>
  <c r="AC439" i="2"/>
  <c r="AC440" i="2"/>
  <c r="AC441" i="2"/>
  <c r="AC442" i="2"/>
  <c r="AC443" i="2"/>
  <c r="AC444" i="2"/>
  <c r="AC445" i="2"/>
  <c r="AC446" i="2"/>
  <c r="AC447" i="2"/>
  <c r="AC448" i="2"/>
  <c r="AC449" i="2"/>
  <c r="AC450" i="2"/>
  <c r="AC451" i="2"/>
  <c r="AC452" i="2"/>
  <c r="AC453" i="2"/>
  <c r="AC454" i="2"/>
  <c r="AC455" i="2"/>
  <c r="AC456" i="2"/>
  <c r="AC457" i="2"/>
  <c r="AC458" i="2"/>
  <c r="AC459" i="2"/>
  <c r="AC460" i="2"/>
  <c r="AC461" i="2"/>
  <c r="AC462" i="2"/>
  <c r="AC463" i="2"/>
  <c r="AC464" i="2"/>
  <c r="AC465" i="2"/>
  <c r="AC466" i="2"/>
  <c r="AC467" i="2"/>
  <c r="AC468" i="2"/>
  <c r="AC469" i="2"/>
  <c r="AC470" i="2"/>
  <c r="AC471" i="2"/>
  <c r="AC472" i="2"/>
  <c r="AC473" i="2"/>
  <c r="AC474" i="2"/>
  <c r="AC475" i="2"/>
  <c r="AC476" i="2"/>
  <c r="AC477" i="2"/>
  <c r="AC478" i="2"/>
  <c r="AC479" i="2"/>
  <c r="AC480" i="2"/>
  <c r="AC481" i="2"/>
  <c r="AC482" i="2"/>
  <c r="AC483" i="2"/>
  <c r="AC484" i="2"/>
  <c r="AC485" i="2"/>
  <c r="AC486" i="2"/>
  <c r="AC487" i="2"/>
  <c r="AC488" i="2"/>
  <c r="AC489" i="2"/>
  <c r="AC490" i="2"/>
  <c r="AC491" i="2"/>
  <c r="AC492" i="2"/>
  <c r="AC493" i="2"/>
  <c r="AC494" i="2"/>
  <c r="AC495" i="2"/>
  <c r="AC496" i="2"/>
  <c r="AC497" i="2"/>
  <c r="AC498" i="2"/>
  <c r="AC499" i="2"/>
  <c r="AC500" i="2"/>
  <c r="AC501" i="2"/>
  <c r="AC502" i="2"/>
  <c r="AC503" i="2"/>
  <c r="AC504" i="2"/>
  <c r="AC505" i="2"/>
  <c r="AC506" i="2"/>
  <c r="AC507" i="2"/>
  <c r="AC508" i="2"/>
  <c r="AC509" i="2"/>
  <c r="AC510" i="2"/>
  <c r="AC511" i="2"/>
  <c r="AC512" i="2"/>
  <c r="AC513" i="2"/>
  <c r="AC514" i="2"/>
  <c r="AC515" i="2"/>
  <c r="AC516" i="2"/>
  <c r="AC517" i="2"/>
  <c r="AC518" i="2"/>
  <c r="AC519" i="2"/>
  <c r="AC520" i="2"/>
  <c r="AC521" i="2"/>
  <c r="AC522" i="2"/>
  <c r="AC523" i="2"/>
  <c r="AC524" i="2"/>
  <c r="AC525" i="2"/>
  <c r="AC526" i="2"/>
  <c r="AC527" i="2"/>
  <c r="AC528" i="2"/>
  <c r="AC529" i="2"/>
  <c r="AC530" i="2"/>
  <c r="AC531" i="2"/>
  <c r="AC532" i="2"/>
  <c r="AC533" i="2"/>
  <c r="AC534" i="2"/>
  <c r="AC535" i="2"/>
  <c r="AC536" i="2"/>
  <c r="AC537" i="2"/>
  <c r="AC538" i="2"/>
  <c r="AC539" i="2"/>
  <c r="AC540" i="2"/>
  <c r="AC541" i="2"/>
  <c r="AC542" i="2"/>
  <c r="AC543" i="2"/>
  <c r="AC544" i="2"/>
  <c r="AC545" i="2"/>
  <c r="AC546" i="2"/>
  <c r="AC547" i="2"/>
  <c r="AC548" i="2"/>
  <c r="AC549" i="2"/>
  <c r="AC550" i="2"/>
  <c r="AC551" i="2"/>
  <c r="AC552" i="2"/>
  <c r="AC553" i="2"/>
  <c r="AC554" i="2"/>
  <c r="AC555" i="2"/>
  <c r="AC556" i="2"/>
  <c r="AC557" i="2"/>
  <c r="AC558" i="2"/>
  <c r="AC559" i="2"/>
  <c r="AC560" i="2"/>
  <c r="AC561" i="2"/>
  <c r="AC562" i="2"/>
  <c r="AC563" i="2"/>
  <c r="AC564" i="2"/>
  <c r="AC565" i="2"/>
  <c r="AC566" i="2"/>
  <c r="AC567" i="2"/>
  <c r="AC568" i="2"/>
  <c r="AC569" i="2"/>
  <c r="AC570" i="2"/>
  <c r="AC571" i="2"/>
  <c r="AC572" i="2"/>
  <c r="AC573" i="2"/>
  <c r="AC574" i="2"/>
  <c r="AC575" i="2"/>
  <c r="AC576" i="2"/>
  <c r="AC577" i="2"/>
  <c r="AC578" i="2"/>
  <c r="AC579" i="2"/>
  <c r="AC580" i="2"/>
  <c r="AC581" i="2"/>
  <c r="AC582" i="2"/>
  <c r="AC583" i="2"/>
  <c r="AC584" i="2"/>
  <c r="AC585" i="2"/>
  <c r="AC586" i="2"/>
  <c r="AC587" i="2"/>
  <c r="AC588" i="2"/>
  <c r="AC589" i="2"/>
  <c r="AC590" i="2"/>
  <c r="AC591" i="2"/>
  <c r="AC592" i="2"/>
  <c r="AC593" i="2"/>
  <c r="AC594" i="2"/>
  <c r="AC595" i="2"/>
  <c r="AC596" i="2"/>
  <c r="AC597" i="2"/>
  <c r="AC598" i="2"/>
  <c r="AC599" i="2"/>
  <c r="AC600" i="2"/>
  <c r="AC601" i="2"/>
  <c r="AC602" i="2"/>
  <c r="AC603" i="2"/>
  <c r="AC604" i="2"/>
  <c r="AC605" i="2"/>
  <c r="AC606" i="2"/>
  <c r="AC607" i="2"/>
  <c r="AC608" i="2"/>
  <c r="AC609" i="2"/>
  <c r="AC610" i="2"/>
  <c r="AC611" i="2"/>
  <c r="AC612" i="2"/>
  <c r="AC613" i="2"/>
  <c r="AC614" i="2"/>
  <c r="AC615" i="2"/>
  <c r="AC616" i="2"/>
  <c r="AC617" i="2"/>
  <c r="AC618" i="2"/>
  <c r="AC619" i="2"/>
  <c r="AC620" i="2"/>
  <c r="AC621" i="2"/>
  <c r="AC622" i="2"/>
  <c r="AC623" i="2"/>
  <c r="AC624" i="2"/>
  <c r="AC625" i="2"/>
  <c r="AC626" i="2"/>
  <c r="AC627" i="2"/>
  <c r="AC628" i="2"/>
  <c r="AC629" i="2"/>
  <c r="AC630" i="2"/>
  <c r="AC631" i="2"/>
  <c r="AC632" i="2"/>
  <c r="AC633" i="2"/>
  <c r="AC634" i="2"/>
  <c r="AC635" i="2"/>
  <c r="AC636" i="2"/>
  <c r="AC637" i="2"/>
  <c r="AC638" i="2"/>
  <c r="AC639" i="2"/>
  <c r="AC640" i="2"/>
  <c r="AC641" i="2"/>
  <c r="AC642" i="2"/>
  <c r="AC643" i="2"/>
  <c r="AC644" i="2"/>
  <c r="AC645" i="2"/>
  <c r="AC646" i="2"/>
  <c r="AC647" i="2"/>
  <c r="AC648" i="2"/>
  <c r="AC649" i="2"/>
  <c r="AC650" i="2"/>
  <c r="AC651" i="2"/>
  <c r="AC652" i="2"/>
  <c r="AC653" i="2"/>
  <c r="AC654" i="2"/>
  <c r="AC655" i="2"/>
  <c r="AC656" i="2"/>
  <c r="AC657" i="2"/>
  <c r="AC658" i="2"/>
  <c r="AC659" i="2"/>
  <c r="AC660" i="2"/>
  <c r="AC661" i="2"/>
  <c r="AC662" i="2"/>
  <c r="AC663" i="2"/>
  <c r="AC664" i="2"/>
  <c r="AC665" i="2"/>
  <c r="AC666" i="2"/>
  <c r="AC667" i="2"/>
  <c r="AC668" i="2"/>
  <c r="AC669" i="2"/>
  <c r="AC670" i="2"/>
  <c r="AC671" i="2"/>
  <c r="AC672" i="2"/>
  <c r="AC673" i="2"/>
  <c r="AC674" i="2"/>
  <c r="AC675" i="2"/>
  <c r="AC676" i="2"/>
  <c r="AC677" i="2"/>
  <c r="AC678" i="2"/>
  <c r="AC679" i="2"/>
  <c r="AC680" i="2"/>
  <c r="AC681" i="2"/>
  <c r="AC682" i="2"/>
  <c r="AC683" i="2"/>
  <c r="AC684" i="2"/>
  <c r="AC685" i="2"/>
  <c r="AC686" i="2"/>
  <c r="AC687" i="2"/>
  <c r="AC688" i="2"/>
  <c r="AC689" i="2"/>
  <c r="AC690" i="2"/>
  <c r="AC691" i="2"/>
  <c r="AC692" i="2"/>
  <c r="AC693" i="2"/>
  <c r="AC694" i="2"/>
  <c r="AC695" i="2"/>
  <c r="AC696" i="2"/>
  <c r="AC697" i="2"/>
  <c r="AC698" i="2"/>
  <c r="AC699" i="2"/>
  <c r="AC700" i="2"/>
  <c r="AC701" i="2"/>
  <c r="AC702" i="2"/>
  <c r="AC703" i="2"/>
  <c r="AC704" i="2"/>
  <c r="AC705" i="2"/>
  <c r="AC706" i="2"/>
  <c r="AC707" i="2"/>
  <c r="AC708" i="2"/>
  <c r="AC709" i="2"/>
  <c r="AC710" i="2"/>
  <c r="AC711" i="2"/>
  <c r="AC712" i="2"/>
  <c r="AC713" i="2"/>
  <c r="AC714" i="2"/>
  <c r="AC715" i="2"/>
  <c r="AC716" i="2"/>
  <c r="AC717" i="2"/>
  <c r="AC718" i="2"/>
  <c r="AC719" i="2"/>
  <c r="AC720" i="2"/>
  <c r="AC721" i="2"/>
  <c r="AC722" i="2"/>
  <c r="AC723" i="2"/>
  <c r="AC724" i="2"/>
  <c r="AC725" i="2"/>
  <c r="AC726" i="2"/>
  <c r="AC727" i="2"/>
  <c r="AC728" i="2"/>
  <c r="AC729" i="2"/>
  <c r="AC730" i="2"/>
  <c r="AC731" i="2"/>
  <c r="AC732" i="2"/>
  <c r="AC733" i="2"/>
  <c r="AC734" i="2"/>
  <c r="AC735" i="2"/>
  <c r="AC736" i="2"/>
  <c r="AC737" i="2"/>
  <c r="AC738" i="2"/>
  <c r="AC739" i="2"/>
  <c r="AC740" i="2"/>
  <c r="AC741" i="2"/>
  <c r="AC742" i="2"/>
  <c r="AC743" i="2"/>
  <c r="AC744" i="2"/>
  <c r="AC745" i="2"/>
  <c r="AC746" i="2"/>
  <c r="AC747" i="2"/>
  <c r="AC748" i="2"/>
  <c r="AC749" i="2"/>
  <c r="AC750" i="2"/>
  <c r="AC751" i="2"/>
  <c r="AC752" i="2"/>
  <c r="AC753" i="2"/>
  <c r="AC754" i="2"/>
  <c r="AC755" i="2"/>
  <c r="AC756" i="2"/>
  <c r="AC757" i="2"/>
  <c r="AC758" i="2"/>
  <c r="AC759" i="2"/>
  <c r="AC760" i="2"/>
  <c r="AC761" i="2"/>
  <c r="AC762" i="2"/>
  <c r="AC763" i="2"/>
  <c r="AC764" i="2"/>
  <c r="AC765" i="2"/>
  <c r="AC766" i="2"/>
  <c r="AC767" i="2"/>
  <c r="AC768" i="2"/>
  <c r="AC769" i="2"/>
  <c r="AC770" i="2"/>
  <c r="AC771" i="2"/>
  <c r="AC772" i="2"/>
  <c r="AC773" i="2"/>
  <c r="AC774" i="2"/>
  <c r="AC775" i="2"/>
  <c r="AC776" i="2"/>
  <c r="AC777" i="2"/>
  <c r="AC778" i="2"/>
  <c r="AC779" i="2"/>
  <c r="AC780" i="2"/>
  <c r="AC781" i="2"/>
  <c r="AC782" i="2"/>
  <c r="AC783" i="2"/>
  <c r="AC784" i="2"/>
  <c r="AC785" i="2"/>
  <c r="AC786" i="2"/>
  <c r="AC787" i="2"/>
  <c r="AC788" i="2"/>
  <c r="AC789" i="2"/>
  <c r="AC790" i="2"/>
  <c r="AC791" i="2"/>
  <c r="AC792" i="2"/>
  <c r="AC793" i="2"/>
  <c r="AC794" i="2"/>
  <c r="AC795" i="2"/>
  <c r="AC796" i="2"/>
  <c r="AC797" i="2"/>
  <c r="AC798" i="2"/>
  <c r="AC799" i="2"/>
  <c r="AC800" i="2"/>
  <c r="AC801" i="2"/>
  <c r="AC802" i="2"/>
  <c r="AC803" i="2"/>
  <c r="AC804" i="2"/>
  <c r="AC805" i="2"/>
  <c r="AC806" i="2"/>
  <c r="AC807" i="2"/>
  <c r="AC808" i="2"/>
  <c r="AC809" i="2"/>
  <c r="AC810" i="2"/>
  <c r="AC811" i="2"/>
  <c r="AC812" i="2"/>
  <c r="AC813" i="2"/>
  <c r="AC814" i="2"/>
  <c r="AC815" i="2"/>
  <c r="AC816" i="2"/>
  <c r="AC817" i="2"/>
  <c r="AC818" i="2"/>
  <c r="AC819" i="2"/>
  <c r="AC820" i="2"/>
  <c r="AC821" i="2"/>
  <c r="AC822" i="2"/>
  <c r="AC823" i="2"/>
  <c r="AC824" i="2"/>
  <c r="AC825" i="2"/>
  <c r="AC826" i="2"/>
  <c r="AC827" i="2"/>
  <c r="AC828" i="2"/>
  <c r="AC829" i="2"/>
  <c r="AC830" i="2"/>
  <c r="AC831" i="2"/>
  <c r="AC832" i="2"/>
  <c r="AC833" i="2"/>
  <c r="AC834" i="2"/>
  <c r="AC835" i="2"/>
  <c r="AC836" i="2"/>
  <c r="AC837" i="2"/>
  <c r="AC838" i="2"/>
  <c r="AC839" i="2"/>
  <c r="AC840" i="2"/>
  <c r="AC841" i="2"/>
  <c r="AC842" i="2"/>
  <c r="AC843" i="2"/>
  <c r="AC844" i="2"/>
  <c r="AC845" i="2"/>
  <c r="AC846" i="2"/>
  <c r="AC847" i="2"/>
  <c r="AC848" i="2"/>
  <c r="AC849" i="2"/>
  <c r="AC850" i="2"/>
  <c r="AC851" i="2"/>
  <c r="AC852" i="2"/>
  <c r="AC853" i="2"/>
  <c r="AC854" i="2"/>
  <c r="AC855" i="2"/>
  <c r="AC856" i="2"/>
  <c r="AC857" i="2"/>
  <c r="AC858" i="2"/>
  <c r="AC859" i="2"/>
  <c r="AC860" i="2"/>
  <c r="AC861" i="2"/>
  <c r="AC862" i="2"/>
  <c r="AC863" i="2"/>
  <c r="AC864" i="2"/>
  <c r="AC865" i="2"/>
  <c r="AC866" i="2"/>
  <c r="AC867" i="2"/>
  <c r="AC868" i="2"/>
  <c r="AC869" i="2"/>
  <c r="AC870" i="2"/>
  <c r="AC871" i="2"/>
  <c r="AC872" i="2"/>
  <c r="AC873" i="2"/>
  <c r="AC874" i="2"/>
  <c r="AC875" i="2"/>
  <c r="AC876" i="2"/>
  <c r="AC877" i="2"/>
  <c r="AC878" i="2"/>
  <c r="AC879" i="2"/>
  <c r="AC880" i="2"/>
  <c r="AC881" i="2"/>
  <c r="AC882" i="2"/>
  <c r="AC883" i="2"/>
  <c r="AC884" i="2"/>
  <c r="AC885" i="2"/>
  <c r="AC886" i="2"/>
  <c r="AC887" i="2"/>
  <c r="AC888" i="2"/>
  <c r="AC889" i="2"/>
  <c r="AC890" i="2"/>
  <c r="AC891" i="2"/>
  <c r="AC892" i="2"/>
  <c r="AC893" i="2"/>
  <c r="AC894" i="2"/>
  <c r="AC895" i="2"/>
  <c r="AC896" i="2"/>
  <c r="AC897" i="2"/>
  <c r="AC898" i="2"/>
  <c r="AC899" i="2"/>
  <c r="AC900" i="2"/>
  <c r="AC901" i="2"/>
  <c r="AC902" i="2"/>
  <c r="AC903" i="2"/>
  <c r="AC904" i="2"/>
  <c r="AC905" i="2"/>
  <c r="AC906" i="2"/>
  <c r="AC907" i="2"/>
  <c r="AC908" i="2"/>
  <c r="AC909" i="2"/>
  <c r="AC910" i="2"/>
  <c r="AC911" i="2"/>
  <c r="AC912" i="2"/>
  <c r="AC913" i="2"/>
  <c r="AC914" i="2"/>
  <c r="AC915" i="2"/>
  <c r="AC916" i="2"/>
  <c r="AC917" i="2"/>
  <c r="AC918" i="2"/>
  <c r="AC919" i="2"/>
  <c r="AC920" i="2"/>
  <c r="AC921" i="2"/>
  <c r="AC922" i="2"/>
  <c r="AC923" i="2"/>
  <c r="AC924" i="2"/>
  <c r="AC925" i="2"/>
  <c r="AC926" i="2"/>
  <c r="AC927" i="2"/>
  <c r="AC928" i="2"/>
  <c r="AC929" i="2"/>
  <c r="AC930" i="2"/>
  <c r="AC931" i="2"/>
  <c r="AC932" i="2"/>
  <c r="AC933" i="2"/>
  <c r="AC934" i="2"/>
  <c r="AC935" i="2"/>
  <c r="AC936" i="2"/>
  <c r="AC937" i="2"/>
  <c r="AC938" i="2"/>
  <c r="AC939" i="2"/>
  <c r="AC940" i="2"/>
  <c r="AC941" i="2"/>
  <c r="AC942" i="2"/>
  <c r="AC943" i="2"/>
  <c r="AC944" i="2"/>
  <c r="AC945" i="2"/>
  <c r="AC946" i="2"/>
  <c r="AC947" i="2"/>
  <c r="AC948" i="2"/>
  <c r="AC949" i="2"/>
  <c r="AC950" i="2"/>
  <c r="AC951" i="2"/>
  <c r="AC952" i="2"/>
  <c r="AC953" i="2"/>
  <c r="AC954" i="2"/>
  <c r="AC955" i="2"/>
  <c r="AC956" i="2"/>
  <c r="AC957" i="2"/>
  <c r="AC958" i="2"/>
  <c r="AC959" i="2"/>
  <c r="AC960" i="2"/>
  <c r="AC961" i="2"/>
  <c r="AC962" i="2"/>
  <c r="AC963" i="2"/>
  <c r="AC964" i="2"/>
  <c r="AC965" i="2"/>
  <c r="AC966" i="2"/>
  <c r="AC967" i="2"/>
  <c r="AC968" i="2"/>
  <c r="AC969" i="2"/>
  <c r="AC970" i="2"/>
  <c r="AC971" i="2"/>
  <c r="AC972" i="2"/>
  <c r="AC973" i="2"/>
  <c r="AC974" i="2"/>
  <c r="AC975" i="2"/>
  <c r="AC976" i="2"/>
  <c r="AC977" i="2"/>
  <c r="AC978" i="2"/>
  <c r="AC979" i="2"/>
  <c r="AC980" i="2"/>
  <c r="AC981" i="2"/>
  <c r="AC982" i="2"/>
  <c r="AC983" i="2"/>
  <c r="AC984" i="2"/>
  <c r="AC985" i="2"/>
  <c r="AC986" i="2"/>
  <c r="AC987" i="2"/>
  <c r="AC988" i="2"/>
  <c r="A5" i="2"/>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T187" i="14"/>
  <c r="P187" i="14"/>
  <c r="T152" i="14"/>
  <c r="P152" i="14"/>
  <c r="T71" i="14"/>
  <c r="P71" i="14"/>
  <c r="AL663" i="14"/>
  <c r="F663" i="14"/>
  <c r="D663" i="14"/>
  <c r="B663" i="14"/>
  <c r="AL662" i="14"/>
  <c r="F662" i="14"/>
  <c r="D662" i="14"/>
  <c r="B662" i="14"/>
  <c r="AL661" i="14"/>
  <c r="F661" i="14"/>
  <c r="D661" i="14"/>
  <c r="B661" i="14"/>
  <c r="AL660" i="14"/>
  <c r="F660" i="14"/>
  <c r="D660" i="14"/>
  <c r="B660" i="14"/>
  <c r="AL659" i="14"/>
  <c r="F659" i="14"/>
  <c r="D659" i="14"/>
  <c r="B659" i="14"/>
  <c r="AL658" i="14"/>
  <c r="F658" i="14"/>
  <c r="D658" i="14"/>
  <c r="B658" i="14"/>
  <c r="AL657" i="14"/>
  <c r="F657" i="14"/>
  <c r="D657" i="14"/>
  <c r="B657" i="14"/>
  <c r="AL656" i="14"/>
  <c r="F656" i="14"/>
  <c r="D656" i="14"/>
  <c r="B656" i="14"/>
  <c r="AL655" i="14"/>
  <c r="F655" i="14"/>
  <c r="D655" i="14"/>
  <c r="B655" i="14"/>
  <c r="AL654" i="14"/>
  <c r="F654" i="14"/>
  <c r="D654" i="14"/>
  <c r="B654" i="14"/>
  <c r="AL653" i="14"/>
  <c r="F653" i="14"/>
  <c r="D653" i="14"/>
  <c r="B653" i="14"/>
  <c r="AL652" i="14"/>
  <c r="F652" i="14"/>
  <c r="D652" i="14"/>
  <c r="B652" i="14"/>
  <c r="AL651" i="14"/>
  <c r="F651" i="14"/>
  <c r="D651" i="14"/>
  <c r="B651" i="14"/>
  <c r="AL650" i="14"/>
  <c r="F650" i="14"/>
  <c r="D650" i="14"/>
  <c r="B650" i="14"/>
  <c r="AL649" i="14"/>
  <c r="F649" i="14"/>
  <c r="D649" i="14"/>
  <c r="B649" i="14"/>
  <c r="AL648" i="14"/>
  <c r="F648" i="14"/>
  <c r="D648" i="14"/>
  <c r="B648" i="14"/>
  <c r="AL647" i="14"/>
  <c r="F647" i="14"/>
  <c r="D647" i="14"/>
  <c r="B647" i="14"/>
  <c r="AL645" i="14"/>
  <c r="F645" i="14"/>
  <c r="D645" i="14"/>
  <c r="B645" i="14"/>
  <c r="AL644" i="14"/>
  <c r="F644" i="14"/>
  <c r="D644" i="14"/>
  <c r="B644" i="14"/>
  <c r="AL643" i="14"/>
  <c r="F643" i="14"/>
  <c r="D643" i="14"/>
  <c r="B643" i="14"/>
  <c r="AL642" i="14"/>
  <c r="F642" i="14"/>
  <c r="D642" i="14"/>
  <c r="B642" i="14"/>
  <c r="AL641" i="14"/>
  <c r="F641" i="14"/>
  <c r="D641" i="14"/>
  <c r="B641" i="14"/>
  <c r="AL640" i="14"/>
  <c r="F640" i="14"/>
  <c r="D640" i="14"/>
  <c r="B640" i="14"/>
  <c r="AL639" i="14"/>
  <c r="F639" i="14"/>
  <c r="D639" i="14"/>
  <c r="B639" i="14"/>
  <c r="AL688" i="14"/>
  <c r="F688" i="14"/>
  <c r="D688" i="14"/>
  <c r="B688" i="14"/>
  <c r="AL687" i="14"/>
  <c r="F687" i="14"/>
  <c r="D687" i="14"/>
  <c r="B687" i="14"/>
  <c r="AL686" i="14"/>
  <c r="F686" i="14"/>
  <c r="D686" i="14"/>
  <c r="B686" i="14"/>
  <c r="AL685" i="14"/>
  <c r="F685" i="14"/>
  <c r="D685" i="14"/>
  <c r="B685" i="14"/>
  <c r="AL684" i="14"/>
  <c r="F684" i="14"/>
  <c r="D684" i="14"/>
  <c r="B684" i="14"/>
  <c r="AL683" i="14"/>
  <c r="F683" i="14"/>
  <c r="D683" i="14"/>
  <c r="B683" i="14"/>
  <c r="AL682" i="14"/>
  <c r="F682" i="14"/>
  <c r="D682" i="14"/>
  <c r="B682" i="14"/>
  <c r="AL681" i="14"/>
  <c r="F681" i="14"/>
  <c r="D681" i="14"/>
  <c r="B681" i="14"/>
  <c r="AL680" i="14"/>
  <c r="F680" i="14"/>
  <c r="D680" i="14"/>
  <c r="B680" i="14"/>
  <c r="AL678" i="14"/>
  <c r="F678" i="14"/>
  <c r="D678" i="14"/>
  <c r="B678" i="14"/>
  <c r="AL677" i="14"/>
  <c r="F677" i="14"/>
  <c r="D677" i="14"/>
  <c r="B677" i="14"/>
  <c r="AL676" i="14"/>
  <c r="F676" i="14"/>
  <c r="D676" i="14"/>
  <c r="B676" i="14"/>
  <c r="AL675" i="14"/>
  <c r="F675" i="14"/>
  <c r="D675" i="14"/>
  <c r="B675" i="14"/>
  <c r="AL674" i="14"/>
  <c r="F674" i="14"/>
  <c r="D674" i="14"/>
  <c r="B674" i="14"/>
  <c r="AL673" i="14"/>
  <c r="F673" i="14"/>
  <c r="D673" i="14"/>
  <c r="B673" i="14"/>
  <c r="AL672" i="14"/>
  <c r="F672" i="14"/>
  <c r="D672" i="14"/>
  <c r="B672" i="14"/>
  <c r="AL671" i="14"/>
  <c r="F671" i="14"/>
  <c r="D671" i="14"/>
  <c r="B671" i="14"/>
  <c r="AL670" i="14"/>
  <c r="F670" i="14"/>
  <c r="D670" i="14"/>
  <c r="B670" i="14"/>
  <c r="AL669" i="14"/>
  <c r="F669" i="14"/>
  <c r="D669" i="14"/>
  <c r="B669" i="14"/>
  <c r="AL668" i="14"/>
  <c r="F668" i="14"/>
  <c r="D668" i="14"/>
  <c r="B668" i="14"/>
  <c r="AL667" i="14"/>
  <c r="F667" i="14"/>
  <c r="D667" i="14"/>
  <c r="B667" i="14"/>
  <c r="AL666" i="14"/>
  <c r="F666" i="14"/>
  <c r="D666" i="14"/>
  <c r="B666" i="14"/>
  <c r="AL665" i="14"/>
  <c r="F665" i="14"/>
  <c r="D665" i="14"/>
  <c r="B665" i="14"/>
  <c r="AL664" i="14"/>
  <c r="F664" i="14"/>
  <c r="D664" i="14"/>
  <c r="B664" i="14"/>
  <c r="AL713" i="14"/>
  <c r="F713" i="14"/>
  <c r="D713" i="14"/>
  <c r="B713" i="14"/>
  <c r="AL712" i="14"/>
  <c r="F712" i="14"/>
  <c r="D712" i="14"/>
  <c r="B712" i="14"/>
  <c r="AL711" i="14"/>
  <c r="F711" i="14"/>
  <c r="D711" i="14"/>
  <c r="B711" i="14"/>
  <c r="AL710" i="14"/>
  <c r="F710" i="14"/>
  <c r="D710" i="14"/>
  <c r="B710" i="14"/>
  <c r="AL708" i="14"/>
  <c r="F708" i="14"/>
  <c r="D708" i="14"/>
  <c r="B708" i="14"/>
  <c r="AL707" i="14"/>
  <c r="F707" i="14"/>
  <c r="D707" i="14"/>
  <c r="B707" i="14"/>
  <c r="AL706" i="14"/>
  <c r="F706" i="14"/>
  <c r="D706" i="14"/>
  <c r="B706" i="14"/>
  <c r="AL705" i="14"/>
  <c r="F705" i="14"/>
  <c r="D705" i="14"/>
  <c r="B705" i="14"/>
  <c r="AL704" i="14"/>
  <c r="F704" i="14"/>
  <c r="D704" i="14"/>
  <c r="B704" i="14"/>
  <c r="AL703" i="14"/>
  <c r="F703" i="14"/>
  <c r="D703" i="14"/>
  <c r="B703" i="14"/>
  <c r="AL702" i="14"/>
  <c r="F702" i="14"/>
  <c r="D702" i="14"/>
  <c r="B702" i="14"/>
  <c r="AL701" i="14"/>
  <c r="F701" i="14"/>
  <c r="D701" i="14"/>
  <c r="B701" i="14"/>
  <c r="AL700" i="14"/>
  <c r="F700" i="14"/>
  <c r="D700" i="14"/>
  <c r="B700" i="14"/>
  <c r="AL699" i="14"/>
  <c r="F699" i="14"/>
  <c r="D699" i="14"/>
  <c r="B699" i="14"/>
  <c r="AL698" i="14"/>
  <c r="F698" i="14"/>
  <c r="D698" i="14"/>
  <c r="B698" i="14"/>
  <c r="AL697" i="14"/>
  <c r="F697" i="14"/>
  <c r="D697" i="14"/>
  <c r="B697" i="14"/>
  <c r="AL696" i="14"/>
  <c r="F696" i="14"/>
  <c r="D696" i="14"/>
  <c r="B696" i="14"/>
  <c r="AL695" i="14"/>
  <c r="F695" i="14"/>
  <c r="D695" i="14"/>
  <c r="B695" i="14"/>
  <c r="AL694" i="14"/>
  <c r="F694" i="14"/>
  <c r="D694" i="14"/>
  <c r="B694" i="14"/>
  <c r="AL693" i="14"/>
  <c r="F693" i="14"/>
  <c r="D693" i="14"/>
  <c r="B693" i="14"/>
  <c r="AL692" i="14"/>
  <c r="F692" i="14"/>
  <c r="D692" i="14"/>
  <c r="B692" i="14"/>
  <c r="AL691" i="14"/>
  <c r="F691" i="14"/>
  <c r="D691" i="14"/>
  <c r="B691" i="14"/>
  <c r="AL690" i="14"/>
  <c r="F690" i="14"/>
  <c r="D690" i="14"/>
  <c r="B690" i="14"/>
  <c r="AL689" i="14"/>
  <c r="F689" i="14"/>
  <c r="D689" i="14"/>
  <c r="B689" i="14"/>
  <c r="AL625" i="14"/>
  <c r="F625" i="14"/>
  <c r="D625" i="14"/>
  <c r="B625" i="14"/>
  <c r="AL624" i="14"/>
  <c r="F624" i="14"/>
  <c r="D624" i="14"/>
  <c r="B624" i="14"/>
  <c r="AL623" i="14"/>
  <c r="F623" i="14"/>
  <c r="D623" i="14"/>
  <c r="B623" i="14"/>
  <c r="AL622" i="14"/>
  <c r="F622" i="14"/>
  <c r="D622" i="14"/>
  <c r="B622" i="14"/>
  <c r="AL621" i="14"/>
  <c r="F621" i="14"/>
  <c r="D621" i="14"/>
  <c r="B621" i="14"/>
  <c r="AL620" i="14"/>
  <c r="F620" i="14"/>
  <c r="D620" i="14"/>
  <c r="B620" i="14"/>
  <c r="AL619" i="14"/>
  <c r="F619" i="14"/>
  <c r="D619" i="14"/>
  <c r="B619" i="14"/>
  <c r="AL632" i="14"/>
  <c r="F632" i="14"/>
  <c r="D632" i="14"/>
  <c r="B632" i="14"/>
  <c r="AL631" i="14"/>
  <c r="F631" i="14"/>
  <c r="D631" i="14"/>
  <c r="B631" i="14"/>
  <c r="AL630" i="14"/>
  <c r="F630" i="14"/>
  <c r="D630" i="14"/>
  <c r="B630" i="14"/>
  <c r="AL629" i="14"/>
  <c r="F629" i="14"/>
  <c r="D629" i="14"/>
  <c r="B629" i="14"/>
  <c r="AL628" i="14"/>
  <c r="F628" i="14"/>
  <c r="D628" i="14"/>
  <c r="B628" i="14"/>
  <c r="AL627" i="14"/>
  <c r="F627" i="14"/>
  <c r="D627" i="14"/>
  <c r="B627" i="14"/>
  <c r="AL626" i="14"/>
  <c r="F626" i="14"/>
  <c r="D626" i="14"/>
  <c r="B626" i="14"/>
  <c r="AL522" i="14"/>
  <c r="F522" i="14"/>
  <c r="D522" i="14"/>
  <c r="B522" i="14"/>
  <c r="AL548" i="14"/>
  <c r="F548" i="14"/>
  <c r="D548" i="14"/>
  <c r="B548" i="14"/>
  <c r="AL547" i="14"/>
  <c r="F547" i="14"/>
  <c r="D547" i="14"/>
  <c r="B547" i="14"/>
  <c r="AL546" i="14"/>
  <c r="F546" i="14"/>
  <c r="D546" i="14"/>
  <c r="B546" i="14"/>
  <c r="AL545" i="14"/>
  <c r="F545" i="14"/>
  <c r="D545" i="14"/>
  <c r="B545" i="14"/>
  <c r="AL544" i="14"/>
  <c r="F544" i="14"/>
  <c r="D544" i="14"/>
  <c r="B544" i="14"/>
  <c r="AL543" i="14"/>
  <c r="F543" i="14"/>
  <c r="D543" i="14"/>
  <c r="B543" i="14"/>
  <c r="AL541" i="14"/>
  <c r="F541" i="14"/>
  <c r="D541" i="14"/>
  <c r="B541" i="14"/>
  <c r="AL540" i="14"/>
  <c r="F540" i="14"/>
  <c r="D540" i="14"/>
  <c r="B540" i="14"/>
  <c r="AL539" i="14"/>
  <c r="F539" i="14"/>
  <c r="D539" i="14"/>
  <c r="B539" i="14"/>
  <c r="AL538" i="14"/>
  <c r="F538" i="14"/>
  <c r="D538" i="14"/>
  <c r="B538" i="14"/>
  <c r="AL537" i="14"/>
  <c r="F537" i="14"/>
  <c r="D537" i="14"/>
  <c r="B537" i="14"/>
  <c r="AL536" i="14"/>
  <c r="F536" i="14"/>
  <c r="D536" i="14"/>
  <c r="B536" i="14"/>
  <c r="AL535" i="14"/>
  <c r="F535" i="14"/>
  <c r="D535" i="14"/>
  <c r="B535" i="14"/>
  <c r="AL534" i="14"/>
  <c r="F534" i="14"/>
  <c r="D534" i="14"/>
  <c r="B534" i="14"/>
  <c r="AL533" i="14"/>
  <c r="F533" i="14"/>
  <c r="D533" i="14"/>
  <c r="B533" i="14"/>
  <c r="AL532" i="14"/>
  <c r="F532" i="14"/>
  <c r="D532" i="14"/>
  <c r="B532" i="14"/>
  <c r="AL531" i="14"/>
  <c r="F531" i="14"/>
  <c r="D531" i="14"/>
  <c r="B531" i="14"/>
  <c r="AL530" i="14"/>
  <c r="F530" i="14"/>
  <c r="D530" i="14"/>
  <c r="B530" i="14"/>
  <c r="AL529" i="14"/>
  <c r="F529" i="14"/>
  <c r="D529" i="14"/>
  <c r="B529" i="14"/>
  <c r="AL528" i="14"/>
  <c r="F528" i="14"/>
  <c r="D528" i="14"/>
  <c r="B528" i="14"/>
  <c r="AL527" i="14"/>
  <c r="F527" i="14"/>
  <c r="D527" i="14"/>
  <c r="B527" i="14"/>
  <c r="AL526" i="14"/>
  <c r="F526" i="14"/>
  <c r="D526" i="14"/>
  <c r="B526" i="14"/>
  <c r="AL525" i="14"/>
  <c r="F525" i="14"/>
  <c r="D525" i="14"/>
  <c r="B525" i="14"/>
  <c r="AL524" i="14"/>
  <c r="F524" i="14"/>
  <c r="D524" i="14"/>
  <c r="B524" i="14"/>
  <c r="AL521" i="14"/>
  <c r="F521" i="14"/>
  <c r="D521" i="14"/>
  <c r="B521" i="14"/>
  <c r="AL520" i="14"/>
  <c r="F520" i="14"/>
  <c r="D520" i="14"/>
  <c r="B520" i="14"/>
  <c r="AL519" i="14"/>
  <c r="F519" i="14"/>
  <c r="D519" i="14"/>
  <c r="B519" i="14"/>
  <c r="AL518" i="14"/>
  <c r="F518" i="14"/>
  <c r="D518" i="14"/>
  <c r="B518" i="14"/>
  <c r="AL517" i="14"/>
  <c r="F517" i="14"/>
  <c r="D517" i="14"/>
  <c r="B517" i="14"/>
  <c r="AL516" i="14"/>
  <c r="F516" i="14"/>
  <c r="D516" i="14"/>
  <c r="B516" i="14"/>
  <c r="AL515" i="14"/>
  <c r="F515" i="14"/>
  <c r="D515" i="14"/>
  <c r="B515" i="14"/>
  <c r="AL514" i="14"/>
  <c r="F514" i="14"/>
  <c r="D514" i="14"/>
  <c r="B514" i="14"/>
  <c r="AL513" i="14"/>
  <c r="F513" i="14"/>
  <c r="D513" i="14"/>
  <c r="B513" i="14"/>
  <c r="AL512" i="14"/>
  <c r="F512" i="14"/>
  <c r="D512" i="14"/>
  <c r="B512" i="14"/>
  <c r="AL511" i="14"/>
  <c r="F511" i="14"/>
  <c r="D511" i="14"/>
  <c r="B511" i="14"/>
  <c r="AL510" i="14"/>
  <c r="F510" i="14"/>
  <c r="D510" i="14"/>
  <c r="B510" i="14"/>
  <c r="AL508" i="14"/>
  <c r="F508" i="14"/>
  <c r="D508" i="14"/>
  <c r="B508" i="14"/>
  <c r="AL507" i="14"/>
  <c r="F507" i="14"/>
  <c r="D507" i="14"/>
  <c r="B507" i="14"/>
  <c r="AL506" i="14"/>
  <c r="F506" i="14"/>
  <c r="D506" i="14"/>
  <c r="B506" i="14"/>
  <c r="AL505" i="14"/>
  <c r="F505" i="14"/>
  <c r="D505" i="14"/>
  <c r="B505" i="14"/>
  <c r="AL504" i="14"/>
  <c r="F504" i="14"/>
  <c r="D504" i="14"/>
  <c r="B504" i="14"/>
  <c r="AL503" i="14"/>
  <c r="F503" i="14"/>
  <c r="D503" i="14"/>
  <c r="B503" i="14"/>
  <c r="AL502" i="14"/>
  <c r="F502" i="14"/>
  <c r="D502" i="14"/>
  <c r="B502" i="14"/>
  <c r="AL501" i="14"/>
  <c r="F501" i="14"/>
  <c r="D501" i="14"/>
  <c r="B501" i="14"/>
  <c r="AL500" i="14"/>
  <c r="F500" i="14"/>
  <c r="D500" i="14"/>
  <c r="B500" i="14"/>
  <c r="AL499" i="14"/>
  <c r="F499" i="14"/>
  <c r="D499" i="14"/>
  <c r="B499" i="14"/>
  <c r="AL498" i="14"/>
  <c r="F498" i="14"/>
  <c r="D498" i="14"/>
  <c r="B498" i="14"/>
  <c r="AL497" i="14"/>
  <c r="F497" i="14"/>
  <c r="D497" i="14"/>
  <c r="B497" i="14"/>
  <c r="AL496" i="14"/>
  <c r="F496" i="14"/>
  <c r="D496" i="14"/>
  <c r="B496" i="14"/>
  <c r="AL495" i="14"/>
  <c r="F495" i="14"/>
  <c r="D495" i="14"/>
  <c r="B495" i="14"/>
  <c r="AL494" i="14"/>
  <c r="F494" i="14"/>
  <c r="D494" i="14"/>
  <c r="B494" i="14"/>
  <c r="AL597" i="14"/>
  <c r="F597" i="14"/>
  <c r="D597" i="14"/>
  <c r="B597" i="14"/>
  <c r="AL596" i="14"/>
  <c r="F596" i="14"/>
  <c r="D596" i="14"/>
  <c r="B596" i="14"/>
  <c r="AL595" i="14"/>
  <c r="F595" i="14"/>
  <c r="D595" i="14"/>
  <c r="B595" i="14"/>
  <c r="AL594" i="14"/>
  <c r="F594" i="14"/>
  <c r="D594" i="14"/>
  <c r="B594" i="14"/>
  <c r="AL593" i="14"/>
  <c r="F593" i="14"/>
  <c r="D593" i="14"/>
  <c r="B593" i="14"/>
  <c r="AL592" i="14"/>
  <c r="F592" i="14"/>
  <c r="D592" i="14"/>
  <c r="B592" i="14"/>
  <c r="AL591" i="14"/>
  <c r="F591" i="14"/>
  <c r="D591" i="14"/>
  <c r="B591" i="14"/>
  <c r="AL590" i="14"/>
  <c r="F590" i="14"/>
  <c r="D590" i="14"/>
  <c r="B590" i="14"/>
  <c r="AL589" i="14"/>
  <c r="F589" i="14"/>
  <c r="D589" i="14"/>
  <c r="B589" i="14"/>
  <c r="AL588" i="14"/>
  <c r="F588" i="14"/>
  <c r="D588" i="14"/>
  <c r="B588" i="14"/>
  <c r="AL587" i="14"/>
  <c r="F587" i="14"/>
  <c r="D587" i="14"/>
  <c r="B587" i="14"/>
  <c r="AL586" i="14"/>
  <c r="F586" i="14"/>
  <c r="D586" i="14"/>
  <c r="B586" i="14"/>
  <c r="AL585" i="14"/>
  <c r="F585" i="14"/>
  <c r="D585" i="14"/>
  <c r="B585" i="14"/>
  <c r="AL584" i="14"/>
  <c r="F584" i="14"/>
  <c r="D584" i="14"/>
  <c r="B584" i="14"/>
  <c r="AL583" i="14"/>
  <c r="F583" i="14"/>
  <c r="D583" i="14"/>
  <c r="B583" i="14"/>
  <c r="AL582" i="14"/>
  <c r="F582" i="14"/>
  <c r="D582" i="14"/>
  <c r="B582" i="14"/>
  <c r="AL581" i="14"/>
  <c r="F581" i="14"/>
  <c r="D581" i="14"/>
  <c r="B581" i="14"/>
  <c r="AL580" i="14"/>
  <c r="F580" i="14"/>
  <c r="D580" i="14"/>
  <c r="B580" i="14"/>
  <c r="AL579" i="14"/>
  <c r="F579" i="14"/>
  <c r="D579" i="14"/>
  <c r="B579" i="14"/>
  <c r="AL578" i="14"/>
  <c r="F578" i="14"/>
  <c r="D578" i="14"/>
  <c r="B578" i="14"/>
  <c r="AL577" i="14"/>
  <c r="F577" i="14"/>
  <c r="D577" i="14"/>
  <c r="B577" i="14"/>
  <c r="AL576" i="14"/>
  <c r="F576" i="14"/>
  <c r="D576" i="14"/>
  <c r="B576" i="14"/>
  <c r="AL575" i="14"/>
  <c r="F575" i="14"/>
  <c r="D575" i="14"/>
  <c r="B575" i="14"/>
  <c r="AL574" i="14"/>
  <c r="F574" i="14"/>
  <c r="D574" i="14"/>
  <c r="B574" i="14"/>
  <c r="AL573" i="14"/>
  <c r="F573" i="14"/>
  <c r="D573" i="14"/>
  <c r="B573" i="14"/>
  <c r="AL571" i="14"/>
  <c r="F571" i="14"/>
  <c r="D571" i="14"/>
  <c r="B571" i="14"/>
  <c r="AL570" i="14"/>
  <c r="F570" i="14"/>
  <c r="D570" i="14"/>
  <c r="B570" i="14"/>
  <c r="AL569" i="14"/>
  <c r="F569" i="14"/>
  <c r="D569" i="14"/>
  <c r="B569" i="14"/>
  <c r="AL568" i="14"/>
  <c r="F568" i="14"/>
  <c r="D568" i="14"/>
  <c r="B568" i="14"/>
  <c r="AL567" i="14"/>
  <c r="F567" i="14"/>
  <c r="D567" i="14"/>
  <c r="B567" i="14"/>
  <c r="AL566" i="14"/>
  <c r="F566" i="14"/>
  <c r="D566" i="14"/>
  <c r="B566" i="14"/>
  <c r="AL565" i="14"/>
  <c r="F565" i="14"/>
  <c r="D565" i="14"/>
  <c r="B565" i="14"/>
  <c r="AL564" i="14"/>
  <c r="F564" i="14"/>
  <c r="D564" i="14"/>
  <c r="B564" i="14"/>
  <c r="AL563" i="14"/>
  <c r="F563" i="14"/>
  <c r="D563" i="14"/>
  <c r="B563" i="14"/>
  <c r="AL562" i="14"/>
  <c r="F562" i="14"/>
  <c r="D562" i="14"/>
  <c r="B562" i="14"/>
  <c r="AL561" i="14"/>
  <c r="F561" i="14"/>
  <c r="D561" i="14"/>
  <c r="B561" i="14"/>
  <c r="AL560" i="14"/>
  <c r="F560" i="14"/>
  <c r="D560" i="14"/>
  <c r="B560" i="14"/>
  <c r="AL559" i="14"/>
  <c r="F559" i="14"/>
  <c r="D559" i="14"/>
  <c r="B559" i="14"/>
  <c r="AL558" i="14"/>
  <c r="F558" i="14"/>
  <c r="D558" i="14"/>
  <c r="B558" i="14"/>
  <c r="AL557" i="14"/>
  <c r="F557" i="14"/>
  <c r="D557" i="14"/>
  <c r="B557" i="14"/>
  <c r="AL556" i="14"/>
  <c r="F556" i="14"/>
  <c r="D556" i="14"/>
  <c r="B556" i="14"/>
  <c r="AL555" i="14"/>
  <c r="F555" i="14"/>
  <c r="D555" i="14"/>
  <c r="B555" i="14"/>
  <c r="AL554" i="14"/>
  <c r="F554" i="14"/>
  <c r="D554" i="14"/>
  <c r="B554" i="14"/>
  <c r="AL553" i="14"/>
  <c r="F553" i="14"/>
  <c r="D553" i="14"/>
  <c r="B553" i="14"/>
  <c r="AL552" i="14"/>
  <c r="F552" i="14"/>
  <c r="D552" i="14"/>
  <c r="B552" i="14"/>
  <c r="AL551" i="14"/>
  <c r="F551" i="14"/>
  <c r="D551" i="14"/>
  <c r="B551" i="14"/>
  <c r="AL550" i="14"/>
  <c r="F550" i="14"/>
  <c r="D550" i="14"/>
  <c r="B550" i="14"/>
  <c r="AL549" i="14"/>
  <c r="F549" i="14"/>
  <c r="D549" i="14"/>
  <c r="B549" i="14"/>
  <c r="AL401" i="14"/>
  <c r="F401" i="14"/>
  <c r="D401" i="14"/>
  <c r="B401" i="14"/>
  <c r="AL400" i="14"/>
  <c r="F400" i="14"/>
  <c r="D400" i="14"/>
  <c r="B400" i="14"/>
  <c r="AL399" i="14"/>
  <c r="F399" i="14"/>
  <c r="D399" i="14"/>
  <c r="B399" i="14"/>
  <c r="AL398" i="14"/>
  <c r="F398" i="14"/>
  <c r="D398" i="14"/>
  <c r="B398" i="14"/>
  <c r="AL488" i="14"/>
  <c r="F488" i="14"/>
  <c r="D488" i="14"/>
  <c r="B488" i="14"/>
  <c r="AL487" i="14"/>
  <c r="F487" i="14"/>
  <c r="D487" i="14"/>
  <c r="B487" i="14"/>
  <c r="AL486" i="14"/>
  <c r="F486" i="14"/>
  <c r="D486" i="14"/>
  <c r="B486" i="14"/>
  <c r="AL485" i="14"/>
  <c r="F485" i="14"/>
  <c r="D485" i="14"/>
  <c r="B485" i="14"/>
  <c r="AL483" i="14"/>
  <c r="F483" i="14"/>
  <c r="D483" i="14"/>
  <c r="B483" i="14"/>
  <c r="AL482" i="14"/>
  <c r="F482" i="14"/>
  <c r="D482" i="14"/>
  <c r="B482" i="14"/>
  <c r="AL481" i="14"/>
  <c r="F481" i="14"/>
  <c r="D481" i="14"/>
  <c r="B481" i="14"/>
  <c r="AL480" i="14"/>
  <c r="F480" i="14"/>
  <c r="D480" i="14"/>
  <c r="B480" i="14"/>
  <c r="AL479" i="14"/>
  <c r="F479" i="14"/>
  <c r="D479" i="14"/>
  <c r="B479" i="14"/>
  <c r="AL478" i="14"/>
  <c r="F478" i="14"/>
  <c r="D478" i="14"/>
  <c r="B478" i="14"/>
  <c r="AL477" i="14"/>
  <c r="F477" i="14"/>
  <c r="D477" i="14"/>
  <c r="B477" i="14"/>
  <c r="AL476" i="14"/>
  <c r="F476" i="14"/>
  <c r="D476" i="14"/>
  <c r="B476" i="14"/>
  <c r="AL475" i="14"/>
  <c r="F475" i="14"/>
  <c r="D475" i="14"/>
  <c r="B475" i="14"/>
  <c r="AL474" i="14"/>
  <c r="F474" i="14"/>
  <c r="D474" i="14"/>
  <c r="B474" i="14"/>
  <c r="AL473" i="14"/>
  <c r="F473" i="14"/>
  <c r="D473" i="14"/>
  <c r="B473" i="14"/>
  <c r="AL472" i="14"/>
  <c r="F472" i="14"/>
  <c r="D472" i="14"/>
  <c r="B472" i="14"/>
  <c r="AL471" i="14"/>
  <c r="F471" i="14"/>
  <c r="D471" i="14"/>
  <c r="B471" i="14"/>
  <c r="AL470" i="14"/>
  <c r="F470" i="14"/>
  <c r="D470" i="14"/>
  <c r="B470" i="14"/>
  <c r="AL469" i="14"/>
  <c r="F469" i="14"/>
  <c r="D469" i="14"/>
  <c r="B469" i="14"/>
  <c r="AL468" i="14"/>
  <c r="F468" i="14"/>
  <c r="D468" i="14"/>
  <c r="B468" i="14"/>
  <c r="AL467" i="14"/>
  <c r="F467" i="14"/>
  <c r="D467" i="14"/>
  <c r="B467" i="14"/>
  <c r="AL466" i="14"/>
  <c r="F466" i="14"/>
  <c r="D466" i="14"/>
  <c r="B466" i="14"/>
  <c r="AL465" i="14"/>
  <c r="F465" i="14"/>
  <c r="D465" i="14"/>
  <c r="B465" i="14"/>
  <c r="AL463" i="14"/>
  <c r="F463" i="14"/>
  <c r="D463" i="14"/>
  <c r="B463" i="14"/>
  <c r="AL462" i="14"/>
  <c r="F462" i="14"/>
  <c r="D462" i="14"/>
  <c r="B462" i="14"/>
  <c r="AL461" i="14"/>
  <c r="F461" i="14"/>
  <c r="D461" i="14"/>
  <c r="B461" i="14"/>
  <c r="AL460" i="14"/>
  <c r="F460" i="14"/>
  <c r="D460" i="14"/>
  <c r="B460" i="14"/>
  <c r="AL459" i="14"/>
  <c r="F459" i="14"/>
  <c r="D459" i="14"/>
  <c r="B459" i="14"/>
  <c r="AL458" i="14"/>
  <c r="F458" i="14"/>
  <c r="D458" i="14"/>
  <c r="B458" i="14"/>
  <c r="AL457" i="14"/>
  <c r="F457" i="14"/>
  <c r="D457" i="14"/>
  <c r="B457" i="14"/>
  <c r="AL456" i="14"/>
  <c r="F456" i="14"/>
  <c r="D456" i="14"/>
  <c r="B456" i="14"/>
  <c r="AL455" i="14"/>
  <c r="F455" i="14"/>
  <c r="D455" i="14"/>
  <c r="B455" i="14"/>
  <c r="AL454" i="14"/>
  <c r="F454" i="14"/>
  <c r="D454" i="14"/>
  <c r="B454" i="14"/>
  <c r="AL453" i="14"/>
  <c r="F453" i="14"/>
  <c r="D453" i="14"/>
  <c r="B453" i="14"/>
  <c r="AL452" i="14"/>
  <c r="F452" i="14"/>
  <c r="D452" i="14"/>
  <c r="B452" i="14"/>
  <c r="AL451" i="14"/>
  <c r="F451" i="14"/>
  <c r="D451" i="14"/>
  <c r="B451" i="14"/>
  <c r="AL450" i="14"/>
  <c r="F450" i="14"/>
  <c r="D450" i="14"/>
  <c r="B450" i="14"/>
  <c r="AL448" i="14"/>
  <c r="F448" i="14"/>
  <c r="D448" i="14"/>
  <c r="B448" i="14"/>
  <c r="AL447" i="14"/>
  <c r="F447" i="14"/>
  <c r="D447" i="14"/>
  <c r="B447" i="14"/>
  <c r="AL446" i="14"/>
  <c r="F446" i="14"/>
  <c r="D446" i="14"/>
  <c r="B446" i="14"/>
  <c r="AL445" i="14"/>
  <c r="F445" i="14"/>
  <c r="D445" i="14"/>
  <c r="B445" i="14"/>
  <c r="AL444" i="14"/>
  <c r="F444" i="14"/>
  <c r="D444" i="14"/>
  <c r="B444" i="14"/>
  <c r="AL443" i="14"/>
  <c r="F443" i="14"/>
  <c r="D443" i="14"/>
  <c r="B443" i="14"/>
  <c r="AL442" i="14"/>
  <c r="F442" i="14"/>
  <c r="D442" i="14"/>
  <c r="B442" i="14"/>
  <c r="AL441" i="14"/>
  <c r="F441" i="14"/>
  <c r="D441" i="14"/>
  <c r="B441" i="14"/>
  <c r="AL440" i="14"/>
  <c r="F440" i="14"/>
  <c r="D440" i="14"/>
  <c r="B440" i="14"/>
  <c r="AL439" i="14"/>
  <c r="F439" i="14"/>
  <c r="D439" i="14"/>
  <c r="B439" i="14"/>
  <c r="AL438" i="14"/>
  <c r="F438" i="14"/>
  <c r="D438" i="14"/>
  <c r="B438" i="14"/>
  <c r="AL437" i="14"/>
  <c r="F437" i="14"/>
  <c r="D437" i="14"/>
  <c r="B437" i="14"/>
  <c r="AL436" i="14"/>
  <c r="F436" i="14"/>
  <c r="D436" i="14"/>
  <c r="B436" i="14"/>
  <c r="AL434" i="14"/>
  <c r="F434" i="14"/>
  <c r="D434" i="14"/>
  <c r="B434" i="14"/>
  <c r="AL433" i="14"/>
  <c r="F433" i="14"/>
  <c r="D433" i="14"/>
  <c r="B433" i="14"/>
  <c r="AL432" i="14"/>
  <c r="F432" i="14"/>
  <c r="D432" i="14"/>
  <c r="B432" i="14"/>
  <c r="AL732" i="14"/>
  <c r="F732" i="14"/>
  <c r="D732" i="14"/>
  <c r="B732" i="14"/>
  <c r="AL731" i="14"/>
  <c r="F731" i="14"/>
  <c r="D731" i="14"/>
  <c r="B731" i="14"/>
  <c r="AL730" i="14"/>
  <c r="F730" i="14"/>
  <c r="D730" i="14"/>
  <c r="B730" i="14"/>
  <c r="AL729" i="14"/>
  <c r="F729" i="14"/>
  <c r="D729" i="14"/>
  <c r="B729" i="14"/>
  <c r="AL728" i="14"/>
  <c r="F728" i="14"/>
  <c r="D728" i="14"/>
  <c r="B728" i="14"/>
  <c r="AL727" i="14"/>
  <c r="F727" i="14"/>
  <c r="D727" i="14"/>
  <c r="B727" i="14"/>
  <c r="AL726" i="14"/>
  <c r="F726" i="14"/>
  <c r="D726" i="14"/>
  <c r="B726" i="14"/>
  <c r="AL725" i="14"/>
  <c r="F725" i="14"/>
  <c r="D725" i="14"/>
  <c r="B725" i="14"/>
  <c r="AL724" i="14"/>
  <c r="F724" i="14"/>
  <c r="D724" i="14"/>
  <c r="B724" i="14"/>
  <c r="AL723" i="14"/>
  <c r="F723" i="14"/>
  <c r="D723" i="14"/>
  <c r="B723" i="14"/>
  <c r="AL722" i="14"/>
  <c r="F722" i="14"/>
  <c r="D722" i="14"/>
  <c r="B722" i="14"/>
  <c r="AL721" i="14"/>
  <c r="F721" i="14"/>
  <c r="D721" i="14"/>
  <c r="B721" i="14"/>
  <c r="AL720" i="14"/>
  <c r="F720" i="14"/>
  <c r="D720" i="14"/>
  <c r="B720" i="14"/>
  <c r="AL719" i="14"/>
  <c r="F719" i="14"/>
  <c r="D719" i="14"/>
  <c r="B719" i="14"/>
  <c r="AL718" i="14"/>
  <c r="F718" i="14"/>
  <c r="D718" i="14"/>
  <c r="B718" i="14"/>
  <c r="AL717" i="14"/>
  <c r="F717" i="14"/>
  <c r="D717" i="14"/>
  <c r="B717" i="14"/>
  <c r="AL715" i="14"/>
  <c r="F715" i="14"/>
  <c r="D715" i="14"/>
  <c r="B715" i="14"/>
  <c r="AL714" i="14"/>
  <c r="F714" i="14"/>
  <c r="D714" i="14"/>
  <c r="B714" i="14"/>
  <c r="AL637" i="14"/>
  <c r="F637" i="14"/>
  <c r="D637" i="14"/>
  <c r="B637" i="14"/>
  <c r="AL636" i="14"/>
  <c r="F636" i="14"/>
  <c r="D636" i="14"/>
  <c r="B636" i="14"/>
  <c r="AL635" i="14"/>
  <c r="F635" i="14"/>
  <c r="D635" i="14"/>
  <c r="B635" i="14"/>
  <c r="AL634" i="14"/>
  <c r="F634" i="14"/>
  <c r="D634" i="14"/>
  <c r="B634" i="14"/>
  <c r="AL633" i="14"/>
  <c r="F633" i="14"/>
  <c r="D633" i="14"/>
  <c r="B633" i="14"/>
  <c r="AL617" i="14"/>
  <c r="F617" i="14"/>
  <c r="D617" i="14"/>
  <c r="B617" i="14"/>
  <c r="AL616" i="14"/>
  <c r="F616" i="14"/>
  <c r="D616" i="14"/>
  <c r="B616" i="14"/>
  <c r="AL615" i="14"/>
  <c r="F615" i="14"/>
  <c r="D615" i="14"/>
  <c r="B615" i="14"/>
  <c r="AL614" i="14"/>
  <c r="F614" i="14"/>
  <c r="D614" i="14"/>
  <c r="B614" i="14"/>
  <c r="AL613" i="14"/>
  <c r="F613" i="14"/>
  <c r="D613" i="14"/>
  <c r="B613" i="14"/>
  <c r="AL612" i="14"/>
  <c r="F612" i="14"/>
  <c r="D612" i="14"/>
  <c r="B612" i="14"/>
  <c r="AL611" i="14"/>
  <c r="F611" i="14"/>
  <c r="D611" i="14"/>
  <c r="B611" i="14"/>
  <c r="AL610" i="14"/>
  <c r="F610" i="14"/>
  <c r="D610" i="14"/>
  <c r="B610" i="14"/>
  <c r="AL609" i="14"/>
  <c r="F609" i="14"/>
  <c r="D609" i="14"/>
  <c r="B609" i="14"/>
  <c r="AL608" i="14"/>
  <c r="F608" i="14"/>
  <c r="D608" i="14"/>
  <c r="B608" i="14"/>
  <c r="AL607" i="14"/>
  <c r="F607" i="14"/>
  <c r="D607" i="14"/>
  <c r="B607" i="14"/>
  <c r="AL606" i="14"/>
  <c r="F606" i="14"/>
  <c r="D606" i="14"/>
  <c r="B606" i="14"/>
  <c r="AL605" i="14"/>
  <c r="F605" i="14"/>
  <c r="D605" i="14"/>
  <c r="B605" i="14"/>
  <c r="AL604" i="14"/>
  <c r="F604" i="14"/>
  <c r="D604" i="14"/>
  <c r="B604" i="14"/>
  <c r="AL603" i="14"/>
  <c r="F603" i="14"/>
  <c r="D603" i="14"/>
  <c r="B603" i="14"/>
  <c r="AL602" i="14"/>
  <c r="F602" i="14"/>
  <c r="D602" i="14"/>
  <c r="B602" i="14"/>
  <c r="AL601" i="14"/>
  <c r="F601" i="14"/>
  <c r="D601" i="14"/>
  <c r="B601" i="14"/>
  <c r="AL600" i="14"/>
  <c r="F600" i="14"/>
  <c r="D600" i="14"/>
  <c r="B600" i="14"/>
  <c r="AL599" i="14"/>
  <c r="F599" i="14"/>
  <c r="D599" i="14"/>
  <c r="B599" i="14"/>
  <c r="AL598" i="14"/>
  <c r="F598" i="14"/>
  <c r="D598" i="14"/>
  <c r="B598" i="14"/>
  <c r="AL492" i="14"/>
  <c r="F492" i="14"/>
  <c r="D492" i="14"/>
  <c r="B492" i="14"/>
  <c r="AL491" i="14"/>
  <c r="F491" i="14"/>
  <c r="D491" i="14"/>
  <c r="B491" i="14"/>
  <c r="AL490" i="14"/>
  <c r="F490" i="14"/>
  <c r="D490" i="14"/>
  <c r="B490" i="14"/>
  <c r="D356" i="14"/>
  <c r="AL349" i="14"/>
  <c r="F349" i="14"/>
  <c r="D349" i="14"/>
  <c r="B349" i="14"/>
  <c r="AL348" i="14"/>
  <c r="F348" i="14"/>
  <c r="D348" i="14"/>
  <c r="B348" i="14"/>
  <c r="AL235" i="14"/>
  <c r="F235" i="14"/>
  <c r="D235" i="14"/>
  <c r="B235" i="14"/>
  <c r="AL240" i="14"/>
  <c r="F240" i="14"/>
  <c r="D240" i="14"/>
  <c r="B240" i="14"/>
  <c r="AL239" i="14"/>
  <c r="F239" i="14"/>
  <c r="D239" i="14"/>
  <c r="B239" i="14"/>
  <c r="AL238" i="14"/>
  <c r="F238" i="14"/>
  <c r="D238" i="14"/>
  <c r="B238" i="14"/>
  <c r="AL237" i="14"/>
  <c r="F237" i="14"/>
  <c r="D237" i="14"/>
  <c r="B237" i="14"/>
  <c r="AL236" i="14"/>
  <c r="F236" i="14"/>
  <c r="D236" i="14"/>
  <c r="B236" i="14"/>
  <c r="AL234" i="14"/>
  <c r="F234" i="14"/>
  <c r="D234" i="14"/>
  <c r="B234" i="14"/>
  <c r="AL233" i="14"/>
  <c r="F233" i="14"/>
  <c r="D233" i="14"/>
  <c r="B233" i="14"/>
  <c r="AL273" i="14"/>
  <c r="F273" i="14"/>
  <c r="D273" i="14"/>
  <c r="B273" i="14"/>
  <c r="AL272" i="14"/>
  <c r="F272" i="14"/>
  <c r="D272" i="14"/>
  <c r="B272" i="14"/>
  <c r="AL271" i="14"/>
  <c r="F271" i="14"/>
  <c r="D271" i="14"/>
  <c r="B271" i="14"/>
  <c r="AL270" i="14"/>
  <c r="F270" i="14"/>
  <c r="D270" i="14"/>
  <c r="B270" i="14"/>
  <c r="AL269" i="14"/>
  <c r="F269" i="14"/>
  <c r="D269" i="14"/>
  <c r="B269" i="14"/>
  <c r="AL268" i="14"/>
  <c r="F268" i="14"/>
  <c r="D268" i="14"/>
  <c r="B268" i="14"/>
  <c r="AL267" i="14"/>
  <c r="F267" i="14"/>
  <c r="D267" i="14"/>
  <c r="B267" i="14"/>
  <c r="AL266" i="14"/>
  <c r="F266" i="14"/>
  <c r="D266" i="14"/>
  <c r="B266" i="14"/>
  <c r="AL265" i="14"/>
  <c r="F265" i="14"/>
  <c r="D265" i="14"/>
  <c r="B265" i="14"/>
  <c r="AL264" i="14"/>
  <c r="F264" i="14"/>
  <c r="D264" i="14"/>
  <c r="B264" i="14"/>
  <c r="AL262" i="14"/>
  <c r="F262" i="14"/>
  <c r="D262" i="14"/>
  <c r="B262" i="14"/>
  <c r="AL261" i="14"/>
  <c r="F261" i="14"/>
  <c r="D261" i="14"/>
  <c r="B261" i="14"/>
  <c r="AL260" i="14"/>
  <c r="F260" i="14"/>
  <c r="D260" i="14"/>
  <c r="B260" i="14"/>
  <c r="AL259" i="14"/>
  <c r="F259" i="14"/>
  <c r="D259" i="14"/>
  <c r="B259" i="14"/>
  <c r="AL258" i="14"/>
  <c r="F258" i="14"/>
  <c r="D258" i="14"/>
  <c r="B258" i="14"/>
  <c r="AL257" i="14"/>
  <c r="F257" i="14"/>
  <c r="D257" i="14"/>
  <c r="B257" i="14"/>
  <c r="AL256" i="14"/>
  <c r="F256" i="14"/>
  <c r="D256" i="14"/>
  <c r="B256" i="14"/>
  <c r="AL255" i="14"/>
  <c r="F255" i="14"/>
  <c r="D255" i="14"/>
  <c r="B255" i="14"/>
  <c r="AL254" i="14"/>
  <c r="F254" i="14"/>
  <c r="D254" i="14"/>
  <c r="B254" i="14"/>
  <c r="AL253" i="14"/>
  <c r="F253" i="14"/>
  <c r="D253" i="14"/>
  <c r="B253" i="14"/>
  <c r="AL252" i="14"/>
  <c r="F252" i="14"/>
  <c r="D252" i="14"/>
  <c r="B252" i="14"/>
  <c r="AL251" i="14"/>
  <c r="F251" i="14"/>
  <c r="D251" i="14"/>
  <c r="B251" i="14"/>
  <c r="AL250" i="14"/>
  <c r="F250" i="14"/>
  <c r="D250" i="14"/>
  <c r="B250" i="14"/>
  <c r="AL248" i="14"/>
  <c r="F248" i="14"/>
  <c r="D248" i="14"/>
  <c r="B248" i="14"/>
  <c r="AL247" i="14"/>
  <c r="F247" i="14"/>
  <c r="D247" i="14"/>
  <c r="B247" i="14"/>
  <c r="AL246" i="14"/>
  <c r="F246" i="14"/>
  <c r="D246" i="14"/>
  <c r="B246" i="14"/>
  <c r="AL245" i="14"/>
  <c r="F245" i="14"/>
  <c r="D245" i="14"/>
  <c r="B245" i="14"/>
  <c r="AL244" i="14"/>
  <c r="F244" i="14"/>
  <c r="D244" i="14"/>
  <c r="B244" i="14"/>
  <c r="AL243" i="14"/>
  <c r="F243" i="14"/>
  <c r="D243" i="14"/>
  <c r="B243" i="14"/>
  <c r="AL242" i="14"/>
  <c r="F242" i="14"/>
  <c r="D242" i="14"/>
  <c r="B242" i="14"/>
  <c r="AL241" i="14"/>
  <c r="F241" i="14"/>
  <c r="D241" i="14"/>
  <c r="B241" i="14"/>
  <c r="AL232" i="14"/>
  <c r="F232" i="14"/>
  <c r="D232" i="14"/>
  <c r="B232" i="14"/>
  <c r="AL231" i="14"/>
  <c r="F231" i="14"/>
  <c r="D231" i="14"/>
  <c r="B231" i="14"/>
  <c r="AL230" i="14"/>
  <c r="F230" i="14"/>
  <c r="D230" i="14"/>
  <c r="B230" i="14"/>
  <c r="AL229" i="14"/>
  <c r="F229" i="14"/>
  <c r="D229" i="14"/>
  <c r="B229" i="14"/>
  <c r="AL228" i="14"/>
  <c r="F228" i="14"/>
  <c r="D228" i="14"/>
  <c r="B228" i="14"/>
  <c r="AL227" i="14"/>
  <c r="F227" i="14"/>
  <c r="D227" i="14"/>
  <c r="B227" i="14"/>
  <c r="AL226" i="14"/>
  <c r="F226" i="14"/>
  <c r="D226" i="14"/>
  <c r="B226" i="14"/>
  <c r="AL224" i="14"/>
  <c r="F224" i="14"/>
  <c r="D224" i="14"/>
  <c r="B224" i="14"/>
  <c r="AL223" i="14"/>
  <c r="F223" i="14"/>
  <c r="D223" i="14"/>
  <c r="B223" i="14"/>
  <c r="AL222" i="14"/>
  <c r="F222" i="14"/>
  <c r="D222" i="14"/>
  <c r="B222" i="14"/>
  <c r="AL221" i="14"/>
  <c r="F221" i="14"/>
  <c r="D221" i="14"/>
  <c r="B221" i="14"/>
  <c r="AL220" i="14"/>
  <c r="F220" i="14"/>
  <c r="D220" i="14"/>
  <c r="B220" i="14"/>
  <c r="AL219" i="14"/>
  <c r="F219" i="14"/>
  <c r="D219" i="14"/>
  <c r="B219" i="14"/>
  <c r="AL218" i="14"/>
  <c r="F218" i="14"/>
  <c r="D218" i="14"/>
  <c r="B218" i="14"/>
  <c r="AL217" i="14"/>
  <c r="F217" i="14"/>
  <c r="D217" i="14"/>
  <c r="B217" i="14"/>
  <c r="AL216" i="14"/>
  <c r="F216" i="14"/>
  <c r="D216" i="14"/>
  <c r="B216" i="14"/>
  <c r="AL323" i="14"/>
  <c r="F323" i="14"/>
  <c r="D323" i="14"/>
  <c r="B323" i="14"/>
  <c r="AL322" i="14"/>
  <c r="F322" i="14"/>
  <c r="D322" i="14"/>
  <c r="B322" i="14"/>
  <c r="AL321" i="14"/>
  <c r="F321" i="14"/>
  <c r="D321" i="14"/>
  <c r="B321" i="14"/>
  <c r="AL320" i="14"/>
  <c r="F320" i="14"/>
  <c r="D320" i="14"/>
  <c r="B320" i="14"/>
  <c r="AL319" i="14"/>
  <c r="F319" i="14"/>
  <c r="D319" i="14"/>
  <c r="B319" i="14"/>
  <c r="AL317" i="14"/>
  <c r="F317" i="14"/>
  <c r="D317" i="14"/>
  <c r="B317" i="14"/>
  <c r="AL316" i="14"/>
  <c r="F316" i="14"/>
  <c r="D316" i="14"/>
  <c r="B316" i="14"/>
  <c r="AL315" i="14"/>
  <c r="F315" i="14"/>
  <c r="D315" i="14"/>
  <c r="B315" i="14"/>
  <c r="AL314" i="14"/>
  <c r="F314" i="14"/>
  <c r="D314" i="14"/>
  <c r="B314" i="14"/>
  <c r="AL313" i="14"/>
  <c r="F313" i="14"/>
  <c r="D313" i="14"/>
  <c r="B313" i="14"/>
  <c r="AL312" i="14"/>
  <c r="F312" i="14"/>
  <c r="D312" i="14"/>
  <c r="B312" i="14"/>
  <c r="AL311" i="14"/>
  <c r="F311" i="14"/>
  <c r="D311" i="14"/>
  <c r="B311" i="14"/>
  <c r="AL310" i="14"/>
  <c r="F310" i="14"/>
  <c r="D310" i="14"/>
  <c r="B310" i="14"/>
  <c r="AL309" i="14"/>
  <c r="F309" i="14"/>
  <c r="D309" i="14"/>
  <c r="B309" i="14"/>
  <c r="AL308" i="14"/>
  <c r="F308" i="14"/>
  <c r="D308" i="14"/>
  <c r="B308" i="14"/>
  <c r="AL307" i="14"/>
  <c r="F307" i="14"/>
  <c r="D307" i="14"/>
  <c r="B307" i="14"/>
  <c r="AL306" i="14"/>
  <c r="F306" i="14"/>
  <c r="D306" i="14"/>
  <c r="B306" i="14"/>
  <c r="AL305" i="14"/>
  <c r="F305" i="14"/>
  <c r="D305" i="14"/>
  <c r="B305" i="14"/>
  <c r="AL304" i="14"/>
  <c r="F304" i="14"/>
  <c r="D304" i="14"/>
  <c r="B304" i="14"/>
  <c r="AL303" i="14"/>
  <c r="F303" i="14"/>
  <c r="D303" i="14"/>
  <c r="B303" i="14"/>
  <c r="AL302" i="14"/>
  <c r="F302" i="14"/>
  <c r="D302" i="14"/>
  <c r="B302" i="14"/>
  <c r="AL301" i="14"/>
  <c r="F301" i="14"/>
  <c r="D301" i="14"/>
  <c r="B301" i="14"/>
  <c r="AL300" i="14"/>
  <c r="F300" i="14"/>
  <c r="D300" i="14"/>
  <c r="B300" i="14"/>
  <c r="AL299" i="14"/>
  <c r="F299" i="14"/>
  <c r="D299" i="14"/>
  <c r="B299" i="14"/>
  <c r="AL297" i="14"/>
  <c r="F297" i="14"/>
  <c r="D297" i="14"/>
  <c r="B297" i="14"/>
  <c r="AL296" i="14"/>
  <c r="F296" i="14"/>
  <c r="D296" i="14"/>
  <c r="B296" i="14"/>
  <c r="AL295" i="14"/>
  <c r="F295" i="14"/>
  <c r="D295" i="14"/>
  <c r="B295" i="14"/>
  <c r="AL294" i="14"/>
  <c r="F294" i="14"/>
  <c r="D294" i="14"/>
  <c r="B294" i="14"/>
  <c r="AL293" i="14"/>
  <c r="F293" i="14"/>
  <c r="D293" i="14"/>
  <c r="B293" i="14"/>
  <c r="AL292" i="14"/>
  <c r="F292" i="14"/>
  <c r="D292" i="14"/>
  <c r="B292" i="14"/>
  <c r="AL291" i="14"/>
  <c r="F291" i="14"/>
  <c r="D291" i="14"/>
  <c r="B291" i="14"/>
  <c r="AL290" i="14"/>
  <c r="F290" i="14"/>
  <c r="D290" i="14"/>
  <c r="B290" i="14"/>
  <c r="AL289" i="14"/>
  <c r="F289" i="14"/>
  <c r="D289" i="14"/>
  <c r="B289" i="14"/>
  <c r="AL288" i="14"/>
  <c r="F288" i="14"/>
  <c r="D288" i="14"/>
  <c r="B288" i="14"/>
  <c r="AL287" i="14"/>
  <c r="F287" i="14"/>
  <c r="D287" i="14"/>
  <c r="B287" i="14"/>
  <c r="AL286" i="14"/>
  <c r="F286" i="14"/>
  <c r="D286" i="14"/>
  <c r="B286" i="14"/>
  <c r="AL285" i="14"/>
  <c r="F285" i="14"/>
  <c r="D285" i="14"/>
  <c r="B285" i="14"/>
  <c r="AL284" i="14"/>
  <c r="F284" i="14"/>
  <c r="D284" i="14"/>
  <c r="B284" i="14"/>
  <c r="AL283" i="14"/>
  <c r="F283" i="14"/>
  <c r="D283" i="14"/>
  <c r="B283" i="14"/>
  <c r="AL282" i="14"/>
  <c r="F282" i="14"/>
  <c r="D282" i="14"/>
  <c r="B282" i="14"/>
  <c r="AL281" i="14"/>
  <c r="F281" i="14"/>
  <c r="D281" i="14"/>
  <c r="B281" i="14"/>
  <c r="AL279" i="14"/>
  <c r="F279" i="14"/>
  <c r="D279" i="14"/>
  <c r="B279" i="14"/>
  <c r="AL278" i="14"/>
  <c r="F278" i="14"/>
  <c r="D278" i="14"/>
  <c r="B278" i="14"/>
  <c r="AL277" i="14"/>
  <c r="F277" i="14"/>
  <c r="D277" i="14"/>
  <c r="B277" i="14"/>
  <c r="AL276" i="14"/>
  <c r="F276" i="14"/>
  <c r="D276" i="14"/>
  <c r="B276" i="14"/>
  <c r="AL275" i="14"/>
  <c r="F275" i="14"/>
  <c r="D275" i="14"/>
  <c r="B275" i="14"/>
  <c r="AL376" i="14"/>
  <c r="F376" i="14"/>
  <c r="D376" i="14"/>
  <c r="B376" i="14"/>
  <c r="AL375" i="14"/>
  <c r="F375" i="14"/>
  <c r="D375" i="14"/>
  <c r="B375" i="14"/>
  <c r="AL374" i="14"/>
  <c r="F374" i="14"/>
  <c r="D374" i="14"/>
  <c r="B374" i="14"/>
  <c r="AL373" i="14"/>
  <c r="F373" i="14"/>
  <c r="D373" i="14"/>
  <c r="B373" i="14"/>
  <c r="AL372" i="14"/>
  <c r="F372" i="14"/>
  <c r="D372" i="14"/>
  <c r="B372" i="14"/>
  <c r="AL371" i="14"/>
  <c r="F371" i="14"/>
  <c r="D371" i="14"/>
  <c r="B371" i="14"/>
  <c r="AL370" i="14"/>
  <c r="F370" i="14"/>
  <c r="D370" i="14"/>
  <c r="B370" i="14"/>
  <c r="AL368" i="14"/>
  <c r="F368" i="14"/>
  <c r="D368" i="14"/>
  <c r="B368" i="14"/>
  <c r="AL367" i="14"/>
  <c r="F367" i="14"/>
  <c r="D367" i="14"/>
  <c r="B367" i="14"/>
  <c r="AL366" i="14"/>
  <c r="F366" i="14"/>
  <c r="D366" i="14"/>
  <c r="B366" i="14"/>
  <c r="AL365" i="14"/>
  <c r="F365" i="14"/>
  <c r="D365" i="14"/>
  <c r="B365" i="14"/>
  <c r="AL364" i="14"/>
  <c r="F364" i="14"/>
  <c r="D364" i="14"/>
  <c r="B364" i="14"/>
  <c r="AL363" i="14"/>
  <c r="F363" i="14"/>
  <c r="D363" i="14"/>
  <c r="B363" i="14"/>
  <c r="AL362" i="14"/>
  <c r="F362" i="14"/>
  <c r="D362" i="14"/>
  <c r="B362" i="14"/>
  <c r="AL361" i="14"/>
  <c r="F361" i="14"/>
  <c r="D361" i="14"/>
  <c r="B361" i="14"/>
  <c r="AL360" i="14"/>
  <c r="F360" i="14"/>
  <c r="D360" i="14"/>
  <c r="B360" i="14"/>
  <c r="AL359" i="14"/>
  <c r="F359" i="14"/>
  <c r="D359" i="14"/>
  <c r="B359" i="14"/>
  <c r="AL358" i="14"/>
  <c r="F358" i="14"/>
  <c r="D358" i="14"/>
  <c r="B358" i="14"/>
  <c r="AL357" i="14"/>
  <c r="F357" i="14"/>
  <c r="D357" i="14"/>
  <c r="B357" i="14"/>
  <c r="AL356" i="14"/>
  <c r="F356" i="14"/>
  <c r="B356" i="14"/>
  <c r="AL355" i="14"/>
  <c r="F355" i="14"/>
  <c r="D355" i="14"/>
  <c r="B355" i="14"/>
  <c r="AL354" i="14"/>
  <c r="F354" i="14"/>
  <c r="D354" i="14"/>
  <c r="B354" i="14"/>
  <c r="AL353" i="14"/>
  <c r="F353" i="14"/>
  <c r="D353" i="14"/>
  <c r="B353" i="14"/>
  <c r="AL352" i="14"/>
  <c r="F352" i="14"/>
  <c r="D352" i="14"/>
  <c r="B352" i="14"/>
  <c r="AL350" i="14"/>
  <c r="F350" i="14"/>
  <c r="D350" i="14"/>
  <c r="B350" i="14"/>
  <c r="AL347" i="14"/>
  <c r="F347" i="14"/>
  <c r="D347" i="14"/>
  <c r="B347" i="14"/>
  <c r="AL346" i="14"/>
  <c r="F346" i="14"/>
  <c r="D346" i="14"/>
  <c r="B346" i="14"/>
  <c r="AL344" i="14"/>
  <c r="F344" i="14"/>
  <c r="D344" i="14"/>
  <c r="B344" i="14"/>
  <c r="AL343" i="14"/>
  <c r="F343" i="14"/>
  <c r="D343" i="14"/>
  <c r="B343" i="14"/>
  <c r="AL342" i="14"/>
  <c r="F342" i="14"/>
  <c r="D342" i="14"/>
  <c r="B342" i="14"/>
  <c r="AL341" i="14"/>
  <c r="F341" i="14"/>
  <c r="D341" i="14"/>
  <c r="B341" i="14"/>
  <c r="AL340" i="14"/>
  <c r="F340" i="14"/>
  <c r="D340" i="14"/>
  <c r="B340" i="14"/>
  <c r="AL339" i="14"/>
  <c r="F339" i="14"/>
  <c r="D339" i="14"/>
  <c r="B339" i="14"/>
  <c r="AL338" i="14"/>
  <c r="F338" i="14"/>
  <c r="D338" i="14"/>
  <c r="B338" i="14"/>
  <c r="AL337" i="14"/>
  <c r="F337" i="14"/>
  <c r="D337" i="14"/>
  <c r="B337" i="14"/>
  <c r="AL336" i="14"/>
  <c r="F336" i="14"/>
  <c r="D336" i="14"/>
  <c r="B336" i="14"/>
  <c r="AL335" i="14"/>
  <c r="F335" i="14"/>
  <c r="D335" i="14"/>
  <c r="B335" i="14"/>
  <c r="AL334" i="14"/>
  <c r="F334" i="14"/>
  <c r="D334" i="14"/>
  <c r="B334" i="14"/>
  <c r="AL333" i="14"/>
  <c r="F333" i="14"/>
  <c r="D333" i="14"/>
  <c r="B333" i="14"/>
  <c r="AL332" i="14"/>
  <c r="F332" i="14"/>
  <c r="D332" i="14"/>
  <c r="B332" i="14"/>
  <c r="AL331" i="14"/>
  <c r="F331" i="14"/>
  <c r="D331" i="14"/>
  <c r="B331" i="14"/>
  <c r="AL329" i="14"/>
  <c r="F329" i="14"/>
  <c r="D329" i="14"/>
  <c r="B329" i="14"/>
  <c r="AL328" i="14"/>
  <c r="F328" i="14"/>
  <c r="D328" i="14"/>
  <c r="B328" i="14"/>
  <c r="AL327" i="14"/>
  <c r="F327" i="14"/>
  <c r="D327" i="14"/>
  <c r="B327" i="14"/>
  <c r="AL326" i="14"/>
  <c r="F326" i="14"/>
  <c r="D326" i="14"/>
  <c r="B326" i="14"/>
  <c r="AL325" i="14"/>
  <c r="F325" i="14"/>
  <c r="D325" i="14"/>
  <c r="B325" i="14"/>
  <c r="AL324" i="14"/>
  <c r="F324" i="14"/>
  <c r="D324" i="14"/>
  <c r="B324" i="14"/>
  <c r="AL431" i="14"/>
  <c r="F431" i="14"/>
  <c r="D431" i="14"/>
  <c r="B431" i="14"/>
  <c r="AL430" i="14"/>
  <c r="F430" i="14"/>
  <c r="D430" i="14"/>
  <c r="B430" i="14"/>
  <c r="AL429" i="14"/>
  <c r="F429" i="14"/>
  <c r="D429" i="14"/>
  <c r="B429" i="14"/>
  <c r="AL428" i="14"/>
  <c r="F428" i="14"/>
  <c r="D428" i="14"/>
  <c r="B428" i="14"/>
  <c r="AL427" i="14"/>
  <c r="F427" i="14"/>
  <c r="D427" i="14"/>
  <c r="B427" i="14"/>
  <c r="AL426" i="14"/>
  <c r="F426" i="14"/>
  <c r="D426" i="14"/>
  <c r="B426" i="14"/>
  <c r="AL425" i="14"/>
  <c r="F425" i="14"/>
  <c r="D425" i="14"/>
  <c r="B425" i="14"/>
  <c r="AL424" i="14"/>
  <c r="F424" i="14"/>
  <c r="D424" i="14"/>
  <c r="B424" i="14"/>
  <c r="AL422" i="14"/>
  <c r="F422" i="14"/>
  <c r="D422" i="14"/>
  <c r="B422" i="14"/>
  <c r="AL421" i="14"/>
  <c r="F421" i="14"/>
  <c r="D421" i="14"/>
  <c r="B421" i="14"/>
  <c r="AL420" i="14"/>
  <c r="F420" i="14"/>
  <c r="D420" i="14"/>
  <c r="B420" i="14"/>
  <c r="AL419" i="14"/>
  <c r="F419" i="14"/>
  <c r="D419" i="14"/>
  <c r="B419" i="14"/>
  <c r="AL418" i="14"/>
  <c r="F418" i="14"/>
  <c r="D418" i="14"/>
  <c r="B418" i="14"/>
  <c r="AL417" i="14"/>
  <c r="F417" i="14"/>
  <c r="D417" i="14"/>
  <c r="B417" i="14"/>
  <c r="AL416" i="14"/>
  <c r="F416" i="14"/>
  <c r="D416" i="14"/>
  <c r="B416" i="14"/>
  <c r="AL415" i="14"/>
  <c r="F415" i="14"/>
  <c r="D415" i="14"/>
  <c r="B415" i="14"/>
  <c r="AL413" i="14"/>
  <c r="F413" i="14"/>
  <c r="D413" i="14"/>
  <c r="B413" i="14"/>
  <c r="AL412" i="14"/>
  <c r="F412" i="14"/>
  <c r="D412" i="14"/>
  <c r="B412" i="14"/>
  <c r="AL411" i="14"/>
  <c r="F411" i="14"/>
  <c r="D411" i="14"/>
  <c r="B411" i="14"/>
  <c r="AL410" i="14"/>
  <c r="F410" i="14"/>
  <c r="D410" i="14"/>
  <c r="B410" i="14"/>
  <c r="AL409" i="14"/>
  <c r="F409" i="14"/>
  <c r="D409" i="14"/>
  <c r="B409" i="14"/>
  <c r="AL408" i="14"/>
  <c r="F408" i="14"/>
  <c r="D408" i="14"/>
  <c r="B408" i="14"/>
  <c r="AL407" i="14"/>
  <c r="F407" i="14"/>
  <c r="D407" i="14"/>
  <c r="B407" i="14"/>
  <c r="AL405" i="14"/>
  <c r="F405" i="14"/>
  <c r="D405" i="14"/>
  <c r="B405" i="14"/>
  <c r="AL404" i="14"/>
  <c r="F404" i="14"/>
  <c r="D404" i="14"/>
  <c r="B404" i="14"/>
  <c r="AL403" i="14"/>
  <c r="F403" i="14"/>
  <c r="D403" i="14"/>
  <c r="B403" i="14"/>
  <c r="AL402" i="14"/>
  <c r="F402" i="14"/>
  <c r="D402" i="14"/>
  <c r="B402" i="14"/>
  <c r="AL397" i="14"/>
  <c r="F397" i="14"/>
  <c r="D397" i="14"/>
  <c r="B397" i="14"/>
  <c r="AL396" i="14"/>
  <c r="F396" i="14"/>
  <c r="D396" i="14"/>
  <c r="B396" i="14"/>
  <c r="AL395" i="14"/>
  <c r="F395" i="14"/>
  <c r="D395" i="14"/>
  <c r="B395" i="14"/>
  <c r="AL394" i="14"/>
  <c r="F394" i="14"/>
  <c r="D394" i="14"/>
  <c r="B394" i="14"/>
  <c r="AL393" i="14"/>
  <c r="F393" i="14"/>
  <c r="D393" i="14"/>
  <c r="B393" i="14"/>
  <c r="AL392" i="14"/>
  <c r="F392" i="14"/>
  <c r="D392" i="14"/>
  <c r="B392" i="14"/>
  <c r="AL391" i="14"/>
  <c r="F391" i="14"/>
  <c r="D391" i="14"/>
  <c r="B391" i="14"/>
  <c r="AL390" i="14"/>
  <c r="F390" i="14"/>
  <c r="D390" i="14"/>
  <c r="B390" i="14"/>
  <c r="AL389" i="14"/>
  <c r="F389" i="14"/>
  <c r="D389" i="14"/>
  <c r="B389" i="14"/>
  <c r="AL388" i="14"/>
  <c r="F388" i="14"/>
  <c r="D388" i="14"/>
  <c r="B388" i="14"/>
  <c r="AL386" i="14"/>
  <c r="F386" i="14"/>
  <c r="D386" i="14"/>
  <c r="B386" i="14"/>
  <c r="AL385" i="14"/>
  <c r="F385" i="14"/>
  <c r="D385" i="14"/>
  <c r="B385" i="14"/>
  <c r="AL384" i="14"/>
  <c r="F384" i="14"/>
  <c r="D384" i="14"/>
  <c r="B384" i="14"/>
  <c r="AL383" i="14"/>
  <c r="F383" i="14"/>
  <c r="D383" i="14"/>
  <c r="B383" i="14"/>
  <c r="AL382" i="14"/>
  <c r="F382" i="14"/>
  <c r="D382" i="14"/>
  <c r="B382" i="14"/>
  <c r="AL381" i="14"/>
  <c r="F381" i="14"/>
  <c r="D381" i="14"/>
  <c r="B381" i="14"/>
  <c r="AL380" i="14"/>
  <c r="F380" i="14"/>
  <c r="D380" i="14"/>
  <c r="B380" i="14"/>
  <c r="AL379" i="14"/>
  <c r="F379" i="14"/>
  <c r="D379" i="14"/>
  <c r="B379" i="14"/>
  <c r="AL378" i="14"/>
  <c r="F378" i="14"/>
  <c r="D378" i="14"/>
  <c r="B378" i="14"/>
  <c r="AL377" i="14"/>
  <c r="F377" i="14"/>
  <c r="D377" i="14"/>
  <c r="B377" i="14"/>
  <c r="AO215" i="14"/>
  <c r="AQ215" i="14" s="1"/>
  <c r="AJ215" i="14"/>
  <c r="AH215" i="14"/>
  <c r="A199" i="2" l="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F58" i="14" l="1"/>
  <c r="AE58" i="14"/>
  <c r="AD58" i="14"/>
  <c r="P155" i="2"/>
  <c r="AG155" i="2" s="1"/>
  <c r="O155" i="2"/>
  <c r="N155" i="2"/>
  <c r="Z155" i="2" s="1"/>
  <c r="P160" i="2"/>
  <c r="AG160" i="2" s="1"/>
  <c r="O160" i="2"/>
  <c r="N160" i="2"/>
  <c r="P156" i="2"/>
  <c r="AG156" i="2" s="1"/>
  <c r="O156" i="2"/>
  <c r="N156" i="2"/>
  <c r="P122" i="2"/>
  <c r="AG122" i="2" s="1"/>
  <c r="O122" i="2"/>
  <c r="N122" i="2"/>
  <c r="P126" i="2"/>
  <c r="AG126" i="2" s="1"/>
  <c r="O126" i="2"/>
  <c r="N126" i="2"/>
  <c r="P124" i="2"/>
  <c r="AG124" i="2" s="1"/>
  <c r="O124" i="2"/>
  <c r="N124" i="2"/>
  <c r="Z122" i="2" l="1"/>
  <c r="Z124" i="2"/>
  <c r="Z156" i="2"/>
  <c r="Z126" i="2"/>
  <c r="Z160" i="2"/>
  <c r="Q107" i="2"/>
  <c r="AH107" i="2" s="1"/>
  <c r="P107" i="2"/>
  <c r="AG107" i="2" s="1"/>
  <c r="O107" i="2"/>
  <c r="N107" i="2"/>
  <c r="AC107" i="2"/>
  <c r="AB107" i="2"/>
  <c r="Q97" i="2"/>
  <c r="AH97" i="2" s="1"/>
  <c r="P97" i="2"/>
  <c r="AG97" i="2" s="1"/>
  <c r="O97" i="2"/>
  <c r="N97" i="2"/>
  <c r="AC97" i="2"/>
  <c r="AB97" i="2"/>
  <c r="Q48" i="2"/>
  <c r="AH48" i="2" s="1"/>
  <c r="P48" i="2"/>
  <c r="AG48" i="2" s="1"/>
  <c r="O48" i="2"/>
  <c r="N48" i="2"/>
  <c r="AC48" i="2"/>
  <c r="AB48" i="2"/>
  <c r="Z48" i="2" l="1"/>
  <c r="Z107" i="2"/>
  <c r="Z97" i="2"/>
  <c r="AC81" i="2"/>
  <c r="AB81" i="2"/>
  <c r="AC77" i="2"/>
  <c r="AB77" i="2"/>
  <c r="Q17" i="2"/>
  <c r="AH17" i="2" s="1"/>
  <c r="P17" i="2"/>
  <c r="AG17" i="2" s="1"/>
  <c r="O17" i="2"/>
  <c r="N17" i="2"/>
  <c r="AC17" i="2"/>
  <c r="AB17" i="2"/>
  <c r="AC12" i="2"/>
  <c r="AB12" i="2"/>
  <c r="AC6" i="2"/>
  <c r="AB6" i="2"/>
  <c r="AC119" i="2"/>
  <c r="AB119" i="2"/>
  <c r="AC118" i="2"/>
  <c r="AB118" i="2"/>
  <c r="AC116" i="2"/>
  <c r="AB116" i="2"/>
  <c r="AC109" i="2"/>
  <c r="AB109" i="2"/>
  <c r="AC103" i="2"/>
  <c r="AB103" i="2"/>
  <c r="AC101" i="2"/>
  <c r="AB101" i="2"/>
  <c r="AC99" i="2"/>
  <c r="AB99" i="2"/>
  <c r="AC95" i="2"/>
  <c r="AB95" i="2"/>
  <c r="AC93" i="2"/>
  <c r="AB93" i="2"/>
  <c r="AC89" i="2"/>
  <c r="AB89" i="2"/>
  <c r="AC63" i="2"/>
  <c r="AB63" i="2"/>
  <c r="AC58" i="2"/>
  <c r="AB58" i="2"/>
  <c r="AC41" i="2"/>
  <c r="AB41" i="2"/>
  <c r="AC34" i="2"/>
  <c r="AB34" i="2"/>
  <c r="Z17" i="2" l="1"/>
  <c r="D214" i="14"/>
  <c r="D213" i="14"/>
  <c r="D212" i="14"/>
  <c r="D211" i="14"/>
  <c r="D210" i="14"/>
  <c r="D209" i="14"/>
  <c r="D208" i="14"/>
  <c r="D207" i="14"/>
  <c r="D206" i="14"/>
  <c r="D205" i="14"/>
  <c r="D204" i="14"/>
  <c r="D203" i="14"/>
  <c r="D202" i="14"/>
  <c r="D201" i="14"/>
  <c r="D200" i="14"/>
  <c r="D199" i="14"/>
  <c r="D198" i="14"/>
  <c r="D197" i="14"/>
  <c r="D196" i="14"/>
  <c r="D195" i="14"/>
  <c r="D194" i="14"/>
  <c r="D193" i="14"/>
  <c r="D192" i="14"/>
  <c r="D191" i="14"/>
  <c r="D190" i="14"/>
  <c r="D188" i="14"/>
  <c r="D187" i="14"/>
  <c r="D186" i="14"/>
  <c r="D185" i="14"/>
  <c r="D184" i="14"/>
  <c r="D183" i="14"/>
  <c r="D182" i="14"/>
  <c r="D181" i="14"/>
  <c r="D180" i="14"/>
  <c r="D179" i="14"/>
  <c r="D178" i="14"/>
  <c r="D177" i="14"/>
  <c r="D176" i="14"/>
  <c r="D175" i="14"/>
  <c r="D174" i="14"/>
  <c r="D173" i="14"/>
  <c r="D172" i="14"/>
  <c r="D171" i="14"/>
  <c r="D170" i="14"/>
  <c r="D169" i="14"/>
  <c r="D168" i="14"/>
  <c r="D167" i="14"/>
  <c r="D166" i="14"/>
  <c r="D165" i="14"/>
  <c r="D164" i="14"/>
  <c r="D163" i="14"/>
  <c r="D162" i="14"/>
  <c r="D161" i="14"/>
  <c r="D160" i="14"/>
  <c r="D158" i="14"/>
  <c r="D157" i="14"/>
  <c r="D156" i="14"/>
  <c r="D155" i="14"/>
  <c r="D154" i="14"/>
  <c r="D153" i="14"/>
  <c r="D152" i="14"/>
  <c r="D151" i="14"/>
  <c r="D150" i="14"/>
  <c r="D149" i="14"/>
  <c r="D148" i="14"/>
  <c r="D147" i="14"/>
  <c r="D146" i="14"/>
  <c r="D145" i="14"/>
  <c r="D144" i="14"/>
  <c r="D143" i="14"/>
  <c r="D142" i="14"/>
  <c r="D141" i="14"/>
  <c r="D140" i="14"/>
  <c r="D139" i="14"/>
  <c r="D138" i="14"/>
  <c r="D137" i="14"/>
  <c r="D135" i="14"/>
  <c r="D134" i="14"/>
  <c r="D133" i="14"/>
  <c r="D132" i="14"/>
  <c r="D131" i="14"/>
  <c r="D130" i="14"/>
  <c r="D129" i="14"/>
  <c r="D128" i="14"/>
  <c r="D127" i="14"/>
  <c r="D126" i="14"/>
  <c r="D125" i="14"/>
  <c r="D124" i="14"/>
  <c r="D123" i="14"/>
  <c r="D122" i="14"/>
  <c r="D121" i="14"/>
  <c r="D120" i="14"/>
  <c r="D119" i="14"/>
  <c r="D118" i="14"/>
  <c r="D117" i="14"/>
  <c r="D116" i="14"/>
  <c r="D115" i="14"/>
  <c r="D114" i="14"/>
  <c r="D113" i="14"/>
  <c r="D112" i="14"/>
  <c r="D111" i="14"/>
  <c r="D110" i="14"/>
  <c r="D109" i="14"/>
  <c r="D108" i="14"/>
  <c r="D107" i="14"/>
  <c r="D106" i="14"/>
  <c r="D104" i="14"/>
  <c r="D103" i="14"/>
  <c r="D102" i="14"/>
  <c r="D101" i="14"/>
  <c r="D100" i="14"/>
  <c r="D99" i="14"/>
  <c r="D98" i="14"/>
  <c r="D97" i="14"/>
  <c r="D96" i="14"/>
  <c r="D95" i="14"/>
  <c r="D94" i="14"/>
  <c r="D93" i="14"/>
  <c r="D92" i="14"/>
  <c r="D91" i="14"/>
  <c r="D90" i="14"/>
  <c r="D89" i="14"/>
  <c r="D88" i="14"/>
  <c r="D87" i="14"/>
  <c r="D86" i="14"/>
  <c r="D84" i="14"/>
  <c r="D83" i="14"/>
  <c r="D82" i="14"/>
  <c r="D81" i="14"/>
  <c r="D80" i="14"/>
  <c r="D79" i="14"/>
  <c r="D78" i="14"/>
  <c r="D77" i="14"/>
  <c r="D76" i="14"/>
  <c r="D74" i="14"/>
  <c r="D73" i="14"/>
  <c r="D72" i="14"/>
  <c r="D71" i="14"/>
  <c r="D70" i="14"/>
  <c r="D69" i="14"/>
  <c r="D68" i="14"/>
  <c r="D67" i="14"/>
  <c r="D65" i="14"/>
  <c r="D64" i="14"/>
  <c r="D63" i="14"/>
  <c r="D62" i="14"/>
  <c r="D61" i="14"/>
  <c r="D60" i="14"/>
  <c r="D59" i="14"/>
  <c r="D58" i="14"/>
  <c r="D57" i="14"/>
  <c r="D56" i="14"/>
  <c r="D55" i="14"/>
  <c r="D54" i="14"/>
  <c r="D53" i="14"/>
  <c r="D52" i="14"/>
  <c r="D51" i="14"/>
  <c r="D50" i="14"/>
  <c r="D49" i="14"/>
  <c r="D48" i="14"/>
  <c r="D47" i="14"/>
  <c r="D46" i="14"/>
  <c r="D44" i="14"/>
  <c r="D43" i="14"/>
  <c r="D42" i="14"/>
  <c r="D41" i="14"/>
  <c r="D40" i="14"/>
  <c r="D39" i="14"/>
  <c r="D38" i="14"/>
  <c r="D37" i="14"/>
  <c r="D36" i="14"/>
  <c r="D35" i="14"/>
  <c r="D34" i="14"/>
  <c r="D33" i="14"/>
  <c r="D32" i="14"/>
  <c r="D31" i="14"/>
  <c r="D30" i="14"/>
  <c r="D29" i="14"/>
  <c r="D28" i="14"/>
  <c r="D27" i="14"/>
  <c r="D26" i="14"/>
  <c r="D25" i="14"/>
  <c r="D24" i="14"/>
  <c r="D6" i="14"/>
  <c r="D7" i="14"/>
  <c r="D8" i="14"/>
  <c r="D9" i="14"/>
  <c r="D10" i="14"/>
  <c r="D11" i="14"/>
  <c r="D12" i="14"/>
  <c r="D13" i="14"/>
  <c r="D14" i="14"/>
  <c r="D15" i="14"/>
  <c r="D16" i="14"/>
  <c r="D17" i="14"/>
  <c r="D18" i="14"/>
  <c r="D19" i="14"/>
  <c r="D20" i="14"/>
  <c r="D21" i="14"/>
  <c r="D22" i="14"/>
  <c r="D5" i="14"/>
  <c r="G261" i="1"/>
  <c r="AL120" i="14"/>
  <c r="F120" i="14"/>
  <c r="B120" i="14"/>
  <c r="AB4" i="2"/>
  <c r="AB5" i="2"/>
  <c r="AB7" i="2"/>
  <c r="AB8" i="2"/>
  <c r="AB9" i="2"/>
  <c r="AB10" i="2"/>
  <c r="AB11" i="2"/>
  <c r="AB13" i="2"/>
  <c r="AB14" i="2"/>
  <c r="AB15" i="2"/>
  <c r="AB16" i="2"/>
  <c r="AB18" i="2"/>
  <c r="AB19" i="2"/>
  <c r="AB20" i="2"/>
  <c r="AB21" i="2"/>
  <c r="AB22" i="2"/>
  <c r="AB23" i="2"/>
  <c r="AB24" i="2"/>
  <c r="AB25" i="2"/>
  <c r="AB26" i="2"/>
  <c r="AB27" i="2"/>
  <c r="AB28" i="2"/>
  <c r="AB29" i="2"/>
  <c r="AB30" i="2"/>
  <c r="AB31" i="2"/>
  <c r="AB32" i="2"/>
  <c r="AB33" i="2"/>
  <c r="AB35" i="2"/>
  <c r="AB36" i="2"/>
  <c r="AB37" i="2"/>
  <c r="AB38" i="2"/>
  <c r="AB39" i="2"/>
  <c r="AB40" i="2"/>
  <c r="AB42" i="2"/>
  <c r="AB43" i="2"/>
  <c r="AB44" i="2"/>
  <c r="AB45" i="2"/>
  <c r="AB46" i="2"/>
  <c r="AB47" i="2"/>
  <c r="AB49" i="2"/>
  <c r="AB50" i="2"/>
  <c r="AB51" i="2"/>
  <c r="AB52" i="2"/>
  <c r="AB53" i="2"/>
  <c r="AB54" i="2"/>
  <c r="AB55" i="2"/>
  <c r="AB56" i="2"/>
  <c r="AB57" i="2"/>
  <c r="AB59" i="2"/>
  <c r="AB60" i="2"/>
  <c r="AB61" i="2"/>
  <c r="AB62" i="2"/>
  <c r="AB64" i="2"/>
  <c r="AB65" i="2"/>
  <c r="AB66" i="2"/>
  <c r="AB67" i="2"/>
  <c r="AB68" i="2"/>
  <c r="AB69" i="2"/>
  <c r="AB70" i="2"/>
  <c r="AB71" i="2"/>
  <c r="AB72" i="2"/>
  <c r="AB73" i="2"/>
  <c r="AB74" i="2"/>
  <c r="AB75" i="2"/>
  <c r="AB76" i="2"/>
  <c r="AB78" i="2"/>
  <c r="AB79" i="2"/>
  <c r="AB80" i="2"/>
  <c r="AB82" i="2"/>
  <c r="AB83" i="2"/>
  <c r="AB84" i="2"/>
  <c r="AB85" i="2"/>
  <c r="AB86" i="2"/>
  <c r="AB87" i="2"/>
  <c r="AB88" i="2"/>
  <c r="AB90" i="2"/>
  <c r="AB91" i="2"/>
  <c r="AB92" i="2"/>
  <c r="AB94" i="2"/>
  <c r="AB96" i="2"/>
  <c r="AB98" i="2"/>
  <c r="AB100" i="2"/>
  <c r="AB102" i="2"/>
  <c r="AB104" i="2"/>
  <c r="AB105" i="2"/>
  <c r="AB106" i="2"/>
  <c r="AB108" i="2"/>
  <c r="AB110" i="2"/>
  <c r="AB111" i="2"/>
  <c r="AB112" i="2"/>
  <c r="AB113" i="2"/>
  <c r="AB114" i="2"/>
  <c r="AB115" i="2"/>
  <c r="AB117"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3" i="2"/>
  <c r="AL19" i="14"/>
  <c r="AL20" i="14"/>
  <c r="R4" i="14"/>
  <c r="S4" i="14"/>
  <c r="Q4" i="14"/>
  <c r="AC43" i="2"/>
  <c r="AC44" i="2"/>
  <c r="AC45" i="2"/>
  <c r="AC46" i="2"/>
  <c r="AC47" i="2"/>
  <c r="AC49" i="2"/>
  <c r="AC50" i="2"/>
  <c r="AC51" i="2"/>
  <c r="AC52" i="2"/>
  <c r="AC53" i="2"/>
  <c r="AC54" i="2"/>
  <c r="AC55" i="2"/>
  <c r="AC56" i="2"/>
  <c r="AC57" i="2"/>
  <c r="AC59" i="2"/>
  <c r="AC60" i="2"/>
  <c r="AC61" i="2"/>
  <c r="AC62" i="2"/>
  <c r="AC64" i="2"/>
  <c r="AC65" i="2"/>
  <c r="AC66" i="2"/>
  <c r="AC67" i="2"/>
  <c r="AC68" i="2"/>
  <c r="AC69" i="2"/>
  <c r="AC70" i="2"/>
  <c r="AC71" i="2"/>
  <c r="AC72" i="2"/>
  <c r="AC73" i="2"/>
  <c r="AC74" i="2"/>
  <c r="AC75" i="2"/>
  <c r="AC76" i="2"/>
  <c r="AC78" i="2"/>
  <c r="AC79" i="2"/>
  <c r="AC80" i="2"/>
  <c r="AC82" i="2"/>
  <c r="AC83" i="2"/>
  <c r="AC84" i="2"/>
  <c r="AC85" i="2"/>
  <c r="AC86" i="2"/>
  <c r="AC87" i="2"/>
  <c r="AC88" i="2"/>
  <c r="AC90" i="2"/>
  <c r="AC91" i="2"/>
  <c r="AC92" i="2"/>
  <c r="AC94" i="2"/>
  <c r="AC96" i="2"/>
  <c r="AC98" i="2"/>
  <c r="AC100" i="2"/>
  <c r="AC102" i="2"/>
  <c r="AC104" i="2"/>
  <c r="AC105" i="2"/>
  <c r="AC106" i="2"/>
  <c r="AC108" i="2"/>
  <c r="AC110" i="2"/>
  <c r="AC111" i="2"/>
  <c r="AC112" i="2"/>
  <c r="AC113" i="2"/>
  <c r="AC114" i="2"/>
  <c r="AC115" i="2"/>
  <c r="AC117"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AC163" i="2"/>
  <c r="AC164" i="2"/>
  <c r="AC31" i="2"/>
  <c r="AC32" i="2"/>
  <c r="AC33" i="2"/>
  <c r="AC35" i="2"/>
  <c r="AC36" i="2"/>
  <c r="AC37" i="2"/>
  <c r="AC38" i="2"/>
  <c r="AC39" i="2"/>
  <c r="AC40" i="2"/>
  <c r="AC42" i="2"/>
  <c r="AC30" i="2"/>
  <c r="AC22" i="2"/>
  <c r="AC23" i="2"/>
  <c r="AC24" i="2"/>
  <c r="AC25" i="2"/>
  <c r="AC26" i="2"/>
  <c r="AC27" i="2"/>
  <c r="AC28" i="2"/>
  <c r="AC29" i="2"/>
  <c r="AC4" i="2"/>
  <c r="AC5" i="2"/>
  <c r="AC7" i="2"/>
  <c r="AC8" i="2"/>
  <c r="AC9" i="2"/>
  <c r="AC10" i="2"/>
  <c r="AC11" i="2"/>
  <c r="AC13" i="2"/>
  <c r="AC14" i="2"/>
  <c r="AC15" i="2"/>
  <c r="AC16" i="2"/>
  <c r="AC18" i="2"/>
  <c r="AC19" i="2"/>
  <c r="AC20" i="2"/>
  <c r="AC21" i="2"/>
  <c r="AC3" i="2"/>
  <c r="F211" i="14"/>
  <c r="F212" i="14"/>
  <c r="F213" i="14"/>
  <c r="F214" i="14"/>
  <c r="F202" i="14"/>
  <c r="F203" i="14"/>
  <c r="F204" i="14"/>
  <c r="F205" i="14"/>
  <c r="F206" i="14"/>
  <c r="F207" i="14"/>
  <c r="F208" i="14"/>
  <c r="F209" i="14"/>
  <c r="F210" i="14"/>
  <c r="F191" i="14"/>
  <c r="F192" i="14"/>
  <c r="F193" i="14"/>
  <c r="F194" i="14"/>
  <c r="F195" i="14"/>
  <c r="F196" i="14"/>
  <c r="F197" i="14"/>
  <c r="F198" i="14"/>
  <c r="F199" i="14"/>
  <c r="F200" i="14"/>
  <c r="F201" i="14"/>
  <c r="F190" i="14"/>
  <c r="F171" i="14"/>
  <c r="F172" i="14"/>
  <c r="F173" i="14"/>
  <c r="F174" i="14"/>
  <c r="F175" i="14"/>
  <c r="F176" i="14"/>
  <c r="F177" i="14"/>
  <c r="F178" i="14"/>
  <c r="F179" i="14"/>
  <c r="F180" i="14"/>
  <c r="F181" i="14"/>
  <c r="F182" i="14"/>
  <c r="F183" i="14"/>
  <c r="F184" i="14"/>
  <c r="F185" i="14"/>
  <c r="F186" i="14"/>
  <c r="F187" i="14"/>
  <c r="F188" i="14"/>
  <c r="F161" i="14"/>
  <c r="F162" i="14"/>
  <c r="F163" i="14"/>
  <c r="F164" i="14"/>
  <c r="F165" i="14"/>
  <c r="F166" i="14"/>
  <c r="F167" i="14"/>
  <c r="F168" i="14"/>
  <c r="F169" i="14"/>
  <c r="F170" i="14"/>
  <c r="F160" i="14"/>
  <c r="F149" i="14"/>
  <c r="F150" i="14"/>
  <c r="F151" i="14"/>
  <c r="F152" i="14"/>
  <c r="F153" i="14"/>
  <c r="F154" i="14"/>
  <c r="F155" i="14"/>
  <c r="F156" i="14"/>
  <c r="F157" i="14"/>
  <c r="F158" i="14"/>
  <c r="F138" i="14"/>
  <c r="F139" i="14"/>
  <c r="F140" i="14"/>
  <c r="F141" i="14"/>
  <c r="F142" i="14"/>
  <c r="F143" i="14"/>
  <c r="F144" i="14"/>
  <c r="F145" i="14"/>
  <c r="F146" i="14"/>
  <c r="F147" i="14"/>
  <c r="F148" i="14"/>
  <c r="F137" i="14"/>
  <c r="F121" i="14"/>
  <c r="F122" i="14"/>
  <c r="F123" i="14"/>
  <c r="F124" i="14"/>
  <c r="F125" i="14"/>
  <c r="F126" i="14"/>
  <c r="F127" i="14"/>
  <c r="F128" i="14"/>
  <c r="F129" i="14"/>
  <c r="F130" i="14"/>
  <c r="F131" i="14"/>
  <c r="F132" i="14"/>
  <c r="F133" i="14"/>
  <c r="F134" i="14"/>
  <c r="F135" i="14"/>
  <c r="F107" i="14"/>
  <c r="F108" i="14"/>
  <c r="F109" i="14"/>
  <c r="F110" i="14"/>
  <c r="F111" i="14"/>
  <c r="F112" i="14"/>
  <c r="F113" i="14"/>
  <c r="F114" i="14"/>
  <c r="F115" i="14"/>
  <c r="F116" i="14"/>
  <c r="F117" i="14"/>
  <c r="F118" i="14"/>
  <c r="F119" i="14"/>
  <c r="F106" i="14"/>
  <c r="F104" i="14"/>
  <c r="F103" i="14"/>
  <c r="F102" i="14"/>
  <c r="F101" i="14"/>
  <c r="F100" i="14"/>
  <c r="F99" i="14"/>
  <c r="F98" i="14"/>
  <c r="F97" i="14"/>
  <c r="F96" i="14"/>
  <c r="F87" i="14"/>
  <c r="F88" i="14"/>
  <c r="F89" i="14"/>
  <c r="F90" i="14"/>
  <c r="F91" i="14"/>
  <c r="F92" i="14"/>
  <c r="F93" i="14"/>
  <c r="F94" i="14"/>
  <c r="F95" i="14"/>
  <c r="F86" i="14"/>
  <c r="F77" i="14"/>
  <c r="F78" i="14"/>
  <c r="F79" i="14"/>
  <c r="F80" i="14"/>
  <c r="F81" i="14"/>
  <c r="F82" i="14"/>
  <c r="F83" i="14"/>
  <c r="F84" i="14"/>
  <c r="F76" i="14"/>
  <c r="F68" i="14"/>
  <c r="F69" i="14"/>
  <c r="F70" i="14"/>
  <c r="F71" i="14"/>
  <c r="F72" i="14"/>
  <c r="F73" i="14"/>
  <c r="F74" i="14"/>
  <c r="F67" i="14"/>
  <c r="F62" i="14"/>
  <c r="F63" i="14"/>
  <c r="F64" i="14"/>
  <c r="F65" i="14"/>
  <c r="F47" i="14"/>
  <c r="F48" i="14"/>
  <c r="F49" i="14"/>
  <c r="F50" i="14"/>
  <c r="F51" i="14"/>
  <c r="F52" i="14"/>
  <c r="F53" i="14"/>
  <c r="F54" i="14"/>
  <c r="F55" i="14"/>
  <c r="F56" i="14"/>
  <c r="F57" i="14"/>
  <c r="F58" i="14"/>
  <c r="F59" i="14"/>
  <c r="F60" i="14"/>
  <c r="F61" i="14"/>
  <c r="F46" i="14"/>
  <c r="F40" i="14"/>
  <c r="F41" i="14"/>
  <c r="F42" i="14"/>
  <c r="F43" i="14"/>
  <c r="F44" i="14"/>
  <c r="F25" i="14"/>
  <c r="F26" i="14"/>
  <c r="F27" i="14"/>
  <c r="F28" i="14"/>
  <c r="F29" i="14"/>
  <c r="F30" i="14"/>
  <c r="F31" i="14"/>
  <c r="F32" i="14"/>
  <c r="F33" i="14"/>
  <c r="F34" i="14"/>
  <c r="F35" i="14"/>
  <c r="F36" i="14"/>
  <c r="F37" i="14"/>
  <c r="F38" i="14"/>
  <c r="F39" i="14"/>
  <c r="F24" i="14"/>
  <c r="F6" i="14"/>
  <c r="F7" i="14"/>
  <c r="F8" i="14"/>
  <c r="F9" i="14"/>
  <c r="F10" i="14"/>
  <c r="F11" i="14"/>
  <c r="F12" i="14"/>
  <c r="F13" i="14"/>
  <c r="F14" i="14"/>
  <c r="F15" i="14"/>
  <c r="F16" i="14"/>
  <c r="F17" i="14"/>
  <c r="F18" i="14"/>
  <c r="F19" i="14"/>
  <c r="F20" i="14"/>
  <c r="F21" i="14"/>
  <c r="F22" i="14"/>
  <c r="F5" i="14"/>
  <c r="E3" i="4"/>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 i="4"/>
  <c r="L259" i="1"/>
  <c r="L258" i="1"/>
  <c r="L257" i="1"/>
  <c r="L256" i="1"/>
  <c r="L255" i="1"/>
  <c r="L254" i="1"/>
  <c r="L253" i="1"/>
  <c r="L252" i="1"/>
  <c r="L251"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L6" i="1"/>
  <c r="L5" i="1"/>
  <c r="L4" i="1"/>
  <c r="L3" i="1"/>
  <c r="L2" i="1"/>
  <c r="A1601" i="19"/>
  <c r="A1600" i="19"/>
  <c r="A1599" i="19"/>
  <c r="A1598" i="19"/>
  <c r="A1597" i="19"/>
  <c r="A1596" i="19"/>
  <c r="A1595" i="19"/>
  <c r="A1594" i="19"/>
  <c r="A1593" i="19"/>
  <c r="A1592" i="19"/>
  <c r="A1591" i="19"/>
  <c r="A1590" i="19"/>
  <c r="A1589" i="19"/>
  <c r="A1588" i="19"/>
  <c r="A1587" i="19"/>
  <c r="A1586" i="19"/>
  <c r="A1585" i="19"/>
  <c r="A1584" i="19"/>
  <c r="A1583" i="19"/>
  <c r="A1582" i="19"/>
  <c r="A1581" i="19"/>
  <c r="A1580" i="19"/>
  <c r="A1579" i="19"/>
  <c r="A1578" i="19"/>
  <c r="A1577" i="19"/>
  <c r="A1576" i="19"/>
  <c r="A1575" i="19"/>
  <c r="A1574" i="19"/>
  <c r="A1573" i="19"/>
  <c r="A1572" i="19"/>
  <c r="A1571" i="19"/>
  <c r="A1570" i="19"/>
  <c r="A1569" i="19"/>
  <c r="A1568" i="19"/>
  <c r="A1567" i="19"/>
  <c r="A1566" i="19"/>
  <c r="A1565" i="19"/>
  <c r="A1564" i="19"/>
  <c r="A1563" i="19"/>
  <c r="A1562" i="19"/>
  <c r="A1561" i="19"/>
  <c r="A1560" i="19"/>
  <c r="A1559" i="19"/>
  <c r="A1558" i="19"/>
  <c r="A1557" i="19"/>
  <c r="A1556" i="19"/>
  <c r="A1555" i="19"/>
  <c r="A1554" i="19"/>
  <c r="A1553" i="19"/>
  <c r="A1552" i="19"/>
  <c r="A1551" i="19"/>
  <c r="A1550" i="19"/>
  <c r="A1549" i="19"/>
  <c r="A1548" i="19"/>
  <c r="A1547" i="19"/>
  <c r="A1546" i="19"/>
  <c r="A1545" i="19"/>
  <c r="A1544" i="19"/>
  <c r="A1543" i="19"/>
  <c r="A1542" i="19"/>
  <c r="A1541" i="19"/>
  <c r="A1540" i="19"/>
  <c r="A1539" i="19"/>
  <c r="A1538" i="19"/>
  <c r="A1537" i="19"/>
  <c r="A1536" i="19"/>
  <c r="A1535" i="19"/>
  <c r="A1534" i="19"/>
  <c r="A1533" i="19"/>
  <c r="A1532" i="19"/>
  <c r="A1531" i="19"/>
  <c r="A1530" i="19"/>
  <c r="A1529" i="19"/>
  <c r="A1528" i="19"/>
  <c r="A1527" i="19"/>
  <c r="A1526" i="19"/>
  <c r="A1525" i="19"/>
  <c r="A1524" i="19"/>
  <c r="A1523" i="19"/>
  <c r="A1522" i="19"/>
  <c r="A1521" i="19"/>
  <c r="A1520" i="19"/>
  <c r="A1519" i="19"/>
  <c r="A1518" i="19"/>
  <c r="A1517" i="19"/>
  <c r="A1516" i="19"/>
  <c r="A1515" i="19"/>
  <c r="A1514" i="19"/>
  <c r="A1513" i="19"/>
  <c r="A1512" i="19"/>
  <c r="A1511" i="19"/>
  <c r="A1510" i="19"/>
  <c r="A1509" i="19"/>
  <c r="A1508" i="19"/>
  <c r="A1507" i="19"/>
  <c r="A1506" i="19"/>
  <c r="A1505" i="19"/>
  <c r="A1504" i="19"/>
  <c r="A1503" i="19"/>
  <c r="A1502" i="19"/>
  <c r="A1501" i="19"/>
  <c r="A1500" i="19"/>
  <c r="A1499" i="19"/>
  <c r="A1498" i="19"/>
  <c r="A1497" i="19"/>
  <c r="A1496" i="19"/>
  <c r="A1495" i="19"/>
  <c r="A1494" i="19"/>
  <c r="A1493" i="19"/>
  <c r="A1492" i="19"/>
  <c r="A1491" i="19"/>
  <c r="A1490" i="19"/>
  <c r="A1489" i="19"/>
  <c r="A1488" i="19"/>
  <c r="A1487" i="19"/>
  <c r="A1486" i="19"/>
  <c r="A1485" i="19"/>
  <c r="A1484" i="19"/>
  <c r="A1483" i="19"/>
  <c r="A1482" i="19"/>
  <c r="A1481" i="19"/>
  <c r="A1480" i="19"/>
  <c r="A1479" i="19"/>
  <c r="A1478" i="19"/>
  <c r="A1477" i="19"/>
  <c r="A1476" i="19"/>
  <c r="A1475" i="19"/>
  <c r="A1474" i="19"/>
  <c r="A1473" i="19"/>
  <c r="A1472" i="19"/>
  <c r="A1471" i="19"/>
  <c r="A1470" i="19"/>
  <c r="A1469" i="19"/>
  <c r="A1468" i="19"/>
  <c r="A1467" i="19"/>
  <c r="A1466" i="19"/>
  <c r="A1465" i="19"/>
  <c r="A1464" i="19"/>
  <c r="A1463" i="19"/>
  <c r="A1462" i="19"/>
  <c r="A1461" i="19"/>
  <c r="A1460" i="19"/>
  <c r="A1459" i="19"/>
  <c r="A1458" i="19"/>
  <c r="A1457" i="19"/>
  <c r="A1456" i="19"/>
  <c r="A1455" i="19"/>
  <c r="A1454" i="19"/>
  <c r="A1453" i="19"/>
  <c r="A1452" i="19"/>
  <c r="A1451" i="19"/>
  <c r="A1450" i="19"/>
  <c r="A1449" i="19"/>
  <c r="A1448" i="19"/>
  <c r="A1447" i="19"/>
  <c r="A1446" i="19"/>
  <c r="A1445" i="19"/>
  <c r="A1444" i="19"/>
  <c r="A1443" i="19"/>
  <c r="A1442" i="19"/>
  <c r="A1441" i="19"/>
  <c r="A1440" i="19"/>
  <c r="A1439" i="19"/>
  <c r="A1438" i="19"/>
  <c r="A1437" i="19"/>
  <c r="A1436" i="19"/>
  <c r="A1435" i="19"/>
  <c r="A1434" i="19"/>
  <c r="A1433" i="19"/>
  <c r="A1432" i="19"/>
  <c r="A1431" i="19"/>
  <c r="A1430" i="19"/>
  <c r="A1429" i="19"/>
  <c r="A1428" i="19"/>
  <c r="A1427" i="19"/>
  <c r="A1426" i="19"/>
  <c r="A1425" i="19"/>
  <c r="A1424" i="19"/>
  <c r="A1423" i="19"/>
  <c r="A1422" i="19"/>
  <c r="A1421" i="19"/>
  <c r="A1420" i="19"/>
  <c r="A1419" i="19"/>
  <c r="A1418" i="19"/>
  <c r="A1417" i="19"/>
  <c r="A1416" i="19"/>
  <c r="A1415" i="19"/>
  <c r="A1414" i="19"/>
  <c r="A1413" i="19"/>
  <c r="A1412" i="19"/>
  <c r="A1411" i="19"/>
  <c r="A1410" i="19"/>
  <c r="A1409" i="19"/>
  <c r="A1408" i="19"/>
  <c r="A1407" i="19"/>
  <c r="A1406" i="19"/>
  <c r="A1405" i="19"/>
  <c r="A1404" i="19"/>
  <c r="A1403" i="19"/>
  <c r="A1402" i="19"/>
  <c r="A1401" i="19"/>
  <c r="A1400" i="19"/>
  <c r="A1399" i="19"/>
  <c r="A1398" i="19"/>
  <c r="A1397" i="19"/>
  <c r="A1396" i="19"/>
  <c r="A1395" i="19"/>
  <c r="A1394" i="19"/>
  <c r="A1393" i="19"/>
  <c r="A1392" i="19"/>
  <c r="A1391" i="19"/>
  <c r="A1390" i="19"/>
  <c r="A1389" i="19"/>
  <c r="A1388" i="19"/>
  <c r="A1387" i="19"/>
  <c r="A1386" i="19"/>
  <c r="A1385" i="19"/>
  <c r="A1384" i="19"/>
  <c r="A1383" i="19"/>
  <c r="A1382" i="19"/>
  <c r="A1381" i="19"/>
  <c r="A1380" i="19"/>
  <c r="A1379" i="19"/>
  <c r="A1378" i="19"/>
  <c r="A1377" i="19"/>
  <c r="A1376" i="19"/>
  <c r="A1375" i="19"/>
  <c r="A1374" i="19"/>
  <c r="A1373" i="19"/>
  <c r="A1372" i="19"/>
  <c r="A1371" i="19"/>
  <c r="A1370" i="19"/>
  <c r="A1369" i="19"/>
  <c r="A1368" i="19"/>
  <c r="A1367" i="19"/>
  <c r="A1366" i="19"/>
  <c r="A1365" i="19"/>
  <c r="A1364" i="19"/>
  <c r="A1363" i="19"/>
  <c r="A1362" i="19"/>
  <c r="A1361" i="19"/>
  <c r="A1360" i="19"/>
  <c r="A1359" i="19"/>
  <c r="A1358" i="19"/>
  <c r="A1357" i="19"/>
  <c r="A1356" i="19"/>
  <c r="A1355" i="19"/>
  <c r="A1354" i="19"/>
  <c r="A1353" i="19"/>
  <c r="A1352" i="19"/>
  <c r="A1351" i="19"/>
  <c r="A1350" i="19"/>
  <c r="A1349" i="19"/>
  <c r="A1348" i="19"/>
  <c r="A1347" i="19"/>
  <c r="A1346" i="19"/>
  <c r="A1345" i="19"/>
  <c r="A1344" i="19"/>
  <c r="A1343" i="19"/>
  <c r="A1342" i="19"/>
  <c r="A1341" i="19"/>
  <c r="A1340" i="19"/>
  <c r="A1339" i="19"/>
  <c r="A1338" i="19"/>
  <c r="A1337" i="19"/>
  <c r="A1336" i="19"/>
  <c r="A1335" i="19"/>
  <c r="A1334" i="19"/>
  <c r="A1333" i="19"/>
  <c r="A1332" i="19"/>
  <c r="A1331" i="19"/>
  <c r="A1330" i="19"/>
  <c r="A1329" i="19"/>
  <c r="A1328" i="19"/>
  <c r="A1327" i="19"/>
  <c r="A1326" i="19"/>
  <c r="A1325" i="19"/>
  <c r="A1324" i="19"/>
  <c r="A1323" i="19"/>
  <c r="A1322" i="19"/>
  <c r="A1321" i="19"/>
  <c r="A1320" i="19"/>
  <c r="A1319" i="19"/>
  <c r="A1318" i="19"/>
  <c r="A1317" i="19"/>
  <c r="A1316" i="19"/>
  <c r="A1315" i="19"/>
  <c r="A1314" i="19"/>
  <c r="A1313" i="19"/>
  <c r="A1312" i="19"/>
  <c r="A1311" i="19"/>
  <c r="A1310" i="19"/>
  <c r="A1309" i="19"/>
  <c r="A1308" i="19"/>
  <c r="A1307" i="19"/>
  <c r="A1306" i="19"/>
  <c r="A1305" i="19"/>
  <c r="A1304" i="19"/>
  <c r="A1303" i="19"/>
  <c r="A1302" i="19"/>
  <c r="A1301" i="19"/>
  <c r="A1300" i="19"/>
  <c r="A1299" i="19"/>
  <c r="A1298" i="19"/>
  <c r="A1297" i="19"/>
  <c r="A1296" i="19"/>
  <c r="A1295" i="19"/>
  <c r="A1294" i="19"/>
  <c r="A1293" i="19"/>
  <c r="A1292" i="19"/>
  <c r="A1291" i="19"/>
  <c r="A1290" i="19"/>
  <c r="A1289" i="19"/>
  <c r="A1288" i="19"/>
  <c r="A1287" i="19"/>
  <c r="A1286" i="19"/>
  <c r="A1285" i="19"/>
  <c r="A1284" i="19"/>
  <c r="A1283" i="19"/>
  <c r="A1282" i="19"/>
  <c r="A1281" i="19"/>
  <c r="A1280" i="19"/>
  <c r="A1279" i="19"/>
  <c r="A1278" i="19"/>
  <c r="A1277" i="19"/>
  <c r="A1276" i="19"/>
  <c r="A1275" i="19"/>
  <c r="A1274" i="19"/>
  <c r="A1273" i="19"/>
  <c r="A1272" i="19"/>
  <c r="A1271" i="19"/>
  <c r="A1270" i="19"/>
  <c r="A1269" i="19"/>
  <c r="A1268" i="19"/>
  <c r="A1267" i="19"/>
  <c r="A1266" i="19"/>
  <c r="A1265" i="19"/>
  <c r="A1264" i="19"/>
  <c r="A1263" i="19"/>
  <c r="A1262" i="19"/>
  <c r="A1261" i="19"/>
  <c r="A1260" i="19"/>
  <c r="A1259" i="19"/>
  <c r="A1258" i="19"/>
  <c r="A1257" i="19"/>
  <c r="A1256" i="19"/>
  <c r="A1255" i="19"/>
  <c r="A1254" i="19"/>
  <c r="A1253" i="19"/>
  <c r="A1252" i="19"/>
  <c r="A1251" i="19"/>
  <c r="A1250" i="19"/>
  <c r="A1249" i="19"/>
  <c r="A1248" i="19"/>
  <c r="A1247" i="19"/>
  <c r="A1246" i="19"/>
  <c r="A1245" i="19"/>
  <c r="A1244" i="19"/>
  <c r="A1243" i="19"/>
  <c r="A1242" i="19"/>
  <c r="A1241" i="19"/>
  <c r="A1240" i="19"/>
  <c r="A1239" i="19"/>
  <c r="A1238" i="19"/>
  <c r="A1237" i="19"/>
  <c r="A1236" i="19"/>
  <c r="A1235" i="19"/>
  <c r="A1234" i="19"/>
  <c r="A1233" i="19"/>
  <c r="A1232" i="19"/>
  <c r="A1231" i="19"/>
  <c r="A1230" i="19"/>
  <c r="A1229" i="19"/>
  <c r="A1228" i="19"/>
  <c r="A1227" i="19"/>
  <c r="A1226" i="19"/>
  <c r="A1225" i="19"/>
  <c r="A1224" i="19"/>
  <c r="A1223" i="19"/>
  <c r="A1222" i="19"/>
  <c r="A1221" i="19"/>
  <c r="A1220" i="19"/>
  <c r="A1219" i="19"/>
  <c r="A1218" i="19"/>
  <c r="A1217" i="19"/>
  <c r="A1216" i="19"/>
  <c r="A1215" i="19"/>
  <c r="A1214" i="19"/>
  <c r="A1213" i="19"/>
  <c r="A1212" i="19"/>
  <c r="A1211" i="19"/>
  <c r="A1210" i="19"/>
  <c r="A1209" i="19"/>
  <c r="A1208" i="19"/>
  <c r="A1207" i="19"/>
  <c r="A1206" i="19"/>
  <c r="A1205" i="19"/>
  <c r="A1204" i="19"/>
  <c r="A1203" i="19"/>
  <c r="A1202" i="19"/>
  <c r="A1201" i="19"/>
  <c r="A1200" i="19"/>
  <c r="A1199" i="19"/>
  <c r="A1198" i="19"/>
  <c r="A1197" i="19"/>
  <c r="A1196" i="19"/>
  <c r="A1195" i="19"/>
  <c r="A1194" i="19"/>
  <c r="A1193" i="19"/>
  <c r="A1192" i="19"/>
  <c r="A1191" i="19"/>
  <c r="A1190" i="19"/>
  <c r="A1189" i="19"/>
  <c r="A1188" i="19"/>
  <c r="A1187" i="19"/>
  <c r="A1186" i="19"/>
  <c r="A1185" i="19"/>
  <c r="A1184" i="19"/>
  <c r="A1183" i="19"/>
  <c r="A1182" i="19"/>
  <c r="A1181" i="19"/>
  <c r="A1180" i="19"/>
  <c r="A1179" i="19"/>
  <c r="A1178" i="19"/>
  <c r="A1177" i="19"/>
  <c r="A1176" i="19"/>
  <c r="A1175" i="19"/>
  <c r="A1174" i="19"/>
  <c r="A1173" i="19"/>
  <c r="A1172" i="19"/>
  <c r="A1171" i="19"/>
  <c r="A1170" i="19"/>
  <c r="A1169" i="19"/>
  <c r="A1168" i="19"/>
  <c r="A1167" i="19"/>
  <c r="A1166" i="19"/>
  <c r="A1165" i="19"/>
  <c r="A1164" i="19"/>
  <c r="A1163" i="19"/>
  <c r="A1162" i="19"/>
  <c r="A1161" i="19"/>
  <c r="A1160" i="19"/>
  <c r="A1159" i="19"/>
  <c r="A1158" i="19"/>
  <c r="A1157" i="19"/>
  <c r="A1156" i="19"/>
  <c r="A1155" i="19"/>
  <c r="A1154" i="19"/>
  <c r="A1153" i="19"/>
  <c r="A1152" i="19"/>
  <c r="A1151" i="19"/>
  <c r="A1150" i="19"/>
  <c r="A1149" i="19"/>
  <c r="A1148" i="19"/>
  <c r="A1147" i="19"/>
  <c r="A1146" i="19"/>
  <c r="A1145" i="19"/>
  <c r="A1144" i="19"/>
  <c r="A1143" i="19"/>
  <c r="A1142" i="19"/>
  <c r="A1141" i="19"/>
  <c r="A1140" i="19"/>
  <c r="A1139" i="19"/>
  <c r="A1138" i="19"/>
  <c r="A1137" i="19"/>
  <c r="A1136" i="19"/>
  <c r="A1135" i="19"/>
  <c r="A1134" i="19"/>
  <c r="A1133" i="19"/>
  <c r="A1132" i="19"/>
  <c r="A1131" i="19"/>
  <c r="A1130" i="19"/>
  <c r="A1129" i="19"/>
  <c r="A1128" i="19"/>
  <c r="A1127" i="19"/>
  <c r="A1126" i="19"/>
  <c r="A1125" i="19"/>
  <c r="A1124" i="19"/>
  <c r="A1123" i="19"/>
  <c r="A1122" i="19"/>
  <c r="A1121" i="19"/>
  <c r="A1120" i="19"/>
  <c r="A1119" i="19"/>
  <c r="A1118" i="19"/>
  <c r="A1117" i="19"/>
  <c r="A1116" i="19"/>
  <c r="A1115" i="19"/>
  <c r="A1114" i="19"/>
  <c r="A1113" i="19"/>
  <c r="A1112" i="19"/>
  <c r="A1111" i="19"/>
  <c r="A1110" i="19"/>
  <c r="A1109" i="19"/>
  <c r="A1108" i="19"/>
  <c r="A1107" i="19"/>
  <c r="A1106" i="19"/>
  <c r="A1105" i="19"/>
  <c r="A1104" i="19"/>
  <c r="A1103" i="19"/>
  <c r="A1102" i="19"/>
  <c r="A1101" i="19"/>
  <c r="A1100" i="19"/>
  <c r="A1099" i="19"/>
  <c r="A1098" i="19"/>
  <c r="A1097" i="19"/>
  <c r="A1096" i="19"/>
  <c r="A1095" i="19"/>
  <c r="A1094" i="19"/>
  <c r="A1093" i="19"/>
  <c r="A1092" i="19"/>
  <c r="A1091" i="19"/>
  <c r="A1090" i="19"/>
  <c r="A1089" i="19"/>
  <c r="A1088" i="19"/>
  <c r="A1087" i="19"/>
  <c r="A1086" i="19"/>
  <c r="A1085" i="19"/>
  <c r="A1084" i="19"/>
  <c r="A1083" i="19"/>
  <c r="A1082" i="19"/>
  <c r="A1081" i="19"/>
  <c r="A1080" i="19"/>
  <c r="A1079" i="19"/>
  <c r="A1078" i="19"/>
  <c r="A1077" i="19"/>
  <c r="A1076" i="19"/>
  <c r="A1075" i="19"/>
  <c r="A1074" i="19"/>
  <c r="A1073" i="19"/>
  <c r="A1072" i="19"/>
  <c r="A1071" i="19"/>
  <c r="A1070" i="19"/>
  <c r="A1069" i="19"/>
  <c r="A1068" i="19"/>
  <c r="A1067" i="19"/>
  <c r="A1066" i="19"/>
  <c r="A1065" i="19"/>
  <c r="A1064" i="19"/>
  <c r="A1063" i="19"/>
  <c r="A1062" i="19"/>
  <c r="A1061" i="19"/>
  <c r="A1060" i="19"/>
  <c r="A1059" i="19"/>
  <c r="A1058" i="19"/>
  <c r="A1057" i="19"/>
  <c r="A1056" i="19"/>
  <c r="A1055" i="19"/>
  <c r="A1054" i="19"/>
  <c r="A1053" i="19"/>
  <c r="A1052" i="19"/>
  <c r="A1051" i="19"/>
  <c r="A1050" i="19"/>
  <c r="A1049" i="19"/>
  <c r="A1048" i="19"/>
  <c r="A1047" i="19"/>
  <c r="A1046" i="19"/>
  <c r="A1045" i="19"/>
  <c r="A1044" i="19"/>
  <c r="A1043" i="19"/>
  <c r="A1042" i="19"/>
  <c r="A1041" i="19"/>
  <c r="A1040" i="19"/>
  <c r="A1039" i="19"/>
  <c r="A1038" i="19"/>
  <c r="A1037" i="19"/>
  <c r="A1036" i="19"/>
  <c r="A1035" i="19"/>
  <c r="A1034" i="19"/>
  <c r="A1033" i="19"/>
  <c r="A1032" i="19"/>
  <c r="A1031" i="19"/>
  <c r="A1030" i="19"/>
  <c r="A1029" i="19"/>
  <c r="A1028" i="19"/>
  <c r="A1027" i="19"/>
  <c r="A1026" i="19"/>
  <c r="A1025" i="19"/>
  <c r="A1024" i="19"/>
  <c r="A1023" i="19"/>
  <c r="A1022" i="19"/>
  <c r="A1021" i="19"/>
  <c r="A1020" i="19"/>
  <c r="A1019" i="19"/>
  <c r="A1018" i="19"/>
  <c r="A1017" i="19"/>
  <c r="A1016" i="19"/>
  <c r="A1015" i="19"/>
  <c r="A1014" i="19"/>
  <c r="A1013" i="19"/>
  <c r="A1012" i="19"/>
  <c r="A1011" i="19"/>
  <c r="A1010" i="19"/>
  <c r="A1009" i="19"/>
  <c r="A1008" i="19"/>
  <c r="A1007" i="19"/>
  <c r="A1006" i="19"/>
  <c r="A1005" i="19"/>
  <c r="A1004" i="19"/>
  <c r="A1003" i="19"/>
  <c r="A1002" i="19"/>
  <c r="A1001" i="19"/>
  <c r="A1000" i="19"/>
  <c r="A999" i="19"/>
  <c r="A998" i="19"/>
  <c r="A997" i="19"/>
  <c r="A996" i="19"/>
  <c r="A995" i="19"/>
  <c r="A994" i="19"/>
  <c r="A993" i="19"/>
  <c r="A992" i="19"/>
  <c r="A991" i="19"/>
  <c r="A990" i="19"/>
  <c r="A989" i="19"/>
  <c r="A988" i="19"/>
  <c r="A987" i="19"/>
  <c r="A986" i="19"/>
  <c r="A985" i="19"/>
  <c r="A984" i="19"/>
  <c r="A983" i="19"/>
  <c r="A982" i="19"/>
  <c r="A981" i="19"/>
  <c r="A980" i="19"/>
  <c r="A979" i="19"/>
  <c r="A978" i="19"/>
  <c r="A977" i="19"/>
  <c r="A976" i="19"/>
  <c r="A975" i="19"/>
  <c r="A974" i="19"/>
  <c r="A973" i="19"/>
  <c r="A972" i="19"/>
  <c r="A971" i="19"/>
  <c r="A970" i="19"/>
  <c r="A969" i="19"/>
  <c r="A968" i="19"/>
  <c r="A967" i="19"/>
  <c r="A966" i="19"/>
  <c r="A965" i="19"/>
  <c r="A964" i="19"/>
  <c r="A963" i="19"/>
  <c r="A962" i="19"/>
  <c r="A961" i="19"/>
  <c r="A960" i="19"/>
  <c r="A959" i="19"/>
  <c r="A958" i="19"/>
  <c r="A957" i="19"/>
  <c r="A956" i="19"/>
  <c r="A955" i="19"/>
  <c r="A954" i="19"/>
  <c r="A953" i="19"/>
  <c r="A952" i="19"/>
  <c r="A951" i="19"/>
  <c r="A950" i="19"/>
  <c r="A949" i="19"/>
  <c r="A948" i="19"/>
  <c r="A947" i="19"/>
  <c r="A946" i="19"/>
  <c r="A945" i="19"/>
  <c r="A944" i="19"/>
  <c r="A943" i="19"/>
  <c r="A942" i="19"/>
  <c r="A941" i="19"/>
  <c r="A940" i="19"/>
  <c r="A939" i="19"/>
  <c r="A938" i="19"/>
  <c r="A937" i="19"/>
  <c r="A936" i="19"/>
  <c r="A935" i="19"/>
  <c r="A934" i="19"/>
  <c r="A933" i="19"/>
  <c r="A932" i="19"/>
  <c r="A931" i="19"/>
  <c r="A930" i="19"/>
  <c r="A929" i="19"/>
  <c r="A928" i="19"/>
  <c r="A927" i="19"/>
  <c r="A926" i="19"/>
  <c r="A925" i="19"/>
  <c r="A924" i="19"/>
  <c r="A923" i="19"/>
  <c r="A922" i="19"/>
  <c r="A921" i="19"/>
  <c r="A920" i="19"/>
  <c r="A919" i="19"/>
  <c r="A918" i="19"/>
  <c r="A917" i="19"/>
  <c r="A916" i="19"/>
  <c r="A915" i="19"/>
  <c r="A914" i="19"/>
  <c r="A913" i="19"/>
  <c r="A912" i="19"/>
  <c r="A911" i="19"/>
  <c r="A910" i="19"/>
  <c r="A909" i="19"/>
  <c r="A908" i="19"/>
  <c r="A907" i="19"/>
  <c r="A906" i="19"/>
  <c r="A905" i="19"/>
  <c r="A904" i="19"/>
  <c r="A903" i="19"/>
  <c r="A902" i="19"/>
  <c r="A901" i="19"/>
  <c r="A900" i="19"/>
  <c r="A899" i="19"/>
  <c r="A898" i="19"/>
  <c r="A897" i="19"/>
  <c r="A896" i="19"/>
  <c r="A895" i="19"/>
  <c r="A894" i="19"/>
  <c r="A893" i="19"/>
  <c r="A892" i="19"/>
  <c r="A891" i="19"/>
  <c r="A890" i="19"/>
  <c r="A889" i="19"/>
  <c r="A888" i="19"/>
  <c r="A887" i="19"/>
  <c r="A886" i="19"/>
  <c r="A885" i="19"/>
  <c r="A884" i="19"/>
  <c r="A883" i="19"/>
  <c r="A882" i="19"/>
  <c r="A881" i="19"/>
  <c r="A880" i="19"/>
  <c r="A879" i="19"/>
  <c r="A878" i="19"/>
  <c r="A877" i="19"/>
  <c r="A876" i="19"/>
  <c r="A875" i="19"/>
  <c r="A874" i="19"/>
  <c r="A873" i="19"/>
  <c r="A872" i="19"/>
  <c r="A871" i="19"/>
  <c r="A870" i="19"/>
  <c r="A869" i="19"/>
  <c r="A868" i="19"/>
  <c r="A867" i="19"/>
  <c r="A866" i="19"/>
  <c r="A865" i="19"/>
  <c r="A864" i="19"/>
  <c r="A863" i="19"/>
  <c r="A862" i="19"/>
  <c r="A861" i="19"/>
  <c r="A860" i="19"/>
  <c r="A859" i="19"/>
  <c r="A858" i="19"/>
  <c r="A857" i="19"/>
  <c r="A856" i="19"/>
  <c r="A855" i="19"/>
  <c r="A854" i="19"/>
  <c r="A853" i="19"/>
  <c r="A852" i="19"/>
  <c r="A851" i="19"/>
  <c r="A850" i="19"/>
  <c r="A849" i="19"/>
  <c r="A848" i="19"/>
  <c r="A847" i="19"/>
  <c r="A846" i="19"/>
  <c r="A845" i="19"/>
  <c r="A844" i="19"/>
  <c r="A843" i="19"/>
  <c r="A842" i="19"/>
  <c r="A841" i="19"/>
  <c r="A840" i="19"/>
  <c r="A839" i="19"/>
  <c r="A838" i="19"/>
  <c r="A837" i="19"/>
  <c r="A836" i="19"/>
  <c r="A835" i="19"/>
  <c r="A834" i="19"/>
  <c r="A833" i="19"/>
  <c r="A832" i="19"/>
  <c r="A831" i="19"/>
  <c r="A830" i="19"/>
  <c r="A829" i="19"/>
  <c r="A828" i="19"/>
  <c r="A827" i="19"/>
  <c r="A826" i="19"/>
  <c r="A825" i="19"/>
  <c r="A824" i="19"/>
  <c r="A823" i="19"/>
  <c r="A822" i="19"/>
  <c r="A821" i="19"/>
  <c r="A820" i="19"/>
  <c r="A819" i="19"/>
  <c r="A818" i="19"/>
  <c r="A817" i="19"/>
  <c r="A816" i="19"/>
  <c r="A815" i="19"/>
  <c r="A814" i="19"/>
  <c r="A813" i="19"/>
  <c r="A812" i="19"/>
  <c r="A811" i="19"/>
  <c r="A810" i="19"/>
  <c r="A809" i="19"/>
  <c r="A808" i="19"/>
  <c r="A807" i="19"/>
  <c r="A806" i="19"/>
  <c r="A805" i="19"/>
  <c r="A804" i="19"/>
  <c r="A803" i="19"/>
  <c r="A802" i="19"/>
  <c r="A801" i="19"/>
  <c r="A800" i="19"/>
  <c r="A799" i="19"/>
  <c r="A798" i="19"/>
  <c r="A797" i="19"/>
  <c r="A796" i="19"/>
  <c r="A795" i="19"/>
  <c r="A794" i="19"/>
  <c r="A793" i="19"/>
  <c r="A792" i="19"/>
  <c r="A791" i="19"/>
  <c r="A790" i="19"/>
  <c r="A789" i="19"/>
  <c r="A788" i="19"/>
  <c r="A787" i="19"/>
  <c r="A786" i="19"/>
  <c r="A785" i="19"/>
  <c r="A784" i="19"/>
  <c r="A783" i="19"/>
  <c r="A782" i="19"/>
  <c r="A781" i="19"/>
  <c r="A780" i="19"/>
  <c r="A779" i="19"/>
  <c r="A778" i="19"/>
  <c r="A777" i="19"/>
  <c r="A776" i="19"/>
  <c r="A775" i="19"/>
  <c r="A774" i="19"/>
  <c r="A773" i="19"/>
  <c r="A772" i="19"/>
  <c r="A771" i="19"/>
  <c r="A770" i="19"/>
  <c r="A769" i="19"/>
  <c r="A768" i="19"/>
  <c r="A767" i="19"/>
  <c r="A766" i="19"/>
  <c r="A765" i="19"/>
  <c r="A764" i="19"/>
  <c r="A763" i="19"/>
  <c r="A762" i="19"/>
  <c r="A761" i="19"/>
  <c r="A760" i="19"/>
  <c r="A759" i="19"/>
  <c r="A758" i="19"/>
  <c r="A757" i="19"/>
  <c r="A756" i="19"/>
  <c r="A755" i="19"/>
  <c r="A754" i="19"/>
  <c r="A753" i="19"/>
  <c r="A752" i="19"/>
  <c r="A751" i="19"/>
  <c r="A750" i="19"/>
  <c r="A749" i="19"/>
  <c r="A748" i="19"/>
  <c r="A747" i="19"/>
  <c r="A746" i="19"/>
  <c r="A745" i="19"/>
  <c r="A744" i="19"/>
  <c r="A743" i="19"/>
  <c r="A742" i="19"/>
  <c r="A741" i="19"/>
  <c r="A740" i="19"/>
  <c r="A739" i="19"/>
  <c r="A738" i="19"/>
  <c r="A737" i="19"/>
  <c r="A736" i="19"/>
  <c r="A735" i="19"/>
  <c r="A734" i="19"/>
  <c r="A733" i="19"/>
  <c r="A732" i="19"/>
  <c r="A731" i="19"/>
  <c r="A730" i="19"/>
  <c r="A729" i="19"/>
  <c r="A728" i="19"/>
  <c r="A727" i="19"/>
  <c r="A726" i="19"/>
  <c r="A725" i="19"/>
  <c r="A724" i="19"/>
  <c r="A723" i="19"/>
  <c r="A722" i="19"/>
  <c r="A721" i="19"/>
  <c r="A720" i="19"/>
  <c r="A719" i="19"/>
  <c r="A718" i="19"/>
  <c r="A717" i="19"/>
  <c r="A716" i="19"/>
  <c r="A715" i="19"/>
  <c r="A714" i="19"/>
  <c r="A713" i="19"/>
  <c r="A712" i="19"/>
  <c r="A711" i="19"/>
  <c r="A710" i="19"/>
  <c r="A709" i="19"/>
  <c r="A708" i="19"/>
  <c r="A707" i="19"/>
  <c r="A706" i="19"/>
  <c r="A705" i="19"/>
  <c r="A704" i="19"/>
  <c r="A703" i="19"/>
  <c r="A702" i="19"/>
  <c r="A701" i="19"/>
  <c r="A700" i="19"/>
  <c r="A699" i="19"/>
  <c r="A698" i="19"/>
  <c r="A697" i="19"/>
  <c r="A696" i="19"/>
  <c r="A695" i="19"/>
  <c r="A694" i="19"/>
  <c r="A693" i="19"/>
  <c r="A692" i="19"/>
  <c r="A691" i="19"/>
  <c r="A690" i="19"/>
  <c r="A689" i="19"/>
  <c r="A688" i="19"/>
  <c r="A687" i="19"/>
  <c r="A686" i="19"/>
  <c r="A685" i="19"/>
  <c r="A684" i="19"/>
  <c r="A683" i="19"/>
  <c r="A682" i="19"/>
  <c r="A681" i="19"/>
  <c r="A680" i="19"/>
  <c r="A679" i="19"/>
  <c r="A678" i="19"/>
  <c r="A677" i="19"/>
  <c r="A676" i="19"/>
  <c r="A675" i="19"/>
  <c r="A674" i="19"/>
  <c r="A673" i="19"/>
  <c r="A672" i="19"/>
  <c r="A671" i="19"/>
  <c r="A670" i="19"/>
  <c r="A669" i="19"/>
  <c r="A668" i="19"/>
  <c r="A667" i="19"/>
  <c r="A666" i="19"/>
  <c r="A665" i="19"/>
  <c r="A664" i="19"/>
  <c r="A663" i="19"/>
  <c r="A662" i="19"/>
  <c r="A661" i="19"/>
  <c r="A660" i="19"/>
  <c r="A659" i="19"/>
  <c r="A658" i="19"/>
  <c r="A657" i="19"/>
  <c r="A656" i="19"/>
  <c r="A655" i="19"/>
  <c r="A654" i="19"/>
  <c r="A653" i="19"/>
  <c r="A652" i="19"/>
  <c r="A651" i="19"/>
  <c r="A650" i="19"/>
  <c r="A649" i="19"/>
  <c r="A648" i="19"/>
  <c r="A647" i="19"/>
  <c r="A646" i="19"/>
  <c r="A645" i="19"/>
  <c r="A644" i="19"/>
  <c r="A643" i="19"/>
  <c r="A642" i="19"/>
  <c r="A641" i="19"/>
  <c r="A640" i="19"/>
  <c r="A639" i="19"/>
  <c r="A638" i="19"/>
  <c r="A637" i="19"/>
  <c r="A636" i="19"/>
  <c r="A635" i="19"/>
  <c r="A634" i="19"/>
  <c r="A633" i="19"/>
  <c r="A632" i="19"/>
  <c r="A631" i="19"/>
  <c r="A630" i="19"/>
  <c r="A629" i="19"/>
  <c r="A628" i="19"/>
  <c r="A627" i="19"/>
  <c r="A626" i="19"/>
  <c r="A625" i="19"/>
  <c r="A624" i="19"/>
  <c r="A623" i="19"/>
  <c r="A622" i="19"/>
  <c r="A621" i="19"/>
  <c r="A620" i="19"/>
  <c r="A619" i="19"/>
  <c r="A618" i="19"/>
  <c r="A617" i="19"/>
  <c r="A616" i="19"/>
  <c r="A615" i="19"/>
  <c r="A614" i="19"/>
  <c r="A613" i="19"/>
  <c r="A612" i="19"/>
  <c r="A611" i="19"/>
  <c r="A610" i="19"/>
  <c r="A609" i="19"/>
  <c r="A608" i="19"/>
  <c r="A607" i="19"/>
  <c r="A606" i="19"/>
  <c r="A605" i="19"/>
  <c r="A604" i="19"/>
  <c r="A603" i="19"/>
  <c r="A602" i="19"/>
  <c r="A601" i="19"/>
  <c r="A600" i="19"/>
  <c r="A599" i="19"/>
  <c r="A598" i="19"/>
  <c r="A597" i="19"/>
  <c r="A596" i="19"/>
  <c r="A595" i="19"/>
  <c r="A594" i="19"/>
  <c r="A593" i="19"/>
  <c r="A592" i="19"/>
  <c r="A591" i="19"/>
  <c r="A590" i="19"/>
  <c r="A589" i="19"/>
  <c r="A588" i="19"/>
  <c r="A587" i="19"/>
  <c r="A586" i="19"/>
  <c r="A585" i="19"/>
  <c r="A584" i="19"/>
  <c r="A583" i="19"/>
  <c r="A582" i="19"/>
  <c r="A581" i="19"/>
  <c r="A580" i="19"/>
  <c r="A579" i="19"/>
  <c r="A578" i="19"/>
  <c r="A577" i="19"/>
  <c r="A576" i="19"/>
  <c r="A575" i="19"/>
  <c r="A574" i="19"/>
  <c r="A573" i="19"/>
  <c r="A572" i="19"/>
  <c r="A571" i="19"/>
  <c r="A570" i="19"/>
  <c r="A569" i="19"/>
  <c r="A568" i="19"/>
  <c r="A567" i="19"/>
  <c r="A566" i="19"/>
  <c r="A565" i="19"/>
  <c r="A564" i="19"/>
  <c r="A563" i="19"/>
  <c r="A562" i="19"/>
  <c r="A561" i="19"/>
  <c r="A560" i="19"/>
  <c r="A559" i="19"/>
  <c r="A558" i="19"/>
  <c r="A557" i="19"/>
  <c r="A556" i="19"/>
  <c r="A555" i="19"/>
  <c r="A554" i="19"/>
  <c r="A553" i="19"/>
  <c r="A552" i="19"/>
  <c r="A551" i="19"/>
  <c r="A550" i="19"/>
  <c r="A549" i="19"/>
  <c r="A548" i="19"/>
  <c r="A547" i="19"/>
  <c r="A546" i="19"/>
  <c r="A545" i="19"/>
  <c r="A544" i="19"/>
  <c r="A543" i="19"/>
  <c r="A542" i="19"/>
  <c r="A541" i="19"/>
  <c r="A540" i="19"/>
  <c r="A539" i="19"/>
  <c r="A538" i="19"/>
  <c r="A537" i="19"/>
  <c r="A536" i="19"/>
  <c r="A535" i="19"/>
  <c r="A534" i="19"/>
  <c r="A533" i="19"/>
  <c r="A532" i="19"/>
  <c r="A531" i="19"/>
  <c r="A530" i="19"/>
  <c r="A529" i="19"/>
  <c r="A528" i="19"/>
  <c r="A527" i="19"/>
  <c r="A526" i="19"/>
  <c r="A525" i="19"/>
  <c r="A524" i="19"/>
  <c r="A523" i="19"/>
  <c r="A522" i="19"/>
  <c r="A521" i="19"/>
  <c r="A520" i="19"/>
  <c r="A519" i="19"/>
  <c r="A518" i="19"/>
  <c r="A517" i="19"/>
  <c r="A516" i="19"/>
  <c r="A515" i="19"/>
  <c r="A514" i="19"/>
  <c r="A513" i="19"/>
  <c r="A512" i="19"/>
  <c r="A511" i="19"/>
  <c r="A510" i="19"/>
  <c r="A509" i="19"/>
  <c r="A508" i="19"/>
  <c r="A507" i="19"/>
  <c r="A506" i="19"/>
  <c r="A505" i="19"/>
  <c r="A504" i="19"/>
  <c r="A503" i="19"/>
  <c r="A502" i="19"/>
  <c r="A501" i="19"/>
  <c r="A500" i="19"/>
  <c r="A499" i="19"/>
  <c r="A498" i="19"/>
  <c r="A497" i="19"/>
  <c r="A496" i="19"/>
  <c r="A495" i="19"/>
  <c r="A494" i="19"/>
  <c r="A493" i="19"/>
  <c r="A492" i="19"/>
  <c r="A491" i="19"/>
  <c r="A490" i="19"/>
  <c r="A489" i="19"/>
  <c r="A488" i="19"/>
  <c r="A487" i="19"/>
  <c r="A486" i="19"/>
  <c r="A485" i="19"/>
  <c r="A484" i="19"/>
  <c r="A483" i="19"/>
  <c r="A482" i="19"/>
  <c r="A481" i="19"/>
  <c r="A480" i="19"/>
  <c r="A479" i="19"/>
  <c r="A478" i="19"/>
  <c r="A477" i="19"/>
  <c r="A476" i="19"/>
  <c r="A475" i="19"/>
  <c r="A474" i="19"/>
  <c r="A473" i="19"/>
  <c r="A472" i="19"/>
  <c r="A471" i="19"/>
  <c r="A470" i="19"/>
  <c r="A469" i="19"/>
  <c r="A468" i="19"/>
  <c r="A467" i="19"/>
  <c r="A466" i="19"/>
  <c r="A465" i="19"/>
  <c r="A464" i="19"/>
  <c r="A463" i="19"/>
  <c r="A462" i="19"/>
  <c r="A461" i="19"/>
  <c r="A460" i="19"/>
  <c r="A459" i="19"/>
  <c r="A458" i="19"/>
  <c r="A457" i="19"/>
  <c r="A456" i="19"/>
  <c r="A455" i="19"/>
  <c r="A454" i="19"/>
  <c r="A453" i="19"/>
  <c r="A452" i="19"/>
  <c r="A451" i="19"/>
  <c r="A450" i="19"/>
  <c r="A449" i="19"/>
  <c r="A448" i="19"/>
  <c r="A447" i="19"/>
  <c r="A446" i="19"/>
  <c r="A445" i="19"/>
  <c r="A444" i="19"/>
  <c r="A443" i="19"/>
  <c r="A442" i="19"/>
  <c r="A441" i="19"/>
  <c r="A440" i="19"/>
  <c r="A439" i="19"/>
  <c r="A438" i="19"/>
  <c r="A437" i="19"/>
  <c r="A436" i="19"/>
  <c r="A435" i="19"/>
  <c r="A434" i="19"/>
  <c r="A433" i="19"/>
  <c r="A432" i="19"/>
  <c r="A431" i="19"/>
  <c r="A430" i="19"/>
  <c r="A429" i="19"/>
  <c r="A428" i="19"/>
  <c r="A427" i="19"/>
  <c r="A426" i="19"/>
  <c r="A425" i="19"/>
  <c r="A424" i="19"/>
  <c r="A423" i="19"/>
  <c r="A422" i="19"/>
  <c r="A421" i="19"/>
  <c r="A420" i="19"/>
  <c r="A419" i="19"/>
  <c r="A418" i="19"/>
  <c r="A417" i="19"/>
  <c r="A416" i="19"/>
  <c r="A415" i="19"/>
  <c r="A414" i="19"/>
  <c r="A413" i="19"/>
  <c r="A412" i="19"/>
  <c r="A411" i="19"/>
  <c r="A410" i="19"/>
  <c r="A409" i="19"/>
  <c r="A408" i="19"/>
  <c r="A407" i="19"/>
  <c r="A406" i="19"/>
  <c r="A405" i="19"/>
  <c r="A404" i="19"/>
  <c r="A403" i="19"/>
  <c r="A402" i="19"/>
  <c r="A401" i="19"/>
  <c r="A400" i="19"/>
  <c r="A399" i="19"/>
  <c r="A398" i="19"/>
  <c r="A397" i="19"/>
  <c r="A396" i="19"/>
  <c r="A395" i="19"/>
  <c r="A394" i="19"/>
  <c r="A393" i="19"/>
  <c r="A392" i="19"/>
  <c r="A391" i="19"/>
  <c r="A390" i="19"/>
  <c r="A389" i="19"/>
  <c r="A388" i="19"/>
  <c r="A387" i="19"/>
  <c r="A386" i="19"/>
  <c r="A385" i="19"/>
  <c r="A384" i="19"/>
  <c r="A383" i="19"/>
  <c r="A382" i="19"/>
  <c r="A381" i="19"/>
  <c r="A380" i="19"/>
  <c r="A379" i="19"/>
  <c r="A378" i="19"/>
  <c r="A377" i="19"/>
  <c r="A376" i="19"/>
  <c r="A375" i="19"/>
  <c r="A374" i="19"/>
  <c r="A373" i="19"/>
  <c r="A372" i="19"/>
  <c r="A371" i="19"/>
  <c r="A370" i="19"/>
  <c r="A369" i="19"/>
  <c r="A368" i="19"/>
  <c r="A367" i="19"/>
  <c r="A366" i="19"/>
  <c r="A365" i="19"/>
  <c r="A364" i="19"/>
  <c r="A363" i="19"/>
  <c r="A362" i="19"/>
  <c r="A361" i="19"/>
  <c r="A360" i="19"/>
  <c r="A359" i="19"/>
  <c r="A358" i="19"/>
  <c r="A357" i="19"/>
  <c r="A356" i="19"/>
  <c r="A355" i="19"/>
  <c r="A354" i="19"/>
  <c r="A353" i="19"/>
  <c r="A352" i="19"/>
  <c r="A351" i="19"/>
  <c r="A350" i="19"/>
  <c r="A349" i="19"/>
  <c r="A348" i="19"/>
  <c r="A347" i="19"/>
  <c r="A346" i="19"/>
  <c r="A345" i="19"/>
  <c r="A344" i="19"/>
  <c r="A343" i="19"/>
  <c r="A342" i="19"/>
  <c r="A341" i="19"/>
  <c r="A340" i="19"/>
  <c r="A339" i="19"/>
  <c r="A338" i="19"/>
  <c r="A337" i="19"/>
  <c r="A336" i="19"/>
  <c r="A335" i="19"/>
  <c r="A334" i="19"/>
  <c r="A333" i="19"/>
  <c r="A332" i="19"/>
  <c r="A331" i="19"/>
  <c r="A330" i="19"/>
  <c r="A329" i="19"/>
  <c r="A328" i="19"/>
  <c r="A327" i="19"/>
  <c r="A326" i="19"/>
  <c r="A325" i="19"/>
  <c r="A324" i="19"/>
  <c r="A323" i="19"/>
  <c r="A322" i="19"/>
  <c r="A321" i="19"/>
  <c r="A320" i="19"/>
  <c r="A319" i="19"/>
  <c r="A318" i="19"/>
  <c r="A317" i="19"/>
  <c r="A316" i="19"/>
  <c r="A315" i="19"/>
  <c r="A314" i="19"/>
  <c r="A313" i="19"/>
  <c r="A312" i="19"/>
  <c r="A311" i="19"/>
  <c r="A310" i="19"/>
  <c r="A309" i="19"/>
  <c r="A308" i="19"/>
  <c r="A307" i="19"/>
  <c r="A306" i="19"/>
  <c r="A305" i="19"/>
  <c r="A304" i="19"/>
  <c r="A303" i="19"/>
  <c r="A302" i="19"/>
  <c r="A301" i="19"/>
  <c r="A300" i="19"/>
  <c r="A299" i="19"/>
  <c r="A298" i="19"/>
  <c r="A297" i="19"/>
  <c r="A296" i="19"/>
  <c r="A295" i="19"/>
  <c r="A294" i="19"/>
  <c r="A293" i="19"/>
  <c r="A292" i="19"/>
  <c r="A291" i="19"/>
  <c r="A290" i="19"/>
  <c r="A289" i="19"/>
  <c r="A288" i="19"/>
  <c r="A287" i="19"/>
  <c r="A286" i="19"/>
  <c r="A285" i="19"/>
  <c r="A284" i="19"/>
  <c r="A283" i="19"/>
  <c r="A282" i="19"/>
  <c r="A281" i="19"/>
  <c r="A280" i="19"/>
  <c r="A279" i="19"/>
  <c r="A278" i="19"/>
  <c r="A277" i="19"/>
  <c r="A276" i="19"/>
  <c r="A275" i="19"/>
  <c r="A274" i="19"/>
  <c r="A273" i="19"/>
  <c r="A272" i="19"/>
  <c r="A271" i="19"/>
  <c r="A270" i="19"/>
  <c r="A269" i="19"/>
  <c r="A268" i="19"/>
  <c r="A267" i="19"/>
  <c r="A266" i="19"/>
  <c r="A265" i="19"/>
  <c r="A264" i="19"/>
  <c r="A263" i="19"/>
  <c r="A262" i="19"/>
  <c r="A261" i="19"/>
  <c r="A260" i="19"/>
  <c r="A259" i="19"/>
  <c r="A258" i="19"/>
  <c r="A257" i="19"/>
  <c r="A256" i="19"/>
  <c r="A255" i="19"/>
  <c r="A254" i="19"/>
  <c r="A253" i="19"/>
  <c r="A252" i="19"/>
  <c r="A251" i="19"/>
  <c r="A250" i="19"/>
  <c r="A249" i="19"/>
  <c r="A248" i="19"/>
  <c r="A247" i="19"/>
  <c r="A246" i="19"/>
  <c r="A245" i="19"/>
  <c r="A244" i="19"/>
  <c r="A243" i="19"/>
  <c r="A242" i="19"/>
  <c r="A241" i="19"/>
  <c r="A240" i="19"/>
  <c r="A239" i="19"/>
  <c r="A238" i="19"/>
  <c r="A237" i="19"/>
  <c r="A236" i="19"/>
  <c r="A235" i="19"/>
  <c r="A234" i="19"/>
  <c r="A233" i="19"/>
  <c r="A232" i="19"/>
  <c r="A231" i="19"/>
  <c r="A230" i="19"/>
  <c r="A229" i="19"/>
  <c r="A228" i="19"/>
  <c r="A227" i="19"/>
  <c r="A226" i="19"/>
  <c r="A225" i="19"/>
  <c r="A224" i="19"/>
  <c r="A223" i="19"/>
  <c r="A222" i="19"/>
  <c r="A221" i="19"/>
  <c r="A220" i="19"/>
  <c r="A219" i="19"/>
  <c r="A218" i="19"/>
  <c r="A217" i="19"/>
  <c r="A216" i="19"/>
  <c r="A215" i="19"/>
  <c r="A214" i="19"/>
  <c r="A213" i="19"/>
  <c r="A212" i="19"/>
  <c r="A211" i="19"/>
  <c r="A210" i="19"/>
  <c r="A209" i="19"/>
  <c r="A208" i="19"/>
  <c r="A207" i="19"/>
  <c r="A206" i="19"/>
  <c r="A205" i="19"/>
  <c r="A204" i="19"/>
  <c r="A203" i="19"/>
  <c r="A202" i="19"/>
  <c r="A201" i="19"/>
  <c r="A200" i="19"/>
  <c r="A199" i="19"/>
  <c r="A198" i="19"/>
  <c r="A197" i="19"/>
  <c r="A196" i="19"/>
  <c r="A195" i="19"/>
  <c r="A194" i="19"/>
  <c r="A193" i="19"/>
  <c r="A192" i="19"/>
  <c r="A191" i="19"/>
  <c r="A190" i="19"/>
  <c r="A189" i="19"/>
  <c r="A188" i="19"/>
  <c r="A187" i="19"/>
  <c r="A186" i="19"/>
  <c r="A185" i="19"/>
  <c r="A184" i="19"/>
  <c r="A183" i="19"/>
  <c r="A182" i="19"/>
  <c r="A181" i="19"/>
  <c r="A180" i="19"/>
  <c r="A179" i="19"/>
  <c r="A178" i="19"/>
  <c r="A177" i="19"/>
  <c r="A176" i="19"/>
  <c r="A175" i="19"/>
  <c r="A174" i="19"/>
  <c r="A173" i="19"/>
  <c r="A172" i="19"/>
  <c r="A171" i="19"/>
  <c r="A170" i="19"/>
  <c r="A169" i="19"/>
  <c r="A168" i="19"/>
  <c r="A167" i="19"/>
  <c r="A166" i="19"/>
  <c r="A165" i="19"/>
  <c r="A164" i="19"/>
  <c r="A163" i="19"/>
  <c r="A162" i="19"/>
  <c r="A161" i="19"/>
  <c r="A160" i="19"/>
  <c r="A159" i="19"/>
  <c r="A158" i="19"/>
  <c r="A157" i="19"/>
  <c r="A156" i="19"/>
  <c r="A155" i="19"/>
  <c r="A154" i="19"/>
  <c r="A153" i="19"/>
  <c r="A152" i="19"/>
  <c r="A151" i="19"/>
  <c r="A150" i="19"/>
  <c r="A149" i="19"/>
  <c r="A148" i="19"/>
  <c r="A147" i="19"/>
  <c r="A146" i="19"/>
  <c r="A145" i="19"/>
  <c r="A144" i="19"/>
  <c r="A143" i="19"/>
  <c r="A142" i="19"/>
  <c r="A141" i="19"/>
  <c r="A140" i="19"/>
  <c r="A139" i="19"/>
  <c r="A138" i="19"/>
  <c r="A137" i="19"/>
  <c r="A136" i="19"/>
  <c r="A135" i="19"/>
  <c r="A134" i="19"/>
  <c r="A133" i="19"/>
  <c r="A132" i="19"/>
  <c r="A131" i="19"/>
  <c r="A130" i="19"/>
  <c r="A129" i="19"/>
  <c r="A128" i="19"/>
  <c r="A127" i="19"/>
  <c r="A126" i="19"/>
  <c r="A125" i="19"/>
  <c r="A124" i="19"/>
  <c r="A123"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5" i="19"/>
  <c r="A4" i="19"/>
  <c r="A3" i="19"/>
  <c r="A2" i="19"/>
  <c r="A3" i="15"/>
  <c r="A4" i="15"/>
  <c r="A5" i="15"/>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39" i="15"/>
  <c r="A540" i="15"/>
  <c r="A541" i="15"/>
  <c r="A542" i="15"/>
  <c r="A543" i="15"/>
  <c r="A544" i="15"/>
  <c r="A545" i="15"/>
  <c r="A546" i="15"/>
  <c r="A547" i="15"/>
  <c r="A548" i="15"/>
  <c r="A549" i="15"/>
  <c r="A550" i="15"/>
  <c r="A551" i="15"/>
  <c r="A552" i="15"/>
  <c r="A553" i="15"/>
  <c r="A554" i="15"/>
  <c r="A555" i="15"/>
  <c r="A556" i="15"/>
  <c r="A557" i="15"/>
  <c r="A558"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582" i="15"/>
  <c r="A583" i="15"/>
  <c r="A584" i="15"/>
  <c r="A585" i="15"/>
  <c r="A586" i="15"/>
  <c r="A587" i="15"/>
  <c r="A588" i="15"/>
  <c r="A589" i="15"/>
  <c r="A590" i="15"/>
  <c r="A591" i="15"/>
  <c r="A592" i="15"/>
  <c r="A593" i="15"/>
  <c r="A594" i="15"/>
  <c r="A595" i="15"/>
  <c r="A596" i="15"/>
  <c r="A597" i="15"/>
  <c r="A598" i="15"/>
  <c r="A599" i="15"/>
  <c r="A600" i="15"/>
  <c r="A601" i="15"/>
  <c r="A602" i="15"/>
  <c r="A603" i="15"/>
  <c r="A604" i="15"/>
  <c r="A605" i="15"/>
  <c r="A606" i="15"/>
  <c r="A607" i="15"/>
  <c r="A608" i="15"/>
  <c r="A609" i="15"/>
  <c r="A610" i="15"/>
  <c r="A611" i="15"/>
  <c r="A612" i="15"/>
  <c r="A613" i="15"/>
  <c r="A614" i="15"/>
  <c r="A615" i="15"/>
  <c r="A616" i="15"/>
  <c r="A617" i="15"/>
  <c r="A618" i="15"/>
  <c r="A619" i="15"/>
  <c r="A620" i="15"/>
  <c r="A621" i="15"/>
  <c r="A622" i="15"/>
  <c r="A623" i="15"/>
  <c r="A624" i="15"/>
  <c r="A625" i="15"/>
  <c r="A626" i="15"/>
  <c r="A627" i="15"/>
  <c r="A628" i="15"/>
  <c r="A629" i="15"/>
  <c r="A630" i="15"/>
  <c r="A631" i="15"/>
  <c r="A632" i="15"/>
  <c r="A633" i="15"/>
  <c r="A634" i="15"/>
  <c r="A635" i="15"/>
  <c r="A636" i="15"/>
  <c r="A637" i="15"/>
  <c r="A638" i="15"/>
  <c r="A639" i="15"/>
  <c r="A640" i="15"/>
  <c r="A641" i="15"/>
  <c r="A642" i="15"/>
  <c r="A643" i="15"/>
  <c r="A644" i="15"/>
  <c r="A645" i="15"/>
  <c r="A646" i="15"/>
  <c r="A647" i="15"/>
  <c r="A648" i="15"/>
  <c r="A649" i="15"/>
  <c r="A650" i="15"/>
  <c r="A651" i="15"/>
  <c r="A652" i="15"/>
  <c r="A653" i="15"/>
  <c r="A654" i="15"/>
  <c r="A655" i="15"/>
  <c r="A656" i="15"/>
  <c r="A657" i="15"/>
  <c r="A658" i="15"/>
  <c r="A659" i="15"/>
  <c r="A660" i="15"/>
  <c r="A661" i="15"/>
  <c r="A662" i="15"/>
  <c r="A663" i="15"/>
  <c r="A664" i="15"/>
  <c r="A665" i="15"/>
  <c r="A666" i="15"/>
  <c r="A667" i="15"/>
  <c r="A668" i="15"/>
  <c r="A669" i="15"/>
  <c r="A670" i="15"/>
  <c r="A671" i="15"/>
  <c r="A672" i="15"/>
  <c r="A673" i="15"/>
  <c r="A674" i="15"/>
  <c r="A675" i="15"/>
  <c r="A676" i="15"/>
  <c r="A677" i="15"/>
  <c r="A678" i="15"/>
  <c r="A679" i="15"/>
  <c r="A680" i="15"/>
  <c r="A681" i="15"/>
  <c r="A682" i="15"/>
  <c r="A683" i="15"/>
  <c r="A684" i="15"/>
  <c r="A685" i="15"/>
  <c r="A686" i="15"/>
  <c r="A687" i="15"/>
  <c r="A688" i="15"/>
  <c r="A689" i="15"/>
  <c r="A690" i="15"/>
  <c r="A691" i="15"/>
  <c r="A692" i="15"/>
  <c r="A693" i="15"/>
  <c r="A694" i="15"/>
  <c r="A695" i="15"/>
  <c r="A696" i="15"/>
  <c r="A697" i="15"/>
  <c r="A698" i="15"/>
  <c r="A699" i="15"/>
  <c r="A700" i="15"/>
  <c r="A701" i="15"/>
  <c r="A702" i="15"/>
  <c r="A703" i="15"/>
  <c r="A704" i="15"/>
  <c r="A705" i="15"/>
  <c r="A706" i="15"/>
  <c r="A707" i="15"/>
  <c r="A708" i="15"/>
  <c r="A709" i="15"/>
  <c r="A710" i="15"/>
  <c r="A711" i="15"/>
  <c r="A712" i="15"/>
  <c r="A713" i="15"/>
  <c r="A714" i="15"/>
  <c r="A715" i="15"/>
  <c r="A716" i="15"/>
  <c r="A717" i="15"/>
  <c r="A718" i="15"/>
  <c r="A719" i="15"/>
  <c r="A720" i="15"/>
  <c r="A721" i="15"/>
  <c r="A722" i="15"/>
  <c r="A723" i="15"/>
  <c r="A724" i="15"/>
  <c r="A725" i="15"/>
  <c r="A726" i="15"/>
  <c r="A727" i="15"/>
  <c r="A728" i="15"/>
  <c r="A729" i="15"/>
  <c r="A730" i="15"/>
  <c r="A731" i="15"/>
  <c r="A732" i="15"/>
  <c r="A733" i="15"/>
  <c r="A734" i="15"/>
  <c r="A735" i="15"/>
  <c r="A736" i="15"/>
  <c r="A737" i="15"/>
  <c r="A738" i="15"/>
  <c r="A739" i="15"/>
  <c r="A740" i="15"/>
  <c r="A741" i="15"/>
  <c r="A742" i="15"/>
  <c r="A743" i="15"/>
  <c r="A744" i="15"/>
  <c r="A745" i="15"/>
  <c r="A746" i="15"/>
  <c r="A747" i="15"/>
  <c r="A748" i="15"/>
  <c r="A749" i="15"/>
  <c r="A750" i="15"/>
  <c r="A751" i="15"/>
  <c r="A752" i="15"/>
  <c r="A753" i="15"/>
  <c r="A754" i="15"/>
  <c r="A755" i="15"/>
  <c r="A756" i="15"/>
  <c r="A757" i="15"/>
  <c r="A758" i="15"/>
  <c r="A759" i="15"/>
  <c r="A760" i="15"/>
  <c r="A761" i="15"/>
  <c r="A762" i="15"/>
  <c r="A763" i="15"/>
  <c r="A764" i="15"/>
  <c r="A765" i="15"/>
  <c r="A766" i="15"/>
  <c r="A767" i="15"/>
  <c r="A768" i="15"/>
  <c r="A769" i="15"/>
  <c r="A770" i="15"/>
  <c r="A771" i="15"/>
  <c r="A772" i="15"/>
  <c r="A773" i="15"/>
  <c r="A774" i="15"/>
  <c r="A775" i="15"/>
  <c r="A776" i="15"/>
  <c r="A777" i="15"/>
  <c r="A778" i="15"/>
  <c r="A779" i="15"/>
  <c r="A780" i="15"/>
  <c r="A781" i="15"/>
  <c r="A782" i="15"/>
  <c r="A783" i="15"/>
  <c r="A784" i="15"/>
  <c r="A785" i="15"/>
  <c r="A786" i="15"/>
  <c r="A787" i="15"/>
  <c r="A788" i="15"/>
  <c r="A789" i="15"/>
  <c r="A790" i="15"/>
  <c r="A791" i="15"/>
  <c r="A792" i="15"/>
  <c r="A793" i="15"/>
  <c r="A794" i="15"/>
  <c r="A795" i="15"/>
  <c r="A796" i="15"/>
  <c r="A797" i="15"/>
  <c r="A798" i="15"/>
  <c r="A799" i="15"/>
  <c r="A800" i="15"/>
  <c r="A801" i="15"/>
  <c r="A802" i="15"/>
  <c r="A803" i="15"/>
  <c r="A804" i="15"/>
  <c r="A805" i="15"/>
  <c r="A806" i="15"/>
  <c r="A807" i="15"/>
  <c r="A808" i="15"/>
  <c r="A809" i="15"/>
  <c r="A810" i="15"/>
  <c r="A811" i="15"/>
  <c r="A812" i="15"/>
  <c r="A813" i="15"/>
  <c r="A814" i="15"/>
  <c r="A815" i="15"/>
  <c r="A816" i="15"/>
  <c r="A817" i="15"/>
  <c r="A818" i="15"/>
  <c r="A819" i="15"/>
  <c r="A820" i="15"/>
  <c r="A821" i="15"/>
  <c r="A822" i="15"/>
  <c r="A823" i="15"/>
  <c r="A824" i="15"/>
  <c r="A825" i="15"/>
  <c r="A826" i="15"/>
  <c r="A827" i="15"/>
  <c r="A828" i="15"/>
  <c r="A829" i="15"/>
  <c r="A830" i="15"/>
  <c r="A831" i="15"/>
  <c r="A832" i="15"/>
  <c r="A833" i="15"/>
  <c r="A834" i="15"/>
  <c r="A835" i="15"/>
  <c r="A836" i="15"/>
  <c r="A837" i="15"/>
  <c r="A838" i="15"/>
  <c r="A839" i="15"/>
  <c r="A840" i="15"/>
  <c r="A841" i="15"/>
  <c r="A842" i="15"/>
  <c r="A843" i="15"/>
  <c r="A844" i="15"/>
  <c r="A845" i="15"/>
  <c r="A846" i="15"/>
  <c r="A847" i="15"/>
  <c r="A848" i="15"/>
  <c r="A849" i="15"/>
  <c r="A850" i="15"/>
  <c r="A851" i="15"/>
  <c r="A852" i="15"/>
  <c r="A853" i="15"/>
  <c r="A854" i="15"/>
  <c r="A855" i="15"/>
  <c r="A856" i="15"/>
  <c r="A857" i="15"/>
  <c r="A858" i="15"/>
  <c r="A859" i="15"/>
  <c r="A860" i="15"/>
  <c r="A861" i="15"/>
  <c r="A862" i="15"/>
  <c r="A863" i="15"/>
  <c r="A864" i="15"/>
  <c r="A865" i="15"/>
  <c r="A866" i="15"/>
  <c r="A867" i="15"/>
  <c r="A868" i="15"/>
  <c r="A869" i="15"/>
  <c r="A870" i="15"/>
  <c r="A871" i="15"/>
  <c r="A872" i="15"/>
  <c r="A873" i="15"/>
  <c r="A874" i="15"/>
  <c r="A875" i="15"/>
  <c r="A876" i="15"/>
  <c r="A877" i="15"/>
  <c r="A878" i="15"/>
  <c r="A879" i="15"/>
  <c r="A880" i="15"/>
  <c r="A881" i="15"/>
  <c r="A882" i="15"/>
  <c r="A883" i="15"/>
  <c r="A884" i="15"/>
  <c r="A885" i="15"/>
  <c r="A886" i="15"/>
  <c r="A887" i="15"/>
  <c r="A888" i="15"/>
  <c r="A889" i="15"/>
  <c r="A890" i="15"/>
  <c r="A891" i="15"/>
  <c r="A892" i="15"/>
  <c r="A893" i="15"/>
  <c r="A894" i="15"/>
  <c r="A895" i="15"/>
  <c r="A896" i="15"/>
  <c r="A897" i="15"/>
  <c r="A898" i="15"/>
  <c r="A899" i="15"/>
  <c r="A900" i="15"/>
  <c r="A901" i="15"/>
  <c r="A902" i="15"/>
  <c r="A903" i="15"/>
  <c r="A904" i="15"/>
  <c r="A905" i="15"/>
  <c r="A906" i="15"/>
  <c r="A907" i="15"/>
  <c r="A908" i="15"/>
  <c r="A909" i="15"/>
  <c r="A910" i="15"/>
  <c r="A911" i="15"/>
  <c r="A912" i="15"/>
  <c r="A913" i="15"/>
  <c r="A914" i="15"/>
  <c r="A915" i="15"/>
  <c r="A916" i="15"/>
  <c r="A917" i="15"/>
  <c r="A918" i="15"/>
  <c r="A919" i="15"/>
  <c r="A920" i="15"/>
  <c r="A921" i="15"/>
  <c r="A922" i="15"/>
  <c r="A923" i="15"/>
  <c r="A924" i="15"/>
  <c r="A925" i="15"/>
  <c r="A926" i="15"/>
  <c r="A927" i="15"/>
  <c r="A928" i="15"/>
  <c r="A929" i="15"/>
  <c r="A930" i="15"/>
  <c r="A931" i="15"/>
  <c r="A932" i="15"/>
  <c r="A933" i="15"/>
  <c r="A934" i="15"/>
  <c r="A935" i="15"/>
  <c r="A936" i="15"/>
  <c r="A937" i="15"/>
  <c r="A938" i="15"/>
  <c r="A939" i="15"/>
  <c r="A940" i="15"/>
  <c r="A941" i="15"/>
  <c r="A942" i="15"/>
  <c r="A943" i="15"/>
  <c r="A944" i="15"/>
  <c r="A945" i="15"/>
  <c r="A946" i="15"/>
  <c r="A947" i="15"/>
  <c r="A948" i="15"/>
  <c r="A949" i="15"/>
  <c r="A950" i="15"/>
  <c r="A951" i="15"/>
  <c r="A952" i="15"/>
  <c r="A953" i="15"/>
  <c r="A954" i="15"/>
  <c r="A955" i="15"/>
  <c r="A956" i="15"/>
  <c r="A957" i="15"/>
  <c r="A958" i="15"/>
  <c r="A959" i="15"/>
  <c r="A960" i="15"/>
  <c r="A961" i="15"/>
  <c r="A962" i="15"/>
  <c r="A963" i="15"/>
  <c r="A964" i="15"/>
  <c r="A965" i="15"/>
  <c r="A966" i="15"/>
  <c r="A967" i="15"/>
  <c r="A968" i="15"/>
  <c r="A969" i="15"/>
  <c r="A970" i="15"/>
  <c r="A971" i="15"/>
  <c r="A972" i="15"/>
  <c r="A973" i="15"/>
  <c r="A974" i="15"/>
  <c r="A975" i="15"/>
  <c r="A976" i="15"/>
  <c r="A977" i="15"/>
  <c r="A978" i="15"/>
  <c r="A979" i="15"/>
  <c r="A980" i="15"/>
  <c r="A981" i="15"/>
  <c r="A982" i="15"/>
  <c r="A983" i="15"/>
  <c r="A984" i="15"/>
  <c r="A985" i="15"/>
  <c r="A986" i="15"/>
  <c r="A987" i="15"/>
  <c r="A988" i="15"/>
  <c r="A989" i="15"/>
  <c r="A990" i="15"/>
  <c r="A991" i="15"/>
  <c r="A992" i="15"/>
  <c r="A993" i="15"/>
  <c r="A994" i="15"/>
  <c r="A995" i="15"/>
  <c r="A996" i="15"/>
  <c r="A997" i="15"/>
  <c r="A998" i="15"/>
  <c r="A999" i="15"/>
  <c r="A1000" i="15"/>
  <c r="A1001" i="15"/>
  <c r="A1002" i="15"/>
  <c r="A1003" i="15"/>
  <c r="A1004" i="15"/>
  <c r="A1005" i="15"/>
  <c r="A1006" i="15"/>
  <c r="A1007" i="15"/>
  <c r="A1008" i="15"/>
  <c r="A1009" i="15"/>
  <c r="A1010" i="15"/>
  <c r="A1011" i="15"/>
  <c r="A1012" i="15"/>
  <c r="A1013" i="15"/>
  <c r="A1014" i="15"/>
  <c r="A1015" i="15"/>
  <c r="A1016" i="15"/>
  <c r="A1017" i="15"/>
  <c r="A1018" i="15"/>
  <c r="A1019" i="15"/>
  <c r="A1020" i="15"/>
  <c r="A1021" i="15"/>
  <c r="A1022" i="15"/>
  <c r="A1023" i="15"/>
  <c r="A1024" i="15"/>
  <c r="A1025" i="15"/>
  <c r="A1026" i="15"/>
  <c r="A1027" i="15"/>
  <c r="A1028" i="15"/>
  <c r="A1029" i="15"/>
  <c r="A1030" i="15"/>
  <c r="A1031" i="15"/>
  <c r="A1032" i="15"/>
  <c r="A1033" i="15"/>
  <c r="A1034" i="15"/>
  <c r="A1035" i="15"/>
  <c r="A1036" i="15"/>
  <c r="A1037" i="15"/>
  <c r="A1038" i="15"/>
  <c r="A1039" i="15"/>
  <c r="A1040" i="15"/>
  <c r="A1041" i="15"/>
  <c r="A1042" i="15"/>
  <c r="A1043" i="15"/>
  <c r="A1044" i="15"/>
  <c r="A1045" i="15"/>
  <c r="A1046" i="15"/>
  <c r="A1047" i="15"/>
  <c r="A1048" i="15"/>
  <c r="A1049" i="15"/>
  <c r="A1050" i="15"/>
  <c r="A1051" i="15"/>
  <c r="A1052" i="15"/>
  <c r="A1053" i="15"/>
  <c r="A1054" i="15"/>
  <c r="A1055" i="15"/>
  <c r="A1056" i="15"/>
  <c r="A1057" i="15"/>
  <c r="A1058" i="15"/>
  <c r="A1059" i="15"/>
  <c r="A1060" i="15"/>
  <c r="A1061" i="15"/>
  <c r="A1062" i="15"/>
  <c r="A1063" i="15"/>
  <c r="A1064" i="15"/>
  <c r="A1065" i="15"/>
  <c r="A1066" i="15"/>
  <c r="A1067" i="15"/>
  <c r="A1068" i="15"/>
  <c r="A1069" i="15"/>
  <c r="A1070" i="15"/>
  <c r="A1071" i="15"/>
  <c r="A1072" i="15"/>
  <c r="A1073" i="15"/>
  <c r="A1074" i="15"/>
  <c r="A1075" i="15"/>
  <c r="A1076" i="15"/>
  <c r="A1077" i="15"/>
  <c r="A1078" i="15"/>
  <c r="A1079" i="15"/>
  <c r="A1080" i="15"/>
  <c r="A1081" i="15"/>
  <c r="A1082" i="15"/>
  <c r="A1083" i="15"/>
  <c r="A1084" i="15"/>
  <c r="A1085" i="15"/>
  <c r="A1086" i="15"/>
  <c r="A1087" i="15"/>
  <c r="A1088" i="15"/>
  <c r="A1089" i="15"/>
  <c r="A1090" i="15"/>
  <c r="A1091" i="15"/>
  <c r="A1092" i="15"/>
  <c r="A1093" i="15"/>
  <c r="A1094" i="15"/>
  <c r="A1095" i="15"/>
  <c r="A1096" i="15"/>
  <c r="A1097" i="15"/>
  <c r="A1098" i="15"/>
  <c r="A1099" i="15"/>
  <c r="A1100" i="15"/>
  <c r="A1101" i="15"/>
  <c r="A1102" i="15"/>
  <c r="A1103" i="15"/>
  <c r="A1104" i="15"/>
  <c r="A1105" i="15"/>
  <c r="A1106" i="15"/>
  <c r="A1107" i="15"/>
  <c r="A1108" i="15"/>
  <c r="A1109" i="15"/>
  <c r="A1110" i="15"/>
  <c r="A1111" i="15"/>
  <c r="A1112" i="15"/>
  <c r="A1113" i="15"/>
  <c r="A1114" i="15"/>
  <c r="A1115" i="15"/>
  <c r="A1116" i="15"/>
  <c r="A1117" i="15"/>
  <c r="A1118" i="15"/>
  <c r="A1119" i="15"/>
  <c r="A1120" i="15"/>
  <c r="A1121" i="15"/>
  <c r="A1122" i="15"/>
  <c r="A1123" i="15"/>
  <c r="A1124" i="15"/>
  <c r="A1125" i="15"/>
  <c r="A1126" i="15"/>
  <c r="A1127" i="15"/>
  <c r="A1128" i="15"/>
  <c r="A1129" i="15"/>
  <c r="A1130" i="15"/>
  <c r="A1131" i="15"/>
  <c r="A1132" i="15"/>
  <c r="A1133" i="15"/>
  <c r="A1134" i="15"/>
  <c r="A1135" i="15"/>
  <c r="A1136" i="15"/>
  <c r="A1137" i="15"/>
  <c r="A1138" i="15"/>
  <c r="A1139" i="15"/>
  <c r="A1140" i="15"/>
  <c r="A1141" i="15"/>
  <c r="A1142" i="15"/>
  <c r="A1143" i="15"/>
  <c r="A1144" i="15"/>
  <c r="A1145" i="15"/>
  <c r="A1146" i="15"/>
  <c r="A1147" i="15"/>
  <c r="A1148" i="15"/>
  <c r="A1149" i="15"/>
  <c r="A1150" i="15"/>
  <c r="A1151" i="15"/>
  <c r="A1152" i="15"/>
  <c r="A1153" i="15"/>
  <c r="A1154" i="15"/>
  <c r="A1155" i="15"/>
  <c r="A1156" i="15"/>
  <c r="A1157" i="15"/>
  <c r="A1158" i="15"/>
  <c r="A1159" i="15"/>
  <c r="A1160" i="15"/>
  <c r="A1161" i="15"/>
  <c r="A1162" i="15"/>
  <c r="A1163" i="15"/>
  <c r="A1164" i="15"/>
  <c r="A1165" i="15"/>
  <c r="A1166" i="15"/>
  <c r="A1167" i="15"/>
  <c r="A1168" i="15"/>
  <c r="A1169" i="15"/>
  <c r="A1170" i="15"/>
  <c r="A1171" i="15"/>
  <c r="A1172" i="15"/>
  <c r="A1173" i="15"/>
  <c r="A1174" i="15"/>
  <c r="A1175" i="15"/>
  <c r="A1176" i="15"/>
  <c r="A1177" i="15"/>
  <c r="A1178" i="15"/>
  <c r="A1179" i="15"/>
  <c r="A1180" i="15"/>
  <c r="A1181" i="15"/>
  <c r="A1182" i="15"/>
  <c r="A1183" i="15"/>
  <c r="A1184" i="15"/>
  <c r="A1185" i="15"/>
  <c r="A1186" i="15"/>
  <c r="A1187" i="15"/>
  <c r="A1188" i="15"/>
  <c r="A1189" i="15"/>
  <c r="A1190" i="15"/>
  <c r="A1191" i="15"/>
  <c r="A1192" i="15"/>
  <c r="A1193" i="15"/>
  <c r="A1194" i="15"/>
  <c r="A1195" i="15"/>
  <c r="A1196" i="15"/>
  <c r="A1197" i="15"/>
  <c r="A1198" i="15"/>
  <c r="A1199" i="15"/>
  <c r="A1200" i="15"/>
  <c r="A1201" i="15"/>
  <c r="A1202" i="15"/>
  <c r="A1203" i="15"/>
  <c r="A1204" i="15"/>
  <c r="A1205" i="15"/>
  <c r="A1206" i="15"/>
  <c r="A1207" i="15"/>
  <c r="A1208" i="15"/>
  <c r="A1209" i="15"/>
  <c r="A1210" i="15"/>
  <c r="A1211" i="15"/>
  <c r="A1212" i="15"/>
  <c r="A1213" i="15"/>
  <c r="A1214" i="15"/>
  <c r="A1215" i="15"/>
  <c r="A1216" i="15"/>
  <c r="A1217" i="15"/>
  <c r="A1218" i="15"/>
  <c r="A1219" i="15"/>
  <c r="A1220" i="15"/>
  <c r="A1221" i="15"/>
  <c r="A1222" i="15"/>
  <c r="A1223" i="15"/>
  <c r="A1224" i="15"/>
  <c r="A1225" i="15"/>
  <c r="A1226" i="15"/>
  <c r="A1227" i="15"/>
  <c r="A1228" i="15"/>
  <c r="A1229" i="15"/>
  <c r="A1230" i="15"/>
  <c r="A1231" i="15"/>
  <c r="A1232" i="15"/>
  <c r="A1233" i="15"/>
  <c r="A1234" i="15"/>
  <c r="A1235" i="15"/>
  <c r="A1236" i="15"/>
  <c r="A1237" i="15"/>
  <c r="A1238" i="15"/>
  <c r="A1239" i="15"/>
  <c r="A1240" i="15"/>
  <c r="A1241" i="15"/>
  <c r="A1242" i="15"/>
  <c r="A1243" i="15"/>
  <c r="A1244" i="15"/>
  <c r="A1245" i="15"/>
  <c r="A1246" i="15"/>
  <c r="A1247" i="15"/>
  <c r="A1248" i="15"/>
  <c r="A1249" i="15"/>
  <c r="A1250" i="15"/>
  <c r="A1251" i="15"/>
  <c r="A1252" i="15"/>
  <c r="A1253" i="15"/>
  <c r="A1254" i="15"/>
  <c r="A1255" i="15"/>
  <c r="A1256" i="15"/>
  <c r="A1257" i="15"/>
  <c r="A1258" i="15"/>
  <c r="A1259" i="15"/>
  <c r="A1260" i="15"/>
  <c r="A1261" i="15"/>
  <c r="A1262" i="15"/>
  <c r="A1263" i="15"/>
  <c r="A1264" i="15"/>
  <c r="A1265" i="15"/>
  <c r="A1266" i="15"/>
  <c r="A1267" i="15"/>
  <c r="A1268" i="15"/>
  <c r="A1269" i="15"/>
  <c r="A1270" i="15"/>
  <c r="A1271" i="15"/>
  <c r="A1272" i="15"/>
  <c r="A1273" i="15"/>
  <c r="A1274" i="15"/>
  <c r="A1275" i="15"/>
  <c r="A1276" i="15"/>
  <c r="A1277" i="15"/>
  <c r="A1278" i="15"/>
  <c r="A1279" i="15"/>
  <c r="A1280" i="15"/>
  <c r="A1281" i="15"/>
  <c r="A1282" i="15"/>
  <c r="A1283" i="15"/>
  <c r="A1284" i="15"/>
  <c r="A1285" i="15"/>
  <c r="A1286" i="15"/>
  <c r="A1287" i="15"/>
  <c r="A1288" i="15"/>
  <c r="A1289" i="15"/>
  <c r="A1290" i="15"/>
  <c r="A1291" i="15"/>
  <c r="A1292" i="15"/>
  <c r="A1293" i="15"/>
  <c r="A1294" i="15"/>
  <c r="A1295" i="15"/>
  <c r="A1296" i="15"/>
  <c r="A1297" i="15"/>
  <c r="A1298" i="15"/>
  <c r="A1299" i="15"/>
  <c r="A1300" i="15"/>
  <c r="A1301" i="15"/>
  <c r="A1302" i="15"/>
  <c r="A1303" i="15"/>
  <c r="A1304" i="15"/>
  <c r="A1305" i="15"/>
  <c r="A1306" i="15"/>
  <c r="A1307" i="15"/>
  <c r="A1308" i="15"/>
  <c r="A1309" i="15"/>
  <c r="A1310" i="15"/>
  <c r="A1311" i="15"/>
  <c r="A1312" i="15"/>
  <c r="A1313" i="15"/>
  <c r="A1314" i="15"/>
  <c r="A1315" i="15"/>
  <c r="A1316" i="15"/>
  <c r="A1317" i="15"/>
  <c r="A1318" i="15"/>
  <c r="A1319" i="15"/>
  <c r="A1320" i="15"/>
  <c r="A1321" i="15"/>
  <c r="A1322" i="15"/>
  <c r="A1323" i="15"/>
  <c r="A1324" i="15"/>
  <c r="A1325" i="15"/>
  <c r="A1326" i="15"/>
  <c r="A1327" i="15"/>
  <c r="A1328" i="15"/>
  <c r="A1329" i="15"/>
  <c r="A1330" i="15"/>
  <c r="A1331" i="15"/>
  <c r="A1332" i="15"/>
  <c r="A1333" i="15"/>
  <c r="A1334" i="15"/>
  <c r="A1335" i="15"/>
  <c r="A1336" i="15"/>
  <c r="A1337" i="15"/>
  <c r="A1338" i="15"/>
  <c r="A1339" i="15"/>
  <c r="A1340" i="15"/>
  <c r="A1341" i="15"/>
  <c r="A1342" i="15"/>
  <c r="A1343" i="15"/>
  <c r="A1344" i="15"/>
  <c r="A1345" i="15"/>
  <c r="A1346" i="15"/>
  <c r="A1347" i="15"/>
  <c r="A1348" i="15"/>
  <c r="A1349" i="15"/>
  <c r="A1350" i="15"/>
  <c r="A1351" i="15"/>
  <c r="A1352" i="15"/>
  <c r="A1353" i="15"/>
  <c r="A1354" i="15"/>
  <c r="A1355" i="15"/>
  <c r="A1356" i="15"/>
  <c r="A1357" i="15"/>
  <c r="A1358" i="15"/>
  <c r="A1359" i="15"/>
  <c r="A1360" i="15"/>
  <c r="A1361" i="15"/>
  <c r="A1362" i="15"/>
  <c r="A1363" i="15"/>
  <c r="A1364" i="15"/>
  <c r="A1365" i="15"/>
  <c r="A1366" i="15"/>
  <c r="A1367" i="15"/>
  <c r="A1368" i="15"/>
  <c r="A1369" i="15"/>
  <c r="A1370" i="15"/>
  <c r="A1371" i="15"/>
  <c r="A1372" i="15"/>
  <c r="A1373" i="15"/>
  <c r="A1374" i="15"/>
  <c r="A1375" i="15"/>
  <c r="A1376" i="15"/>
  <c r="A1377" i="15"/>
  <c r="A1378" i="15"/>
  <c r="A1379" i="15"/>
  <c r="A1380" i="15"/>
  <c r="A1381" i="15"/>
  <c r="A1382" i="15"/>
  <c r="A1383" i="15"/>
  <c r="A1384" i="15"/>
  <c r="A1385" i="15"/>
  <c r="A1386" i="15"/>
  <c r="A1387" i="15"/>
  <c r="A1388" i="15"/>
  <c r="A1389" i="15"/>
  <c r="A1390" i="15"/>
  <c r="A1391" i="15"/>
  <c r="A1392" i="15"/>
  <c r="A1393" i="15"/>
  <c r="A1394" i="15"/>
  <c r="A1395" i="15"/>
  <c r="A1396" i="15"/>
  <c r="A1397" i="15"/>
  <c r="A1398" i="15"/>
  <c r="A1399" i="15"/>
  <c r="A1400" i="15"/>
  <c r="A1401" i="15"/>
  <c r="A1402" i="15"/>
  <c r="A1403" i="15"/>
  <c r="A1404" i="15"/>
  <c r="A1405" i="15"/>
  <c r="A1406" i="15"/>
  <c r="A1407" i="15"/>
  <c r="A1408" i="15"/>
  <c r="A1409" i="15"/>
  <c r="A1410" i="15"/>
  <c r="A1411" i="15"/>
  <c r="A1412" i="15"/>
  <c r="A1413" i="15"/>
  <c r="A1414" i="15"/>
  <c r="A1415" i="15"/>
  <c r="A1416" i="15"/>
  <c r="A1417" i="15"/>
  <c r="A1418" i="15"/>
  <c r="A1419" i="15"/>
  <c r="A1420" i="15"/>
  <c r="A1421" i="15"/>
  <c r="A1422" i="15"/>
  <c r="A1423" i="15"/>
  <c r="A1424" i="15"/>
  <c r="A1425" i="15"/>
  <c r="A1426" i="15"/>
  <c r="A1427" i="15"/>
  <c r="A1428" i="15"/>
  <c r="A1429" i="15"/>
  <c r="A1430" i="15"/>
  <c r="A1431" i="15"/>
  <c r="A1432" i="15"/>
  <c r="A1433" i="15"/>
  <c r="A1434" i="15"/>
  <c r="A1435" i="15"/>
  <c r="A1436" i="15"/>
  <c r="A1437" i="15"/>
  <c r="A1438" i="15"/>
  <c r="A1439" i="15"/>
  <c r="A1440" i="15"/>
  <c r="A1441" i="15"/>
  <c r="A1442" i="15"/>
  <c r="A1443" i="15"/>
  <c r="A1444" i="15"/>
  <c r="A1445" i="15"/>
  <c r="A1446" i="15"/>
  <c r="A1447" i="15"/>
  <c r="A1448" i="15"/>
  <c r="A1449" i="15"/>
  <c r="A1450" i="15"/>
  <c r="A1451" i="15"/>
  <c r="A1452" i="15"/>
  <c r="A1453" i="15"/>
  <c r="A1454" i="15"/>
  <c r="A1455" i="15"/>
  <c r="A1456" i="15"/>
  <c r="A1457" i="15"/>
  <c r="A1458" i="15"/>
  <c r="A1459" i="15"/>
  <c r="A1460" i="15"/>
  <c r="A1461" i="15"/>
  <c r="A1462" i="15"/>
  <c r="A1463" i="15"/>
  <c r="A1464" i="15"/>
  <c r="A1465" i="15"/>
  <c r="A1466" i="15"/>
  <c r="A1467" i="15"/>
  <c r="A1468" i="15"/>
  <c r="A1469" i="15"/>
  <c r="A1470" i="15"/>
  <c r="A1471" i="15"/>
  <c r="A1472" i="15"/>
  <c r="A1473" i="15"/>
  <c r="A1474" i="15"/>
  <c r="A1475" i="15"/>
  <c r="A1476" i="15"/>
  <c r="A1477" i="15"/>
  <c r="A1478" i="15"/>
  <c r="A1479" i="15"/>
  <c r="A1480" i="15"/>
  <c r="A1481" i="15"/>
  <c r="A1482" i="15"/>
  <c r="A1483" i="15"/>
  <c r="A1484" i="15"/>
  <c r="A1485" i="15"/>
  <c r="A1486" i="15"/>
  <c r="A1487" i="15"/>
  <c r="A1488" i="15"/>
  <c r="A1489" i="15"/>
  <c r="A1490" i="15"/>
  <c r="A1491" i="15"/>
  <c r="A1492" i="15"/>
  <c r="A1493" i="15"/>
  <c r="A1494" i="15"/>
  <c r="A1495" i="15"/>
  <c r="A1496" i="15"/>
  <c r="A1497" i="15"/>
  <c r="A1498" i="15"/>
  <c r="A1499" i="15"/>
  <c r="A1500" i="15"/>
  <c r="A1501" i="15"/>
  <c r="A1502" i="15"/>
  <c r="A1503" i="15"/>
  <c r="A1504" i="15"/>
  <c r="A1505" i="15"/>
  <c r="A1506" i="15"/>
  <c r="A1507" i="15"/>
  <c r="A1508" i="15"/>
  <c r="A1509" i="15"/>
  <c r="A1510" i="15"/>
  <c r="A1511" i="15"/>
  <c r="A1512" i="15"/>
  <c r="A1513" i="15"/>
  <c r="A1514" i="15"/>
  <c r="A1515" i="15"/>
  <c r="A1516" i="15"/>
  <c r="A1517" i="15"/>
  <c r="A1518" i="15"/>
  <c r="A1519" i="15"/>
  <c r="A1520" i="15"/>
  <c r="A1521" i="15"/>
  <c r="A1522" i="15"/>
  <c r="A1523" i="15"/>
  <c r="A1524" i="15"/>
  <c r="A1525" i="15"/>
  <c r="A1526" i="15"/>
  <c r="A1527" i="15"/>
  <c r="A1528" i="15"/>
  <c r="A1529" i="15"/>
  <c r="A1530" i="15"/>
  <c r="A1531" i="15"/>
  <c r="A1532" i="15"/>
  <c r="A1533" i="15"/>
  <c r="A1534" i="15"/>
  <c r="A1535" i="15"/>
  <c r="A1536" i="15"/>
  <c r="A1537" i="15"/>
  <c r="A1538" i="15"/>
  <c r="A1539" i="15"/>
  <c r="A1540" i="15"/>
  <c r="A1541" i="15"/>
  <c r="A1542" i="15"/>
  <c r="A1543" i="15"/>
  <c r="A1544" i="15"/>
  <c r="A1545" i="15"/>
  <c r="A1546" i="15"/>
  <c r="A1547" i="15"/>
  <c r="A1548" i="15"/>
  <c r="A1549" i="15"/>
  <c r="A1550" i="15"/>
  <c r="A1551" i="15"/>
  <c r="A1552" i="15"/>
  <c r="A1553" i="15"/>
  <c r="A1554" i="15"/>
  <c r="A1555" i="15"/>
  <c r="A1556" i="15"/>
  <c r="A1557" i="15"/>
  <c r="A1558" i="15"/>
  <c r="A1559" i="15"/>
  <c r="A1560" i="15"/>
  <c r="A1561" i="15"/>
  <c r="A1562" i="15"/>
  <c r="A1563" i="15"/>
  <c r="A1564" i="15"/>
  <c r="A1565" i="15"/>
  <c r="A1566" i="15"/>
  <c r="A1567" i="15"/>
  <c r="A1568" i="15"/>
  <c r="A1569" i="15"/>
  <c r="A1570" i="15"/>
  <c r="A1571" i="15"/>
  <c r="A1572" i="15"/>
  <c r="A1573" i="15"/>
  <c r="A1574" i="15"/>
  <c r="A1575" i="15"/>
  <c r="A1576" i="15"/>
  <c r="A1577" i="15"/>
  <c r="A1578" i="15"/>
  <c r="A1579" i="15"/>
  <c r="A1580" i="15"/>
  <c r="A1581" i="15"/>
  <c r="A1582" i="15"/>
  <c r="A1583" i="15"/>
  <c r="A1584" i="15"/>
  <c r="A1585" i="15"/>
  <c r="A1586" i="15"/>
  <c r="A1587" i="15"/>
  <c r="A2" i="15"/>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251" i="1"/>
  <c r="E252" i="1"/>
  <c r="E253" i="1"/>
  <c r="E254" i="1"/>
  <c r="E255" i="1"/>
  <c r="E256" i="1"/>
  <c r="E257" i="1"/>
  <c r="E258" i="1"/>
  <c r="E259" i="1"/>
  <c r="E260" i="1"/>
  <c r="E2" i="1"/>
  <c r="AD216" i="2" l="1"/>
  <c r="AE216" i="2" s="1"/>
  <c r="F237" i="1"/>
  <c r="F213" i="1"/>
  <c r="F238" i="1"/>
  <c r="F214" i="1"/>
  <c r="F221" i="1"/>
  <c r="F242" i="1"/>
  <c r="F249" i="1"/>
  <c r="AD166" i="2"/>
  <c r="AD182" i="2"/>
  <c r="AD194" i="2"/>
  <c r="AE194" i="2" s="1"/>
  <c r="AD214" i="2"/>
  <c r="AE214" i="2" s="1"/>
  <c r="AD248" i="2"/>
  <c r="AE248" i="2" s="1"/>
  <c r="AD306" i="2"/>
  <c r="AD318" i="2"/>
  <c r="AD326" i="2"/>
  <c r="AD338" i="2"/>
  <c r="AD350" i="2"/>
  <c r="AD370" i="2"/>
  <c r="AD386" i="2"/>
  <c r="AD404" i="2"/>
  <c r="AD418" i="2"/>
  <c r="AD430" i="2"/>
  <c r="AD446" i="2"/>
  <c r="AD460" i="2"/>
  <c r="AD472" i="2"/>
  <c r="AD484" i="2"/>
  <c r="AD503" i="2"/>
  <c r="AD518" i="2"/>
  <c r="AD534" i="2"/>
  <c r="AD546" i="2"/>
  <c r="AD167" i="2"/>
  <c r="AD186" i="2"/>
  <c r="AD210" i="2"/>
  <c r="AE210" i="2" s="1"/>
  <c r="AD256" i="2"/>
  <c r="AE256" i="2" s="1"/>
  <c r="AD316" i="2"/>
  <c r="AD321" i="2"/>
  <c r="AD342" i="2"/>
  <c r="AD358" i="2"/>
  <c r="AD382" i="2"/>
  <c r="AD406" i="2"/>
  <c r="AD424" i="2"/>
  <c r="AD442" i="2"/>
  <c r="AD462" i="2"/>
  <c r="AD479" i="2"/>
  <c r="AD498" i="2"/>
  <c r="AD524" i="2"/>
  <c r="AD542" i="2"/>
  <c r="AD552" i="2"/>
  <c r="AD570" i="2"/>
  <c r="AD586" i="2"/>
  <c r="AD599" i="2"/>
  <c r="AD607" i="2"/>
  <c r="AD622" i="2"/>
  <c r="AD638" i="2"/>
  <c r="AD652" i="2"/>
  <c r="AD666" i="2"/>
  <c r="AD678" i="2"/>
  <c r="AD690" i="2"/>
  <c r="AD702" i="2"/>
  <c r="AD710" i="2"/>
  <c r="AD718" i="2"/>
  <c r="AD730" i="2"/>
  <c r="AD746" i="2"/>
  <c r="AD758" i="2"/>
  <c r="AD770" i="2"/>
  <c r="AD784" i="2"/>
  <c r="AD796" i="2"/>
  <c r="AD810" i="2"/>
  <c r="AD822" i="2"/>
  <c r="AD834" i="2"/>
  <c r="AD848" i="2"/>
  <c r="AD860" i="2"/>
  <c r="AD874" i="2"/>
  <c r="AD886" i="2"/>
  <c r="AD898" i="2"/>
  <c r="AD912" i="2"/>
  <c r="AD924" i="2"/>
  <c r="AD938" i="2"/>
  <c r="AD950" i="2"/>
  <c r="AD962" i="2"/>
  <c r="AD980" i="2"/>
  <c r="AD175" i="2"/>
  <c r="AD198" i="2"/>
  <c r="AE198" i="2" s="1"/>
  <c r="AD234" i="2"/>
  <c r="AD302" i="2"/>
  <c r="AD319" i="2"/>
  <c r="AD328" i="2"/>
  <c r="AD346" i="2"/>
  <c r="AD374" i="2"/>
  <c r="AD394" i="2"/>
  <c r="AD414" i="2"/>
  <c r="AD434" i="2"/>
  <c r="AD454" i="2"/>
  <c r="AD471" i="2"/>
  <c r="AD490" i="2"/>
  <c r="AD510" i="2"/>
  <c r="AD530" i="2"/>
  <c r="AD550" i="2"/>
  <c r="AD566" i="2"/>
  <c r="AD578" i="2"/>
  <c r="AD596" i="2"/>
  <c r="AD602" i="2"/>
  <c r="AD614" i="2"/>
  <c r="AD626" i="2"/>
  <c r="AD642" i="2"/>
  <c r="AD662" i="2"/>
  <c r="AD674" i="2"/>
  <c r="AD686" i="2"/>
  <c r="AD695" i="2"/>
  <c r="AD704" i="2"/>
  <c r="AD712" i="2"/>
  <c r="AD726" i="2"/>
  <c r="AD738" i="2"/>
  <c r="AD752" i="2"/>
  <c r="AD764" i="2"/>
  <c r="AD778" i="2"/>
  <c r="AD790" i="2"/>
  <c r="AD802" i="2"/>
  <c r="AD816" i="2"/>
  <c r="AD828" i="2"/>
  <c r="AD842" i="2"/>
  <c r="AD854" i="2"/>
  <c r="AD866" i="2"/>
  <c r="AD880" i="2"/>
  <c r="AD892" i="2"/>
  <c r="AD906" i="2"/>
  <c r="AD918" i="2"/>
  <c r="AD930" i="2"/>
  <c r="AD944" i="2"/>
  <c r="AD956" i="2"/>
  <c r="AD974" i="2"/>
  <c r="AD986" i="2"/>
  <c r="AD165" i="2"/>
  <c r="AD183" i="2"/>
  <c r="AD206" i="2"/>
  <c r="AE206" i="2" s="1"/>
  <c r="AD238" i="2"/>
  <c r="AD314" i="2"/>
  <c r="AD320" i="2"/>
  <c r="AD335" i="2"/>
  <c r="AD354" i="2"/>
  <c r="AD375" i="2"/>
  <c r="AD402" i="2"/>
  <c r="AD422" i="2"/>
  <c r="AD438" i="2"/>
  <c r="AD458" i="2"/>
  <c r="AD474" i="2"/>
  <c r="AD496" i="2"/>
  <c r="AD514" i="2"/>
  <c r="AD535" i="2"/>
  <c r="AD551" i="2"/>
  <c r="AD567" i="2"/>
  <c r="AD582" i="2"/>
  <c r="AD598" i="2"/>
  <c r="AD606" i="2"/>
  <c r="AD618" i="2"/>
  <c r="AD630" i="2"/>
  <c r="AD650" i="2"/>
  <c r="AD664" i="2"/>
  <c r="AD676" i="2"/>
  <c r="AD688" i="2"/>
  <c r="AD700" i="2"/>
  <c r="AD706" i="2"/>
  <c r="AD714" i="2"/>
  <c r="AD727" i="2"/>
  <c r="AD740" i="2"/>
  <c r="AD754" i="2"/>
  <c r="AD766" i="2"/>
  <c r="AD782" i="2"/>
  <c r="AD794" i="2"/>
  <c r="AD806" i="2"/>
  <c r="AD818" i="2"/>
  <c r="AD830" i="2"/>
  <c r="AD846" i="2"/>
  <c r="AD858" i="2"/>
  <c r="AD870" i="2"/>
  <c r="AD882" i="2"/>
  <c r="AD894" i="2"/>
  <c r="AD910" i="2"/>
  <c r="AD922" i="2"/>
  <c r="AD934" i="2"/>
  <c r="AD946" i="2"/>
  <c r="AD958" i="2"/>
  <c r="AD978" i="2"/>
  <c r="AD191" i="2"/>
  <c r="AE191" i="2" s="1"/>
  <c r="AD327" i="2"/>
  <c r="AD410" i="2"/>
  <c r="AD482" i="2"/>
  <c r="AD558" i="2"/>
  <c r="AD612" i="2"/>
  <c r="AD670" i="2"/>
  <c r="AD711" i="2"/>
  <c r="AD762" i="2"/>
  <c r="AD814" i="2"/>
  <c r="AD862" i="2"/>
  <c r="AD914" i="2"/>
  <c r="AD970" i="2"/>
  <c r="AD232" i="2"/>
  <c r="AE232" i="2" s="1"/>
  <c r="AD344" i="2"/>
  <c r="AD426" i="2"/>
  <c r="AD506" i="2"/>
  <c r="AD575" i="2"/>
  <c r="AD624" i="2"/>
  <c r="AD682" i="2"/>
  <c r="AD719" i="2"/>
  <c r="AD774" i="2"/>
  <c r="AD826" i="2"/>
  <c r="AD878" i="2"/>
  <c r="AD926" i="2"/>
  <c r="AD982" i="2"/>
  <c r="AD270" i="2"/>
  <c r="AE270" i="2" s="1"/>
  <c r="AD366" i="2"/>
  <c r="AD447" i="2"/>
  <c r="AD526" i="2"/>
  <c r="AD590" i="2"/>
  <c r="AD639" i="2"/>
  <c r="AD694" i="2"/>
  <c r="AD735" i="2"/>
  <c r="AD786" i="2"/>
  <c r="AD838" i="2"/>
  <c r="AD890" i="2"/>
  <c r="AD942" i="2"/>
  <c r="AD172" i="2"/>
  <c r="AD317" i="2"/>
  <c r="AD391" i="2"/>
  <c r="AD466" i="2"/>
  <c r="AD543" i="2"/>
  <c r="AD600" i="2"/>
  <c r="AD658" i="2"/>
  <c r="AD703" i="2"/>
  <c r="AD750" i="2"/>
  <c r="AD798" i="2"/>
  <c r="AD850" i="2"/>
  <c r="AD902" i="2"/>
  <c r="AD954" i="2"/>
  <c r="AD987" i="2"/>
  <c r="AD971" i="2"/>
  <c r="AD955" i="2"/>
  <c r="AD939" i="2"/>
  <c r="AD923" i="2"/>
  <c r="AD907" i="2"/>
  <c r="AD985" i="2"/>
  <c r="AD969" i="2"/>
  <c r="AD953" i="2"/>
  <c r="AD937" i="2"/>
  <c r="AD921" i="2"/>
  <c r="AD905" i="2"/>
  <c r="AD889" i="2"/>
  <c r="AD873" i="2"/>
  <c r="AD976" i="2"/>
  <c r="AD859" i="2"/>
  <c r="AD827" i="2"/>
  <c r="AD791" i="2"/>
  <c r="AD759" i="2"/>
  <c r="AD715" i="2"/>
  <c r="AD667" i="2"/>
  <c r="AD631" i="2"/>
  <c r="AD587" i="2"/>
  <c r="AD539" i="2"/>
  <c r="AD495" i="2"/>
  <c r="AD451" i="2"/>
  <c r="AD415" i="2"/>
  <c r="AD371" i="2"/>
  <c r="AD339" i="2"/>
  <c r="AD299" i="2"/>
  <c r="AD283" i="2"/>
  <c r="AD267" i="2"/>
  <c r="AE267" i="2" s="1"/>
  <c r="AD251" i="2"/>
  <c r="AD235" i="2"/>
  <c r="AD219" i="2"/>
  <c r="AE219" i="2" s="1"/>
  <c r="AD174" i="2"/>
  <c r="AD879" i="2"/>
  <c r="AD847" i="2"/>
  <c r="AD815" i="2"/>
  <c r="AD787" i="2"/>
  <c r="AD755" i="2"/>
  <c r="AD707" i="2"/>
  <c r="AD671" i="2"/>
  <c r="AD635" i="2"/>
  <c r="AD603" i="2"/>
  <c r="AD559" i="2"/>
  <c r="AD519" i="2"/>
  <c r="AD483" i="2"/>
  <c r="AD443" i="2"/>
  <c r="AD411" i="2"/>
  <c r="AD379" i="2"/>
  <c r="AD343" i="2"/>
  <c r="AD865" i="2"/>
  <c r="AD849" i="2"/>
  <c r="AD833" i="2"/>
  <c r="AD817" i="2"/>
  <c r="AD801" i="2"/>
  <c r="AD785" i="2"/>
  <c r="AD769" i="2"/>
  <c r="AD753" i="2"/>
  <c r="AD737" i="2"/>
  <c r="AD721" i="2"/>
  <c r="AD705" i="2"/>
  <c r="AD689" i="2"/>
  <c r="AD673" i="2"/>
  <c r="AD657" i="2"/>
  <c r="AD641" i="2"/>
  <c r="AD625" i="2"/>
  <c r="AD609" i="2"/>
  <c r="AD593" i="2"/>
  <c r="AD577" i="2"/>
  <c r="AD561" i="2"/>
  <c r="AD545" i="2"/>
  <c r="AD529" i="2"/>
  <c r="AD960" i="2"/>
  <c r="AD936" i="2"/>
  <c r="AD916" i="2"/>
  <c r="AD896" i="2"/>
  <c r="AD872" i="2"/>
  <c r="AD852" i="2"/>
  <c r="AD832" i="2"/>
  <c r="AD808" i="2"/>
  <c r="AD788" i="2"/>
  <c r="AD768" i="2"/>
  <c r="AD744" i="2"/>
  <c r="AD724" i="2"/>
  <c r="AD696" i="2"/>
  <c r="AD672" i="2"/>
  <c r="AD648" i="2"/>
  <c r="AD632" i="2"/>
  <c r="AD608" i="2"/>
  <c r="AD584" i="2"/>
  <c r="AD568" i="2"/>
  <c r="F200" i="1"/>
  <c r="AD722" i="2"/>
  <c r="AD634" i="2"/>
  <c r="AD562" i="2"/>
  <c r="AD502" i="2"/>
  <c r="AD470" i="2"/>
  <c r="AD378" i="2"/>
  <c r="AD322" i="2"/>
  <c r="AD290" i="2"/>
  <c r="AE290" i="2" s="1"/>
  <c r="AD274" i="2"/>
  <c r="AE274" i="2" s="1"/>
  <c r="AD254" i="2"/>
  <c r="AD230" i="2"/>
  <c r="AE230" i="2" s="1"/>
  <c r="AD213" i="2"/>
  <c r="AD197" i="2"/>
  <c r="AE197" i="2" s="1"/>
  <c r="AD513" i="2"/>
  <c r="AD497" i="2"/>
  <c r="AD481" i="2"/>
  <c r="AD465" i="2"/>
  <c r="AD560" i="2"/>
  <c r="AD540" i="2"/>
  <c r="AD520" i="2"/>
  <c r="AD504" i="2"/>
  <c r="AD480" i="2"/>
  <c r="AD456" i="2"/>
  <c r="AD440" i="2"/>
  <c r="AD420" i="2"/>
  <c r="AD400" i="2"/>
  <c r="AD384" i="2"/>
  <c r="AD368" i="2"/>
  <c r="AD352" i="2"/>
  <c r="AD332" i="2"/>
  <c r="AD304" i="2"/>
  <c r="AD288" i="2"/>
  <c r="AE288" i="2" s="1"/>
  <c r="AD272" i="2"/>
  <c r="AE272" i="2" s="1"/>
  <c r="AD252" i="2"/>
  <c r="AD228" i="2"/>
  <c r="AE228" i="2" s="1"/>
  <c r="AD211" i="2"/>
  <c r="AE211" i="2" s="1"/>
  <c r="AD195" i="2"/>
  <c r="AE195" i="2" s="1"/>
  <c r="F246" i="1"/>
  <c r="AD189" i="2"/>
  <c r="AD173" i="2"/>
  <c r="F225" i="1"/>
  <c r="F232" i="1"/>
  <c r="F211" i="1"/>
  <c r="F195" i="1"/>
  <c r="F241" i="1"/>
  <c r="F223" i="1"/>
  <c r="F206" i="1"/>
  <c r="AD449" i="2"/>
  <c r="AD433" i="2"/>
  <c r="AD417" i="2"/>
  <c r="AD401" i="2"/>
  <c r="AD385" i="2"/>
  <c r="AD369" i="2"/>
  <c r="AD353" i="2"/>
  <c r="AD337" i="2"/>
  <c r="AD313" i="2"/>
  <c r="AD297" i="2"/>
  <c r="AD281" i="2"/>
  <c r="AD265" i="2"/>
  <c r="AD249" i="2"/>
  <c r="AD233" i="2"/>
  <c r="AD217" i="2"/>
  <c r="AE217" i="2" s="1"/>
  <c r="AD200" i="2"/>
  <c r="AD184" i="2"/>
  <c r="F250" i="1"/>
  <c r="F234" i="1"/>
  <c r="F219" i="1"/>
  <c r="F201" i="1"/>
  <c r="AD983" i="2"/>
  <c r="AD967" i="2"/>
  <c r="AD951" i="2"/>
  <c r="AD935" i="2"/>
  <c r="AD919" i="2"/>
  <c r="AD903" i="2"/>
  <c r="AD981" i="2"/>
  <c r="AD965" i="2"/>
  <c r="AD949" i="2"/>
  <c r="AD933" i="2"/>
  <c r="AD917" i="2"/>
  <c r="AD901" i="2"/>
  <c r="AD885" i="2"/>
  <c r="AD869" i="2"/>
  <c r="AD883" i="2"/>
  <c r="AD851" i="2"/>
  <c r="AD819" i="2"/>
  <c r="AD783" i="2"/>
  <c r="AD751" i="2"/>
  <c r="AD699" i="2"/>
  <c r="AD659" i="2"/>
  <c r="AD619" i="2"/>
  <c r="AD579" i="2"/>
  <c r="AD523" i="2"/>
  <c r="AD487" i="2"/>
  <c r="AD439" i="2"/>
  <c r="AD407" i="2"/>
  <c r="AD363" i="2"/>
  <c r="AD323" i="2"/>
  <c r="AD295" i="2"/>
  <c r="AD279" i="2"/>
  <c r="AD263" i="2"/>
  <c r="AD247" i="2"/>
  <c r="AE247" i="2" s="1"/>
  <c r="AD231" i="2"/>
  <c r="AE231" i="2" s="1"/>
  <c r="AD202" i="2"/>
  <c r="AD170" i="2"/>
  <c r="AD871" i="2"/>
  <c r="AD839" i="2"/>
  <c r="AD811" i="2"/>
  <c r="AD779" i="2"/>
  <c r="AD747" i="2"/>
  <c r="AD691" i="2"/>
  <c r="AD663" i="2"/>
  <c r="AD627" i="2"/>
  <c r="AD591" i="2"/>
  <c r="AD547" i="2"/>
  <c r="AD511" i="2"/>
  <c r="AD467" i="2"/>
  <c r="AD435" i="2"/>
  <c r="AD403" i="2"/>
  <c r="AD367" i="2"/>
  <c r="AD331" i="2"/>
  <c r="AD861" i="2"/>
  <c r="AD845" i="2"/>
  <c r="AD829" i="2"/>
  <c r="AD813" i="2"/>
  <c r="AD797" i="2"/>
  <c r="AD781" i="2"/>
  <c r="AD765" i="2"/>
  <c r="AD749" i="2"/>
  <c r="AD733" i="2"/>
  <c r="AD717" i="2"/>
  <c r="AD701" i="2"/>
  <c r="AD685" i="2"/>
  <c r="AD669" i="2"/>
  <c r="AD653" i="2"/>
  <c r="AD637" i="2"/>
  <c r="AD621" i="2"/>
  <c r="AD605" i="2"/>
  <c r="AD589" i="2"/>
  <c r="AD573" i="2"/>
  <c r="AD557" i="2"/>
  <c r="AD541" i="2"/>
  <c r="AD972" i="2"/>
  <c r="AD952" i="2"/>
  <c r="AD932" i="2"/>
  <c r="AD908" i="2"/>
  <c r="AD888" i="2"/>
  <c r="AD868" i="2"/>
  <c r="AD844" i="2"/>
  <c r="AD824" i="2"/>
  <c r="AD804" i="2"/>
  <c r="AD780" i="2"/>
  <c r="AD760" i="2"/>
  <c r="AD736" i="2"/>
  <c r="AD720" i="2"/>
  <c r="AD692" i="2"/>
  <c r="AD668" i="2"/>
  <c r="AD644" i="2"/>
  <c r="AD628" i="2"/>
  <c r="AD604" i="2"/>
  <c r="AD580" i="2"/>
  <c r="F212" i="1"/>
  <c r="AD966" i="2"/>
  <c r="AD698" i="2"/>
  <c r="AD610" i="2"/>
  <c r="AD554" i="2"/>
  <c r="AD494" i="2"/>
  <c r="AD450" i="2"/>
  <c r="AD362" i="2"/>
  <c r="AD310" i="2"/>
  <c r="AD286" i="2"/>
  <c r="AE286" i="2" s="1"/>
  <c r="AD266" i="2"/>
  <c r="AE266" i="2" s="1"/>
  <c r="AD250" i="2"/>
  <c r="AD226" i="2"/>
  <c r="AD209" i="2"/>
  <c r="AE209" i="2" s="1"/>
  <c r="AD525" i="2"/>
  <c r="AD509" i="2"/>
  <c r="AD493" i="2"/>
  <c r="AD477" i="2"/>
  <c r="AD461" i="2"/>
  <c r="AD556" i="2"/>
  <c r="AD536" i="2"/>
  <c r="AD516" i="2"/>
  <c r="AD500" i="2"/>
  <c r="AD476" i="2"/>
  <c r="AD452" i="2"/>
  <c r="AD436" i="2"/>
  <c r="AD416" i="2"/>
  <c r="AD396" i="2"/>
  <c r="AD380" i="2"/>
  <c r="AD364" i="2"/>
  <c r="AD348" i="2"/>
  <c r="AD324" i="2"/>
  <c r="AD300" i="2"/>
  <c r="AD284" i="2"/>
  <c r="AE284" i="2" s="1"/>
  <c r="AD268" i="2"/>
  <c r="AE268" i="2" s="1"/>
  <c r="AD244" i="2"/>
  <c r="AE244" i="2" s="1"/>
  <c r="AD224" i="2"/>
  <c r="AE224" i="2" s="1"/>
  <c r="AD207" i="2"/>
  <c r="AE207" i="2" s="1"/>
  <c r="AD187" i="2"/>
  <c r="F239" i="1"/>
  <c r="AD185" i="2"/>
  <c r="AD169" i="2"/>
  <c r="F218" i="1"/>
  <c r="F228" i="1"/>
  <c r="F207" i="1"/>
  <c r="F194" i="1"/>
  <c r="F235" i="1"/>
  <c r="F220" i="1"/>
  <c r="F202" i="1"/>
  <c r="AD445" i="2"/>
  <c r="AD429" i="2"/>
  <c r="AD413" i="2"/>
  <c r="AD397" i="2"/>
  <c r="AD381" i="2"/>
  <c r="AD365" i="2"/>
  <c r="AD349" i="2"/>
  <c r="AD333" i="2"/>
  <c r="AD309" i="2"/>
  <c r="AD293" i="2"/>
  <c r="AD277" i="2"/>
  <c r="AD261" i="2"/>
  <c r="AD245" i="2"/>
  <c r="AE245" i="2" s="1"/>
  <c r="AD229" i="2"/>
  <c r="AE229" i="2" s="1"/>
  <c r="AD212" i="2"/>
  <c r="AE212" i="2" s="1"/>
  <c r="AD196" i="2"/>
  <c r="AE196" i="2" s="1"/>
  <c r="AD180" i="2"/>
  <c r="F247" i="1"/>
  <c r="F230" i="1"/>
  <c r="F215" i="1"/>
  <c r="F197" i="1"/>
  <c r="AD979" i="2"/>
  <c r="AD963" i="2"/>
  <c r="AD947" i="2"/>
  <c r="AD931" i="2"/>
  <c r="AD915" i="2"/>
  <c r="AD899" i="2"/>
  <c r="AD977" i="2"/>
  <c r="AD961" i="2"/>
  <c r="AD945" i="2"/>
  <c r="AD929" i="2"/>
  <c r="AD913" i="2"/>
  <c r="AD897" i="2"/>
  <c r="AD881" i="2"/>
  <c r="AD988" i="2"/>
  <c r="AD875" i="2"/>
  <c r="AD843" i="2"/>
  <c r="AD807" i="2"/>
  <c r="AD775" i="2"/>
  <c r="AD743" i="2"/>
  <c r="AD683" i="2"/>
  <c r="AD651" i="2"/>
  <c r="AD611" i="2"/>
  <c r="AD563" i="2"/>
  <c r="AD515" i="2"/>
  <c r="AD475" i="2"/>
  <c r="AD431" i="2"/>
  <c r="AD399" i="2"/>
  <c r="AD355" i="2"/>
  <c r="AD311" i="2"/>
  <c r="AD291" i="2"/>
  <c r="AE291" i="2" s="1"/>
  <c r="AD275" i="2"/>
  <c r="AE275" i="2" s="1"/>
  <c r="AD259" i="2"/>
  <c r="AE259" i="2" s="1"/>
  <c r="AD243" i="2"/>
  <c r="AE243" i="2" s="1"/>
  <c r="AD227" i="2"/>
  <c r="AE227" i="2" s="1"/>
  <c r="AD190" i="2"/>
  <c r="AE190" i="2" s="1"/>
  <c r="AD891" i="2"/>
  <c r="AD863" i="2"/>
  <c r="AD831" i="2"/>
  <c r="AD803" i="2"/>
  <c r="AD771" i="2"/>
  <c r="AD739" i="2"/>
  <c r="AD687" i="2"/>
  <c r="AD655" i="2"/>
  <c r="AD623" i="2"/>
  <c r="AD583" i="2"/>
  <c r="AD531" i="2"/>
  <c r="AD499" i="2"/>
  <c r="AD459" i="2"/>
  <c r="AD427" i="2"/>
  <c r="AD395" i="2"/>
  <c r="AD359" i="2"/>
  <c r="AD315" i="2"/>
  <c r="AD857" i="2"/>
  <c r="AD841" i="2"/>
  <c r="AD825" i="2"/>
  <c r="AD809" i="2"/>
  <c r="AD793" i="2"/>
  <c r="AD777" i="2"/>
  <c r="AD761" i="2"/>
  <c r="AD745" i="2"/>
  <c r="AD729" i="2"/>
  <c r="AD713" i="2"/>
  <c r="AD697" i="2"/>
  <c r="AD681" i="2"/>
  <c r="AD665" i="2"/>
  <c r="AD649" i="2"/>
  <c r="AD633" i="2"/>
  <c r="AD617" i="2"/>
  <c r="AD601" i="2"/>
  <c r="AD585" i="2"/>
  <c r="AD569" i="2"/>
  <c r="AD553" i="2"/>
  <c r="AD537" i="2"/>
  <c r="AD968" i="2"/>
  <c r="AD948" i="2"/>
  <c r="AD928" i="2"/>
  <c r="AD904" i="2"/>
  <c r="AD884" i="2"/>
  <c r="AD864" i="2"/>
  <c r="AD840" i="2"/>
  <c r="AD820" i="2"/>
  <c r="AD800" i="2"/>
  <c r="AD776" i="2"/>
  <c r="AD756" i="2"/>
  <c r="AD732" i="2"/>
  <c r="AD716" i="2"/>
  <c r="AD684" i="2"/>
  <c r="AD660" i="2"/>
  <c r="AD640" i="2"/>
  <c r="AD620" i="2"/>
  <c r="AD592" i="2"/>
  <c r="AD576" i="2"/>
  <c r="F208" i="1"/>
  <c r="AD742" i="2"/>
  <c r="AD654" i="2"/>
  <c r="AD594" i="2"/>
  <c r="AD538" i="2"/>
  <c r="AD486" i="2"/>
  <c r="AD398" i="2"/>
  <c r="AD334" i="2"/>
  <c r="AD298" i="2"/>
  <c r="AD282" i="2"/>
  <c r="AD262" i="2"/>
  <c r="AD246" i="2"/>
  <c r="AE246" i="2" s="1"/>
  <c r="AD222" i="2"/>
  <c r="AE222" i="2" s="1"/>
  <c r="AD205" i="2"/>
  <c r="AE205" i="2" s="1"/>
  <c r="AD521" i="2"/>
  <c r="AD505" i="2"/>
  <c r="AD489" i="2"/>
  <c r="AD473" i="2"/>
  <c r="AD457" i="2"/>
  <c r="AD548" i="2"/>
  <c r="AD532" i="2"/>
  <c r="AD512" i="2"/>
  <c r="AD492" i="2"/>
  <c r="AD468" i="2"/>
  <c r="AD448" i="2"/>
  <c r="AD432" i="2"/>
  <c r="AD412" i="2"/>
  <c r="AD392" i="2"/>
  <c r="AD376" i="2"/>
  <c r="AD360" i="2"/>
  <c r="AD340" i="2"/>
  <c r="AD312" i="2"/>
  <c r="AD296" i="2"/>
  <c r="AD280" i="2"/>
  <c r="AD264" i="2"/>
  <c r="AD240" i="2"/>
  <c r="AD220" i="2"/>
  <c r="AE220" i="2" s="1"/>
  <c r="AD203" i="2"/>
  <c r="AD179" i="2"/>
  <c r="F196" i="1"/>
  <c r="AD181" i="2"/>
  <c r="F233" i="1"/>
  <c r="F245" i="1"/>
  <c r="F224" i="1"/>
  <c r="F203" i="1"/>
  <c r="F248" i="1"/>
  <c r="F231" i="1"/>
  <c r="AD975" i="2"/>
  <c r="AD959" i="2"/>
  <c r="AD943" i="2"/>
  <c r="AD927" i="2"/>
  <c r="AD911" i="2"/>
  <c r="AD895" i="2"/>
  <c r="AD973" i="2"/>
  <c r="AD957" i="2"/>
  <c r="AD941" i="2"/>
  <c r="AD925" i="2"/>
  <c r="AD909" i="2"/>
  <c r="AD893" i="2"/>
  <c r="AD877" i="2"/>
  <c r="AD984" i="2"/>
  <c r="AD867" i="2"/>
  <c r="AD835" i="2"/>
  <c r="AD799" i="2"/>
  <c r="AD767" i="2"/>
  <c r="AD731" i="2"/>
  <c r="AD675" i="2"/>
  <c r="AD643" i="2"/>
  <c r="AD595" i="2"/>
  <c r="AD555" i="2"/>
  <c r="AD507" i="2"/>
  <c r="AD463" i="2"/>
  <c r="AD423" i="2"/>
  <c r="AD383" i="2"/>
  <c r="AD347" i="2"/>
  <c r="AD307" i="2"/>
  <c r="AD287" i="2"/>
  <c r="AE287" i="2" s="1"/>
  <c r="AD271" i="2"/>
  <c r="AE271" i="2" s="1"/>
  <c r="AD255" i="2"/>
  <c r="AE255" i="2" s="1"/>
  <c r="AD239" i="2"/>
  <c r="AD223" i="2"/>
  <c r="AD178" i="2"/>
  <c r="AD887" i="2"/>
  <c r="AD855" i="2"/>
  <c r="AD823" i="2"/>
  <c r="AD795" i="2"/>
  <c r="AD763" i="2"/>
  <c r="AD723" i="2"/>
  <c r="AD679" i="2"/>
  <c r="AD647" i="2"/>
  <c r="AD615" i="2"/>
  <c r="AD571" i="2"/>
  <c r="AD527" i="2"/>
  <c r="AD491" i="2"/>
  <c r="AD455" i="2"/>
  <c r="AD419" i="2"/>
  <c r="AD387" i="2"/>
  <c r="AD351" i="2"/>
  <c r="AD303" i="2"/>
  <c r="AD853" i="2"/>
  <c r="AD837" i="2"/>
  <c r="AD821" i="2"/>
  <c r="AD805" i="2"/>
  <c r="AD789" i="2"/>
  <c r="AD773" i="2"/>
  <c r="AD757" i="2"/>
  <c r="AD741" i="2"/>
  <c r="AD725" i="2"/>
  <c r="AD709" i="2"/>
  <c r="AD693" i="2"/>
  <c r="AD677" i="2"/>
  <c r="AD661" i="2"/>
  <c r="AD645" i="2"/>
  <c r="AD629" i="2"/>
  <c r="AD613" i="2"/>
  <c r="AD597" i="2"/>
  <c r="AD581" i="2"/>
  <c r="AD565" i="2"/>
  <c r="AD549" i="2"/>
  <c r="AD533" i="2"/>
  <c r="AD964" i="2"/>
  <c r="AD940" i="2"/>
  <c r="AD920" i="2"/>
  <c r="AD900" i="2"/>
  <c r="AD876" i="2"/>
  <c r="AD856" i="2"/>
  <c r="AD836" i="2"/>
  <c r="AD812" i="2"/>
  <c r="AD792" i="2"/>
  <c r="AD772" i="2"/>
  <c r="AD748" i="2"/>
  <c r="AD728" i="2"/>
  <c r="AD708" i="2"/>
  <c r="AD680" i="2"/>
  <c r="AD656" i="2"/>
  <c r="AD636" i="2"/>
  <c r="AD616" i="2"/>
  <c r="AD588" i="2"/>
  <c r="AD572" i="2"/>
  <c r="F204" i="1"/>
  <c r="AD734" i="2"/>
  <c r="AD646" i="2"/>
  <c r="AD574" i="2"/>
  <c r="AD522" i="2"/>
  <c r="AD478" i="2"/>
  <c r="AD390" i="2"/>
  <c r="AD330" i="2"/>
  <c r="AD294" i="2"/>
  <c r="AD278" i="2"/>
  <c r="AD258" i="2"/>
  <c r="AE258" i="2" s="1"/>
  <c r="AD242" i="2"/>
  <c r="AD218" i="2"/>
  <c r="AE218" i="2" s="1"/>
  <c r="AD201" i="2"/>
  <c r="AD517" i="2"/>
  <c r="AD501" i="2"/>
  <c r="AD485" i="2"/>
  <c r="AD469" i="2"/>
  <c r="AD564" i="2"/>
  <c r="AD544" i="2"/>
  <c r="AD528" i="2"/>
  <c r="AD508" i="2"/>
  <c r="AD488" i="2"/>
  <c r="AD464" i="2"/>
  <c r="AD444" i="2"/>
  <c r="AD428" i="2"/>
  <c r="AD408" i="2"/>
  <c r="AD388" i="2"/>
  <c r="AD372" i="2"/>
  <c r="AD356" i="2"/>
  <c r="AD336" i="2"/>
  <c r="AD308" i="2"/>
  <c r="AD292" i="2"/>
  <c r="AD276" i="2"/>
  <c r="AE276" i="2" s="1"/>
  <c r="AD260" i="2"/>
  <c r="AE260" i="2" s="1"/>
  <c r="AD236" i="2"/>
  <c r="AD215" i="2"/>
  <c r="AE215" i="2" s="1"/>
  <c r="AD199" i="2"/>
  <c r="AD171" i="2"/>
  <c r="AD193" i="2"/>
  <c r="AE193" i="2" s="1"/>
  <c r="AD177" i="2"/>
  <c r="F229" i="1"/>
  <c r="F236" i="1"/>
  <c r="F217" i="1"/>
  <c r="F199" i="1"/>
  <c r="F244" i="1"/>
  <c r="F227" i="1"/>
  <c r="F210" i="1"/>
  <c r="AD453" i="2"/>
  <c r="AD437" i="2"/>
  <c r="AD421" i="2"/>
  <c r="AD405" i="2"/>
  <c r="AD389" i="2"/>
  <c r="AD373" i="2"/>
  <c r="F216" i="1"/>
  <c r="AD409" i="2"/>
  <c r="AD357" i="2"/>
  <c r="AD325" i="2"/>
  <c r="AD285" i="2"/>
  <c r="AE285" i="2" s="1"/>
  <c r="AD253" i="2"/>
  <c r="AD221" i="2"/>
  <c r="AE221" i="2" s="1"/>
  <c r="AD188" i="2"/>
  <c r="F240" i="1"/>
  <c r="F205" i="1"/>
  <c r="F198" i="1"/>
  <c r="AD393" i="2"/>
  <c r="AD345" i="2"/>
  <c r="AD305" i="2"/>
  <c r="AD273" i="2"/>
  <c r="AE273" i="2" s="1"/>
  <c r="AD241" i="2"/>
  <c r="AD208" i="2"/>
  <c r="AE208" i="2" s="1"/>
  <c r="AD176" i="2"/>
  <c r="F226" i="1"/>
  <c r="AD441" i="2"/>
  <c r="AD377" i="2"/>
  <c r="AD341" i="2"/>
  <c r="AD301" i="2"/>
  <c r="AD269" i="2"/>
  <c r="AE269" i="2" s="1"/>
  <c r="AD237" i="2"/>
  <c r="AD204" i="2"/>
  <c r="AD168" i="2"/>
  <c r="F222" i="1"/>
  <c r="AD425" i="2"/>
  <c r="AD257" i="2"/>
  <c r="AE257" i="2" s="1"/>
  <c r="F209" i="1"/>
  <c r="AD361" i="2"/>
  <c r="AD225" i="2"/>
  <c r="AE225" i="2" s="1"/>
  <c r="AD329" i="2"/>
  <c r="AD192" i="2"/>
  <c r="AE192" i="2" s="1"/>
  <c r="AD289" i="2"/>
  <c r="AE289" i="2" s="1"/>
  <c r="F243" i="1"/>
  <c r="L261" i="1"/>
  <c r="G701" i="14"/>
  <c r="G657" i="14"/>
  <c r="G513" i="14"/>
  <c r="G704" i="14"/>
  <c r="G491" i="14"/>
  <c r="G601" i="14"/>
  <c r="G617" i="14"/>
  <c r="G725" i="14"/>
  <c r="G441" i="14"/>
  <c r="G458" i="14"/>
  <c r="G475" i="14"/>
  <c r="G401" i="14"/>
  <c r="G564" i="14"/>
  <c r="G573" i="14"/>
  <c r="G589" i="14"/>
  <c r="G501" i="14"/>
  <c r="G518" i="14"/>
  <c r="G536" i="14"/>
  <c r="G629" i="14"/>
  <c r="G694" i="14"/>
  <c r="G665" i="14"/>
  <c r="G682" i="14"/>
  <c r="G649" i="14"/>
  <c r="G614" i="14"/>
  <c r="G722" i="14"/>
  <c r="G438" i="14"/>
  <c r="G455" i="14"/>
  <c r="G472" i="14"/>
  <c r="G398" i="14"/>
  <c r="G561" i="14"/>
  <c r="G578" i="14"/>
  <c r="G594" i="14"/>
  <c r="G506" i="14"/>
  <c r="G519" i="14"/>
  <c r="G537" i="14"/>
  <c r="G630" i="14"/>
  <c r="G695" i="14"/>
  <c r="G707" i="14"/>
  <c r="G674" i="14"/>
  <c r="G641" i="14"/>
  <c r="G598" i="14"/>
  <c r="G603" i="14"/>
  <c r="G634" i="14"/>
  <c r="G727" i="14"/>
  <c r="G443" i="14"/>
  <c r="G460" i="14"/>
  <c r="G477" i="14"/>
  <c r="G550" i="14"/>
  <c r="G566" i="14"/>
  <c r="G575" i="14"/>
  <c r="G591" i="14"/>
  <c r="G503" i="14"/>
  <c r="G520" i="14"/>
  <c r="G538" i="14"/>
  <c r="G631" i="14"/>
  <c r="G696" i="14"/>
  <c r="G667" i="14"/>
  <c r="G684" i="14"/>
  <c r="G600" i="14"/>
  <c r="G616" i="14"/>
  <c r="G724" i="14"/>
  <c r="G440" i="14"/>
  <c r="G457" i="14"/>
  <c r="G474" i="14"/>
  <c r="G400" i="14"/>
  <c r="G563" i="14"/>
  <c r="G580" i="14"/>
  <c r="G596" i="14"/>
  <c r="G508" i="14"/>
  <c r="G521" i="14"/>
  <c r="G539" i="14"/>
  <c r="G632" i="14"/>
  <c r="G697" i="14"/>
  <c r="G710" i="14"/>
  <c r="G676" i="14"/>
  <c r="G643" i="14"/>
  <c r="G658" i="14"/>
  <c r="G605" i="14"/>
  <c r="G636" i="14"/>
  <c r="G729" i="14"/>
  <c r="G445" i="14"/>
  <c r="G462" i="14"/>
  <c r="G479" i="14"/>
  <c r="G552" i="14"/>
  <c r="G568" i="14"/>
  <c r="G577" i="14"/>
  <c r="G593" i="14"/>
  <c r="G505" i="14"/>
  <c r="G524" i="14"/>
  <c r="G540" i="14"/>
  <c r="G619" i="14"/>
  <c r="G698" i="14"/>
  <c r="G669" i="14"/>
  <c r="G686" i="14"/>
  <c r="G602" i="14"/>
  <c r="G633" i="14"/>
  <c r="G726" i="14"/>
  <c r="G442" i="14"/>
  <c r="G459" i="14"/>
  <c r="G476" i="14"/>
  <c r="G549" i="14"/>
  <c r="G565" i="14"/>
  <c r="G582" i="14"/>
  <c r="G494" i="14"/>
  <c r="G511" i="14"/>
  <c r="G525" i="14"/>
  <c r="G541" i="14"/>
  <c r="G620" i="14"/>
  <c r="G699" i="14"/>
  <c r="G712" i="14"/>
  <c r="G678" i="14"/>
  <c r="G645" i="14"/>
  <c r="G660" i="14"/>
  <c r="G607" i="14"/>
  <c r="G714" i="14"/>
  <c r="G731" i="14"/>
  <c r="G447" i="14"/>
  <c r="G465" i="14"/>
  <c r="G481" i="14"/>
  <c r="G554" i="14"/>
  <c r="G570" i="14"/>
  <c r="G579" i="14"/>
  <c r="G595" i="14"/>
  <c r="G507" i="14"/>
  <c r="G526" i="14"/>
  <c r="G543" i="14"/>
  <c r="G621" i="14"/>
  <c r="G700" i="14"/>
  <c r="G671" i="14"/>
  <c r="G688" i="14"/>
  <c r="G604" i="14"/>
  <c r="G635" i="14"/>
  <c r="G728" i="14"/>
  <c r="G444" i="14"/>
  <c r="G461" i="14"/>
  <c r="G478" i="14"/>
  <c r="G551" i="14"/>
  <c r="G567" i="14"/>
  <c r="G584" i="14"/>
  <c r="G496" i="14"/>
  <c r="G651" i="14"/>
  <c r="G527" i="14"/>
  <c r="G544" i="14"/>
  <c r="G622" i="14"/>
  <c r="G703" i="14"/>
  <c r="G664" i="14"/>
  <c r="G681" i="14"/>
  <c r="G648" i="14"/>
  <c r="G662" i="14"/>
  <c r="G609" i="14"/>
  <c r="G717" i="14"/>
  <c r="G432" i="14"/>
  <c r="G450" i="14"/>
  <c r="G467" i="14"/>
  <c r="G483" i="14"/>
  <c r="G556" i="14"/>
  <c r="G702" i="14"/>
  <c r="G581" i="14"/>
  <c r="G597" i="14"/>
  <c r="G510" i="14"/>
  <c r="G528" i="14"/>
  <c r="G545" i="14"/>
  <c r="G623" i="14"/>
  <c r="G706" i="14"/>
  <c r="G673" i="14"/>
  <c r="G640" i="14"/>
  <c r="G606" i="14"/>
  <c r="G637" i="14"/>
  <c r="G730" i="14"/>
  <c r="G446" i="14"/>
  <c r="G463" i="14"/>
  <c r="G480" i="14"/>
  <c r="G553" i="14"/>
  <c r="G569" i="14"/>
  <c r="G586" i="14"/>
  <c r="G498" i="14"/>
  <c r="G653" i="14"/>
  <c r="G529" i="14"/>
  <c r="G546" i="14"/>
  <c r="G624" i="14"/>
  <c r="G659" i="14"/>
  <c r="G666" i="14"/>
  <c r="G683" i="14"/>
  <c r="G650" i="14"/>
  <c r="G490" i="14"/>
  <c r="G723" i="14"/>
  <c r="G471" i="14"/>
  <c r="G652" i="14"/>
  <c r="G499" i="14"/>
  <c r="G522" i="14"/>
  <c r="G492" i="14"/>
  <c r="G434" i="14"/>
  <c r="G473" i="14"/>
  <c r="G654" i="14"/>
  <c r="G512" i="14"/>
  <c r="G627" i="14"/>
  <c r="G677" i="14"/>
  <c r="G715" i="14"/>
  <c r="G453" i="14"/>
  <c r="G557" i="14"/>
  <c r="G500" i="14"/>
  <c r="G535" i="14"/>
  <c r="G663" i="14"/>
  <c r="G599" i="14"/>
  <c r="G437" i="14"/>
  <c r="G486" i="14"/>
  <c r="G656" i="14"/>
  <c r="G514" i="14"/>
  <c r="G625" i="14"/>
  <c r="G611" i="14"/>
  <c r="G439" i="14"/>
  <c r="G488" i="14"/>
  <c r="G583" i="14"/>
  <c r="G516" i="14"/>
  <c r="G690" i="14"/>
  <c r="G642" i="14"/>
  <c r="G720" i="14"/>
  <c r="G468" i="14"/>
  <c r="G571" i="14"/>
  <c r="G504" i="14"/>
  <c r="G626" i="14"/>
  <c r="G668" i="14"/>
  <c r="G613" i="14"/>
  <c r="G452" i="14"/>
  <c r="G399" i="14"/>
  <c r="G585" i="14"/>
  <c r="G530" i="14"/>
  <c r="G692" i="14"/>
  <c r="G644" i="14"/>
  <c r="G732" i="14"/>
  <c r="G470" i="14"/>
  <c r="G574" i="14"/>
  <c r="G655" i="14"/>
  <c r="G628" i="14"/>
  <c r="G670" i="14"/>
  <c r="G615" i="14"/>
  <c r="G562" i="14"/>
  <c r="G711" i="14"/>
  <c r="G718" i="14"/>
  <c r="G487" i="14"/>
  <c r="G515" i="14"/>
  <c r="G661" i="14"/>
  <c r="G719" i="14"/>
  <c r="G587" i="14"/>
  <c r="G713" i="14"/>
  <c r="G433" i="14"/>
  <c r="G555" i="14"/>
  <c r="G517" i="14"/>
  <c r="G705" i="14"/>
  <c r="G721" i="14"/>
  <c r="G454" i="14"/>
  <c r="G497" i="14"/>
  <c r="G680" i="14"/>
  <c r="G448" i="14"/>
  <c r="G576" i="14"/>
  <c r="G533" i="14"/>
  <c r="G685" i="14"/>
  <c r="G456" i="14"/>
  <c r="G532" i="14"/>
  <c r="G647" i="14"/>
  <c r="G451" i="14"/>
  <c r="G588" i="14"/>
  <c r="G548" i="14"/>
  <c r="G687" i="14"/>
  <c r="G558" i="14"/>
  <c r="G547" i="14"/>
  <c r="G610" i="14"/>
  <c r="G482" i="14"/>
  <c r="G592" i="14"/>
  <c r="G691" i="14"/>
  <c r="G469" i="14"/>
  <c r="G436" i="14"/>
  <c r="G693" i="14"/>
  <c r="G560" i="14"/>
  <c r="G466" i="14"/>
  <c r="G672" i="14"/>
  <c r="G495" i="14"/>
  <c r="G485" i="14"/>
  <c r="G639" i="14"/>
  <c r="G534" i="14"/>
  <c r="G559" i="14"/>
  <c r="G708" i="14"/>
  <c r="G590" i="14"/>
  <c r="G608" i="14"/>
  <c r="G531" i="14"/>
  <c r="G675" i="14"/>
  <c r="G612" i="14"/>
  <c r="G502" i="14"/>
  <c r="G689" i="14"/>
  <c r="G349" i="14"/>
  <c r="G348" i="14"/>
  <c r="G233" i="14"/>
  <c r="G236" i="14"/>
  <c r="G238" i="14"/>
  <c r="G240" i="14"/>
  <c r="G234" i="14"/>
  <c r="G237" i="14"/>
  <c r="G239" i="14"/>
  <c r="G235" i="14"/>
  <c r="G273" i="14"/>
  <c r="G262" i="14"/>
  <c r="G241" i="14"/>
  <c r="G217" i="14"/>
  <c r="G306" i="14"/>
  <c r="G276" i="14"/>
  <c r="G257" i="14"/>
  <c r="G250" i="14"/>
  <c r="G246" i="14"/>
  <c r="G222" i="14"/>
  <c r="G219" i="14"/>
  <c r="G370" i="14"/>
  <c r="G251" i="14"/>
  <c r="G248" i="14"/>
  <c r="G243" i="14"/>
  <c r="G227" i="14"/>
  <c r="G301" i="14"/>
  <c r="G223" i="14"/>
  <c r="G319" i="14"/>
  <c r="G295" i="14"/>
  <c r="G260" i="14"/>
  <c r="G229" i="14"/>
  <c r="G286" i="14"/>
  <c r="G270" i="14"/>
  <c r="G255" i="14"/>
  <c r="G375" i="14"/>
  <c r="G326" i="14"/>
  <c r="G268" i="14"/>
  <c r="G252" i="14"/>
  <c r="G322" i="14"/>
  <c r="G265" i="14"/>
  <c r="G230" i="14"/>
  <c r="G226" i="14"/>
  <c r="G221" i="14"/>
  <c r="G311" i="14"/>
  <c r="G350" i="14"/>
  <c r="G353" i="14"/>
  <c r="G305" i="14"/>
  <c r="G411" i="14"/>
  <c r="G397" i="14"/>
  <c r="G296" i="14"/>
  <c r="G371" i="14"/>
  <c r="G341" i="14"/>
  <c r="G272" i="14"/>
  <c r="G325" i="14"/>
  <c r="G410" i="14"/>
  <c r="G302" i="14"/>
  <c r="G419" i="14"/>
  <c r="G304" i="14"/>
  <c r="G358" i="14"/>
  <c r="G376" i="14"/>
  <c r="G323" i="14"/>
  <c r="G331" i="14"/>
  <c r="G346" i="14"/>
  <c r="G220" i="14"/>
  <c r="G355" i="14"/>
  <c r="G320" i="14"/>
  <c r="G417" i="14"/>
  <c r="G405" i="14"/>
  <c r="G313" i="14"/>
  <c r="G373" i="14"/>
  <c r="G343" i="14"/>
  <c r="G282" i="14"/>
  <c r="G382" i="14"/>
  <c r="G379" i="14"/>
  <c r="G307" i="14"/>
  <c r="G352" i="14"/>
  <c r="G321" i="14"/>
  <c r="G386" i="14"/>
  <c r="G360" i="14"/>
  <c r="G279" i="14"/>
  <c r="G228" i="14"/>
  <c r="G333" i="14"/>
  <c r="G287" i="14"/>
  <c r="G258" i="14"/>
  <c r="G357" i="14"/>
  <c r="G224" i="14"/>
  <c r="G425" i="14"/>
  <c r="G412" i="14"/>
  <c r="G315" i="14"/>
  <c r="G328" i="14"/>
  <c r="G284" i="14"/>
  <c r="G390" i="14"/>
  <c r="G383" i="14"/>
  <c r="G418" i="14"/>
  <c r="G309" i="14"/>
  <c r="G354" i="14"/>
  <c r="G266" i="14"/>
  <c r="G394" i="14"/>
  <c r="G372" i="14"/>
  <c r="G281" i="14"/>
  <c r="G242" i="14"/>
  <c r="G335" i="14"/>
  <c r="G289" i="14"/>
  <c r="G261" i="14"/>
  <c r="G378" i="14"/>
  <c r="G381" i="14"/>
  <c r="G420" i="14"/>
  <c r="G245" i="14"/>
  <c r="G332" i="14"/>
  <c r="G362" i="14"/>
  <c r="G216" i="14"/>
  <c r="G407" i="14"/>
  <c r="G391" i="14"/>
  <c r="G428" i="14"/>
  <c r="G264" i="14"/>
  <c r="G366" i="14"/>
  <c r="G312" i="14"/>
  <c r="G415" i="14"/>
  <c r="G277" i="14"/>
  <c r="G285" i="14"/>
  <c r="G271" i="14"/>
  <c r="G338" i="14"/>
  <c r="G294" i="14"/>
  <c r="G384" i="14"/>
  <c r="G385" i="14"/>
  <c r="G422" i="14"/>
  <c r="G256" i="14"/>
  <c r="G334" i="14"/>
  <c r="G364" i="14"/>
  <c r="G232" i="14"/>
  <c r="G413" i="14"/>
  <c r="G395" i="14"/>
  <c r="G324" i="14"/>
  <c r="G380" i="14"/>
  <c r="G368" i="14"/>
  <c r="G314" i="14"/>
  <c r="G361" i="14"/>
  <c r="G290" i="14"/>
  <c r="G367" i="14"/>
  <c r="G393" i="14"/>
  <c r="G336" i="14"/>
  <c r="G396" i="14"/>
  <c r="G293" i="14"/>
  <c r="G231" i="14"/>
  <c r="G283" i="14"/>
  <c r="G342" i="14"/>
  <c r="G300" i="14"/>
  <c r="G416" i="14"/>
  <c r="G339" i="14"/>
  <c r="G421" i="14"/>
  <c r="G317" i="14"/>
  <c r="G244" i="14"/>
  <c r="G297" i="14"/>
  <c r="G344" i="14"/>
  <c r="G303" i="14"/>
  <c r="G426" i="14"/>
  <c r="G347" i="14"/>
  <c r="G427" i="14"/>
  <c r="G388" i="14"/>
  <c r="G409" i="14"/>
  <c r="G316" i="14"/>
  <c r="G292" i="14"/>
  <c r="G392" i="14"/>
  <c r="G218" i="14"/>
  <c r="G278" i="14"/>
  <c r="G403" i="14"/>
  <c r="G356" i="14"/>
  <c r="G431" i="14"/>
  <c r="G327" i="14"/>
  <c r="G310" i="14"/>
  <c r="G402" i="14"/>
  <c r="G259" i="14"/>
  <c r="G291" i="14"/>
  <c r="G408" i="14"/>
  <c r="G253" i="14"/>
  <c r="G269" i="14"/>
  <c r="G374" i="14"/>
  <c r="G377" i="14"/>
  <c r="G363" i="14"/>
  <c r="G389" i="14"/>
  <c r="G424" i="14"/>
  <c r="G365" i="14"/>
  <c r="G359" i="14"/>
  <c r="G404" i="14"/>
  <c r="G329" i="14"/>
  <c r="G299" i="14"/>
  <c r="G337" i="14"/>
  <c r="G430" i="14"/>
  <c r="G308" i="14"/>
  <c r="G275" i="14"/>
  <c r="G267" i="14"/>
  <c r="G429" i="14"/>
  <c r="G254" i="14"/>
  <c r="G288" i="14"/>
  <c r="G247" i="14"/>
  <c r="G340" i="14"/>
  <c r="F106" i="4"/>
  <c r="AD107" i="2"/>
  <c r="AD97" i="2"/>
  <c r="AD48" i="2"/>
  <c r="AD63" i="2"/>
  <c r="AD12" i="2"/>
  <c r="AD6" i="2"/>
  <c r="AD118" i="2"/>
  <c r="AD95" i="2"/>
  <c r="AD116" i="2"/>
  <c r="AD81" i="2"/>
  <c r="AD77" i="2"/>
  <c r="AD99" i="2"/>
  <c r="AD17" i="2"/>
  <c r="AD34" i="2"/>
  <c r="AD101" i="2"/>
  <c r="AD93" i="2"/>
  <c r="AD89" i="2"/>
  <c r="AD119" i="2"/>
  <c r="AD58" i="2"/>
  <c r="AD41" i="2"/>
  <c r="AD109" i="2"/>
  <c r="AD103" i="2"/>
  <c r="G120" i="14"/>
  <c r="G192" i="14"/>
  <c r="F256" i="1"/>
  <c r="F191" i="1"/>
  <c r="F183" i="1"/>
  <c r="F54" i="4"/>
  <c r="F22" i="4"/>
  <c r="G84" i="14"/>
  <c r="F166" i="1"/>
  <c r="F134" i="1"/>
  <c r="F94" i="1"/>
  <c r="F6" i="1"/>
  <c r="F158" i="1"/>
  <c r="F118" i="1"/>
  <c r="F70" i="1"/>
  <c r="F38" i="1"/>
  <c r="F30" i="1"/>
  <c r="G61" i="14"/>
  <c r="F173" i="1"/>
  <c r="F137" i="4"/>
  <c r="F130" i="4"/>
  <c r="F150" i="1"/>
  <c r="F110" i="1"/>
  <c r="F86" i="1"/>
  <c r="F54" i="1"/>
  <c r="F22" i="1"/>
  <c r="F142" i="1"/>
  <c r="F102" i="1"/>
  <c r="F78" i="1"/>
  <c r="F46" i="1"/>
  <c r="F14" i="1"/>
  <c r="F151" i="4"/>
  <c r="G166" i="14"/>
  <c r="G211" i="14"/>
  <c r="AD15" i="2"/>
  <c r="AD5" i="2"/>
  <c r="AD25" i="2"/>
  <c r="AD32" i="2"/>
  <c r="AD158" i="2"/>
  <c r="AD150" i="2"/>
  <c r="AD145" i="2"/>
  <c r="AD142" i="2"/>
  <c r="AD139" i="2"/>
  <c r="AD136" i="2"/>
  <c r="AD127" i="2"/>
  <c r="AD120" i="2"/>
  <c r="AD108" i="2"/>
  <c r="AD94" i="2"/>
  <c r="AD84" i="2"/>
  <c r="AD72" i="2"/>
  <c r="AD65" i="2"/>
  <c r="AD55" i="2"/>
  <c r="AD46" i="2"/>
  <c r="F126" i="1"/>
  <c r="F62" i="1"/>
  <c r="G98" i="14"/>
  <c r="F108" i="1"/>
  <c r="G181" i="14"/>
  <c r="F253" i="1"/>
  <c r="F144" i="4"/>
  <c r="F100" i="4"/>
  <c r="G78" i="14"/>
  <c r="G158" i="14"/>
  <c r="G150" i="14"/>
  <c r="F140" i="1"/>
  <c r="F66" i="4"/>
  <c r="F35" i="4"/>
  <c r="F3" i="4"/>
  <c r="G122" i="14"/>
  <c r="F10" i="1"/>
  <c r="F73" i="4"/>
  <c r="G128" i="14"/>
  <c r="F118" i="4"/>
  <c r="G25" i="14"/>
  <c r="F187" i="1"/>
  <c r="F171" i="1"/>
  <c r="F155" i="1"/>
  <c r="F139" i="1"/>
  <c r="F123" i="1"/>
  <c r="F99" i="1"/>
  <c r="F83" i="1"/>
  <c r="F59" i="1"/>
  <c r="F43" i="1"/>
  <c r="F27" i="1"/>
  <c r="F11" i="1"/>
  <c r="F171" i="4"/>
  <c r="F79" i="4"/>
  <c r="F48" i="4"/>
  <c r="F16" i="4"/>
  <c r="F252" i="1"/>
  <c r="F179" i="1"/>
  <c r="F163" i="1"/>
  <c r="F147" i="1"/>
  <c r="F131" i="1"/>
  <c r="F115" i="1"/>
  <c r="F91" i="1"/>
  <c r="F75" i="1"/>
  <c r="F67" i="1"/>
  <c r="F51" i="1"/>
  <c r="F35" i="1"/>
  <c r="F19" i="1"/>
  <c r="F3" i="1"/>
  <c r="F259" i="1"/>
  <c r="F251" i="1"/>
  <c r="F178" i="4"/>
  <c r="G179" i="14"/>
  <c r="F117" i="1"/>
  <c r="F93" i="1"/>
  <c r="F77" i="1"/>
  <c r="F53" i="1"/>
  <c r="F37" i="1"/>
  <c r="F21" i="1"/>
  <c r="F5" i="1"/>
  <c r="F190" i="1"/>
  <c r="F172" i="1"/>
  <c r="F132" i="1"/>
  <c r="F197" i="4"/>
  <c r="F190" i="4"/>
  <c r="F164" i="4"/>
  <c r="F157" i="4"/>
  <c r="F150" i="4"/>
  <c r="F143" i="4"/>
  <c r="F124" i="4"/>
  <c r="F112" i="4"/>
  <c r="F99" i="4"/>
  <c r="F92" i="4"/>
  <c r="F78" i="4"/>
  <c r="F72" i="4"/>
  <c r="F60" i="4"/>
  <c r="F53" i="4"/>
  <c r="F47" i="4"/>
  <c r="F41" i="4"/>
  <c r="F34" i="4"/>
  <c r="F28" i="4"/>
  <c r="F21" i="4"/>
  <c r="F15" i="4"/>
  <c r="F9" i="4"/>
  <c r="G15" i="14"/>
  <c r="G7" i="14"/>
  <c r="G37" i="14"/>
  <c r="G73" i="14"/>
  <c r="G77" i="14"/>
  <c r="G90" i="14"/>
  <c r="G135" i="14"/>
  <c r="G121" i="14"/>
  <c r="G143" i="14"/>
  <c r="G157" i="14"/>
  <c r="G171" i="14"/>
  <c r="G197" i="14"/>
  <c r="AD3" i="2"/>
  <c r="AD14" i="2"/>
  <c r="AD4" i="2"/>
  <c r="AD24" i="2"/>
  <c r="AD38" i="2"/>
  <c r="AD31" i="2"/>
  <c r="AD157" i="2"/>
  <c r="AD148" i="2"/>
  <c r="AD126" i="2"/>
  <c r="AD117" i="2"/>
  <c r="AD106" i="2"/>
  <c r="AD92" i="2"/>
  <c r="AD83" i="2"/>
  <c r="AD78" i="2"/>
  <c r="AD71" i="2"/>
  <c r="AD64" i="2"/>
  <c r="AD54" i="2"/>
  <c r="AD45" i="2"/>
  <c r="F125" i="1"/>
  <c r="F109" i="1"/>
  <c r="F101" i="1"/>
  <c r="F85" i="1"/>
  <c r="F69" i="1"/>
  <c r="F61" i="1"/>
  <c r="F45" i="1"/>
  <c r="F29" i="1"/>
  <c r="F13" i="1"/>
  <c r="F2" i="1"/>
  <c r="F76" i="1"/>
  <c r="F68" i="1"/>
  <c r="F60" i="1"/>
  <c r="F52" i="1"/>
  <c r="F44" i="1"/>
  <c r="F36" i="1"/>
  <c r="F28" i="1"/>
  <c r="F20" i="1"/>
  <c r="F12" i="1"/>
  <c r="F4" i="1"/>
  <c r="F189" i="1"/>
  <c r="F165" i="1"/>
  <c r="F124" i="1"/>
  <c r="F2" i="4"/>
  <c r="F183" i="4"/>
  <c r="F176" i="4"/>
  <c r="F169" i="4"/>
  <c r="F163" i="4"/>
  <c r="F156" i="4"/>
  <c r="F149" i="4"/>
  <c r="F142" i="4"/>
  <c r="F136" i="4"/>
  <c r="F129" i="4"/>
  <c r="F123" i="4"/>
  <c r="F117" i="4"/>
  <c r="F111" i="4"/>
  <c r="F105" i="4"/>
  <c r="F77" i="4"/>
  <c r="F71" i="4"/>
  <c r="F65" i="4"/>
  <c r="F59" i="4"/>
  <c r="F46" i="4"/>
  <c r="F40" i="4"/>
  <c r="F27" i="4"/>
  <c r="F14" i="4"/>
  <c r="F8" i="4"/>
  <c r="G30" i="14"/>
  <c r="G65" i="14"/>
  <c r="G72" i="14"/>
  <c r="G83" i="14"/>
  <c r="G86" i="14"/>
  <c r="G119" i="14"/>
  <c r="G112" i="14"/>
  <c r="G134" i="14"/>
  <c r="G127" i="14"/>
  <c r="G137" i="14"/>
  <c r="G177" i="14"/>
  <c r="G190" i="14"/>
  <c r="G210" i="14"/>
  <c r="G203" i="14"/>
  <c r="AD21" i="2"/>
  <c r="F188" i="1"/>
  <c r="F164" i="1"/>
  <c r="F196" i="4"/>
  <c r="F189" i="4"/>
  <c r="F182" i="4"/>
  <c r="F175" i="4"/>
  <c r="F162" i="4"/>
  <c r="F155" i="4"/>
  <c r="F135" i="4"/>
  <c r="F122" i="4"/>
  <c r="F90" i="4"/>
  <c r="F83" i="4"/>
  <c r="F70" i="4"/>
  <c r="F58" i="4"/>
  <c r="F52" i="4"/>
  <c r="F45" i="4"/>
  <c r="F39" i="4"/>
  <c r="F33" i="4"/>
  <c r="F26" i="4"/>
  <c r="F20" i="4"/>
  <c r="F13" i="4"/>
  <c r="F7" i="4"/>
  <c r="G21" i="14"/>
  <c r="G14" i="14"/>
  <c r="G29" i="14"/>
  <c r="G59" i="14"/>
  <c r="G52" i="14"/>
  <c r="G100" i="14"/>
  <c r="G111" i="14"/>
  <c r="G133" i="14"/>
  <c r="G155" i="14"/>
  <c r="G170" i="14"/>
  <c r="G183" i="14"/>
  <c r="G201" i="14"/>
  <c r="G202" i="14"/>
  <c r="F182" i="1"/>
  <c r="F157" i="1"/>
  <c r="F100" i="1"/>
  <c r="F201" i="4"/>
  <c r="F195" i="4"/>
  <c r="F188" i="4"/>
  <c r="F181" i="4"/>
  <c r="F174" i="4"/>
  <c r="F168" i="4"/>
  <c r="F161" i="4"/>
  <c r="F154" i="4"/>
  <c r="F148" i="4"/>
  <c r="F141" i="4"/>
  <c r="F109" i="4"/>
  <c r="F103" i="4"/>
  <c r="F96" i="4"/>
  <c r="F82" i="4"/>
  <c r="F76" i="4"/>
  <c r="G35" i="14"/>
  <c r="G51" i="14"/>
  <c r="G64" i="14"/>
  <c r="G94" i="14"/>
  <c r="G87" i="14"/>
  <c r="G117" i="14"/>
  <c r="G110" i="14"/>
  <c r="G147" i="14"/>
  <c r="G140" i="14"/>
  <c r="G182" i="14"/>
  <c r="G176" i="14"/>
  <c r="G208" i="14"/>
  <c r="G214" i="14"/>
  <c r="AD10" i="2"/>
  <c r="AD28" i="2"/>
  <c r="AD30" i="2"/>
  <c r="AD37" i="2"/>
  <c r="AD162" i="2"/>
  <c r="AD154" i="2"/>
  <c r="AD140" i="2"/>
  <c r="AD137" i="2"/>
  <c r="AD133" i="2"/>
  <c r="AD124" i="2"/>
  <c r="AD113" i="2"/>
  <c r="AD102" i="2"/>
  <c r="AD88" i="2"/>
  <c r="AD80" i="2"/>
  <c r="AD75" i="2"/>
  <c r="AD68" i="2"/>
  <c r="AD60" i="2"/>
  <c r="AD51" i="2"/>
  <c r="F186" i="1"/>
  <c r="F170" i="1"/>
  <c r="F154" i="1"/>
  <c r="F130" i="1"/>
  <c r="F114" i="1"/>
  <c r="F98" i="1"/>
  <c r="F82" i="1"/>
  <c r="F58" i="1"/>
  <c r="F34" i="1"/>
  <c r="F26" i="1"/>
  <c r="F258" i="1"/>
  <c r="F193" i="1"/>
  <c r="F185" i="1"/>
  <c r="F177" i="1"/>
  <c r="F169" i="1"/>
  <c r="F161" i="1"/>
  <c r="F153" i="1"/>
  <c r="F145" i="1"/>
  <c r="F137" i="1"/>
  <c r="F129" i="1"/>
  <c r="F121" i="1"/>
  <c r="F113" i="1"/>
  <c r="F105" i="1"/>
  <c r="F97" i="1"/>
  <c r="F89" i="1"/>
  <c r="F81" i="1"/>
  <c r="F73" i="1"/>
  <c r="F65" i="1"/>
  <c r="F57" i="1"/>
  <c r="F49" i="1"/>
  <c r="F41" i="1"/>
  <c r="F33" i="1"/>
  <c r="F25" i="1"/>
  <c r="F17" i="1"/>
  <c r="F9" i="1"/>
  <c r="F181" i="1"/>
  <c r="F156" i="1"/>
  <c r="F92" i="1"/>
  <c r="F194" i="4"/>
  <c r="F187" i="4"/>
  <c r="F160" i="4"/>
  <c r="F127" i="4"/>
  <c r="F121" i="4"/>
  <c r="F115" i="4"/>
  <c r="F95" i="4"/>
  <c r="F89" i="4"/>
  <c r="F63" i="4"/>
  <c r="F57" i="4"/>
  <c r="F50" i="4"/>
  <c r="F44" i="4"/>
  <c r="F37" i="4"/>
  <c r="F31" i="4"/>
  <c r="F25" i="4"/>
  <c r="F18" i="4"/>
  <c r="F12" i="4"/>
  <c r="F5" i="4"/>
  <c r="G19" i="14"/>
  <c r="G11" i="14"/>
  <c r="G24" i="14"/>
  <c r="G57" i="14"/>
  <c r="G50" i="14"/>
  <c r="G69" i="14"/>
  <c r="G80" i="14"/>
  <c r="G131" i="14"/>
  <c r="G124" i="14"/>
  <c r="G161" i="14"/>
  <c r="AD18" i="2"/>
  <c r="F178" i="1"/>
  <c r="F162" i="1"/>
  <c r="F146" i="1"/>
  <c r="F138" i="1"/>
  <c r="F122" i="1"/>
  <c r="F106" i="1"/>
  <c r="F90" i="1"/>
  <c r="F66" i="1"/>
  <c r="F50" i="1"/>
  <c r="F18" i="1"/>
  <c r="F257" i="1"/>
  <c r="F192" i="1"/>
  <c r="F184" i="1"/>
  <c r="F176" i="1"/>
  <c r="F168" i="1"/>
  <c r="F160" i="1"/>
  <c r="F152" i="1"/>
  <c r="F144" i="1"/>
  <c r="F136" i="1"/>
  <c r="F128" i="1"/>
  <c r="F120" i="1"/>
  <c r="F112" i="1"/>
  <c r="F104" i="1"/>
  <c r="F96" i="1"/>
  <c r="F88" i="1"/>
  <c r="F80" i="1"/>
  <c r="F72" i="1"/>
  <c r="F64" i="1"/>
  <c r="F56" i="1"/>
  <c r="F48" i="1"/>
  <c r="F40" i="1"/>
  <c r="F32" i="1"/>
  <c r="F24" i="1"/>
  <c r="F16" i="1"/>
  <c r="F8" i="1"/>
  <c r="AD16" i="2"/>
  <c r="G198" i="14"/>
  <c r="G162" i="14"/>
  <c r="G96" i="14"/>
  <c r="G74" i="14"/>
  <c r="G31" i="14"/>
  <c r="G36" i="14"/>
  <c r="G6" i="14"/>
  <c r="G212" i="14"/>
  <c r="G204" i="14"/>
  <c r="G209" i="14"/>
  <c r="G194" i="14"/>
  <c r="G178" i="14"/>
  <c r="G113" i="14"/>
  <c r="G118" i="14"/>
  <c r="G67" i="14"/>
  <c r="G53" i="14"/>
  <c r="G58" i="14"/>
  <c r="G27" i="14"/>
  <c r="G8" i="14"/>
  <c r="F85" i="4"/>
  <c r="F97" i="4"/>
  <c r="F102" i="4"/>
  <c r="F114" i="4"/>
  <c r="F138" i="4"/>
  <c r="F170" i="4"/>
  <c r="F202" i="4"/>
  <c r="F107" i="1"/>
  <c r="F149" i="1"/>
  <c r="G213" i="14"/>
  <c r="G205" i="14"/>
  <c r="G195" i="14"/>
  <c r="G174" i="14"/>
  <c r="G186" i="14"/>
  <c r="G164" i="14"/>
  <c r="G109" i="14"/>
  <c r="G114" i="14"/>
  <c r="G49" i="14"/>
  <c r="G54" i="14"/>
  <c r="G43" i="14"/>
  <c r="G28" i="14"/>
  <c r="G33" i="14"/>
  <c r="G16" i="14"/>
  <c r="F69" i="4"/>
  <c r="F81" i="4"/>
  <c r="F86" i="4"/>
  <c r="F98" i="4"/>
  <c r="F153" i="4"/>
  <c r="F185" i="4"/>
  <c r="F116" i="1"/>
  <c r="G191" i="14"/>
  <c r="G156" i="14"/>
  <c r="G148" i="14"/>
  <c r="G132" i="14"/>
  <c r="G104" i="14"/>
  <c r="G95" i="14"/>
  <c r="G22" i="14"/>
  <c r="F255" i="1"/>
  <c r="F180" i="1"/>
  <c r="F148" i="1"/>
  <c r="F74" i="1"/>
  <c r="F200" i="4"/>
  <c r="F193" i="4"/>
  <c r="F186" i="4"/>
  <c r="F180" i="4"/>
  <c r="F173" i="4"/>
  <c r="F146" i="4"/>
  <c r="F139" i="4"/>
  <c r="F108" i="4"/>
  <c r="F101" i="4"/>
  <c r="F94" i="4"/>
  <c r="F88" i="4"/>
  <c r="F74" i="4"/>
  <c r="G39" i="14"/>
  <c r="G40" i="14"/>
  <c r="G97" i="14"/>
  <c r="G102" i="14"/>
  <c r="G116" i="14"/>
  <c r="G168" i="14"/>
  <c r="G188" i="14"/>
  <c r="G199" i="14"/>
  <c r="G193" i="14"/>
  <c r="G207" i="14"/>
  <c r="F175" i="1"/>
  <c r="F159" i="1"/>
  <c r="F151" i="1"/>
  <c r="F143" i="1"/>
  <c r="F135" i="1"/>
  <c r="F127" i="1"/>
  <c r="F119" i="1"/>
  <c r="F111" i="1"/>
  <c r="F103" i="1"/>
  <c r="F95" i="1"/>
  <c r="F87" i="1"/>
  <c r="F79" i="1"/>
  <c r="F71" i="1"/>
  <c r="F63" i="1"/>
  <c r="F55" i="1"/>
  <c r="F47" i="1"/>
  <c r="F39" i="1"/>
  <c r="F31" i="1"/>
  <c r="F23" i="1"/>
  <c r="F15" i="1"/>
  <c r="F7" i="1"/>
  <c r="F254" i="1"/>
  <c r="F174" i="1"/>
  <c r="F141" i="1"/>
  <c r="F42" i="1"/>
  <c r="F199" i="4"/>
  <c r="F192" i="4"/>
  <c r="F165" i="4"/>
  <c r="F158" i="4"/>
  <c r="F131" i="4"/>
  <c r="F125" i="4"/>
  <c r="F119" i="4"/>
  <c r="F113" i="4"/>
  <c r="F107" i="4"/>
  <c r="F93" i="4"/>
  <c r="F87" i="4"/>
  <c r="F67" i="4"/>
  <c r="F61" i="4"/>
  <c r="F55" i="4"/>
  <c r="F49" i="4"/>
  <c r="F42" i="4"/>
  <c r="F36" i="4"/>
  <c r="F29" i="4"/>
  <c r="F23" i="4"/>
  <c r="F17" i="4"/>
  <c r="F10" i="4"/>
  <c r="F4" i="4"/>
  <c r="G17" i="14"/>
  <c r="G26" i="14"/>
  <c r="G46" i="14"/>
  <c r="G56" i="14"/>
  <c r="G91" i="14"/>
  <c r="G103" i="14"/>
  <c r="G144" i="14"/>
  <c r="G138" i="14"/>
  <c r="G151" i="14"/>
  <c r="G167" i="14"/>
  <c r="AD7" i="2"/>
  <c r="AD26" i="2"/>
  <c r="AD39" i="2"/>
  <c r="AD33" i="2"/>
  <c r="AD159" i="2"/>
  <c r="AD151" i="2"/>
  <c r="AD128" i="2"/>
  <c r="AD121" i="2"/>
  <c r="AD110" i="2"/>
  <c r="AD96" i="2"/>
  <c r="AD85" i="2"/>
  <c r="AD79" i="2"/>
  <c r="AD73" i="2"/>
  <c r="AD56" i="2"/>
  <c r="AD47" i="2"/>
  <c r="G13" i="14"/>
  <c r="G34" i="14"/>
  <c r="G44" i="14"/>
  <c r="G55" i="14"/>
  <c r="G63" i="14"/>
  <c r="G82" i="14"/>
  <c r="G89" i="14"/>
  <c r="G99" i="14"/>
  <c r="G115" i="14"/>
  <c r="G126" i="14"/>
  <c r="G142" i="14"/>
  <c r="G149" i="14"/>
  <c r="G165" i="14"/>
  <c r="G175" i="14"/>
  <c r="G196" i="14"/>
  <c r="G206" i="14"/>
  <c r="AD20" i="2"/>
  <c r="AD13" i="2"/>
  <c r="AD23" i="2"/>
  <c r="AD164" i="2"/>
  <c r="AD156" i="2"/>
  <c r="AD144" i="2"/>
  <c r="AD135" i="2"/>
  <c r="AD131" i="2"/>
  <c r="AD115" i="2"/>
  <c r="AD105" i="2"/>
  <c r="AD91" i="2"/>
  <c r="AD82" i="2"/>
  <c r="AD70" i="2"/>
  <c r="AD53" i="2"/>
  <c r="AD44" i="2"/>
  <c r="F198" i="4"/>
  <c r="F191" i="4"/>
  <c r="F179" i="4"/>
  <c r="F172" i="4"/>
  <c r="F166" i="4"/>
  <c r="F159" i="4"/>
  <c r="F147" i="4"/>
  <c r="F140" i="4"/>
  <c r="F134" i="4"/>
  <c r="F128" i="4"/>
  <c r="F116" i="4"/>
  <c r="F110" i="4"/>
  <c r="F104" i="4"/>
  <c r="F75" i="4"/>
  <c r="F64" i="4"/>
  <c r="F51" i="4"/>
  <c r="F38" i="4"/>
  <c r="F32" i="4"/>
  <c r="F19" i="4"/>
  <c r="F6" i="4"/>
  <c r="G20" i="14"/>
  <c r="G12" i="14"/>
  <c r="G38" i="14"/>
  <c r="G60" i="14"/>
  <c r="G62" i="14"/>
  <c r="G70" i="14"/>
  <c r="G81" i="14"/>
  <c r="G88" i="14"/>
  <c r="G106" i="14"/>
  <c r="G125" i="14"/>
  <c r="G141" i="14"/>
  <c r="G160" i="14"/>
  <c r="G180" i="14"/>
  <c r="G200" i="14"/>
  <c r="AD19" i="2"/>
  <c r="AD11" i="2"/>
  <c r="AD29" i="2"/>
  <c r="AD22" i="2"/>
  <c r="AD163" i="2"/>
  <c r="AD155" i="2"/>
  <c r="AD143" i="2"/>
  <c r="AD134" i="2"/>
  <c r="AD114" i="2"/>
  <c r="AD104" i="2"/>
  <c r="AD90" i="2"/>
  <c r="AD76" i="2"/>
  <c r="AD69" i="2"/>
  <c r="AD61" i="2"/>
  <c r="AD52" i="2"/>
  <c r="AD43" i="2"/>
  <c r="F184" i="4"/>
  <c r="F177" i="4"/>
  <c r="F152" i="4"/>
  <c r="F145" i="4"/>
  <c r="F132" i="4"/>
  <c r="F126" i="4"/>
  <c r="F120" i="4"/>
  <c r="F91" i="4"/>
  <c r="F80" i="4"/>
  <c r="F68" i="4"/>
  <c r="F62" i="4"/>
  <c r="F56" i="4"/>
  <c r="F43" i="4"/>
  <c r="F30" i="4"/>
  <c r="F24" i="4"/>
  <c r="F11" i="4"/>
  <c r="G18" i="14"/>
  <c r="G10" i="14"/>
  <c r="G32" i="14"/>
  <c r="G42" i="14"/>
  <c r="G48" i="14"/>
  <c r="G68" i="14"/>
  <c r="G93" i="14"/>
  <c r="G101" i="14"/>
  <c r="G108" i="14"/>
  <c r="G130" i="14"/>
  <c r="G146" i="14"/>
  <c r="G154" i="14"/>
  <c r="G163" i="14"/>
  <c r="G185" i="14"/>
  <c r="G173" i="14"/>
  <c r="AD9" i="2"/>
  <c r="AD27" i="2"/>
  <c r="AD42" i="2"/>
  <c r="AD36" i="2"/>
  <c r="AD161" i="2"/>
  <c r="AD153" i="2"/>
  <c r="AD149" i="2"/>
  <c r="AD138" i="2"/>
  <c r="AD132" i="2"/>
  <c r="AD130" i="2"/>
  <c r="AD123" i="2"/>
  <c r="AD112" i="2"/>
  <c r="AD100" i="2"/>
  <c r="AD87" i="2"/>
  <c r="AD74" i="2"/>
  <c r="AD67" i="2"/>
  <c r="AD59" i="2"/>
  <c r="AD50" i="2"/>
  <c r="G9" i="14"/>
  <c r="G41" i="14"/>
  <c r="G47" i="14"/>
  <c r="G76" i="14"/>
  <c r="G79" i="14"/>
  <c r="G92" i="14"/>
  <c r="G107" i="14"/>
  <c r="G129" i="14"/>
  <c r="G123" i="14"/>
  <c r="G145" i="14"/>
  <c r="G139" i="14"/>
  <c r="G153" i="14"/>
  <c r="G169" i="14"/>
  <c r="G184" i="14"/>
  <c r="G172" i="14"/>
  <c r="AD8" i="2"/>
  <c r="AD40" i="2"/>
  <c r="AD35" i="2"/>
  <c r="AD160" i="2"/>
  <c r="AD152" i="2"/>
  <c r="AD147" i="2"/>
  <c r="AD146" i="2"/>
  <c r="AD141" i="2"/>
  <c r="AD129" i="2"/>
  <c r="AD122" i="2"/>
  <c r="AD111" i="2"/>
  <c r="AD98" i="2"/>
  <c r="AD86" i="2"/>
  <c r="AD66" i="2"/>
  <c r="AD57" i="2"/>
  <c r="AD49" i="2"/>
  <c r="U4" i="14"/>
  <c r="V4" i="14"/>
  <c r="W4" i="14"/>
  <c r="Y4" i="14"/>
  <c r="Z4" i="14"/>
  <c r="AA4" i="14"/>
  <c r="E170" i="2" l="1"/>
  <c r="E746" i="2"/>
  <c r="AE746" i="2"/>
  <c r="F746" i="2"/>
  <c r="E702" i="2"/>
  <c r="AE702" i="2"/>
  <c r="F702" i="2"/>
  <c r="AE652" i="2"/>
  <c r="E652" i="2"/>
  <c r="F652" i="2"/>
  <c r="E599" i="2"/>
  <c r="AE599" i="2"/>
  <c r="F599" i="2"/>
  <c r="E542" i="2"/>
  <c r="AE542" i="2"/>
  <c r="F542" i="2"/>
  <c r="E462" i="2"/>
  <c r="AE462" i="2"/>
  <c r="F462" i="2"/>
  <c r="E382" i="2"/>
  <c r="AE382" i="2"/>
  <c r="F382" i="2"/>
  <c r="AE316" i="2"/>
  <c r="E316" i="2"/>
  <c r="F316" i="2"/>
  <c r="AE167" i="2"/>
  <c r="F167" i="2"/>
  <c r="E503" i="2"/>
  <c r="AE503" i="2"/>
  <c r="F503" i="2"/>
  <c r="E446" i="2"/>
  <c r="AE446" i="2"/>
  <c r="F446" i="2"/>
  <c r="E386" i="2"/>
  <c r="AE386" i="2"/>
  <c r="F386" i="2"/>
  <c r="E326" i="2"/>
  <c r="AE326" i="2"/>
  <c r="F326" i="2"/>
  <c r="F241" i="2"/>
  <c r="AE241" i="2"/>
  <c r="AE393" i="2"/>
  <c r="E393" i="2"/>
  <c r="F393" i="2"/>
  <c r="E325" i="2"/>
  <c r="AE325" i="2"/>
  <c r="F325" i="2"/>
  <c r="E356" i="2"/>
  <c r="AE356" i="2"/>
  <c r="F356" i="2"/>
  <c r="AE469" i="2"/>
  <c r="E469" i="2"/>
  <c r="F469" i="2"/>
  <c r="F278" i="2"/>
  <c r="AE278" i="2"/>
  <c r="AE734" i="2"/>
  <c r="E734" i="2"/>
  <c r="F734" i="2"/>
  <c r="AE708" i="2"/>
  <c r="E708" i="2"/>
  <c r="F708" i="2"/>
  <c r="E876" i="2"/>
  <c r="AE876" i="2"/>
  <c r="F876" i="2"/>
  <c r="E581" i="2"/>
  <c r="AE581" i="2"/>
  <c r="F581" i="2"/>
  <c r="F709" i="2"/>
  <c r="E709" i="2"/>
  <c r="AE709" i="2"/>
  <c r="F837" i="2"/>
  <c r="E837" i="2"/>
  <c r="AE837" i="2"/>
  <c r="AE527" i="2"/>
  <c r="E527" i="2"/>
  <c r="F527" i="2"/>
  <c r="F823" i="2"/>
  <c r="E823" i="2"/>
  <c r="AE823" i="2"/>
  <c r="E223" i="2"/>
  <c r="AE223" i="2"/>
  <c r="E423" i="2"/>
  <c r="AE423" i="2"/>
  <c r="F423" i="2"/>
  <c r="F767" i="2"/>
  <c r="E767" i="2"/>
  <c r="AE767" i="2"/>
  <c r="AE925" i="2"/>
  <c r="E925" i="2"/>
  <c r="F925" i="2"/>
  <c r="E895" i="2"/>
  <c r="F895" i="2"/>
  <c r="AE895" i="2"/>
  <c r="E959" i="2"/>
  <c r="AE959" i="2"/>
  <c r="F959" i="2"/>
  <c r="AE181" i="2"/>
  <c r="F181" i="2"/>
  <c r="AE296" i="2"/>
  <c r="E296" i="2"/>
  <c r="F296" i="2"/>
  <c r="AE448" i="2"/>
  <c r="F448" i="2"/>
  <c r="E448" i="2"/>
  <c r="E298" i="2"/>
  <c r="AE298" i="2"/>
  <c r="F298" i="2"/>
  <c r="E538" i="2"/>
  <c r="AE538" i="2"/>
  <c r="F538" i="2"/>
  <c r="AE640" i="2"/>
  <c r="E640" i="2"/>
  <c r="F640" i="2"/>
  <c r="AE820" i="2"/>
  <c r="E820" i="2"/>
  <c r="F820" i="2"/>
  <c r="AE601" i="2"/>
  <c r="E601" i="2"/>
  <c r="F601" i="2"/>
  <c r="AE665" i="2"/>
  <c r="E665" i="2"/>
  <c r="F665" i="2"/>
  <c r="AE857" i="2"/>
  <c r="E857" i="2"/>
  <c r="F857" i="2"/>
  <c r="E583" i="2"/>
  <c r="AE583" i="2"/>
  <c r="F583" i="2"/>
  <c r="E475" i="2"/>
  <c r="AE475" i="2"/>
  <c r="F475" i="2"/>
  <c r="E807" i="2"/>
  <c r="AE807" i="2"/>
  <c r="F807" i="2"/>
  <c r="AE945" i="2"/>
  <c r="E945" i="2"/>
  <c r="F945" i="2"/>
  <c r="E915" i="2"/>
  <c r="AE915" i="2"/>
  <c r="F915" i="2"/>
  <c r="E979" i="2"/>
  <c r="AE979" i="2"/>
  <c r="F979" i="2"/>
  <c r="AE429" i="2"/>
  <c r="E429" i="2"/>
  <c r="F429" i="2"/>
  <c r="AE187" i="2"/>
  <c r="F187" i="2"/>
  <c r="AE348" i="2"/>
  <c r="E348" i="2"/>
  <c r="F348" i="2"/>
  <c r="AE500" i="2"/>
  <c r="E500" i="2"/>
  <c r="F500" i="2"/>
  <c r="AE461" i="2"/>
  <c r="E461" i="2"/>
  <c r="F461" i="2"/>
  <c r="E525" i="2"/>
  <c r="AE525" i="2"/>
  <c r="F525" i="2"/>
  <c r="E450" i="2"/>
  <c r="AE450" i="2"/>
  <c r="F450" i="2"/>
  <c r="AE604" i="2"/>
  <c r="E604" i="2"/>
  <c r="F604" i="2"/>
  <c r="AE780" i="2"/>
  <c r="E780" i="2"/>
  <c r="F780" i="2"/>
  <c r="E952" i="2"/>
  <c r="AE952" i="2"/>
  <c r="F952" i="2"/>
  <c r="AE701" i="2"/>
  <c r="E701" i="2"/>
  <c r="F701" i="2"/>
  <c r="E829" i="2"/>
  <c r="F829" i="2"/>
  <c r="AE829" i="2"/>
  <c r="AE511" i="2"/>
  <c r="E511" i="2"/>
  <c r="F511" i="2"/>
  <c r="E811" i="2"/>
  <c r="AE811" i="2"/>
  <c r="F811" i="2"/>
  <c r="F202" i="2"/>
  <c r="AE202" i="2"/>
  <c r="AE407" i="2"/>
  <c r="E407" i="2"/>
  <c r="F407" i="2"/>
  <c r="F751" i="2"/>
  <c r="E751" i="2"/>
  <c r="AE751" i="2"/>
  <c r="AE917" i="2"/>
  <c r="E917" i="2"/>
  <c r="F917" i="2"/>
  <c r="F981" i="2"/>
  <c r="E981" i="2"/>
  <c r="AE981" i="2"/>
  <c r="F951" i="2"/>
  <c r="E951" i="2"/>
  <c r="AE951" i="2"/>
  <c r="F265" i="2"/>
  <c r="AE265" i="2"/>
  <c r="E401" i="2"/>
  <c r="F401" i="2"/>
  <c r="AE401" i="2"/>
  <c r="AE189" i="2"/>
  <c r="F189" i="2"/>
  <c r="E304" i="2"/>
  <c r="AE304" i="2"/>
  <c r="F304" i="2"/>
  <c r="E456" i="2"/>
  <c r="AE456" i="2"/>
  <c r="F456" i="2"/>
  <c r="AE540" i="2"/>
  <c r="E540" i="2"/>
  <c r="F540" i="2"/>
  <c r="E497" i="2"/>
  <c r="AE497" i="2"/>
  <c r="F497" i="2"/>
  <c r="AE322" i="2"/>
  <c r="E322" i="2"/>
  <c r="F322" i="2"/>
  <c r="E568" i="2"/>
  <c r="AE568" i="2"/>
  <c r="F568" i="2"/>
  <c r="AE744" i="2"/>
  <c r="F744" i="2"/>
  <c r="E744" i="2"/>
  <c r="E916" i="2"/>
  <c r="AE916" i="2"/>
  <c r="F916" i="2"/>
  <c r="E609" i="2"/>
  <c r="AE609" i="2"/>
  <c r="F609" i="2"/>
  <c r="E737" i="2"/>
  <c r="F737" i="2"/>
  <c r="AE737" i="2"/>
  <c r="AE865" i="2"/>
  <c r="E865" i="2"/>
  <c r="F865" i="2"/>
  <c r="E603" i="2"/>
  <c r="AE603" i="2"/>
  <c r="F603" i="2"/>
  <c r="AE755" i="2"/>
  <c r="E755" i="2"/>
  <c r="F755" i="2"/>
  <c r="E879" i="2"/>
  <c r="F879" i="2"/>
  <c r="AE879" i="2"/>
  <c r="AE339" i="2"/>
  <c r="E339" i="2"/>
  <c r="F339" i="2"/>
  <c r="E667" i="2"/>
  <c r="AE667" i="2"/>
  <c r="F667" i="2"/>
  <c r="AE889" i="2"/>
  <c r="E889" i="2"/>
  <c r="F889" i="2"/>
  <c r="AE923" i="2"/>
  <c r="E923" i="2"/>
  <c r="F923" i="2"/>
  <c r="E798" i="2"/>
  <c r="AE798" i="2"/>
  <c r="F798" i="2"/>
  <c r="AE317" i="2"/>
  <c r="E317" i="2"/>
  <c r="F317" i="2"/>
  <c r="AE639" i="2"/>
  <c r="E639" i="2"/>
  <c r="F639" i="2"/>
  <c r="E878" i="2"/>
  <c r="F878" i="2"/>
  <c r="AE878" i="2"/>
  <c r="E426" i="2"/>
  <c r="AE426" i="2"/>
  <c r="F426" i="2"/>
  <c r="E711" i="2"/>
  <c r="AE711" i="2"/>
  <c r="F711" i="2"/>
  <c r="E978" i="2"/>
  <c r="AE978" i="2"/>
  <c r="F978" i="2"/>
  <c r="E870" i="2"/>
  <c r="AE870" i="2"/>
  <c r="F870" i="2"/>
  <c r="E766" i="2"/>
  <c r="AE766" i="2"/>
  <c r="F766" i="2"/>
  <c r="E676" i="2"/>
  <c r="AE676" i="2"/>
  <c r="F676" i="2"/>
  <c r="E567" i="2"/>
  <c r="AE567" i="2"/>
  <c r="F567" i="2"/>
  <c r="E496" i="2"/>
  <c r="AE496" i="2"/>
  <c r="F496" i="2"/>
  <c r="E422" i="2"/>
  <c r="AE422" i="2"/>
  <c r="F422" i="2"/>
  <c r="E335" i="2"/>
  <c r="AE335" i="2"/>
  <c r="F335" i="2"/>
  <c r="E918" i="2"/>
  <c r="AE918" i="2"/>
  <c r="F918" i="2"/>
  <c r="E816" i="2"/>
  <c r="AE816" i="2"/>
  <c r="F816" i="2"/>
  <c r="AE712" i="2"/>
  <c r="E712" i="2"/>
  <c r="F712" i="2"/>
  <c r="E614" i="2"/>
  <c r="AE614" i="2"/>
  <c r="F614" i="2"/>
  <c r="E566" i="2"/>
  <c r="AE566" i="2"/>
  <c r="F566" i="2"/>
  <c r="E490" i="2"/>
  <c r="AE490" i="2"/>
  <c r="F490" i="2"/>
  <c r="E414" i="2"/>
  <c r="AE414" i="2"/>
  <c r="F414" i="2"/>
  <c r="AE328" i="2"/>
  <c r="E328" i="2"/>
  <c r="F328" i="2"/>
  <c r="E898" i="2"/>
  <c r="AE898" i="2"/>
  <c r="F898" i="2"/>
  <c r="E796" i="2"/>
  <c r="AE796" i="2"/>
  <c r="F796" i="2"/>
  <c r="AE168" i="2"/>
  <c r="F168" i="2"/>
  <c r="E357" i="2"/>
  <c r="AE357" i="2"/>
  <c r="F357" i="2"/>
  <c r="E389" i="2"/>
  <c r="AE389" i="2"/>
  <c r="F389" i="2"/>
  <c r="AE453" i="2"/>
  <c r="E453" i="2"/>
  <c r="F453" i="2"/>
  <c r="AE177" i="2"/>
  <c r="F177" i="2"/>
  <c r="F292" i="2"/>
  <c r="AE292" i="2"/>
  <c r="E372" i="2"/>
  <c r="AE372" i="2"/>
  <c r="F372" i="2"/>
  <c r="AE444" i="2"/>
  <c r="E444" i="2"/>
  <c r="F444" i="2"/>
  <c r="E528" i="2"/>
  <c r="F528" i="2"/>
  <c r="AE528" i="2"/>
  <c r="E485" i="2"/>
  <c r="AE485" i="2"/>
  <c r="F485" i="2"/>
  <c r="E294" i="2"/>
  <c r="AE294" i="2"/>
  <c r="F294" i="2"/>
  <c r="AE522" i="2"/>
  <c r="E522" i="2"/>
  <c r="F522" i="2"/>
  <c r="AE636" i="2"/>
  <c r="E636" i="2"/>
  <c r="F636" i="2"/>
  <c r="AE728" i="2"/>
  <c r="E728" i="2"/>
  <c r="F728" i="2"/>
  <c r="AE812" i="2"/>
  <c r="E812" i="2"/>
  <c r="F812" i="2"/>
  <c r="E900" i="2"/>
  <c r="AE900" i="2"/>
  <c r="F900" i="2"/>
  <c r="E533" i="2"/>
  <c r="AE533" i="2"/>
  <c r="F533" i="2"/>
  <c r="AE597" i="2"/>
  <c r="E597" i="2"/>
  <c r="F597" i="2"/>
  <c r="AE661" i="2"/>
  <c r="E661" i="2"/>
  <c r="F661" i="2"/>
  <c r="E725" i="2"/>
  <c r="F725" i="2"/>
  <c r="AE725" i="2"/>
  <c r="E789" i="2"/>
  <c r="AE789" i="2"/>
  <c r="F789" i="2"/>
  <c r="E853" i="2"/>
  <c r="F853" i="2"/>
  <c r="AE853" i="2"/>
  <c r="AE419" i="2"/>
  <c r="E419" i="2"/>
  <c r="F419" i="2"/>
  <c r="E571" i="2"/>
  <c r="AE571" i="2"/>
  <c r="F571" i="2"/>
  <c r="E723" i="2"/>
  <c r="AE723" i="2"/>
  <c r="F723" i="2"/>
  <c r="AE855" i="2"/>
  <c r="E855" i="2"/>
  <c r="F855" i="2"/>
  <c r="F239" i="2"/>
  <c r="AE239" i="2"/>
  <c r="AE307" i="2"/>
  <c r="E307" i="2"/>
  <c r="F307" i="2"/>
  <c r="AE463" i="2"/>
  <c r="E463" i="2"/>
  <c r="F463" i="2"/>
  <c r="E643" i="2"/>
  <c r="AE643" i="2"/>
  <c r="F643" i="2"/>
  <c r="AE799" i="2"/>
  <c r="E799" i="2"/>
  <c r="F799" i="2"/>
  <c r="E877" i="2"/>
  <c r="AE877" i="2"/>
  <c r="F877" i="2"/>
  <c r="E941" i="2"/>
  <c r="AE941" i="2"/>
  <c r="F941" i="2"/>
  <c r="E911" i="2"/>
  <c r="AE911" i="2"/>
  <c r="F911" i="2"/>
  <c r="E975" i="2"/>
  <c r="AE975" i="2"/>
  <c r="F975" i="2"/>
  <c r="F240" i="2"/>
  <c r="AE240" i="2"/>
  <c r="AE312" i="2"/>
  <c r="E312" i="2"/>
  <c r="F312" i="2"/>
  <c r="E392" i="2"/>
  <c r="AE392" i="2"/>
  <c r="F392" i="2"/>
  <c r="AE468" i="2"/>
  <c r="F468" i="2"/>
  <c r="E468" i="2"/>
  <c r="E548" i="2"/>
  <c r="AE548" i="2"/>
  <c r="F548" i="2"/>
  <c r="AE505" i="2"/>
  <c r="E505" i="2"/>
  <c r="F505" i="2"/>
  <c r="E334" i="2"/>
  <c r="AE334" i="2"/>
  <c r="F334" i="2"/>
  <c r="E594" i="2"/>
  <c r="AE594" i="2"/>
  <c r="F594" i="2"/>
  <c r="AE576" i="2"/>
  <c r="E576" i="2"/>
  <c r="F576" i="2"/>
  <c r="AE660" i="2"/>
  <c r="E660" i="2"/>
  <c r="F660" i="2"/>
  <c r="AE756" i="2"/>
  <c r="E756" i="2"/>
  <c r="F756" i="2"/>
  <c r="E840" i="2"/>
  <c r="AE840" i="2"/>
  <c r="F840" i="2"/>
  <c r="E928" i="2"/>
  <c r="AE928" i="2"/>
  <c r="F928" i="2"/>
  <c r="AE553" i="2"/>
  <c r="E553" i="2"/>
  <c r="F553" i="2"/>
  <c r="AE617" i="2"/>
  <c r="E617" i="2"/>
  <c r="F617" i="2"/>
  <c r="AE681" i="2"/>
  <c r="E681" i="2"/>
  <c r="F681" i="2"/>
  <c r="AE745" i="2"/>
  <c r="E745" i="2"/>
  <c r="F745" i="2"/>
  <c r="AE809" i="2"/>
  <c r="E809" i="2"/>
  <c r="F809" i="2"/>
  <c r="AE315" i="2"/>
  <c r="E315" i="2"/>
  <c r="F315" i="2"/>
  <c r="E459" i="2"/>
  <c r="AE459" i="2"/>
  <c r="F459" i="2"/>
  <c r="AE623" i="2"/>
  <c r="E623" i="2"/>
  <c r="F623" i="2"/>
  <c r="AE771" i="2"/>
  <c r="E771" i="2"/>
  <c r="F771" i="2"/>
  <c r="E891" i="2"/>
  <c r="AE891" i="2"/>
  <c r="F891" i="2"/>
  <c r="E355" i="2"/>
  <c r="AE355" i="2"/>
  <c r="F355" i="2"/>
  <c r="AE515" i="2"/>
  <c r="E515" i="2"/>
  <c r="F515" i="2"/>
  <c r="AE683" i="2"/>
  <c r="E683" i="2"/>
  <c r="F683" i="2"/>
  <c r="E843" i="2"/>
  <c r="AE843" i="2"/>
  <c r="F843" i="2"/>
  <c r="AE897" i="2"/>
  <c r="E897" i="2"/>
  <c r="F897" i="2"/>
  <c r="AE961" i="2"/>
  <c r="E961" i="2"/>
  <c r="F961" i="2"/>
  <c r="E931" i="2"/>
  <c r="AE931" i="2"/>
  <c r="F931" i="2"/>
  <c r="AE180" i="2"/>
  <c r="F180" i="2"/>
  <c r="E309" i="2"/>
  <c r="F309" i="2"/>
  <c r="AE309" i="2"/>
  <c r="AE381" i="2"/>
  <c r="E381" i="2"/>
  <c r="F381" i="2"/>
  <c r="E445" i="2"/>
  <c r="F445" i="2"/>
  <c r="AE445" i="2"/>
  <c r="AE169" i="2"/>
  <c r="F169" i="2"/>
  <c r="AE364" i="2"/>
  <c r="E364" i="2"/>
  <c r="F364" i="2"/>
  <c r="E436" i="2"/>
  <c r="AE436" i="2"/>
  <c r="F436" i="2"/>
  <c r="E516" i="2"/>
  <c r="F516" i="2"/>
  <c r="AE516" i="2"/>
  <c r="E477" i="2"/>
  <c r="AE477" i="2"/>
  <c r="F477" i="2"/>
  <c r="E494" i="2"/>
  <c r="AE494" i="2"/>
  <c r="F494" i="2"/>
  <c r="E966" i="2"/>
  <c r="AE966" i="2"/>
  <c r="F966" i="2"/>
  <c r="AE628" i="2"/>
  <c r="E628" i="2"/>
  <c r="F628" i="2"/>
  <c r="E720" i="2"/>
  <c r="AE720" i="2"/>
  <c r="F720" i="2"/>
  <c r="AE804" i="2"/>
  <c r="E804" i="2"/>
  <c r="F804" i="2"/>
  <c r="E888" i="2"/>
  <c r="AE888" i="2"/>
  <c r="F888" i="2"/>
  <c r="E972" i="2"/>
  <c r="AE972" i="2"/>
  <c r="F972" i="2"/>
  <c r="E589" i="2"/>
  <c r="AE589" i="2"/>
  <c r="F589" i="2"/>
  <c r="AE653" i="2"/>
  <c r="E653" i="2"/>
  <c r="F653" i="2"/>
  <c r="E717" i="2"/>
  <c r="AE717" i="2"/>
  <c r="F717" i="2"/>
  <c r="E781" i="2"/>
  <c r="AE781" i="2"/>
  <c r="F781" i="2"/>
  <c r="E845" i="2"/>
  <c r="AE845" i="2"/>
  <c r="F845" i="2"/>
  <c r="E403" i="2"/>
  <c r="AE403" i="2"/>
  <c r="F403" i="2"/>
  <c r="AE547" i="2"/>
  <c r="E547" i="2"/>
  <c r="F547" i="2"/>
  <c r="E691" i="2"/>
  <c r="AE691" i="2"/>
  <c r="F691" i="2"/>
  <c r="AE839" i="2"/>
  <c r="E839" i="2"/>
  <c r="F839" i="2"/>
  <c r="E295" i="2"/>
  <c r="AE295" i="2"/>
  <c r="F295" i="2"/>
  <c r="E439" i="2"/>
  <c r="AE439" i="2"/>
  <c r="F439" i="2"/>
  <c r="AE619" i="2"/>
  <c r="E619" i="2"/>
  <c r="F619" i="2"/>
  <c r="AE783" i="2"/>
  <c r="E783" i="2"/>
  <c r="F783" i="2"/>
  <c r="AE869" i="2"/>
  <c r="E869" i="2"/>
  <c r="F869" i="2"/>
  <c r="E933" i="2"/>
  <c r="AE933" i="2"/>
  <c r="F933" i="2"/>
  <c r="AE903" i="2"/>
  <c r="E903" i="2"/>
  <c r="F903" i="2"/>
  <c r="AE967" i="2"/>
  <c r="E967" i="2"/>
  <c r="F967" i="2"/>
  <c r="AE281" i="2"/>
  <c r="F281" i="2"/>
  <c r="E353" i="2"/>
  <c r="AE353" i="2"/>
  <c r="F353" i="2"/>
  <c r="E417" i="2"/>
  <c r="AE417" i="2"/>
  <c r="F417" i="2"/>
  <c r="F252" i="2"/>
  <c r="AE252" i="2"/>
  <c r="AE332" i="2"/>
  <c r="E332" i="2"/>
  <c r="F332" i="2"/>
  <c r="E400" i="2"/>
  <c r="F400" i="2"/>
  <c r="AE400" i="2"/>
  <c r="E480" i="2"/>
  <c r="AE480" i="2"/>
  <c r="F480" i="2"/>
  <c r="E560" i="2"/>
  <c r="AE560" i="2"/>
  <c r="F560" i="2"/>
  <c r="E513" i="2"/>
  <c r="F513" i="2"/>
  <c r="AE513" i="2"/>
  <c r="AE254" i="2"/>
  <c r="F254" i="2"/>
  <c r="E378" i="2"/>
  <c r="AE378" i="2"/>
  <c r="F378" i="2"/>
  <c r="E634" i="2"/>
  <c r="AE634" i="2"/>
  <c r="F634" i="2"/>
  <c r="E584" i="2"/>
  <c r="AE584" i="2"/>
  <c r="F584" i="2"/>
  <c r="E672" i="2"/>
  <c r="AE672" i="2"/>
  <c r="F672" i="2"/>
  <c r="E768" i="2"/>
  <c r="AE768" i="2"/>
  <c r="F768" i="2"/>
  <c r="E852" i="2"/>
  <c r="AE852" i="2"/>
  <c r="F852" i="2"/>
  <c r="E936" i="2"/>
  <c r="F936" i="2"/>
  <c r="AE936" i="2"/>
  <c r="E561" i="2"/>
  <c r="AE561" i="2"/>
  <c r="F561" i="2"/>
  <c r="E625" i="2"/>
  <c r="AE625" i="2"/>
  <c r="F625" i="2"/>
  <c r="E689" i="2"/>
  <c r="AE689" i="2"/>
  <c r="F689" i="2"/>
  <c r="E753" i="2"/>
  <c r="AE753" i="2"/>
  <c r="F753" i="2"/>
  <c r="E817" i="2"/>
  <c r="AE817" i="2"/>
  <c r="F817" i="2"/>
  <c r="AE343" i="2"/>
  <c r="E343" i="2"/>
  <c r="F343" i="2"/>
  <c r="AE483" i="2"/>
  <c r="E483" i="2"/>
  <c r="F483" i="2"/>
  <c r="AE635" i="2"/>
  <c r="E635" i="2"/>
  <c r="F635" i="2"/>
  <c r="AE787" i="2"/>
  <c r="E787" i="2"/>
  <c r="F787" i="2"/>
  <c r="E174" i="2"/>
  <c r="AE174" i="2"/>
  <c r="AE371" i="2"/>
  <c r="E371" i="2"/>
  <c r="F371" i="2"/>
  <c r="E539" i="2"/>
  <c r="AE539" i="2"/>
  <c r="F539" i="2"/>
  <c r="AE715" i="2"/>
  <c r="E715" i="2"/>
  <c r="F715" i="2"/>
  <c r="E859" i="2"/>
  <c r="AE859" i="2"/>
  <c r="F859" i="2"/>
  <c r="AE905" i="2"/>
  <c r="E905" i="2"/>
  <c r="F905" i="2"/>
  <c r="AE969" i="2"/>
  <c r="E969" i="2"/>
  <c r="F969" i="2"/>
  <c r="E939" i="2"/>
  <c r="AE939" i="2"/>
  <c r="F939" i="2"/>
  <c r="E954" i="2"/>
  <c r="AE954" i="2"/>
  <c r="F954" i="2"/>
  <c r="AE750" i="2"/>
  <c r="E750" i="2"/>
  <c r="F750" i="2"/>
  <c r="AE543" i="2"/>
  <c r="E543" i="2"/>
  <c r="F543" i="2"/>
  <c r="AE172" i="2"/>
  <c r="F172" i="2"/>
  <c r="E786" i="2"/>
  <c r="F786" i="2"/>
  <c r="AE786" i="2"/>
  <c r="E590" i="2"/>
  <c r="AE590" i="2"/>
  <c r="F590" i="2"/>
  <c r="E826" i="2"/>
  <c r="AE826" i="2"/>
  <c r="F826" i="2"/>
  <c r="E624" i="2"/>
  <c r="AE624" i="2"/>
  <c r="F624" i="2"/>
  <c r="AE344" i="2"/>
  <c r="F344" i="2"/>
  <c r="E344" i="2"/>
  <c r="E862" i="2"/>
  <c r="AE862" i="2"/>
  <c r="F862" i="2"/>
  <c r="E670" i="2"/>
  <c r="AE670" i="2"/>
  <c r="F670" i="2"/>
  <c r="E410" i="2"/>
  <c r="AE410" i="2"/>
  <c r="F410" i="2"/>
  <c r="E958" i="2"/>
  <c r="AE958" i="2"/>
  <c r="F958" i="2"/>
  <c r="E910" i="2"/>
  <c r="AE910" i="2"/>
  <c r="F910" i="2"/>
  <c r="E858" i="2"/>
  <c r="AE858" i="2"/>
  <c r="F858" i="2"/>
  <c r="E806" i="2"/>
  <c r="AE806" i="2"/>
  <c r="F806" i="2"/>
  <c r="E754" i="2"/>
  <c r="AE754" i="2"/>
  <c r="F754" i="2"/>
  <c r="E706" i="2"/>
  <c r="AE706" i="2"/>
  <c r="F706" i="2"/>
  <c r="AE664" i="2"/>
  <c r="E664" i="2"/>
  <c r="F664" i="2"/>
  <c r="E606" i="2"/>
  <c r="AE606" i="2"/>
  <c r="F606" i="2"/>
  <c r="E551" i="2"/>
  <c r="AE551" i="2"/>
  <c r="F551" i="2"/>
  <c r="E474" i="2"/>
  <c r="AE474" i="2"/>
  <c r="F474" i="2"/>
  <c r="E402" i="2"/>
  <c r="AE402" i="2"/>
  <c r="F402" i="2"/>
  <c r="E320" i="2"/>
  <c r="AE320" i="2"/>
  <c r="F320" i="2"/>
  <c r="AE183" i="2"/>
  <c r="F183" i="2"/>
  <c r="E956" i="2"/>
  <c r="AE956" i="2"/>
  <c r="F956" i="2"/>
  <c r="E906" i="2"/>
  <c r="AE906" i="2"/>
  <c r="F906" i="2"/>
  <c r="E854" i="2"/>
  <c r="F854" i="2"/>
  <c r="AE854" i="2"/>
  <c r="E802" i="2"/>
  <c r="AE802" i="2"/>
  <c r="F802" i="2"/>
  <c r="E752" i="2"/>
  <c r="AE752" i="2"/>
  <c r="F752" i="2"/>
  <c r="E704" i="2"/>
  <c r="AE704" i="2"/>
  <c r="F704" i="2"/>
  <c r="AE662" i="2"/>
  <c r="E662" i="2"/>
  <c r="F662" i="2"/>
  <c r="E602" i="2"/>
  <c r="AE602" i="2"/>
  <c r="F602" i="2"/>
  <c r="E550" i="2"/>
  <c r="AE550" i="2"/>
  <c r="F550" i="2"/>
  <c r="E471" i="2"/>
  <c r="AE471" i="2"/>
  <c r="F471" i="2"/>
  <c r="E394" i="2"/>
  <c r="AE394" i="2"/>
  <c r="F394" i="2"/>
  <c r="AE319" i="2"/>
  <c r="E319" i="2"/>
  <c r="F319" i="2"/>
  <c r="AE175" i="2"/>
  <c r="F175" i="2"/>
  <c r="E938" i="2"/>
  <c r="AE938" i="2"/>
  <c r="F938" i="2"/>
  <c r="E886" i="2"/>
  <c r="AE886" i="2"/>
  <c r="F886" i="2"/>
  <c r="E834" i="2"/>
  <c r="AE834" i="2"/>
  <c r="F834" i="2"/>
  <c r="E784" i="2"/>
  <c r="AE784" i="2"/>
  <c r="F784" i="2"/>
  <c r="E730" i="2"/>
  <c r="AE730" i="2"/>
  <c r="F730" i="2"/>
  <c r="E690" i="2"/>
  <c r="AE690" i="2"/>
  <c r="F690" i="2"/>
  <c r="E638" i="2"/>
  <c r="AE638" i="2"/>
  <c r="F638" i="2"/>
  <c r="AE586" i="2"/>
  <c r="E586" i="2"/>
  <c r="F586" i="2"/>
  <c r="AE524" i="2"/>
  <c r="E524" i="2"/>
  <c r="F524" i="2"/>
  <c r="E442" i="2"/>
  <c r="AE442" i="2"/>
  <c r="F442" i="2"/>
  <c r="E358" i="2"/>
  <c r="AE358" i="2"/>
  <c r="F358" i="2"/>
  <c r="E546" i="2"/>
  <c r="AE546" i="2"/>
  <c r="F546" i="2"/>
  <c r="E484" i="2"/>
  <c r="AE484" i="2"/>
  <c r="F484" i="2"/>
  <c r="E430" i="2"/>
  <c r="AE430" i="2"/>
  <c r="F430" i="2"/>
  <c r="E370" i="2"/>
  <c r="AE370" i="2"/>
  <c r="F370" i="2"/>
  <c r="E318" i="2"/>
  <c r="AE318" i="2"/>
  <c r="F318" i="2"/>
  <c r="AE361" i="2"/>
  <c r="E361" i="2"/>
  <c r="F361" i="2"/>
  <c r="AE441" i="2"/>
  <c r="E441" i="2"/>
  <c r="F441" i="2"/>
  <c r="AE188" i="2"/>
  <c r="F188" i="2"/>
  <c r="E373" i="2"/>
  <c r="AE373" i="2"/>
  <c r="F373" i="2"/>
  <c r="E437" i="2"/>
  <c r="AE437" i="2"/>
  <c r="F437" i="2"/>
  <c r="AE199" i="2"/>
  <c r="F199" i="2"/>
  <c r="E428" i="2"/>
  <c r="AE428" i="2"/>
  <c r="F428" i="2"/>
  <c r="AE508" i="2"/>
  <c r="E508" i="2"/>
  <c r="F508" i="2"/>
  <c r="F201" i="2"/>
  <c r="AE201" i="2"/>
  <c r="E478" i="2"/>
  <c r="AE478" i="2"/>
  <c r="F478" i="2"/>
  <c r="AE616" i="2"/>
  <c r="F616" i="2"/>
  <c r="E616" i="2"/>
  <c r="AE792" i="2"/>
  <c r="E792" i="2"/>
  <c r="F792" i="2"/>
  <c r="E964" i="2"/>
  <c r="AE964" i="2"/>
  <c r="F964" i="2"/>
  <c r="AE645" i="2"/>
  <c r="E645" i="2"/>
  <c r="F645" i="2"/>
  <c r="E773" i="2"/>
  <c r="AE773" i="2"/>
  <c r="F773" i="2"/>
  <c r="AE387" i="2"/>
  <c r="E387" i="2"/>
  <c r="F387" i="2"/>
  <c r="E679" i="2"/>
  <c r="AE679" i="2"/>
  <c r="F679" i="2"/>
  <c r="E595" i="2"/>
  <c r="AE595" i="2"/>
  <c r="F595" i="2"/>
  <c r="E984" i="2"/>
  <c r="F984" i="2"/>
  <c r="AE984" i="2"/>
  <c r="E376" i="2"/>
  <c r="AE376" i="2"/>
  <c r="F376" i="2"/>
  <c r="E532" i="2"/>
  <c r="AE532" i="2"/>
  <c r="F532" i="2"/>
  <c r="AE489" i="2"/>
  <c r="E489" i="2"/>
  <c r="F489" i="2"/>
  <c r="AE732" i="2"/>
  <c r="E732" i="2"/>
  <c r="F732" i="2"/>
  <c r="E904" i="2"/>
  <c r="AE904" i="2"/>
  <c r="F904" i="2"/>
  <c r="AE537" i="2"/>
  <c r="E537" i="2"/>
  <c r="F537" i="2"/>
  <c r="E729" i="2"/>
  <c r="AE729" i="2"/>
  <c r="F729" i="2"/>
  <c r="E793" i="2"/>
  <c r="AE793" i="2"/>
  <c r="F793" i="2"/>
  <c r="E427" i="2"/>
  <c r="AE427" i="2"/>
  <c r="F427" i="2"/>
  <c r="E739" i="2"/>
  <c r="AE739" i="2"/>
  <c r="F739" i="2"/>
  <c r="E863" i="2"/>
  <c r="AE863" i="2"/>
  <c r="F863" i="2"/>
  <c r="E311" i="2"/>
  <c r="F311" i="2"/>
  <c r="AE311" i="2"/>
  <c r="AE651" i="2"/>
  <c r="E651" i="2"/>
  <c r="F651" i="2"/>
  <c r="AE881" i="2"/>
  <c r="E881" i="2"/>
  <c r="F881" i="2"/>
  <c r="E293" i="2"/>
  <c r="F293" i="2"/>
  <c r="AE293" i="2"/>
  <c r="AE365" i="2"/>
  <c r="E365" i="2"/>
  <c r="F365" i="2"/>
  <c r="E416" i="2"/>
  <c r="AE416" i="2"/>
  <c r="F416" i="2"/>
  <c r="E698" i="2"/>
  <c r="AE698" i="2"/>
  <c r="F698" i="2"/>
  <c r="AE692" i="2"/>
  <c r="E692" i="2"/>
  <c r="F692" i="2"/>
  <c r="E868" i="2"/>
  <c r="AE868" i="2"/>
  <c r="F868" i="2"/>
  <c r="E573" i="2"/>
  <c r="AE573" i="2"/>
  <c r="F573" i="2"/>
  <c r="E637" i="2"/>
  <c r="F637" i="2"/>
  <c r="AE637" i="2"/>
  <c r="E765" i="2"/>
  <c r="AE765" i="2"/>
  <c r="F765" i="2"/>
  <c r="E367" i="2"/>
  <c r="AE367" i="2"/>
  <c r="F367" i="2"/>
  <c r="E663" i="2"/>
  <c r="AE663" i="2"/>
  <c r="F663" i="2"/>
  <c r="AE279" i="2"/>
  <c r="F279" i="2"/>
  <c r="E579" i="2"/>
  <c r="AE579" i="2"/>
  <c r="F579" i="2"/>
  <c r="AE883" i="2"/>
  <c r="E883" i="2"/>
  <c r="F883" i="2"/>
  <c r="F200" i="2"/>
  <c r="AE200" i="2"/>
  <c r="E337" i="2"/>
  <c r="AE337" i="2"/>
  <c r="F337" i="2"/>
  <c r="AE384" i="2"/>
  <c r="E384" i="2"/>
  <c r="F384" i="2"/>
  <c r="E562" i="2"/>
  <c r="AE562" i="2"/>
  <c r="F562" i="2"/>
  <c r="E648" i="2"/>
  <c r="AE648" i="2"/>
  <c r="F648" i="2"/>
  <c r="E832" i="2"/>
  <c r="AE832" i="2"/>
  <c r="F832" i="2"/>
  <c r="E545" i="2"/>
  <c r="AE545" i="2"/>
  <c r="F545" i="2"/>
  <c r="E673" i="2"/>
  <c r="AE673" i="2"/>
  <c r="F673" i="2"/>
  <c r="E801" i="2"/>
  <c r="AE801" i="2"/>
  <c r="F801" i="2"/>
  <c r="E443" i="2"/>
  <c r="AE443" i="2"/>
  <c r="F443" i="2"/>
  <c r="F251" i="2"/>
  <c r="AE251" i="2"/>
  <c r="AE495" i="2"/>
  <c r="E495" i="2"/>
  <c r="F495" i="2"/>
  <c r="E827" i="2"/>
  <c r="AE827" i="2"/>
  <c r="F827" i="2"/>
  <c r="AE953" i="2"/>
  <c r="E953" i="2"/>
  <c r="F953" i="2"/>
  <c r="AE987" i="2"/>
  <c r="E987" i="2"/>
  <c r="F987" i="2"/>
  <c r="AE600" i="2"/>
  <c r="F600" i="2"/>
  <c r="E600" i="2"/>
  <c r="E838" i="2"/>
  <c r="AE838" i="2"/>
  <c r="F838" i="2"/>
  <c r="E366" i="2"/>
  <c r="AE366" i="2"/>
  <c r="F366" i="2"/>
  <c r="E682" i="2"/>
  <c r="AE682" i="2"/>
  <c r="F682" i="2"/>
  <c r="E914" i="2"/>
  <c r="AE914" i="2"/>
  <c r="F914" i="2"/>
  <c r="E482" i="2"/>
  <c r="AE482" i="2"/>
  <c r="F482" i="2"/>
  <c r="E922" i="2"/>
  <c r="AE922" i="2"/>
  <c r="F922" i="2"/>
  <c r="E818" i="2"/>
  <c r="AE818" i="2"/>
  <c r="F818" i="2"/>
  <c r="E714" i="2"/>
  <c r="AE714" i="2"/>
  <c r="F714" i="2"/>
  <c r="AE618" i="2"/>
  <c r="E618" i="2"/>
  <c r="F618" i="2"/>
  <c r="E974" i="2"/>
  <c r="AE974" i="2"/>
  <c r="F974" i="2"/>
  <c r="F866" i="2"/>
  <c r="E866" i="2"/>
  <c r="AE866" i="2"/>
  <c r="E764" i="2"/>
  <c r="AE764" i="2"/>
  <c r="F764" i="2"/>
  <c r="E674" i="2"/>
  <c r="AE674" i="2"/>
  <c r="F674" i="2"/>
  <c r="E950" i="2"/>
  <c r="AE950" i="2"/>
  <c r="F950" i="2"/>
  <c r="E848" i="2"/>
  <c r="AE848" i="2"/>
  <c r="F848" i="2"/>
  <c r="E301" i="2"/>
  <c r="AE301" i="2"/>
  <c r="F301" i="2"/>
  <c r="AE329" i="2"/>
  <c r="E329" i="2"/>
  <c r="F329" i="2"/>
  <c r="E204" i="2"/>
  <c r="AE204" i="2"/>
  <c r="E341" i="2"/>
  <c r="AE341" i="2"/>
  <c r="F341" i="2"/>
  <c r="AE176" i="2"/>
  <c r="F176" i="2"/>
  <c r="E305" i="2"/>
  <c r="AE305" i="2"/>
  <c r="F305" i="2"/>
  <c r="F253" i="2"/>
  <c r="AE253" i="2"/>
  <c r="AE409" i="2"/>
  <c r="E409" i="2"/>
  <c r="F409" i="2"/>
  <c r="E405" i="2"/>
  <c r="AE405" i="2"/>
  <c r="F405" i="2"/>
  <c r="F236" i="2"/>
  <c r="AE236" i="2"/>
  <c r="AE308" i="2"/>
  <c r="E308" i="2"/>
  <c r="F308" i="2"/>
  <c r="E388" i="2"/>
  <c r="AE388" i="2"/>
  <c r="F388" i="2"/>
  <c r="E464" i="2"/>
  <c r="AE464" i="2"/>
  <c r="F464" i="2"/>
  <c r="E544" i="2"/>
  <c r="AE544" i="2"/>
  <c r="F544" i="2"/>
  <c r="E501" i="2"/>
  <c r="AE501" i="2"/>
  <c r="F501" i="2"/>
  <c r="AE242" i="2"/>
  <c r="F242" i="2"/>
  <c r="E330" i="2"/>
  <c r="AE330" i="2"/>
  <c r="F330" i="2"/>
  <c r="E574" i="2"/>
  <c r="AE574" i="2"/>
  <c r="F574" i="2"/>
  <c r="E572" i="2"/>
  <c r="AE572" i="2"/>
  <c r="F572" i="2"/>
  <c r="E656" i="2"/>
  <c r="AE656" i="2"/>
  <c r="F656" i="2"/>
  <c r="AE748" i="2"/>
  <c r="E748" i="2"/>
  <c r="F748" i="2"/>
  <c r="E836" i="2"/>
  <c r="AE836" i="2"/>
  <c r="F836" i="2"/>
  <c r="E920" i="2"/>
  <c r="AE920" i="2"/>
  <c r="F920" i="2"/>
  <c r="AE549" i="2"/>
  <c r="E549" i="2"/>
  <c r="F549" i="2"/>
  <c r="AE613" i="2"/>
  <c r="E613" i="2"/>
  <c r="F613" i="2"/>
  <c r="E677" i="2"/>
  <c r="AE677" i="2"/>
  <c r="F677" i="2"/>
  <c r="AE741" i="2"/>
  <c r="E741" i="2"/>
  <c r="F741" i="2"/>
  <c r="AE805" i="2"/>
  <c r="E805" i="2"/>
  <c r="F805" i="2"/>
  <c r="E303" i="2"/>
  <c r="AE303" i="2"/>
  <c r="F303" i="2"/>
  <c r="E455" i="2"/>
  <c r="AE455" i="2"/>
  <c r="F455" i="2"/>
  <c r="E615" i="2"/>
  <c r="AE615" i="2"/>
  <c r="F615" i="2"/>
  <c r="E763" i="2"/>
  <c r="AE763" i="2"/>
  <c r="F763" i="2"/>
  <c r="AE887" i="2"/>
  <c r="E887" i="2"/>
  <c r="F887" i="2"/>
  <c r="AE347" i="2"/>
  <c r="E347" i="2"/>
  <c r="F347" i="2"/>
  <c r="E507" i="2"/>
  <c r="AE507" i="2"/>
  <c r="F507" i="2"/>
  <c r="E675" i="2"/>
  <c r="AE675" i="2"/>
  <c r="F675" i="2"/>
  <c r="AE835" i="2"/>
  <c r="E835" i="2"/>
  <c r="F835" i="2"/>
  <c r="E893" i="2"/>
  <c r="AE893" i="2"/>
  <c r="F893" i="2"/>
  <c r="AE957" i="2"/>
  <c r="E957" i="2"/>
  <c r="F957" i="2"/>
  <c r="E927" i="2"/>
  <c r="AE927" i="2"/>
  <c r="F927" i="2"/>
  <c r="AE179" i="2"/>
  <c r="F179" i="2"/>
  <c r="F264" i="2"/>
  <c r="AE264" i="2"/>
  <c r="E340" i="2"/>
  <c r="AE340" i="2"/>
  <c r="F340" i="2"/>
  <c r="E412" i="2"/>
  <c r="AE412" i="2"/>
  <c r="F412" i="2"/>
  <c r="E492" i="2"/>
  <c r="AE492" i="2"/>
  <c r="F492" i="2"/>
  <c r="AE457" i="2"/>
  <c r="E457" i="2"/>
  <c r="F457" i="2"/>
  <c r="AE521" i="2"/>
  <c r="E521" i="2"/>
  <c r="F521" i="2"/>
  <c r="E262" i="2"/>
  <c r="AE262" i="2"/>
  <c r="E398" i="2"/>
  <c r="AE398" i="2"/>
  <c r="F398" i="2"/>
  <c r="E654" i="2"/>
  <c r="AE654" i="2"/>
  <c r="F654" i="2"/>
  <c r="E592" i="2"/>
  <c r="F592" i="2"/>
  <c r="AE592" i="2"/>
  <c r="AE684" i="2"/>
  <c r="E684" i="2"/>
  <c r="F684" i="2"/>
  <c r="AE776" i="2"/>
  <c r="E776" i="2"/>
  <c r="F776" i="2"/>
  <c r="E864" i="2"/>
  <c r="F864" i="2"/>
  <c r="AE864" i="2"/>
  <c r="E948" i="2"/>
  <c r="F948" i="2"/>
  <c r="AE948" i="2"/>
  <c r="AE569" i="2"/>
  <c r="E569" i="2"/>
  <c r="F569" i="2"/>
  <c r="AE633" i="2"/>
  <c r="E633" i="2"/>
  <c r="F633" i="2"/>
  <c r="AE697" i="2"/>
  <c r="E697" i="2"/>
  <c r="F697" i="2"/>
  <c r="AE761" i="2"/>
  <c r="E761" i="2"/>
  <c r="F761" i="2"/>
  <c r="AE825" i="2"/>
  <c r="E825" i="2"/>
  <c r="F825" i="2"/>
  <c r="AE359" i="2"/>
  <c r="E359" i="2"/>
  <c r="F359" i="2"/>
  <c r="AE499" i="2"/>
  <c r="E499" i="2"/>
  <c r="F499" i="2"/>
  <c r="AE655" i="2"/>
  <c r="E655" i="2"/>
  <c r="F655" i="2"/>
  <c r="E803" i="2"/>
  <c r="AE803" i="2"/>
  <c r="F803" i="2"/>
  <c r="E399" i="2"/>
  <c r="AE399" i="2"/>
  <c r="F399" i="2"/>
  <c r="AE563" i="2"/>
  <c r="E563" i="2"/>
  <c r="F563" i="2"/>
  <c r="E743" i="2"/>
  <c r="AE743" i="2"/>
  <c r="F743" i="2"/>
  <c r="E875" i="2"/>
  <c r="AE875" i="2"/>
  <c r="F875" i="2"/>
  <c r="AE913" i="2"/>
  <c r="E913" i="2"/>
  <c r="F913" i="2"/>
  <c r="AE977" i="2"/>
  <c r="E977" i="2"/>
  <c r="F977" i="2"/>
  <c r="E947" i="2"/>
  <c r="AE947" i="2"/>
  <c r="F947" i="2"/>
  <c r="F261" i="2"/>
  <c r="AE261" i="2"/>
  <c r="AE333" i="2"/>
  <c r="E333" i="2"/>
  <c r="F333" i="2"/>
  <c r="AE397" i="2"/>
  <c r="E397" i="2"/>
  <c r="F397" i="2"/>
  <c r="AE185" i="2"/>
  <c r="F185" i="2"/>
  <c r="E300" i="2"/>
  <c r="AE300" i="2"/>
  <c r="F300" i="2"/>
  <c r="AE380" i="2"/>
  <c r="E380" i="2"/>
  <c r="F380" i="2"/>
  <c r="E452" i="2"/>
  <c r="AE452" i="2"/>
  <c r="F452" i="2"/>
  <c r="AE536" i="2"/>
  <c r="E536" i="2"/>
  <c r="F536" i="2"/>
  <c r="E493" i="2"/>
  <c r="AE493" i="2"/>
  <c r="F493" i="2"/>
  <c r="E226" i="2"/>
  <c r="AE226" i="2"/>
  <c r="E310" i="2"/>
  <c r="AE310" i="2"/>
  <c r="F310" i="2"/>
  <c r="AE554" i="2"/>
  <c r="E554" i="2"/>
  <c r="F554" i="2"/>
  <c r="E644" i="2"/>
  <c r="F644" i="2"/>
  <c r="AE644" i="2"/>
  <c r="E736" i="2"/>
  <c r="AE736" i="2"/>
  <c r="F736" i="2"/>
  <c r="AE824" i="2"/>
  <c r="E824" i="2"/>
  <c r="F824" i="2"/>
  <c r="E908" i="2"/>
  <c r="AE908" i="2"/>
  <c r="F908" i="2"/>
  <c r="E541" i="2"/>
  <c r="AE541" i="2"/>
  <c r="F541" i="2"/>
  <c r="AE605" i="2"/>
  <c r="E605" i="2"/>
  <c r="F605" i="2"/>
  <c r="E669" i="2"/>
  <c r="AE669" i="2"/>
  <c r="F669" i="2"/>
  <c r="E733" i="2"/>
  <c r="AE733" i="2"/>
  <c r="F733" i="2"/>
  <c r="AE797" i="2"/>
  <c r="E797" i="2"/>
  <c r="F797" i="2"/>
  <c r="AE861" i="2"/>
  <c r="E861" i="2"/>
  <c r="F861" i="2"/>
  <c r="E435" i="2"/>
  <c r="AE435" i="2"/>
  <c r="F435" i="2"/>
  <c r="AE591" i="2"/>
  <c r="E591" i="2"/>
  <c r="F591" i="2"/>
  <c r="E747" i="2"/>
  <c r="AE747" i="2"/>
  <c r="F747" i="2"/>
  <c r="AE871" i="2"/>
  <c r="E871" i="2"/>
  <c r="F871" i="2"/>
  <c r="AE323" i="2"/>
  <c r="E323" i="2"/>
  <c r="F323" i="2"/>
  <c r="E487" i="2"/>
  <c r="AE487" i="2"/>
  <c r="F487" i="2"/>
  <c r="E659" i="2"/>
  <c r="AE659" i="2"/>
  <c r="F659" i="2"/>
  <c r="AE819" i="2"/>
  <c r="E819" i="2"/>
  <c r="F819" i="2"/>
  <c r="E885" i="2"/>
  <c r="AE885" i="2"/>
  <c r="F885" i="2"/>
  <c r="E949" i="2"/>
  <c r="AE949" i="2"/>
  <c r="F949" i="2"/>
  <c r="AE919" i="2"/>
  <c r="E919" i="2"/>
  <c r="F919" i="2"/>
  <c r="AE983" i="2"/>
  <c r="E983" i="2"/>
  <c r="F983" i="2"/>
  <c r="AE233" i="2"/>
  <c r="F233" i="2"/>
  <c r="AE297" i="2"/>
  <c r="E297" i="2"/>
  <c r="F297" i="2"/>
  <c r="E369" i="2"/>
  <c r="AE369" i="2"/>
  <c r="F369" i="2"/>
  <c r="E433" i="2"/>
  <c r="AE433" i="2"/>
  <c r="F433" i="2"/>
  <c r="E352" i="2"/>
  <c r="AE352" i="2"/>
  <c r="F352" i="2"/>
  <c r="E420" i="2"/>
  <c r="AE420" i="2"/>
  <c r="F420" i="2"/>
  <c r="E504" i="2"/>
  <c r="AE504" i="2"/>
  <c r="F504" i="2"/>
  <c r="E465" i="2"/>
  <c r="F465" i="2"/>
  <c r="AE465" i="2"/>
  <c r="E470" i="2"/>
  <c r="AE470" i="2"/>
  <c r="F470" i="2"/>
  <c r="E722" i="2"/>
  <c r="AE722" i="2"/>
  <c r="F722" i="2"/>
  <c r="E608" i="2"/>
  <c r="AE608" i="2"/>
  <c r="F608" i="2"/>
  <c r="AE696" i="2"/>
  <c r="F696" i="2"/>
  <c r="E696" i="2"/>
  <c r="AE788" i="2"/>
  <c r="E788" i="2"/>
  <c r="F788" i="2"/>
  <c r="E872" i="2"/>
  <c r="AE872" i="2"/>
  <c r="F872" i="2"/>
  <c r="E960" i="2"/>
  <c r="AE960" i="2"/>
  <c r="F960" i="2"/>
  <c r="E577" i="2"/>
  <c r="F577" i="2"/>
  <c r="AE577" i="2"/>
  <c r="E641" i="2"/>
  <c r="F641" i="2"/>
  <c r="AE641" i="2"/>
  <c r="E705" i="2"/>
  <c r="AE705" i="2"/>
  <c r="F705" i="2"/>
  <c r="E769" i="2"/>
  <c r="AE769" i="2"/>
  <c r="F769" i="2"/>
  <c r="E833" i="2"/>
  <c r="AE833" i="2"/>
  <c r="F833" i="2"/>
  <c r="AE379" i="2"/>
  <c r="E379" i="2"/>
  <c r="F379" i="2"/>
  <c r="E519" i="2"/>
  <c r="AE519" i="2"/>
  <c r="F519" i="2"/>
  <c r="AE671" i="2"/>
  <c r="E671" i="2"/>
  <c r="F671" i="2"/>
  <c r="E815" i="2"/>
  <c r="AE815" i="2"/>
  <c r="F815" i="2"/>
  <c r="F283" i="2"/>
  <c r="AE283" i="2"/>
  <c r="E415" i="2"/>
  <c r="AE415" i="2"/>
  <c r="F415" i="2"/>
  <c r="AE587" i="2"/>
  <c r="E587" i="2"/>
  <c r="F587" i="2"/>
  <c r="E759" i="2"/>
  <c r="AE759" i="2"/>
  <c r="F759" i="2"/>
  <c r="E976" i="2"/>
  <c r="AE976" i="2"/>
  <c r="F976" i="2"/>
  <c r="AE921" i="2"/>
  <c r="E921" i="2"/>
  <c r="F921" i="2"/>
  <c r="AE985" i="2"/>
  <c r="E985" i="2"/>
  <c r="F985" i="2"/>
  <c r="AE955" i="2"/>
  <c r="E955" i="2"/>
  <c r="F955" i="2"/>
  <c r="E902" i="2"/>
  <c r="AE902" i="2"/>
  <c r="F902" i="2"/>
  <c r="AE703" i="2"/>
  <c r="E703" i="2"/>
  <c r="F703" i="2"/>
  <c r="AE466" i="2"/>
  <c r="E466" i="2"/>
  <c r="F466" i="2"/>
  <c r="E942" i="2"/>
  <c r="AE942" i="2"/>
  <c r="F942" i="2"/>
  <c r="AE735" i="2"/>
  <c r="E735" i="2"/>
  <c r="F735" i="2"/>
  <c r="E526" i="2"/>
  <c r="AE526" i="2"/>
  <c r="F526" i="2"/>
  <c r="E982" i="2"/>
  <c r="AE982" i="2"/>
  <c r="F982" i="2"/>
  <c r="E774" i="2"/>
  <c r="AE774" i="2"/>
  <c r="F774" i="2"/>
  <c r="AE575" i="2"/>
  <c r="E575" i="2"/>
  <c r="F575" i="2"/>
  <c r="E814" i="2"/>
  <c r="AE814" i="2"/>
  <c r="F814" i="2"/>
  <c r="E612" i="2"/>
  <c r="AE612" i="2"/>
  <c r="F612" i="2"/>
  <c r="E327" i="2"/>
  <c r="F327" i="2"/>
  <c r="AE327" i="2"/>
  <c r="E946" i="2"/>
  <c r="AE946" i="2"/>
  <c r="F946" i="2"/>
  <c r="E894" i="2"/>
  <c r="AE894" i="2"/>
  <c r="F894" i="2"/>
  <c r="E846" i="2"/>
  <c r="AE846" i="2"/>
  <c r="F846" i="2"/>
  <c r="E794" i="2"/>
  <c r="F794" i="2"/>
  <c r="AE794" i="2"/>
  <c r="AE740" i="2"/>
  <c r="E740" i="2"/>
  <c r="F740" i="2"/>
  <c r="AE700" i="2"/>
  <c r="E700" i="2"/>
  <c r="F700" i="2"/>
  <c r="AE650" i="2"/>
  <c r="E650" i="2"/>
  <c r="F650" i="2"/>
  <c r="E598" i="2"/>
  <c r="AE598" i="2"/>
  <c r="F598" i="2"/>
  <c r="E535" i="2"/>
  <c r="AE535" i="2"/>
  <c r="F535" i="2"/>
  <c r="AE458" i="2"/>
  <c r="E458" i="2"/>
  <c r="F458" i="2"/>
  <c r="AE375" i="2"/>
  <c r="E375" i="2"/>
  <c r="F375" i="2"/>
  <c r="AE314" i="2"/>
  <c r="E314" i="2"/>
  <c r="F314" i="2"/>
  <c r="AE165" i="2"/>
  <c r="F165" i="2"/>
  <c r="E944" i="2"/>
  <c r="AE944" i="2"/>
  <c r="F944" i="2"/>
  <c r="E892" i="2"/>
  <c r="F892" i="2"/>
  <c r="AE892" i="2"/>
  <c r="E842" i="2"/>
  <c r="AE842" i="2"/>
  <c r="F842" i="2"/>
  <c r="E790" i="2"/>
  <c r="AE790" i="2"/>
  <c r="F790" i="2"/>
  <c r="E738" i="2"/>
  <c r="F738" i="2"/>
  <c r="AE738" i="2"/>
  <c r="E695" i="2"/>
  <c r="AE695" i="2"/>
  <c r="F695" i="2"/>
  <c r="E642" i="2"/>
  <c r="AE642" i="2"/>
  <c r="F642" i="2"/>
  <c r="AE596" i="2"/>
  <c r="E596" i="2"/>
  <c r="F596" i="2"/>
  <c r="E530" i="2"/>
  <c r="AE530" i="2"/>
  <c r="F530" i="2"/>
  <c r="E454" i="2"/>
  <c r="AE454" i="2"/>
  <c r="F454" i="2"/>
  <c r="E374" i="2"/>
  <c r="AE374" i="2"/>
  <c r="F374" i="2"/>
  <c r="E302" i="2"/>
  <c r="AE302" i="2"/>
  <c r="F302" i="2"/>
  <c r="E980" i="2"/>
  <c r="F980" i="2"/>
  <c r="AE980" i="2"/>
  <c r="E924" i="2"/>
  <c r="F924" i="2"/>
  <c r="AE924" i="2"/>
  <c r="E874" i="2"/>
  <c r="F874" i="2"/>
  <c r="AE874" i="2"/>
  <c r="E822" i="2"/>
  <c r="AE822" i="2"/>
  <c r="F822" i="2"/>
  <c r="E770" i="2"/>
  <c r="AE770" i="2"/>
  <c r="F770" i="2"/>
  <c r="E718" i="2"/>
  <c r="AE718" i="2"/>
  <c r="F718" i="2"/>
  <c r="E678" i="2"/>
  <c r="AE678" i="2"/>
  <c r="F678" i="2"/>
  <c r="E622" i="2"/>
  <c r="AE622" i="2"/>
  <c r="F622" i="2"/>
  <c r="E570" i="2"/>
  <c r="F570" i="2"/>
  <c r="AE570" i="2"/>
  <c r="AE498" i="2"/>
  <c r="E498" i="2"/>
  <c r="F498" i="2"/>
  <c r="AE424" i="2"/>
  <c r="F424" i="2"/>
  <c r="E424" i="2"/>
  <c r="E342" i="2"/>
  <c r="AE342" i="2"/>
  <c r="F342" i="2"/>
  <c r="E534" i="2"/>
  <c r="AE534" i="2"/>
  <c r="F534" i="2"/>
  <c r="AE472" i="2"/>
  <c r="E472" i="2"/>
  <c r="F472" i="2"/>
  <c r="E418" i="2"/>
  <c r="AE418" i="2"/>
  <c r="F418" i="2"/>
  <c r="E350" i="2"/>
  <c r="AE350" i="2"/>
  <c r="F350" i="2"/>
  <c r="AE306" i="2"/>
  <c r="E306" i="2"/>
  <c r="F306" i="2"/>
  <c r="AE182" i="2"/>
  <c r="F182" i="2"/>
  <c r="AE425" i="2"/>
  <c r="E425" i="2"/>
  <c r="F425" i="2"/>
  <c r="F237" i="2"/>
  <c r="AE237" i="2"/>
  <c r="AE377" i="2"/>
  <c r="E377" i="2"/>
  <c r="F377" i="2"/>
  <c r="AE345" i="2"/>
  <c r="E345" i="2"/>
  <c r="F345" i="2"/>
  <c r="E421" i="2"/>
  <c r="AE421" i="2"/>
  <c r="F421" i="2"/>
  <c r="AE171" i="2"/>
  <c r="F171" i="2"/>
  <c r="E336" i="2"/>
  <c r="AE336" i="2"/>
  <c r="F336" i="2"/>
  <c r="AE408" i="2"/>
  <c r="E408" i="2"/>
  <c r="F408" i="2"/>
  <c r="AE488" i="2"/>
  <c r="E488" i="2"/>
  <c r="F488" i="2"/>
  <c r="AE564" i="2"/>
  <c r="E564" i="2"/>
  <c r="F564" i="2"/>
  <c r="AE517" i="2"/>
  <c r="E517" i="2"/>
  <c r="F517" i="2"/>
  <c r="E390" i="2"/>
  <c r="AE390" i="2"/>
  <c r="F390" i="2"/>
  <c r="E646" i="2"/>
  <c r="AE646" i="2"/>
  <c r="F646" i="2"/>
  <c r="AE588" i="2"/>
  <c r="E588" i="2"/>
  <c r="F588" i="2"/>
  <c r="AE680" i="2"/>
  <c r="F680" i="2"/>
  <c r="E680" i="2"/>
  <c r="AE772" i="2"/>
  <c r="E772" i="2"/>
  <c r="F772" i="2"/>
  <c r="E856" i="2"/>
  <c r="AE856" i="2"/>
  <c r="F856" i="2"/>
  <c r="E940" i="2"/>
  <c r="AE940" i="2"/>
  <c r="F940" i="2"/>
  <c r="AE565" i="2"/>
  <c r="E565" i="2"/>
  <c r="F565" i="2"/>
  <c r="E629" i="2"/>
  <c r="AE629" i="2"/>
  <c r="F629" i="2"/>
  <c r="E693" i="2"/>
  <c r="AE693" i="2"/>
  <c r="F693" i="2"/>
  <c r="AE757" i="2"/>
  <c r="E757" i="2"/>
  <c r="F757" i="2"/>
  <c r="AE821" i="2"/>
  <c r="E821" i="2"/>
  <c r="F821" i="2"/>
  <c r="E351" i="2"/>
  <c r="AE351" i="2"/>
  <c r="F351" i="2"/>
  <c r="E491" i="2"/>
  <c r="AE491" i="2"/>
  <c r="F491" i="2"/>
  <c r="E647" i="2"/>
  <c r="AE647" i="2"/>
  <c r="F647" i="2"/>
  <c r="E795" i="2"/>
  <c r="AE795" i="2"/>
  <c r="F795" i="2"/>
  <c r="AE178" i="2"/>
  <c r="F178" i="2"/>
  <c r="E383" i="2"/>
  <c r="AE383" i="2"/>
  <c r="F383" i="2"/>
  <c r="E555" i="2"/>
  <c r="AE555" i="2"/>
  <c r="F555" i="2"/>
  <c r="E731" i="2"/>
  <c r="AE731" i="2"/>
  <c r="F731" i="2"/>
  <c r="E867" i="2"/>
  <c r="AE867" i="2"/>
  <c r="F867" i="2"/>
  <c r="F909" i="2"/>
  <c r="E909" i="2"/>
  <c r="AE909" i="2"/>
  <c r="E973" i="2"/>
  <c r="AE973" i="2"/>
  <c r="F973" i="2"/>
  <c r="E943" i="2"/>
  <c r="AE943" i="2"/>
  <c r="F943" i="2"/>
  <c r="F203" i="2"/>
  <c r="AE203" i="2"/>
  <c r="E280" i="2"/>
  <c r="AE280" i="2"/>
  <c r="AE360" i="2"/>
  <c r="F360" i="2"/>
  <c r="E360" i="2"/>
  <c r="E432" i="2"/>
  <c r="AE432" i="2"/>
  <c r="F432" i="2"/>
  <c r="AE512" i="2"/>
  <c r="F512" i="2"/>
  <c r="E512" i="2"/>
  <c r="AE473" i="2"/>
  <c r="E473" i="2"/>
  <c r="F473" i="2"/>
  <c r="F282" i="2"/>
  <c r="AE282" i="2"/>
  <c r="E486" i="2"/>
  <c r="AE486" i="2"/>
  <c r="F486" i="2"/>
  <c r="E742" i="2"/>
  <c r="AE742" i="2"/>
  <c r="F742" i="2"/>
  <c r="E620" i="2"/>
  <c r="AE620" i="2"/>
  <c r="F620" i="2"/>
  <c r="E716" i="2"/>
  <c r="AE716" i="2"/>
  <c r="F716" i="2"/>
  <c r="E800" i="2"/>
  <c r="AE800" i="2"/>
  <c r="F800" i="2"/>
  <c r="E884" i="2"/>
  <c r="AE884" i="2"/>
  <c r="F884" i="2"/>
  <c r="E968" i="2"/>
  <c r="AE968" i="2"/>
  <c r="F968" i="2"/>
  <c r="AE585" i="2"/>
  <c r="E585" i="2"/>
  <c r="F585" i="2"/>
  <c r="AE649" i="2"/>
  <c r="E649" i="2"/>
  <c r="F649" i="2"/>
  <c r="E713" i="2"/>
  <c r="F713" i="2"/>
  <c r="AE713" i="2"/>
  <c r="AE777" i="2"/>
  <c r="E777" i="2"/>
  <c r="F777" i="2"/>
  <c r="AE841" i="2"/>
  <c r="E841" i="2"/>
  <c r="F841" i="2"/>
  <c r="E395" i="2"/>
  <c r="AE395" i="2"/>
  <c r="F395" i="2"/>
  <c r="E531" i="2"/>
  <c r="AE531" i="2"/>
  <c r="F531" i="2"/>
  <c r="AE687" i="2"/>
  <c r="E687" i="2"/>
  <c r="F687" i="2"/>
  <c r="E831" i="2"/>
  <c r="AE831" i="2"/>
  <c r="F831" i="2"/>
  <c r="AE431" i="2"/>
  <c r="E431" i="2"/>
  <c r="F431" i="2"/>
  <c r="E611" i="2"/>
  <c r="AE611" i="2"/>
  <c r="F611" i="2"/>
  <c r="E775" i="2"/>
  <c r="AE775" i="2"/>
  <c r="F775" i="2"/>
  <c r="E988" i="2"/>
  <c r="AE988" i="2"/>
  <c r="F988" i="2"/>
  <c r="AE929" i="2"/>
  <c r="E929" i="2"/>
  <c r="F929" i="2"/>
  <c r="AE899" i="2"/>
  <c r="E899" i="2"/>
  <c r="F899" i="2"/>
  <c r="E963" i="2"/>
  <c r="AE963" i="2"/>
  <c r="F963" i="2"/>
  <c r="F277" i="2"/>
  <c r="AE277" i="2"/>
  <c r="E349" i="2"/>
  <c r="AE349" i="2"/>
  <c r="F349" i="2"/>
  <c r="AE413" i="2"/>
  <c r="E413" i="2"/>
  <c r="F413" i="2"/>
  <c r="E324" i="2"/>
  <c r="AE324" i="2"/>
  <c r="F324" i="2"/>
  <c r="E396" i="2"/>
  <c r="AE396" i="2"/>
  <c r="F396" i="2"/>
  <c r="AE476" i="2"/>
  <c r="E476" i="2"/>
  <c r="F476" i="2"/>
  <c r="AE556" i="2"/>
  <c r="F556" i="2"/>
  <c r="E556" i="2"/>
  <c r="AE509" i="2"/>
  <c r="E509" i="2"/>
  <c r="F509" i="2"/>
  <c r="F250" i="2"/>
  <c r="AE250" i="2"/>
  <c r="E362" i="2"/>
  <c r="AE362" i="2"/>
  <c r="F362" i="2"/>
  <c r="AE610" i="2"/>
  <c r="E610" i="2"/>
  <c r="F610" i="2"/>
  <c r="E580" i="2"/>
  <c r="AE580" i="2"/>
  <c r="F580" i="2"/>
  <c r="AE668" i="2"/>
  <c r="E668" i="2"/>
  <c r="F668" i="2"/>
  <c r="AE760" i="2"/>
  <c r="F760" i="2"/>
  <c r="E760" i="2"/>
  <c r="E844" i="2"/>
  <c r="F844" i="2"/>
  <c r="AE844" i="2"/>
  <c r="E932" i="2"/>
  <c r="F932" i="2"/>
  <c r="AE932" i="2"/>
  <c r="AE557" i="2"/>
  <c r="E557" i="2"/>
  <c r="F557" i="2"/>
  <c r="E621" i="2"/>
  <c r="AE621" i="2"/>
  <c r="F621" i="2"/>
  <c r="E685" i="2"/>
  <c r="AE685" i="2"/>
  <c r="F685" i="2"/>
  <c r="AE749" i="2"/>
  <c r="E749" i="2"/>
  <c r="F749" i="2"/>
  <c r="E813" i="2"/>
  <c r="AE813" i="2"/>
  <c r="F813" i="2"/>
  <c r="AE331" i="2"/>
  <c r="E331" i="2"/>
  <c r="F331" i="2"/>
  <c r="E467" i="2"/>
  <c r="AE467" i="2"/>
  <c r="F467" i="2"/>
  <c r="E627" i="2"/>
  <c r="AE627" i="2"/>
  <c r="F627" i="2"/>
  <c r="E779" i="2"/>
  <c r="AE779" i="2"/>
  <c r="F779" i="2"/>
  <c r="AE170" i="2"/>
  <c r="F170" i="2"/>
  <c r="F263" i="2"/>
  <c r="AE263" i="2"/>
  <c r="AE363" i="2"/>
  <c r="E363" i="2"/>
  <c r="F363" i="2"/>
  <c r="E523" i="2"/>
  <c r="AE523" i="2"/>
  <c r="F523" i="2"/>
  <c r="AE699" i="2"/>
  <c r="E699" i="2"/>
  <c r="F699" i="2"/>
  <c r="AE851" i="2"/>
  <c r="E851" i="2"/>
  <c r="F851" i="2"/>
  <c r="E901" i="2"/>
  <c r="AE901" i="2"/>
  <c r="F901" i="2"/>
  <c r="F965" i="2"/>
  <c r="E965" i="2"/>
  <c r="AE965" i="2"/>
  <c r="AE935" i="2"/>
  <c r="E935" i="2"/>
  <c r="F935" i="2"/>
  <c r="E184" i="2"/>
  <c r="AE184" i="2"/>
  <c r="F249" i="2"/>
  <c r="AE249" i="2"/>
  <c r="AE313" i="2"/>
  <c r="E313" i="2"/>
  <c r="F313" i="2"/>
  <c r="E385" i="2"/>
  <c r="F385" i="2"/>
  <c r="AE385" i="2"/>
  <c r="E449" i="2"/>
  <c r="F449" i="2"/>
  <c r="AE449" i="2"/>
  <c r="AE173" i="2"/>
  <c r="F173" i="2"/>
  <c r="E368" i="2"/>
  <c r="AE368" i="2"/>
  <c r="F368" i="2"/>
  <c r="E440" i="2"/>
  <c r="AE440" i="2"/>
  <c r="F440" i="2"/>
  <c r="E520" i="2"/>
  <c r="AE520" i="2"/>
  <c r="F520" i="2"/>
  <c r="E481" i="2"/>
  <c r="AE481" i="2"/>
  <c r="F481" i="2"/>
  <c r="F213" i="2"/>
  <c r="AE213" i="2"/>
  <c r="E502" i="2"/>
  <c r="AE502" i="2"/>
  <c r="F502" i="2"/>
  <c r="E632" i="2"/>
  <c r="AE632" i="2"/>
  <c r="F632" i="2"/>
  <c r="AE724" i="2"/>
  <c r="E724" i="2"/>
  <c r="F724" i="2"/>
  <c r="AE808" i="2"/>
  <c r="F808" i="2"/>
  <c r="E808" i="2"/>
  <c r="E896" i="2"/>
  <c r="F896" i="2"/>
  <c r="AE896" i="2"/>
  <c r="E529" i="2"/>
  <c r="AE529" i="2"/>
  <c r="F529" i="2"/>
  <c r="E593" i="2"/>
  <c r="F593" i="2"/>
  <c r="AE593" i="2"/>
  <c r="E657" i="2"/>
  <c r="F657" i="2"/>
  <c r="AE657" i="2"/>
  <c r="E721" i="2"/>
  <c r="AE721" i="2"/>
  <c r="F721" i="2"/>
  <c r="E785" i="2"/>
  <c r="AE785" i="2"/>
  <c r="F785" i="2"/>
  <c r="E849" i="2"/>
  <c r="AE849" i="2"/>
  <c r="F849" i="2"/>
  <c r="E411" i="2"/>
  <c r="AE411" i="2"/>
  <c r="F411" i="2"/>
  <c r="AE559" i="2"/>
  <c r="E559" i="2"/>
  <c r="F559" i="2"/>
  <c r="E707" i="2"/>
  <c r="AE707" i="2"/>
  <c r="F707" i="2"/>
  <c r="E847" i="2"/>
  <c r="AE847" i="2"/>
  <c r="F847" i="2"/>
  <c r="AE235" i="2"/>
  <c r="F235" i="2"/>
  <c r="AE299" i="2"/>
  <c r="E299" i="2"/>
  <c r="F299" i="2"/>
  <c r="AE451" i="2"/>
  <c r="E451" i="2"/>
  <c r="F451" i="2"/>
  <c r="E631" i="2"/>
  <c r="AE631" i="2"/>
  <c r="F631" i="2"/>
  <c r="E791" i="2"/>
  <c r="AE791" i="2"/>
  <c r="F791" i="2"/>
  <c r="AE873" i="2"/>
  <c r="E873" i="2"/>
  <c r="F873" i="2"/>
  <c r="AE937" i="2"/>
  <c r="E937" i="2"/>
  <c r="F937" i="2"/>
  <c r="E907" i="2"/>
  <c r="AE907" i="2"/>
  <c r="F907" i="2"/>
  <c r="AE971" i="2"/>
  <c r="E971" i="2"/>
  <c r="F971" i="2"/>
  <c r="E850" i="2"/>
  <c r="F850" i="2"/>
  <c r="AE850" i="2"/>
  <c r="AE658" i="2"/>
  <c r="E658" i="2"/>
  <c r="F658" i="2"/>
  <c r="AE391" i="2"/>
  <c r="E391" i="2"/>
  <c r="F391" i="2"/>
  <c r="E890" i="2"/>
  <c r="AE890" i="2"/>
  <c r="F890" i="2"/>
  <c r="E694" i="2"/>
  <c r="AE694" i="2"/>
  <c r="F694" i="2"/>
  <c r="AE447" i="2"/>
  <c r="E447" i="2"/>
  <c r="F447" i="2"/>
  <c r="E926" i="2"/>
  <c r="AE926" i="2"/>
  <c r="F926" i="2"/>
  <c r="AE719" i="2"/>
  <c r="E719" i="2"/>
  <c r="F719" i="2"/>
  <c r="E506" i="2"/>
  <c r="AE506" i="2"/>
  <c r="F506" i="2"/>
  <c r="E970" i="2"/>
  <c r="AE970" i="2"/>
  <c r="F970" i="2"/>
  <c r="E762" i="2"/>
  <c r="AE762" i="2"/>
  <c r="F762" i="2"/>
  <c r="E558" i="2"/>
  <c r="AE558" i="2"/>
  <c r="F558" i="2"/>
  <c r="E934" i="2"/>
  <c r="AE934" i="2"/>
  <c r="F934" i="2"/>
  <c r="E882" i="2"/>
  <c r="AE882" i="2"/>
  <c r="F882" i="2"/>
  <c r="E830" i="2"/>
  <c r="AE830" i="2"/>
  <c r="F830" i="2"/>
  <c r="E782" i="2"/>
  <c r="AE782" i="2"/>
  <c r="F782" i="2"/>
  <c r="E727" i="2"/>
  <c r="AE727" i="2"/>
  <c r="F727" i="2"/>
  <c r="E688" i="2"/>
  <c r="AE688" i="2"/>
  <c r="F688" i="2"/>
  <c r="E630" i="2"/>
  <c r="AE630" i="2"/>
  <c r="F630" i="2"/>
  <c r="AE582" i="2"/>
  <c r="E582" i="2"/>
  <c r="F582" i="2"/>
  <c r="AE514" i="2"/>
  <c r="E514" i="2"/>
  <c r="F514" i="2"/>
  <c r="E438" i="2"/>
  <c r="AE438" i="2"/>
  <c r="F438" i="2"/>
  <c r="E354" i="2"/>
  <c r="AE354" i="2"/>
  <c r="F354" i="2"/>
  <c r="F238" i="2"/>
  <c r="AE238" i="2"/>
  <c r="E986" i="2"/>
  <c r="AE986" i="2"/>
  <c r="F986" i="2"/>
  <c r="E930" i="2"/>
  <c r="AE930" i="2"/>
  <c r="F930" i="2"/>
  <c r="E880" i="2"/>
  <c r="F880" i="2"/>
  <c r="AE880" i="2"/>
  <c r="AE828" i="2"/>
  <c r="E828" i="2"/>
  <c r="F828" i="2"/>
  <c r="E778" i="2"/>
  <c r="AE778" i="2"/>
  <c r="F778" i="2"/>
  <c r="E726" i="2"/>
  <c r="AE726" i="2"/>
  <c r="F726" i="2"/>
  <c r="AE686" i="2"/>
  <c r="E686" i="2"/>
  <c r="F686" i="2"/>
  <c r="AE626" i="2"/>
  <c r="E626" i="2"/>
  <c r="F626" i="2"/>
  <c r="AE578" i="2"/>
  <c r="E578" i="2"/>
  <c r="F578" i="2"/>
  <c r="E510" i="2"/>
  <c r="AE510" i="2"/>
  <c r="F510" i="2"/>
  <c r="AE434" i="2"/>
  <c r="E434" i="2"/>
  <c r="F434" i="2"/>
  <c r="AE346" i="2"/>
  <c r="E346" i="2"/>
  <c r="F346" i="2"/>
  <c r="F234" i="2"/>
  <c r="AE234" i="2"/>
  <c r="E962" i="2"/>
  <c r="AE962" i="2"/>
  <c r="F962" i="2"/>
  <c r="E912" i="2"/>
  <c r="AE912" i="2"/>
  <c r="F912" i="2"/>
  <c r="E860" i="2"/>
  <c r="AE860" i="2"/>
  <c r="F860" i="2"/>
  <c r="E810" i="2"/>
  <c r="AE810" i="2"/>
  <c r="F810" i="2"/>
  <c r="E758" i="2"/>
  <c r="AE758" i="2"/>
  <c r="F758" i="2"/>
  <c r="E710" i="2"/>
  <c r="AE710" i="2"/>
  <c r="F710" i="2"/>
  <c r="E666" i="2"/>
  <c r="F666" i="2"/>
  <c r="AE666" i="2"/>
  <c r="AE607" i="2"/>
  <c r="E607" i="2"/>
  <c r="F607" i="2"/>
  <c r="AE552" i="2"/>
  <c r="E552" i="2"/>
  <c r="F552" i="2"/>
  <c r="AE479" i="2"/>
  <c r="E479" i="2"/>
  <c r="F479" i="2"/>
  <c r="E406" i="2"/>
  <c r="AE406" i="2"/>
  <c r="F406" i="2"/>
  <c r="E321" i="2"/>
  <c r="F321" i="2"/>
  <c r="AE321" i="2"/>
  <c r="AE186" i="2"/>
  <c r="F186" i="2"/>
  <c r="AE518" i="2"/>
  <c r="E518" i="2"/>
  <c r="F518" i="2"/>
  <c r="E460" i="2"/>
  <c r="AE460" i="2"/>
  <c r="F460" i="2"/>
  <c r="AE404" i="2"/>
  <c r="E404" i="2"/>
  <c r="F404" i="2"/>
  <c r="E338" i="2"/>
  <c r="AE338" i="2"/>
  <c r="F338" i="2"/>
  <c r="AE166" i="2"/>
  <c r="F166" i="2"/>
  <c r="E9" i="2"/>
  <c r="E216" i="2"/>
  <c r="E256" i="2"/>
  <c r="E182" i="2"/>
  <c r="E276" i="2"/>
  <c r="E244" i="2"/>
  <c r="E215" i="2"/>
  <c r="E248" i="2"/>
  <c r="E167" i="2"/>
  <c r="E271" i="2"/>
  <c r="E247" i="2"/>
  <c r="E219" i="2"/>
  <c r="E186" i="2"/>
  <c r="E286" i="2"/>
  <c r="E246" i="2"/>
  <c r="E209" i="2"/>
  <c r="E181" i="2"/>
  <c r="E210" i="2"/>
  <c r="E289" i="2"/>
  <c r="E257" i="2"/>
  <c r="E221" i="2"/>
  <c r="E192" i="2"/>
  <c r="E237" i="2"/>
  <c r="E213" i="2"/>
  <c r="E292" i="2"/>
  <c r="E202" i="2"/>
  <c r="E282" i="2"/>
  <c r="E241" i="2"/>
  <c r="E265" i="2"/>
  <c r="E281" i="2"/>
  <c r="E190" i="2"/>
  <c r="E171" i="2"/>
  <c r="E179" i="2"/>
  <c r="E232" i="2"/>
  <c r="E168" i="2"/>
  <c r="E272" i="2"/>
  <c r="E228" i="2"/>
  <c r="E211" i="2"/>
  <c r="E214" i="2"/>
  <c r="E291" i="2"/>
  <c r="E267" i="2"/>
  <c r="E243" i="2"/>
  <c r="E175" i="2"/>
  <c r="E274" i="2"/>
  <c r="E230" i="2"/>
  <c r="E205" i="2"/>
  <c r="E177" i="2"/>
  <c r="E194" i="2"/>
  <c r="E285" i="2"/>
  <c r="E245" i="2"/>
  <c r="E217" i="2"/>
  <c r="E180" i="2"/>
  <c r="E278" i="2"/>
  <c r="E236" i="2"/>
  <c r="E251" i="2"/>
  <c r="E242" i="2"/>
  <c r="E238" i="2"/>
  <c r="E234" i="2"/>
  <c r="E264" i="2"/>
  <c r="E187" i="2"/>
  <c r="E195" i="2"/>
  <c r="E165" i="2"/>
  <c r="E284" i="2"/>
  <c r="E260" i="2"/>
  <c r="E199" i="2"/>
  <c r="E275" i="2"/>
  <c r="E227" i="2"/>
  <c r="E290" i="2"/>
  <c r="E218" i="2"/>
  <c r="E172" i="2"/>
  <c r="E225" i="2"/>
  <c r="E200" i="2"/>
  <c r="E252" i="2"/>
  <c r="E206" i="2"/>
  <c r="E288" i="2"/>
  <c r="E268" i="2"/>
  <c r="E224" i="2"/>
  <c r="E207" i="2"/>
  <c r="E188" i="2"/>
  <c r="E287" i="2"/>
  <c r="E259" i="2"/>
  <c r="E231" i="2"/>
  <c r="E212" i="2"/>
  <c r="E166" i="2"/>
  <c r="E266" i="2"/>
  <c r="E222" i="2"/>
  <c r="E197" i="2"/>
  <c r="E173" i="2"/>
  <c r="E183" i="2"/>
  <c r="E273" i="2"/>
  <c r="E229" i="2"/>
  <c r="E208" i="2"/>
  <c r="E261" i="2"/>
  <c r="E277" i="2"/>
  <c r="E254" i="2"/>
  <c r="E203" i="2"/>
  <c r="E235" i="2"/>
  <c r="E283" i="2"/>
  <c r="E250" i="2"/>
  <c r="E201" i="2"/>
  <c r="E279" i="2"/>
  <c r="E233" i="2"/>
  <c r="E263" i="2"/>
  <c r="E240" i="2"/>
  <c r="E239" i="2"/>
  <c r="E169" i="2"/>
  <c r="E185" i="2"/>
  <c r="E193" i="2"/>
  <c r="E178" i="2"/>
  <c r="E191" i="2"/>
  <c r="E220" i="2"/>
  <c r="E176" i="2"/>
  <c r="E255" i="2"/>
  <c r="E198" i="2"/>
  <c r="E258" i="2"/>
  <c r="E189" i="2"/>
  <c r="E270" i="2"/>
  <c r="E269" i="2"/>
  <c r="E196" i="2"/>
  <c r="E253" i="2"/>
  <c r="E249" i="2"/>
  <c r="T9" i="14"/>
  <c r="P9" i="14"/>
  <c r="T130" i="14"/>
  <c r="P130" i="14"/>
  <c r="T88" i="14"/>
  <c r="P88" i="14"/>
  <c r="T44" i="14"/>
  <c r="P44" i="14"/>
  <c r="T116" i="14"/>
  <c r="P116" i="14"/>
  <c r="T49" i="14"/>
  <c r="P49" i="14"/>
  <c r="T113" i="14"/>
  <c r="P113" i="14"/>
  <c r="T57" i="14"/>
  <c r="P57" i="14"/>
  <c r="T64" i="14"/>
  <c r="P64" i="14"/>
  <c r="T170" i="14"/>
  <c r="P170" i="14"/>
  <c r="T171" i="14"/>
  <c r="P171" i="14"/>
  <c r="T18" i="14"/>
  <c r="P18" i="14"/>
  <c r="T126" i="14"/>
  <c r="P126" i="14"/>
  <c r="T46" i="14"/>
  <c r="P46" i="14"/>
  <c r="T148" i="14"/>
  <c r="P148" i="14"/>
  <c r="T178" i="14"/>
  <c r="P178" i="14"/>
  <c r="T24" i="14"/>
  <c r="P24" i="14"/>
  <c r="T51" i="14"/>
  <c r="P51" i="14"/>
  <c r="T21" i="14"/>
  <c r="P21" i="14"/>
  <c r="T157" i="14"/>
  <c r="P157" i="14"/>
  <c r="T107" i="14"/>
  <c r="P107" i="14"/>
  <c r="T200" i="14"/>
  <c r="P200" i="14"/>
  <c r="T13" i="14"/>
  <c r="P13" i="14"/>
  <c r="T167" i="14"/>
  <c r="P167" i="14"/>
  <c r="T156" i="14"/>
  <c r="P156" i="14"/>
  <c r="T8" i="14"/>
  <c r="P8" i="14"/>
  <c r="T96" i="14"/>
  <c r="P96" i="14"/>
  <c r="T11" i="14"/>
  <c r="P11" i="14"/>
  <c r="T35" i="14"/>
  <c r="P35" i="14"/>
  <c r="T210" i="14"/>
  <c r="P210" i="14"/>
  <c r="T15" i="14"/>
  <c r="P15" i="14"/>
  <c r="T179" i="14"/>
  <c r="P179" i="14"/>
  <c r="T25" i="14"/>
  <c r="P25" i="14"/>
  <c r="T181" i="14"/>
  <c r="P181" i="14"/>
  <c r="T211" i="14"/>
  <c r="P211" i="14"/>
  <c r="T61" i="14"/>
  <c r="P61" i="14"/>
  <c r="T192" i="14"/>
  <c r="P192" i="14"/>
  <c r="T308" i="14"/>
  <c r="P308" i="14"/>
  <c r="T424" i="14"/>
  <c r="P424" i="14"/>
  <c r="T291" i="14"/>
  <c r="P291" i="14"/>
  <c r="T278" i="14"/>
  <c r="P278" i="14"/>
  <c r="T347" i="14"/>
  <c r="P347" i="14"/>
  <c r="T339" i="14"/>
  <c r="P339" i="14"/>
  <c r="T336" i="14"/>
  <c r="P336" i="14"/>
  <c r="T324" i="14"/>
  <c r="P324" i="14"/>
  <c r="P385" i="14"/>
  <c r="T385" i="14"/>
  <c r="T312" i="14"/>
  <c r="P312" i="14"/>
  <c r="T332" i="14"/>
  <c r="P332" i="14"/>
  <c r="T242" i="14"/>
  <c r="P242" i="14"/>
  <c r="T383" i="14"/>
  <c r="P383" i="14"/>
  <c r="T357" i="14"/>
  <c r="P357" i="14"/>
  <c r="T321" i="14"/>
  <c r="P321" i="14"/>
  <c r="T313" i="14"/>
  <c r="P313" i="14"/>
  <c r="T323" i="14"/>
  <c r="P323" i="14"/>
  <c r="T272" i="14"/>
  <c r="P272" i="14"/>
  <c r="T350" i="14"/>
  <c r="P350" i="14"/>
  <c r="T268" i="14"/>
  <c r="P268" i="14"/>
  <c r="T295" i="14"/>
  <c r="P295" i="14"/>
  <c r="T370" i="14"/>
  <c r="P370" i="14"/>
  <c r="T217" i="14"/>
  <c r="P217" i="14"/>
  <c r="T240" i="14"/>
  <c r="P240" i="14"/>
  <c r="T612" i="14"/>
  <c r="P612" i="14"/>
  <c r="T639" i="14"/>
  <c r="P639" i="14"/>
  <c r="T469" i="14"/>
  <c r="P469" i="14"/>
  <c r="T548" i="14"/>
  <c r="P548" i="14"/>
  <c r="T576" i="14"/>
  <c r="P576" i="14"/>
  <c r="T555" i="14"/>
  <c r="P555" i="14"/>
  <c r="T718" i="14"/>
  <c r="P718" i="14"/>
  <c r="T470" i="14"/>
  <c r="P470" i="14"/>
  <c r="T613" i="14"/>
  <c r="P613" i="14"/>
  <c r="T690" i="14"/>
  <c r="P690" i="14"/>
  <c r="T656" i="14"/>
  <c r="P656" i="14"/>
  <c r="T453" i="14"/>
  <c r="P453" i="14"/>
  <c r="T492" i="14"/>
  <c r="P492" i="14"/>
  <c r="P683" i="14"/>
  <c r="T683" i="14"/>
  <c r="T586" i="14"/>
  <c r="P586" i="14"/>
  <c r="T606" i="14"/>
  <c r="P606" i="14"/>
  <c r="T597" i="14"/>
  <c r="P597" i="14"/>
  <c r="P717" i="14"/>
  <c r="T717" i="14"/>
  <c r="T544" i="14"/>
  <c r="P544" i="14"/>
  <c r="T461" i="14"/>
  <c r="P461" i="14"/>
  <c r="T621" i="14"/>
  <c r="P621" i="14"/>
  <c r="T481" i="14"/>
  <c r="P481" i="14"/>
  <c r="P678" i="14"/>
  <c r="T678" i="14"/>
  <c r="T582" i="14"/>
  <c r="P582" i="14"/>
  <c r="T602" i="14"/>
  <c r="P602" i="14"/>
  <c r="T593" i="14"/>
  <c r="P593" i="14"/>
  <c r="P636" i="14"/>
  <c r="T636" i="14"/>
  <c r="T539" i="14"/>
  <c r="P539" i="14"/>
  <c r="T457" i="14"/>
  <c r="P457" i="14"/>
  <c r="T631" i="14"/>
  <c r="P631" i="14"/>
  <c r="T477" i="14"/>
  <c r="P477" i="14"/>
  <c r="P674" i="14"/>
  <c r="T674" i="14"/>
  <c r="T578" i="14"/>
  <c r="P578" i="14"/>
  <c r="T649" i="14"/>
  <c r="P649" i="14"/>
  <c r="T589" i="14"/>
  <c r="P589" i="14"/>
  <c r="T617" i="14"/>
  <c r="P617" i="14"/>
  <c r="T184" i="14"/>
  <c r="P184" i="14"/>
  <c r="T92" i="14"/>
  <c r="P92" i="14"/>
  <c r="T173" i="14"/>
  <c r="P173" i="14"/>
  <c r="T93" i="14"/>
  <c r="P93" i="14"/>
  <c r="T180" i="14"/>
  <c r="P180" i="14"/>
  <c r="T62" i="14"/>
  <c r="P62" i="14"/>
  <c r="T206" i="14"/>
  <c r="P206" i="14"/>
  <c r="T99" i="14"/>
  <c r="P99" i="14"/>
  <c r="T151" i="14"/>
  <c r="P151" i="14"/>
  <c r="T17" i="14"/>
  <c r="P17" i="14"/>
  <c r="T207" i="14"/>
  <c r="P207" i="14"/>
  <c r="T40" i="14"/>
  <c r="P40" i="14"/>
  <c r="T191" i="14"/>
  <c r="P191" i="14"/>
  <c r="T16" i="14"/>
  <c r="P16" i="14"/>
  <c r="T164" i="14"/>
  <c r="P164" i="14"/>
  <c r="T27" i="14"/>
  <c r="P27" i="14"/>
  <c r="T209" i="14"/>
  <c r="P209" i="14"/>
  <c r="T162" i="14"/>
  <c r="P162" i="14"/>
  <c r="T124" i="14"/>
  <c r="P124" i="14"/>
  <c r="T19" i="14"/>
  <c r="P19" i="14"/>
  <c r="T147" i="14"/>
  <c r="P147" i="14"/>
  <c r="T111" i="14"/>
  <c r="P111" i="14"/>
  <c r="T190" i="14"/>
  <c r="P190" i="14"/>
  <c r="T83" i="14"/>
  <c r="P83" i="14"/>
  <c r="T121" i="14"/>
  <c r="P121" i="14"/>
  <c r="T166" i="14"/>
  <c r="P166" i="14"/>
  <c r="T120" i="14"/>
  <c r="P120" i="14"/>
  <c r="T340" i="14"/>
  <c r="P340" i="14"/>
  <c r="T430" i="14"/>
  <c r="P430" i="14"/>
  <c r="T389" i="14"/>
  <c r="P389" i="14"/>
  <c r="T259" i="14"/>
  <c r="P259" i="14"/>
  <c r="T218" i="14"/>
  <c r="P218" i="14"/>
  <c r="T426" i="14"/>
  <c r="P426" i="14"/>
  <c r="P416" i="14"/>
  <c r="T416" i="14"/>
  <c r="T393" i="14"/>
  <c r="P393" i="14"/>
  <c r="T395" i="14"/>
  <c r="P395" i="14"/>
  <c r="T384" i="14"/>
  <c r="P384" i="14"/>
  <c r="T366" i="14"/>
  <c r="P366" i="14"/>
  <c r="T245" i="14"/>
  <c r="P245" i="14"/>
  <c r="T281" i="14"/>
  <c r="P281" i="14"/>
  <c r="P390" i="14"/>
  <c r="T390" i="14"/>
  <c r="T258" i="14"/>
  <c r="P258" i="14"/>
  <c r="T352" i="14"/>
  <c r="P352" i="14"/>
  <c r="T405" i="14"/>
  <c r="P405" i="14"/>
  <c r="T376" i="14"/>
  <c r="P376" i="14"/>
  <c r="T341" i="14"/>
  <c r="P341" i="14"/>
  <c r="T311" i="14"/>
  <c r="P311" i="14"/>
  <c r="T326" i="14"/>
  <c r="P326" i="14"/>
  <c r="T319" i="14"/>
  <c r="P319" i="14"/>
  <c r="T219" i="14"/>
  <c r="P219" i="14"/>
  <c r="T241" i="14"/>
  <c r="P241" i="14"/>
  <c r="T238" i="14"/>
  <c r="P238" i="14"/>
  <c r="T675" i="14"/>
  <c r="P675" i="14"/>
  <c r="P485" i="14"/>
  <c r="T485" i="14"/>
  <c r="P691" i="14"/>
  <c r="T691" i="14"/>
  <c r="T588" i="14"/>
  <c r="P588" i="14"/>
  <c r="T448" i="14"/>
  <c r="P448" i="14"/>
  <c r="P433" i="14"/>
  <c r="T433" i="14"/>
  <c r="T711" i="14"/>
  <c r="P711" i="14"/>
  <c r="T732" i="14"/>
  <c r="P732" i="14"/>
  <c r="T668" i="14"/>
  <c r="P668" i="14"/>
  <c r="P516" i="14"/>
  <c r="T516" i="14"/>
  <c r="T486" i="14"/>
  <c r="P486" i="14"/>
  <c r="T715" i="14"/>
  <c r="P715" i="14"/>
  <c r="T522" i="14"/>
  <c r="P522" i="14"/>
  <c r="P666" i="14"/>
  <c r="T666" i="14"/>
  <c r="T569" i="14"/>
  <c r="P569" i="14"/>
  <c r="T640" i="14"/>
  <c r="P640" i="14"/>
  <c r="T581" i="14"/>
  <c r="P581" i="14"/>
  <c r="T609" i="14"/>
  <c r="P609" i="14"/>
  <c r="T527" i="14"/>
  <c r="P527" i="14"/>
  <c r="T444" i="14"/>
  <c r="P444" i="14"/>
  <c r="T543" i="14"/>
  <c r="P543" i="14"/>
  <c r="T465" i="14"/>
  <c r="P465" i="14"/>
  <c r="P712" i="14"/>
  <c r="T712" i="14"/>
  <c r="T565" i="14"/>
  <c r="P565" i="14"/>
  <c r="T686" i="14"/>
  <c r="P686" i="14"/>
  <c r="T577" i="14"/>
  <c r="P577" i="14"/>
  <c r="T605" i="14"/>
  <c r="P605" i="14"/>
  <c r="T521" i="14"/>
  <c r="P521" i="14"/>
  <c r="T440" i="14"/>
  <c r="P440" i="14"/>
  <c r="T538" i="14"/>
  <c r="P538" i="14"/>
  <c r="T460" i="14"/>
  <c r="P460" i="14"/>
  <c r="P707" i="14"/>
  <c r="T707" i="14"/>
  <c r="T561" i="14"/>
  <c r="P561" i="14"/>
  <c r="T682" i="14"/>
  <c r="P682" i="14"/>
  <c r="T573" i="14"/>
  <c r="P573" i="14"/>
  <c r="T601" i="14"/>
  <c r="P601" i="14"/>
  <c r="T84" i="14"/>
  <c r="P84" i="14"/>
  <c r="T247" i="14"/>
  <c r="P247" i="14"/>
  <c r="T337" i="14"/>
  <c r="P337" i="14"/>
  <c r="T363" i="14"/>
  <c r="P363" i="14"/>
  <c r="P402" i="14"/>
  <c r="T402" i="14"/>
  <c r="T392" i="14"/>
  <c r="P392" i="14"/>
  <c r="T303" i="14"/>
  <c r="P303" i="14"/>
  <c r="T300" i="14"/>
  <c r="P300" i="14"/>
  <c r="T367" i="14"/>
  <c r="P367" i="14"/>
  <c r="T413" i="14"/>
  <c r="P413" i="14"/>
  <c r="T294" i="14"/>
  <c r="P294" i="14"/>
  <c r="T264" i="14"/>
  <c r="P264" i="14"/>
  <c r="P420" i="14"/>
  <c r="T420" i="14"/>
  <c r="T372" i="14"/>
  <c r="P372" i="14"/>
  <c r="T284" i="14"/>
  <c r="P284" i="14"/>
  <c r="T287" i="14"/>
  <c r="P287" i="14"/>
  <c r="T307" i="14"/>
  <c r="P307" i="14"/>
  <c r="T417" i="14"/>
  <c r="P417" i="14"/>
  <c r="T358" i="14"/>
  <c r="P358" i="14"/>
  <c r="T371" i="14"/>
  <c r="P371" i="14"/>
  <c r="T221" i="14"/>
  <c r="P221" i="14"/>
  <c r="T375" i="14"/>
  <c r="P375" i="14"/>
  <c r="T223" i="14"/>
  <c r="P223" i="14"/>
  <c r="T222" i="14"/>
  <c r="P222" i="14"/>
  <c r="T262" i="14"/>
  <c r="P262" i="14"/>
  <c r="T236" i="14"/>
  <c r="P236" i="14"/>
  <c r="T531" i="14"/>
  <c r="P531" i="14"/>
  <c r="P495" i="14"/>
  <c r="T495" i="14"/>
  <c r="T592" i="14"/>
  <c r="P592" i="14"/>
  <c r="P451" i="14"/>
  <c r="T451" i="14"/>
  <c r="T680" i="14"/>
  <c r="P680" i="14"/>
  <c r="T713" i="14"/>
  <c r="P713" i="14"/>
  <c r="P562" i="14"/>
  <c r="T562" i="14"/>
  <c r="T644" i="14"/>
  <c r="P644" i="14"/>
  <c r="T626" i="14"/>
  <c r="P626" i="14"/>
  <c r="P583" i="14"/>
  <c r="T583" i="14"/>
  <c r="T437" i="14"/>
  <c r="P437" i="14"/>
  <c r="T677" i="14"/>
  <c r="P677" i="14"/>
  <c r="P499" i="14"/>
  <c r="T499" i="14"/>
  <c r="T659" i="14"/>
  <c r="P659" i="14"/>
  <c r="T553" i="14"/>
  <c r="P553" i="14"/>
  <c r="T673" i="14"/>
  <c r="P673" i="14"/>
  <c r="T702" i="14"/>
  <c r="P702" i="14"/>
  <c r="P662" i="14"/>
  <c r="T662" i="14"/>
  <c r="T651" i="14"/>
  <c r="P651" i="14"/>
  <c r="T728" i="14"/>
  <c r="P728" i="14"/>
  <c r="T526" i="14"/>
  <c r="P526" i="14"/>
  <c r="T447" i="14"/>
  <c r="P447" i="14"/>
  <c r="P699" i="14"/>
  <c r="T699" i="14"/>
  <c r="T549" i="14"/>
  <c r="P549" i="14"/>
  <c r="T669" i="14"/>
  <c r="P669" i="14"/>
  <c r="T568" i="14"/>
  <c r="P568" i="14"/>
  <c r="P658" i="14"/>
  <c r="T658" i="14"/>
  <c r="T508" i="14"/>
  <c r="P508" i="14"/>
  <c r="T724" i="14"/>
  <c r="P724" i="14"/>
  <c r="P520" i="14"/>
  <c r="T520" i="14"/>
  <c r="T443" i="14"/>
  <c r="P443" i="14"/>
  <c r="P695" i="14"/>
  <c r="T695" i="14"/>
  <c r="P398" i="14"/>
  <c r="T398" i="14"/>
  <c r="T665" i="14"/>
  <c r="P665" i="14"/>
  <c r="T564" i="14"/>
  <c r="P564" i="14"/>
  <c r="T491" i="14"/>
  <c r="P491" i="14"/>
  <c r="T158" i="14"/>
  <c r="P158" i="14"/>
  <c r="T288" i="14"/>
  <c r="P288" i="14"/>
  <c r="T299" i="14"/>
  <c r="P299" i="14"/>
  <c r="T377" i="14"/>
  <c r="P377" i="14"/>
  <c r="T310" i="14"/>
  <c r="P310" i="14"/>
  <c r="T292" i="14"/>
  <c r="P292" i="14"/>
  <c r="T344" i="14"/>
  <c r="P344" i="14"/>
  <c r="T342" i="14"/>
  <c r="P342" i="14"/>
  <c r="T290" i="14"/>
  <c r="P290" i="14"/>
  <c r="T232" i="14"/>
  <c r="P232" i="14"/>
  <c r="T338" i="14"/>
  <c r="P338" i="14"/>
  <c r="T428" i="14"/>
  <c r="P428" i="14"/>
  <c r="P381" i="14"/>
  <c r="T381" i="14"/>
  <c r="P394" i="14"/>
  <c r="T394" i="14"/>
  <c r="T328" i="14"/>
  <c r="P328" i="14"/>
  <c r="T333" i="14"/>
  <c r="P333" i="14"/>
  <c r="T379" i="14"/>
  <c r="P379" i="14"/>
  <c r="T320" i="14"/>
  <c r="P320" i="14"/>
  <c r="T304" i="14"/>
  <c r="P304" i="14"/>
  <c r="T296" i="14"/>
  <c r="P296" i="14"/>
  <c r="T226" i="14"/>
  <c r="P226" i="14"/>
  <c r="T255" i="14"/>
  <c r="P255" i="14"/>
  <c r="T301" i="14"/>
  <c r="P301" i="14"/>
  <c r="T246" i="14"/>
  <c r="P246" i="14"/>
  <c r="T273" i="14"/>
  <c r="P273" i="14"/>
  <c r="T233" i="14"/>
  <c r="P233" i="14"/>
  <c r="T608" i="14"/>
  <c r="P608" i="14"/>
  <c r="T672" i="14"/>
  <c r="P672" i="14"/>
  <c r="T482" i="14"/>
  <c r="P482" i="14"/>
  <c r="T647" i="14"/>
  <c r="P647" i="14"/>
  <c r="T497" i="14"/>
  <c r="P497" i="14"/>
  <c r="P587" i="14"/>
  <c r="T587" i="14"/>
  <c r="P615" i="14"/>
  <c r="T615" i="14"/>
  <c r="T692" i="14"/>
  <c r="P692" i="14"/>
  <c r="T504" i="14"/>
  <c r="P504" i="14"/>
  <c r="T488" i="14"/>
  <c r="P488" i="14"/>
  <c r="P599" i="14"/>
  <c r="T599" i="14"/>
  <c r="T627" i="14"/>
  <c r="P627" i="14"/>
  <c r="T652" i="14"/>
  <c r="P652" i="14"/>
  <c r="P624" i="14"/>
  <c r="T624" i="14"/>
  <c r="P480" i="14"/>
  <c r="T480" i="14"/>
  <c r="T706" i="14"/>
  <c r="P706" i="14"/>
  <c r="T556" i="14"/>
  <c r="P556" i="14"/>
  <c r="T648" i="14"/>
  <c r="P648" i="14"/>
  <c r="T496" i="14"/>
  <c r="P496" i="14"/>
  <c r="T635" i="14"/>
  <c r="P635" i="14"/>
  <c r="P507" i="14"/>
  <c r="T507" i="14"/>
  <c r="T731" i="14"/>
  <c r="P731" i="14"/>
  <c r="P620" i="14"/>
  <c r="T620" i="14"/>
  <c r="P476" i="14"/>
  <c r="T476" i="14"/>
  <c r="T698" i="14"/>
  <c r="P698" i="14"/>
  <c r="T552" i="14"/>
  <c r="P552" i="14"/>
  <c r="T643" i="14"/>
  <c r="P643" i="14"/>
  <c r="T596" i="14"/>
  <c r="P596" i="14"/>
  <c r="T616" i="14"/>
  <c r="P616" i="14"/>
  <c r="P503" i="14"/>
  <c r="T503" i="14"/>
  <c r="T727" i="14"/>
  <c r="P727" i="14"/>
  <c r="T630" i="14"/>
  <c r="P630" i="14"/>
  <c r="P472" i="14"/>
  <c r="T472" i="14"/>
  <c r="T694" i="14"/>
  <c r="P694" i="14"/>
  <c r="T401" i="14"/>
  <c r="P401" i="14"/>
  <c r="T704" i="14"/>
  <c r="P704" i="14"/>
  <c r="T78" i="14"/>
  <c r="P78" i="14"/>
  <c r="T254" i="14"/>
  <c r="P254" i="14"/>
  <c r="T329" i="14"/>
  <c r="P329" i="14"/>
  <c r="T374" i="14"/>
  <c r="P374" i="14"/>
  <c r="T327" i="14"/>
  <c r="P327" i="14"/>
  <c r="T316" i="14"/>
  <c r="P316" i="14"/>
  <c r="T297" i="14"/>
  <c r="P297" i="14"/>
  <c r="T283" i="14"/>
  <c r="P283" i="14"/>
  <c r="T361" i="14"/>
  <c r="P361" i="14"/>
  <c r="T364" i="14"/>
  <c r="P364" i="14"/>
  <c r="T271" i="14"/>
  <c r="P271" i="14"/>
  <c r="T391" i="14"/>
  <c r="P391" i="14"/>
  <c r="T378" i="14"/>
  <c r="P378" i="14"/>
  <c r="T266" i="14"/>
  <c r="P266" i="14"/>
  <c r="T315" i="14"/>
  <c r="P315" i="14"/>
  <c r="T228" i="14"/>
  <c r="P228" i="14"/>
  <c r="T382" i="14"/>
  <c r="P382" i="14"/>
  <c r="T355" i="14"/>
  <c r="P355" i="14"/>
  <c r="T419" i="14"/>
  <c r="P419" i="14"/>
  <c r="T397" i="14"/>
  <c r="P397" i="14"/>
  <c r="T230" i="14"/>
  <c r="P230" i="14"/>
  <c r="T270" i="14"/>
  <c r="P270" i="14"/>
  <c r="T227" i="14"/>
  <c r="P227" i="14"/>
  <c r="T250" i="14"/>
  <c r="P250" i="14"/>
  <c r="T235" i="14"/>
  <c r="P235" i="14"/>
  <c r="T348" i="14"/>
  <c r="P348" i="14"/>
  <c r="T590" i="14"/>
  <c r="P590" i="14"/>
  <c r="T466" i="14"/>
  <c r="P466" i="14"/>
  <c r="T610" i="14"/>
  <c r="P610" i="14"/>
  <c r="T532" i="14"/>
  <c r="P532" i="14"/>
  <c r="T454" i="14"/>
  <c r="P454" i="14"/>
  <c r="T719" i="14"/>
  <c r="P719" i="14"/>
  <c r="P670" i="14"/>
  <c r="T670" i="14"/>
  <c r="T530" i="14"/>
  <c r="P530" i="14"/>
  <c r="T571" i="14"/>
  <c r="P571" i="14"/>
  <c r="T439" i="14"/>
  <c r="P439" i="14"/>
  <c r="T663" i="14"/>
  <c r="P663" i="14"/>
  <c r="P512" i="14"/>
  <c r="T512" i="14"/>
  <c r="T471" i="14"/>
  <c r="P471" i="14"/>
  <c r="P546" i="14"/>
  <c r="T546" i="14"/>
  <c r="P463" i="14"/>
  <c r="T463" i="14"/>
  <c r="T623" i="14"/>
  <c r="P623" i="14"/>
  <c r="T483" i="14"/>
  <c r="P483" i="14"/>
  <c r="T681" i="14"/>
  <c r="P681" i="14"/>
  <c r="T584" i="14"/>
  <c r="P584" i="14"/>
  <c r="T604" i="14"/>
  <c r="P604" i="14"/>
  <c r="P595" i="14"/>
  <c r="T595" i="14"/>
  <c r="T714" i="14"/>
  <c r="P714" i="14"/>
  <c r="P541" i="14"/>
  <c r="T541" i="14"/>
  <c r="P459" i="14"/>
  <c r="T459" i="14"/>
  <c r="T619" i="14"/>
  <c r="P619" i="14"/>
  <c r="T479" i="14"/>
  <c r="P479" i="14"/>
  <c r="T676" i="14"/>
  <c r="P676" i="14"/>
  <c r="T580" i="14"/>
  <c r="P580" i="14"/>
  <c r="T600" i="14"/>
  <c r="P600" i="14"/>
  <c r="P591" i="14"/>
  <c r="T591" i="14"/>
  <c r="T634" i="14"/>
  <c r="P634" i="14"/>
  <c r="P537" i="14"/>
  <c r="T537" i="14"/>
  <c r="P455" i="14"/>
  <c r="T455" i="14"/>
  <c r="T629" i="14"/>
  <c r="P629" i="14"/>
  <c r="T475" i="14"/>
  <c r="P475" i="14"/>
  <c r="T513" i="14"/>
  <c r="P513" i="14"/>
  <c r="T123" i="14"/>
  <c r="P123" i="14"/>
  <c r="T10" i="14"/>
  <c r="P10" i="14"/>
  <c r="T142" i="14"/>
  <c r="P142" i="14"/>
  <c r="T56" i="14"/>
  <c r="P56" i="14"/>
  <c r="T132" i="14"/>
  <c r="P132" i="14"/>
  <c r="T213" i="14"/>
  <c r="P213" i="14"/>
  <c r="T31" i="14"/>
  <c r="P31" i="14"/>
  <c r="T176" i="14"/>
  <c r="P176" i="14"/>
  <c r="T14" i="14"/>
  <c r="P14" i="14"/>
  <c r="T112" i="14"/>
  <c r="P112" i="14"/>
  <c r="T129" i="14"/>
  <c r="P129" i="14"/>
  <c r="T108" i="14"/>
  <c r="P108" i="14"/>
  <c r="T81" i="14"/>
  <c r="P81" i="14"/>
  <c r="T34" i="14"/>
  <c r="P34" i="14"/>
  <c r="T102" i="14"/>
  <c r="P102" i="14"/>
  <c r="T114" i="14"/>
  <c r="P114" i="14"/>
  <c r="T74" i="14"/>
  <c r="P74" i="14"/>
  <c r="T182" i="14"/>
  <c r="P182" i="14"/>
  <c r="T155" i="14"/>
  <c r="P155" i="14"/>
  <c r="T203" i="14"/>
  <c r="P203" i="14"/>
  <c r="T119" i="14"/>
  <c r="P119" i="14"/>
  <c r="T172" i="14"/>
  <c r="P172" i="14"/>
  <c r="T101" i="14"/>
  <c r="P101" i="14"/>
  <c r="T70" i="14"/>
  <c r="P70" i="14"/>
  <c r="T115" i="14"/>
  <c r="P115" i="14"/>
  <c r="T26" i="14"/>
  <c r="P26" i="14"/>
  <c r="T97" i="14"/>
  <c r="P97" i="14"/>
  <c r="T109" i="14"/>
  <c r="P109" i="14"/>
  <c r="T194" i="14"/>
  <c r="P194" i="14"/>
  <c r="T161" i="14"/>
  <c r="P161" i="14"/>
  <c r="T140" i="14"/>
  <c r="P140" i="14"/>
  <c r="T133" i="14"/>
  <c r="P133" i="14"/>
  <c r="T86" i="14"/>
  <c r="P86" i="14"/>
  <c r="T143" i="14"/>
  <c r="P143" i="14"/>
  <c r="T169" i="14"/>
  <c r="P169" i="14"/>
  <c r="T79" i="14"/>
  <c r="P79" i="14"/>
  <c r="T185" i="14"/>
  <c r="P185" i="14"/>
  <c r="T68" i="14"/>
  <c r="P68" i="14"/>
  <c r="T160" i="14"/>
  <c r="P160" i="14"/>
  <c r="T60" i="14"/>
  <c r="P60" i="14"/>
  <c r="T196" i="14"/>
  <c r="P196" i="14"/>
  <c r="T89" i="14"/>
  <c r="P89" i="14"/>
  <c r="T138" i="14"/>
  <c r="P138" i="14"/>
  <c r="T193" i="14"/>
  <c r="P193" i="14"/>
  <c r="T39" i="14"/>
  <c r="P39" i="14"/>
  <c r="T33" i="14"/>
  <c r="P33" i="14"/>
  <c r="T186" i="14"/>
  <c r="P186" i="14"/>
  <c r="T58" i="14"/>
  <c r="P58" i="14"/>
  <c r="T204" i="14"/>
  <c r="P204" i="14"/>
  <c r="T198" i="14"/>
  <c r="P198" i="14"/>
  <c r="T131" i="14"/>
  <c r="P131" i="14"/>
  <c r="T110" i="14"/>
  <c r="P110" i="14"/>
  <c r="T100" i="14"/>
  <c r="P100" i="14"/>
  <c r="T177" i="14"/>
  <c r="P177" i="14"/>
  <c r="T72" i="14"/>
  <c r="P72" i="14"/>
  <c r="T135" i="14"/>
  <c r="P135" i="14"/>
  <c r="T128" i="14"/>
  <c r="P128" i="14"/>
  <c r="T150" i="14"/>
  <c r="P150" i="14"/>
  <c r="T98" i="14"/>
  <c r="P98" i="14"/>
  <c r="T153" i="14"/>
  <c r="P153" i="14"/>
  <c r="T76" i="14"/>
  <c r="P76" i="14"/>
  <c r="T163" i="14"/>
  <c r="P163" i="14"/>
  <c r="T48" i="14"/>
  <c r="P48" i="14"/>
  <c r="T141" i="14"/>
  <c r="P141" i="14"/>
  <c r="T38" i="14"/>
  <c r="P38" i="14"/>
  <c r="T175" i="14"/>
  <c r="P175" i="14"/>
  <c r="T82" i="14"/>
  <c r="P82" i="14"/>
  <c r="T144" i="14"/>
  <c r="P144" i="14"/>
  <c r="T199" i="14"/>
  <c r="P199" i="14"/>
  <c r="T22" i="14"/>
  <c r="P22" i="14"/>
  <c r="T28" i="14"/>
  <c r="P28" i="14"/>
  <c r="T174" i="14"/>
  <c r="P174" i="14"/>
  <c r="T53" i="14"/>
  <c r="P53" i="14"/>
  <c r="T212" i="14"/>
  <c r="P212" i="14"/>
  <c r="T80" i="14"/>
  <c r="P80" i="14"/>
  <c r="T117" i="14"/>
  <c r="P117" i="14"/>
  <c r="T202" i="14"/>
  <c r="P202" i="14"/>
  <c r="T52" i="14"/>
  <c r="P52" i="14"/>
  <c r="T137" i="14"/>
  <c r="P137" i="14"/>
  <c r="T65" i="14"/>
  <c r="P65" i="14"/>
  <c r="T90" i="14"/>
  <c r="P90" i="14"/>
  <c r="T139" i="14"/>
  <c r="P139" i="14"/>
  <c r="T47" i="14"/>
  <c r="P47" i="14"/>
  <c r="T154" i="14"/>
  <c r="P154" i="14"/>
  <c r="T42" i="14"/>
  <c r="P42" i="14"/>
  <c r="T125" i="14"/>
  <c r="P125" i="14"/>
  <c r="T12" i="14"/>
  <c r="P12" i="14"/>
  <c r="T165" i="14"/>
  <c r="P165" i="14"/>
  <c r="T63" i="14"/>
  <c r="P63" i="14"/>
  <c r="T103" i="14"/>
  <c r="P103" i="14"/>
  <c r="T188" i="14"/>
  <c r="P188" i="14"/>
  <c r="T95" i="14"/>
  <c r="P95" i="14"/>
  <c r="T43" i="14"/>
  <c r="P43" i="14"/>
  <c r="T195" i="14"/>
  <c r="P195" i="14"/>
  <c r="T67" i="14"/>
  <c r="P67" i="14"/>
  <c r="T6" i="14"/>
  <c r="P6" i="14"/>
  <c r="T69" i="14"/>
  <c r="P69" i="14"/>
  <c r="T214" i="14"/>
  <c r="P214" i="14"/>
  <c r="T87" i="14"/>
  <c r="P87" i="14"/>
  <c r="T201" i="14"/>
  <c r="P201" i="14"/>
  <c r="T59" i="14"/>
  <c r="P59" i="14"/>
  <c r="T127" i="14"/>
  <c r="P127" i="14"/>
  <c r="T30" i="14"/>
  <c r="P30" i="14"/>
  <c r="T77" i="14"/>
  <c r="P77" i="14"/>
  <c r="T145" i="14"/>
  <c r="P145" i="14"/>
  <c r="T41" i="14"/>
  <c r="P41" i="14"/>
  <c r="T146" i="14"/>
  <c r="P146" i="14"/>
  <c r="T32" i="14"/>
  <c r="P32" i="14"/>
  <c r="T106" i="14"/>
  <c r="P106" i="14"/>
  <c r="T20" i="14"/>
  <c r="P20" i="14"/>
  <c r="T149" i="14"/>
  <c r="P149" i="14"/>
  <c r="T55" i="14"/>
  <c r="P55" i="14"/>
  <c r="T91" i="14"/>
  <c r="P91" i="14"/>
  <c r="T168" i="14"/>
  <c r="P168" i="14"/>
  <c r="T104" i="14"/>
  <c r="P104" i="14"/>
  <c r="T54" i="14"/>
  <c r="P54" i="14"/>
  <c r="T205" i="14"/>
  <c r="P205" i="14"/>
  <c r="T118" i="14"/>
  <c r="P118" i="14"/>
  <c r="T36" i="14"/>
  <c r="P36" i="14"/>
  <c r="T50" i="14"/>
  <c r="P50" i="14"/>
  <c r="T208" i="14"/>
  <c r="P208" i="14"/>
  <c r="T94" i="14"/>
  <c r="P94" i="14"/>
  <c r="T183" i="14"/>
  <c r="P183" i="14"/>
  <c r="T29" i="14"/>
  <c r="P29" i="14"/>
  <c r="T134" i="14"/>
  <c r="P134" i="14"/>
  <c r="T197" i="14"/>
  <c r="P197" i="14"/>
  <c r="T73" i="14"/>
  <c r="P73" i="14"/>
  <c r="T122" i="14"/>
  <c r="P122" i="14"/>
  <c r="P429" i="14"/>
  <c r="T429" i="14"/>
  <c r="T404" i="14"/>
  <c r="P404" i="14"/>
  <c r="T269" i="14"/>
  <c r="P269" i="14"/>
  <c r="T431" i="14"/>
  <c r="P431" i="14"/>
  <c r="T409" i="14"/>
  <c r="P409" i="14"/>
  <c r="T244" i="14"/>
  <c r="P244" i="14"/>
  <c r="T231" i="14"/>
  <c r="P231" i="14"/>
  <c r="T314" i="14"/>
  <c r="P314" i="14"/>
  <c r="T334" i="14"/>
  <c r="P334" i="14"/>
  <c r="T285" i="14"/>
  <c r="P285" i="14"/>
  <c r="P407" i="14"/>
  <c r="T407" i="14"/>
  <c r="T261" i="14"/>
  <c r="P261" i="14"/>
  <c r="T354" i="14"/>
  <c r="P354" i="14"/>
  <c r="T412" i="14"/>
  <c r="P412" i="14"/>
  <c r="T279" i="14"/>
  <c r="P279" i="14"/>
  <c r="T282" i="14"/>
  <c r="P282" i="14"/>
  <c r="T220" i="14"/>
  <c r="P220" i="14"/>
  <c r="T302" i="14"/>
  <c r="P302" i="14"/>
  <c r="P411" i="14"/>
  <c r="T411" i="14"/>
  <c r="T265" i="14"/>
  <c r="P265" i="14"/>
  <c r="T286" i="14"/>
  <c r="P286" i="14"/>
  <c r="T243" i="14"/>
  <c r="P243" i="14"/>
  <c r="T257" i="14"/>
  <c r="P257" i="14"/>
  <c r="T239" i="14"/>
  <c r="P239" i="14"/>
  <c r="T349" i="14"/>
  <c r="P349" i="14"/>
  <c r="T708" i="14"/>
  <c r="P708" i="14"/>
  <c r="T560" i="14"/>
  <c r="P560" i="14"/>
  <c r="T547" i="14"/>
  <c r="P547" i="14"/>
  <c r="T456" i="14"/>
  <c r="P456" i="14"/>
  <c r="P721" i="14"/>
  <c r="T721" i="14"/>
  <c r="T661" i="14"/>
  <c r="P661" i="14"/>
  <c r="P628" i="14"/>
  <c r="T628" i="14"/>
  <c r="T585" i="14"/>
  <c r="P585" i="14"/>
  <c r="P468" i="14"/>
  <c r="T468" i="14"/>
  <c r="P611" i="14"/>
  <c r="T611" i="14"/>
  <c r="T535" i="14"/>
  <c r="P535" i="14"/>
  <c r="P654" i="14"/>
  <c r="T654" i="14"/>
  <c r="T723" i="14"/>
  <c r="P723" i="14"/>
  <c r="P529" i="14"/>
  <c r="T529" i="14"/>
  <c r="P446" i="14"/>
  <c r="T446" i="14"/>
  <c r="T545" i="14"/>
  <c r="P545" i="14"/>
  <c r="T467" i="14"/>
  <c r="P467" i="14"/>
  <c r="T664" i="14"/>
  <c r="P664" i="14"/>
  <c r="T567" i="14"/>
  <c r="P567" i="14"/>
  <c r="T688" i="14"/>
  <c r="P688" i="14"/>
  <c r="P579" i="14"/>
  <c r="T579" i="14"/>
  <c r="P607" i="14"/>
  <c r="T607" i="14"/>
  <c r="P525" i="14"/>
  <c r="T525" i="14"/>
  <c r="P442" i="14"/>
  <c r="T442" i="14"/>
  <c r="T540" i="14"/>
  <c r="P540" i="14"/>
  <c r="T462" i="14"/>
  <c r="P462" i="14"/>
  <c r="T710" i="14"/>
  <c r="P710" i="14"/>
  <c r="T563" i="14"/>
  <c r="P563" i="14"/>
  <c r="T684" i="14"/>
  <c r="P684" i="14"/>
  <c r="P575" i="14"/>
  <c r="T575" i="14"/>
  <c r="P603" i="14"/>
  <c r="T603" i="14"/>
  <c r="T519" i="14"/>
  <c r="P519" i="14"/>
  <c r="P438" i="14"/>
  <c r="T438" i="14"/>
  <c r="T536" i="14"/>
  <c r="P536" i="14"/>
  <c r="T458" i="14"/>
  <c r="P458" i="14"/>
  <c r="T657" i="14"/>
  <c r="P657" i="14"/>
  <c r="T37" i="14"/>
  <c r="P37" i="14"/>
  <c r="T267" i="14"/>
  <c r="P267" i="14"/>
  <c r="T359" i="14"/>
  <c r="P359" i="14"/>
  <c r="T253" i="14"/>
  <c r="P253" i="14"/>
  <c r="T356" i="14"/>
  <c r="P356" i="14"/>
  <c r="T388" i="14"/>
  <c r="P388" i="14"/>
  <c r="T317" i="14"/>
  <c r="P317" i="14"/>
  <c r="T293" i="14"/>
  <c r="P293" i="14"/>
  <c r="T368" i="14"/>
  <c r="P368" i="14"/>
  <c r="T256" i="14"/>
  <c r="P256" i="14"/>
  <c r="T277" i="14"/>
  <c r="P277" i="14"/>
  <c r="T216" i="14"/>
  <c r="P216" i="14"/>
  <c r="T289" i="14"/>
  <c r="P289" i="14"/>
  <c r="T309" i="14"/>
  <c r="P309" i="14"/>
  <c r="P425" i="14"/>
  <c r="T425" i="14"/>
  <c r="T360" i="14"/>
  <c r="P360" i="14"/>
  <c r="T343" i="14"/>
  <c r="P343" i="14"/>
  <c r="T346" i="14"/>
  <c r="P346" i="14"/>
  <c r="T410" i="14"/>
  <c r="P410" i="14"/>
  <c r="T305" i="14"/>
  <c r="P305" i="14"/>
  <c r="T322" i="14"/>
  <c r="P322" i="14"/>
  <c r="T229" i="14"/>
  <c r="P229" i="14"/>
  <c r="T248" i="14"/>
  <c r="P248" i="14"/>
  <c r="T276" i="14"/>
  <c r="P276" i="14"/>
  <c r="T237" i="14"/>
  <c r="P237" i="14"/>
  <c r="T689" i="14"/>
  <c r="P689" i="14"/>
  <c r="T559" i="14"/>
  <c r="P559" i="14"/>
  <c r="T693" i="14"/>
  <c r="P693" i="14"/>
  <c r="P558" i="14"/>
  <c r="T558" i="14"/>
  <c r="T685" i="14"/>
  <c r="P685" i="14"/>
  <c r="T705" i="14"/>
  <c r="P705" i="14"/>
  <c r="T515" i="14"/>
  <c r="P515" i="14"/>
  <c r="T655" i="14"/>
  <c r="P655" i="14"/>
  <c r="T399" i="14"/>
  <c r="P399" i="14"/>
  <c r="T720" i="14"/>
  <c r="P720" i="14"/>
  <c r="T625" i="14"/>
  <c r="P625" i="14"/>
  <c r="T500" i="14"/>
  <c r="P500" i="14"/>
  <c r="T473" i="14"/>
  <c r="P473" i="14"/>
  <c r="P490" i="14"/>
  <c r="T490" i="14"/>
  <c r="T653" i="14"/>
  <c r="P653" i="14"/>
  <c r="T730" i="14"/>
  <c r="P730" i="14"/>
  <c r="T528" i="14"/>
  <c r="P528" i="14"/>
  <c r="T450" i="14"/>
  <c r="P450" i="14"/>
  <c r="P703" i="14"/>
  <c r="T703" i="14"/>
  <c r="T551" i="14"/>
  <c r="P551" i="14"/>
  <c r="T671" i="14"/>
  <c r="P671" i="14"/>
  <c r="P570" i="14"/>
  <c r="T570" i="14"/>
  <c r="T660" i="14"/>
  <c r="P660" i="14"/>
  <c r="T511" i="14"/>
  <c r="P511" i="14"/>
  <c r="T726" i="14"/>
  <c r="P726" i="14"/>
  <c r="T524" i="14"/>
  <c r="P524" i="14"/>
  <c r="T445" i="14"/>
  <c r="P445" i="14"/>
  <c r="T697" i="14"/>
  <c r="P697" i="14"/>
  <c r="T400" i="14"/>
  <c r="P400" i="14"/>
  <c r="T667" i="14"/>
  <c r="P667" i="14"/>
  <c r="P566" i="14"/>
  <c r="T566" i="14"/>
  <c r="T598" i="14"/>
  <c r="P598" i="14"/>
  <c r="T506" i="14"/>
  <c r="P506" i="14"/>
  <c r="T722" i="14"/>
  <c r="P722" i="14"/>
  <c r="T518" i="14"/>
  <c r="P518" i="14"/>
  <c r="T441" i="14"/>
  <c r="P441" i="14"/>
  <c r="T701" i="14"/>
  <c r="P701" i="14"/>
  <c r="T7" i="14"/>
  <c r="P7" i="14"/>
  <c r="T275" i="14"/>
  <c r="P275" i="14"/>
  <c r="T365" i="14"/>
  <c r="P365" i="14"/>
  <c r="T408" i="14"/>
  <c r="P408" i="14"/>
  <c r="T403" i="14"/>
  <c r="P403" i="14"/>
  <c r="T427" i="14"/>
  <c r="P427" i="14"/>
  <c r="T421" i="14"/>
  <c r="P421" i="14"/>
  <c r="T396" i="14"/>
  <c r="P396" i="14"/>
  <c r="T380" i="14"/>
  <c r="P380" i="14"/>
  <c r="T422" i="14"/>
  <c r="P422" i="14"/>
  <c r="T415" i="14"/>
  <c r="P415" i="14"/>
  <c r="T362" i="14"/>
  <c r="P362" i="14"/>
  <c r="T335" i="14"/>
  <c r="P335" i="14"/>
  <c r="T418" i="14"/>
  <c r="P418" i="14"/>
  <c r="T224" i="14"/>
  <c r="P224" i="14"/>
  <c r="T386" i="14"/>
  <c r="P386" i="14"/>
  <c r="T373" i="14"/>
  <c r="P373" i="14"/>
  <c r="T331" i="14"/>
  <c r="P331" i="14"/>
  <c r="T325" i="14"/>
  <c r="P325" i="14"/>
  <c r="T353" i="14"/>
  <c r="P353" i="14"/>
  <c r="T252" i="14"/>
  <c r="P252" i="14"/>
  <c r="T260" i="14"/>
  <c r="P260" i="14"/>
  <c r="T251" i="14"/>
  <c r="P251" i="14"/>
  <c r="T306" i="14"/>
  <c r="P306" i="14"/>
  <c r="T234" i="14"/>
  <c r="P234" i="14"/>
  <c r="T502" i="14"/>
  <c r="P502" i="14"/>
  <c r="T534" i="14"/>
  <c r="P534" i="14"/>
  <c r="T436" i="14"/>
  <c r="P436" i="14"/>
  <c r="P687" i="14"/>
  <c r="T687" i="14"/>
  <c r="P533" i="14"/>
  <c r="T533" i="14"/>
  <c r="T517" i="14"/>
  <c r="P517" i="14"/>
  <c r="T487" i="14"/>
  <c r="P487" i="14"/>
  <c r="T574" i="14"/>
  <c r="P574" i="14"/>
  <c r="T452" i="14"/>
  <c r="P452" i="14"/>
  <c r="T642" i="14"/>
  <c r="P642" i="14"/>
  <c r="T514" i="14"/>
  <c r="P514" i="14"/>
  <c r="T557" i="14"/>
  <c r="P557" i="14"/>
  <c r="T434" i="14"/>
  <c r="P434" i="14"/>
  <c r="P650" i="14"/>
  <c r="T650" i="14"/>
  <c r="T498" i="14"/>
  <c r="P498" i="14"/>
  <c r="T637" i="14"/>
  <c r="P637" i="14"/>
  <c r="T510" i="14"/>
  <c r="P510" i="14"/>
  <c r="T432" i="14"/>
  <c r="P432" i="14"/>
  <c r="T622" i="14"/>
  <c r="P622" i="14"/>
  <c r="T478" i="14"/>
  <c r="P478" i="14"/>
  <c r="T700" i="14"/>
  <c r="P700" i="14"/>
  <c r="P554" i="14"/>
  <c r="T554" i="14"/>
  <c r="P645" i="14"/>
  <c r="T645" i="14"/>
  <c r="T494" i="14"/>
  <c r="P494" i="14"/>
  <c r="T633" i="14"/>
  <c r="P633" i="14"/>
  <c r="T505" i="14"/>
  <c r="P505" i="14"/>
  <c r="P729" i="14"/>
  <c r="T729" i="14"/>
  <c r="P632" i="14"/>
  <c r="T632" i="14"/>
  <c r="T474" i="14"/>
  <c r="P474" i="14"/>
  <c r="T696" i="14"/>
  <c r="P696" i="14"/>
  <c r="P550" i="14"/>
  <c r="T550" i="14"/>
  <c r="P641" i="14"/>
  <c r="T641" i="14"/>
  <c r="T594" i="14"/>
  <c r="P594" i="14"/>
  <c r="T614" i="14"/>
  <c r="P614" i="14"/>
  <c r="T501" i="14"/>
  <c r="P501" i="14"/>
  <c r="P725" i="14"/>
  <c r="T725" i="14"/>
  <c r="L6" i="14"/>
  <c r="AB700" i="14"/>
  <c r="L700" i="14"/>
  <c r="K700" i="14"/>
  <c r="X700" i="14" s="1"/>
  <c r="H700" i="14"/>
  <c r="J700" i="14"/>
  <c r="K554" i="14"/>
  <c r="X554" i="14" s="1"/>
  <c r="H554" i="14"/>
  <c r="AB554" i="14"/>
  <c r="J554" i="14"/>
  <c r="L554" i="14"/>
  <c r="J645" i="14"/>
  <c r="H645" i="14"/>
  <c r="AB645" i="14"/>
  <c r="L645" i="14"/>
  <c r="K645" i="14"/>
  <c r="X645" i="14" s="1"/>
  <c r="AB494" i="14"/>
  <c r="J494" i="14"/>
  <c r="L494" i="14"/>
  <c r="H494" i="14"/>
  <c r="K494" i="14"/>
  <c r="X494" i="14" s="1"/>
  <c r="H633" i="14"/>
  <c r="L633" i="14"/>
  <c r="AB633" i="14"/>
  <c r="K633" i="14"/>
  <c r="X633" i="14" s="1"/>
  <c r="J633" i="14"/>
  <c r="K505" i="14"/>
  <c r="X505" i="14" s="1"/>
  <c r="AB505" i="14"/>
  <c r="J505" i="14"/>
  <c r="L505" i="14"/>
  <c r="H505" i="14"/>
  <c r="K729" i="14"/>
  <c r="X729" i="14" s="1"/>
  <c r="H729" i="14"/>
  <c r="J729" i="14"/>
  <c r="L729" i="14"/>
  <c r="AB729" i="14"/>
  <c r="H632" i="14"/>
  <c r="AB632" i="14"/>
  <c r="J632" i="14"/>
  <c r="L632" i="14"/>
  <c r="K632" i="14"/>
  <c r="X632" i="14" s="1"/>
  <c r="L474" i="14"/>
  <c r="H474" i="14"/>
  <c r="K474" i="14"/>
  <c r="X474" i="14" s="1"/>
  <c r="AB474" i="14"/>
  <c r="J474" i="14"/>
  <c r="K696" i="14"/>
  <c r="X696" i="14" s="1"/>
  <c r="L696" i="14"/>
  <c r="H696" i="14"/>
  <c r="AB696" i="14"/>
  <c r="J696" i="14"/>
  <c r="AB550" i="14"/>
  <c r="H550" i="14"/>
  <c r="J550" i="14"/>
  <c r="L550" i="14"/>
  <c r="K550" i="14"/>
  <c r="X550" i="14" s="1"/>
  <c r="AB641" i="14"/>
  <c r="J641" i="14"/>
  <c r="L641" i="14"/>
  <c r="K641" i="14"/>
  <c r="X641" i="14" s="1"/>
  <c r="H641" i="14"/>
  <c r="L594" i="14"/>
  <c r="H594" i="14"/>
  <c r="K594" i="14"/>
  <c r="X594" i="14" s="1"/>
  <c r="J594" i="14"/>
  <c r="AB594" i="14"/>
  <c r="H614" i="14"/>
  <c r="L614" i="14"/>
  <c r="K614" i="14"/>
  <c r="X614" i="14" s="1"/>
  <c r="J614" i="14"/>
  <c r="AB614" i="14"/>
  <c r="AB501" i="14"/>
  <c r="J501" i="14"/>
  <c r="L501" i="14"/>
  <c r="K501" i="14"/>
  <c r="X501" i="14" s="1"/>
  <c r="H501" i="14"/>
  <c r="H725" i="14"/>
  <c r="L725" i="14"/>
  <c r="K725" i="14"/>
  <c r="X725" i="14" s="1"/>
  <c r="AB725" i="14"/>
  <c r="J725" i="14"/>
  <c r="AB533" i="14"/>
  <c r="L533" i="14"/>
  <c r="H533" i="14"/>
  <c r="K533" i="14"/>
  <c r="X533" i="14" s="1"/>
  <c r="J533" i="14"/>
  <c r="H642" i="14"/>
  <c r="J642" i="14"/>
  <c r="AB642" i="14"/>
  <c r="K642" i="14"/>
  <c r="X642" i="14" s="1"/>
  <c r="L642" i="14"/>
  <c r="H650" i="14"/>
  <c r="L650" i="14"/>
  <c r="AB650" i="14"/>
  <c r="K650" i="14"/>
  <c r="X650" i="14" s="1"/>
  <c r="J650" i="14"/>
  <c r="K478" i="14"/>
  <c r="X478" i="14" s="1"/>
  <c r="H478" i="14"/>
  <c r="AB478" i="14"/>
  <c r="L478" i="14"/>
  <c r="J478" i="14"/>
  <c r="H612" i="14"/>
  <c r="L612" i="14"/>
  <c r="AB612" i="14"/>
  <c r="K612" i="14"/>
  <c r="X612" i="14" s="1"/>
  <c r="J612" i="14"/>
  <c r="AB639" i="14"/>
  <c r="L639" i="14"/>
  <c r="J639" i="14"/>
  <c r="K639" i="14"/>
  <c r="X639" i="14" s="1"/>
  <c r="H639" i="14"/>
  <c r="AB469" i="14"/>
  <c r="L469" i="14"/>
  <c r="K469" i="14"/>
  <c r="X469" i="14" s="1"/>
  <c r="J469" i="14"/>
  <c r="H469" i="14"/>
  <c r="L548" i="14"/>
  <c r="AB548" i="14"/>
  <c r="J548" i="14"/>
  <c r="K548" i="14"/>
  <c r="X548" i="14" s="1"/>
  <c r="H548" i="14"/>
  <c r="J576" i="14"/>
  <c r="K576" i="14"/>
  <c r="X576" i="14" s="1"/>
  <c r="L576" i="14"/>
  <c r="AB576" i="14"/>
  <c r="H576" i="14"/>
  <c r="K555" i="14"/>
  <c r="X555" i="14" s="1"/>
  <c r="J555" i="14"/>
  <c r="L555" i="14"/>
  <c r="AB555" i="14"/>
  <c r="H555" i="14"/>
  <c r="J718" i="14"/>
  <c r="K718" i="14"/>
  <c r="X718" i="14" s="1"/>
  <c r="AB718" i="14"/>
  <c r="H718" i="14"/>
  <c r="L718" i="14"/>
  <c r="J470" i="14"/>
  <c r="AB470" i="14"/>
  <c r="H470" i="14"/>
  <c r="K470" i="14"/>
  <c r="X470" i="14" s="1"/>
  <c r="L470" i="14"/>
  <c r="K613" i="14"/>
  <c r="X613" i="14" s="1"/>
  <c r="H613" i="14"/>
  <c r="AB613" i="14"/>
  <c r="L613" i="14"/>
  <c r="J613" i="14"/>
  <c r="AB690" i="14"/>
  <c r="J690" i="14"/>
  <c r="H690" i="14"/>
  <c r="K690" i="14"/>
  <c r="X690" i="14" s="1"/>
  <c r="L690" i="14"/>
  <c r="L656" i="14"/>
  <c r="J656" i="14"/>
  <c r="K656" i="14"/>
  <c r="X656" i="14" s="1"/>
  <c r="H656" i="14"/>
  <c r="AB656" i="14"/>
  <c r="K453" i="14"/>
  <c r="X453" i="14" s="1"/>
  <c r="AB453" i="14"/>
  <c r="H453" i="14"/>
  <c r="L453" i="14"/>
  <c r="J453" i="14"/>
  <c r="K492" i="14"/>
  <c r="X492" i="14" s="1"/>
  <c r="AB492" i="14"/>
  <c r="J492" i="14"/>
  <c r="L492" i="14"/>
  <c r="H492" i="14"/>
  <c r="H683" i="14"/>
  <c r="J683" i="14"/>
  <c r="L683" i="14"/>
  <c r="AB683" i="14"/>
  <c r="K683" i="14"/>
  <c r="X683" i="14" s="1"/>
  <c r="K586" i="14"/>
  <c r="X586" i="14" s="1"/>
  <c r="AB586" i="14"/>
  <c r="H586" i="14"/>
  <c r="L586" i="14"/>
  <c r="J586" i="14"/>
  <c r="AB606" i="14"/>
  <c r="J606" i="14"/>
  <c r="H606" i="14"/>
  <c r="K606" i="14"/>
  <c r="X606" i="14" s="1"/>
  <c r="L606" i="14"/>
  <c r="K597" i="14"/>
  <c r="X597" i="14" s="1"/>
  <c r="L597" i="14"/>
  <c r="J597" i="14"/>
  <c r="H597" i="14"/>
  <c r="AB597" i="14"/>
  <c r="K717" i="14"/>
  <c r="X717" i="14" s="1"/>
  <c r="J717" i="14"/>
  <c r="H717" i="14"/>
  <c r="AB717" i="14"/>
  <c r="L717" i="14"/>
  <c r="K544" i="14"/>
  <c r="X544" i="14" s="1"/>
  <c r="AB544" i="14"/>
  <c r="J544" i="14"/>
  <c r="L544" i="14"/>
  <c r="H544" i="14"/>
  <c r="J461" i="14"/>
  <c r="H461" i="14"/>
  <c r="L461" i="14"/>
  <c r="AB461" i="14"/>
  <c r="K461" i="14"/>
  <c r="X461" i="14" s="1"/>
  <c r="H621" i="14"/>
  <c r="L621" i="14"/>
  <c r="J621" i="14"/>
  <c r="AB621" i="14"/>
  <c r="K621" i="14"/>
  <c r="X621" i="14" s="1"/>
  <c r="J481" i="14"/>
  <c r="H481" i="14"/>
  <c r="K481" i="14"/>
  <c r="X481" i="14" s="1"/>
  <c r="L481" i="14"/>
  <c r="AB481" i="14"/>
  <c r="H678" i="14"/>
  <c r="AB678" i="14"/>
  <c r="J678" i="14"/>
  <c r="K678" i="14"/>
  <c r="X678" i="14" s="1"/>
  <c r="L678" i="14"/>
  <c r="J582" i="14"/>
  <c r="AB582" i="14"/>
  <c r="H582" i="14"/>
  <c r="L582" i="14"/>
  <c r="K582" i="14"/>
  <c r="X582" i="14" s="1"/>
  <c r="K602" i="14"/>
  <c r="X602" i="14" s="1"/>
  <c r="H602" i="14"/>
  <c r="AB602" i="14"/>
  <c r="L602" i="14"/>
  <c r="J602" i="14"/>
  <c r="K593" i="14"/>
  <c r="X593" i="14" s="1"/>
  <c r="AB593" i="14"/>
  <c r="J593" i="14"/>
  <c r="L593" i="14"/>
  <c r="H593" i="14"/>
  <c r="L636" i="14"/>
  <c r="H636" i="14"/>
  <c r="K636" i="14"/>
  <c r="X636" i="14" s="1"/>
  <c r="J636" i="14"/>
  <c r="AB636" i="14"/>
  <c r="J539" i="14"/>
  <c r="H539" i="14"/>
  <c r="AB539" i="14"/>
  <c r="L539" i="14"/>
  <c r="K539" i="14"/>
  <c r="X539" i="14" s="1"/>
  <c r="L457" i="14"/>
  <c r="J457" i="14"/>
  <c r="K457" i="14"/>
  <c r="X457" i="14" s="1"/>
  <c r="AB457" i="14"/>
  <c r="H457" i="14"/>
  <c r="J631" i="14"/>
  <c r="L631" i="14"/>
  <c r="AB631" i="14"/>
  <c r="H631" i="14"/>
  <c r="K631" i="14"/>
  <c r="X631" i="14" s="1"/>
  <c r="L477" i="14"/>
  <c r="K477" i="14"/>
  <c r="X477" i="14" s="1"/>
  <c r="J477" i="14"/>
  <c r="AB477" i="14"/>
  <c r="H477" i="14"/>
  <c r="AB674" i="14"/>
  <c r="J674" i="14"/>
  <c r="L674" i="14"/>
  <c r="K674" i="14"/>
  <c r="X674" i="14" s="1"/>
  <c r="H674" i="14"/>
  <c r="K578" i="14"/>
  <c r="X578" i="14" s="1"/>
  <c r="L578" i="14"/>
  <c r="AB578" i="14"/>
  <c r="H578" i="14"/>
  <c r="J578" i="14"/>
  <c r="L649" i="14"/>
  <c r="J649" i="14"/>
  <c r="K649" i="14"/>
  <c r="X649" i="14" s="1"/>
  <c r="AB649" i="14"/>
  <c r="H649" i="14"/>
  <c r="H589" i="14"/>
  <c r="L589" i="14"/>
  <c r="AB589" i="14"/>
  <c r="K589" i="14"/>
  <c r="X589" i="14" s="1"/>
  <c r="J589" i="14"/>
  <c r="AB617" i="14"/>
  <c r="J617" i="14"/>
  <c r="H617" i="14"/>
  <c r="L617" i="14"/>
  <c r="K617" i="14"/>
  <c r="X617" i="14" s="1"/>
  <c r="AB675" i="14"/>
  <c r="J675" i="14"/>
  <c r="L675" i="14"/>
  <c r="K675" i="14"/>
  <c r="X675" i="14" s="1"/>
  <c r="H675" i="14"/>
  <c r="AB691" i="14"/>
  <c r="H691" i="14"/>
  <c r="K691" i="14"/>
  <c r="X691" i="14" s="1"/>
  <c r="L691" i="14"/>
  <c r="J691" i="14"/>
  <c r="AB448" i="14"/>
  <c r="H448" i="14"/>
  <c r="J448" i="14"/>
  <c r="L448" i="14"/>
  <c r="K448" i="14"/>
  <c r="X448" i="14" s="1"/>
  <c r="K433" i="14"/>
  <c r="X433" i="14" s="1"/>
  <c r="L433" i="14"/>
  <c r="J433" i="14"/>
  <c r="H433" i="14"/>
  <c r="AB433" i="14"/>
  <c r="AB732" i="14"/>
  <c r="L732" i="14"/>
  <c r="K732" i="14"/>
  <c r="X732" i="14" s="1"/>
  <c r="H732" i="14"/>
  <c r="J732" i="14"/>
  <c r="H486" i="14"/>
  <c r="L486" i="14"/>
  <c r="J486" i="14"/>
  <c r="K486" i="14"/>
  <c r="X486" i="14" s="1"/>
  <c r="AB486" i="14"/>
  <c r="H522" i="14"/>
  <c r="AB522" i="14"/>
  <c r="J522" i="14"/>
  <c r="L522" i="14"/>
  <c r="K522" i="14"/>
  <c r="X522" i="14" s="1"/>
  <c r="L569" i="14"/>
  <c r="AB569" i="14"/>
  <c r="H569" i="14"/>
  <c r="J569" i="14"/>
  <c r="K569" i="14"/>
  <c r="X569" i="14" s="1"/>
  <c r="L581" i="14"/>
  <c r="H581" i="14"/>
  <c r="K581" i="14"/>
  <c r="X581" i="14" s="1"/>
  <c r="AB581" i="14"/>
  <c r="J581" i="14"/>
  <c r="H527" i="14"/>
  <c r="K527" i="14"/>
  <c r="X527" i="14" s="1"/>
  <c r="J527" i="14"/>
  <c r="AB527" i="14"/>
  <c r="L527" i="14"/>
  <c r="AB543" i="14"/>
  <c r="J543" i="14"/>
  <c r="L543" i="14"/>
  <c r="H543" i="14"/>
  <c r="K543" i="14"/>
  <c r="X543" i="14" s="1"/>
  <c r="K712" i="14"/>
  <c r="X712" i="14" s="1"/>
  <c r="L712" i="14"/>
  <c r="H712" i="14"/>
  <c r="J712" i="14"/>
  <c r="AB712" i="14"/>
  <c r="L686" i="14"/>
  <c r="AB686" i="14"/>
  <c r="H686" i="14"/>
  <c r="K686" i="14"/>
  <c r="X686" i="14" s="1"/>
  <c r="J686" i="14"/>
  <c r="L577" i="14"/>
  <c r="H577" i="14"/>
  <c r="J577" i="14"/>
  <c r="K577" i="14"/>
  <c r="X577" i="14" s="1"/>
  <c r="AB577" i="14"/>
  <c r="AB521" i="14"/>
  <c r="L521" i="14"/>
  <c r="K521" i="14"/>
  <c r="X521" i="14" s="1"/>
  <c r="H521" i="14"/>
  <c r="J521" i="14"/>
  <c r="K538" i="14"/>
  <c r="X538" i="14" s="1"/>
  <c r="H538" i="14"/>
  <c r="AB538" i="14"/>
  <c r="L538" i="14"/>
  <c r="J538" i="14"/>
  <c r="L460" i="14"/>
  <c r="AB460" i="14"/>
  <c r="J460" i="14"/>
  <c r="K460" i="14"/>
  <c r="X460" i="14" s="1"/>
  <c r="H460" i="14"/>
  <c r="K707" i="14"/>
  <c r="X707" i="14" s="1"/>
  <c r="J707" i="14"/>
  <c r="L707" i="14"/>
  <c r="H707" i="14"/>
  <c r="AB707" i="14"/>
  <c r="L561" i="14"/>
  <c r="J561" i="14"/>
  <c r="K561" i="14"/>
  <c r="X561" i="14" s="1"/>
  <c r="AB561" i="14"/>
  <c r="H561" i="14"/>
  <c r="AB682" i="14"/>
  <c r="H682" i="14"/>
  <c r="L682" i="14"/>
  <c r="K682" i="14"/>
  <c r="X682" i="14" s="1"/>
  <c r="J682" i="14"/>
  <c r="AB601" i="14"/>
  <c r="L601" i="14"/>
  <c r="H601" i="14"/>
  <c r="J601" i="14"/>
  <c r="K601" i="14"/>
  <c r="X601" i="14" s="1"/>
  <c r="J531" i="14"/>
  <c r="K531" i="14"/>
  <c r="X531" i="14" s="1"/>
  <c r="H531" i="14"/>
  <c r="L531" i="14"/>
  <c r="AB531" i="14"/>
  <c r="K495" i="14"/>
  <c r="X495" i="14" s="1"/>
  <c r="AB495" i="14"/>
  <c r="J495" i="14"/>
  <c r="H495" i="14"/>
  <c r="L495" i="14"/>
  <c r="K592" i="14"/>
  <c r="X592" i="14" s="1"/>
  <c r="J592" i="14"/>
  <c r="L592" i="14"/>
  <c r="AB592" i="14"/>
  <c r="H592" i="14"/>
  <c r="K451" i="14"/>
  <c r="X451" i="14" s="1"/>
  <c r="AB451" i="14"/>
  <c r="J451" i="14"/>
  <c r="H451" i="14"/>
  <c r="L451" i="14"/>
  <c r="L680" i="14"/>
  <c r="J680" i="14"/>
  <c r="K680" i="14"/>
  <c r="X680" i="14" s="1"/>
  <c r="H680" i="14"/>
  <c r="AB680" i="14"/>
  <c r="L713" i="14"/>
  <c r="AB713" i="14"/>
  <c r="H713" i="14"/>
  <c r="K713" i="14"/>
  <c r="X713" i="14" s="1"/>
  <c r="J713" i="14"/>
  <c r="J562" i="14"/>
  <c r="AB562" i="14"/>
  <c r="H562" i="14"/>
  <c r="L562" i="14"/>
  <c r="K562" i="14"/>
  <c r="X562" i="14" s="1"/>
  <c r="H644" i="14"/>
  <c r="K644" i="14"/>
  <c r="X644" i="14" s="1"/>
  <c r="AB644" i="14"/>
  <c r="L644" i="14"/>
  <c r="J644" i="14"/>
  <c r="K626" i="14"/>
  <c r="X626" i="14" s="1"/>
  <c r="AB626" i="14"/>
  <c r="H626" i="14"/>
  <c r="J626" i="14"/>
  <c r="L626" i="14"/>
  <c r="J583" i="14"/>
  <c r="AB583" i="14"/>
  <c r="H583" i="14"/>
  <c r="L583" i="14"/>
  <c r="K583" i="14"/>
  <c r="X583" i="14" s="1"/>
  <c r="H437" i="14"/>
  <c r="AB437" i="14"/>
  <c r="J437" i="14"/>
  <c r="K437" i="14"/>
  <c r="X437" i="14" s="1"/>
  <c r="L437" i="14"/>
  <c r="L677" i="14"/>
  <c r="J677" i="14"/>
  <c r="AB677" i="14"/>
  <c r="H677" i="14"/>
  <c r="K677" i="14"/>
  <c r="X677" i="14" s="1"/>
  <c r="AB499" i="14"/>
  <c r="K499" i="14"/>
  <c r="X499" i="14" s="1"/>
  <c r="L499" i="14"/>
  <c r="J499" i="14"/>
  <c r="H499" i="14"/>
  <c r="AB659" i="14"/>
  <c r="J659" i="14"/>
  <c r="L659" i="14"/>
  <c r="H659" i="14"/>
  <c r="K659" i="14"/>
  <c r="X659" i="14" s="1"/>
  <c r="K553" i="14"/>
  <c r="X553" i="14" s="1"/>
  <c r="H553" i="14"/>
  <c r="L553" i="14"/>
  <c r="J553" i="14"/>
  <c r="AB553" i="14"/>
  <c r="L673" i="14"/>
  <c r="K673" i="14"/>
  <c r="X673" i="14" s="1"/>
  <c r="AB673" i="14"/>
  <c r="J673" i="14"/>
  <c r="H673" i="14"/>
  <c r="K702" i="14"/>
  <c r="X702" i="14" s="1"/>
  <c r="J702" i="14"/>
  <c r="AB702" i="14"/>
  <c r="H702" i="14"/>
  <c r="L702" i="14"/>
  <c r="K662" i="14"/>
  <c r="X662" i="14" s="1"/>
  <c r="L662" i="14"/>
  <c r="J662" i="14"/>
  <c r="AB662" i="14"/>
  <c r="H662" i="14"/>
  <c r="J651" i="14"/>
  <c r="AB651" i="14"/>
  <c r="H651" i="14"/>
  <c r="L651" i="14"/>
  <c r="K651" i="14"/>
  <c r="X651" i="14" s="1"/>
  <c r="H728" i="14"/>
  <c r="L728" i="14"/>
  <c r="K728" i="14"/>
  <c r="X728" i="14" s="1"/>
  <c r="AB728" i="14"/>
  <c r="J728" i="14"/>
  <c r="AB526" i="14"/>
  <c r="J526" i="14"/>
  <c r="L526" i="14"/>
  <c r="K526" i="14"/>
  <c r="X526" i="14" s="1"/>
  <c r="H526" i="14"/>
  <c r="L447" i="14"/>
  <c r="H447" i="14"/>
  <c r="K447" i="14"/>
  <c r="X447" i="14" s="1"/>
  <c r="J447" i="14"/>
  <c r="AB447" i="14"/>
  <c r="K699" i="14"/>
  <c r="X699" i="14" s="1"/>
  <c r="AB699" i="14"/>
  <c r="H699" i="14"/>
  <c r="L699" i="14"/>
  <c r="J699" i="14"/>
  <c r="L549" i="14"/>
  <c r="H549" i="14"/>
  <c r="K549" i="14"/>
  <c r="X549" i="14" s="1"/>
  <c r="AB549" i="14"/>
  <c r="J549" i="14"/>
  <c r="H669" i="14"/>
  <c r="AB669" i="14"/>
  <c r="L669" i="14"/>
  <c r="J669" i="14"/>
  <c r="K669" i="14"/>
  <c r="X669" i="14" s="1"/>
  <c r="L568" i="14"/>
  <c r="K568" i="14"/>
  <c r="X568" i="14" s="1"/>
  <c r="H568" i="14"/>
  <c r="J568" i="14"/>
  <c r="AB568" i="14"/>
  <c r="L658" i="14"/>
  <c r="J658" i="14"/>
  <c r="H658" i="14"/>
  <c r="K658" i="14"/>
  <c r="X658" i="14" s="1"/>
  <c r="AB658" i="14"/>
  <c r="H508" i="14"/>
  <c r="K508" i="14"/>
  <c r="X508" i="14" s="1"/>
  <c r="L508" i="14"/>
  <c r="AB508" i="14"/>
  <c r="J508" i="14"/>
  <c r="AB724" i="14"/>
  <c r="L724" i="14"/>
  <c r="J724" i="14"/>
  <c r="H724" i="14"/>
  <c r="K724" i="14"/>
  <c r="X724" i="14" s="1"/>
  <c r="H520" i="14"/>
  <c r="AB520" i="14"/>
  <c r="K520" i="14"/>
  <c r="X520" i="14" s="1"/>
  <c r="J520" i="14"/>
  <c r="L520" i="14"/>
  <c r="AB443" i="14"/>
  <c r="L443" i="14"/>
  <c r="H443" i="14"/>
  <c r="K443" i="14"/>
  <c r="X443" i="14" s="1"/>
  <c r="J443" i="14"/>
  <c r="L695" i="14"/>
  <c r="K695" i="14"/>
  <c r="X695" i="14" s="1"/>
  <c r="AB695" i="14"/>
  <c r="J695" i="14"/>
  <c r="H695" i="14"/>
  <c r="AB398" i="14"/>
  <c r="J398" i="14"/>
  <c r="L398" i="14"/>
  <c r="H398" i="14"/>
  <c r="K398" i="14"/>
  <c r="X398" i="14" s="1"/>
  <c r="J665" i="14"/>
  <c r="AB665" i="14"/>
  <c r="L665" i="14"/>
  <c r="K665" i="14"/>
  <c r="X665" i="14" s="1"/>
  <c r="H665" i="14"/>
  <c r="L564" i="14"/>
  <c r="K564" i="14"/>
  <c r="X564" i="14" s="1"/>
  <c r="H564" i="14"/>
  <c r="AB564" i="14"/>
  <c r="J564" i="14"/>
  <c r="AB491" i="14"/>
  <c r="J491" i="14"/>
  <c r="L491" i="14"/>
  <c r="H491" i="14"/>
  <c r="K491" i="14"/>
  <c r="X491" i="14" s="1"/>
  <c r="H687" i="14"/>
  <c r="AB687" i="14"/>
  <c r="L687" i="14"/>
  <c r="K687" i="14"/>
  <c r="X687" i="14" s="1"/>
  <c r="J687" i="14"/>
  <c r="H574" i="14"/>
  <c r="L574" i="14"/>
  <c r="J574" i="14"/>
  <c r="AB574" i="14"/>
  <c r="K574" i="14"/>
  <c r="X574" i="14" s="1"/>
  <c r="L434" i="14"/>
  <c r="AB434" i="14"/>
  <c r="J434" i="14"/>
  <c r="K434" i="14"/>
  <c r="X434" i="14" s="1"/>
  <c r="H434" i="14"/>
  <c r="L432" i="14"/>
  <c r="K432" i="14"/>
  <c r="X432" i="14" s="1"/>
  <c r="AB432" i="14"/>
  <c r="J432" i="14"/>
  <c r="H432" i="14"/>
  <c r="AB485" i="14"/>
  <c r="H485" i="14"/>
  <c r="L485" i="14"/>
  <c r="K485" i="14"/>
  <c r="X485" i="14" s="1"/>
  <c r="J485" i="14"/>
  <c r="L588" i="14"/>
  <c r="H588" i="14"/>
  <c r="K588" i="14"/>
  <c r="X588" i="14" s="1"/>
  <c r="J588" i="14"/>
  <c r="AB588" i="14"/>
  <c r="K711" i="14"/>
  <c r="X711" i="14" s="1"/>
  <c r="H711" i="14"/>
  <c r="AB711" i="14"/>
  <c r="J711" i="14"/>
  <c r="L711" i="14"/>
  <c r="L668" i="14"/>
  <c r="J668" i="14"/>
  <c r="AB668" i="14"/>
  <c r="K668" i="14"/>
  <c r="X668" i="14" s="1"/>
  <c r="H668" i="14"/>
  <c r="L516" i="14"/>
  <c r="K516" i="14"/>
  <c r="X516" i="14" s="1"/>
  <c r="AB516" i="14"/>
  <c r="H516" i="14"/>
  <c r="J516" i="14"/>
  <c r="J715" i="14"/>
  <c r="K715" i="14"/>
  <c r="X715" i="14" s="1"/>
  <c r="AB715" i="14"/>
  <c r="H715" i="14"/>
  <c r="L715" i="14"/>
  <c r="H666" i="14"/>
  <c r="L666" i="14"/>
  <c r="K666" i="14"/>
  <c r="X666" i="14" s="1"/>
  <c r="J666" i="14"/>
  <c r="AB666" i="14"/>
  <c r="K640" i="14"/>
  <c r="X640" i="14" s="1"/>
  <c r="J640" i="14"/>
  <c r="H640" i="14"/>
  <c r="AB640" i="14"/>
  <c r="L640" i="14"/>
  <c r="H609" i="14"/>
  <c r="L609" i="14"/>
  <c r="AB609" i="14"/>
  <c r="J609" i="14"/>
  <c r="K609" i="14"/>
  <c r="X609" i="14" s="1"/>
  <c r="AB444" i="14"/>
  <c r="H444" i="14"/>
  <c r="J444" i="14"/>
  <c r="K444" i="14"/>
  <c r="X444" i="14" s="1"/>
  <c r="L444" i="14"/>
  <c r="L465" i="14"/>
  <c r="J465" i="14"/>
  <c r="H465" i="14"/>
  <c r="K465" i="14"/>
  <c r="X465" i="14" s="1"/>
  <c r="AB465" i="14"/>
  <c r="L565" i="14"/>
  <c r="K565" i="14"/>
  <c r="X565" i="14" s="1"/>
  <c r="H565" i="14"/>
  <c r="AB565" i="14"/>
  <c r="J565" i="14"/>
  <c r="J605" i="14"/>
  <c r="L605" i="14"/>
  <c r="H605" i="14"/>
  <c r="K605" i="14"/>
  <c r="X605" i="14" s="1"/>
  <c r="AB605" i="14"/>
  <c r="K440" i="14"/>
  <c r="X440" i="14" s="1"/>
  <c r="J440" i="14"/>
  <c r="H440" i="14"/>
  <c r="AB440" i="14"/>
  <c r="L440" i="14"/>
  <c r="L573" i="14"/>
  <c r="J573" i="14"/>
  <c r="H573" i="14"/>
  <c r="AB573" i="14"/>
  <c r="K573" i="14"/>
  <c r="X573" i="14" s="1"/>
  <c r="K608" i="14"/>
  <c r="X608" i="14" s="1"/>
  <c r="AB608" i="14"/>
  <c r="L608" i="14"/>
  <c r="J608" i="14"/>
  <c r="H608" i="14"/>
  <c r="H672" i="14"/>
  <c r="K672" i="14"/>
  <c r="X672" i="14" s="1"/>
  <c r="AB672" i="14"/>
  <c r="J672" i="14"/>
  <c r="L672" i="14"/>
  <c r="K482" i="14"/>
  <c r="X482" i="14" s="1"/>
  <c r="AB482" i="14"/>
  <c r="H482" i="14"/>
  <c r="L482" i="14"/>
  <c r="J482" i="14"/>
  <c r="H647" i="14"/>
  <c r="J647" i="14"/>
  <c r="L647" i="14"/>
  <c r="K647" i="14"/>
  <c r="X647" i="14" s="1"/>
  <c r="AB647" i="14"/>
  <c r="J497" i="14"/>
  <c r="H497" i="14"/>
  <c r="AB497" i="14"/>
  <c r="L497" i="14"/>
  <c r="K497" i="14"/>
  <c r="X497" i="14" s="1"/>
  <c r="L587" i="14"/>
  <c r="J587" i="14"/>
  <c r="H587" i="14"/>
  <c r="K587" i="14"/>
  <c r="X587" i="14" s="1"/>
  <c r="AB587" i="14"/>
  <c r="J615" i="14"/>
  <c r="H615" i="14"/>
  <c r="L615" i="14"/>
  <c r="K615" i="14"/>
  <c r="X615" i="14" s="1"/>
  <c r="AB615" i="14"/>
  <c r="L692" i="14"/>
  <c r="J692" i="14"/>
  <c r="AB692" i="14"/>
  <c r="H692" i="14"/>
  <c r="K692" i="14"/>
  <c r="X692" i="14" s="1"/>
  <c r="H504" i="14"/>
  <c r="J504" i="14"/>
  <c r="AB504" i="14"/>
  <c r="K504" i="14"/>
  <c r="X504" i="14" s="1"/>
  <c r="L504" i="14"/>
  <c r="H488" i="14"/>
  <c r="L488" i="14"/>
  <c r="K488" i="14"/>
  <c r="X488" i="14" s="1"/>
  <c r="J488" i="14"/>
  <c r="AB488" i="14"/>
  <c r="L599" i="14"/>
  <c r="H599" i="14"/>
  <c r="K599" i="14"/>
  <c r="X599" i="14" s="1"/>
  <c r="AB599" i="14"/>
  <c r="J599" i="14"/>
  <c r="L627" i="14"/>
  <c r="H627" i="14"/>
  <c r="K627" i="14"/>
  <c r="X627" i="14" s="1"/>
  <c r="J627" i="14"/>
  <c r="AB627" i="14"/>
  <c r="J652" i="14"/>
  <c r="H652" i="14"/>
  <c r="AB652" i="14"/>
  <c r="K652" i="14"/>
  <c r="X652" i="14" s="1"/>
  <c r="L652" i="14"/>
  <c r="L624" i="14"/>
  <c r="J624" i="14"/>
  <c r="AB624" i="14"/>
  <c r="K624" i="14"/>
  <c r="X624" i="14" s="1"/>
  <c r="H624" i="14"/>
  <c r="H480" i="14"/>
  <c r="K480" i="14"/>
  <c r="X480" i="14" s="1"/>
  <c r="L480" i="14"/>
  <c r="AB480" i="14"/>
  <c r="J480" i="14"/>
  <c r="K706" i="14"/>
  <c r="X706" i="14" s="1"/>
  <c r="AB706" i="14"/>
  <c r="L706" i="14"/>
  <c r="J706" i="14"/>
  <c r="H706" i="14"/>
  <c r="K556" i="14"/>
  <c r="X556" i="14" s="1"/>
  <c r="L556" i="14"/>
  <c r="J556" i="14"/>
  <c r="AB556" i="14"/>
  <c r="H556" i="14"/>
  <c r="AB648" i="14"/>
  <c r="H648" i="14"/>
  <c r="L648" i="14"/>
  <c r="K648" i="14"/>
  <c r="X648" i="14" s="1"/>
  <c r="J648" i="14"/>
  <c r="H496" i="14"/>
  <c r="J496" i="14"/>
  <c r="L496" i="14"/>
  <c r="AB496" i="14"/>
  <c r="K496" i="14"/>
  <c r="X496" i="14" s="1"/>
  <c r="AB635" i="14"/>
  <c r="J635" i="14"/>
  <c r="L635" i="14"/>
  <c r="H635" i="14"/>
  <c r="K635" i="14"/>
  <c r="X635" i="14" s="1"/>
  <c r="L507" i="14"/>
  <c r="J507" i="14"/>
  <c r="AB507" i="14"/>
  <c r="H507" i="14"/>
  <c r="K507" i="14"/>
  <c r="X507" i="14" s="1"/>
  <c r="K731" i="14"/>
  <c r="X731" i="14" s="1"/>
  <c r="J731" i="14"/>
  <c r="AB731" i="14"/>
  <c r="H731" i="14"/>
  <c r="L731" i="14"/>
  <c r="L620" i="14"/>
  <c r="H620" i="14"/>
  <c r="K620" i="14"/>
  <c r="X620" i="14" s="1"/>
  <c r="AB620" i="14"/>
  <c r="J620" i="14"/>
  <c r="L476" i="14"/>
  <c r="AB476" i="14"/>
  <c r="K476" i="14"/>
  <c r="X476" i="14" s="1"/>
  <c r="J476" i="14"/>
  <c r="H476" i="14"/>
  <c r="AB698" i="14"/>
  <c r="H698" i="14"/>
  <c r="L698" i="14"/>
  <c r="K698" i="14"/>
  <c r="X698" i="14" s="1"/>
  <c r="J698" i="14"/>
  <c r="J552" i="14"/>
  <c r="K552" i="14"/>
  <c r="X552" i="14" s="1"/>
  <c r="L552" i="14"/>
  <c r="AB552" i="14"/>
  <c r="H552" i="14"/>
  <c r="AB643" i="14"/>
  <c r="J643" i="14"/>
  <c r="L643" i="14"/>
  <c r="K643" i="14"/>
  <c r="X643" i="14" s="1"/>
  <c r="H643" i="14"/>
  <c r="K596" i="14"/>
  <c r="X596" i="14" s="1"/>
  <c r="L596" i="14"/>
  <c r="H596" i="14"/>
  <c r="AB596" i="14"/>
  <c r="J596" i="14"/>
  <c r="H616" i="14"/>
  <c r="AB616" i="14"/>
  <c r="L616" i="14"/>
  <c r="J616" i="14"/>
  <c r="K616" i="14"/>
  <c r="X616" i="14" s="1"/>
  <c r="H503" i="14"/>
  <c r="K503" i="14"/>
  <c r="X503" i="14" s="1"/>
  <c r="AB503" i="14"/>
  <c r="J503" i="14"/>
  <c r="L503" i="14"/>
  <c r="H727" i="14"/>
  <c r="AB727" i="14"/>
  <c r="L727" i="14"/>
  <c r="J727" i="14"/>
  <c r="K727" i="14"/>
  <c r="X727" i="14" s="1"/>
  <c r="K630" i="14"/>
  <c r="X630" i="14" s="1"/>
  <c r="H630" i="14"/>
  <c r="AB630" i="14"/>
  <c r="J630" i="14"/>
  <c r="L630" i="14"/>
  <c r="K472" i="14"/>
  <c r="X472" i="14" s="1"/>
  <c r="H472" i="14"/>
  <c r="AB472" i="14"/>
  <c r="L472" i="14"/>
  <c r="J472" i="14"/>
  <c r="H694" i="14"/>
  <c r="AB694" i="14"/>
  <c r="K694" i="14"/>
  <c r="X694" i="14" s="1"/>
  <c r="L694" i="14"/>
  <c r="J694" i="14"/>
  <c r="K401" i="14"/>
  <c r="X401" i="14" s="1"/>
  <c r="AB401" i="14"/>
  <c r="J401" i="14"/>
  <c r="H401" i="14"/>
  <c r="L401" i="14"/>
  <c r="AB704" i="14"/>
  <c r="H704" i="14"/>
  <c r="L704" i="14"/>
  <c r="K704" i="14"/>
  <c r="X704" i="14" s="1"/>
  <c r="J704" i="14"/>
  <c r="AB502" i="14"/>
  <c r="J502" i="14"/>
  <c r="L502" i="14"/>
  <c r="K502" i="14"/>
  <c r="X502" i="14" s="1"/>
  <c r="H502" i="14"/>
  <c r="L517" i="14"/>
  <c r="K517" i="14"/>
  <c r="X517" i="14" s="1"/>
  <c r="H517" i="14"/>
  <c r="J517" i="14"/>
  <c r="AB517" i="14"/>
  <c r="K557" i="14"/>
  <c r="X557" i="14" s="1"/>
  <c r="AB557" i="14"/>
  <c r="J557" i="14"/>
  <c r="H557" i="14"/>
  <c r="L557" i="14"/>
  <c r="AB510" i="14"/>
  <c r="H510" i="14"/>
  <c r="J510" i="14"/>
  <c r="K510" i="14"/>
  <c r="X510" i="14" s="1"/>
  <c r="L510" i="14"/>
  <c r="AB590" i="14"/>
  <c r="H590" i="14"/>
  <c r="L590" i="14"/>
  <c r="J590" i="14"/>
  <c r="K590" i="14"/>
  <c r="X590" i="14" s="1"/>
  <c r="L466" i="14"/>
  <c r="J466" i="14"/>
  <c r="H466" i="14"/>
  <c r="AB466" i="14"/>
  <c r="K466" i="14"/>
  <c r="X466" i="14" s="1"/>
  <c r="H610" i="14"/>
  <c r="K610" i="14"/>
  <c r="X610" i="14" s="1"/>
  <c r="AB610" i="14"/>
  <c r="J610" i="14"/>
  <c r="L610" i="14"/>
  <c r="H532" i="14"/>
  <c r="L532" i="14"/>
  <c r="J532" i="14"/>
  <c r="K532" i="14"/>
  <c r="X532" i="14" s="1"/>
  <c r="AB532" i="14"/>
  <c r="AB454" i="14"/>
  <c r="L454" i="14"/>
  <c r="H454" i="14"/>
  <c r="K454" i="14"/>
  <c r="X454" i="14" s="1"/>
  <c r="J454" i="14"/>
  <c r="H719" i="14"/>
  <c r="AB719" i="14"/>
  <c r="L719" i="14"/>
  <c r="K719" i="14"/>
  <c r="X719" i="14" s="1"/>
  <c r="J719" i="14"/>
  <c r="AB670" i="14"/>
  <c r="L670" i="14"/>
  <c r="K670" i="14"/>
  <c r="X670" i="14" s="1"/>
  <c r="H670" i="14"/>
  <c r="J670" i="14"/>
  <c r="K530" i="14"/>
  <c r="X530" i="14" s="1"/>
  <c r="AB530" i="14"/>
  <c r="L530" i="14"/>
  <c r="J530" i="14"/>
  <c r="H530" i="14"/>
  <c r="J571" i="14"/>
  <c r="K571" i="14"/>
  <c r="X571" i="14" s="1"/>
  <c r="L571" i="14"/>
  <c r="H571" i="14"/>
  <c r="AB571" i="14"/>
  <c r="J439" i="14"/>
  <c r="H439" i="14"/>
  <c r="L439" i="14"/>
  <c r="AB439" i="14"/>
  <c r="K439" i="14"/>
  <c r="X439" i="14" s="1"/>
  <c r="J663" i="14"/>
  <c r="L663" i="14"/>
  <c r="H663" i="14"/>
  <c r="AB663" i="14"/>
  <c r="K663" i="14"/>
  <c r="X663" i="14" s="1"/>
  <c r="L512" i="14"/>
  <c r="J512" i="14"/>
  <c r="H512" i="14"/>
  <c r="K512" i="14"/>
  <c r="X512" i="14" s="1"/>
  <c r="AB512" i="14"/>
  <c r="AB471" i="14"/>
  <c r="K471" i="14"/>
  <c r="X471" i="14" s="1"/>
  <c r="H471" i="14"/>
  <c r="J471" i="14"/>
  <c r="L471" i="14"/>
  <c r="H546" i="14"/>
  <c r="AB546" i="14"/>
  <c r="J546" i="14"/>
  <c r="L546" i="14"/>
  <c r="K546" i="14"/>
  <c r="X546" i="14" s="1"/>
  <c r="AB463" i="14"/>
  <c r="J463" i="14"/>
  <c r="K463" i="14"/>
  <c r="X463" i="14" s="1"/>
  <c r="H463" i="14"/>
  <c r="L463" i="14"/>
  <c r="K623" i="14"/>
  <c r="X623" i="14" s="1"/>
  <c r="AB623" i="14"/>
  <c r="L623" i="14"/>
  <c r="J623" i="14"/>
  <c r="H623" i="14"/>
  <c r="AB483" i="14"/>
  <c r="L483" i="14"/>
  <c r="H483" i="14"/>
  <c r="K483" i="14"/>
  <c r="X483" i="14" s="1"/>
  <c r="J483" i="14"/>
  <c r="H681" i="14"/>
  <c r="L681" i="14"/>
  <c r="J681" i="14"/>
  <c r="K681" i="14"/>
  <c r="X681" i="14" s="1"/>
  <c r="AB681" i="14"/>
  <c r="L584" i="14"/>
  <c r="K584" i="14"/>
  <c r="X584" i="14" s="1"/>
  <c r="AB584" i="14"/>
  <c r="J584" i="14"/>
  <c r="H584" i="14"/>
  <c r="H604" i="14"/>
  <c r="AB604" i="14"/>
  <c r="L604" i="14"/>
  <c r="K604" i="14"/>
  <c r="X604" i="14" s="1"/>
  <c r="J604" i="14"/>
  <c r="H595" i="14"/>
  <c r="AB595" i="14"/>
  <c r="J595" i="14"/>
  <c r="L595" i="14"/>
  <c r="K595" i="14"/>
  <c r="X595" i="14" s="1"/>
  <c r="H714" i="14"/>
  <c r="AB714" i="14"/>
  <c r="J714" i="14"/>
  <c r="L714" i="14"/>
  <c r="K714" i="14"/>
  <c r="X714" i="14" s="1"/>
  <c r="H541" i="14"/>
  <c r="K541" i="14"/>
  <c r="X541" i="14" s="1"/>
  <c r="L541" i="14"/>
  <c r="AB541" i="14"/>
  <c r="J541" i="14"/>
  <c r="L459" i="14"/>
  <c r="AB459" i="14"/>
  <c r="K459" i="14"/>
  <c r="X459" i="14" s="1"/>
  <c r="J459" i="14"/>
  <c r="H459" i="14"/>
  <c r="AB619" i="14"/>
  <c r="H619" i="14"/>
  <c r="L619" i="14"/>
  <c r="K619" i="14"/>
  <c r="X619" i="14" s="1"/>
  <c r="J619" i="14"/>
  <c r="J479" i="14"/>
  <c r="K479" i="14"/>
  <c r="X479" i="14" s="1"/>
  <c r="L479" i="14"/>
  <c r="H479" i="14"/>
  <c r="AB479" i="14"/>
  <c r="AB676" i="14"/>
  <c r="H676" i="14"/>
  <c r="L676" i="14"/>
  <c r="K676" i="14"/>
  <c r="X676" i="14" s="1"/>
  <c r="J676" i="14"/>
  <c r="K580" i="14"/>
  <c r="X580" i="14" s="1"/>
  <c r="J580" i="14"/>
  <c r="AB580" i="14"/>
  <c r="H580" i="14"/>
  <c r="L580" i="14"/>
  <c r="K600" i="14"/>
  <c r="X600" i="14" s="1"/>
  <c r="L600" i="14"/>
  <c r="J600" i="14"/>
  <c r="H600" i="14"/>
  <c r="AB600" i="14"/>
  <c r="H591" i="14"/>
  <c r="AB591" i="14"/>
  <c r="J591" i="14"/>
  <c r="K591" i="14"/>
  <c r="X591" i="14" s="1"/>
  <c r="L591" i="14"/>
  <c r="K634" i="14"/>
  <c r="X634" i="14" s="1"/>
  <c r="L634" i="14"/>
  <c r="H634" i="14"/>
  <c r="AB634" i="14"/>
  <c r="J634" i="14"/>
  <c r="AB537" i="14"/>
  <c r="L537" i="14"/>
  <c r="K537" i="14"/>
  <c r="X537" i="14" s="1"/>
  <c r="J537" i="14"/>
  <c r="H537" i="14"/>
  <c r="AB455" i="14"/>
  <c r="J455" i="14"/>
  <c r="L455" i="14"/>
  <c r="K455" i="14"/>
  <c r="X455" i="14" s="1"/>
  <c r="H455" i="14"/>
  <c r="K629" i="14"/>
  <c r="X629" i="14" s="1"/>
  <c r="J629" i="14"/>
  <c r="H629" i="14"/>
  <c r="AB629" i="14"/>
  <c r="L629" i="14"/>
  <c r="K475" i="14"/>
  <c r="X475" i="14" s="1"/>
  <c r="L475" i="14"/>
  <c r="J475" i="14"/>
  <c r="AB475" i="14"/>
  <c r="H475" i="14"/>
  <c r="AB513" i="14"/>
  <c r="K513" i="14"/>
  <c r="X513" i="14" s="1"/>
  <c r="L513" i="14"/>
  <c r="H513" i="14"/>
  <c r="J513" i="14"/>
  <c r="H436" i="14"/>
  <c r="AB436" i="14"/>
  <c r="L436" i="14"/>
  <c r="J436" i="14"/>
  <c r="K436" i="14"/>
  <c r="X436" i="14" s="1"/>
  <c r="L452" i="14"/>
  <c r="AB452" i="14"/>
  <c r="H452" i="14"/>
  <c r="J452" i="14"/>
  <c r="K452" i="14"/>
  <c r="X452" i="14" s="1"/>
  <c r="H622" i="14"/>
  <c r="L622" i="14"/>
  <c r="AB622" i="14"/>
  <c r="J622" i="14"/>
  <c r="K622" i="14"/>
  <c r="X622" i="14" s="1"/>
  <c r="J708" i="14"/>
  <c r="L708" i="14"/>
  <c r="H708" i="14"/>
  <c r="K708" i="14"/>
  <c r="X708" i="14" s="1"/>
  <c r="AB708" i="14"/>
  <c r="L560" i="14"/>
  <c r="K560" i="14"/>
  <c r="X560" i="14" s="1"/>
  <c r="H560" i="14"/>
  <c r="J560" i="14"/>
  <c r="AB560" i="14"/>
  <c r="J547" i="14"/>
  <c r="K547" i="14"/>
  <c r="X547" i="14" s="1"/>
  <c r="H547" i="14"/>
  <c r="AB547" i="14"/>
  <c r="L547" i="14"/>
  <c r="L456" i="14"/>
  <c r="K456" i="14"/>
  <c r="X456" i="14" s="1"/>
  <c r="H456" i="14"/>
  <c r="J456" i="14"/>
  <c r="AB456" i="14"/>
  <c r="J721" i="14"/>
  <c r="L721" i="14"/>
  <c r="K721" i="14"/>
  <c r="X721" i="14" s="1"/>
  <c r="AB721" i="14"/>
  <c r="H721" i="14"/>
  <c r="L661" i="14"/>
  <c r="J661" i="14"/>
  <c r="K661" i="14"/>
  <c r="X661" i="14" s="1"/>
  <c r="AB661" i="14"/>
  <c r="H661" i="14"/>
  <c r="L628" i="14"/>
  <c r="K628" i="14"/>
  <c r="X628" i="14" s="1"/>
  <c r="AB628" i="14"/>
  <c r="J628" i="14"/>
  <c r="H628" i="14"/>
  <c r="K585" i="14"/>
  <c r="X585" i="14" s="1"/>
  <c r="J585" i="14"/>
  <c r="H585" i="14"/>
  <c r="AB585" i="14"/>
  <c r="L585" i="14"/>
  <c r="L468" i="14"/>
  <c r="H468" i="14"/>
  <c r="K468" i="14"/>
  <c r="X468" i="14" s="1"/>
  <c r="AB468" i="14"/>
  <c r="J468" i="14"/>
  <c r="H611" i="14"/>
  <c r="L611" i="14"/>
  <c r="AB611" i="14"/>
  <c r="J611" i="14"/>
  <c r="K611" i="14"/>
  <c r="X611" i="14" s="1"/>
  <c r="K535" i="14"/>
  <c r="X535" i="14" s="1"/>
  <c r="AB535" i="14"/>
  <c r="J535" i="14"/>
  <c r="H535" i="14"/>
  <c r="L535" i="14"/>
  <c r="K654" i="14"/>
  <c r="X654" i="14" s="1"/>
  <c r="J654" i="14"/>
  <c r="AB654" i="14"/>
  <c r="H654" i="14"/>
  <c r="L654" i="14"/>
  <c r="K723" i="14"/>
  <c r="X723" i="14" s="1"/>
  <c r="H723" i="14"/>
  <c r="AB723" i="14"/>
  <c r="L723" i="14"/>
  <c r="J723" i="14"/>
  <c r="H529" i="14"/>
  <c r="L529" i="14"/>
  <c r="K529" i="14"/>
  <c r="X529" i="14" s="1"/>
  <c r="J529" i="14"/>
  <c r="AB529" i="14"/>
  <c r="L446" i="14"/>
  <c r="K446" i="14"/>
  <c r="X446" i="14" s="1"/>
  <c r="AB446" i="14"/>
  <c r="J446" i="14"/>
  <c r="H446" i="14"/>
  <c r="K545" i="14"/>
  <c r="X545" i="14" s="1"/>
  <c r="H545" i="14"/>
  <c r="L545" i="14"/>
  <c r="J545" i="14"/>
  <c r="AB545" i="14"/>
  <c r="K467" i="14"/>
  <c r="X467" i="14" s="1"/>
  <c r="H467" i="14"/>
  <c r="J467" i="14"/>
  <c r="AB467" i="14"/>
  <c r="L467" i="14"/>
  <c r="AB664" i="14"/>
  <c r="H664" i="14"/>
  <c r="K664" i="14"/>
  <c r="X664" i="14" s="1"/>
  <c r="J664" i="14"/>
  <c r="L664" i="14"/>
  <c r="H567" i="14"/>
  <c r="L567" i="14"/>
  <c r="J567" i="14"/>
  <c r="K567" i="14"/>
  <c r="X567" i="14" s="1"/>
  <c r="AB567" i="14"/>
  <c r="H688" i="14"/>
  <c r="L688" i="14"/>
  <c r="AB688" i="14"/>
  <c r="K688" i="14"/>
  <c r="X688" i="14" s="1"/>
  <c r="J688" i="14"/>
  <c r="H579" i="14"/>
  <c r="K579" i="14"/>
  <c r="X579" i="14" s="1"/>
  <c r="AB579" i="14"/>
  <c r="L579" i="14"/>
  <c r="J579" i="14"/>
  <c r="J607" i="14"/>
  <c r="AB607" i="14"/>
  <c r="L607" i="14"/>
  <c r="H607" i="14"/>
  <c r="K607" i="14"/>
  <c r="X607" i="14" s="1"/>
  <c r="AB525" i="14"/>
  <c r="K525" i="14"/>
  <c r="X525" i="14" s="1"/>
  <c r="L525" i="14"/>
  <c r="H525" i="14"/>
  <c r="J525" i="14"/>
  <c r="K442" i="14"/>
  <c r="X442" i="14" s="1"/>
  <c r="J442" i="14"/>
  <c r="H442" i="14"/>
  <c r="L442" i="14"/>
  <c r="AB442" i="14"/>
  <c r="AB540" i="14"/>
  <c r="L540" i="14"/>
  <c r="J540" i="14"/>
  <c r="K540" i="14"/>
  <c r="X540" i="14" s="1"/>
  <c r="H540" i="14"/>
  <c r="L462" i="14"/>
  <c r="K462" i="14"/>
  <c r="X462" i="14" s="1"/>
  <c r="AB462" i="14"/>
  <c r="J462" i="14"/>
  <c r="H462" i="14"/>
  <c r="AB710" i="14"/>
  <c r="J710" i="14"/>
  <c r="L710" i="14"/>
  <c r="K710" i="14"/>
  <c r="X710" i="14" s="1"/>
  <c r="H710" i="14"/>
  <c r="K563" i="14"/>
  <c r="X563" i="14" s="1"/>
  <c r="J563" i="14"/>
  <c r="H563" i="14"/>
  <c r="AB563" i="14"/>
  <c r="L563" i="14"/>
  <c r="AB684" i="14"/>
  <c r="J684" i="14"/>
  <c r="H684" i="14"/>
  <c r="L684" i="14"/>
  <c r="K684" i="14"/>
  <c r="X684" i="14" s="1"/>
  <c r="J575" i="14"/>
  <c r="AB575" i="14"/>
  <c r="K575" i="14"/>
  <c r="X575" i="14" s="1"/>
  <c r="L575" i="14"/>
  <c r="H575" i="14"/>
  <c r="L603" i="14"/>
  <c r="H603" i="14"/>
  <c r="K603" i="14"/>
  <c r="X603" i="14" s="1"/>
  <c r="AB603" i="14"/>
  <c r="J603" i="14"/>
  <c r="AB519" i="14"/>
  <c r="H519" i="14"/>
  <c r="L519" i="14"/>
  <c r="J519" i="14"/>
  <c r="K519" i="14"/>
  <c r="X519" i="14" s="1"/>
  <c r="J438" i="14"/>
  <c r="L438" i="14"/>
  <c r="H438" i="14"/>
  <c r="K438" i="14"/>
  <c r="X438" i="14" s="1"/>
  <c r="AB438" i="14"/>
  <c r="AB536" i="14"/>
  <c r="H536" i="14"/>
  <c r="L536" i="14"/>
  <c r="J536" i="14"/>
  <c r="K536" i="14"/>
  <c r="X536" i="14" s="1"/>
  <c r="L458" i="14"/>
  <c r="AB458" i="14"/>
  <c r="H458" i="14"/>
  <c r="J458" i="14"/>
  <c r="K458" i="14"/>
  <c r="X458" i="14" s="1"/>
  <c r="K657" i="14"/>
  <c r="X657" i="14" s="1"/>
  <c r="H657" i="14"/>
  <c r="AB657" i="14"/>
  <c r="J657" i="14"/>
  <c r="L657" i="14"/>
  <c r="AB534" i="14"/>
  <c r="J534" i="14"/>
  <c r="L534" i="14"/>
  <c r="H534" i="14"/>
  <c r="K534" i="14"/>
  <c r="X534" i="14" s="1"/>
  <c r="AB487" i="14"/>
  <c r="L487" i="14"/>
  <c r="J487" i="14"/>
  <c r="K487" i="14"/>
  <c r="X487" i="14" s="1"/>
  <c r="H487" i="14"/>
  <c r="AB514" i="14"/>
  <c r="J514" i="14"/>
  <c r="L514" i="14"/>
  <c r="K514" i="14"/>
  <c r="X514" i="14" s="1"/>
  <c r="H514" i="14"/>
  <c r="K498" i="14"/>
  <c r="X498" i="14" s="1"/>
  <c r="J498" i="14"/>
  <c r="L498" i="14"/>
  <c r="H498" i="14"/>
  <c r="AB498" i="14"/>
  <c r="AB637" i="14"/>
  <c r="J637" i="14"/>
  <c r="L637" i="14"/>
  <c r="K637" i="14"/>
  <c r="X637" i="14" s="1"/>
  <c r="H637" i="14"/>
  <c r="K689" i="14"/>
  <c r="X689" i="14" s="1"/>
  <c r="H689" i="14"/>
  <c r="AB689" i="14"/>
  <c r="J689" i="14"/>
  <c r="L689" i="14"/>
  <c r="H559" i="14"/>
  <c r="K559" i="14"/>
  <c r="X559" i="14" s="1"/>
  <c r="J559" i="14"/>
  <c r="AB559" i="14"/>
  <c r="L559" i="14"/>
  <c r="AB693" i="14"/>
  <c r="L693" i="14"/>
  <c r="K693" i="14"/>
  <c r="X693" i="14" s="1"/>
  <c r="J693" i="14"/>
  <c r="H693" i="14"/>
  <c r="J558" i="14"/>
  <c r="K558" i="14"/>
  <c r="X558" i="14" s="1"/>
  <c r="L558" i="14"/>
  <c r="H558" i="14"/>
  <c r="AB558" i="14"/>
  <c r="K685" i="14"/>
  <c r="X685" i="14" s="1"/>
  <c r="AB685" i="14"/>
  <c r="H685" i="14"/>
  <c r="J685" i="14"/>
  <c r="L685" i="14"/>
  <c r="J705" i="14"/>
  <c r="AB705" i="14"/>
  <c r="H705" i="14"/>
  <c r="L705" i="14"/>
  <c r="K705" i="14"/>
  <c r="X705" i="14" s="1"/>
  <c r="J515" i="14"/>
  <c r="AB515" i="14"/>
  <c r="L515" i="14"/>
  <c r="K515" i="14"/>
  <c r="X515" i="14" s="1"/>
  <c r="H515" i="14"/>
  <c r="H655" i="14"/>
  <c r="AB655" i="14"/>
  <c r="L655" i="14"/>
  <c r="K655" i="14"/>
  <c r="X655" i="14" s="1"/>
  <c r="J655" i="14"/>
  <c r="L399" i="14"/>
  <c r="H399" i="14"/>
  <c r="J399" i="14"/>
  <c r="K399" i="14"/>
  <c r="X399" i="14" s="1"/>
  <c r="AB399" i="14"/>
  <c r="J720" i="14"/>
  <c r="L720" i="14"/>
  <c r="K720" i="14"/>
  <c r="X720" i="14" s="1"/>
  <c r="AB720" i="14"/>
  <c r="H720" i="14"/>
  <c r="H625" i="14"/>
  <c r="AB625" i="14"/>
  <c r="K625" i="14"/>
  <c r="X625" i="14" s="1"/>
  <c r="L625" i="14"/>
  <c r="J625" i="14"/>
  <c r="J500" i="14"/>
  <c r="AB500" i="14"/>
  <c r="L500" i="14"/>
  <c r="K500" i="14"/>
  <c r="X500" i="14" s="1"/>
  <c r="H500" i="14"/>
  <c r="J473" i="14"/>
  <c r="H473" i="14"/>
  <c r="AB473" i="14"/>
  <c r="K473" i="14"/>
  <c r="X473" i="14" s="1"/>
  <c r="L473" i="14"/>
  <c r="AB490" i="14"/>
  <c r="L490" i="14"/>
  <c r="J490" i="14"/>
  <c r="K490" i="14"/>
  <c r="X490" i="14" s="1"/>
  <c r="H490" i="14"/>
  <c r="L653" i="14"/>
  <c r="AB653" i="14"/>
  <c r="H653" i="14"/>
  <c r="K653" i="14"/>
  <c r="X653" i="14" s="1"/>
  <c r="J653" i="14"/>
  <c r="AB730" i="14"/>
  <c r="L730" i="14"/>
  <c r="K730" i="14"/>
  <c r="X730" i="14" s="1"/>
  <c r="J730" i="14"/>
  <c r="H730" i="14"/>
  <c r="AB528" i="14"/>
  <c r="L528" i="14"/>
  <c r="H528" i="14"/>
  <c r="K528" i="14"/>
  <c r="X528" i="14" s="1"/>
  <c r="J528" i="14"/>
  <c r="J450" i="14"/>
  <c r="H450" i="14"/>
  <c r="AB450" i="14"/>
  <c r="L450" i="14"/>
  <c r="K450" i="14"/>
  <c r="X450" i="14" s="1"/>
  <c r="J703" i="14"/>
  <c r="L703" i="14"/>
  <c r="H703" i="14"/>
  <c r="K703" i="14"/>
  <c r="X703" i="14" s="1"/>
  <c r="AB703" i="14"/>
  <c r="AB551" i="14"/>
  <c r="J551" i="14"/>
  <c r="L551" i="14"/>
  <c r="K551" i="14"/>
  <c r="X551" i="14" s="1"/>
  <c r="H551" i="14"/>
  <c r="J671" i="14"/>
  <c r="K671" i="14"/>
  <c r="X671" i="14" s="1"/>
  <c r="L671" i="14"/>
  <c r="H671" i="14"/>
  <c r="AB671" i="14"/>
  <c r="H570" i="14"/>
  <c r="AB570" i="14"/>
  <c r="K570" i="14"/>
  <c r="X570" i="14" s="1"/>
  <c r="L570" i="14"/>
  <c r="J570" i="14"/>
  <c r="K660" i="14"/>
  <c r="X660" i="14" s="1"/>
  <c r="H660" i="14"/>
  <c r="AB660" i="14"/>
  <c r="J660" i="14"/>
  <c r="L660" i="14"/>
  <c r="AB511" i="14"/>
  <c r="J511" i="14"/>
  <c r="K511" i="14"/>
  <c r="X511" i="14" s="1"/>
  <c r="H511" i="14"/>
  <c r="L511" i="14"/>
  <c r="J726" i="14"/>
  <c r="L726" i="14"/>
  <c r="K726" i="14"/>
  <c r="X726" i="14" s="1"/>
  <c r="AB726" i="14"/>
  <c r="H726" i="14"/>
  <c r="AB524" i="14"/>
  <c r="L524" i="14"/>
  <c r="J524" i="14"/>
  <c r="H524" i="14"/>
  <c r="K524" i="14"/>
  <c r="X524" i="14" s="1"/>
  <c r="L445" i="14"/>
  <c r="H445" i="14"/>
  <c r="J445" i="14"/>
  <c r="K445" i="14"/>
  <c r="X445" i="14" s="1"/>
  <c r="AB445" i="14"/>
  <c r="K697" i="14"/>
  <c r="X697" i="14" s="1"/>
  <c r="AB697" i="14"/>
  <c r="L697" i="14"/>
  <c r="J697" i="14"/>
  <c r="H697" i="14"/>
  <c r="AB400" i="14"/>
  <c r="J400" i="14"/>
  <c r="L400" i="14"/>
  <c r="K400" i="14"/>
  <c r="X400" i="14" s="1"/>
  <c r="H400" i="14"/>
  <c r="AB667" i="14"/>
  <c r="L667" i="14"/>
  <c r="K667" i="14"/>
  <c r="X667" i="14" s="1"/>
  <c r="J667" i="14"/>
  <c r="H667" i="14"/>
  <c r="H566" i="14"/>
  <c r="K566" i="14"/>
  <c r="X566" i="14" s="1"/>
  <c r="AB566" i="14"/>
  <c r="L566" i="14"/>
  <c r="J566" i="14"/>
  <c r="AB598" i="14"/>
  <c r="K598" i="14"/>
  <c r="X598" i="14" s="1"/>
  <c r="L598" i="14"/>
  <c r="H598" i="14"/>
  <c r="J598" i="14"/>
  <c r="AB506" i="14"/>
  <c r="K506" i="14"/>
  <c r="X506" i="14" s="1"/>
  <c r="H506" i="14"/>
  <c r="L506" i="14"/>
  <c r="J506" i="14"/>
  <c r="L722" i="14"/>
  <c r="J722" i="14"/>
  <c r="K722" i="14"/>
  <c r="X722" i="14" s="1"/>
  <c r="AB722" i="14"/>
  <c r="H722" i="14"/>
  <c r="H518" i="14"/>
  <c r="L518" i="14"/>
  <c r="K518" i="14"/>
  <c r="X518" i="14" s="1"/>
  <c r="J518" i="14"/>
  <c r="AB518" i="14"/>
  <c r="K441" i="14"/>
  <c r="X441" i="14" s="1"/>
  <c r="J441" i="14"/>
  <c r="L441" i="14"/>
  <c r="AB441" i="14"/>
  <c r="H441" i="14"/>
  <c r="AB701" i="14"/>
  <c r="J701" i="14"/>
  <c r="L701" i="14"/>
  <c r="H701" i="14"/>
  <c r="K701" i="14"/>
  <c r="X701" i="14" s="1"/>
  <c r="H348" i="14"/>
  <c r="J348" i="14"/>
  <c r="AB348" i="14"/>
  <c r="L348" i="14"/>
  <c r="K348" i="14"/>
  <c r="X348" i="14" s="1"/>
  <c r="K349" i="14"/>
  <c r="X349" i="14" s="1"/>
  <c r="H349" i="14"/>
  <c r="L349" i="14"/>
  <c r="AB349" i="14"/>
  <c r="J349" i="14"/>
  <c r="H235" i="14"/>
  <c r="AB235" i="14"/>
  <c r="K235" i="14"/>
  <c r="X235" i="14" s="1"/>
  <c r="L235" i="14"/>
  <c r="J235" i="14"/>
  <c r="H239" i="14"/>
  <c r="K239" i="14"/>
  <c r="X239" i="14" s="1"/>
  <c r="L239" i="14"/>
  <c r="J239" i="14"/>
  <c r="AB239" i="14"/>
  <c r="H237" i="14"/>
  <c r="K237" i="14"/>
  <c r="X237" i="14" s="1"/>
  <c r="L237" i="14"/>
  <c r="AB237" i="14"/>
  <c r="J237" i="14"/>
  <c r="F5" i="2"/>
  <c r="H234" i="14"/>
  <c r="L234" i="14"/>
  <c r="K234" i="14"/>
  <c r="X234" i="14" s="1"/>
  <c r="AB234" i="14"/>
  <c r="J234" i="14"/>
  <c r="H240" i="14"/>
  <c r="K240" i="14"/>
  <c r="X240" i="14" s="1"/>
  <c r="L240" i="14"/>
  <c r="J240" i="14"/>
  <c r="AB240" i="14"/>
  <c r="L238" i="14"/>
  <c r="K238" i="14"/>
  <c r="X238" i="14" s="1"/>
  <c r="H238" i="14"/>
  <c r="AB238" i="14"/>
  <c r="J238" i="14"/>
  <c r="H236" i="14"/>
  <c r="K236" i="14"/>
  <c r="X236" i="14" s="1"/>
  <c r="AB236" i="14"/>
  <c r="L236" i="14"/>
  <c r="J236" i="14"/>
  <c r="L233" i="14"/>
  <c r="H233" i="14"/>
  <c r="J233" i="14"/>
  <c r="AB233" i="14"/>
  <c r="K233" i="14"/>
  <c r="X233" i="14" s="1"/>
  <c r="K232" i="14"/>
  <c r="X232" i="14" s="1"/>
  <c r="L232" i="14"/>
  <c r="H232" i="14"/>
  <c r="AB232" i="14"/>
  <c r="J232" i="14"/>
  <c r="K420" i="14"/>
  <c r="X420" i="14" s="1"/>
  <c r="H420" i="14"/>
  <c r="AB420" i="14"/>
  <c r="J420" i="14"/>
  <c r="L420" i="14"/>
  <c r="H281" i="14"/>
  <c r="L281" i="14"/>
  <c r="K281" i="14"/>
  <c r="X281" i="14" s="1"/>
  <c r="J281" i="14"/>
  <c r="AB281" i="14"/>
  <c r="L390" i="14"/>
  <c r="H390" i="14"/>
  <c r="AB390" i="14"/>
  <c r="K390" i="14"/>
  <c r="X390" i="14" s="1"/>
  <c r="J390" i="14"/>
  <c r="AB357" i="14"/>
  <c r="H357" i="14"/>
  <c r="L357" i="14"/>
  <c r="K357" i="14"/>
  <c r="X357" i="14" s="1"/>
  <c r="J357" i="14"/>
  <c r="L321" i="14"/>
  <c r="J321" i="14"/>
  <c r="K321" i="14"/>
  <c r="X321" i="14" s="1"/>
  <c r="AB321" i="14"/>
  <c r="H321" i="14"/>
  <c r="K373" i="14"/>
  <c r="X373" i="14" s="1"/>
  <c r="AB373" i="14"/>
  <c r="L373" i="14"/>
  <c r="J373" i="14"/>
  <c r="H373" i="14"/>
  <c r="AB331" i="14"/>
  <c r="J331" i="14"/>
  <c r="H331" i="14"/>
  <c r="K331" i="14"/>
  <c r="X331" i="14" s="1"/>
  <c r="L331" i="14"/>
  <c r="K410" i="14"/>
  <c r="X410" i="14" s="1"/>
  <c r="L410" i="14"/>
  <c r="H410" i="14"/>
  <c r="J410" i="14"/>
  <c r="AB410" i="14"/>
  <c r="L411" i="14"/>
  <c r="AB411" i="14"/>
  <c r="H411" i="14"/>
  <c r="K411" i="14"/>
  <c r="X411" i="14" s="1"/>
  <c r="J411" i="14"/>
  <c r="K265" i="14"/>
  <c r="X265" i="14" s="1"/>
  <c r="J265" i="14"/>
  <c r="AB265" i="14"/>
  <c r="L265" i="14"/>
  <c r="H265" i="14"/>
  <c r="H286" i="14"/>
  <c r="J286" i="14"/>
  <c r="K286" i="14"/>
  <c r="X286" i="14" s="1"/>
  <c r="AB286" i="14"/>
  <c r="L286" i="14"/>
  <c r="K227" i="14"/>
  <c r="X227" i="14" s="1"/>
  <c r="H227" i="14"/>
  <c r="AB227" i="14"/>
  <c r="J227" i="14"/>
  <c r="L227" i="14"/>
  <c r="H250" i="14"/>
  <c r="K250" i="14"/>
  <c r="X250" i="14" s="1"/>
  <c r="L250" i="14"/>
  <c r="AB250" i="14"/>
  <c r="J250" i="14"/>
  <c r="L364" i="14"/>
  <c r="K364" i="14"/>
  <c r="X364" i="14" s="1"/>
  <c r="J364" i="14"/>
  <c r="AB364" i="14"/>
  <c r="H364" i="14"/>
  <c r="AB338" i="14"/>
  <c r="K338" i="14"/>
  <c r="X338" i="14" s="1"/>
  <c r="J338" i="14"/>
  <c r="L338" i="14"/>
  <c r="H338" i="14"/>
  <c r="K428" i="14"/>
  <c r="X428" i="14" s="1"/>
  <c r="J428" i="14"/>
  <c r="H428" i="14"/>
  <c r="L428" i="14"/>
  <c r="AB428" i="14"/>
  <c r="AB381" i="14"/>
  <c r="K381" i="14"/>
  <c r="X381" i="14" s="1"/>
  <c r="L381" i="14"/>
  <c r="H381" i="14"/>
  <c r="J381" i="14"/>
  <c r="L372" i="14"/>
  <c r="K372" i="14"/>
  <c r="X372" i="14" s="1"/>
  <c r="J372" i="14"/>
  <c r="AB372" i="14"/>
  <c r="H372" i="14"/>
  <c r="AB284" i="14"/>
  <c r="L284" i="14"/>
  <c r="K284" i="14"/>
  <c r="X284" i="14" s="1"/>
  <c r="J284" i="14"/>
  <c r="H284" i="14"/>
  <c r="L258" i="14"/>
  <c r="H258" i="14"/>
  <c r="J258" i="14"/>
  <c r="AB258" i="14"/>
  <c r="K258" i="14"/>
  <c r="X258" i="14" s="1"/>
  <c r="H352" i="14"/>
  <c r="AB352" i="14"/>
  <c r="J352" i="14"/>
  <c r="K352" i="14"/>
  <c r="X352" i="14" s="1"/>
  <c r="L352" i="14"/>
  <c r="L313" i="14"/>
  <c r="J313" i="14"/>
  <c r="H313" i="14"/>
  <c r="K313" i="14"/>
  <c r="X313" i="14" s="1"/>
  <c r="AB313" i="14"/>
  <c r="AB323" i="14"/>
  <c r="J323" i="14"/>
  <c r="L323" i="14"/>
  <c r="H323" i="14"/>
  <c r="K323" i="14"/>
  <c r="X323" i="14" s="1"/>
  <c r="J325" i="14"/>
  <c r="L325" i="14"/>
  <c r="AB325" i="14"/>
  <c r="K325" i="14"/>
  <c r="X325" i="14" s="1"/>
  <c r="H325" i="14"/>
  <c r="L305" i="14"/>
  <c r="J305" i="14"/>
  <c r="H305" i="14"/>
  <c r="K305" i="14"/>
  <c r="X305" i="14" s="1"/>
  <c r="AB305" i="14"/>
  <c r="K322" i="14"/>
  <c r="X322" i="14" s="1"/>
  <c r="L322" i="14"/>
  <c r="H322" i="14"/>
  <c r="AB322" i="14"/>
  <c r="J322" i="14"/>
  <c r="K243" i="14"/>
  <c r="X243" i="14" s="1"/>
  <c r="AB243" i="14"/>
  <c r="J243" i="14"/>
  <c r="H243" i="14"/>
  <c r="L243" i="14"/>
  <c r="K257" i="14"/>
  <c r="X257" i="14" s="1"/>
  <c r="J257" i="14"/>
  <c r="AB257" i="14"/>
  <c r="H257" i="14"/>
  <c r="L257" i="14"/>
  <c r="K431" i="14"/>
  <c r="X431" i="14" s="1"/>
  <c r="J431" i="14"/>
  <c r="AB431" i="14"/>
  <c r="H431" i="14"/>
  <c r="L431" i="14"/>
  <c r="H244" i="14"/>
  <c r="L244" i="14"/>
  <c r="K244" i="14"/>
  <c r="X244" i="14" s="1"/>
  <c r="AB244" i="14"/>
  <c r="J244" i="14"/>
  <c r="J231" i="14"/>
  <c r="AB231" i="14"/>
  <c r="H231" i="14"/>
  <c r="L231" i="14"/>
  <c r="K231" i="14"/>
  <c r="X231" i="14" s="1"/>
  <c r="K337" i="14"/>
  <c r="X337" i="14" s="1"/>
  <c r="J337" i="14"/>
  <c r="L337" i="14"/>
  <c r="H337" i="14"/>
  <c r="AB337" i="14"/>
  <c r="K356" i="14"/>
  <c r="X356" i="14" s="1"/>
  <c r="AB356" i="14"/>
  <c r="L356" i="14"/>
  <c r="J356" i="14"/>
  <c r="H356" i="14"/>
  <c r="K317" i="14"/>
  <c r="X317" i="14" s="1"/>
  <c r="J317" i="14"/>
  <c r="L317" i="14"/>
  <c r="H317" i="14"/>
  <c r="AB317" i="14"/>
  <c r="L288" i="14"/>
  <c r="J288" i="14"/>
  <c r="H288" i="14"/>
  <c r="K288" i="14"/>
  <c r="X288" i="14" s="1"/>
  <c r="AB288" i="14"/>
  <c r="L299" i="14"/>
  <c r="K299" i="14"/>
  <c r="X299" i="14" s="1"/>
  <c r="AB299" i="14"/>
  <c r="H299" i="14"/>
  <c r="J299" i="14"/>
  <c r="K363" i="14"/>
  <c r="X363" i="14" s="1"/>
  <c r="J363" i="14"/>
  <c r="H363" i="14"/>
  <c r="AB363" i="14"/>
  <c r="L363" i="14"/>
  <c r="AB408" i="14"/>
  <c r="L408" i="14"/>
  <c r="K408" i="14"/>
  <c r="X408" i="14" s="1"/>
  <c r="H408" i="14"/>
  <c r="J408" i="14"/>
  <c r="H403" i="14"/>
  <c r="L403" i="14"/>
  <c r="K403" i="14"/>
  <c r="X403" i="14" s="1"/>
  <c r="AB403" i="14"/>
  <c r="J403" i="14"/>
  <c r="K427" i="14"/>
  <c r="X427" i="14" s="1"/>
  <c r="AB427" i="14"/>
  <c r="J427" i="14"/>
  <c r="L427" i="14"/>
  <c r="H427" i="14"/>
  <c r="K421" i="14"/>
  <c r="X421" i="14" s="1"/>
  <c r="AB421" i="14"/>
  <c r="J421" i="14"/>
  <c r="L421" i="14"/>
  <c r="H421" i="14"/>
  <c r="AB396" i="14"/>
  <c r="J396" i="14"/>
  <c r="K396" i="14"/>
  <c r="X396" i="14" s="1"/>
  <c r="L396" i="14"/>
  <c r="H396" i="14"/>
  <c r="J314" i="14"/>
  <c r="AB314" i="14"/>
  <c r="H314" i="14"/>
  <c r="K314" i="14"/>
  <c r="X314" i="14" s="1"/>
  <c r="L314" i="14"/>
  <c r="H334" i="14"/>
  <c r="AB334" i="14"/>
  <c r="L334" i="14"/>
  <c r="J334" i="14"/>
  <c r="K334" i="14"/>
  <c r="X334" i="14" s="1"/>
  <c r="L271" i="14"/>
  <c r="K271" i="14"/>
  <c r="X271" i="14" s="1"/>
  <c r="J271" i="14"/>
  <c r="AB271" i="14"/>
  <c r="H271" i="14"/>
  <c r="L391" i="14"/>
  <c r="J391" i="14"/>
  <c r="H391" i="14"/>
  <c r="K391" i="14"/>
  <c r="X391" i="14" s="1"/>
  <c r="AB391" i="14"/>
  <c r="AB378" i="14"/>
  <c r="L378" i="14"/>
  <c r="J378" i="14"/>
  <c r="H378" i="14"/>
  <c r="K378" i="14"/>
  <c r="X378" i="14" s="1"/>
  <c r="J394" i="14"/>
  <c r="H394" i="14"/>
  <c r="AB394" i="14"/>
  <c r="L394" i="14"/>
  <c r="K394" i="14"/>
  <c r="X394" i="14" s="1"/>
  <c r="L287" i="14"/>
  <c r="K287" i="14"/>
  <c r="X287" i="14" s="1"/>
  <c r="J287" i="14"/>
  <c r="AB287" i="14"/>
  <c r="H287" i="14"/>
  <c r="K307" i="14"/>
  <c r="X307" i="14" s="1"/>
  <c r="J307" i="14"/>
  <c r="L307" i="14"/>
  <c r="H307" i="14"/>
  <c r="AB307" i="14"/>
  <c r="L405" i="14"/>
  <c r="AB405" i="14"/>
  <c r="J405" i="14"/>
  <c r="K405" i="14"/>
  <c r="X405" i="14" s="1"/>
  <c r="H405" i="14"/>
  <c r="J376" i="14"/>
  <c r="H376" i="14"/>
  <c r="AB376" i="14"/>
  <c r="K376" i="14"/>
  <c r="X376" i="14" s="1"/>
  <c r="L376" i="14"/>
  <c r="L272" i="14"/>
  <c r="AB272" i="14"/>
  <c r="J272" i="14"/>
  <c r="H272" i="14"/>
  <c r="K272" i="14"/>
  <c r="X272" i="14" s="1"/>
  <c r="J353" i="14"/>
  <c r="AB353" i="14"/>
  <c r="K353" i="14"/>
  <c r="X353" i="14" s="1"/>
  <c r="L353" i="14"/>
  <c r="H353" i="14"/>
  <c r="H252" i="14"/>
  <c r="AB252" i="14"/>
  <c r="J252" i="14"/>
  <c r="L252" i="14"/>
  <c r="K252" i="14"/>
  <c r="X252" i="14" s="1"/>
  <c r="AB229" i="14"/>
  <c r="J229" i="14"/>
  <c r="H229" i="14"/>
  <c r="L229" i="14"/>
  <c r="K229" i="14"/>
  <c r="X229" i="14" s="1"/>
  <c r="K248" i="14"/>
  <c r="X248" i="14" s="1"/>
  <c r="J248" i="14"/>
  <c r="H248" i="14"/>
  <c r="L248" i="14"/>
  <c r="AB248" i="14"/>
  <c r="J276" i="14"/>
  <c r="AB276" i="14"/>
  <c r="K276" i="14"/>
  <c r="X276" i="14" s="1"/>
  <c r="L276" i="14"/>
  <c r="H276" i="14"/>
  <c r="K424" i="14"/>
  <c r="X424" i="14" s="1"/>
  <c r="J424" i="14"/>
  <c r="AB424" i="14"/>
  <c r="H424" i="14"/>
  <c r="L424" i="14"/>
  <c r="L294" i="14"/>
  <c r="AB294" i="14"/>
  <c r="K294" i="14"/>
  <c r="X294" i="14" s="1"/>
  <c r="H294" i="14"/>
  <c r="J294" i="14"/>
  <c r="J247" i="14"/>
  <c r="K247" i="14"/>
  <c r="X247" i="14" s="1"/>
  <c r="L247" i="14"/>
  <c r="H247" i="14"/>
  <c r="AB247" i="14"/>
  <c r="K293" i="14"/>
  <c r="X293" i="14" s="1"/>
  <c r="H293" i="14"/>
  <c r="L293" i="14"/>
  <c r="J293" i="14"/>
  <c r="AB293" i="14"/>
  <c r="K254" i="14"/>
  <c r="X254" i="14" s="1"/>
  <c r="L254" i="14"/>
  <c r="J254" i="14"/>
  <c r="AB254" i="14"/>
  <c r="H254" i="14"/>
  <c r="L291" i="14"/>
  <c r="AB291" i="14"/>
  <c r="J291" i="14"/>
  <c r="H291" i="14"/>
  <c r="K291" i="14"/>
  <c r="X291" i="14" s="1"/>
  <c r="L278" i="14"/>
  <c r="AB278" i="14"/>
  <c r="J278" i="14"/>
  <c r="H278" i="14"/>
  <c r="K278" i="14"/>
  <c r="X278" i="14" s="1"/>
  <c r="H347" i="14"/>
  <c r="K347" i="14"/>
  <c r="X347" i="14" s="1"/>
  <c r="L347" i="14"/>
  <c r="J347" i="14"/>
  <c r="AB347" i="14"/>
  <c r="K339" i="14"/>
  <c r="X339" i="14" s="1"/>
  <c r="L339" i="14"/>
  <c r="AB339" i="14"/>
  <c r="J339" i="14"/>
  <c r="H339" i="14"/>
  <c r="L336" i="14"/>
  <c r="K336" i="14"/>
  <c r="X336" i="14" s="1"/>
  <c r="H336" i="14"/>
  <c r="J336" i="14"/>
  <c r="AB336" i="14"/>
  <c r="H368" i="14"/>
  <c r="AB368" i="14"/>
  <c r="J368" i="14"/>
  <c r="K368" i="14"/>
  <c r="X368" i="14" s="1"/>
  <c r="L368" i="14"/>
  <c r="K256" i="14"/>
  <c r="X256" i="14" s="1"/>
  <c r="J256" i="14"/>
  <c r="AB256" i="14"/>
  <c r="H256" i="14"/>
  <c r="L256" i="14"/>
  <c r="L285" i="14"/>
  <c r="H285" i="14"/>
  <c r="AB285" i="14"/>
  <c r="K285" i="14"/>
  <c r="X285" i="14" s="1"/>
  <c r="J285" i="14"/>
  <c r="J407" i="14"/>
  <c r="AB407" i="14"/>
  <c r="L407" i="14"/>
  <c r="H407" i="14"/>
  <c r="K407" i="14"/>
  <c r="X407" i="14" s="1"/>
  <c r="H266" i="14"/>
  <c r="AB266" i="14"/>
  <c r="K266" i="14"/>
  <c r="X266" i="14" s="1"/>
  <c r="L266" i="14"/>
  <c r="J266" i="14"/>
  <c r="J328" i="14"/>
  <c r="AB328" i="14"/>
  <c r="H328" i="14"/>
  <c r="K328" i="14"/>
  <c r="X328" i="14" s="1"/>
  <c r="L328" i="14"/>
  <c r="AB333" i="14"/>
  <c r="J333" i="14"/>
  <c r="K333" i="14"/>
  <c r="X333" i="14" s="1"/>
  <c r="H333" i="14"/>
  <c r="L333" i="14"/>
  <c r="AB417" i="14"/>
  <c r="L417" i="14"/>
  <c r="H417" i="14"/>
  <c r="J417" i="14"/>
  <c r="K417" i="14"/>
  <c r="X417" i="14" s="1"/>
  <c r="L358" i="14"/>
  <c r="J358" i="14"/>
  <c r="AB358" i="14"/>
  <c r="H358" i="14"/>
  <c r="K358" i="14"/>
  <c r="X358" i="14" s="1"/>
  <c r="H350" i="14"/>
  <c r="AB350" i="14"/>
  <c r="L350" i="14"/>
  <c r="K350" i="14"/>
  <c r="X350" i="14" s="1"/>
  <c r="J350" i="14"/>
  <c r="K268" i="14"/>
  <c r="X268" i="14" s="1"/>
  <c r="J268" i="14"/>
  <c r="L268" i="14"/>
  <c r="H268" i="14"/>
  <c r="AB268" i="14"/>
  <c r="K260" i="14"/>
  <c r="X260" i="14" s="1"/>
  <c r="AB260" i="14"/>
  <c r="H260" i="14"/>
  <c r="L260" i="14"/>
  <c r="J260" i="14"/>
  <c r="AB251" i="14"/>
  <c r="L251" i="14"/>
  <c r="H251" i="14"/>
  <c r="J251" i="14"/>
  <c r="K251" i="14"/>
  <c r="X251" i="14" s="1"/>
  <c r="K306" i="14"/>
  <c r="X306" i="14" s="1"/>
  <c r="L306" i="14"/>
  <c r="AB306" i="14"/>
  <c r="J306" i="14"/>
  <c r="H306" i="14"/>
  <c r="K340" i="14"/>
  <c r="X340" i="14" s="1"/>
  <c r="J340" i="14"/>
  <c r="AB340" i="14"/>
  <c r="H340" i="14"/>
  <c r="L340" i="14"/>
  <c r="K253" i="14"/>
  <c r="X253" i="14" s="1"/>
  <c r="J253" i="14"/>
  <c r="AB253" i="14"/>
  <c r="L253" i="14"/>
  <c r="H253" i="14"/>
  <c r="J409" i="14"/>
  <c r="L409" i="14"/>
  <c r="K409" i="14"/>
  <c r="X409" i="14" s="1"/>
  <c r="AB409" i="14"/>
  <c r="H409" i="14"/>
  <c r="J264" i="14"/>
  <c r="AB264" i="14"/>
  <c r="H264" i="14"/>
  <c r="L264" i="14"/>
  <c r="K264" i="14"/>
  <c r="X264" i="14" s="1"/>
  <c r="J389" i="14"/>
  <c r="K389" i="14"/>
  <c r="X389" i="14" s="1"/>
  <c r="AB389" i="14"/>
  <c r="H389" i="14"/>
  <c r="L389" i="14"/>
  <c r="AB388" i="14"/>
  <c r="J388" i="14"/>
  <c r="H388" i="14"/>
  <c r="K388" i="14"/>
  <c r="X388" i="14" s="1"/>
  <c r="L388" i="14"/>
  <c r="H429" i="14"/>
  <c r="AB429" i="14"/>
  <c r="L429" i="14"/>
  <c r="J429" i="14"/>
  <c r="K429" i="14"/>
  <c r="X429" i="14" s="1"/>
  <c r="H329" i="14"/>
  <c r="AB329" i="14"/>
  <c r="L329" i="14"/>
  <c r="J329" i="14"/>
  <c r="K329" i="14"/>
  <c r="X329" i="14" s="1"/>
  <c r="J377" i="14"/>
  <c r="K377" i="14"/>
  <c r="X377" i="14" s="1"/>
  <c r="H377" i="14"/>
  <c r="AB377" i="14"/>
  <c r="L377" i="14"/>
  <c r="J259" i="14"/>
  <c r="L259" i="14"/>
  <c r="AB259" i="14"/>
  <c r="K259" i="14"/>
  <c r="X259" i="14" s="1"/>
  <c r="H259" i="14"/>
  <c r="J218" i="14"/>
  <c r="AB218" i="14"/>
  <c r="K218" i="14"/>
  <c r="X218" i="14" s="1"/>
  <c r="L218" i="14"/>
  <c r="H218" i="14"/>
  <c r="AB426" i="14"/>
  <c r="J426" i="14"/>
  <c r="L426" i="14"/>
  <c r="H426" i="14"/>
  <c r="K426" i="14"/>
  <c r="X426" i="14" s="1"/>
  <c r="H416" i="14"/>
  <c r="L416" i="14"/>
  <c r="AB416" i="14"/>
  <c r="K416" i="14"/>
  <c r="X416" i="14" s="1"/>
  <c r="J416" i="14"/>
  <c r="AB393" i="14"/>
  <c r="K393" i="14"/>
  <c r="X393" i="14" s="1"/>
  <c r="L393" i="14"/>
  <c r="H393" i="14"/>
  <c r="J393" i="14"/>
  <c r="K380" i="14"/>
  <c r="X380" i="14" s="1"/>
  <c r="AB380" i="14"/>
  <c r="L380" i="14"/>
  <c r="J380" i="14"/>
  <c r="H380" i="14"/>
  <c r="K422" i="14"/>
  <c r="X422" i="14" s="1"/>
  <c r="J422" i="14"/>
  <c r="H422" i="14"/>
  <c r="AB422" i="14"/>
  <c r="L422" i="14"/>
  <c r="J277" i="14"/>
  <c r="AB277" i="14"/>
  <c r="H277" i="14"/>
  <c r="K277" i="14"/>
  <c r="X277" i="14" s="1"/>
  <c r="L277" i="14"/>
  <c r="K216" i="14"/>
  <c r="X216" i="14" s="1"/>
  <c r="L216" i="14"/>
  <c r="H216" i="14"/>
  <c r="J216" i="14"/>
  <c r="AB216" i="14"/>
  <c r="L261" i="14"/>
  <c r="J261" i="14"/>
  <c r="H261" i="14"/>
  <c r="AB261" i="14"/>
  <c r="K261" i="14"/>
  <c r="X261" i="14" s="1"/>
  <c r="L354" i="14"/>
  <c r="J354" i="14"/>
  <c r="K354" i="14"/>
  <c r="X354" i="14" s="1"/>
  <c r="H354" i="14"/>
  <c r="AB354" i="14"/>
  <c r="AB315" i="14"/>
  <c r="H315" i="14"/>
  <c r="L315" i="14"/>
  <c r="K315" i="14"/>
  <c r="X315" i="14" s="1"/>
  <c r="J315" i="14"/>
  <c r="H228" i="14"/>
  <c r="K228" i="14"/>
  <c r="X228" i="14" s="1"/>
  <c r="J228" i="14"/>
  <c r="AB228" i="14"/>
  <c r="L228" i="14"/>
  <c r="L379" i="14"/>
  <c r="AB379" i="14"/>
  <c r="K379" i="14"/>
  <c r="X379" i="14" s="1"/>
  <c r="J379" i="14"/>
  <c r="H379" i="14"/>
  <c r="K320" i="14"/>
  <c r="X320" i="14" s="1"/>
  <c r="H320" i="14"/>
  <c r="AB320" i="14"/>
  <c r="J320" i="14"/>
  <c r="L320" i="14"/>
  <c r="H341" i="14"/>
  <c r="J341" i="14"/>
  <c r="AB341" i="14"/>
  <c r="L341" i="14"/>
  <c r="K341" i="14"/>
  <c r="X341" i="14" s="1"/>
  <c r="K311" i="14"/>
  <c r="X311" i="14" s="1"/>
  <c r="H311" i="14"/>
  <c r="J311" i="14"/>
  <c r="AB311" i="14"/>
  <c r="L311" i="14"/>
  <c r="J326" i="14"/>
  <c r="H326" i="14"/>
  <c r="L326" i="14"/>
  <c r="K326" i="14"/>
  <c r="X326" i="14" s="1"/>
  <c r="AB326" i="14"/>
  <c r="K295" i="14"/>
  <c r="X295" i="14" s="1"/>
  <c r="L295" i="14"/>
  <c r="H295" i="14"/>
  <c r="J295" i="14"/>
  <c r="AB295" i="14"/>
  <c r="K370" i="14"/>
  <c r="X370" i="14" s="1"/>
  <c r="J370" i="14"/>
  <c r="L370" i="14"/>
  <c r="H370" i="14"/>
  <c r="AB370" i="14"/>
  <c r="AB217" i="14"/>
  <c r="K217" i="14"/>
  <c r="X217" i="14" s="1"/>
  <c r="L217" i="14"/>
  <c r="H217" i="14"/>
  <c r="J217" i="14"/>
  <c r="J385" i="14"/>
  <c r="H385" i="14"/>
  <c r="K385" i="14"/>
  <c r="X385" i="14" s="1"/>
  <c r="L385" i="14"/>
  <c r="AB385" i="14"/>
  <c r="L415" i="14"/>
  <c r="J415" i="14"/>
  <c r="AB415" i="14"/>
  <c r="H415" i="14"/>
  <c r="K415" i="14"/>
  <c r="X415" i="14" s="1"/>
  <c r="L362" i="14"/>
  <c r="K362" i="14"/>
  <c r="X362" i="14" s="1"/>
  <c r="J362" i="14"/>
  <c r="H362" i="14"/>
  <c r="AB362" i="14"/>
  <c r="K289" i="14"/>
  <c r="X289" i="14" s="1"/>
  <c r="L289" i="14"/>
  <c r="J289" i="14"/>
  <c r="H289" i="14"/>
  <c r="AB289" i="14"/>
  <c r="K309" i="14"/>
  <c r="X309" i="14" s="1"/>
  <c r="J309" i="14"/>
  <c r="AB309" i="14"/>
  <c r="H309" i="14"/>
  <c r="L309" i="14"/>
  <c r="L412" i="14"/>
  <c r="J412" i="14"/>
  <c r="H412" i="14"/>
  <c r="AB412" i="14"/>
  <c r="K412" i="14"/>
  <c r="X412" i="14" s="1"/>
  <c r="K279" i="14"/>
  <c r="X279" i="14" s="1"/>
  <c r="H279" i="14"/>
  <c r="L279" i="14"/>
  <c r="J279" i="14"/>
  <c r="AB279" i="14"/>
  <c r="AB382" i="14"/>
  <c r="H382" i="14"/>
  <c r="J382" i="14"/>
  <c r="L382" i="14"/>
  <c r="K382" i="14"/>
  <c r="X382" i="14" s="1"/>
  <c r="K355" i="14"/>
  <c r="X355" i="14" s="1"/>
  <c r="AB355" i="14"/>
  <c r="H355" i="14"/>
  <c r="J355" i="14"/>
  <c r="L355" i="14"/>
  <c r="H304" i="14"/>
  <c r="AB304" i="14"/>
  <c r="K304" i="14"/>
  <c r="X304" i="14" s="1"/>
  <c r="L304" i="14"/>
  <c r="J304" i="14"/>
  <c r="K371" i="14"/>
  <c r="X371" i="14" s="1"/>
  <c r="AB371" i="14"/>
  <c r="J371" i="14"/>
  <c r="H371" i="14"/>
  <c r="L371" i="14"/>
  <c r="L221" i="14"/>
  <c r="K221" i="14"/>
  <c r="X221" i="14" s="1"/>
  <c r="H221" i="14"/>
  <c r="J221" i="14"/>
  <c r="AB221" i="14"/>
  <c r="K375" i="14"/>
  <c r="X375" i="14" s="1"/>
  <c r="J375" i="14"/>
  <c r="L375" i="14"/>
  <c r="H375" i="14"/>
  <c r="AB375" i="14"/>
  <c r="K319" i="14"/>
  <c r="X319" i="14" s="1"/>
  <c r="J319" i="14"/>
  <c r="L319" i="14"/>
  <c r="H319" i="14"/>
  <c r="AB319" i="14"/>
  <c r="J219" i="14"/>
  <c r="H219" i="14"/>
  <c r="AB219" i="14"/>
  <c r="K219" i="14"/>
  <c r="X219" i="14" s="1"/>
  <c r="L219" i="14"/>
  <c r="AB241" i="14"/>
  <c r="L241" i="14"/>
  <c r="J241" i="14"/>
  <c r="K241" i="14"/>
  <c r="X241" i="14" s="1"/>
  <c r="H241" i="14"/>
  <c r="J430" i="14"/>
  <c r="H430" i="14"/>
  <c r="AB430" i="14"/>
  <c r="L430" i="14"/>
  <c r="K430" i="14"/>
  <c r="X430" i="14" s="1"/>
  <c r="J361" i="14"/>
  <c r="L361" i="14"/>
  <c r="AB361" i="14"/>
  <c r="K361" i="14"/>
  <c r="X361" i="14" s="1"/>
  <c r="H361" i="14"/>
  <c r="AB267" i="14"/>
  <c r="H267" i="14"/>
  <c r="L267" i="14"/>
  <c r="J267" i="14"/>
  <c r="K267" i="14"/>
  <c r="X267" i="14" s="1"/>
  <c r="K404" i="14"/>
  <c r="X404" i="14" s="1"/>
  <c r="J404" i="14"/>
  <c r="AB404" i="14"/>
  <c r="L404" i="14"/>
  <c r="H404" i="14"/>
  <c r="AB402" i="14"/>
  <c r="J402" i="14"/>
  <c r="K402" i="14"/>
  <c r="X402" i="14" s="1"/>
  <c r="L402" i="14"/>
  <c r="H402" i="14"/>
  <c r="K392" i="14"/>
  <c r="X392" i="14" s="1"/>
  <c r="H392" i="14"/>
  <c r="L392" i="14"/>
  <c r="J392" i="14"/>
  <c r="AB392" i="14"/>
  <c r="K303" i="14"/>
  <c r="X303" i="14" s="1"/>
  <c r="H303" i="14"/>
  <c r="L303" i="14"/>
  <c r="J303" i="14"/>
  <c r="AB303" i="14"/>
  <c r="L300" i="14"/>
  <c r="AB300" i="14"/>
  <c r="K300" i="14"/>
  <c r="X300" i="14" s="1"/>
  <c r="H300" i="14"/>
  <c r="J300" i="14"/>
  <c r="K367" i="14"/>
  <c r="X367" i="14" s="1"/>
  <c r="AB367" i="14"/>
  <c r="H367" i="14"/>
  <c r="J367" i="14"/>
  <c r="L367" i="14"/>
  <c r="K324" i="14"/>
  <c r="X324" i="14" s="1"/>
  <c r="AB324" i="14"/>
  <c r="J324" i="14"/>
  <c r="L324" i="14"/>
  <c r="H324" i="14"/>
  <c r="AB275" i="14"/>
  <c r="J275" i="14"/>
  <c r="H275" i="14"/>
  <c r="L275" i="14"/>
  <c r="K275" i="14"/>
  <c r="X275" i="14" s="1"/>
  <c r="L359" i="14"/>
  <c r="H359" i="14"/>
  <c r="AB359" i="14"/>
  <c r="K359" i="14"/>
  <c r="X359" i="14" s="1"/>
  <c r="J359" i="14"/>
  <c r="AB374" i="14"/>
  <c r="L374" i="14"/>
  <c r="K374" i="14"/>
  <c r="X374" i="14" s="1"/>
  <c r="J374" i="14"/>
  <c r="H374" i="14"/>
  <c r="H310" i="14"/>
  <c r="K310" i="14"/>
  <c r="X310" i="14" s="1"/>
  <c r="J310" i="14"/>
  <c r="AB310" i="14"/>
  <c r="L310" i="14"/>
  <c r="K292" i="14"/>
  <c r="X292" i="14" s="1"/>
  <c r="J292" i="14"/>
  <c r="AB292" i="14"/>
  <c r="H292" i="14"/>
  <c r="L292" i="14"/>
  <c r="K344" i="14"/>
  <c r="X344" i="14" s="1"/>
  <c r="AB344" i="14"/>
  <c r="H344" i="14"/>
  <c r="L344" i="14"/>
  <c r="J344" i="14"/>
  <c r="K342" i="14"/>
  <c r="X342" i="14" s="1"/>
  <c r="H342" i="14"/>
  <c r="J342" i="14"/>
  <c r="AB342" i="14"/>
  <c r="L342" i="14"/>
  <c r="L395" i="14"/>
  <c r="K395" i="14"/>
  <c r="X395" i="14" s="1"/>
  <c r="J395" i="14"/>
  <c r="AB395" i="14"/>
  <c r="H395" i="14"/>
  <c r="K384" i="14"/>
  <c r="X384" i="14" s="1"/>
  <c r="AB384" i="14"/>
  <c r="H384" i="14"/>
  <c r="J384" i="14"/>
  <c r="L384" i="14"/>
  <c r="H312" i="14"/>
  <c r="AB312" i="14"/>
  <c r="L312" i="14"/>
  <c r="K312" i="14"/>
  <c r="X312" i="14" s="1"/>
  <c r="J312" i="14"/>
  <c r="H332" i="14"/>
  <c r="L332" i="14"/>
  <c r="K332" i="14"/>
  <c r="X332" i="14" s="1"/>
  <c r="AB332" i="14"/>
  <c r="J332" i="14"/>
  <c r="K335" i="14"/>
  <c r="X335" i="14" s="1"/>
  <c r="J335" i="14"/>
  <c r="H335" i="14"/>
  <c r="AB335" i="14"/>
  <c r="L335" i="14"/>
  <c r="K418" i="14"/>
  <c r="X418" i="14" s="1"/>
  <c r="J418" i="14"/>
  <c r="H418" i="14"/>
  <c r="L418" i="14"/>
  <c r="AB418" i="14"/>
  <c r="AB425" i="14"/>
  <c r="J425" i="14"/>
  <c r="H425" i="14"/>
  <c r="K425" i="14"/>
  <c r="X425" i="14" s="1"/>
  <c r="L425" i="14"/>
  <c r="L360" i="14"/>
  <c r="H360" i="14"/>
  <c r="AB360" i="14"/>
  <c r="K360" i="14"/>
  <c r="X360" i="14" s="1"/>
  <c r="J360" i="14"/>
  <c r="AB282" i="14"/>
  <c r="H282" i="14"/>
  <c r="L282" i="14"/>
  <c r="J282" i="14"/>
  <c r="K282" i="14"/>
  <c r="X282" i="14" s="1"/>
  <c r="K220" i="14"/>
  <c r="X220" i="14" s="1"/>
  <c r="J220" i="14"/>
  <c r="H220" i="14"/>
  <c r="AB220" i="14"/>
  <c r="L220" i="14"/>
  <c r="H419" i="14"/>
  <c r="K419" i="14"/>
  <c r="X419" i="14" s="1"/>
  <c r="L419" i="14"/>
  <c r="AB419" i="14"/>
  <c r="J419" i="14"/>
  <c r="J296" i="14"/>
  <c r="H296" i="14"/>
  <c r="K296" i="14"/>
  <c r="X296" i="14" s="1"/>
  <c r="L296" i="14"/>
  <c r="AB296" i="14"/>
  <c r="J226" i="14"/>
  <c r="L226" i="14"/>
  <c r="H226" i="14"/>
  <c r="AB226" i="14"/>
  <c r="K226" i="14"/>
  <c r="X226" i="14" s="1"/>
  <c r="AB255" i="14"/>
  <c r="L255" i="14"/>
  <c r="K255" i="14"/>
  <c r="X255" i="14" s="1"/>
  <c r="H255" i="14"/>
  <c r="J255" i="14"/>
  <c r="AB223" i="14"/>
  <c r="K223" i="14"/>
  <c r="X223" i="14" s="1"/>
  <c r="H223" i="14"/>
  <c r="J223" i="14"/>
  <c r="L223" i="14"/>
  <c r="AB222" i="14"/>
  <c r="L222" i="14"/>
  <c r="H222" i="14"/>
  <c r="K222" i="14"/>
  <c r="X222" i="14" s="1"/>
  <c r="J222" i="14"/>
  <c r="AB262" i="14"/>
  <c r="H262" i="14"/>
  <c r="L262" i="14"/>
  <c r="K262" i="14"/>
  <c r="X262" i="14" s="1"/>
  <c r="J262" i="14"/>
  <c r="E59" i="2"/>
  <c r="E36" i="2"/>
  <c r="E76" i="2"/>
  <c r="E11" i="2"/>
  <c r="E14" i="2"/>
  <c r="L308" i="14"/>
  <c r="J308" i="14"/>
  <c r="K308" i="14"/>
  <c r="X308" i="14" s="1"/>
  <c r="H308" i="14"/>
  <c r="AB308" i="14"/>
  <c r="AB365" i="14"/>
  <c r="K365" i="14"/>
  <c r="X365" i="14" s="1"/>
  <c r="H365" i="14"/>
  <c r="L365" i="14"/>
  <c r="J365" i="14"/>
  <c r="AB269" i="14"/>
  <c r="H269" i="14"/>
  <c r="L269" i="14"/>
  <c r="K269" i="14"/>
  <c r="X269" i="14" s="1"/>
  <c r="J269" i="14"/>
  <c r="J327" i="14"/>
  <c r="H327" i="14"/>
  <c r="AB327" i="14"/>
  <c r="L327" i="14"/>
  <c r="K327" i="14"/>
  <c r="X327" i="14" s="1"/>
  <c r="K316" i="14"/>
  <c r="X316" i="14" s="1"/>
  <c r="H316" i="14"/>
  <c r="J316" i="14"/>
  <c r="AB316" i="14"/>
  <c r="L316" i="14"/>
  <c r="AB297" i="14"/>
  <c r="K297" i="14"/>
  <c r="X297" i="14" s="1"/>
  <c r="L297" i="14"/>
  <c r="J297" i="14"/>
  <c r="H297" i="14"/>
  <c r="H283" i="14"/>
  <c r="K283" i="14"/>
  <c r="X283" i="14" s="1"/>
  <c r="AB283" i="14"/>
  <c r="J283" i="14"/>
  <c r="L283" i="14"/>
  <c r="L290" i="14"/>
  <c r="K290" i="14"/>
  <c r="X290" i="14" s="1"/>
  <c r="H290" i="14"/>
  <c r="J290" i="14"/>
  <c r="AB290" i="14"/>
  <c r="H413" i="14"/>
  <c r="L413" i="14"/>
  <c r="AB413" i="14"/>
  <c r="K413" i="14"/>
  <c r="X413" i="14" s="1"/>
  <c r="J413" i="14"/>
  <c r="J366" i="14"/>
  <c r="K366" i="14"/>
  <c r="X366" i="14" s="1"/>
  <c r="L366" i="14"/>
  <c r="H366" i="14"/>
  <c r="AB366" i="14"/>
  <c r="H245" i="14"/>
  <c r="J245" i="14"/>
  <c r="L245" i="14"/>
  <c r="AB245" i="14"/>
  <c r="K245" i="14"/>
  <c r="X245" i="14" s="1"/>
  <c r="J242" i="14"/>
  <c r="L242" i="14"/>
  <c r="H242" i="14"/>
  <c r="AB242" i="14"/>
  <c r="K242" i="14"/>
  <c r="X242" i="14" s="1"/>
  <c r="L383" i="14"/>
  <c r="K383" i="14"/>
  <c r="X383" i="14" s="1"/>
  <c r="AB383" i="14"/>
  <c r="H383" i="14"/>
  <c r="J383" i="14"/>
  <c r="K224" i="14"/>
  <c r="X224" i="14" s="1"/>
  <c r="J224" i="14"/>
  <c r="H224" i="14"/>
  <c r="L224" i="14"/>
  <c r="AB224" i="14"/>
  <c r="K386" i="14"/>
  <c r="X386" i="14" s="1"/>
  <c r="AB386" i="14"/>
  <c r="H386" i="14"/>
  <c r="L386" i="14"/>
  <c r="J386" i="14"/>
  <c r="K343" i="14"/>
  <c r="X343" i="14" s="1"/>
  <c r="H343" i="14"/>
  <c r="AB343" i="14"/>
  <c r="L343" i="14"/>
  <c r="J343" i="14"/>
  <c r="H346" i="14"/>
  <c r="J346" i="14"/>
  <c r="L346" i="14"/>
  <c r="AB346" i="14"/>
  <c r="K346" i="14"/>
  <c r="X346" i="14" s="1"/>
  <c r="L302" i="14"/>
  <c r="J302" i="14"/>
  <c r="H302" i="14"/>
  <c r="AB302" i="14"/>
  <c r="K302" i="14"/>
  <c r="X302" i="14" s="1"/>
  <c r="K397" i="14"/>
  <c r="X397" i="14" s="1"/>
  <c r="AB397" i="14"/>
  <c r="L397" i="14"/>
  <c r="J397" i="14"/>
  <c r="H397" i="14"/>
  <c r="H230" i="14"/>
  <c r="AB230" i="14"/>
  <c r="L230" i="14"/>
  <c r="J230" i="14"/>
  <c r="K230" i="14"/>
  <c r="X230" i="14" s="1"/>
  <c r="H270" i="14"/>
  <c r="J270" i="14"/>
  <c r="L270" i="14"/>
  <c r="K270" i="14"/>
  <c r="X270" i="14" s="1"/>
  <c r="AB270" i="14"/>
  <c r="H301" i="14"/>
  <c r="AB301" i="14"/>
  <c r="L301" i="14"/>
  <c r="K301" i="14"/>
  <c r="X301" i="14" s="1"/>
  <c r="J301" i="14"/>
  <c r="AB246" i="14"/>
  <c r="L246" i="14"/>
  <c r="J246" i="14"/>
  <c r="H246" i="14"/>
  <c r="K246" i="14"/>
  <c r="X246" i="14" s="1"/>
  <c r="K273" i="14"/>
  <c r="X273" i="14" s="1"/>
  <c r="AB273" i="14"/>
  <c r="L273" i="14"/>
  <c r="H273" i="14"/>
  <c r="J273" i="14"/>
  <c r="E10" i="2"/>
  <c r="E130" i="2"/>
  <c r="E132" i="2"/>
  <c r="E33" i="2"/>
  <c r="E92" i="2"/>
  <c r="E120" i="2"/>
  <c r="E142" i="2"/>
  <c r="E158" i="2"/>
  <c r="E103" i="2"/>
  <c r="E34" i="2"/>
  <c r="E6" i="2"/>
  <c r="E46" i="2"/>
  <c r="E127" i="2"/>
  <c r="E145" i="2"/>
  <c r="E32" i="2"/>
  <c r="E109" i="2"/>
  <c r="E17" i="2"/>
  <c r="E12" i="2"/>
  <c r="E55" i="2"/>
  <c r="E41" i="2"/>
  <c r="E99" i="2"/>
  <c r="E63" i="2"/>
  <c r="E105" i="2"/>
  <c r="E133" i="2"/>
  <c r="E106" i="2"/>
  <c r="E141" i="2"/>
  <c r="E115" i="2"/>
  <c r="E26" i="2"/>
  <c r="E62" i="2"/>
  <c r="E125" i="2"/>
  <c r="E117" i="2"/>
  <c r="E160" i="2"/>
  <c r="E138" i="2"/>
  <c r="E43" i="2"/>
  <c r="E114" i="2"/>
  <c r="E163" i="2"/>
  <c r="E44" i="2"/>
  <c r="E131" i="2"/>
  <c r="E73" i="2"/>
  <c r="E7" i="2"/>
  <c r="E18" i="2"/>
  <c r="E88" i="2"/>
  <c r="E54" i="2"/>
  <c r="E126" i="2"/>
  <c r="E31" i="2"/>
  <c r="E65" i="2"/>
  <c r="E25" i="2"/>
  <c r="E58" i="2"/>
  <c r="E77" i="2"/>
  <c r="E48" i="2"/>
  <c r="E47" i="2"/>
  <c r="E30" i="2"/>
  <c r="E98" i="2"/>
  <c r="E74" i="2"/>
  <c r="E90" i="2"/>
  <c r="E39" i="2"/>
  <c r="E28" i="2"/>
  <c r="E111" i="2"/>
  <c r="E104" i="2"/>
  <c r="E144" i="2"/>
  <c r="E122" i="2"/>
  <c r="E57" i="2"/>
  <c r="E35" i="2"/>
  <c r="E100" i="2"/>
  <c r="E143" i="2"/>
  <c r="E23" i="2"/>
  <c r="E140" i="2"/>
  <c r="E64" i="2"/>
  <c r="E38" i="2"/>
  <c r="E72" i="2"/>
  <c r="E136" i="2"/>
  <c r="E5" i="2"/>
  <c r="E119" i="2"/>
  <c r="E81" i="2"/>
  <c r="E97" i="2"/>
  <c r="E134" i="2"/>
  <c r="E86" i="2"/>
  <c r="E42" i="2"/>
  <c r="E19" i="2"/>
  <c r="E91" i="2"/>
  <c r="E121" i="2"/>
  <c r="E68" i="2"/>
  <c r="E156" i="2"/>
  <c r="E128" i="2"/>
  <c r="E75" i="2"/>
  <c r="E152" i="2"/>
  <c r="E80" i="2"/>
  <c r="E45" i="2"/>
  <c r="E49" i="2"/>
  <c r="E149" i="2"/>
  <c r="E129" i="2"/>
  <c r="E79" i="2"/>
  <c r="E153" i="2"/>
  <c r="E61" i="2"/>
  <c r="E22" i="2"/>
  <c r="E70" i="2"/>
  <c r="E135" i="2"/>
  <c r="E85" i="2"/>
  <c r="E113" i="2"/>
  <c r="E154" i="2"/>
  <c r="E21" i="2"/>
  <c r="E71" i="2"/>
  <c r="E24" i="2"/>
  <c r="E84" i="2"/>
  <c r="E15" i="2"/>
  <c r="E89" i="2"/>
  <c r="E116" i="2"/>
  <c r="E107" i="2"/>
  <c r="E82" i="2"/>
  <c r="E67" i="2"/>
  <c r="E27" i="2"/>
  <c r="E56" i="2"/>
  <c r="E155" i="2"/>
  <c r="E164" i="2"/>
  <c r="E137" i="2"/>
  <c r="E157" i="2"/>
  <c r="E87" i="2"/>
  <c r="E146" i="2"/>
  <c r="E52" i="2"/>
  <c r="E53" i="2"/>
  <c r="E102" i="2"/>
  <c r="E66" i="2"/>
  <c r="E40" i="2"/>
  <c r="E112" i="2"/>
  <c r="E147" i="2"/>
  <c r="E8" i="2"/>
  <c r="E50" i="2"/>
  <c r="E123" i="2"/>
  <c r="E161" i="2"/>
  <c r="E69" i="2"/>
  <c r="E29" i="2"/>
  <c r="E13" i="2"/>
  <c r="E96" i="2"/>
  <c r="E151" i="2"/>
  <c r="E51" i="2"/>
  <c r="E124" i="2"/>
  <c r="E162" i="2"/>
  <c r="E78" i="2"/>
  <c r="E4" i="2"/>
  <c r="E94" i="2"/>
  <c r="E139" i="2"/>
  <c r="E93" i="2"/>
  <c r="E95" i="2"/>
  <c r="E20" i="2"/>
  <c r="E110" i="2"/>
  <c r="E159" i="2"/>
  <c r="E16" i="2"/>
  <c r="E60" i="2"/>
  <c r="E37" i="2"/>
  <c r="E83" i="2"/>
  <c r="E148" i="2"/>
  <c r="E108" i="2"/>
  <c r="E150" i="2"/>
  <c r="E101" i="2"/>
  <c r="E118" i="2"/>
  <c r="F3" i="2"/>
  <c r="E3" i="2"/>
  <c r="F101" i="2"/>
  <c r="AE101" i="2"/>
  <c r="F118" i="2"/>
  <c r="AE118" i="2"/>
  <c r="F103" i="2"/>
  <c r="AE103" i="2"/>
  <c r="F34" i="2"/>
  <c r="AE34" i="2"/>
  <c r="F6" i="2"/>
  <c r="AE6" i="2"/>
  <c r="AE109" i="2"/>
  <c r="F109" i="2"/>
  <c r="AE17" i="2"/>
  <c r="F17" i="2"/>
  <c r="F12" i="2"/>
  <c r="AE12" i="2"/>
  <c r="F8" i="20"/>
  <c r="F16" i="20"/>
  <c r="F24" i="20"/>
  <c r="F32" i="20"/>
  <c r="F40" i="20"/>
  <c r="F48" i="20"/>
  <c r="F56" i="20"/>
  <c r="F64" i="20"/>
  <c r="F72" i="20"/>
  <c r="F80" i="20"/>
  <c r="F88" i="20"/>
  <c r="F96" i="20"/>
  <c r="F104" i="20"/>
  <c r="F112" i="20"/>
  <c r="F120" i="20"/>
  <c r="F128" i="20"/>
  <c r="F136" i="20"/>
  <c r="F144" i="20"/>
  <c r="F152" i="20"/>
  <c r="F160" i="20"/>
  <c r="F168" i="20"/>
  <c r="F176" i="20"/>
  <c r="F184" i="20"/>
  <c r="F192" i="20"/>
  <c r="F200" i="20"/>
  <c r="F29" i="20"/>
  <c r="F101" i="20"/>
  <c r="F157" i="20"/>
  <c r="F9" i="20"/>
  <c r="F17" i="20"/>
  <c r="F25" i="20"/>
  <c r="F33" i="20"/>
  <c r="F41" i="20"/>
  <c r="F49" i="20"/>
  <c r="F57" i="20"/>
  <c r="F65" i="20"/>
  <c r="F73" i="20"/>
  <c r="F81" i="20"/>
  <c r="F89" i="20"/>
  <c r="F97" i="20"/>
  <c r="F105" i="20"/>
  <c r="F113" i="20"/>
  <c r="F121" i="20"/>
  <c r="F129" i="20"/>
  <c r="F137" i="20"/>
  <c r="F145" i="20"/>
  <c r="F153" i="20"/>
  <c r="F161" i="20"/>
  <c r="F169" i="20"/>
  <c r="F177" i="20"/>
  <c r="F185" i="20"/>
  <c r="F193" i="20"/>
  <c r="F201" i="20"/>
  <c r="F37" i="20"/>
  <c r="F93" i="20"/>
  <c r="F149" i="20"/>
  <c r="F10" i="20"/>
  <c r="F18" i="20"/>
  <c r="F26" i="20"/>
  <c r="F34" i="20"/>
  <c r="F42" i="20"/>
  <c r="F50" i="20"/>
  <c r="F58" i="20"/>
  <c r="F66" i="20"/>
  <c r="F74" i="20"/>
  <c r="F82" i="20"/>
  <c r="F90" i="20"/>
  <c r="F98" i="20"/>
  <c r="F106" i="20"/>
  <c r="F114" i="20"/>
  <c r="F122" i="20"/>
  <c r="F130" i="20"/>
  <c r="F138" i="20"/>
  <c r="F146" i="20"/>
  <c r="F154" i="20"/>
  <c r="F162" i="20"/>
  <c r="F170" i="20"/>
  <c r="F178" i="20"/>
  <c r="F186" i="20"/>
  <c r="F194" i="20"/>
  <c r="F202" i="20"/>
  <c r="F21" i="20"/>
  <c r="F85" i="20"/>
  <c r="F141" i="20"/>
  <c r="F197" i="20"/>
  <c r="F3" i="20"/>
  <c r="F11" i="20"/>
  <c r="F19" i="20"/>
  <c r="F27" i="20"/>
  <c r="F35" i="20"/>
  <c r="F43" i="20"/>
  <c r="F51" i="20"/>
  <c r="F59" i="20"/>
  <c r="F67" i="20"/>
  <c r="F75" i="20"/>
  <c r="F83" i="20"/>
  <c r="F91" i="20"/>
  <c r="F99" i="20"/>
  <c r="F107" i="20"/>
  <c r="F115" i="20"/>
  <c r="F123" i="20"/>
  <c r="F131" i="20"/>
  <c r="F139" i="20"/>
  <c r="F147" i="20"/>
  <c r="F155" i="20"/>
  <c r="F163" i="20"/>
  <c r="F171" i="20"/>
  <c r="F179" i="20"/>
  <c r="F187" i="20"/>
  <c r="F195" i="20"/>
  <c r="F2" i="20"/>
  <c r="F13" i="20"/>
  <c r="F77" i="20"/>
  <c r="F133" i="20"/>
  <c r="F189" i="20"/>
  <c r="F4" i="20"/>
  <c r="F12" i="20"/>
  <c r="F20" i="20"/>
  <c r="F28" i="20"/>
  <c r="F36" i="20"/>
  <c r="F44" i="20"/>
  <c r="F52" i="20"/>
  <c r="F60" i="20"/>
  <c r="F68" i="20"/>
  <c r="F76" i="20"/>
  <c r="F84" i="20"/>
  <c r="F92" i="20"/>
  <c r="F100" i="20"/>
  <c r="F108" i="20"/>
  <c r="F116" i="20"/>
  <c r="F124" i="20"/>
  <c r="F132" i="20"/>
  <c r="F140" i="20"/>
  <c r="F148" i="20"/>
  <c r="F156" i="20"/>
  <c r="F164" i="20"/>
  <c r="F172" i="20"/>
  <c r="F180" i="20"/>
  <c r="F188" i="20"/>
  <c r="F196" i="20"/>
  <c r="F5" i="20"/>
  <c r="F109" i="20"/>
  <c r="F165" i="20"/>
  <c r="F6" i="20"/>
  <c r="F14" i="20"/>
  <c r="F22" i="20"/>
  <c r="F30" i="20"/>
  <c r="F38" i="20"/>
  <c r="F46" i="20"/>
  <c r="F54" i="20"/>
  <c r="F62" i="20"/>
  <c r="F70" i="20"/>
  <c r="F78" i="20"/>
  <c r="F86" i="20"/>
  <c r="F94" i="20"/>
  <c r="F102" i="20"/>
  <c r="F110" i="20"/>
  <c r="F118" i="20"/>
  <c r="F126" i="20"/>
  <c r="F134" i="20"/>
  <c r="F142" i="20"/>
  <c r="F150" i="20"/>
  <c r="F158" i="20"/>
  <c r="F166" i="20"/>
  <c r="F174" i="20"/>
  <c r="F182" i="20"/>
  <c r="F190" i="20"/>
  <c r="F198" i="20"/>
  <c r="F53" i="20"/>
  <c r="F61" i="20"/>
  <c r="F117" i="20"/>
  <c r="F173" i="20"/>
  <c r="F7" i="20"/>
  <c r="F15" i="20"/>
  <c r="F23" i="20"/>
  <c r="F31" i="20"/>
  <c r="F39" i="20"/>
  <c r="F47" i="20"/>
  <c r="F55" i="20"/>
  <c r="F63" i="20"/>
  <c r="F71" i="20"/>
  <c r="F79" i="20"/>
  <c r="F87" i="20"/>
  <c r="F95" i="20"/>
  <c r="F103" i="20"/>
  <c r="F111" i="20"/>
  <c r="F119" i="20"/>
  <c r="F127" i="20"/>
  <c r="F135" i="20"/>
  <c r="F143" i="20"/>
  <c r="F151" i="20"/>
  <c r="F159" i="20"/>
  <c r="F167" i="20"/>
  <c r="F175" i="20"/>
  <c r="F183" i="20"/>
  <c r="F191" i="20"/>
  <c r="F199" i="20"/>
  <c r="F45" i="20"/>
  <c r="F69" i="20"/>
  <c r="F125" i="20"/>
  <c r="F181" i="20"/>
  <c r="H3" i="4"/>
  <c r="H2" i="4"/>
  <c r="F9" i="2"/>
  <c r="AE41" i="2"/>
  <c r="F41" i="2"/>
  <c r="AE99" i="2"/>
  <c r="F99" i="2"/>
  <c r="AE63" i="2"/>
  <c r="F63" i="2"/>
  <c r="F7" i="2"/>
  <c r="AE58" i="2"/>
  <c r="F58" i="2"/>
  <c r="AE77" i="2"/>
  <c r="F77" i="2"/>
  <c r="AE48" i="2"/>
  <c r="F48" i="2"/>
  <c r="AE119" i="2"/>
  <c r="F119" i="2"/>
  <c r="AE81" i="2"/>
  <c r="F81" i="2"/>
  <c r="F97" i="2"/>
  <c r="AE97" i="2"/>
  <c r="AE89" i="2"/>
  <c r="F89" i="2"/>
  <c r="F116" i="2"/>
  <c r="AE116" i="2"/>
  <c r="AE107" i="2"/>
  <c r="F107" i="2"/>
  <c r="F8" i="2"/>
  <c r="AE93" i="2"/>
  <c r="F93" i="2"/>
  <c r="AE95" i="2"/>
  <c r="F95" i="2"/>
  <c r="E6" i="20"/>
  <c r="E14" i="20"/>
  <c r="E22" i="20"/>
  <c r="E30" i="20"/>
  <c r="E38" i="20"/>
  <c r="E46" i="20"/>
  <c r="E54" i="20"/>
  <c r="E62" i="20"/>
  <c r="E70" i="20"/>
  <c r="E78" i="20"/>
  <c r="E86" i="20"/>
  <c r="E94" i="20"/>
  <c r="E102" i="20"/>
  <c r="E110" i="20"/>
  <c r="E118" i="20"/>
  <c r="E126" i="20"/>
  <c r="E134" i="20"/>
  <c r="E142" i="20"/>
  <c r="E150" i="20"/>
  <c r="E158" i="20"/>
  <c r="E166" i="20"/>
  <c r="E174" i="20"/>
  <c r="E182" i="20"/>
  <c r="E190" i="20"/>
  <c r="E198" i="20"/>
  <c r="E15" i="20"/>
  <c r="E79" i="20"/>
  <c r="E151" i="20"/>
  <c r="E199" i="20"/>
  <c r="E7" i="20"/>
  <c r="E8" i="20"/>
  <c r="E16" i="20"/>
  <c r="E24" i="20"/>
  <c r="E32" i="20"/>
  <c r="E40" i="20"/>
  <c r="E48" i="20"/>
  <c r="E56" i="20"/>
  <c r="E64" i="20"/>
  <c r="E72" i="20"/>
  <c r="E80" i="20"/>
  <c r="E88" i="20"/>
  <c r="E96" i="20"/>
  <c r="E104" i="20"/>
  <c r="E112" i="20"/>
  <c r="E120" i="20"/>
  <c r="E128" i="20"/>
  <c r="E136" i="20"/>
  <c r="E144" i="20"/>
  <c r="E152" i="20"/>
  <c r="E160" i="20"/>
  <c r="E168" i="20"/>
  <c r="E176" i="20"/>
  <c r="E184" i="20"/>
  <c r="E192" i="20"/>
  <c r="E200" i="20"/>
  <c r="E63" i="20"/>
  <c r="E9" i="20"/>
  <c r="E17" i="20"/>
  <c r="E25" i="20"/>
  <c r="E33" i="20"/>
  <c r="E41" i="20"/>
  <c r="E49" i="20"/>
  <c r="E57" i="20"/>
  <c r="E65" i="20"/>
  <c r="E73" i="20"/>
  <c r="E81" i="20"/>
  <c r="E89" i="20"/>
  <c r="E97" i="20"/>
  <c r="E105" i="20"/>
  <c r="E113" i="20"/>
  <c r="E121" i="20"/>
  <c r="E129" i="20"/>
  <c r="E137" i="20"/>
  <c r="E145" i="20"/>
  <c r="E153" i="20"/>
  <c r="E161" i="20"/>
  <c r="E169" i="20"/>
  <c r="E177" i="20"/>
  <c r="E185" i="20"/>
  <c r="E193" i="20"/>
  <c r="E201" i="20"/>
  <c r="E55" i="20"/>
  <c r="E71" i="20"/>
  <c r="E119" i="20"/>
  <c r="E167" i="20"/>
  <c r="E10" i="20"/>
  <c r="E18" i="20"/>
  <c r="E26" i="20"/>
  <c r="E34" i="20"/>
  <c r="E42" i="20"/>
  <c r="E50" i="20"/>
  <c r="E58" i="20"/>
  <c r="E66" i="20"/>
  <c r="E74" i="20"/>
  <c r="E82" i="20"/>
  <c r="E90" i="20"/>
  <c r="E98" i="20"/>
  <c r="E106" i="20"/>
  <c r="E114" i="20"/>
  <c r="E122" i="20"/>
  <c r="E130" i="20"/>
  <c r="E138" i="20"/>
  <c r="E146" i="20"/>
  <c r="E154" i="20"/>
  <c r="E162" i="20"/>
  <c r="E170" i="20"/>
  <c r="E178" i="20"/>
  <c r="E186" i="20"/>
  <c r="E194" i="20"/>
  <c r="E202" i="20"/>
  <c r="E47" i="20"/>
  <c r="E103" i="20"/>
  <c r="E135" i="20"/>
  <c r="E175" i="20"/>
  <c r="E3" i="20"/>
  <c r="E11" i="20"/>
  <c r="E19" i="20"/>
  <c r="E27" i="20"/>
  <c r="E35" i="20"/>
  <c r="E43" i="20"/>
  <c r="E51" i="20"/>
  <c r="E59" i="20"/>
  <c r="E67" i="20"/>
  <c r="E75" i="20"/>
  <c r="E83" i="20"/>
  <c r="E91" i="20"/>
  <c r="E99" i="20"/>
  <c r="E107" i="20"/>
  <c r="E115" i="20"/>
  <c r="E123" i="20"/>
  <c r="E131" i="20"/>
  <c r="E139" i="20"/>
  <c r="E147" i="20"/>
  <c r="E155" i="20"/>
  <c r="E163" i="20"/>
  <c r="E171" i="20"/>
  <c r="E179" i="20"/>
  <c r="E187" i="20"/>
  <c r="E195" i="20"/>
  <c r="E2" i="20"/>
  <c r="E39" i="20"/>
  <c r="E111" i="20"/>
  <c r="E159" i="20"/>
  <c r="E4" i="20"/>
  <c r="E12" i="20"/>
  <c r="E20" i="20"/>
  <c r="E28" i="20"/>
  <c r="E36" i="20"/>
  <c r="E44" i="20"/>
  <c r="E52" i="20"/>
  <c r="E60" i="20"/>
  <c r="E68" i="20"/>
  <c r="E76" i="20"/>
  <c r="E84" i="20"/>
  <c r="E92" i="20"/>
  <c r="E100" i="20"/>
  <c r="E108" i="20"/>
  <c r="E116" i="20"/>
  <c r="E124" i="20"/>
  <c r="E132" i="20"/>
  <c r="E140" i="20"/>
  <c r="E148" i="20"/>
  <c r="E156" i="20"/>
  <c r="E164" i="20"/>
  <c r="E172" i="20"/>
  <c r="E180" i="20"/>
  <c r="E188" i="20"/>
  <c r="E196" i="20"/>
  <c r="E31" i="20"/>
  <c r="E95" i="20"/>
  <c r="E127" i="20"/>
  <c r="E183" i="20"/>
  <c r="E5" i="20"/>
  <c r="E13" i="20"/>
  <c r="E21" i="20"/>
  <c r="E29" i="20"/>
  <c r="E37" i="20"/>
  <c r="E45" i="20"/>
  <c r="E53" i="20"/>
  <c r="E61" i="20"/>
  <c r="E69" i="20"/>
  <c r="E77" i="20"/>
  <c r="E85" i="20"/>
  <c r="E93" i="20"/>
  <c r="E101" i="20"/>
  <c r="E109" i="20"/>
  <c r="E117" i="20"/>
  <c r="E125" i="20"/>
  <c r="E133" i="20"/>
  <c r="E141" i="20"/>
  <c r="E149" i="20"/>
  <c r="E157" i="20"/>
  <c r="E165" i="20"/>
  <c r="E173" i="20"/>
  <c r="E181" i="20"/>
  <c r="E189" i="20"/>
  <c r="E197" i="20"/>
  <c r="E23" i="20"/>
  <c r="E87" i="20"/>
  <c r="E143" i="20"/>
  <c r="E191" i="20"/>
  <c r="H111" i="14"/>
  <c r="H6" i="14"/>
  <c r="H185" i="14"/>
  <c r="H124" i="14"/>
  <c r="F75" i="2"/>
  <c r="H100" i="14"/>
  <c r="L110" i="14"/>
  <c r="H120" i="14"/>
  <c r="J120" i="14"/>
  <c r="K120" i="14"/>
  <c r="X120" i="14" s="1"/>
  <c r="L120" i="14"/>
  <c r="H105" i="4"/>
  <c r="L54" i="14"/>
  <c r="H40" i="4"/>
  <c r="F102" i="2"/>
  <c r="H43" i="4"/>
  <c r="L91" i="14"/>
  <c r="H17" i="4"/>
  <c r="F112" i="2"/>
  <c r="H30" i="4"/>
  <c r="H126" i="4"/>
  <c r="L12" i="14"/>
  <c r="H75" i="4"/>
  <c r="H159" i="4"/>
  <c r="F135" i="2"/>
  <c r="L142" i="14"/>
  <c r="F85" i="2"/>
  <c r="H49" i="4"/>
  <c r="H119" i="4"/>
  <c r="L40" i="14"/>
  <c r="L162" i="14"/>
  <c r="L19" i="14"/>
  <c r="H50" i="4"/>
  <c r="L176" i="14"/>
  <c r="H14" i="4"/>
  <c r="H9" i="4"/>
  <c r="H16" i="4"/>
  <c r="H118" i="4"/>
  <c r="F4" i="2"/>
  <c r="L82" i="14"/>
  <c r="H165" i="14"/>
  <c r="F22" i="2"/>
  <c r="L131" i="14"/>
  <c r="H5" i="4"/>
  <c r="L51" i="14"/>
  <c r="H21" i="14"/>
  <c r="H157" i="4"/>
  <c r="H48" i="4"/>
  <c r="H160" i="4"/>
  <c r="F21" i="2"/>
  <c r="L17" i="14"/>
  <c r="H17" i="14"/>
  <c r="H209" i="14"/>
  <c r="H195" i="4"/>
  <c r="H156" i="4"/>
  <c r="F71" i="2"/>
  <c r="F83" i="2"/>
  <c r="H171" i="14"/>
  <c r="H106" i="14"/>
  <c r="L34" i="14"/>
  <c r="H34" i="14"/>
  <c r="H138" i="14"/>
  <c r="L138" i="14"/>
  <c r="L33" i="14"/>
  <c r="H204" i="14"/>
  <c r="L204" i="14"/>
  <c r="H190" i="14"/>
  <c r="H164" i="4"/>
  <c r="F152" i="2"/>
  <c r="F11" i="2"/>
  <c r="F136" i="2"/>
  <c r="H60" i="14"/>
  <c r="H169" i="14"/>
  <c r="H142" i="14"/>
  <c r="H41" i="4"/>
  <c r="H183" i="4"/>
  <c r="L78" i="14"/>
  <c r="F147" i="2"/>
  <c r="L125" i="14"/>
  <c r="H125" i="14"/>
  <c r="L44" i="14"/>
  <c r="H44" i="14"/>
  <c r="L151" i="14"/>
  <c r="H151" i="14"/>
  <c r="H40" i="14"/>
  <c r="L16" i="14"/>
  <c r="H16" i="14"/>
  <c r="H27" i="14"/>
  <c r="L27" i="14"/>
  <c r="L124" i="14"/>
  <c r="H141" i="4"/>
  <c r="L170" i="14"/>
  <c r="H170" i="14"/>
  <c r="L121" i="14"/>
  <c r="H121" i="14"/>
  <c r="H178" i="4"/>
  <c r="F51" i="2"/>
  <c r="H107" i="14"/>
  <c r="H111" i="4"/>
  <c r="L21" i="14"/>
  <c r="F161" i="2"/>
  <c r="L48" i="14"/>
  <c r="H48" i="14"/>
  <c r="H104" i="4"/>
  <c r="F13" i="2"/>
  <c r="H4" i="4"/>
  <c r="H47" i="14"/>
  <c r="H115" i="14"/>
  <c r="H192" i="14"/>
  <c r="H79" i="14"/>
  <c r="H13" i="14"/>
  <c r="H83" i="14"/>
  <c r="H50" i="14"/>
  <c r="H118" i="14"/>
  <c r="H70" i="14"/>
  <c r="H26" i="14"/>
  <c r="H94" i="14"/>
  <c r="H139" i="14"/>
  <c r="H52" i="14"/>
  <c r="H187" i="14"/>
  <c r="H29" i="14"/>
  <c r="H214" i="14"/>
  <c r="H81" i="14"/>
  <c r="H174" i="14"/>
  <c r="H22" i="14"/>
  <c r="H91" i="14"/>
  <c r="H183" i="14"/>
  <c r="H130" i="14"/>
  <c r="H143" i="14"/>
  <c r="H84" i="14"/>
  <c r="H177" i="14"/>
  <c r="H122" i="14"/>
  <c r="H59" i="14"/>
  <c r="H10" i="14"/>
  <c r="H46" i="14"/>
  <c r="H140" i="14"/>
  <c r="H98" i="14"/>
  <c r="H200" i="14"/>
  <c r="H65" i="14"/>
  <c r="H160" i="14"/>
  <c r="H101" i="14"/>
  <c r="H194" i="14"/>
  <c r="H147" i="14"/>
  <c r="H77" i="14"/>
  <c r="H35" i="14"/>
  <c r="H212" i="14"/>
  <c r="H89" i="14"/>
  <c r="H181" i="14"/>
  <c r="H55" i="14"/>
  <c r="H141" i="14"/>
  <c r="H28" i="14"/>
  <c r="H24" i="14"/>
  <c r="H109" i="14"/>
  <c r="H201" i="14"/>
  <c r="H144" i="14"/>
  <c r="H71" i="14"/>
  <c r="H206" i="14"/>
  <c r="H132" i="14"/>
  <c r="H158" i="14"/>
  <c r="H205" i="14"/>
  <c r="H134" i="14"/>
  <c r="H41" i="14"/>
  <c r="H202" i="14"/>
  <c r="H11" i="14"/>
  <c r="H128" i="14"/>
  <c r="H36" i="14"/>
  <c r="H69" i="14"/>
  <c r="H179" i="14"/>
  <c r="H213" i="14"/>
  <c r="H30" i="14"/>
  <c r="H208" i="14"/>
  <c r="H76" i="14"/>
  <c r="H113" i="14"/>
  <c r="H127" i="14"/>
  <c r="H80" i="14"/>
  <c r="H15" i="14"/>
  <c r="H149" i="14"/>
  <c r="H168" i="14"/>
  <c r="H67" i="14"/>
  <c r="H210" i="14"/>
  <c r="H145" i="14"/>
  <c r="H88" i="14"/>
  <c r="H78" i="14"/>
  <c r="H196" i="14"/>
  <c r="H97" i="14"/>
  <c r="H32" i="14"/>
  <c r="H42" i="14"/>
  <c r="H87" i="14"/>
  <c r="H148" i="14"/>
  <c r="H180" i="14"/>
  <c r="H166" i="14"/>
  <c r="H178" i="14"/>
  <c r="H63" i="14"/>
  <c r="H86" i="14"/>
  <c r="H114" i="14"/>
  <c r="H38" i="14"/>
  <c r="H199" i="14"/>
  <c r="H73" i="14"/>
  <c r="H184" i="14"/>
  <c r="H110" i="14"/>
  <c r="H103" i="14"/>
  <c r="H82" i="14"/>
  <c r="H74" i="14"/>
  <c r="H195" i="14"/>
  <c r="H156" i="14"/>
  <c r="H72" i="14"/>
  <c r="H116" i="14"/>
  <c r="H53" i="14"/>
  <c r="H92" i="14"/>
  <c r="H96" i="14"/>
  <c r="H102" i="14"/>
  <c r="H211" i="14"/>
  <c r="H146" i="14"/>
  <c r="H170" i="4"/>
  <c r="F124" i="2"/>
  <c r="H200" i="4"/>
  <c r="H84" i="4"/>
  <c r="F55" i="2"/>
  <c r="F134" i="2"/>
  <c r="F88" i="2"/>
  <c r="H43" i="14"/>
  <c r="H152" i="14"/>
  <c r="H133" i="14"/>
  <c r="H54" i="14"/>
  <c r="H181" i="4"/>
  <c r="H85" i="4"/>
  <c r="L11" i="14"/>
  <c r="L157" i="14"/>
  <c r="L209" i="14"/>
  <c r="H68" i="14"/>
  <c r="L68" i="14"/>
  <c r="H146" i="4"/>
  <c r="L164" i="14"/>
  <c r="H164" i="14"/>
  <c r="F154" i="2"/>
  <c r="L14" i="14"/>
  <c r="H14" i="14"/>
  <c r="H112" i="14"/>
  <c r="L112" i="14"/>
  <c r="F24" i="2"/>
  <c r="H60" i="4"/>
  <c r="H172" i="14"/>
  <c r="L76" i="14"/>
  <c r="F123" i="2"/>
  <c r="F29" i="2"/>
  <c r="L39" i="14"/>
  <c r="H39" i="14"/>
  <c r="H58" i="14"/>
  <c r="L58" i="14"/>
  <c r="F25" i="2"/>
  <c r="F31" i="2"/>
  <c r="H104" i="14"/>
  <c r="H27" i="4"/>
  <c r="H33" i="14"/>
  <c r="H194" i="4"/>
  <c r="H6" i="4"/>
  <c r="H133" i="4"/>
  <c r="L18" i="14"/>
  <c r="H80" i="4"/>
  <c r="L180" i="14"/>
  <c r="H93" i="4"/>
  <c r="H123" i="14"/>
  <c r="L123" i="14"/>
  <c r="F153" i="2"/>
  <c r="H191" i="14"/>
  <c r="L191" i="14"/>
  <c r="H162" i="14"/>
  <c r="F113" i="2"/>
  <c r="L64" i="14"/>
  <c r="H64" i="14"/>
  <c r="H155" i="4"/>
  <c r="H150" i="4"/>
  <c r="F20" i="2"/>
  <c r="H70" i="4"/>
  <c r="L129" i="14"/>
  <c r="H129" i="14"/>
  <c r="H132" i="4"/>
  <c r="L20" i="14"/>
  <c r="H20" i="14"/>
  <c r="H126" i="14"/>
  <c r="L126" i="14"/>
  <c r="H55" i="4"/>
  <c r="H193" i="14"/>
  <c r="L193" i="14"/>
  <c r="L186" i="14"/>
  <c r="H186" i="14"/>
  <c r="H197" i="14"/>
  <c r="L69" i="14"/>
  <c r="F146" i="2"/>
  <c r="H8" i="14"/>
  <c r="H120" i="4"/>
  <c r="L182" i="14"/>
  <c r="F70" i="2"/>
  <c r="H12" i="14"/>
  <c r="H101" i="4"/>
  <c r="H31" i="4"/>
  <c r="L155" i="14"/>
  <c r="L9" i="14"/>
  <c r="H9" i="14"/>
  <c r="L207" i="14"/>
  <c r="H207" i="14"/>
  <c r="H202" i="4"/>
  <c r="H176" i="14"/>
  <c r="H45" i="4"/>
  <c r="H19" i="14"/>
  <c r="H23" i="4"/>
  <c r="L106" i="14"/>
  <c r="F50" i="2"/>
  <c r="H163" i="14"/>
  <c r="L163" i="14"/>
  <c r="H166" i="4"/>
  <c r="F96" i="2"/>
  <c r="H125" i="4"/>
  <c r="H173" i="4"/>
  <c r="H198" i="14"/>
  <c r="L198" i="14"/>
  <c r="F111" i="2"/>
  <c r="H154" i="14"/>
  <c r="F117" i="2"/>
  <c r="F36" i="2"/>
  <c r="F69" i="2"/>
  <c r="F78" i="2"/>
  <c r="F16" i="2"/>
  <c r="F122" i="2"/>
  <c r="F61" i="2"/>
  <c r="F151" i="2"/>
  <c r="F73" i="2"/>
  <c r="H119" i="14"/>
  <c r="H117" i="14"/>
  <c r="H113" i="4"/>
  <c r="L185" i="14"/>
  <c r="L172" i="14"/>
  <c r="L128" i="14"/>
  <c r="H150" i="14"/>
  <c r="H187" i="4"/>
  <c r="F162" i="2"/>
  <c r="H155" i="14"/>
  <c r="H203" i="14"/>
  <c r="L203" i="14"/>
  <c r="H163" i="4"/>
  <c r="L111" i="14"/>
  <c r="L24" i="14"/>
  <c r="L133" i="14"/>
  <c r="L38" i="14"/>
  <c r="L97" i="14"/>
  <c r="L29" i="14"/>
  <c r="L147" i="14"/>
  <c r="L196" i="14"/>
  <c r="H59" i="4"/>
  <c r="H87" i="4"/>
  <c r="H108" i="4"/>
  <c r="H191" i="4"/>
  <c r="H128" i="4"/>
  <c r="L86" i="14"/>
  <c r="L127" i="14"/>
  <c r="L94" i="14"/>
  <c r="L177" i="14"/>
  <c r="H63" i="4"/>
  <c r="H138" i="4"/>
  <c r="H151" i="4"/>
  <c r="H95" i="4"/>
  <c r="H34" i="4"/>
  <c r="H161" i="4"/>
  <c r="H82" i="4"/>
  <c r="F23" i="2"/>
  <c r="F32" i="2"/>
  <c r="F38" i="2"/>
  <c r="F68" i="2"/>
  <c r="L13" i="14"/>
  <c r="H76" i="4"/>
  <c r="L98" i="14"/>
  <c r="L211" i="14"/>
  <c r="L89" i="14"/>
  <c r="L205" i="14"/>
  <c r="L139" i="14"/>
  <c r="H11" i="4"/>
  <c r="H100" i="4"/>
  <c r="H58" i="4"/>
  <c r="H110" i="4"/>
  <c r="L161" i="14"/>
  <c r="L210" i="14"/>
  <c r="L145" i="14"/>
  <c r="L83" i="14"/>
  <c r="L192" i="14"/>
  <c r="L166" i="14"/>
  <c r="L30" i="14"/>
  <c r="L156" i="14"/>
  <c r="L8" i="14"/>
  <c r="L70" i="14"/>
  <c r="L187" i="14"/>
  <c r="L52" i="14"/>
  <c r="H185" i="4"/>
  <c r="L169" i="14"/>
  <c r="H139" i="4"/>
  <c r="L178" i="14"/>
  <c r="L201" i="14"/>
  <c r="L134" i="14"/>
  <c r="H28" i="4"/>
  <c r="H188" i="4"/>
  <c r="L149" i="14"/>
  <c r="L15" i="14"/>
  <c r="L140" i="14"/>
  <c r="L71" i="14"/>
  <c r="L188" i="14"/>
  <c r="L122" i="14"/>
  <c r="L53" i="14"/>
  <c r="H92" i="4"/>
  <c r="L171" i="14"/>
  <c r="L35" i="14"/>
  <c r="H199" i="4"/>
  <c r="H122" i="4"/>
  <c r="H39" i="4"/>
  <c r="L84" i="14"/>
  <c r="H98" i="4"/>
  <c r="L195" i="14"/>
  <c r="H20" i="4"/>
  <c r="H190" i="4"/>
  <c r="H121" i="4"/>
  <c r="H37" i="4"/>
  <c r="H114" i="4"/>
  <c r="H24" i="4"/>
  <c r="H189" i="4"/>
  <c r="H137" i="4"/>
  <c r="H66" i="4"/>
  <c r="F108" i="2"/>
  <c r="H77" i="4"/>
  <c r="H129" i="4"/>
  <c r="H46" i="4"/>
  <c r="L100" i="14"/>
  <c r="L141" i="14"/>
  <c r="L47" i="14"/>
  <c r="L190" i="14"/>
  <c r="L80" i="14"/>
  <c r="L154" i="14"/>
  <c r="L43" i="14"/>
  <c r="H33" i="4"/>
  <c r="H81" i="4"/>
  <c r="L26" i="14"/>
  <c r="L144" i="14"/>
  <c r="H109" i="4"/>
  <c r="H102" i="4"/>
  <c r="F35" i="2"/>
  <c r="H144" i="4"/>
  <c r="H42" i="4"/>
  <c r="H175" i="4"/>
  <c r="H78" i="4"/>
  <c r="F84" i="2"/>
  <c r="H142" i="4"/>
  <c r="H21" i="4"/>
  <c r="H117" i="4"/>
  <c r="H8" i="4"/>
  <c r="F87" i="2"/>
  <c r="F30" i="2"/>
  <c r="L74" i="14"/>
  <c r="H172" i="4"/>
  <c r="L99" i="14"/>
  <c r="L22" i="14"/>
  <c r="L7" i="14"/>
  <c r="L181" i="14"/>
  <c r="F125" i="2"/>
  <c r="L104" i="14"/>
  <c r="H26" i="4"/>
  <c r="H179" i="4"/>
  <c r="H69" i="4"/>
  <c r="H68" i="4"/>
  <c r="L59" i="14"/>
  <c r="H197" i="4"/>
  <c r="H103" i="4"/>
  <c r="H131" i="4"/>
  <c r="H169" i="4"/>
  <c r="F72" i="2"/>
  <c r="H106" i="4"/>
  <c r="H112" i="4"/>
  <c r="F53" i="2"/>
  <c r="F149" i="2"/>
  <c r="F127" i="2"/>
  <c r="F143" i="2"/>
  <c r="F159" i="2"/>
  <c r="F148" i="2"/>
  <c r="F131" i="2"/>
  <c r="F54" i="2"/>
  <c r="F92" i="2"/>
  <c r="F90" i="2"/>
  <c r="L42" i="14"/>
  <c r="L158" i="14"/>
  <c r="L72" i="14"/>
  <c r="H124" i="4"/>
  <c r="L87" i="14"/>
  <c r="H140" i="4"/>
  <c r="H99" i="4"/>
  <c r="L118" i="14"/>
  <c r="H107" i="4"/>
  <c r="L194" i="14"/>
  <c r="L67" i="14"/>
  <c r="L41" i="14"/>
  <c r="H158" i="4"/>
  <c r="H25" i="4"/>
  <c r="H145" i="4"/>
  <c r="H176" i="4"/>
  <c r="H73" i="4"/>
  <c r="F10" i="2"/>
  <c r="H22" i="4"/>
  <c r="H174" i="4"/>
  <c r="H53" i="4"/>
  <c r="H168" i="4"/>
  <c r="H65" i="4"/>
  <c r="L135" i="14"/>
  <c r="H15" i="4"/>
  <c r="H72" i="4"/>
  <c r="F82" i="2"/>
  <c r="F129" i="2"/>
  <c r="F164" i="2"/>
  <c r="F126" i="2"/>
  <c r="F138" i="2"/>
  <c r="F150" i="2"/>
  <c r="F94" i="2"/>
  <c r="H18" i="14"/>
  <c r="H135" i="14"/>
  <c r="H88" i="4"/>
  <c r="H47" i="4"/>
  <c r="F46" i="2"/>
  <c r="H130" i="4"/>
  <c r="H196" i="4"/>
  <c r="H74" i="4"/>
  <c r="H167" i="4"/>
  <c r="H32" i="4"/>
  <c r="L152" i="14"/>
  <c r="H135" i="4"/>
  <c r="L95" i="14"/>
  <c r="L28" i="14"/>
  <c r="L114" i="14"/>
  <c r="L199" i="14"/>
  <c r="L49" i="14"/>
  <c r="L77" i="14"/>
  <c r="F98" i="2"/>
  <c r="H116" i="4"/>
  <c r="H57" i="4"/>
  <c r="H182" i="14"/>
  <c r="H52" i="4"/>
  <c r="F52" i="2"/>
  <c r="F140" i="2"/>
  <c r="F141" i="2"/>
  <c r="H94" i="4"/>
  <c r="H71" i="4"/>
  <c r="H143" i="4"/>
  <c r="H61" i="4"/>
  <c r="F57" i="2"/>
  <c r="H152" i="4"/>
  <c r="H115" i="4"/>
  <c r="L137" i="14"/>
  <c r="F43" i="2"/>
  <c r="H64" i="4"/>
  <c r="L50" i="14"/>
  <c r="H180" i="4"/>
  <c r="L36" i="14"/>
  <c r="L197" i="14"/>
  <c r="L55" i="14"/>
  <c r="L150" i="14"/>
  <c r="L57" i="14"/>
  <c r="L184" i="14"/>
  <c r="F67" i="2"/>
  <c r="L146" i="14"/>
  <c r="L32" i="14"/>
  <c r="F15" i="2"/>
  <c r="F110" i="2"/>
  <c r="F106" i="2"/>
  <c r="F28" i="2"/>
  <c r="F66" i="2"/>
  <c r="F65" i="2"/>
  <c r="F100" i="2"/>
  <c r="F137" i="2"/>
  <c r="H51" i="14"/>
  <c r="H136" i="4"/>
  <c r="H83" i="4"/>
  <c r="F158" i="2"/>
  <c r="H79" i="4"/>
  <c r="F40" i="2"/>
  <c r="H127" i="4"/>
  <c r="L102" i="14"/>
  <c r="L93" i="14"/>
  <c r="H86" i="4"/>
  <c r="H7" i="4"/>
  <c r="H192" i="4"/>
  <c r="L61" i="14"/>
  <c r="H91" i="4"/>
  <c r="L148" i="14"/>
  <c r="L63" i="14"/>
  <c r="H123" i="4"/>
  <c r="L167" i="14"/>
  <c r="L109" i="14"/>
  <c r="L79" i="14"/>
  <c r="L200" i="14"/>
  <c r="F91" i="2"/>
  <c r="F74" i="2"/>
  <c r="F45" i="2"/>
  <c r="F130" i="2"/>
  <c r="F155" i="2"/>
  <c r="H89" i="4"/>
  <c r="H90" i="4"/>
  <c r="H165" i="4"/>
  <c r="L88" i="14"/>
  <c r="L90" i="14"/>
  <c r="L153" i="14"/>
  <c r="H153" i="14"/>
  <c r="F104" i="2"/>
  <c r="H38" i="4"/>
  <c r="H134" i="4"/>
  <c r="H198" i="4"/>
  <c r="L175" i="14"/>
  <c r="F26" i="2"/>
  <c r="L56" i="14"/>
  <c r="H56" i="14"/>
  <c r="H29" i="4"/>
  <c r="L116" i="14"/>
  <c r="L132" i="14"/>
  <c r="H49" i="14"/>
  <c r="H97" i="4"/>
  <c r="L113" i="14"/>
  <c r="H131" i="14"/>
  <c r="H148" i="4"/>
  <c r="H162" i="4"/>
  <c r="F49" i="2"/>
  <c r="F39" i="2"/>
  <c r="F18" i="2"/>
  <c r="F133" i="2"/>
  <c r="F80" i="2"/>
  <c r="F139" i="2"/>
  <c r="H154" i="4"/>
  <c r="H35" i="4"/>
  <c r="H177" i="4"/>
  <c r="H12" i="4"/>
  <c r="L173" i="14"/>
  <c r="L108" i="14"/>
  <c r="H108" i="14"/>
  <c r="H62" i="14"/>
  <c r="L62" i="14"/>
  <c r="F105" i="2"/>
  <c r="F144" i="2"/>
  <c r="F128" i="2"/>
  <c r="F42" i="2"/>
  <c r="F86" i="2"/>
  <c r="F132" i="2"/>
  <c r="F33" i="2"/>
  <c r="H175" i="14"/>
  <c r="H186" i="4"/>
  <c r="H149" i="4"/>
  <c r="H56" i="4"/>
  <c r="H171" i="4"/>
  <c r="L101" i="14"/>
  <c r="L25" i="14"/>
  <c r="H147" i="4"/>
  <c r="L179" i="14"/>
  <c r="L96" i="14"/>
  <c r="L37" i="14"/>
  <c r="L115" i="14"/>
  <c r="L31" i="14"/>
  <c r="L208" i="14"/>
  <c r="L143" i="14"/>
  <c r="H201" i="4"/>
  <c r="L119" i="14"/>
  <c r="F156" i="2"/>
  <c r="F160" i="2"/>
  <c r="F142" i="2"/>
  <c r="F79" i="2"/>
  <c r="F37" i="2"/>
  <c r="F120" i="2"/>
  <c r="F115" i="2"/>
  <c r="H182" i="4"/>
  <c r="L202" i="14"/>
  <c r="H13" i="4"/>
  <c r="H44" i="4"/>
  <c r="L183" i="14"/>
  <c r="L117" i="14"/>
  <c r="H184" i="4"/>
  <c r="F64" i="2"/>
  <c r="F60" i="2"/>
  <c r="F14" i="2"/>
  <c r="F121" i="2"/>
  <c r="F27" i="2"/>
  <c r="F163" i="2"/>
  <c r="F114" i="2"/>
  <c r="F145" i="2"/>
  <c r="F157" i="2"/>
  <c r="H193" i="4"/>
  <c r="H54" i="4"/>
  <c r="F56" i="2"/>
  <c r="H18" i="4"/>
  <c r="H153" i="4"/>
  <c r="L10" i="14"/>
  <c r="L212" i="14"/>
  <c r="L130" i="14"/>
  <c r="L46" i="14"/>
  <c r="L214" i="14"/>
  <c r="L73" i="14"/>
  <c r="L168" i="14"/>
  <c r="L107" i="14"/>
  <c r="F59" i="2"/>
  <c r="F76" i="2"/>
  <c r="H10" i="4"/>
  <c r="L174" i="14"/>
  <c r="L92" i="14"/>
  <c r="H62" i="4"/>
  <c r="F19" i="2"/>
  <c r="L81" i="14"/>
  <c r="H19" i="4"/>
  <c r="L206" i="14"/>
  <c r="H99" i="14"/>
  <c r="F47" i="2"/>
  <c r="L103" i="14"/>
  <c r="H67" i="4"/>
  <c r="L213" i="14"/>
  <c r="H31" i="14"/>
  <c r="H57" i="14"/>
  <c r="H96" i="4"/>
  <c r="H137" i="14"/>
  <c r="L65" i="14"/>
  <c r="H173" i="14"/>
  <c r="H37" i="14"/>
  <c r="L160" i="14"/>
  <c r="L60" i="14"/>
  <c r="H51" i="4"/>
  <c r="F44" i="2"/>
  <c r="L165" i="14"/>
  <c r="H36" i="4"/>
  <c r="H95" i="14"/>
  <c r="H61" i="14"/>
  <c r="H161" i="14"/>
  <c r="H93" i="14"/>
  <c r="H25" i="14"/>
  <c r="H188" i="14"/>
  <c r="H167" i="14"/>
  <c r="H157" i="14"/>
  <c r="H90" i="14"/>
  <c r="H7" i="14"/>
  <c r="AL6" i="14" l="1"/>
  <c r="AL8" i="14"/>
  <c r="P152" i="2"/>
  <c r="AG152" i="2" s="1"/>
  <c r="O152" i="2"/>
  <c r="N152" i="2"/>
  <c r="P128" i="2"/>
  <c r="AG128" i="2" s="1"/>
  <c r="O128" i="2"/>
  <c r="N128" i="2"/>
  <c r="N9" i="2"/>
  <c r="O9" i="2"/>
  <c r="P9" i="2"/>
  <c r="AG9" i="2" s="1"/>
  <c r="Q9" i="2"/>
  <c r="AH9" i="2" s="1"/>
  <c r="Q13" i="2"/>
  <c r="AH13" i="2" s="1"/>
  <c r="Q7" i="2"/>
  <c r="AH7" i="2" s="1"/>
  <c r="N13" i="2"/>
  <c r="O13" i="2"/>
  <c r="P13" i="2"/>
  <c r="AG13" i="2" s="1"/>
  <c r="N7" i="2"/>
  <c r="O7" i="2"/>
  <c r="P7" i="2"/>
  <c r="AG7" i="2" s="1"/>
  <c r="Q25" i="2"/>
  <c r="AH25" i="2" s="1"/>
  <c r="AE26" i="2"/>
  <c r="AE33" i="2"/>
  <c r="AE45" i="2"/>
  <c r="AE62" i="2"/>
  <c r="AE75" i="2"/>
  <c r="AE113" i="2"/>
  <c r="AE125" i="2"/>
  <c r="AE155" i="2"/>
  <c r="Z152" i="2" l="1"/>
  <c r="Z9" i="2"/>
  <c r="Z128" i="2"/>
  <c r="Z7" i="2"/>
  <c r="Z13" i="2"/>
  <c r="AG255" i="18"/>
  <c r="AF255" i="18"/>
  <c r="AE255" i="18"/>
  <c r="AD255" i="18"/>
  <c r="AC255" i="18"/>
  <c r="AG254" i="18"/>
  <c r="AF254" i="18"/>
  <c r="AE254" i="18"/>
  <c r="AC253" i="18"/>
  <c r="AB253" i="18"/>
  <c r="AA253" i="18"/>
  <c r="AG252" i="18"/>
  <c r="AE252" i="18"/>
  <c r="AC252" i="18"/>
  <c r="AG250" i="18"/>
  <c r="AF250" i="18"/>
  <c r="AE250" i="18"/>
  <c r="AD250" i="18"/>
  <c r="AC250" i="18"/>
  <c r="AB250" i="18"/>
  <c r="AA250" i="18"/>
  <c r="AG249" i="18"/>
  <c r="AF249" i="18"/>
  <c r="AE249" i="18"/>
  <c r="AD249" i="18"/>
  <c r="AC249" i="18"/>
  <c r="AB249" i="18"/>
  <c r="AA249" i="18"/>
  <c r="AG248" i="18"/>
  <c r="AF248" i="18"/>
  <c r="AE248" i="18"/>
  <c r="AD248" i="18"/>
  <c r="AC248" i="18"/>
  <c r="AB248" i="18"/>
  <c r="AA248" i="18"/>
  <c r="AG247" i="18"/>
  <c r="AF247" i="18"/>
  <c r="AE247" i="18"/>
  <c r="AD247" i="18"/>
  <c r="AC247" i="18"/>
  <c r="AB247" i="18"/>
  <c r="AA247" i="18"/>
  <c r="H245" i="18"/>
  <c r="AG244" i="18"/>
  <c r="AF244" i="18"/>
  <c r="R244" i="18" s="1"/>
  <c r="AE244" i="18"/>
  <c r="AD244" i="18"/>
  <c r="P244" i="18" s="1"/>
  <c r="AC244" i="18"/>
  <c r="AB244" i="18"/>
  <c r="AA244" i="18"/>
  <c r="Q244" i="18"/>
  <c r="O244" i="18"/>
  <c r="F244" i="18"/>
  <c r="K244" i="18" s="1"/>
  <c r="D244" i="18"/>
  <c r="AF243" i="18"/>
  <c r="AD243" i="18"/>
  <c r="P243" i="18" s="1"/>
  <c r="AB243" i="18"/>
  <c r="R243" i="18"/>
  <c r="Q243" i="18"/>
  <c r="O243" i="18"/>
  <c r="N243" i="18"/>
  <c r="F243" i="18"/>
  <c r="K243" i="18" s="1"/>
  <c r="D243" i="18"/>
  <c r="W242" i="18"/>
  <c r="X242" i="18" s="1"/>
  <c r="U242" i="18"/>
  <c r="R242" i="18"/>
  <c r="Q242" i="18"/>
  <c r="P242" i="18"/>
  <c r="F242" i="18"/>
  <c r="K242" i="18" s="1"/>
  <c r="D242" i="18"/>
  <c r="AF241" i="18"/>
  <c r="R241" i="18" s="1"/>
  <c r="AD241" i="18"/>
  <c r="P241" i="18" s="1"/>
  <c r="AB241" i="18"/>
  <c r="Q241" i="18"/>
  <c r="O241" i="18"/>
  <c r="N241" i="18"/>
  <c r="F241" i="18"/>
  <c r="K241" i="18" s="1"/>
  <c r="D241" i="18"/>
  <c r="W240" i="18"/>
  <c r="X240" i="18" s="1"/>
  <c r="U240" i="18"/>
  <c r="R240" i="18"/>
  <c r="Q240" i="18"/>
  <c r="P240" i="18"/>
  <c r="F240" i="18"/>
  <c r="K240" i="18" s="1"/>
  <c r="D240" i="18"/>
  <c r="AF239" i="18"/>
  <c r="R239" i="18" s="1"/>
  <c r="AD239" i="18"/>
  <c r="P239" i="18" s="1"/>
  <c r="AB239" i="18"/>
  <c r="Q239" i="18"/>
  <c r="O239" i="18"/>
  <c r="N239" i="18"/>
  <c r="F239" i="18"/>
  <c r="K239" i="18" s="1"/>
  <c r="D239" i="18"/>
  <c r="W238" i="18"/>
  <c r="X238" i="18" s="1"/>
  <c r="U238" i="18"/>
  <c r="R238" i="18"/>
  <c r="Q238" i="18"/>
  <c r="P238" i="18"/>
  <c r="F238" i="18"/>
  <c r="K238" i="18" s="1"/>
  <c r="D238" i="18"/>
  <c r="AF237" i="18"/>
  <c r="R237" i="18" s="1"/>
  <c r="AD237" i="18"/>
  <c r="P237" i="18" s="1"/>
  <c r="AB237" i="18"/>
  <c r="Q237" i="18"/>
  <c r="O237" i="18"/>
  <c r="W237" i="18" s="1"/>
  <c r="N237" i="18"/>
  <c r="F237" i="18"/>
  <c r="K237" i="18" s="1"/>
  <c r="D237" i="18"/>
  <c r="W236" i="18"/>
  <c r="X236" i="18" s="1"/>
  <c r="U236" i="18"/>
  <c r="R236" i="18"/>
  <c r="Q236" i="18"/>
  <c r="P236" i="18"/>
  <c r="F236" i="18"/>
  <c r="K236" i="18" s="1"/>
  <c r="D236" i="18"/>
  <c r="W235" i="18"/>
  <c r="X235" i="18" s="1"/>
  <c r="U235" i="18"/>
  <c r="R235" i="18"/>
  <c r="Q235" i="18"/>
  <c r="P235" i="18"/>
  <c r="K235" i="18"/>
  <c r="D235" i="18"/>
  <c r="AF234" i="18"/>
  <c r="R234" i="18" s="1"/>
  <c r="AD234" i="18"/>
  <c r="P234" i="18" s="1"/>
  <c r="AB234" i="18"/>
  <c r="Q234" i="18"/>
  <c r="O234" i="18"/>
  <c r="W234" i="18" s="1"/>
  <c r="N234" i="18"/>
  <c r="F234" i="18"/>
  <c r="K234" i="18" s="1"/>
  <c r="D234" i="18"/>
  <c r="W233" i="18"/>
  <c r="X233" i="18" s="1"/>
  <c r="U233" i="18"/>
  <c r="R233" i="18"/>
  <c r="Q233" i="18"/>
  <c r="P233" i="18"/>
  <c r="F233" i="18"/>
  <c r="K233" i="18" s="1"/>
  <c r="D233" i="18"/>
  <c r="W232" i="18"/>
  <c r="X232" i="18" s="1"/>
  <c r="U232" i="18"/>
  <c r="R232" i="18"/>
  <c r="Q232" i="18"/>
  <c r="P232" i="18"/>
  <c r="F232" i="18"/>
  <c r="K232" i="18" s="1"/>
  <c r="D232" i="18"/>
  <c r="AF231" i="18"/>
  <c r="R231" i="18" s="1"/>
  <c r="AD231" i="18"/>
  <c r="P231" i="18" s="1"/>
  <c r="AB231" i="18"/>
  <c r="Q231" i="18"/>
  <c r="O231" i="18"/>
  <c r="W231" i="18" s="1"/>
  <c r="N231" i="18"/>
  <c r="F231" i="18"/>
  <c r="K231" i="18" s="1"/>
  <c r="D231" i="18"/>
  <c r="W230" i="18"/>
  <c r="X230" i="18" s="1"/>
  <c r="U230" i="18"/>
  <c r="R230" i="18"/>
  <c r="Q230" i="18"/>
  <c r="P230" i="18"/>
  <c r="F230" i="18"/>
  <c r="K230" i="18" s="1"/>
  <c r="D230" i="18"/>
  <c r="R229" i="18"/>
  <c r="Q229" i="18"/>
  <c r="P229" i="18"/>
  <c r="O229" i="18"/>
  <c r="W229" i="18" s="1"/>
  <c r="N229" i="18"/>
  <c r="K229" i="18"/>
  <c r="D229" i="18"/>
  <c r="R228" i="18"/>
  <c r="Q228" i="18"/>
  <c r="P228" i="18"/>
  <c r="O228" i="18"/>
  <c r="W228" i="18" s="1"/>
  <c r="N228" i="18"/>
  <c r="F228" i="18"/>
  <c r="K228" i="18" s="1"/>
  <c r="D228" i="18"/>
  <c r="R227" i="18"/>
  <c r="Q227" i="18"/>
  <c r="P227" i="18"/>
  <c r="O227" i="18"/>
  <c r="W227" i="18" s="1"/>
  <c r="N227" i="18"/>
  <c r="F227" i="18"/>
  <c r="K227" i="18" s="1"/>
  <c r="D227" i="18"/>
  <c r="R226" i="18"/>
  <c r="Q226" i="18"/>
  <c r="P226" i="18"/>
  <c r="O226" i="18"/>
  <c r="W226" i="18" s="1"/>
  <c r="N226" i="18"/>
  <c r="K226" i="18"/>
  <c r="D226" i="18"/>
  <c r="R225" i="18"/>
  <c r="Q225" i="18"/>
  <c r="P225" i="18"/>
  <c r="O225" i="18"/>
  <c r="W225" i="18" s="1"/>
  <c r="N225" i="18"/>
  <c r="F225" i="18"/>
  <c r="K225" i="18" s="1"/>
  <c r="D225" i="18"/>
  <c r="R224" i="18"/>
  <c r="Q224" i="18"/>
  <c r="P224" i="18"/>
  <c r="O224" i="18"/>
  <c r="W224" i="18" s="1"/>
  <c r="N224" i="18"/>
  <c r="F224" i="18"/>
  <c r="K224" i="18" s="1"/>
  <c r="D224" i="18"/>
  <c r="R223" i="18"/>
  <c r="Q223" i="18"/>
  <c r="P223" i="18"/>
  <c r="O223" i="18"/>
  <c r="W223" i="18" s="1"/>
  <c r="N223" i="18"/>
  <c r="F223" i="18"/>
  <c r="K223" i="18" s="1"/>
  <c r="D223" i="18"/>
  <c r="R222" i="18"/>
  <c r="Q222" i="18"/>
  <c r="P222" i="18"/>
  <c r="O222" i="18"/>
  <c r="W222" i="18" s="1"/>
  <c r="N222" i="18"/>
  <c r="F222" i="18"/>
  <c r="K222" i="18" s="1"/>
  <c r="D222" i="18"/>
  <c r="R221" i="18"/>
  <c r="Q221" i="18"/>
  <c r="P221" i="18"/>
  <c r="O221" i="18"/>
  <c r="N221" i="18"/>
  <c r="F221" i="18"/>
  <c r="K221" i="18" s="1"/>
  <c r="D221" i="18"/>
  <c r="R220" i="18"/>
  <c r="Q220" i="18"/>
  <c r="P220" i="18"/>
  <c r="O220" i="18"/>
  <c r="N220" i="18"/>
  <c r="F220" i="18"/>
  <c r="K220" i="18" s="1"/>
  <c r="D220" i="18"/>
  <c r="R219" i="18"/>
  <c r="Q219" i="18"/>
  <c r="P219" i="18"/>
  <c r="O219" i="18"/>
  <c r="N219" i="18"/>
  <c r="F219" i="18"/>
  <c r="K219" i="18" s="1"/>
  <c r="D219" i="18"/>
  <c r="R218" i="18"/>
  <c r="Q218" i="18"/>
  <c r="P218" i="18"/>
  <c r="O218" i="18"/>
  <c r="N218" i="18"/>
  <c r="F218" i="18"/>
  <c r="K218" i="18" s="1"/>
  <c r="D218" i="18"/>
  <c r="R217" i="18"/>
  <c r="Q217" i="18"/>
  <c r="P217" i="18"/>
  <c r="O217" i="18"/>
  <c r="W217" i="18" s="1"/>
  <c r="N217" i="18"/>
  <c r="F217" i="18"/>
  <c r="K217" i="18" s="1"/>
  <c r="D217" i="18"/>
  <c r="R216" i="18"/>
  <c r="Q216" i="18"/>
  <c r="P216" i="18"/>
  <c r="O216" i="18"/>
  <c r="W216" i="18" s="1"/>
  <c r="N216" i="18"/>
  <c r="F216" i="18"/>
  <c r="K216" i="18" s="1"/>
  <c r="D216" i="18"/>
  <c r="R215" i="18"/>
  <c r="Q215" i="18"/>
  <c r="P215" i="18"/>
  <c r="O215" i="18"/>
  <c r="W215" i="18" s="1"/>
  <c r="N215" i="18"/>
  <c r="F215" i="18"/>
  <c r="K215" i="18" s="1"/>
  <c r="D215" i="18"/>
  <c r="R214" i="18"/>
  <c r="Q214" i="18"/>
  <c r="P214" i="18"/>
  <c r="O214" i="18"/>
  <c r="W214" i="18" s="1"/>
  <c r="N214" i="18"/>
  <c r="F214" i="18"/>
  <c r="K214" i="18" s="1"/>
  <c r="D214" i="18"/>
  <c r="R213" i="18"/>
  <c r="Q213" i="18"/>
  <c r="P213" i="18"/>
  <c r="O213" i="18"/>
  <c r="N213" i="18"/>
  <c r="F213" i="18"/>
  <c r="K213" i="18" s="1"/>
  <c r="D213" i="18"/>
  <c r="R212" i="18"/>
  <c r="Q212" i="18"/>
  <c r="P212" i="18"/>
  <c r="O212" i="18"/>
  <c r="N212" i="18"/>
  <c r="F212" i="18"/>
  <c r="K212" i="18" s="1"/>
  <c r="D212" i="18"/>
  <c r="R211" i="18"/>
  <c r="Q211" i="18"/>
  <c r="P211" i="18"/>
  <c r="O211" i="18"/>
  <c r="N211" i="18"/>
  <c r="F211" i="18"/>
  <c r="K211" i="18" s="1"/>
  <c r="D211" i="18"/>
  <c r="R210" i="18"/>
  <c r="Q210" i="18"/>
  <c r="P210" i="18"/>
  <c r="O210" i="18"/>
  <c r="N210" i="18"/>
  <c r="F210" i="18"/>
  <c r="K210" i="18" s="1"/>
  <c r="D210" i="18"/>
  <c r="R209" i="18"/>
  <c r="Q209" i="18"/>
  <c r="P209" i="18"/>
  <c r="O209" i="18"/>
  <c r="W209" i="18" s="1"/>
  <c r="N209" i="18"/>
  <c r="F209" i="18"/>
  <c r="K209" i="18" s="1"/>
  <c r="D209" i="18"/>
  <c r="R208" i="18"/>
  <c r="Q208" i="18"/>
  <c r="P208" i="18"/>
  <c r="O208" i="18"/>
  <c r="W208" i="18" s="1"/>
  <c r="N208" i="18"/>
  <c r="F208" i="18"/>
  <c r="K208" i="18" s="1"/>
  <c r="D208" i="18"/>
  <c r="R207" i="18"/>
  <c r="Q207" i="18"/>
  <c r="P207" i="18"/>
  <c r="O207" i="18"/>
  <c r="W207" i="18" s="1"/>
  <c r="N207" i="18"/>
  <c r="F207" i="18"/>
  <c r="K207" i="18" s="1"/>
  <c r="D207" i="18"/>
  <c r="R206" i="18"/>
  <c r="Q206" i="18"/>
  <c r="P206" i="18"/>
  <c r="O206" i="18"/>
  <c r="W206" i="18" s="1"/>
  <c r="N206" i="18"/>
  <c r="F206" i="18"/>
  <c r="K206" i="18" s="1"/>
  <c r="D206" i="18"/>
  <c r="W205" i="18"/>
  <c r="U205" i="18"/>
  <c r="R205" i="18"/>
  <c r="Q205" i="18"/>
  <c r="P205" i="18"/>
  <c r="N205" i="18"/>
  <c r="F205" i="18"/>
  <c r="K205" i="18" s="1"/>
  <c r="D205" i="18"/>
  <c r="W204" i="18"/>
  <c r="U204" i="18"/>
  <c r="R204" i="18"/>
  <c r="Q204" i="18"/>
  <c r="P204" i="18"/>
  <c r="N204" i="18"/>
  <c r="K204" i="18"/>
  <c r="D204" i="18"/>
  <c r="W203" i="18"/>
  <c r="U203" i="18"/>
  <c r="R203" i="18"/>
  <c r="Q203" i="18"/>
  <c r="P203" i="18"/>
  <c r="N203" i="18"/>
  <c r="K203" i="18"/>
  <c r="D203" i="18"/>
  <c r="W202" i="18"/>
  <c r="U202" i="18"/>
  <c r="R202" i="18"/>
  <c r="Q202" i="18"/>
  <c r="P202" i="18"/>
  <c r="N202" i="18"/>
  <c r="F202" i="18"/>
  <c r="K202" i="18" s="1"/>
  <c r="D202" i="18"/>
  <c r="W201" i="18"/>
  <c r="U201" i="18"/>
  <c r="R201" i="18"/>
  <c r="Q201" i="18"/>
  <c r="P201" i="18"/>
  <c r="N201" i="18"/>
  <c r="F201" i="18"/>
  <c r="K201" i="18" s="1"/>
  <c r="D201" i="18"/>
  <c r="AG200" i="18"/>
  <c r="AF200" i="18"/>
  <c r="R200" i="18" s="1"/>
  <c r="AE200" i="18"/>
  <c r="Q200" i="18" s="1"/>
  <c r="AD200" i="18"/>
  <c r="P200" i="18" s="1"/>
  <c r="AC200" i="18"/>
  <c r="W200" i="18"/>
  <c r="U200" i="18"/>
  <c r="N200" i="18"/>
  <c r="F200" i="18"/>
  <c r="K200" i="18" s="1"/>
  <c r="D200" i="18"/>
  <c r="R199" i="18"/>
  <c r="Q199" i="18"/>
  <c r="P199" i="18"/>
  <c r="O199" i="18"/>
  <c r="W199" i="18" s="1"/>
  <c r="N199" i="18"/>
  <c r="F199" i="18"/>
  <c r="K199" i="18" s="1"/>
  <c r="D199" i="18"/>
  <c r="R198" i="18"/>
  <c r="Q198" i="18"/>
  <c r="P198" i="18"/>
  <c r="O198" i="18"/>
  <c r="W198" i="18" s="1"/>
  <c r="N198" i="18"/>
  <c r="F198" i="18"/>
  <c r="K198" i="18" s="1"/>
  <c r="D198" i="18"/>
  <c r="R197" i="18"/>
  <c r="Q197" i="18"/>
  <c r="P197" i="18"/>
  <c r="O197" i="18"/>
  <c r="N197" i="18"/>
  <c r="F197" i="18"/>
  <c r="K197" i="18" s="1"/>
  <c r="D197" i="18"/>
  <c r="R196" i="18"/>
  <c r="Q196" i="18"/>
  <c r="P196" i="18"/>
  <c r="O196" i="18"/>
  <c r="N196" i="18"/>
  <c r="F196" i="18"/>
  <c r="K196" i="18" s="1"/>
  <c r="D196" i="18"/>
  <c r="R195" i="18"/>
  <c r="Q195" i="18"/>
  <c r="P195" i="18"/>
  <c r="O195" i="18"/>
  <c r="N195" i="18"/>
  <c r="F195" i="18"/>
  <c r="K195" i="18" s="1"/>
  <c r="D195" i="18"/>
  <c r="R194" i="18"/>
  <c r="Q194" i="18"/>
  <c r="P194" i="18"/>
  <c r="O194" i="18"/>
  <c r="N194" i="18"/>
  <c r="F194" i="18"/>
  <c r="K194" i="18" s="1"/>
  <c r="D194" i="18"/>
  <c r="R193" i="18"/>
  <c r="Q193" i="18"/>
  <c r="P193" i="18"/>
  <c r="O193" i="18"/>
  <c r="N193" i="18"/>
  <c r="F193" i="18"/>
  <c r="K193" i="18" s="1"/>
  <c r="D193" i="18"/>
  <c r="R192" i="18"/>
  <c r="Q192" i="18"/>
  <c r="P192" i="18"/>
  <c r="O192" i="18"/>
  <c r="W192" i="18" s="1"/>
  <c r="N192" i="18"/>
  <c r="F192" i="18"/>
  <c r="K192" i="18" s="1"/>
  <c r="D192" i="18"/>
  <c r="R191" i="18"/>
  <c r="Q191" i="18"/>
  <c r="P191" i="18"/>
  <c r="O191" i="18"/>
  <c r="W191" i="18" s="1"/>
  <c r="N191" i="18"/>
  <c r="F191" i="18"/>
  <c r="K191" i="18" s="1"/>
  <c r="D191" i="18"/>
  <c r="R190" i="18"/>
  <c r="Q190" i="18"/>
  <c r="P190" i="18"/>
  <c r="O190" i="18"/>
  <c r="W190" i="18" s="1"/>
  <c r="N190" i="18"/>
  <c r="F190" i="18"/>
  <c r="K190" i="18" s="1"/>
  <c r="D190" i="18"/>
  <c r="R189" i="18"/>
  <c r="Q189" i="18"/>
  <c r="P189" i="18"/>
  <c r="O189" i="18"/>
  <c r="N189" i="18"/>
  <c r="F189" i="18"/>
  <c r="K189" i="18" s="1"/>
  <c r="D189" i="18"/>
  <c r="R188" i="18"/>
  <c r="Q188" i="18"/>
  <c r="P188" i="18"/>
  <c r="O188" i="18"/>
  <c r="N188" i="18"/>
  <c r="F188" i="18"/>
  <c r="K188" i="18" s="1"/>
  <c r="D188" i="18"/>
  <c r="R187" i="18"/>
  <c r="Q187" i="18"/>
  <c r="P187" i="18"/>
  <c r="O187" i="18"/>
  <c r="N187" i="18"/>
  <c r="F187" i="18"/>
  <c r="K187" i="18" s="1"/>
  <c r="D187" i="18"/>
  <c r="R186" i="18"/>
  <c r="Q186" i="18"/>
  <c r="P186" i="18"/>
  <c r="O186" i="18"/>
  <c r="N186" i="18"/>
  <c r="F186" i="18"/>
  <c r="K186" i="18" s="1"/>
  <c r="D186" i="18"/>
  <c r="R185" i="18"/>
  <c r="Q185" i="18"/>
  <c r="P185" i="18"/>
  <c r="O185" i="18"/>
  <c r="N185" i="18"/>
  <c r="F185" i="18"/>
  <c r="K185" i="18" s="1"/>
  <c r="D185" i="18"/>
  <c r="AG184" i="18"/>
  <c r="AF184" i="18"/>
  <c r="R184" i="18" s="1"/>
  <c r="AE184" i="18"/>
  <c r="Q184" i="18" s="1"/>
  <c r="AD184" i="18"/>
  <c r="P184" i="18" s="1"/>
  <c r="AC184" i="18"/>
  <c r="W184" i="18"/>
  <c r="U184" i="18"/>
  <c r="N184" i="18"/>
  <c r="F184" i="18"/>
  <c r="K184" i="18" s="1"/>
  <c r="D184" i="18"/>
  <c r="R183" i="18"/>
  <c r="Q183" i="18"/>
  <c r="P183" i="18"/>
  <c r="O183" i="18"/>
  <c r="N183" i="18"/>
  <c r="F183" i="18"/>
  <c r="K183" i="18" s="1"/>
  <c r="D183" i="18"/>
  <c r="R182" i="18"/>
  <c r="Q182" i="18"/>
  <c r="P182" i="18"/>
  <c r="O182" i="18"/>
  <c r="N182" i="18"/>
  <c r="F182" i="18"/>
  <c r="K182" i="18" s="1"/>
  <c r="D182" i="18"/>
  <c r="R181" i="18"/>
  <c r="Q181" i="18"/>
  <c r="P181" i="18"/>
  <c r="O181" i="18"/>
  <c r="N181" i="18"/>
  <c r="F181" i="18"/>
  <c r="K181" i="18" s="1"/>
  <c r="D181" i="18"/>
  <c r="W180" i="18"/>
  <c r="U180" i="18"/>
  <c r="R180" i="18"/>
  <c r="Q180" i="18"/>
  <c r="P180" i="18"/>
  <c r="N180" i="18"/>
  <c r="F180" i="18"/>
  <c r="K180" i="18" s="1"/>
  <c r="D180" i="18"/>
  <c r="AD179" i="18"/>
  <c r="P179" i="18" s="1"/>
  <c r="AC179" i="18"/>
  <c r="AB179" i="18"/>
  <c r="AA179" i="18"/>
  <c r="R179" i="18"/>
  <c r="Q179" i="18"/>
  <c r="O179" i="18"/>
  <c r="W179" i="18" s="1"/>
  <c r="N179" i="18"/>
  <c r="F179" i="18"/>
  <c r="K179" i="18" s="1"/>
  <c r="D179" i="18"/>
  <c r="AF178" i="18"/>
  <c r="R178" i="18" s="1"/>
  <c r="AD178" i="18"/>
  <c r="P178" i="18" s="1"/>
  <c r="AB178" i="18"/>
  <c r="W178" i="18"/>
  <c r="Q178" i="18"/>
  <c r="N178" i="18"/>
  <c r="F178" i="18"/>
  <c r="K178" i="18" s="1"/>
  <c r="D178" i="18"/>
  <c r="W177" i="18"/>
  <c r="U177" i="18"/>
  <c r="R177" i="18"/>
  <c r="Q177" i="18"/>
  <c r="P177" i="18"/>
  <c r="N177" i="18"/>
  <c r="F177" i="18"/>
  <c r="K177" i="18" s="1"/>
  <c r="D177" i="18"/>
  <c r="AF176" i="18"/>
  <c r="R176" i="18" s="1"/>
  <c r="AD176" i="18"/>
  <c r="P176" i="18" s="1"/>
  <c r="AB176" i="18"/>
  <c r="O176" i="18" s="1"/>
  <c r="Q176" i="18"/>
  <c r="N176" i="18"/>
  <c r="F176" i="18"/>
  <c r="K176" i="18" s="1"/>
  <c r="D176" i="18"/>
  <c r="AG175" i="18"/>
  <c r="AF175" i="18"/>
  <c r="R175" i="18" s="1"/>
  <c r="AE175" i="18"/>
  <c r="Q175" i="18" s="1"/>
  <c r="AD175" i="18"/>
  <c r="AC175" i="18"/>
  <c r="AC257" i="18" s="1"/>
  <c r="AB175" i="18"/>
  <c r="AA175" i="18"/>
  <c r="P175" i="18"/>
  <c r="O175" i="18"/>
  <c r="N175" i="18"/>
  <c r="F175" i="18"/>
  <c r="K175" i="18" s="1"/>
  <c r="D175" i="18"/>
  <c r="AC174" i="18"/>
  <c r="AB174" i="18"/>
  <c r="AA174" i="18"/>
  <c r="R174" i="18"/>
  <c r="Q174" i="18"/>
  <c r="P174" i="18"/>
  <c r="O174" i="18"/>
  <c r="N174" i="18"/>
  <c r="F174" i="18"/>
  <c r="K174" i="18" s="1"/>
  <c r="D174" i="18"/>
  <c r="R173" i="18"/>
  <c r="Q173" i="18"/>
  <c r="P173" i="18"/>
  <c r="O173" i="18"/>
  <c r="N173" i="18"/>
  <c r="F173" i="18"/>
  <c r="K173" i="18" s="1"/>
  <c r="D173" i="18"/>
  <c r="R172" i="18"/>
  <c r="Q172" i="18"/>
  <c r="P172" i="18"/>
  <c r="O172" i="18"/>
  <c r="W172" i="18" s="1"/>
  <c r="N172" i="18"/>
  <c r="F172" i="18"/>
  <c r="K172" i="18" s="1"/>
  <c r="D172" i="18"/>
  <c r="R171" i="18"/>
  <c r="Q171" i="18"/>
  <c r="P171" i="18"/>
  <c r="O171" i="18"/>
  <c r="W171" i="18" s="1"/>
  <c r="N171" i="18"/>
  <c r="F171" i="18"/>
  <c r="K171" i="18" s="1"/>
  <c r="D171" i="18"/>
  <c r="R170" i="18"/>
  <c r="Q170" i="18"/>
  <c r="P170" i="18"/>
  <c r="O170" i="18"/>
  <c r="W170" i="18" s="1"/>
  <c r="N170" i="18"/>
  <c r="F170" i="18"/>
  <c r="K170" i="18" s="1"/>
  <c r="D170" i="18"/>
  <c r="R169" i="18"/>
  <c r="Q169" i="18"/>
  <c r="P169" i="18"/>
  <c r="O169" i="18"/>
  <c r="N169" i="18"/>
  <c r="F169" i="18"/>
  <c r="K169" i="18" s="1"/>
  <c r="D169" i="18"/>
  <c r="R168" i="18"/>
  <c r="Q168" i="18"/>
  <c r="P168" i="18"/>
  <c r="O168" i="18"/>
  <c r="N168" i="18"/>
  <c r="F168" i="18"/>
  <c r="K168" i="18" s="1"/>
  <c r="D168" i="18"/>
  <c r="R167" i="18"/>
  <c r="Q167" i="18"/>
  <c r="P167" i="18"/>
  <c r="O167" i="18"/>
  <c r="N167" i="18"/>
  <c r="K167" i="18"/>
  <c r="D167" i="18"/>
  <c r="R166" i="18"/>
  <c r="Q166" i="18"/>
  <c r="P166" i="18"/>
  <c r="O166" i="18"/>
  <c r="N166" i="18"/>
  <c r="F166" i="18"/>
  <c r="K166" i="18" s="1"/>
  <c r="D166" i="18"/>
  <c r="R165" i="18"/>
  <c r="Q165" i="18"/>
  <c r="P165" i="18"/>
  <c r="O165" i="18"/>
  <c r="N165" i="18"/>
  <c r="F165" i="18"/>
  <c r="K165" i="18" s="1"/>
  <c r="D165" i="18"/>
  <c r="R164" i="18"/>
  <c r="Q164" i="18"/>
  <c r="P164" i="18"/>
  <c r="O164" i="18"/>
  <c r="N164" i="18"/>
  <c r="F164" i="18"/>
  <c r="K164" i="18" s="1"/>
  <c r="D164" i="18"/>
  <c r="R163" i="18"/>
  <c r="Q163" i="18"/>
  <c r="P163" i="18"/>
  <c r="O163" i="18"/>
  <c r="N163" i="18"/>
  <c r="F163" i="18"/>
  <c r="K163" i="18" s="1"/>
  <c r="D163" i="18"/>
  <c r="R162" i="18"/>
  <c r="Q162" i="18"/>
  <c r="P162" i="18"/>
  <c r="O162" i="18"/>
  <c r="N162" i="18"/>
  <c r="F162" i="18"/>
  <c r="K162" i="18" s="1"/>
  <c r="D162" i="18"/>
  <c r="R161" i="18"/>
  <c r="Q161" i="18"/>
  <c r="P161" i="18"/>
  <c r="O161" i="18"/>
  <c r="W161" i="18" s="1"/>
  <c r="N161" i="18"/>
  <c r="F161" i="18"/>
  <c r="K161" i="18" s="1"/>
  <c r="D161" i="18"/>
  <c r="R160" i="18"/>
  <c r="Q160" i="18"/>
  <c r="P160" i="18"/>
  <c r="O160" i="18"/>
  <c r="W160" i="18" s="1"/>
  <c r="N160" i="18"/>
  <c r="F160" i="18"/>
  <c r="K160" i="18" s="1"/>
  <c r="D160" i="18"/>
  <c r="R159" i="18"/>
  <c r="Q159" i="18"/>
  <c r="P159" i="18"/>
  <c r="O159" i="18"/>
  <c r="W159" i="18" s="1"/>
  <c r="N159" i="18"/>
  <c r="F159" i="18"/>
  <c r="K159" i="18" s="1"/>
  <c r="D159" i="18"/>
  <c r="R158" i="18"/>
  <c r="Q158" i="18"/>
  <c r="P158" i="18"/>
  <c r="O158" i="18"/>
  <c r="N158" i="18"/>
  <c r="F158" i="18"/>
  <c r="K158" i="18" s="1"/>
  <c r="D158" i="18"/>
  <c r="R157" i="18"/>
  <c r="Q157" i="18"/>
  <c r="P157" i="18"/>
  <c r="O157" i="18"/>
  <c r="N157" i="18"/>
  <c r="F157" i="18"/>
  <c r="K157" i="18" s="1"/>
  <c r="D157" i="18"/>
  <c r="R156" i="18"/>
  <c r="Q156" i="18"/>
  <c r="P156" i="18"/>
  <c r="O156" i="18"/>
  <c r="N156" i="18"/>
  <c r="F156" i="18"/>
  <c r="K156" i="18" s="1"/>
  <c r="D156" i="18"/>
  <c r="R155" i="18"/>
  <c r="Q155" i="18"/>
  <c r="P155" i="18"/>
  <c r="O155" i="18"/>
  <c r="N155" i="18"/>
  <c r="F155" i="18"/>
  <c r="K155" i="18" s="1"/>
  <c r="D155" i="18"/>
  <c r="R154" i="18"/>
  <c r="Q154" i="18"/>
  <c r="P154" i="18"/>
  <c r="O154" i="18"/>
  <c r="N154" i="18"/>
  <c r="F154" i="18"/>
  <c r="K154" i="18" s="1"/>
  <c r="D154" i="18"/>
  <c r="R153" i="18"/>
  <c r="Q153" i="18"/>
  <c r="P153" i="18"/>
  <c r="O153" i="18"/>
  <c r="W153" i="18" s="1"/>
  <c r="N153" i="18"/>
  <c r="F153" i="18"/>
  <c r="K153" i="18" s="1"/>
  <c r="D153" i="18"/>
  <c r="R152" i="18"/>
  <c r="Q152" i="18"/>
  <c r="P152" i="18"/>
  <c r="O152" i="18"/>
  <c r="W152" i="18" s="1"/>
  <c r="N152" i="18"/>
  <c r="F152" i="18"/>
  <c r="K152" i="18" s="1"/>
  <c r="D152" i="18"/>
  <c r="R151" i="18"/>
  <c r="Q151" i="18"/>
  <c r="P151" i="18"/>
  <c r="O151" i="18"/>
  <c r="W151" i="18" s="1"/>
  <c r="N151" i="18"/>
  <c r="F151" i="18"/>
  <c r="K151" i="18" s="1"/>
  <c r="D151" i="18"/>
  <c r="R150" i="18"/>
  <c r="Q150" i="18"/>
  <c r="P150" i="18"/>
  <c r="O150" i="18"/>
  <c r="N150" i="18"/>
  <c r="F150" i="18"/>
  <c r="K150" i="18" s="1"/>
  <c r="D150" i="18"/>
  <c r="R149" i="18"/>
  <c r="Q149" i="18"/>
  <c r="P149" i="18"/>
  <c r="O149" i="18"/>
  <c r="N149" i="18"/>
  <c r="F149" i="18"/>
  <c r="K149" i="18" s="1"/>
  <c r="D149" i="18"/>
  <c r="R148" i="18"/>
  <c r="Q148" i="18"/>
  <c r="P148" i="18"/>
  <c r="O148" i="18"/>
  <c r="N148" i="18"/>
  <c r="F148" i="18"/>
  <c r="K148" i="18" s="1"/>
  <c r="D148" i="18"/>
  <c r="AC147" i="18"/>
  <c r="R147" i="18"/>
  <c r="Q147" i="18"/>
  <c r="P147" i="18"/>
  <c r="O147" i="18"/>
  <c r="W147" i="18" s="1"/>
  <c r="N147" i="18"/>
  <c r="F147" i="18"/>
  <c r="K147" i="18" s="1"/>
  <c r="D147" i="18"/>
  <c r="R146" i="18"/>
  <c r="Q146" i="18"/>
  <c r="P146" i="18"/>
  <c r="O146" i="18"/>
  <c r="W146" i="18" s="1"/>
  <c r="N146" i="18"/>
  <c r="F146" i="18"/>
  <c r="K146" i="18" s="1"/>
  <c r="D146" i="18"/>
  <c r="AC145" i="18"/>
  <c r="R145" i="18"/>
  <c r="Q145" i="18"/>
  <c r="P145" i="18"/>
  <c r="O145" i="18"/>
  <c r="N145" i="18"/>
  <c r="F145" i="18"/>
  <c r="K145" i="18" s="1"/>
  <c r="D145" i="18"/>
  <c r="R144" i="18"/>
  <c r="Q144" i="18"/>
  <c r="P144" i="18"/>
  <c r="O144" i="18"/>
  <c r="N144" i="18"/>
  <c r="K144" i="18"/>
  <c r="D144" i="18"/>
  <c r="R143" i="18"/>
  <c r="Q143" i="18"/>
  <c r="P143" i="18"/>
  <c r="O143" i="18"/>
  <c r="N143" i="18"/>
  <c r="F143" i="18"/>
  <c r="K143" i="18" s="1"/>
  <c r="D143" i="18"/>
  <c r="R142" i="18"/>
  <c r="Q142" i="18"/>
  <c r="P142" i="18"/>
  <c r="O142" i="18"/>
  <c r="N142" i="18"/>
  <c r="F142" i="18"/>
  <c r="K142" i="18" s="1"/>
  <c r="D142" i="18"/>
  <c r="R141" i="18"/>
  <c r="Q141" i="18"/>
  <c r="P141" i="18"/>
  <c r="O141" i="18"/>
  <c r="N141" i="18"/>
  <c r="F141" i="18"/>
  <c r="K141" i="18" s="1"/>
  <c r="D141" i="18"/>
  <c r="R140" i="18"/>
  <c r="Q140" i="18"/>
  <c r="P140" i="18"/>
  <c r="O140" i="18"/>
  <c r="W140" i="18" s="1"/>
  <c r="N140" i="18"/>
  <c r="F140" i="18"/>
  <c r="K140" i="18" s="1"/>
  <c r="D140" i="18"/>
  <c r="R139" i="18"/>
  <c r="Q139" i="18"/>
  <c r="P139" i="18"/>
  <c r="O139" i="18"/>
  <c r="W139" i="18" s="1"/>
  <c r="N139" i="18"/>
  <c r="F139" i="18"/>
  <c r="K139" i="18" s="1"/>
  <c r="D139" i="18"/>
  <c r="R138" i="18"/>
  <c r="Q138" i="18"/>
  <c r="P138" i="18"/>
  <c r="O138" i="18"/>
  <c r="W138" i="18" s="1"/>
  <c r="N138" i="18"/>
  <c r="F138" i="18"/>
  <c r="K138" i="18" s="1"/>
  <c r="D138" i="18"/>
  <c r="R137" i="18"/>
  <c r="Q137" i="18"/>
  <c r="P137" i="18"/>
  <c r="O137" i="18"/>
  <c r="N137" i="18"/>
  <c r="F137" i="18"/>
  <c r="K137" i="18" s="1"/>
  <c r="D137" i="18"/>
  <c r="R136" i="18"/>
  <c r="Q136" i="18"/>
  <c r="P136" i="18"/>
  <c r="O136" i="18"/>
  <c r="N136" i="18"/>
  <c r="F136" i="18"/>
  <c r="K136" i="18" s="1"/>
  <c r="D136" i="18"/>
  <c r="R135" i="18"/>
  <c r="Q135" i="18"/>
  <c r="P135" i="18"/>
  <c r="O135" i="18"/>
  <c r="N135" i="18"/>
  <c r="F135" i="18"/>
  <c r="K135" i="18" s="1"/>
  <c r="D135" i="18"/>
  <c r="R134" i="18"/>
  <c r="Q134" i="18"/>
  <c r="P134" i="18"/>
  <c r="O134" i="18"/>
  <c r="N134" i="18"/>
  <c r="F134" i="18"/>
  <c r="K134" i="18" s="1"/>
  <c r="D134" i="18"/>
  <c r="R133" i="18"/>
  <c r="Q133" i="18"/>
  <c r="P133" i="18"/>
  <c r="O133" i="18"/>
  <c r="N133" i="18"/>
  <c r="F133" i="18"/>
  <c r="K133" i="18" s="1"/>
  <c r="D133" i="18"/>
  <c r="R132" i="18"/>
  <c r="Q132" i="18"/>
  <c r="P132" i="18"/>
  <c r="O132" i="18"/>
  <c r="W132" i="18" s="1"/>
  <c r="N132" i="18"/>
  <c r="F132" i="18"/>
  <c r="K132" i="18" s="1"/>
  <c r="D132" i="18"/>
  <c r="R131" i="18"/>
  <c r="Q131" i="18"/>
  <c r="P131" i="18"/>
  <c r="O131" i="18"/>
  <c r="W131" i="18" s="1"/>
  <c r="N131" i="18"/>
  <c r="K131" i="18"/>
  <c r="D131" i="18"/>
  <c r="R130" i="18"/>
  <c r="Q130" i="18"/>
  <c r="P130" i="18"/>
  <c r="O130" i="18"/>
  <c r="N130" i="18"/>
  <c r="F130" i="18"/>
  <c r="K130" i="18" s="1"/>
  <c r="D130" i="18"/>
  <c r="R129" i="18"/>
  <c r="Q129" i="18"/>
  <c r="P129" i="18"/>
  <c r="O129" i="18"/>
  <c r="W129" i="18" s="1"/>
  <c r="N129" i="18"/>
  <c r="F129" i="18"/>
  <c r="K129" i="18" s="1"/>
  <c r="D129" i="18"/>
  <c r="R128" i="18"/>
  <c r="Q128" i="18"/>
  <c r="P128" i="18"/>
  <c r="O128" i="18"/>
  <c r="N128" i="18"/>
  <c r="F128" i="18"/>
  <c r="K128" i="18" s="1"/>
  <c r="D128" i="18"/>
  <c r="R127" i="18"/>
  <c r="Q127" i="18"/>
  <c r="P127" i="18"/>
  <c r="O127" i="18"/>
  <c r="N127" i="18"/>
  <c r="F127" i="18"/>
  <c r="K127" i="18" s="1"/>
  <c r="D127" i="18"/>
  <c r="R126" i="18"/>
  <c r="Q126" i="18"/>
  <c r="P126" i="18"/>
  <c r="O126" i="18"/>
  <c r="W126" i="18" s="1"/>
  <c r="N126" i="18"/>
  <c r="F126" i="18"/>
  <c r="K126" i="18" s="1"/>
  <c r="D126" i="18"/>
  <c r="R125" i="18"/>
  <c r="Q125" i="18"/>
  <c r="P125" i="18"/>
  <c r="O125" i="18"/>
  <c r="N125" i="18"/>
  <c r="F125" i="18"/>
  <c r="K125" i="18" s="1"/>
  <c r="D125" i="18"/>
  <c r="R124" i="18"/>
  <c r="Q124" i="18"/>
  <c r="P124" i="18"/>
  <c r="O124" i="18"/>
  <c r="N124" i="18"/>
  <c r="F124" i="18"/>
  <c r="K124" i="18" s="1"/>
  <c r="D124" i="18"/>
  <c r="W123" i="18"/>
  <c r="U123" i="18"/>
  <c r="R123" i="18"/>
  <c r="Q123" i="18"/>
  <c r="P123" i="18"/>
  <c r="N123" i="18"/>
  <c r="F123" i="18"/>
  <c r="K123" i="18" s="1"/>
  <c r="D123" i="18"/>
  <c r="R122" i="18"/>
  <c r="Q122" i="18"/>
  <c r="P122" i="18"/>
  <c r="O122" i="18"/>
  <c r="N122" i="18"/>
  <c r="F122" i="18"/>
  <c r="K122" i="18" s="1"/>
  <c r="D122" i="18"/>
  <c r="W121" i="18"/>
  <c r="X121" i="18" s="1"/>
  <c r="U121" i="18"/>
  <c r="R121" i="18"/>
  <c r="Q121" i="18"/>
  <c r="P121" i="18"/>
  <c r="F121" i="18"/>
  <c r="K121" i="18" s="1"/>
  <c r="D121" i="18"/>
  <c r="AF120" i="18"/>
  <c r="R120" i="18" s="1"/>
  <c r="AD120" i="18"/>
  <c r="P120" i="18" s="1"/>
  <c r="AB120" i="18"/>
  <c r="Q120" i="18"/>
  <c r="O120" i="18"/>
  <c r="N120" i="18"/>
  <c r="F120" i="18"/>
  <c r="K120" i="18" s="1"/>
  <c r="D120" i="18"/>
  <c r="W119" i="18"/>
  <c r="X119" i="18" s="1"/>
  <c r="U119" i="18"/>
  <c r="R119" i="18"/>
  <c r="Q119" i="18"/>
  <c r="P119" i="18"/>
  <c r="F119" i="18"/>
  <c r="K119" i="18" s="1"/>
  <c r="D119" i="18"/>
  <c r="AF118" i="18"/>
  <c r="R118" i="18" s="1"/>
  <c r="AD118" i="18"/>
  <c r="P118" i="18" s="1"/>
  <c r="AB118" i="18"/>
  <c r="Q118" i="18"/>
  <c r="O118" i="18"/>
  <c r="N118" i="18"/>
  <c r="F118" i="18"/>
  <c r="K118" i="18" s="1"/>
  <c r="D118" i="18"/>
  <c r="W117" i="18"/>
  <c r="X117" i="18" s="1"/>
  <c r="U117" i="18"/>
  <c r="R117" i="18"/>
  <c r="Q117" i="18"/>
  <c r="P117" i="18"/>
  <c r="F117" i="18"/>
  <c r="K117" i="18" s="1"/>
  <c r="D117" i="18"/>
  <c r="R116" i="18"/>
  <c r="Q116" i="18"/>
  <c r="P116" i="18"/>
  <c r="O116" i="18"/>
  <c r="N116" i="18"/>
  <c r="K116" i="18"/>
  <c r="D116" i="18"/>
  <c r="AB115" i="18"/>
  <c r="AA115" i="18"/>
  <c r="R115" i="18"/>
  <c r="Q115" i="18"/>
  <c r="P115" i="18"/>
  <c r="O115" i="18"/>
  <c r="N115" i="18"/>
  <c r="F115" i="18"/>
  <c r="K115" i="18" s="1"/>
  <c r="D115" i="18"/>
  <c r="W114" i="18"/>
  <c r="X114" i="18" s="1"/>
  <c r="U114" i="18"/>
  <c r="R114" i="18"/>
  <c r="Q114" i="18"/>
  <c r="P114" i="18"/>
  <c r="F114" i="18"/>
  <c r="K114" i="18" s="1"/>
  <c r="D114" i="18"/>
  <c r="R113" i="18"/>
  <c r="Q113" i="18"/>
  <c r="P113" i="18"/>
  <c r="O113" i="18"/>
  <c r="N113" i="18"/>
  <c r="F113" i="18"/>
  <c r="K113" i="18" s="1"/>
  <c r="D113" i="18"/>
  <c r="W112" i="18"/>
  <c r="X112" i="18" s="1"/>
  <c r="U112" i="18"/>
  <c r="R112" i="18"/>
  <c r="Q112" i="18"/>
  <c r="P112" i="18"/>
  <c r="F112" i="18"/>
  <c r="K112" i="18" s="1"/>
  <c r="D112" i="18"/>
  <c r="R111" i="18"/>
  <c r="Q111" i="18"/>
  <c r="P111" i="18"/>
  <c r="O111" i="18"/>
  <c r="N111" i="18"/>
  <c r="F111" i="18"/>
  <c r="K111" i="18" s="1"/>
  <c r="D111" i="18"/>
  <c r="R110" i="18"/>
  <c r="Q110" i="18"/>
  <c r="P110" i="18"/>
  <c r="O110" i="18"/>
  <c r="U110" i="18" s="1"/>
  <c r="N110" i="18"/>
  <c r="F110" i="18"/>
  <c r="K110" i="18" s="1"/>
  <c r="D110" i="18"/>
  <c r="R109" i="18"/>
  <c r="Q109" i="18"/>
  <c r="P109" i="18"/>
  <c r="O109" i="18"/>
  <c r="W109" i="18" s="1"/>
  <c r="N109" i="18"/>
  <c r="F109" i="18"/>
  <c r="K109" i="18" s="1"/>
  <c r="D109" i="18"/>
  <c r="R108" i="18"/>
  <c r="Q108" i="18"/>
  <c r="P108" i="18"/>
  <c r="O108" i="18"/>
  <c r="N108" i="18"/>
  <c r="F108" i="18"/>
  <c r="K108" i="18" s="1"/>
  <c r="D108" i="18"/>
  <c r="R107" i="18"/>
  <c r="Q107" i="18"/>
  <c r="P107" i="18"/>
  <c r="O107" i="18"/>
  <c r="N107" i="18"/>
  <c r="F107" i="18"/>
  <c r="K107" i="18" s="1"/>
  <c r="D107" i="18"/>
  <c r="R106" i="18"/>
  <c r="Q106" i="18"/>
  <c r="P106" i="18"/>
  <c r="O106" i="18"/>
  <c r="W106" i="18" s="1"/>
  <c r="N106" i="18"/>
  <c r="K106" i="18"/>
  <c r="D106" i="18"/>
  <c r="W105" i="18"/>
  <c r="R105" i="18"/>
  <c r="Q105" i="18"/>
  <c r="P105" i="18"/>
  <c r="N105" i="18"/>
  <c r="F105" i="18"/>
  <c r="K105" i="18" s="1"/>
  <c r="D105" i="18"/>
  <c r="R104" i="18"/>
  <c r="Q104" i="18"/>
  <c r="P104" i="18"/>
  <c r="O104" i="18"/>
  <c r="N104" i="18"/>
  <c r="F104" i="18"/>
  <c r="K104" i="18" s="1"/>
  <c r="D104" i="18"/>
  <c r="W103" i="18"/>
  <c r="U103" i="18"/>
  <c r="R103" i="18"/>
  <c r="Q103" i="18"/>
  <c r="P103" i="18"/>
  <c r="N103" i="18"/>
  <c r="F103" i="18"/>
  <c r="K103" i="18" s="1"/>
  <c r="D103" i="18"/>
  <c r="R102" i="18"/>
  <c r="Q102" i="18"/>
  <c r="P102" i="18"/>
  <c r="O102" i="18"/>
  <c r="W102" i="18" s="1"/>
  <c r="N102" i="18"/>
  <c r="F102" i="18"/>
  <c r="K102" i="18" s="1"/>
  <c r="D102" i="18"/>
  <c r="R101" i="18"/>
  <c r="Q101" i="18"/>
  <c r="P101" i="18"/>
  <c r="O101" i="18"/>
  <c r="N101" i="18"/>
  <c r="F101" i="18"/>
  <c r="K101" i="18" s="1"/>
  <c r="D101" i="18"/>
  <c r="AG100" i="18"/>
  <c r="AF100" i="18"/>
  <c r="R100" i="18" s="1"/>
  <c r="AE100" i="18"/>
  <c r="Q100" i="18" s="1"/>
  <c r="AD100" i="18"/>
  <c r="P100" i="18" s="1"/>
  <c r="AC100" i="18"/>
  <c r="AB100" i="18"/>
  <c r="AA100" i="18"/>
  <c r="O100" i="18"/>
  <c r="N100" i="18"/>
  <c r="F100" i="18"/>
  <c r="K100" i="18" s="1"/>
  <c r="D100" i="18"/>
  <c r="R99" i="18"/>
  <c r="Q99" i="18"/>
  <c r="P99" i="18"/>
  <c r="O99" i="18"/>
  <c r="W99" i="18" s="1"/>
  <c r="N99" i="18"/>
  <c r="F99" i="18"/>
  <c r="K99" i="18" s="1"/>
  <c r="D99" i="18"/>
  <c r="R98" i="18"/>
  <c r="Q98" i="18"/>
  <c r="P98" i="18"/>
  <c r="O98" i="18"/>
  <c r="N98" i="18"/>
  <c r="F98" i="18"/>
  <c r="K98" i="18" s="1"/>
  <c r="D98" i="18"/>
  <c r="R97" i="18"/>
  <c r="Q97" i="18"/>
  <c r="P97" i="18"/>
  <c r="O97" i="18"/>
  <c r="N97" i="18"/>
  <c r="F97" i="18"/>
  <c r="K97" i="18" s="1"/>
  <c r="D97" i="18"/>
  <c r="R96" i="18"/>
  <c r="Q96" i="18"/>
  <c r="P96" i="18"/>
  <c r="O96" i="18"/>
  <c r="N96" i="18"/>
  <c r="F96" i="18"/>
  <c r="K96" i="18" s="1"/>
  <c r="D96" i="18"/>
  <c r="R95" i="18"/>
  <c r="Q95" i="18"/>
  <c r="P95" i="18"/>
  <c r="O95" i="18"/>
  <c r="N95" i="18"/>
  <c r="F95" i="18"/>
  <c r="K95" i="18" s="1"/>
  <c r="D95" i="18"/>
  <c r="R94" i="18"/>
  <c r="Q94" i="18"/>
  <c r="P94" i="18"/>
  <c r="O94" i="18"/>
  <c r="N94" i="18"/>
  <c r="F94" i="18"/>
  <c r="K94" i="18" s="1"/>
  <c r="D94" i="18"/>
  <c r="R93" i="18"/>
  <c r="Q93" i="18"/>
  <c r="P93" i="18"/>
  <c r="O93" i="18"/>
  <c r="N93" i="18"/>
  <c r="F93" i="18"/>
  <c r="K93" i="18" s="1"/>
  <c r="D93" i="18"/>
  <c r="W92" i="18"/>
  <c r="R92" i="18"/>
  <c r="Q92" i="18"/>
  <c r="P92" i="18"/>
  <c r="O92" i="18"/>
  <c r="U92" i="18" s="1"/>
  <c r="N92" i="18"/>
  <c r="X92" i="18" s="1"/>
  <c r="F92" i="18"/>
  <c r="K92" i="18" s="1"/>
  <c r="D92" i="18"/>
  <c r="R91" i="18"/>
  <c r="Q91" i="18"/>
  <c r="P91" i="18"/>
  <c r="O91" i="18"/>
  <c r="N91" i="18"/>
  <c r="F91" i="18"/>
  <c r="K91" i="18" s="1"/>
  <c r="D91" i="18"/>
  <c r="R90" i="18"/>
  <c r="Q90" i="18"/>
  <c r="P90" i="18"/>
  <c r="O90" i="18"/>
  <c r="N90" i="18"/>
  <c r="F90" i="18"/>
  <c r="K90" i="18" s="1"/>
  <c r="D90" i="18"/>
  <c r="W89" i="18"/>
  <c r="R89" i="18"/>
  <c r="Q89" i="18"/>
  <c r="P89" i="18"/>
  <c r="N89" i="18"/>
  <c r="F89" i="18"/>
  <c r="K89" i="18" s="1"/>
  <c r="D89" i="18"/>
  <c r="R88" i="18"/>
  <c r="Q88" i="18"/>
  <c r="P88" i="18"/>
  <c r="O88" i="18"/>
  <c r="N88" i="18"/>
  <c r="F88" i="18"/>
  <c r="K88" i="18" s="1"/>
  <c r="D88" i="18"/>
  <c r="R87" i="18"/>
  <c r="Q87" i="18"/>
  <c r="P87" i="18"/>
  <c r="O87" i="18"/>
  <c r="N87" i="18"/>
  <c r="F87" i="18"/>
  <c r="K87" i="18" s="1"/>
  <c r="D87" i="18"/>
  <c r="R86" i="18"/>
  <c r="Q86" i="18"/>
  <c r="P86" i="18"/>
  <c r="O86" i="18"/>
  <c r="N86" i="18"/>
  <c r="F86" i="18"/>
  <c r="K86" i="18" s="1"/>
  <c r="D86" i="18"/>
  <c r="R85" i="18"/>
  <c r="Q85" i="18"/>
  <c r="P85" i="18"/>
  <c r="O85" i="18"/>
  <c r="N85" i="18"/>
  <c r="F85" i="18"/>
  <c r="K85" i="18" s="1"/>
  <c r="D85" i="18"/>
  <c r="W84" i="18"/>
  <c r="U84" i="18"/>
  <c r="R84" i="18"/>
  <c r="Q84" i="18"/>
  <c r="P84" i="18"/>
  <c r="N84" i="18"/>
  <c r="F84" i="18"/>
  <c r="K84" i="18" s="1"/>
  <c r="D84" i="18"/>
  <c r="AA83" i="18"/>
  <c r="R83" i="18"/>
  <c r="Q83" i="18"/>
  <c r="P83" i="18"/>
  <c r="O83" i="18"/>
  <c r="W83" i="18" s="1"/>
  <c r="N83" i="18"/>
  <c r="F83" i="18"/>
  <c r="K83" i="18" s="1"/>
  <c r="D83" i="18"/>
  <c r="W82" i="18"/>
  <c r="U82" i="18"/>
  <c r="R82" i="18"/>
  <c r="Q82" i="18"/>
  <c r="P82" i="18"/>
  <c r="N82" i="18"/>
  <c r="F82" i="18"/>
  <c r="K82" i="18" s="1"/>
  <c r="D82" i="18"/>
  <c r="W81" i="18"/>
  <c r="U81" i="18"/>
  <c r="R81" i="18"/>
  <c r="Q81" i="18"/>
  <c r="P81" i="18"/>
  <c r="N81" i="18"/>
  <c r="F81" i="18"/>
  <c r="K81" i="18" s="1"/>
  <c r="D81" i="18"/>
  <c r="W80" i="18"/>
  <c r="U80" i="18"/>
  <c r="R80" i="18"/>
  <c r="Q80" i="18"/>
  <c r="P80" i="18"/>
  <c r="N80" i="18"/>
  <c r="X80" i="18" s="1"/>
  <c r="F80" i="18"/>
  <c r="K80" i="18" s="1"/>
  <c r="D80" i="18"/>
  <c r="R79" i="18"/>
  <c r="Q79" i="18"/>
  <c r="P79" i="18"/>
  <c r="N79" i="18"/>
  <c r="F79" i="18"/>
  <c r="K79" i="18" s="1"/>
  <c r="D79" i="18"/>
  <c r="W78" i="18"/>
  <c r="R78" i="18"/>
  <c r="Q78" i="18"/>
  <c r="P78" i="18"/>
  <c r="N78" i="18"/>
  <c r="F78" i="18"/>
  <c r="K78" i="18" s="1"/>
  <c r="D78" i="18"/>
  <c r="R77" i="18"/>
  <c r="Q77" i="18"/>
  <c r="P77" i="18"/>
  <c r="O77" i="18"/>
  <c r="N77" i="18"/>
  <c r="F77" i="18"/>
  <c r="K77" i="18" s="1"/>
  <c r="D77" i="18"/>
  <c r="AA76" i="18"/>
  <c r="R76" i="18"/>
  <c r="Q76" i="18"/>
  <c r="P76" i="18"/>
  <c r="O76" i="18"/>
  <c r="W76" i="18" s="1"/>
  <c r="N76" i="18"/>
  <c r="F76" i="18"/>
  <c r="K76" i="18" s="1"/>
  <c r="D76" i="18"/>
  <c r="W75" i="18"/>
  <c r="X75" i="18" s="1"/>
  <c r="U75" i="18"/>
  <c r="R75" i="18"/>
  <c r="Q75" i="18"/>
  <c r="P75" i="18"/>
  <c r="F75" i="18"/>
  <c r="K75" i="18" s="1"/>
  <c r="D75" i="18"/>
  <c r="R74" i="18"/>
  <c r="Q74" i="18"/>
  <c r="P74" i="18"/>
  <c r="O74" i="18"/>
  <c r="N74" i="18"/>
  <c r="K74" i="18"/>
  <c r="D74" i="18"/>
  <c r="R73" i="18"/>
  <c r="Q73" i="18"/>
  <c r="P73" i="18"/>
  <c r="O73" i="18"/>
  <c r="N73" i="18"/>
  <c r="F73" i="18"/>
  <c r="K73" i="18" s="1"/>
  <c r="D73" i="18"/>
  <c r="W72" i="18"/>
  <c r="U72" i="18"/>
  <c r="R72" i="18"/>
  <c r="Q72" i="18"/>
  <c r="P72" i="18"/>
  <c r="N72" i="18"/>
  <c r="F72" i="18"/>
  <c r="K72" i="18" s="1"/>
  <c r="D72" i="18"/>
  <c r="R71" i="18"/>
  <c r="Q71" i="18"/>
  <c r="P71" i="18"/>
  <c r="O71" i="18"/>
  <c r="W71" i="18" s="1"/>
  <c r="N71" i="18"/>
  <c r="F71" i="18"/>
  <c r="K71" i="18" s="1"/>
  <c r="D71" i="18"/>
  <c r="R70" i="18"/>
  <c r="Q70" i="18"/>
  <c r="P70" i="18"/>
  <c r="O70" i="18"/>
  <c r="N70" i="18"/>
  <c r="F70" i="18"/>
  <c r="K70" i="18" s="1"/>
  <c r="D70" i="18"/>
  <c r="R69" i="18"/>
  <c r="Q69" i="18"/>
  <c r="P69" i="18"/>
  <c r="O69" i="18"/>
  <c r="W69" i="18" s="1"/>
  <c r="N69" i="18"/>
  <c r="F69" i="18"/>
  <c r="K69" i="18" s="1"/>
  <c r="D69" i="18"/>
  <c r="W68" i="18"/>
  <c r="U68" i="18"/>
  <c r="R68" i="18"/>
  <c r="Q68" i="18"/>
  <c r="P68" i="18"/>
  <c r="N68" i="18"/>
  <c r="F68" i="18"/>
  <c r="K68" i="18" s="1"/>
  <c r="D68" i="18"/>
  <c r="R67" i="18"/>
  <c r="Q67" i="18"/>
  <c r="P67" i="18"/>
  <c r="O67" i="18"/>
  <c r="N67" i="18"/>
  <c r="F67" i="18"/>
  <c r="K67" i="18" s="1"/>
  <c r="D67" i="18"/>
  <c r="W66" i="18"/>
  <c r="X66" i="18" s="1"/>
  <c r="U66" i="18"/>
  <c r="R66" i="18"/>
  <c r="Q66" i="18"/>
  <c r="P66" i="18"/>
  <c r="F66" i="18"/>
  <c r="K66" i="18" s="1"/>
  <c r="D66" i="18"/>
  <c r="R65" i="18"/>
  <c r="Q65" i="18"/>
  <c r="P65" i="18"/>
  <c r="O65" i="18"/>
  <c r="U65" i="18" s="1"/>
  <c r="N65" i="18"/>
  <c r="F65" i="18"/>
  <c r="K65" i="18" s="1"/>
  <c r="D65" i="18"/>
  <c r="R64" i="18"/>
  <c r="Q64" i="18"/>
  <c r="P64" i="18"/>
  <c r="O64" i="18"/>
  <c r="W64" i="18" s="1"/>
  <c r="N64" i="18"/>
  <c r="F64" i="18"/>
  <c r="K64" i="18" s="1"/>
  <c r="D64" i="18"/>
  <c r="W63" i="18"/>
  <c r="U63" i="18"/>
  <c r="R63" i="18"/>
  <c r="Q63" i="18"/>
  <c r="P63" i="18"/>
  <c r="N63" i="18"/>
  <c r="F63" i="18"/>
  <c r="K63" i="18" s="1"/>
  <c r="D63" i="18"/>
  <c r="R62" i="18"/>
  <c r="Q62" i="18"/>
  <c r="P62" i="18"/>
  <c r="O62" i="18"/>
  <c r="N62" i="18"/>
  <c r="F62" i="18"/>
  <c r="K62" i="18" s="1"/>
  <c r="D62" i="18"/>
  <c r="R61" i="18"/>
  <c r="Q61" i="18"/>
  <c r="P61" i="18"/>
  <c r="O61" i="18"/>
  <c r="W61" i="18" s="1"/>
  <c r="N61" i="18"/>
  <c r="F61" i="18"/>
  <c r="K61" i="18" s="1"/>
  <c r="D61" i="18"/>
  <c r="AG60" i="18"/>
  <c r="AF60" i="18"/>
  <c r="R60" i="18" s="1"/>
  <c r="AE60" i="18"/>
  <c r="Q60" i="18" s="1"/>
  <c r="AD60" i="18"/>
  <c r="P60" i="18" s="1"/>
  <c r="AC60" i="18"/>
  <c r="AB60" i="18"/>
  <c r="AA60" i="18"/>
  <c r="O60" i="18"/>
  <c r="N60" i="18"/>
  <c r="F60" i="18"/>
  <c r="K60" i="18" s="1"/>
  <c r="D60" i="18"/>
  <c r="W59" i="18"/>
  <c r="R59" i="18"/>
  <c r="Q59" i="18"/>
  <c r="P59" i="18"/>
  <c r="N59" i="18"/>
  <c r="F59" i="18"/>
  <c r="K59" i="18" s="1"/>
  <c r="D59" i="18"/>
  <c r="R58" i="18"/>
  <c r="Q58" i="18"/>
  <c r="P58" i="18"/>
  <c r="O58" i="18"/>
  <c r="N58" i="18"/>
  <c r="F58" i="18"/>
  <c r="K58" i="18" s="1"/>
  <c r="D58" i="18"/>
  <c r="R57" i="18"/>
  <c r="Q57" i="18"/>
  <c r="P57" i="18"/>
  <c r="O57" i="18"/>
  <c r="W57" i="18" s="1"/>
  <c r="N57" i="18"/>
  <c r="F57" i="18"/>
  <c r="K57" i="18" s="1"/>
  <c r="D57" i="18"/>
  <c r="W56" i="18"/>
  <c r="R56" i="18"/>
  <c r="Q56" i="18"/>
  <c r="P56" i="18"/>
  <c r="N56" i="18"/>
  <c r="F56" i="18"/>
  <c r="K56" i="18" s="1"/>
  <c r="D56" i="18"/>
  <c r="AG55" i="18"/>
  <c r="AF55" i="18"/>
  <c r="R55" i="18" s="1"/>
  <c r="AE55" i="18"/>
  <c r="Q55" i="18" s="1"/>
  <c r="AD55" i="18"/>
  <c r="P55" i="18" s="1"/>
  <c r="AC55" i="18"/>
  <c r="AB55" i="18"/>
  <c r="AA55" i="18"/>
  <c r="O55" i="18"/>
  <c r="N55" i="18"/>
  <c r="F55" i="18"/>
  <c r="K55" i="18" s="1"/>
  <c r="D55" i="18"/>
  <c r="W54" i="18"/>
  <c r="R54" i="18"/>
  <c r="Q54" i="18"/>
  <c r="P54" i="18"/>
  <c r="N54" i="18"/>
  <c r="F54" i="18"/>
  <c r="K54" i="18" s="1"/>
  <c r="D54" i="18"/>
  <c r="AG53" i="18"/>
  <c r="AF53" i="18"/>
  <c r="R53" i="18" s="1"/>
  <c r="AE53" i="18"/>
  <c r="Q53" i="18" s="1"/>
  <c r="AD53" i="18"/>
  <c r="P53" i="18" s="1"/>
  <c r="AC53" i="18"/>
  <c r="AB53" i="18"/>
  <c r="AA53" i="18"/>
  <c r="O53" i="18"/>
  <c r="W53" i="18" s="1"/>
  <c r="N53" i="18"/>
  <c r="F53" i="18"/>
  <c r="K53" i="18" s="1"/>
  <c r="D53" i="18"/>
  <c r="R52" i="18"/>
  <c r="Q52" i="18"/>
  <c r="P52" i="18"/>
  <c r="O52" i="18"/>
  <c r="N52" i="18"/>
  <c r="F52" i="18"/>
  <c r="K52" i="18" s="1"/>
  <c r="D52" i="18"/>
  <c r="R51" i="18"/>
  <c r="Q51" i="18"/>
  <c r="P51" i="18"/>
  <c r="O51" i="18"/>
  <c r="N51" i="18"/>
  <c r="F51" i="18"/>
  <c r="K51" i="18" s="1"/>
  <c r="D51" i="18"/>
  <c r="W50" i="18"/>
  <c r="R50" i="18"/>
  <c r="Q50" i="18"/>
  <c r="P50" i="18"/>
  <c r="N50" i="18"/>
  <c r="F50" i="18"/>
  <c r="K50" i="18" s="1"/>
  <c r="D50" i="18"/>
  <c r="AF49" i="18"/>
  <c r="AE49" i="18"/>
  <c r="Q49" i="18" s="1"/>
  <c r="AD49" i="18"/>
  <c r="P49" i="18" s="1"/>
  <c r="AC49" i="18"/>
  <c r="AB49" i="18"/>
  <c r="AA49" i="18"/>
  <c r="R49" i="18"/>
  <c r="O49" i="18"/>
  <c r="W49" i="18" s="1"/>
  <c r="N49" i="18"/>
  <c r="F49" i="18"/>
  <c r="K49" i="18" s="1"/>
  <c r="D49" i="18"/>
  <c r="W48" i="18"/>
  <c r="U48" i="18"/>
  <c r="R48" i="18"/>
  <c r="Q48" i="18"/>
  <c r="P48" i="18"/>
  <c r="N48" i="18"/>
  <c r="F48" i="18"/>
  <c r="K48" i="18" s="1"/>
  <c r="D48" i="18"/>
  <c r="R47" i="18"/>
  <c r="Q47" i="18"/>
  <c r="P47" i="18"/>
  <c r="O47" i="18"/>
  <c r="N47" i="18"/>
  <c r="F47" i="18"/>
  <c r="K47" i="18" s="1"/>
  <c r="D47" i="18"/>
  <c r="R46" i="18"/>
  <c r="Q46" i="18"/>
  <c r="P46" i="18"/>
  <c r="O46" i="18"/>
  <c r="W46" i="18" s="1"/>
  <c r="N46" i="18"/>
  <c r="F46" i="18"/>
  <c r="K46" i="18" s="1"/>
  <c r="D46" i="18"/>
  <c r="R45" i="18"/>
  <c r="Q45" i="18"/>
  <c r="P45" i="18"/>
  <c r="O45" i="18"/>
  <c r="N45" i="18"/>
  <c r="K45" i="18"/>
  <c r="D45" i="18"/>
  <c r="AG44" i="18"/>
  <c r="AF44" i="18"/>
  <c r="R44" i="18" s="1"/>
  <c r="AE44" i="18"/>
  <c r="Q44" i="18" s="1"/>
  <c r="AD44" i="18"/>
  <c r="P44" i="18" s="1"/>
  <c r="AC44" i="18"/>
  <c r="AB44" i="18"/>
  <c r="AA44" i="18"/>
  <c r="O44" i="18"/>
  <c r="N44" i="18"/>
  <c r="F44" i="18"/>
  <c r="K44" i="18" s="1"/>
  <c r="D44" i="18"/>
  <c r="W43" i="18"/>
  <c r="U43" i="18"/>
  <c r="R43" i="18"/>
  <c r="Q43" i="18"/>
  <c r="P43" i="18"/>
  <c r="N43" i="18"/>
  <c r="F43" i="18"/>
  <c r="K43" i="18" s="1"/>
  <c r="D43" i="18"/>
  <c r="R42" i="18"/>
  <c r="Q42" i="18"/>
  <c r="P42" i="18"/>
  <c r="O42" i="18"/>
  <c r="W42" i="18" s="1"/>
  <c r="N42" i="18"/>
  <c r="F42" i="18"/>
  <c r="K42" i="18" s="1"/>
  <c r="D42" i="18"/>
  <c r="R41" i="18"/>
  <c r="Q41" i="18"/>
  <c r="P41" i="18"/>
  <c r="O41" i="18"/>
  <c r="N41" i="18"/>
  <c r="F41" i="18"/>
  <c r="K41" i="18" s="1"/>
  <c r="D41" i="18"/>
  <c r="AG40" i="18"/>
  <c r="AF40" i="18"/>
  <c r="R40" i="18" s="1"/>
  <c r="AE40" i="18"/>
  <c r="Q40" i="18" s="1"/>
  <c r="AD40" i="18"/>
  <c r="P40" i="18" s="1"/>
  <c r="AC40" i="18"/>
  <c r="AB40" i="18"/>
  <c r="AA40" i="18"/>
  <c r="O40" i="18"/>
  <c r="N40" i="18"/>
  <c r="F40" i="18"/>
  <c r="K40" i="18" s="1"/>
  <c r="D40" i="18"/>
  <c r="AB39" i="18"/>
  <c r="AB255" i="18" s="1"/>
  <c r="AA39" i="18"/>
  <c r="AA255" i="18" s="1"/>
  <c r="R39" i="18"/>
  <c r="Q39" i="18"/>
  <c r="P39" i="18"/>
  <c r="O39" i="18"/>
  <c r="N39" i="18"/>
  <c r="F39" i="18"/>
  <c r="K39" i="18" s="1"/>
  <c r="D39" i="18"/>
  <c r="AD38" i="18"/>
  <c r="P38" i="18" s="1"/>
  <c r="AC38" i="18"/>
  <c r="AB38" i="18"/>
  <c r="AA38" i="18"/>
  <c r="R38" i="18"/>
  <c r="Q38" i="18"/>
  <c r="O38" i="18"/>
  <c r="W38" i="18" s="1"/>
  <c r="N38" i="18"/>
  <c r="F38" i="18"/>
  <c r="K38" i="18" s="1"/>
  <c r="D38" i="18"/>
  <c r="W37" i="18"/>
  <c r="U37" i="18"/>
  <c r="R37" i="18"/>
  <c r="Q37" i="18"/>
  <c r="P37" i="18"/>
  <c r="N37" i="18"/>
  <c r="F37" i="18"/>
  <c r="K37" i="18" s="1"/>
  <c r="D37" i="18"/>
  <c r="W36" i="18"/>
  <c r="U36" i="18"/>
  <c r="R36" i="18"/>
  <c r="Q36" i="18"/>
  <c r="P36" i="18"/>
  <c r="N36" i="18"/>
  <c r="F36" i="18"/>
  <c r="K36" i="18" s="1"/>
  <c r="D36" i="18"/>
  <c r="R35" i="18"/>
  <c r="Q35" i="18"/>
  <c r="P35" i="18"/>
  <c r="O35" i="18"/>
  <c r="W35" i="18" s="1"/>
  <c r="N35" i="18"/>
  <c r="K35" i="18"/>
  <c r="D35" i="18"/>
  <c r="W34" i="18"/>
  <c r="U34" i="18"/>
  <c r="R34" i="18"/>
  <c r="Q34" i="18"/>
  <c r="P34" i="18"/>
  <c r="N34" i="18"/>
  <c r="F34" i="18"/>
  <c r="K34" i="18" s="1"/>
  <c r="D34" i="18"/>
  <c r="R33" i="18"/>
  <c r="Q33" i="18"/>
  <c r="P33" i="18"/>
  <c r="O33" i="18"/>
  <c r="AK8" i="18" s="1"/>
  <c r="N33" i="18"/>
  <c r="F33" i="18"/>
  <c r="K33" i="18" s="1"/>
  <c r="D33" i="18"/>
  <c r="AG32" i="18"/>
  <c r="AF32" i="18"/>
  <c r="R32" i="18" s="1"/>
  <c r="AE32" i="18"/>
  <c r="Q32" i="18" s="1"/>
  <c r="AD32" i="18"/>
  <c r="P32" i="18" s="1"/>
  <c r="AC32" i="18"/>
  <c r="AB32" i="18"/>
  <c r="AA32" i="18"/>
  <c r="O32" i="18"/>
  <c r="N32" i="18"/>
  <c r="F32" i="18"/>
  <c r="K32" i="18" s="1"/>
  <c r="D32" i="18"/>
  <c r="W31" i="18"/>
  <c r="U31" i="18"/>
  <c r="R31" i="18"/>
  <c r="Q31" i="18"/>
  <c r="P31" i="18"/>
  <c r="N31" i="18"/>
  <c r="K31" i="18"/>
  <c r="D31" i="18"/>
  <c r="AG30" i="18"/>
  <c r="AF30" i="18"/>
  <c r="R30" i="18" s="1"/>
  <c r="AE30" i="18"/>
  <c r="Q30" i="18" s="1"/>
  <c r="AD30" i="18"/>
  <c r="AC30" i="18"/>
  <c r="AB30" i="18"/>
  <c r="AA30" i="18"/>
  <c r="P30" i="18"/>
  <c r="O30" i="18"/>
  <c r="W30" i="18" s="1"/>
  <c r="N30" i="18"/>
  <c r="F30" i="18"/>
  <c r="K30" i="18" s="1"/>
  <c r="D30" i="18"/>
  <c r="R29" i="18"/>
  <c r="Q29" i="18"/>
  <c r="P29" i="18"/>
  <c r="O29" i="18"/>
  <c r="N29" i="18"/>
  <c r="F29" i="18"/>
  <c r="K29" i="18" s="1"/>
  <c r="D29" i="18"/>
  <c r="R28" i="18"/>
  <c r="Q28" i="18"/>
  <c r="P28" i="18"/>
  <c r="O28" i="18"/>
  <c r="N28" i="18"/>
  <c r="F28" i="18"/>
  <c r="K28" i="18" s="1"/>
  <c r="D28" i="18"/>
  <c r="R27" i="18"/>
  <c r="Q27" i="18"/>
  <c r="P27" i="18"/>
  <c r="O27" i="18"/>
  <c r="N27" i="18"/>
  <c r="F27" i="18"/>
  <c r="K27" i="18" s="1"/>
  <c r="D27" i="18"/>
  <c r="AD26" i="18"/>
  <c r="AD254" i="18" s="1"/>
  <c r="AC26" i="18"/>
  <c r="AB26" i="18"/>
  <c r="AA26" i="18"/>
  <c r="R26" i="18"/>
  <c r="Q26" i="18"/>
  <c r="O26" i="18"/>
  <c r="W26" i="18" s="1"/>
  <c r="N26" i="18"/>
  <c r="F26" i="18"/>
  <c r="K26" i="18" s="1"/>
  <c r="D26" i="18"/>
  <c r="AF25" i="18"/>
  <c r="AF252" i="18" s="1"/>
  <c r="AD25" i="18"/>
  <c r="AD252" i="18" s="1"/>
  <c r="AB25" i="18"/>
  <c r="AA25" i="18"/>
  <c r="AA252" i="18" s="1"/>
  <c r="Q25" i="18"/>
  <c r="P25" i="18"/>
  <c r="O25" i="18"/>
  <c r="U25" i="18" s="1"/>
  <c r="N25" i="18"/>
  <c r="F25" i="18"/>
  <c r="K25" i="18" s="1"/>
  <c r="D25" i="18"/>
  <c r="W24" i="18"/>
  <c r="U24" i="18"/>
  <c r="R24" i="18"/>
  <c r="Q24" i="18"/>
  <c r="P24" i="18"/>
  <c r="N24" i="18"/>
  <c r="F24" i="18"/>
  <c r="K24" i="18" s="1"/>
  <c r="D24" i="18"/>
  <c r="W23" i="18"/>
  <c r="U23" i="18"/>
  <c r="R23" i="18"/>
  <c r="Q23" i="18"/>
  <c r="P23" i="18"/>
  <c r="N23" i="18"/>
  <c r="F23" i="18"/>
  <c r="K23" i="18" s="1"/>
  <c r="D23" i="18"/>
  <c r="AD22" i="18"/>
  <c r="AC22" i="18"/>
  <c r="AB22" i="18"/>
  <c r="AA22" i="18"/>
  <c r="R22" i="18"/>
  <c r="Q22" i="18"/>
  <c r="O22" i="18"/>
  <c r="N22" i="18"/>
  <c r="F22" i="18"/>
  <c r="K22" i="18" s="1"/>
  <c r="D22" i="18"/>
  <c r="R21" i="18"/>
  <c r="Q21" i="18"/>
  <c r="P21" i="18"/>
  <c r="O21" i="18"/>
  <c r="N21" i="18"/>
  <c r="F21" i="18"/>
  <c r="K21" i="18" s="1"/>
  <c r="D21" i="18"/>
  <c r="R20" i="18"/>
  <c r="Q20" i="18"/>
  <c r="P20" i="18"/>
  <c r="O20" i="18"/>
  <c r="W20" i="18" s="1"/>
  <c r="N20" i="18"/>
  <c r="F20" i="18"/>
  <c r="K20" i="18" s="1"/>
  <c r="D20" i="18"/>
  <c r="R19" i="18"/>
  <c r="Q19" i="18"/>
  <c r="P19" i="18"/>
  <c r="O19" i="18"/>
  <c r="U19" i="18" s="1"/>
  <c r="N19" i="18"/>
  <c r="F19" i="18"/>
  <c r="K19" i="18" s="1"/>
  <c r="D19" i="18"/>
  <c r="W18" i="18"/>
  <c r="R18" i="18"/>
  <c r="Q18" i="18"/>
  <c r="P18" i="18"/>
  <c r="N18" i="18"/>
  <c r="F18" i="18"/>
  <c r="K18" i="18" s="1"/>
  <c r="D18" i="18"/>
  <c r="AH17" i="18"/>
  <c r="AH245" i="18" s="1"/>
  <c r="AG17" i="18"/>
  <c r="AG256" i="18" s="1"/>
  <c r="AF17" i="18"/>
  <c r="AF256" i="18" s="1"/>
  <c r="AE17" i="18"/>
  <c r="AE256" i="18" s="1"/>
  <c r="AD17" i="18"/>
  <c r="AD256" i="18" s="1"/>
  <c r="AC17" i="18"/>
  <c r="AB17" i="18"/>
  <c r="AA17" i="18"/>
  <c r="O17" i="18"/>
  <c r="N17" i="18"/>
  <c r="F17" i="18"/>
  <c r="K17" i="18" s="1"/>
  <c r="D17" i="18"/>
  <c r="R16" i="18"/>
  <c r="Q16" i="18"/>
  <c r="P16" i="18"/>
  <c r="O16" i="18"/>
  <c r="N16" i="18"/>
  <c r="F16" i="18"/>
  <c r="K16" i="18" s="1"/>
  <c r="D16" i="18"/>
  <c r="R15" i="18"/>
  <c r="Q15" i="18"/>
  <c r="P15" i="18"/>
  <c r="O15" i="18"/>
  <c r="N15" i="18"/>
  <c r="F15" i="18"/>
  <c r="K15" i="18" s="1"/>
  <c r="D15" i="18"/>
  <c r="R14" i="18"/>
  <c r="Q14" i="18"/>
  <c r="P14" i="18"/>
  <c r="O14" i="18"/>
  <c r="W14" i="18" s="1"/>
  <c r="N14" i="18"/>
  <c r="F14" i="18"/>
  <c r="K14" i="18" s="1"/>
  <c r="D14" i="18"/>
  <c r="R13" i="18"/>
  <c r="Q13" i="18"/>
  <c r="P13" i="18"/>
  <c r="O13" i="18"/>
  <c r="U13" i="18" s="1"/>
  <c r="N13" i="18"/>
  <c r="F13" i="18"/>
  <c r="K13" i="18" s="1"/>
  <c r="D13" i="18"/>
  <c r="R12" i="18"/>
  <c r="Q12" i="18"/>
  <c r="P12" i="18"/>
  <c r="O12" i="18"/>
  <c r="W12" i="18" s="1"/>
  <c r="N12" i="18"/>
  <c r="F12" i="18"/>
  <c r="K12" i="18" s="1"/>
  <c r="D12" i="18"/>
  <c r="R11" i="18"/>
  <c r="Q11" i="18"/>
  <c r="P11" i="18"/>
  <c r="O11" i="18"/>
  <c r="N11" i="18"/>
  <c r="F11" i="18"/>
  <c r="K11" i="18" s="1"/>
  <c r="D11" i="18"/>
  <c r="R10" i="18"/>
  <c r="Q10" i="18"/>
  <c r="P10" i="18"/>
  <c r="O10" i="18"/>
  <c r="N10" i="18"/>
  <c r="F10" i="18"/>
  <c r="K10" i="18" s="1"/>
  <c r="D10" i="18"/>
  <c r="W9" i="18"/>
  <c r="R9" i="18"/>
  <c r="Q9" i="18"/>
  <c r="P9" i="18"/>
  <c r="N9" i="18"/>
  <c r="F9" i="18"/>
  <c r="K9" i="18" s="1"/>
  <c r="D9" i="18"/>
  <c r="AF8" i="18"/>
  <c r="R8" i="18" s="1"/>
  <c r="AE8" i="18"/>
  <c r="Q8" i="18" s="1"/>
  <c r="AD8" i="18"/>
  <c r="AG8" i="18" s="1"/>
  <c r="W8" i="18"/>
  <c r="U8" i="18"/>
  <c r="N8" i="18"/>
  <c r="F8" i="18"/>
  <c r="K8" i="18" s="1"/>
  <c r="D8" i="18"/>
  <c r="R7" i="18"/>
  <c r="Q7" i="18"/>
  <c r="P7" i="18"/>
  <c r="O7" i="18"/>
  <c r="N7" i="18"/>
  <c r="F7" i="18"/>
  <c r="K7" i="18" s="1"/>
  <c r="D7" i="18"/>
  <c r="R6" i="18"/>
  <c r="Q6" i="18"/>
  <c r="O6" i="18"/>
  <c r="W6" i="18" s="1"/>
  <c r="N6" i="18"/>
  <c r="F6" i="18"/>
  <c r="K6" i="18" s="1"/>
  <c r="D6" i="18"/>
  <c r="W5" i="18"/>
  <c r="U5" i="18"/>
  <c r="R5" i="18"/>
  <c r="Q5" i="18"/>
  <c r="N5" i="18"/>
  <c r="F5" i="18"/>
  <c r="K5" i="18" s="1"/>
  <c r="D5" i="18"/>
  <c r="AG4" i="18"/>
  <c r="AF4" i="18"/>
  <c r="R4" i="18" s="1"/>
  <c r="AE4" i="18"/>
  <c r="AD4" i="18"/>
  <c r="P4" i="18" s="1"/>
  <c r="W4" i="18"/>
  <c r="U4" i="18"/>
  <c r="N4" i="18"/>
  <c r="F4" i="18"/>
  <c r="K4" i="18" s="1"/>
  <c r="D4" i="18"/>
  <c r="R3" i="18"/>
  <c r="Q3" i="18"/>
  <c r="P3" i="18"/>
  <c r="O3" i="18"/>
  <c r="U3" i="18" s="1"/>
  <c r="N3" i="18"/>
  <c r="F3" i="18"/>
  <c r="K3" i="18" s="1"/>
  <c r="D3" i="18"/>
  <c r="AB252" i="18" l="1"/>
  <c r="AA251" i="18"/>
  <c r="X50" i="18"/>
  <c r="X4" i="18"/>
  <c r="X72" i="18"/>
  <c r="X89" i="18"/>
  <c r="X103" i="18"/>
  <c r="AK4" i="18"/>
  <c r="P26" i="18"/>
  <c r="AD251" i="18"/>
  <c r="Q17" i="18"/>
  <c r="AA254" i="18"/>
  <c r="AA258" i="18" s="1"/>
  <c r="AA260" i="18" s="1"/>
  <c r="X31" i="18"/>
  <c r="AB254" i="18"/>
  <c r="X48" i="18"/>
  <c r="AC254" i="18"/>
  <c r="X34" i="18"/>
  <c r="X203" i="18"/>
  <c r="X78" i="18"/>
  <c r="X5" i="18"/>
  <c r="X6" i="18"/>
  <c r="W7" i="18"/>
  <c r="X7" i="18" s="1"/>
  <c r="U7" i="18"/>
  <c r="X8" i="18"/>
  <c r="X9" i="18"/>
  <c r="U10" i="18"/>
  <c r="W10" i="18"/>
  <c r="X10" i="18" s="1"/>
  <c r="W11" i="18"/>
  <c r="X11" i="18" s="1"/>
  <c r="U11" i="18"/>
  <c r="X12" i="18"/>
  <c r="X14" i="18"/>
  <c r="U15" i="18"/>
  <c r="W15" i="18"/>
  <c r="X15" i="18" s="1"/>
  <c r="W16" i="18"/>
  <c r="X16" i="18" s="1"/>
  <c r="U16" i="18"/>
  <c r="W17" i="18"/>
  <c r="X17" i="18" s="1"/>
  <c r="U17" i="18"/>
  <c r="X18" i="18"/>
  <c r="X20" i="18"/>
  <c r="U21" i="18"/>
  <c r="W21" i="18"/>
  <c r="X21" i="18" s="1"/>
  <c r="W22" i="18"/>
  <c r="X22" i="18" s="1"/>
  <c r="U22" i="18"/>
  <c r="X23" i="18"/>
  <c r="X24" i="18"/>
  <c r="X26" i="18"/>
  <c r="W27" i="18"/>
  <c r="X27" i="18" s="1"/>
  <c r="U27" i="18"/>
  <c r="W28" i="18"/>
  <c r="X28" i="18" s="1"/>
  <c r="U28" i="18"/>
  <c r="W29" i="18"/>
  <c r="X29" i="18" s="1"/>
  <c r="U29" i="18"/>
  <c r="X30" i="18"/>
  <c r="U32" i="18"/>
  <c r="W32" i="18"/>
  <c r="X32" i="18" s="1"/>
  <c r="W33" i="18"/>
  <c r="X33" i="18" s="1"/>
  <c r="U33" i="18"/>
  <c r="X35" i="18"/>
  <c r="X36" i="18"/>
  <c r="X37" i="18"/>
  <c r="X38" i="18"/>
  <c r="W39" i="18"/>
  <c r="X39" i="18" s="1"/>
  <c r="U39" i="18"/>
  <c r="W40" i="18"/>
  <c r="X40" i="18" s="1"/>
  <c r="U40" i="18"/>
  <c r="W41" i="18"/>
  <c r="X41" i="18" s="1"/>
  <c r="U41" i="18"/>
  <c r="X42" i="18"/>
  <c r="X43" i="18"/>
  <c r="W44" i="18"/>
  <c r="X44" i="18" s="1"/>
  <c r="U44" i="18"/>
  <c r="W45" i="18"/>
  <c r="X45" i="18" s="1"/>
  <c r="U45" i="18"/>
  <c r="X46" i="18"/>
  <c r="W47" i="18"/>
  <c r="X47" i="18" s="1"/>
  <c r="U47" i="18"/>
  <c r="X49" i="18"/>
  <c r="W51" i="18"/>
  <c r="X51" i="18" s="1"/>
  <c r="U51" i="18"/>
  <c r="W52" i="18"/>
  <c r="X52" i="18" s="1"/>
  <c r="U52" i="18"/>
  <c r="X53" i="18"/>
  <c r="X54" i="18"/>
  <c r="W55" i="18"/>
  <c r="X55" i="18" s="1"/>
  <c r="U55" i="18"/>
  <c r="X56" i="18"/>
  <c r="X57" i="18"/>
  <c r="U58" i="18"/>
  <c r="W58" i="18"/>
  <c r="X58" i="18" s="1"/>
  <c r="X59" i="18"/>
  <c r="W60" i="18"/>
  <c r="X60" i="18" s="1"/>
  <c r="U60" i="18"/>
  <c r="X61" i="18"/>
  <c r="U62" i="18"/>
  <c r="W62" i="18"/>
  <c r="X62" i="18" s="1"/>
  <c r="X63" i="18"/>
  <c r="X64" i="18"/>
  <c r="W67" i="18"/>
  <c r="X67" i="18" s="1"/>
  <c r="U67" i="18"/>
  <c r="X69" i="18"/>
  <c r="W70" i="18"/>
  <c r="X70" i="18" s="1"/>
  <c r="U70" i="18"/>
  <c r="X71" i="18"/>
  <c r="W73" i="18"/>
  <c r="X73" i="18" s="1"/>
  <c r="U73" i="18"/>
  <c r="W74" i="18"/>
  <c r="X74" i="18" s="1"/>
  <c r="U74" i="18"/>
  <c r="X76" i="18"/>
  <c r="W77" i="18"/>
  <c r="X77" i="18" s="1"/>
  <c r="U77" i="18"/>
  <c r="X81" i="18"/>
  <c r="X82" i="18"/>
  <c r="X83" i="18"/>
  <c r="X84" i="18"/>
  <c r="W85" i="18"/>
  <c r="X85" i="18" s="1"/>
  <c r="U85" i="18"/>
  <c r="U87" i="18"/>
  <c r="W87" i="18"/>
  <c r="X87" i="18" s="1"/>
  <c r="W88" i="18"/>
  <c r="X88" i="18" s="1"/>
  <c r="U88" i="18"/>
  <c r="W90" i="18"/>
  <c r="X90" i="18" s="1"/>
  <c r="U90" i="18"/>
  <c r="W91" i="18"/>
  <c r="X91" i="18" s="1"/>
  <c r="U91" i="18"/>
  <c r="W93" i="18"/>
  <c r="X93" i="18" s="1"/>
  <c r="U93" i="18"/>
  <c r="W96" i="18"/>
  <c r="X96" i="18" s="1"/>
  <c r="U96" i="18"/>
  <c r="W98" i="18"/>
  <c r="X98" i="18" s="1"/>
  <c r="U98" i="18"/>
  <c r="X99" i="18"/>
  <c r="W101" i="18"/>
  <c r="X101" i="18" s="1"/>
  <c r="U101" i="18"/>
  <c r="X102" i="18"/>
  <c r="W104" i="18"/>
  <c r="X104" i="18" s="1"/>
  <c r="U104" i="18"/>
  <c r="X105" i="18"/>
  <c r="X106" i="18"/>
  <c r="W108" i="18"/>
  <c r="X108" i="18" s="1"/>
  <c r="U108" i="18"/>
  <c r="X109" i="18"/>
  <c r="W111" i="18"/>
  <c r="X111" i="18" s="1"/>
  <c r="U111" i="18"/>
  <c r="W115" i="18"/>
  <c r="X115" i="18" s="1"/>
  <c r="U115" i="18"/>
  <c r="W118" i="18"/>
  <c r="X118" i="18" s="1"/>
  <c r="U118" i="18"/>
  <c r="W120" i="18"/>
  <c r="X120" i="18" s="1"/>
  <c r="U120" i="18"/>
  <c r="W122" i="18"/>
  <c r="X122" i="18" s="1"/>
  <c r="U122" i="18"/>
  <c r="X123" i="18"/>
  <c r="W125" i="18"/>
  <c r="X125" i="18" s="1"/>
  <c r="U125" i="18"/>
  <c r="X126" i="18"/>
  <c r="U128" i="18"/>
  <c r="W128" i="18"/>
  <c r="X128" i="18" s="1"/>
  <c r="X129" i="18"/>
  <c r="U130" i="18"/>
  <c r="W130" i="18"/>
  <c r="X130" i="18" s="1"/>
  <c r="X131" i="18"/>
  <c r="X132" i="18"/>
  <c r="U133" i="18"/>
  <c r="W133" i="18"/>
  <c r="X133" i="18" s="1"/>
  <c r="W134" i="18"/>
  <c r="X134" i="18" s="1"/>
  <c r="U134" i="18"/>
  <c r="W135" i="18"/>
  <c r="X135" i="18" s="1"/>
  <c r="U135" i="18"/>
  <c r="W136" i="18"/>
  <c r="X136" i="18" s="1"/>
  <c r="U136" i="18"/>
  <c r="W137" i="18"/>
  <c r="X137" i="18" s="1"/>
  <c r="U137" i="18"/>
  <c r="X138" i="18"/>
  <c r="X139" i="18"/>
  <c r="X140" i="18"/>
  <c r="U141" i="18"/>
  <c r="W141" i="18"/>
  <c r="X141" i="18" s="1"/>
  <c r="W142" i="18"/>
  <c r="X142" i="18" s="1"/>
  <c r="U142" i="18"/>
  <c r="W143" i="18"/>
  <c r="X143" i="18" s="1"/>
  <c r="U143" i="18"/>
  <c r="U144" i="18"/>
  <c r="W144" i="18"/>
  <c r="X144" i="18" s="1"/>
  <c r="W145" i="18"/>
  <c r="X145" i="18" s="1"/>
  <c r="U145" i="18"/>
  <c r="X146" i="18"/>
  <c r="X147" i="18"/>
  <c r="W148" i="18"/>
  <c r="X148" i="18" s="1"/>
  <c r="U148" i="18"/>
  <c r="W149" i="18"/>
  <c r="X149" i="18" s="1"/>
  <c r="U149" i="18"/>
  <c r="W150" i="18"/>
  <c r="X150" i="18" s="1"/>
  <c r="U150" i="18"/>
  <c r="X151" i="18"/>
  <c r="X152" i="18"/>
  <c r="X153" i="18"/>
  <c r="U154" i="18"/>
  <c r="W154" i="18"/>
  <c r="X154" i="18" s="1"/>
  <c r="W155" i="18"/>
  <c r="X155" i="18" s="1"/>
  <c r="U155" i="18"/>
  <c r="W156" i="18"/>
  <c r="X156" i="18" s="1"/>
  <c r="U156" i="18"/>
  <c r="W157" i="18"/>
  <c r="X157" i="18" s="1"/>
  <c r="U157" i="18"/>
  <c r="W158" i="18"/>
  <c r="X158" i="18" s="1"/>
  <c r="U158" i="18"/>
  <c r="X159" i="18"/>
  <c r="X160" i="18"/>
  <c r="X161" i="18"/>
  <c r="U162" i="18"/>
  <c r="W162" i="18"/>
  <c r="X162" i="18" s="1"/>
  <c r="W163" i="18"/>
  <c r="X163" i="18" s="1"/>
  <c r="U163" i="18"/>
  <c r="W164" i="18"/>
  <c r="X164" i="18" s="1"/>
  <c r="U164" i="18"/>
  <c r="W165" i="18"/>
  <c r="X165" i="18" s="1"/>
  <c r="U165" i="18"/>
  <c r="W166" i="18"/>
  <c r="X166" i="18" s="1"/>
  <c r="U166" i="18"/>
  <c r="W167" i="18"/>
  <c r="X167" i="18" s="1"/>
  <c r="U167" i="18"/>
  <c r="W168" i="18"/>
  <c r="X168" i="18" s="1"/>
  <c r="U168" i="18"/>
  <c r="W169" i="18"/>
  <c r="X169" i="18" s="1"/>
  <c r="U169" i="18"/>
  <c r="X170" i="18"/>
  <c r="X171" i="18"/>
  <c r="X172" i="18"/>
  <c r="U173" i="18"/>
  <c r="W173" i="18"/>
  <c r="X173" i="18" s="1"/>
  <c r="W174" i="18"/>
  <c r="X174" i="18" s="1"/>
  <c r="U174" i="18"/>
  <c r="W175" i="18"/>
  <c r="X175" i="18" s="1"/>
  <c r="U175" i="18"/>
  <c r="X177" i="18"/>
  <c r="X178" i="18"/>
  <c r="X179" i="18"/>
  <c r="X180" i="18"/>
  <c r="U181" i="18"/>
  <c r="W181" i="18"/>
  <c r="X181" i="18" s="1"/>
  <c r="W182" i="18"/>
  <c r="X182" i="18" s="1"/>
  <c r="U182" i="18"/>
  <c r="W183" i="18"/>
  <c r="X183" i="18" s="1"/>
  <c r="U183" i="18"/>
  <c r="X184" i="18"/>
  <c r="U185" i="18"/>
  <c r="W185" i="18"/>
  <c r="X185" i="18" s="1"/>
  <c r="W186" i="18"/>
  <c r="X186" i="18" s="1"/>
  <c r="U186" i="18"/>
  <c r="W187" i="18"/>
  <c r="X187" i="18" s="1"/>
  <c r="U187" i="18"/>
  <c r="W188" i="18"/>
  <c r="X188" i="18" s="1"/>
  <c r="U188" i="18"/>
  <c r="W189" i="18"/>
  <c r="X189" i="18" s="1"/>
  <c r="U189" i="18"/>
  <c r="X190" i="18"/>
  <c r="X191" i="18"/>
  <c r="X192" i="18"/>
  <c r="U193" i="18"/>
  <c r="W193" i="18"/>
  <c r="X193" i="18" s="1"/>
  <c r="W194" i="18"/>
  <c r="X194" i="18" s="1"/>
  <c r="U194" i="18"/>
  <c r="W195" i="18"/>
  <c r="X195" i="18" s="1"/>
  <c r="U195" i="18"/>
  <c r="W196" i="18"/>
  <c r="X196" i="18" s="1"/>
  <c r="U196" i="18"/>
  <c r="W197" i="18"/>
  <c r="X197" i="18" s="1"/>
  <c r="U197" i="18"/>
  <c r="X198" i="18"/>
  <c r="X199" i="18"/>
  <c r="X200" i="18"/>
  <c r="X201" i="18"/>
  <c r="X202" i="18"/>
  <c r="X204" i="18"/>
  <c r="X205" i="18"/>
  <c r="X206" i="18"/>
  <c r="X207" i="18"/>
  <c r="X208" i="18"/>
  <c r="X209" i="18"/>
  <c r="W210" i="18"/>
  <c r="X210" i="18" s="1"/>
  <c r="U210" i="18"/>
  <c r="W211" i="18"/>
  <c r="X211" i="18" s="1"/>
  <c r="U211" i="18"/>
  <c r="W212" i="18"/>
  <c r="X212" i="18" s="1"/>
  <c r="U212" i="18"/>
  <c r="W213" i="18"/>
  <c r="X213" i="18" s="1"/>
  <c r="U213" i="18"/>
  <c r="X214" i="18"/>
  <c r="X215" i="18"/>
  <c r="X216" i="18"/>
  <c r="X217" i="18"/>
  <c r="W218" i="18"/>
  <c r="X218" i="18" s="1"/>
  <c r="U218" i="18"/>
  <c r="W219" i="18"/>
  <c r="X219" i="18" s="1"/>
  <c r="U219" i="18"/>
  <c r="W220" i="18"/>
  <c r="X220" i="18" s="1"/>
  <c r="U220" i="18"/>
  <c r="W221" i="18"/>
  <c r="X221" i="18" s="1"/>
  <c r="U221" i="18"/>
  <c r="X222" i="18"/>
  <c r="X223" i="18"/>
  <c r="X224" i="18"/>
  <c r="X225" i="18"/>
  <c r="X226" i="18"/>
  <c r="X227" i="18"/>
  <c r="X228" i="18"/>
  <c r="X229" i="18"/>
  <c r="X231" i="18"/>
  <c r="X234" i="18"/>
  <c r="X237" i="18"/>
  <c r="W239" i="18"/>
  <c r="X239" i="18" s="1"/>
  <c r="U239" i="18"/>
  <c r="W241" i="18"/>
  <c r="X241" i="18" s="1"/>
  <c r="U241" i="18"/>
  <c r="W243" i="18"/>
  <c r="X243" i="18" s="1"/>
  <c r="U243" i="18"/>
  <c r="W244" i="18"/>
  <c r="X244" i="18" s="1"/>
  <c r="U244" i="18"/>
  <c r="AK3" i="18"/>
  <c r="O246" i="18"/>
  <c r="O260" i="18" s="1"/>
  <c r="W13" i="18"/>
  <c r="X13" i="18" s="1"/>
  <c r="P17" i="18"/>
  <c r="AC256" i="18"/>
  <c r="AC245" i="18"/>
  <c r="W19" i="18"/>
  <c r="X19" i="18" s="1"/>
  <c r="W86" i="18"/>
  <c r="X86" i="18" s="1"/>
  <c r="U86" i="18"/>
  <c r="W100" i="18"/>
  <c r="X100" i="18" s="1"/>
  <c r="U100" i="18"/>
  <c r="AA245" i="18"/>
  <c r="AA256" i="18"/>
  <c r="W116" i="18"/>
  <c r="X116" i="18" s="1"/>
  <c r="U116" i="18"/>
  <c r="W127" i="18"/>
  <c r="X127" i="18" s="1"/>
  <c r="U127" i="18"/>
  <c r="P8" i="18"/>
  <c r="AE251" i="18"/>
  <c r="W107" i="18"/>
  <c r="X107" i="18" s="1"/>
  <c r="U107" i="18"/>
  <c r="W176" i="18"/>
  <c r="X176" i="18" s="1"/>
  <c r="U176" i="18"/>
  <c r="AB245" i="18"/>
  <c r="AB256" i="18"/>
  <c r="AD245" i="18"/>
  <c r="AD253" i="18"/>
  <c r="U14" i="18"/>
  <c r="R17" i="18"/>
  <c r="U20" i="18"/>
  <c r="R25" i="18"/>
  <c r="U26" i="18"/>
  <c r="U30" i="18"/>
  <c r="AF251" i="18"/>
  <c r="U38" i="18"/>
  <c r="U57" i="18"/>
  <c r="U64" i="18"/>
  <c r="U71" i="18"/>
  <c r="AG251" i="18"/>
  <c r="U35" i="18"/>
  <c r="U42" i="18"/>
  <c r="U61" i="18"/>
  <c r="X68" i="18"/>
  <c r="U76" i="18"/>
  <c r="AE245" i="18"/>
  <c r="AE253" i="18"/>
  <c r="AF245" i="18"/>
  <c r="AF253" i="18"/>
  <c r="AK7" i="18"/>
  <c r="U12" i="18"/>
  <c r="AB251" i="18"/>
  <c r="W25" i="18"/>
  <c r="X25" i="18" s="1"/>
  <c r="U46" i="18"/>
  <c r="U49" i="18"/>
  <c r="U53" i="18"/>
  <c r="U69" i="18"/>
  <c r="W94" i="18"/>
  <c r="X94" i="18" s="1"/>
  <c r="U94" i="18"/>
  <c r="U95" i="18"/>
  <c r="W95" i="18"/>
  <c r="X95" i="18" s="1"/>
  <c r="W124" i="18"/>
  <c r="X124" i="18" s="1"/>
  <c r="U124" i="18"/>
  <c r="W3" i="18"/>
  <c r="X3" i="18" s="1"/>
  <c r="Q4" i="18"/>
  <c r="AG245" i="18"/>
  <c r="AG253" i="18"/>
  <c r="P22" i="18"/>
  <c r="AC251" i="18"/>
  <c r="W65" i="18"/>
  <c r="X65" i="18" s="1"/>
  <c r="U83" i="18"/>
  <c r="W113" i="18"/>
  <c r="X113" i="18" s="1"/>
  <c r="U113" i="18"/>
  <c r="W97" i="18"/>
  <c r="X97" i="18" s="1"/>
  <c r="U97" i="18"/>
  <c r="W110" i="18"/>
  <c r="X110" i="18" s="1"/>
  <c r="U131" i="18"/>
  <c r="U139" i="18"/>
  <c r="U147" i="18"/>
  <c r="U152" i="18"/>
  <c r="U160" i="18"/>
  <c r="U171" i="18"/>
  <c r="U191" i="18"/>
  <c r="U199" i="18"/>
  <c r="U208" i="18"/>
  <c r="U216" i="18"/>
  <c r="U224" i="18"/>
  <c r="U227" i="18"/>
  <c r="U237" i="18"/>
  <c r="U231" i="18"/>
  <c r="U234" i="18"/>
  <c r="U99" i="18"/>
  <c r="U102" i="18"/>
  <c r="U106" i="18"/>
  <c r="U126" i="18"/>
  <c r="U206" i="18"/>
  <c r="U214" i="18"/>
  <c r="U222" i="18"/>
  <c r="U109" i="18"/>
  <c r="U129" i="18"/>
  <c r="U132" i="18"/>
  <c r="U140" i="18"/>
  <c r="U153" i="18"/>
  <c r="U161" i="18"/>
  <c r="U172" i="18"/>
  <c r="U192" i="18"/>
  <c r="U209" i="18"/>
  <c r="U217" i="18"/>
  <c r="U225" i="18"/>
  <c r="U228" i="18"/>
  <c r="U138" i="18"/>
  <c r="U146" i="18"/>
  <c r="U151" i="18"/>
  <c r="U159" i="18"/>
  <c r="U170" i="18"/>
  <c r="U179" i="18"/>
  <c r="U190" i="18"/>
  <c r="U198" i="18"/>
  <c r="U207" i="18"/>
  <c r="U215" i="18"/>
  <c r="U223" i="18"/>
  <c r="U226" i="18"/>
  <c r="U229" i="18"/>
  <c r="AF258" i="18" l="1"/>
  <c r="R246" i="18"/>
  <c r="AC258" i="18"/>
  <c r="AC260" i="18" s="1"/>
  <c r="AG258" i="18"/>
  <c r="AG260" i="18" s="1"/>
  <c r="Q246" i="18"/>
  <c r="AF261" i="18"/>
  <c r="AB258" i="18"/>
  <c r="P246" i="18"/>
  <c r="AA261" i="18"/>
  <c r="AG261" i="18"/>
  <c r="W246" i="18"/>
  <c r="AC261" i="18"/>
  <c r="AE258" i="18"/>
  <c r="AD258" i="18"/>
  <c r="AD260" i="18" s="1"/>
  <c r="AF260" i="18"/>
  <c r="AK10" i="18"/>
  <c r="AE260" i="18" l="1"/>
  <c r="AE261" i="18"/>
  <c r="AB260" i="18"/>
  <c r="AB261" i="18"/>
  <c r="AD261" i="18"/>
  <c r="P25" i="2" l="1"/>
  <c r="AG25" i="2" s="1"/>
  <c r="O25" i="2"/>
  <c r="N25" i="2"/>
  <c r="Z25" i="2" l="1"/>
  <c r="AL214" i="14"/>
  <c r="AL213" i="14"/>
  <c r="AL212" i="14"/>
  <c r="AL211" i="14"/>
  <c r="AL210" i="14"/>
  <c r="AL209" i="14"/>
  <c r="AL208" i="14"/>
  <c r="AL207" i="14"/>
  <c r="AL206" i="14"/>
  <c r="AL205" i="14"/>
  <c r="AL204" i="14"/>
  <c r="AL203" i="14"/>
  <c r="AL202" i="14"/>
  <c r="AL201" i="14"/>
  <c r="AL200" i="14"/>
  <c r="AL199" i="14"/>
  <c r="AL198" i="14"/>
  <c r="AL197" i="14"/>
  <c r="AL196" i="14"/>
  <c r="AL195" i="14"/>
  <c r="AL194" i="14"/>
  <c r="AL193" i="14"/>
  <c r="AL192" i="14"/>
  <c r="AL191" i="14"/>
  <c r="AL190" i="14"/>
  <c r="AL188" i="14"/>
  <c r="AL187" i="14"/>
  <c r="AL186" i="14"/>
  <c r="AL185" i="14"/>
  <c r="AL184" i="14"/>
  <c r="AL183" i="14"/>
  <c r="AL182" i="14"/>
  <c r="AL181" i="14"/>
  <c r="AL180" i="14"/>
  <c r="AL179" i="14"/>
  <c r="AL178" i="14"/>
  <c r="AL177" i="14"/>
  <c r="AL176" i="14"/>
  <c r="AL175" i="14"/>
  <c r="AL174" i="14"/>
  <c r="AL173" i="14"/>
  <c r="AL172" i="14"/>
  <c r="AL171" i="14"/>
  <c r="AL170" i="14"/>
  <c r="AL169" i="14"/>
  <c r="AL168" i="14"/>
  <c r="AL167" i="14"/>
  <c r="AL166" i="14"/>
  <c r="AL165" i="14"/>
  <c r="AL164" i="14"/>
  <c r="AL163" i="14"/>
  <c r="AL162" i="14"/>
  <c r="AL161" i="14"/>
  <c r="AL160" i="14"/>
  <c r="AL158" i="14"/>
  <c r="AL157" i="14"/>
  <c r="AL156" i="14"/>
  <c r="AL155" i="14"/>
  <c r="AL154" i="14"/>
  <c r="AL153" i="14"/>
  <c r="AL152" i="14"/>
  <c r="AL151" i="14"/>
  <c r="AL150" i="14"/>
  <c r="AL149" i="14"/>
  <c r="AL148" i="14"/>
  <c r="AL147" i="14"/>
  <c r="AL146" i="14"/>
  <c r="AL145" i="14"/>
  <c r="AL144" i="14"/>
  <c r="AL143" i="14"/>
  <c r="AL142" i="14"/>
  <c r="AL141" i="14"/>
  <c r="AL140" i="14"/>
  <c r="AL139" i="14"/>
  <c r="AL138" i="14"/>
  <c r="AL137" i="14"/>
  <c r="AL135" i="14"/>
  <c r="AL134" i="14"/>
  <c r="AL133" i="14"/>
  <c r="AL132" i="14"/>
  <c r="AL131" i="14"/>
  <c r="AL130" i="14"/>
  <c r="AL129" i="14"/>
  <c r="AL128" i="14"/>
  <c r="AL127" i="14"/>
  <c r="AL126" i="14"/>
  <c r="AL125" i="14"/>
  <c r="AL124" i="14"/>
  <c r="AL123" i="14"/>
  <c r="AL122" i="14"/>
  <c r="AL121" i="14"/>
  <c r="AL119" i="14"/>
  <c r="AL118" i="14"/>
  <c r="AL117" i="14"/>
  <c r="AL116" i="14"/>
  <c r="AL115" i="14"/>
  <c r="AL114" i="14"/>
  <c r="AL113" i="14"/>
  <c r="AL112" i="14"/>
  <c r="AL111" i="14"/>
  <c r="AL110" i="14"/>
  <c r="AL109" i="14"/>
  <c r="AL108" i="14"/>
  <c r="AL107" i="14"/>
  <c r="AL106" i="14"/>
  <c r="AL104" i="14"/>
  <c r="AL103" i="14"/>
  <c r="AL102" i="14"/>
  <c r="AL101" i="14"/>
  <c r="AL100" i="14"/>
  <c r="AL99" i="14"/>
  <c r="AL98" i="14"/>
  <c r="AL97" i="14"/>
  <c r="AL96" i="14"/>
  <c r="AL95" i="14"/>
  <c r="AL94" i="14"/>
  <c r="AL93" i="14"/>
  <c r="AL92" i="14"/>
  <c r="AL91" i="14"/>
  <c r="AL90" i="14"/>
  <c r="AL89" i="14"/>
  <c r="AL88" i="14"/>
  <c r="AL87" i="14"/>
  <c r="AL86" i="14"/>
  <c r="AL84" i="14"/>
  <c r="AL83" i="14"/>
  <c r="AL82" i="14"/>
  <c r="AL81" i="14"/>
  <c r="AL80" i="14"/>
  <c r="AL79" i="14"/>
  <c r="AL78" i="14"/>
  <c r="AL77" i="14"/>
  <c r="AL76" i="14"/>
  <c r="AL74" i="14"/>
  <c r="AL73" i="14"/>
  <c r="AL72" i="14"/>
  <c r="AL71" i="14"/>
  <c r="AL70" i="14"/>
  <c r="AL69" i="14"/>
  <c r="AL68" i="14"/>
  <c r="AL67" i="14"/>
  <c r="AL65" i="14"/>
  <c r="AL64" i="14"/>
  <c r="AL63" i="14"/>
  <c r="AL62" i="14"/>
  <c r="AL61" i="14"/>
  <c r="AL60" i="14"/>
  <c r="AL59" i="14"/>
  <c r="AL58" i="14"/>
  <c r="AL57" i="14"/>
  <c r="AL56" i="14"/>
  <c r="AL55" i="14"/>
  <c r="AL54" i="14"/>
  <c r="AL53" i="14"/>
  <c r="AL52" i="14"/>
  <c r="AL51" i="14"/>
  <c r="AL50" i="14"/>
  <c r="AL49" i="14"/>
  <c r="AL48" i="14"/>
  <c r="AL47" i="14"/>
  <c r="AL46" i="14"/>
  <c r="AL44" i="14"/>
  <c r="AL43" i="14"/>
  <c r="AL42" i="14"/>
  <c r="AL41" i="14"/>
  <c r="AL40" i="14"/>
  <c r="AL39" i="14"/>
  <c r="AL38" i="14"/>
  <c r="AL37" i="14"/>
  <c r="AL36" i="14"/>
  <c r="AL35" i="14"/>
  <c r="AL34" i="14"/>
  <c r="AL33" i="14"/>
  <c r="AL32" i="14"/>
  <c r="AL31" i="14"/>
  <c r="AL30" i="14"/>
  <c r="AL29" i="14"/>
  <c r="AL28" i="14"/>
  <c r="AL27" i="14"/>
  <c r="AL26" i="14"/>
  <c r="AL25" i="14"/>
  <c r="AL24" i="14"/>
  <c r="AL10" i="14"/>
  <c r="AL11" i="14"/>
  <c r="AL12" i="14"/>
  <c r="AL13" i="14"/>
  <c r="AL14" i="14"/>
  <c r="AL15" i="14"/>
  <c r="AL16" i="14"/>
  <c r="AL17" i="14"/>
  <c r="AL18" i="14"/>
  <c r="AL21" i="14"/>
  <c r="AL22" i="14"/>
  <c r="AL9" i="14"/>
  <c r="AL7" i="14"/>
  <c r="AL5" i="14"/>
  <c r="AE4" i="14"/>
  <c r="AF4" i="14"/>
  <c r="AD4" i="14"/>
  <c r="T4" i="14"/>
  <c r="AC3" i="14"/>
  <c r="AE14" i="2" l="1"/>
  <c r="AE9" i="2"/>
  <c r="AJ45" i="14"/>
  <c r="AJ66" i="14"/>
  <c r="AJ75" i="14"/>
  <c r="AJ85" i="14"/>
  <c r="AJ105" i="14"/>
  <c r="AJ136" i="14"/>
  <c r="AJ159" i="14"/>
  <c r="AJ189" i="14"/>
  <c r="AJ735" i="14"/>
  <c r="AE79" i="2" l="1"/>
  <c r="AO189" i="14" l="1"/>
  <c r="AQ189" i="14" s="1"/>
  <c r="AH189" i="14"/>
  <c r="AO159" i="14"/>
  <c r="AQ159" i="14" s="1"/>
  <c r="AH159" i="14"/>
  <c r="AO136" i="14"/>
  <c r="AQ136" i="14" s="1"/>
  <c r="AH136" i="14"/>
  <c r="AO105" i="14"/>
  <c r="AQ105" i="14" s="1"/>
  <c r="AH105" i="14"/>
  <c r="AO66" i="14"/>
  <c r="AQ66" i="14" s="1"/>
  <c r="AH66" i="14"/>
  <c r="AH75" i="14" s="1"/>
  <c r="AH85" i="14" s="1"/>
  <c r="AO45" i="14"/>
  <c r="AQ45" i="14" s="1"/>
  <c r="AH45" i="14"/>
  <c r="B214" i="14"/>
  <c r="B213" i="14"/>
  <c r="B212" i="14"/>
  <c r="B211" i="14"/>
  <c r="B210" i="14"/>
  <c r="B209" i="14"/>
  <c r="B208" i="14"/>
  <c r="B207" i="14"/>
  <c r="B206" i="14"/>
  <c r="B205" i="14"/>
  <c r="B204" i="14"/>
  <c r="B203" i="14"/>
  <c r="B202" i="14"/>
  <c r="B201" i="14"/>
  <c r="B200" i="14"/>
  <c r="B199" i="14"/>
  <c r="B198" i="14"/>
  <c r="B197" i="14"/>
  <c r="B196" i="14"/>
  <c r="B195" i="14"/>
  <c r="B194" i="14"/>
  <c r="B193" i="14"/>
  <c r="B192" i="14"/>
  <c r="B191" i="14"/>
  <c r="B190" i="14"/>
  <c r="B188" i="14"/>
  <c r="B187" i="14"/>
  <c r="B186" i="14"/>
  <c r="B185" i="14"/>
  <c r="B184" i="14"/>
  <c r="B183" i="14"/>
  <c r="B182" i="14"/>
  <c r="B181" i="14"/>
  <c r="B180" i="14"/>
  <c r="B179" i="14"/>
  <c r="B178" i="14"/>
  <c r="B177" i="14"/>
  <c r="B176" i="14"/>
  <c r="B175" i="14"/>
  <c r="B174" i="14"/>
  <c r="B173" i="14"/>
  <c r="B172" i="14"/>
  <c r="B171" i="14"/>
  <c r="B170" i="14"/>
  <c r="B169" i="14"/>
  <c r="B168" i="14"/>
  <c r="B167" i="14"/>
  <c r="B166" i="14"/>
  <c r="B165" i="14"/>
  <c r="B164" i="14"/>
  <c r="B163" i="14"/>
  <c r="B162" i="14"/>
  <c r="B161" i="14"/>
  <c r="B160" i="14"/>
  <c r="B158" i="14"/>
  <c r="B157" i="14"/>
  <c r="B156" i="14"/>
  <c r="B155" i="14"/>
  <c r="B154" i="14"/>
  <c r="B153" i="14"/>
  <c r="B152" i="14"/>
  <c r="B151" i="14"/>
  <c r="B150" i="14"/>
  <c r="B149" i="14"/>
  <c r="B148" i="14"/>
  <c r="B147" i="14"/>
  <c r="B146" i="14"/>
  <c r="B145" i="14"/>
  <c r="B144" i="14"/>
  <c r="B143" i="14"/>
  <c r="B142" i="14"/>
  <c r="B141" i="14"/>
  <c r="B140" i="14"/>
  <c r="B139" i="14"/>
  <c r="B138" i="14"/>
  <c r="B137" i="14"/>
  <c r="B135" i="14"/>
  <c r="B134" i="14"/>
  <c r="B133" i="14"/>
  <c r="B132" i="14"/>
  <c r="B131" i="14"/>
  <c r="B130" i="14"/>
  <c r="B129" i="14"/>
  <c r="B128" i="14"/>
  <c r="B127" i="14"/>
  <c r="B126" i="14"/>
  <c r="B125" i="14"/>
  <c r="B124" i="14"/>
  <c r="B123" i="14"/>
  <c r="B122" i="14"/>
  <c r="B121" i="14"/>
  <c r="B119" i="14"/>
  <c r="B118" i="14"/>
  <c r="B117" i="14"/>
  <c r="B116" i="14"/>
  <c r="B115" i="14"/>
  <c r="B114" i="14"/>
  <c r="B113" i="14"/>
  <c r="B112" i="14"/>
  <c r="B111" i="14"/>
  <c r="B110" i="14"/>
  <c r="B109" i="14"/>
  <c r="B108" i="14"/>
  <c r="B107" i="14"/>
  <c r="B106" i="14"/>
  <c r="B104" i="14"/>
  <c r="B103" i="14"/>
  <c r="B102" i="14"/>
  <c r="B101" i="14"/>
  <c r="B100" i="14"/>
  <c r="B99" i="14"/>
  <c r="B98" i="14"/>
  <c r="B97" i="14"/>
  <c r="B96" i="14"/>
  <c r="B95" i="14"/>
  <c r="B94" i="14"/>
  <c r="B93" i="14"/>
  <c r="B92" i="14"/>
  <c r="B91" i="14"/>
  <c r="B90" i="14"/>
  <c r="B89" i="14"/>
  <c r="B88" i="14"/>
  <c r="B87" i="14"/>
  <c r="B86" i="14"/>
  <c r="B84" i="14"/>
  <c r="B83" i="14"/>
  <c r="B82" i="14"/>
  <c r="B81" i="14"/>
  <c r="B80" i="14"/>
  <c r="B79" i="14"/>
  <c r="B78" i="14"/>
  <c r="B77" i="14"/>
  <c r="B76" i="14"/>
  <c r="B74" i="14"/>
  <c r="B73" i="14"/>
  <c r="B72" i="14"/>
  <c r="B71" i="14"/>
  <c r="B70" i="14"/>
  <c r="B69" i="14"/>
  <c r="B68" i="14"/>
  <c r="B67" i="14"/>
  <c r="B62" i="14"/>
  <c r="B63" i="14"/>
  <c r="B64" i="14"/>
  <c r="B65" i="14"/>
  <c r="B47" i="14"/>
  <c r="B48" i="14"/>
  <c r="B49" i="14"/>
  <c r="B50" i="14"/>
  <c r="B51" i="14"/>
  <c r="B52" i="14"/>
  <c r="B53" i="14"/>
  <c r="B54" i="14"/>
  <c r="B55" i="14"/>
  <c r="B56" i="14"/>
  <c r="B57" i="14"/>
  <c r="B58" i="14"/>
  <c r="B59" i="14"/>
  <c r="B60" i="14"/>
  <c r="B61" i="14"/>
  <c r="B46" i="14"/>
  <c r="B44" i="14"/>
  <c r="B43" i="14"/>
  <c r="B42" i="14"/>
  <c r="B41" i="14"/>
  <c r="B40" i="14"/>
  <c r="B39" i="14"/>
  <c r="B38" i="14"/>
  <c r="B37" i="14"/>
  <c r="B36" i="14"/>
  <c r="B35" i="14"/>
  <c r="B34" i="14"/>
  <c r="B33" i="14"/>
  <c r="B32" i="14"/>
  <c r="B31" i="14"/>
  <c r="B30" i="14"/>
  <c r="B29" i="14"/>
  <c r="B28" i="14"/>
  <c r="B27" i="14"/>
  <c r="B26" i="14"/>
  <c r="B25" i="14"/>
  <c r="B24" i="14"/>
  <c r="AO75" i="14" l="1"/>
  <c r="AQ75" i="14" l="1"/>
  <c r="AO85" i="14"/>
  <c r="AQ85" i="14" s="1"/>
  <c r="AE7" i="2" l="1"/>
  <c r="AE8" i="2"/>
  <c r="AE11" i="2"/>
  <c r="AE13" i="2"/>
  <c r="AE15" i="2"/>
  <c r="AE16" i="2"/>
  <c r="AE18" i="2"/>
  <c r="AE19" i="2"/>
  <c r="AE21" i="2"/>
  <c r="AE22" i="2"/>
  <c r="AE23" i="2"/>
  <c r="AE25" i="2"/>
  <c r="AE27" i="2"/>
  <c r="AE28" i="2"/>
  <c r="AE29" i="2"/>
  <c r="AE20" i="2"/>
  <c r="AE3" i="2"/>
  <c r="AE4" i="2"/>
  <c r="AE10" i="2"/>
  <c r="AE24" i="2"/>
  <c r="AE30" i="2"/>
  <c r="AE31" i="2"/>
  <c r="AE32" i="2"/>
  <c r="AE35" i="2"/>
  <c r="AE36" i="2"/>
  <c r="AE37" i="2"/>
  <c r="AE38" i="2"/>
  <c r="AE39" i="2"/>
  <c r="AE40" i="2"/>
  <c r="AE42" i="2"/>
  <c r="AE43" i="2"/>
  <c r="AE44" i="2"/>
  <c r="AE46" i="2"/>
  <c r="AE47" i="2"/>
  <c r="AE49" i="2"/>
  <c r="AE50" i="2"/>
  <c r="AE51" i="2"/>
  <c r="AE52" i="2"/>
  <c r="AE53" i="2"/>
  <c r="AE54" i="2"/>
  <c r="AE55" i="2"/>
  <c r="AE56" i="2"/>
  <c r="AE57" i="2"/>
  <c r="AE59" i="2"/>
  <c r="AE60" i="2"/>
  <c r="AE61" i="2"/>
  <c r="AE64" i="2"/>
  <c r="AE67" i="2"/>
  <c r="AE65" i="2"/>
  <c r="AE66" i="2"/>
  <c r="AE68" i="2"/>
  <c r="AE69" i="2"/>
  <c r="AE70" i="2"/>
  <c r="AE71" i="2"/>
  <c r="AE72" i="2"/>
  <c r="AE73" i="2"/>
  <c r="AE74" i="2"/>
  <c r="AE76" i="2"/>
  <c r="AE78" i="2"/>
  <c r="AE80" i="2"/>
  <c r="AE82" i="2"/>
  <c r="AE83" i="2"/>
  <c r="AE84" i="2"/>
  <c r="AE85" i="2"/>
  <c r="AE86" i="2"/>
  <c r="AE87" i="2"/>
  <c r="AE88" i="2"/>
  <c r="AE90" i="2"/>
  <c r="AE91" i="2"/>
  <c r="AE92" i="2"/>
  <c r="AE94" i="2"/>
  <c r="AE96" i="2"/>
  <c r="AE98" i="2"/>
  <c r="AE100" i="2"/>
  <c r="AE102" i="2"/>
  <c r="AE104" i="2"/>
  <c r="AE105" i="2"/>
  <c r="AE106" i="2"/>
  <c r="AE108" i="2"/>
  <c r="AE110" i="2"/>
  <c r="AE111" i="2"/>
  <c r="AE112" i="2"/>
  <c r="AE114" i="2"/>
  <c r="AE115" i="2"/>
  <c r="AE117" i="2"/>
  <c r="AE120" i="2"/>
  <c r="AE121" i="2"/>
  <c r="AE122" i="2"/>
  <c r="AE123" i="2"/>
  <c r="AE124" i="2"/>
  <c r="AE126" i="2"/>
  <c r="AE127" i="2"/>
  <c r="AE128" i="2"/>
  <c r="AE129" i="2"/>
  <c r="AE130" i="2"/>
  <c r="AE131" i="2"/>
  <c r="AE132" i="2"/>
  <c r="AE133" i="2"/>
  <c r="AE134" i="2"/>
  <c r="AE135" i="2"/>
  <c r="AE136" i="2"/>
  <c r="AE137" i="2"/>
  <c r="AE138" i="2"/>
  <c r="AE139" i="2"/>
  <c r="AE140" i="2"/>
  <c r="AE141" i="2"/>
  <c r="AE143" i="2"/>
  <c r="AE145" i="2"/>
  <c r="AE146" i="2"/>
  <c r="AE142" i="2"/>
  <c r="AE144" i="2"/>
  <c r="AE147" i="2"/>
  <c r="AE148" i="2"/>
  <c r="AE149" i="2"/>
  <c r="AE150" i="2"/>
  <c r="AE151" i="2"/>
  <c r="AE152" i="2"/>
  <c r="AE153" i="2"/>
  <c r="AE154" i="2"/>
  <c r="AE156" i="2"/>
  <c r="AE157" i="2"/>
  <c r="AE158" i="2"/>
  <c r="AE159" i="2"/>
  <c r="AE160" i="2"/>
  <c r="AE161" i="2"/>
  <c r="AE162" i="2"/>
  <c r="AE163" i="2"/>
  <c r="AE164" i="2"/>
  <c r="AE5" i="2"/>
  <c r="G5" i="14"/>
  <c r="B6" i="14"/>
  <c r="B7" i="14"/>
  <c r="B8" i="14"/>
  <c r="B9" i="14"/>
  <c r="B10" i="14"/>
  <c r="B11" i="14"/>
  <c r="B12" i="14"/>
  <c r="B13" i="14"/>
  <c r="B14" i="14"/>
  <c r="B15" i="14"/>
  <c r="B16" i="14"/>
  <c r="B17" i="14"/>
  <c r="B18" i="14"/>
  <c r="B19" i="14"/>
  <c r="B20" i="14"/>
  <c r="B21" i="14"/>
  <c r="B22" i="14"/>
  <c r="B5" i="14"/>
  <c r="AX734" i="14"/>
  <c r="AW734" i="14"/>
  <c r="AV734" i="14"/>
  <c r="AP734" i="14"/>
  <c r="AN734" i="14"/>
  <c r="AU734" i="14"/>
  <c r="AT734" i="14"/>
  <c r="AS734" i="14"/>
  <c r="AR734" i="14"/>
  <c r="AO23" i="14"/>
  <c r="AQ23" i="14" s="1"/>
  <c r="AB5" i="14" l="1"/>
  <c r="S5" i="14"/>
  <c r="AA5" i="14"/>
  <c r="R5" i="14"/>
  <c r="Z5" i="14"/>
  <c r="Q5" i="14"/>
  <c r="Y5" i="14"/>
  <c r="P5" i="14"/>
  <c r="W5" i="14"/>
  <c r="O5" i="14"/>
  <c r="V5" i="14"/>
  <c r="N5" i="14"/>
  <c r="U5" i="14"/>
  <c r="M5" i="14"/>
  <c r="T5" i="14"/>
  <c r="AA732" i="14"/>
  <c r="V727" i="14"/>
  <c r="Y722" i="14"/>
  <c r="AA715" i="14"/>
  <c r="V710" i="14"/>
  <c r="Y704" i="14"/>
  <c r="AA698" i="14"/>
  <c r="V693" i="14"/>
  <c r="Y688" i="14"/>
  <c r="Z732" i="14"/>
  <c r="U727" i="14"/>
  <c r="W721" i="14"/>
  <c r="Z715" i="14"/>
  <c r="U710" i="14"/>
  <c r="W703" i="14"/>
  <c r="Z698" i="14"/>
  <c r="U693" i="14"/>
  <c r="W687" i="14"/>
  <c r="Z682" i="14"/>
  <c r="U676" i="14"/>
  <c r="M728" i="14"/>
  <c r="O722" i="14"/>
  <c r="R717" i="14"/>
  <c r="M711" i="14"/>
  <c r="O704" i="14"/>
  <c r="R699" i="14"/>
  <c r="M694" i="14"/>
  <c r="O688" i="14"/>
  <c r="R683" i="14"/>
  <c r="M677" i="14"/>
  <c r="V730" i="14"/>
  <c r="Y725" i="14"/>
  <c r="AA719" i="14"/>
  <c r="V713" i="14"/>
  <c r="Y707" i="14"/>
  <c r="AA701" i="14"/>
  <c r="V696" i="14"/>
  <c r="Y691" i="14"/>
  <c r="AA685" i="14"/>
  <c r="V680" i="14"/>
  <c r="Y674" i="14"/>
  <c r="M730" i="14"/>
  <c r="O724" i="14"/>
  <c r="R719" i="14"/>
  <c r="M713" i="14"/>
  <c r="O706" i="14"/>
  <c r="R701" i="14"/>
  <c r="M696" i="14"/>
  <c r="O690" i="14"/>
  <c r="R685" i="14"/>
  <c r="S729" i="14"/>
  <c r="N724" i="14"/>
  <c r="Q719" i="14"/>
  <c r="S712" i="14"/>
  <c r="N706" i="14"/>
  <c r="Q701" i="14"/>
  <c r="S695" i="14"/>
  <c r="N690" i="14"/>
  <c r="Q685" i="14"/>
  <c r="S678" i="14"/>
  <c r="Z729" i="14"/>
  <c r="U724" i="14"/>
  <c r="W718" i="14"/>
  <c r="Z712" i="14"/>
  <c r="U706" i="14"/>
  <c r="W700" i="14"/>
  <c r="Z695" i="14"/>
  <c r="S732" i="14"/>
  <c r="N727" i="14"/>
  <c r="Q722" i="14"/>
  <c r="S715" i="14"/>
  <c r="N710" i="14"/>
  <c r="Q704" i="14"/>
  <c r="S698" i="14"/>
  <c r="N693" i="14"/>
  <c r="Q688" i="14"/>
  <c r="R732" i="14"/>
  <c r="M727" i="14"/>
  <c r="O721" i="14"/>
  <c r="R715" i="14"/>
  <c r="M710" i="14"/>
  <c r="O703" i="14"/>
  <c r="R698" i="14"/>
  <c r="M693" i="14"/>
  <c r="O687" i="14"/>
  <c r="R682" i="14"/>
  <c r="Y732" i="14"/>
  <c r="AA726" i="14"/>
  <c r="V721" i="14"/>
  <c r="Y715" i="14"/>
  <c r="AA708" i="14"/>
  <c r="V703" i="14"/>
  <c r="Y698" i="14"/>
  <c r="AA692" i="14"/>
  <c r="V687" i="14"/>
  <c r="Y682" i="14"/>
  <c r="AA675" i="14"/>
  <c r="N730" i="14"/>
  <c r="Q725" i="14"/>
  <c r="S719" i="14"/>
  <c r="N713" i="14"/>
  <c r="Q707" i="14"/>
  <c r="S701" i="14"/>
  <c r="N696" i="14"/>
  <c r="Q691" i="14"/>
  <c r="S685" i="14"/>
  <c r="N680" i="14"/>
  <c r="Q674" i="14"/>
  <c r="AA728" i="14"/>
  <c r="V723" i="14"/>
  <c r="Y718" i="14"/>
  <c r="AA711" i="14"/>
  <c r="V705" i="14"/>
  <c r="Y700" i="14"/>
  <c r="AA694" i="14"/>
  <c r="V689" i="14"/>
  <c r="Y684" i="14"/>
  <c r="Z728" i="14"/>
  <c r="U723" i="14"/>
  <c r="W717" i="14"/>
  <c r="Z711" i="14"/>
  <c r="U705" i="14"/>
  <c r="W699" i="14"/>
  <c r="Z694" i="14"/>
  <c r="U689" i="14"/>
  <c r="W683" i="14"/>
  <c r="Z677" i="14"/>
  <c r="R729" i="14"/>
  <c r="M724" i="14"/>
  <c r="O718" i="14"/>
  <c r="R712" i="14"/>
  <c r="M706" i="14"/>
  <c r="O700" i="14"/>
  <c r="R695" i="14"/>
  <c r="Z731" i="14"/>
  <c r="U726" i="14"/>
  <c r="W720" i="14"/>
  <c r="Z714" i="14"/>
  <c r="U708" i="14"/>
  <c r="W702" i="14"/>
  <c r="Z697" i="14"/>
  <c r="U692" i="14"/>
  <c r="W686" i="14"/>
  <c r="Y731" i="14"/>
  <c r="AA725" i="14"/>
  <c r="V720" i="14"/>
  <c r="Y714" i="14"/>
  <c r="AA707" i="14"/>
  <c r="V702" i="14"/>
  <c r="Y697" i="14"/>
  <c r="AA691" i="14"/>
  <c r="V686" i="14"/>
  <c r="Y681" i="14"/>
  <c r="Q732" i="14"/>
  <c r="S726" i="14"/>
  <c r="N721" i="14"/>
  <c r="Q715" i="14"/>
  <c r="S708" i="14"/>
  <c r="N703" i="14"/>
  <c r="Q698" i="14"/>
  <c r="S692" i="14"/>
  <c r="N687" i="14"/>
  <c r="Q682" i="14"/>
  <c r="S675" i="14"/>
  <c r="U729" i="14"/>
  <c r="W723" i="14"/>
  <c r="Z718" i="14"/>
  <c r="U712" i="14"/>
  <c r="W705" i="14"/>
  <c r="Z700" i="14"/>
  <c r="U695" i="14"/>
  <c r="W689" i="14"/>
  <c r="Z684" i="14"/>
  <c r="U678" i="14"/>
  <c r="W672" i="14"/>
  <c r="S728" i="14"/>
  <c r="N723" i="14"/>
  <c r="Q718" i="14"/>
  <c r="S711" i="14"/>
  <c r="N705" i="14"/>
  <c r="Q700" i="14"/>
  <c r="S694" i="14"/>
  <c r="N689" i="14"/>
  <c r="Q684" i="14"/>
  <c r="R728" i="14"/>
  <c r="M723" i="14"/>
  <c r="O717" i="14"/>
  <c r="R711" i="14"/>
  <c r="M705" i="14"/>
  <c r="O699" i="14"/>
  <c r="R694" i="14"/>
  <c r="M689" i="14"/>
  <c r="O683" i="14"/>
  <c r="R677" i="14"/>
  <c r="Y728" i="14"/>
  <c r="AA722" i="14"/>
  <c r="V717" i="14"/>
  <c r="Y711" i="14"/>
  <c r="AA704" i="14"/>
  <c r="V699" i="14"/>
  <c r="Y694" i="14"/>
  <c r="AA688" i="14"/>
  <c r="V683" i="14"/>
  <c r="Y677" i="14"/>
  <c r="Q729" i="14"/>
  <c r="AA682" i="14"/>
  <c r="O674" i="14"/>
  <c r="U668" i="14"/>
  <c r="W662" i="14"/>
  <c r="Z657" i="14"/>
  <c r="U652" i="14"/>
  <c r="W645" i="14"/>
  <c r="Z640" i="14"/>
  <c r="Y703" i="14"/>
  <c r="Y672" i="14"/>
  <c r="S667" i="14"/>
  <c r="N662" i="14"/>
  <c r="Q657" i="14"/>
  <c r="R731" i="14"/>
  <c r="M726" i="14"/>
  <c r="O720" i="14"/>
  <c r="R714" i="14"/>
  <c r="M708" i="14"/>
  <c r="O702" i="14"/>
  <c r="R697" i="14"/>
  <c r="M692" i="14"/>
  <c r="O686" i="14"/>
  <c r="Q731" i="14"/>
  <c r="S725" i="14"/>
  <c r="N720" i="14"/>
  <c r="Q714" i="14"/>
  <c r="S707" i="14"/>
  <c r="N702" i="14"/>
  <c r="Q697" i="14"/>
  <c r="S691" i="14"/>
  <c r="N686" i="14"/>
  <c r="Q681" i="14"/>
  <c r="W730" i="14"/>
  <c r="Z725" i="14"/>
  <c r="U720" i="14"/>
  <c r="W713" i="14"/>
  <c r="Z707" i="14"/>
  <c r="U702" i="14"/>
  <c r="W696" i="14"/>
  <c r="Z691" i="14"/>
  <c r="U686" i="14"/>
  <c r="W680" i="14"/>
  <c r="Z674" i="14"/>
  <c r="M729" i="14"/>
  <c r="O723" i="14"/>
  <c r="R718" i="14"/>
  <c r="M712" i="14"/>
  <c r="O705" i="14"/>
  <c r="R700" i="14"/>
  <c r="M695" i="14"/>
  <c r="O689" i="14"/>
  <c r="R684" i="14"/>
  <c r="M678" i="14"/>
  <c r="W732" i="14"/>
  <c r="Z727" i="14"/>
  <c r="U722" i="14"/>
  <c r="W715" i="14"/>
  <c r="Z710" i="14"/>
  <c r="U704" i="14"/>
  <c r="W698" i="14"/>
  <c r="Z693" i="14"/>
  <c r="U688" i="14"/>
  <c r="V732" i="14"/>
  <c r="Y727" i="14"/>
  <c r="AA721" i="14"/>
  <c r="V715" i="14"/>
  <c r="Y710" i="14"/>
  <c r="AA703" i="14"/>
  <c r="V698" i="14"/>
  <c r="Y693" i="14"/>
  <c r="AA687" i="14"/>
  <c r="V682" i="14"/>
  <c r="Y676" i="14"/>
  <c r="Q728" i="14"/>
  <c r="S722" i="14"/>
  <c r="N717" i="14"/>
  <c r="Q711" i="14"/>
  <c r="S704" i="14"/>
  <c r="N699" i="14"/>
  <c r="Q694" i="14"/>
  <c r="Y730" i="14"/>
  <c r="AA724" i="14"/>
  <c r="V719" i="14"/>
  <c r="Y713" i="14"/>
  <c r="AA706" i="14"/>
  <c r="V701" i="14"/>
  <c r="Y696" i="14"/>
  <c r="AA690" i="14"/>
  <c r="V685" i="14"/>
  <c r="W729" i="14"/>
  <c r="Z724" i="14"/>
  <c r="U719" i="14"/>
  <c r="W712" i="14"/>
  <c r="Z706" i="14"/>
  <c r="U701" i="14"/>
  <c r="W695" i="14"/>
  <c r="Z690" i="14"/>
  <c r="U685" i="14"/>
  <c r="W678" i="14"/>
  <c r="O730" i="14"/>
  <c r="R725" i="14"/>
  <c r="M720" i="14"/>
  <c r="O713" i="14"/>
  <c r="R707" i="14"/>
  <c r="M702" i="14"/>
  <c r="O696" i="14"/>
  <c r="R691" i="14"/>
  <c r="M686" i="14"/>
  <c r="O680" i="14"/>
  <c r="R674" i="14"/>
  <c r="AA727" i="14"/>
  <c r="V722" i="14"/>
  <c r="Y717" i="14"/>
  <c r="AA710" i="14"/>
  <c r="V704" i="14"/>
  <c r="Y699" i="14"/>
  <c r="AA693" i="14"/>
  <c r="V688" i="14"/>
  <c r="Y683" i="14"/>
  <c r="AA676" i="14"/>
  <c r="O732" i="14"/>
  <c r="R727" i="14"/>
  <c r="M722" i="14"/>
  <c r="O715" i="14"/>
  <c r="R710" i="14"/>
  <c r="M704" i="14"/>
  <c r="O698" i="14"/>
  <c r="R693" i="14"/>
  <c r="M688" i="14"/>
  <c r="N732" i="14"/>
  <c r="Q727" i="14"/>
  <c r="S721" i="14"/>
  <c r="N715" i="14"/>
  <c r="Q710" i="14"/>
  <c r="S703" i="14"/>
  <c r="N698" i="14"/>
  <c r="Q693" i="14"/>
  <c r="S687" i="14"/>
  <c r="N682" i="14"/>
  <c r="U732" i="14"/>
  <c r="W726" i="14"/>
  <c r="Z721" i="14"/>
  <c r="U715" i="14"/>
  <c r="W708" i="14"/>
  <c r="Z703" i="14"/>
  <c r="U698" i="14"/>
  <c r="W692" i="14"/>
  <c r="Z687" i="14"/>
  <c r="U682" i="14"/>
  <c r="W675" i="14"/>
  <c r="Z713" i="14"/>
  <c r="Z680" i="14"/>
  <c r="Z672" i="14"/>
  <c r="AA666" i="14"/>
  <c r="V661" i="14"/>
  <c r="Y656" i="14"/>
  <c r="AA650" i="14"/>
  <c r="V644" i="14"/>
  <c r="Y639" i="14"/>
  <c r="Y687" i="14"/>
  <c r="O671" i="14"/>
  <c r="R666" i="14"/>
  <c r="M661" i="14"/>
  <c r="O655" i="14"/>
  <c r="R650" i="14"/>
  <c r="Q730" i="14"/>
  <c r="S724" i="14"/>
  <c r="N719" i="14"/>
  <c r="Q713" i="14"/>
  <c r="S706" i="14"/>
  <c r="N701" i="14"/>
  <c r="Q696" i="14"/>
  <c r="S690" i="14"/>
  <c r="N685" i="14"/>
  <c r="O729" i="14"/>
  <c r="R724" i="14"/>
  <c r="M719" i="14"/>
  <c r="O712" i="14"/>
  <c r="R706" i="14"/>
  <c r="M701" i="14"/>
  <c r="O695" i="14"/>
  <c r="R690" i="14"/>
  <c r="M685" i="14"/>
  <c r="O678" i="14"/>
  <c r="V729" i="14"/>
  <c r="Y724" i="14"/>
  <c r="AA718" i="14"/>
  <c r="V712" i="14"/>
  <c r="Y706" i="14"/>
  <c r="AA700" i="14"/>
  <c r="V695" i="14"/>
  <c r="Y690" i="14"/>
  <c r="AA684" i="14"/>
  <c r="V678" i="14"/>
  <c r="Y673" i="14"/>
  <c r="S727" i="14"/>
  <c r="N722" i="14"/>
  <c r="Q717" i="14"/>
  <c r="S710" i="14"/>
  <c r="N704" i="14"/>
  <c r="Q699" i="14"/>
  <c r="S693" i="14"/>
  <c r="N688" i="14"/>
  <c r="Q683" i="14"/>
  <c r="S676" i="14"/>
  <c r="V731" i="14"/>
  <c r="Y726" i="14"/>
  <c r="AA720" i="14"/>
  <c r="V714" i="14"/>
  <c r="Y708" i="14"/>
  <c r="AA702" i="14"/>
  <c r="V697" i="14"/>
  <c r="Y692" i="14"/>
  <c r="AA686" i="14"/>
  <c r="U731" i="14"/>
  <c r="W725" i="14"/>
  <c r="Z720" i="14"/>
  <c r="U714" i="14"/>
  <c r="W707" i="14"/>
  <c r="Z702" i="14"/>
  <c r="U697" i="14"/>
  <c r="W691" i="14"/>
  <c r="Z686" i="14"/>
  <c r="U681" i="14"/>
  <c r="M732" i="14"/>
  <c r="O726" i="14"/>
  <c r="R721" i="14"/>
  <c r="M715" i="14"/>
  <c r="O708" i="14"/>
  <c r="R703" i="14"/>
  <c r="M698" i="14"/>
  <c r="O692" i="14"/>
  <c r="W728" i="14"/>
  <c r="Z723" i="14"/>
  <c r="U718" i="14"/>
  <c r="W711" i="14"/>
  <c r="Z705" i="14"/>
  <c r="U700" i="14"/>
  <c r="W694" i="14"/>
  <c r="Z689" i="14"/>
  <c r="U684" i="14"/>
  <c r="V728" i="14"/>
  <c r="Y723" i="14"/>
  <c r="AA717" i="14"/>
  <c r="V711" i="14"/>
  <c r="Y705" i="14"/>
  <c r="AA699" i="14"/>
  <c r="V694" i="14"/>
  <c r="Y689" i="14"/>
  <c r="AA683" i="14"/>
  <c r="V677" i="14"/>
  <c r="N729" i="14"/>
  <c r="Q724" i="14"/>
  <c r="S718" i="14"/>
  <c r="N712" i="14"/>
  <c r="Q706" i="14"/>
  <c r="S700" i="14"/>
  <c r="N695" i="14"/>
  <c r="Q690" i="14"/>
  <c r="S684" i="14"/>
  <c r="N678" i="14"/>
  <c r="W731" i="14"/>
  <c r="Z726" i="14"/>
  <c r="U721" i="14"/>
  <c r="W714" i="14"/>
  <c r="Z708" i="14"/>
  <c r="U703" i="14"/>
  <c r="W697" i="14"/>
  <c r="Z692" i="14"/>
  <c r="U687" i="14"/>
  <c r="W681" i="14"/>
  <c r="Z675" i="14"/>
  <c r="N731" i="14"/>
  <c r="Q726" i="14"/>
  <c r="S720" i="14"/>
  <c r="N714" i="14"/>
  <c r="Q708" i="14"/>
  <c r="S702" i="14"/>
  <c r="N697" i="14"/>
  <c r="Q692" i="14"/>
  <c r="S686" i="14"/>
  <c r="M731" i="14"/>
  <c r="O725" i="14"/>
  <c r="R720" i="14"/>
  <c r="M714" i="14"/>
  <c r="O707" i="14"/>
  <c r="R702" i="14"/>
  <c r="M697" i="14"/>
  <c r="O691" i="14"/>
  <c r="R686" i="14"/>
  <c r="M681" i="14"/>
  <c r="AA730" i="14"/>
  <c r="V725" i="14"/>
  <c r="Y720" i="14"/>
  <c r="AA713" i="14"/>
  <c r="V707" i="14"/>
  <c r="Y702" i="14"/>
  <c r="AA696" i="14"/>
  <c r="V691" i="14"/>
  <c r="Y686" i="14"/>
  <c r="AA680" i="14"/>
  <c r="V674" i="14"/>
  <c r="U707" i="14"/>
  <c r="W677" i="14"/>
  <c r="W670" i="14"/>
  <c r="Z665" i="14"/>
  <c r="U660" i="14"/>
  <c r="W654" i="14"/>
  <c r="Z649" i="14"/>
  <c r="U643" i="14"/>
  <c r="W636" i="14"/>
  <c r="Y678" i="14"/>
  <c r="N670" i="14"/>
  <c r="Q665" i="14"/>
  <c r="S659" i="14"/>
  <c r="N654" i="14"/>
  <c r="Q649" i="14"/>
  <c r="O728" i="14"/>
  <c r="R723" i="14"/>
  <c r="M718" i="14"/>
  <c r="O711" i="14"/>
  <c r="R705" i="14"/>
  <c r="M700" i="14"/>
  <c r="O694" i="14"/>
  <c r="R689" i="14"/>
  <c r="M684" i="14"/>
  <c r="N728" i="14"/>
  <c r="Q723" i="14"/>
  <c r="S717" i="14"/>
  <c r="N711" i="14"/>
  <c r="Q705" i="14"/>
  <c r="S699" i="14"/>
  <c r="N694" i="14"/>
  <c r="Q689" i="14"/>
  <c r="S683" i="14"/>
  <c r="N677" i="14"/>
  <c r="U728" i="14"/>
  <c r="W722" i="14"/>
  <c r="Z717" i="14"/>
  <c r="U711" i="14"/>
  <c r="W704" i="14"/>
  <c r="Z699" i="14"/>
  <c r="U694" i="14"/>
  <c r="W688" i="14"/>
  <c r="Z683" i="14"/>
  <c r="U677" i="14"/>
  <c r="O731" i="14"/>
  <c r="R726" i="14"/>
  <c r="M721" i="14"/>
  <c r="O714" i="14"/>
  <c r="R708" i="14"/>
  <c r="M703" i="14"/>
  <c r="O697" i="14"/>
  <c r="R692" i="14"/>
  <c r="M687" i="14"/>
  <c r="O681" i="14"/>
  <c r="R675" i="14"/>
  <c r="U730" i="14"/>
  <c r="W724" i="14"/>
  <c r="Z719" i="14"/>
  <c r="U713" i="14"/>
  <c r="W706" i="14"/>
  <c r="Z701" i="14"/>
  <c r="U696" i="14"/>
  <c r="W690" i="14"/>
  <c r="Z685" i="14"/>
  <c r="AA729" i="14"/>
  <c r="V724" i="14"/>
  <c r="Y719" i="14"/>
  <c r="AA712" i="14"/>
  <c r="V706" i="14"/>
  <c r="Y701" i="14"/>
  <c r="AA695" i="14"/>
  <c r="V690" i="14"/>
  <c r="Y685" i="14"/>
  <c r="AA678" i="14"/>
  <c r="S730" i="14"/>
  <c r="N725" i="14"/>
  <c r="Q720" i="14"/>
  <c r="S713" i="14"/>
  <c r="N707" i="14"/>
  <c r="Q702" i="14"/>
  <c r="S696" i="14"/>
  <c r="N691" i="14"/>
  <c r="Q686" i="14"/>
  <c r="S680" i="14"/>
  <c r="N674" i="14"/>
  <c r="Z696" i="14"/>
  <c r="V676" i="14"/>
  <c r="O670" i="14"/>
  <c r="R665" i="14"/>
  <c r="M660" i="14"/>
  <c r="O654" i="14"/>
  <c r="R649" i="14"/>
  <c r="M643" i="14"/>
  <c r="O727" i="14"/>
  <c r="AA674" i="14"/>
  <c r="U669" i="14"/>
  <c r="W663" i="14"/>
  <c r="Z658" i="14"/>
  <c r="U690" i="14"/>
  <c r="Z678" i="14"/>
  <c r="Q695" i="14"/>
  <c r="V669" i="14"/>
  <c r="AA658" i="14"/>
  <c r="Y648" i="14"/>
  <c r="Y721" i="14"/>
  <c r="M669" i="14"/>
  <c r="R658" i="14"/>
  <c r="Z650" i="14"/>
  <c r="AA642" i="14"/>
  <c r="S705" i="14"/>
  <c r="S677" i="14"/>
  <c r="U670" i="14"/>
  <c r="W664" i="14"/>
  <c r="Z659" i="14"/>
  <c r="U654" i="14"/>
  <c r="W648" i="14"/>
  <c r="Z642" i="14"/>
  <c r="U636" i="14"/>
  <c r="W630" i="14"/>
  <c r="Z625" i="14"/>
  <c r="R713" i="14"/>
  <c r="Q676" i="14"/>
  <c r="AA669" i="14"/>
  <c r="V664" i="14"/>
  <c r="Y659" i="14"/>
  <c r="AA653" i="14"/>
  <c r="V648" i="14"/>
  <c r="Y642" i="14"/>
  <c r="AA635" i="14"/>
  <c r="U699" i="14"/>
  <c r="U674" i="14"/>
  <c r="Y668" i="14"/>
  <c r="AA662" i="14"/>
  <c r="V657" i="14"/>
  <c r="Y652" i="14"/>
  <c r="AA645" i="14"/>
  <c r="V640" i="14"/>
  <c r="Y634" i="14"/>
  <c r="AA628" i="14"/>
  <c r="O719" i="14"/>
  <c r="O676" i="14"/>
  <c r="Y669" i="14"/>
  <c r="AA663" i="14"/>
  <c r="V658" i="14"/>
  <c r="Y653" i="14"/>
  <c r="AA647" i="14"/>
  <c r="V641" i="14"/>
  <c r="S697" i="14"/>
  <c r="V673" i="14"/>
  <c r="O668" i="14"/>
  <c r="R663" i="14"/>
  <c r="M658" i="14"/>
  <c r="M690" i="14"/>
  <c r="R678" i="14"/>
  <c r="U691" i="14"/>
  <c r="N669" i="14"/>
  <c r="S658" i="14"/>
  <c r="Q648" i="14"/>
  <c r="O710" i="14"/>
  <c r="AA667" i="14"/>
  <c r="Y657" i="14"/>
  <c r="Y649" i="14"/>
  <c r="S642" i="14"/>
  <c r="W701" i="14"/>
  <c r="R676" i="14"/>
  <c r="M670" i="14"/>
  <c r="O664" i="14"/>
  <c r="R659" i="14"/>
  <c r="M654" i="14"/>
  <c r="O648" i="14"/>
  <c r="R642" i="14"/>
  <c r="M636" i="14"/>
  <c r="O630" i="14"/>
  <c r="R625" i="14"/>
  <c r="V708" i="14"/>
  <c r="U675" i="14"/>
  <c r="S669" i="14"/>
  <c r="N664" i="14"/>
  <c r="Q659" i="14"/>
  <c r="S653" i="14"/>
  <c r="N648" i="14"/>
  <c r="Q642" i="14"/>
  <c r="S635" i="14"/>
  <c r="Z688" i="14"/>
  <c r="O673" i="14"/>
  <c r="Q668" i="14"/>
  <c r="S662" i="14"/>
  <c r="N657" i="14"/>
  <c r="Q652" i="14"/>
  <c r="S645" i="14"/>
  <c r="N640" i="14"/>
  <c r="Q634" i="14"/>
  <c r="S628" i="14"/>
  <c r="Y712" i="14"/>
  <c r="Q675" i="14"/>
  <c r="Q669" i="14"/>
  <c r="S663" i="14"/>
  <c r="N658" i="14"/>
  <c r="Q653" i="14"/>
  <c r="S647" i="14"/>
  <c r="N641" i="14"/>
  <c r="W693" i="14"/>
  <c r="M673" i="14"/>
  <c r="V667" i="14"/>
  <c r="Y662" i="14"/>
  <c r="AA656" i="14"/>
  <c r="V651" i="14"/>
  <c r="Y645" i="14"/>
  <c r="AA639" i="14"/>
  <c r="V633" i="14"/>
  <c r="Y628" i="14"/>
  <c r="U659" i="14"/>
  <c r="M631" i="14"/>
  <c r="O623" i="14"/>
  <c r="S688" i="14"/>
  <c r="Q677" i="14"/>
  <c r="Z681" i="14"/>
  <c r="M668" i="14"/>
  <c r="R657" i="14"/>
  <c r="O645" i="14"/>
  <c r="O693" i="14"/>
  <c r="Z666" i="14"/>
  <c r="W655" i="14"/>
  <c r="W647" i="14"/>
  <c r="Z641" i="14"/>
  <c r="N700" i="14"/>
  <c r="V675" i="14"/>
  <c r="AA668" i="14"/>
  <c r="V663" i="14"/>
  <c r="Y658" i="14"/>
  <c r="AA652" i="14"/>
  <c r="V647" i="14"/>
  <c r="Y641" i="14"/>
  <c r="AA634" i="14"/>
  <c r="V629" i="14"/>
  <c r="Y624" i="14"/>
  <c r="M707" i="14"/>
  <c r="W674" i="14"/>
  <c r="Z668" i="14"/>
  <c r="U663" i="14"/>
  <c r="W657" i="14"/>
  <c r="Z652" i="14"/>
  <c r="U647" i="14"/>
  <c r="W640" i="14"/>
  <c r="Z634" i="14"/>
  <c r="Q687" i="14"/>
  <c r="U672" i="14"/>
  <c r="W666" i="14"/>
  <c r="Z661" i="14"/>
  <c r="U656" i="14"/>
  <c r="W650" i="14"/>
  <c r="Z644" i="14"/>
  <c r="U639" i="14"/>
  <c r="W632" i="14"/>
  <c r="Z627" i="14"/>
  <c r="O701" i="14"/>
  <c r="W673" i="14"/>
  <c r="W667" i="14"/>
  <c r="Z662" i="14"/>
  <c r="R687" i="14"/>
  <c r="O675" i="14"/>
  <c r="M680" i="14"/>
  <c r="S666" i="14"/>
  <c r="Q656" i="14"/>
  <c r="N644" i="14"/>
  <c r="Y680" i="14"/>
  <c r="Y665" i="14"/>
  <c r="V654" i="14"/>
  <c r="O647" i="14"/>
  <c r="R641" i="14"/>
  <c r="S689" i="14"/>
  <c r="AA673" i="14"/>
  <c r="S668" i="14"/>
  <c r="N663" i="14"/>
  <c r="Q658" i="14"/>
  <c r="S652" i="14"/>
  <c r="N647" i="14"/>
  <c r="Q641" i="14"/>
  <c r="S634" i="14"/>
  <c r="N629" i="14"/>
  <c r="AA731" i="14"/>
  <c r="AA697" i="14"/>
  <c r="Z673" i="14"/>
  <c r="R668" i="14"/>
  <c r="M663" i="14"/>
  <c r="O657" i="14"/>
  <c r="R652" i="14"/>
  <c r="M647" i="14"/>
  <c r="O640" i="14"/>
  <c r="Z722" i="14"/>
  <c r="U683" i="14"/>
  <c r="M672" i="14"/>
  <c r="O666" i="14"/>
  <c r="R661" i="14"/>
  <c r="M656" i="14"/>
  <c r="O650" i="14"/>
  <c r="R644" i="14"/>
  <c r="M639" i="14"/>
  <c r="O632" i="14"/>
  <c r="R627" i="14"/>
  <c r="Y695" i="14"/>
  <c r="N673" i="14"/>
  <c r="O667" i="14"/>
  <c r="R662" i="14"/>
  <c r="M657" i="14"/>
  <c r="O651" i="14"/>
  <c r="R645" i="14"/>
  <c r="W727" i="14"/>
  <c r="O682" i="14"/>
  <c r="Z671" i="14"/>
  <c r="U666" i="14"/>
  <c r="W660" i="14"/>
  <c r="Z655" i="14"/>
  <c r="U650" i="14"/>
  <c r="W643" i="14"/>
  <c r="Z637" i="14"/>
  <c r="U632" i="14"/>
  <c r="W626" i="14"/>
  <c r="Q647" i="14"/>
  <c r="V628" i="14"/>
  <c r="N622" i="14"/>
  <c r="Q616" i="14"/>
  <c r="S610" i="14"/>
  <c r="N605" i="14"/>
  <c r="Q600" i="14"/>
  <c r="R722" i="14"/>
  <c r="U640" i="14"/>
  <c r="U631" i="14"/>
  <c r="N623" i="14"/>
  <c r="Q617" i="14"/>
  <c r="S611" i="14"/>
  <c r="N606" i="14"/>
  <c r="Q601" i="14"/>
  <c r="N652" i="14"/>
  <c r="V627" i="14"/>
  <c r="AA621" i="14"/>
  <c r="V615" i="14"/>
  <c r="Y610" i="14"/>
  <c r="AA604" i="14"/>
  <c r="V599" i="14"/>
  <c r="Y594" i="14"/>
  <c r="AA588" i="14"/>
  <c r="V583" i="14"/>
  <c r="AA723" i="14"/>
  <c r="W684" i="14"/>
  <c r="U673" i="14"/>
  <c r="Y675" i="14"/>
  <c r="Y664" i="14"/>
  <c r="V653" i="14"/>
  <c r="AA641" i="14"/>
  <c r="M674" i="14"/>
  <c r="O663" i="14"/>
  <c r="U653" i="14"/>
  <c r="V645" i="14"/>
  <c r="Y640" i="14"/>
  <c r="W685" i="14"/>
  <c r="Q673" i="14"/>
  <c r="Z667" i="14"/>
  <c r="U662" i="14"/>
  <c r="W656" i="14"/>
  <c r="Z651" i="14"/>
  <c r="U645" i="14"/>
  <c r="W639" i="14"/>
  <c r="Z633" i="14"/>
  <c r="U628" i="14"/>
  <c r="R730" i="14"/>
  <c r="R696" i="14"/>
  <c r="V672" i="14"/>
  <c r="Y667" i="14"/>
  <c r="AA661" i="14"/>
  <c r="V656" i="14"/>
  <c r="Y651" i="14"/>
  <c r="AA644" i="14"/>
  <c r="V639" i="14"/>
  <c r="Q721" i="14"/>
  <c r="S682" i="14"/>
  <c r="AA670" i="14"/>
  <c r="V665" i="14"/>
  <c r="Y660" i="14"/>
  <c r="AA654" i="14"/>
  <c r="V649" i="14"/>
  <c r="Y643" i="14"/>
  <c r="AA636" i="14"/>
  <c r="V631" i="14"/>
  <c r="Y626" i="14"/>
  <c r="O685" i="14"/>
  <c r="AA671" i="14"/>
  <c r="V666" i="14"/>
  <c r="Y661" i="14"/>
  <c r="AA655" i="14"/>
  <c r="V650" i="14"/>
  <c r="Y644" i="14"/>
  <c r="N726" i="14"/>
  <c r="Q680" i="14"/>
  <c r="R671" i="14"/>
  <c r="M666" i="14"/>
  <c r="O660" i="14"/>
  <c r="R655" i="14"/>
  <c r="O684" i="14"/>
  <c r="Z730" i="14"/>
  <c r="M675" i="14"/>
  <c r="Q664" i="14"/>
  <c r="N653" i="14"/>
  <c r="S641" i="14"/>
  <c r="R673" i="14"/>
  <c r="V662" i="14"/>
  <c r="M653" i="14"/>
  <c r="N645" i="14"/>
  <c r="S723" i="14"/>
  <c r="N684" i="14"/>
  <c r="O672" i="14"/>
  <c r="R667" i="14"/>
  <c r="M662" i="14"/>
  <c r="O656" i="14"/>
  <c r="R651" i="14"/>
  <c r="M645" i="14"/>
  <c r="O639" i="14"/>
  <c r="R633" i="14"/>
  <c r="M628" i="14"/>
  <c r="V726" i="14"/>
  <c r="V692" i="14"/>
  <c r="N672" i="14"/>
  <c r="Q667" i="14"/>
  <c r="S661" i="14"/>
  <c r="N656" i="14"/>
  <c r="Q651" i="14"/>
  <c r="S644" i="14"/>
  <c r="N639" i="14"/>
  <c r="U717" i="14"/>
  <c r="S681" i="14"/>
  <c r="S670" i="14"/>
  <c r="N665" i="14"/>
  <c r="Q660" i="14"/>
  <c r="S654" i="14"/>
  <c r="N649" i="14"/>
  <c r="Q643" i="14"/>
  <c r="S636" i="14"/>
  <c r="N631" i="14"/>
  <c r="Q626" i="14"/>
  <c r="R681" i="14"/>
  <c r="S671" i="14"/>
  <c r="N666" i="14"/>
  <c r="Q661" i="14"/>
  <c r="S655" i="14"/>
  <c r="N650" i="14"/>
  <c r="Q644" i="14"/>
  <c r="S714" i="14"/>
  <c r="AA677" i="14"/>
  <c r="Y670" i="14"/>
  <c r="AA664" i="14"/>
  <c r="V659" i="14"/>
  <c r="Y654" i="14"/>
  <c r="AA648" i="14"/>
  <c r="V642" i="14"/>
  <c r="Y636" i="14"/>
  <c r="AA630" i="14"/>
  <c r="V625" i="14"/>
  <c r="V635" i="14"/>
  <c r="R626" i="14"/>
  <c r="M621" i="14"/>
  <c r="N683" i="14"/>
  <c r="M682" i="14"/>
  <c r="Q712" i="14"/>
  <c r="Q672" i="14"/>
  <c r="N661" i="14"/>
  <c r="S650" i="14"/>
  <c r="Q639" i="14"/>
  <c r="V670" i="14"/>
  <c r="AA659" i="14"/>
  <c r="S651" i="14"/>
  <c r="M644" i="14"/>
  <c r="N718" i="14"/>
  <c r="V681" i="14"/>
  <c r="N671" i="14"/>
  <c r="Q666" i="14"/>
  <c r="S660" i="14"/>
  <c r="N655" i="14"/>
  <c r="Q650" i="14"/>
  <c r="S643" i="14"/>
  <c r="N637" i="14"/>
  <c r="Q632" i="14"/>
  <c r="S626" i="14"/>
  <c r="AA714" i="14"/>
  <c r="U680" i="14"/>
  <c r="M671" i="14"/>
  <c r="O665" i="14"/>
  <c r="R660" i="14"/>
  <c r="M655" i="14"/>
  <c r="O649" i="14"/>
  <c r="R643" i="14"/>
  <c r="M637" i="14"/>
  <c r="Q703" i="14"/>
  <c r="O677" i="14"/>
  <c r="R669" i="14"/>
  <c r="M664" i="14"/>
  <c r="O658" i="14"/>
  <c r="R653" i="14"/>
  <c r="M648" i="14"/>
  <c r="O641" i="14"/>
  <c r="R635" i="14"/>
  <c r="M630" i="14"/>
  <c r="Y729" i="14"/>
  <c r="Z676" i="14"/>
  <c r="R670" i="14"/>
  <c r="M665" i="14"/>
  <c r="O659" i="14"/>
  <c r="R654" i="14"/>
  <c r="M649" i="14"/>
  <c r="O642" i="14"/>
  <c r="N708" i="14"/>
  <c r="S674" i="14"/>
  <c r="W668" i="14"/>
  <c r="Z663" i="14"/>
  <c r="U658" i="14"/>
  <c r="W652" i="14"/>
  <c r="Z647" i="14"/>
  <c r="U641" i="14"/>
  <c r="W634" i="14"/>
  <c r="Z629" i="14"/>
  <c r="Z664" i="14"/>
  <c r="S632" i="14"/>
  <c r="Z624" i="14"/>
  <c r="S619" i="14"/>
  <c r="N613" i="14"/>
  <c r="Q608" i="14"/>
  <c r="S602" i="14"/>
  <c r="N597" i="14"/>
  <c r="Y671" i="14"/>
  <c r="V634" i="14"/>
  <c r="W627" i="14"/>
  <c r="S620" i="14"/>
  <c r="N614" i="14"/>
  <c r="Q609" i="14"/>
  <c r="S603" i="14"/>
  <c r="W669" i="14"/>
  <c r="M633" i="14"/>
  <c r="V624" i="14"/>
  <c r="Y619" i="14"/>
  <c r="AA612" i="14"/>
  <c r="V607" i="14"/>
  <c r="Y602" i="14"/>
  <c r="AA596" i="14"/>
  <c r="V591" i="14"/>
  <c r="Y586" i="14"/>
  <c r="AA580" i="14"/>
  <c r="U725" i="14"/>
  <c r="U644" i="14"/>
  <c r="AA643" i="14"/>
  <c r="Z660" i="14"/>
  <c r="U664" i="14"/>
  <c r="R680" i="14"/>
  <c r="Z645" i="14"/>
  <c r="N667" i="14"/>
  <c r="M650" i="14"/>
  <c r="R637" i="14"/>
  <c r="O626" i="14"/>
  <c r="O627" i="14"/>
  <c r="Y616" i="14"/>
  <c r="R609" i="14"/>
  <c r="Z601" i="14"/>
  <c r="AA594" i="14"/>
  <c r="R636" i="14"/>
  <c r="N627" i="14"/>
  <c r="Y617" i="14"/>
  <c r="R610" i="14"/>
  <c r="Z602" i="14"/>
  <c r="W653" i="14"/>
  <c r="N626" i="14"/>
  <c r="Q619" i="14"/>
  <c r="R611" i="14"/>
  <c r="Z603" i="14"/>
  <c r="S596" i="14"/>
  <c r="M590" i="14"/>
  <c r="U582" i="14"/>
  <c r="N681" i="14"/>
  <c r="M642" i="14"/>
  <c r="Y629" i="14"/>
  <c r="AA622" i="14"/>
  <c r="V616" i="14"/>
  <c r="Y611" i="14"/>
  <c r="AA605" i="14"/>
  <c r="V600" i="14"/>
  <c r="AA637" i="14"/>
  <c r="V630" i="14"/>
  <c r="Y621" i="14"/>
  <c r="AA614" i="14"/>
  <c r="V609" i="14"/>
  <c r="Y604" i="14"/>
  <c r="AA598" i="14"/>
  <c r="N675" i="14"/>
  <c r="O635" i="14"/>
  <c r="Y625" i="14"/>
  <c r="O620" i="14"/>
  <c r="R614" i="14"/>
  <c r="M609" i="14"/>
  <c r="O603" i="14"/>
  <c r="R598" i="14"/>
  <c r="S673" i="14"/>
  <c r="W719" i="14"/>
  <c r="V637" i="14"/>
  <c r="U655" i="14"/>
  <c r="W658" i="14"/>
  <c r="Z670" i="14"/>
  <c r="W642" i="14"/>
  <c r="S664" i="14"/>
  <c r="S648" i="14"/>
  <c r="Q636" i="14"/>
  <c r="N625" i="14"/>
  <c r="U625" i="14"/>
  <c r="W614" i="14"/>
  <c r="Y608" i="14"/>
  <c r="R601" i="14"/>
  <c r="V700" i="14"/>
  <c r="U635" i="14"/>
  <c r="O624" i="14"/>
  <c r="W615" i="14"/>
  <c r="Y609" i="14"/>
  <c r="R602" i="14"/>
  <c r="R639" i="14"/>
  <c r="S625" i="14"/>
  <c r="W616" i="14"/>
  <c r="Q610" i="14"/>
  <c r="R603" i="14"/>
  <c r="Z595" i="14"/>
  <c r="S588" i="14"/>
  <c r="M582" i="14"/>
  <c r="AA665" i="14"/>
  <c r="S640" i="14"/>
  <c r="O629" i="14"/>
  <c r="S622" i="14"/>
  <c r="N616" i="14"/>
  <c r="Q611" i="14"/>
  <c r="S605" i="14"/>
  <c r="AA672" i="14"/>
  <c r="O637" i="14"/>
  <c r="M629" i="14"/>
  <c r="Q621" i="14"/>
  <c r="S614" i="14"/>
  <c r="N609" i="14"/>
  <c r="Q604" i="14"/>
  <c r="S598" i="14"/>
  <c r="O669" i="14"/>
  <c r="Z631" i="14"/>
  <c r="O625" i="14"/>
  <c r="V619" i="14"/>
  <c r="Y613" i="14"/>
  <c r="AA607" i="14"/>
  <c r="V602" i="14"/>
  <c r="Y597" i="14"/>
  <c r="O662" i="14"/>
  <c r="W682" i="14"/>
  <c r="Y632" i="14"/>
  <c r="W649" i="14"/>
  <c r="Z653" i="14"/>
  <c r="U665" i="14"/>
  <c r="S731" i="14"/>
  <c r="Q662" i="14"/>
  <c r="R647" i="14"/>
  <c r="O634" i="14"/>
  <c r="Q663" i="14"/>
  <c r="W623" i="14"/>
  <c r="O614" i="14"/>
  <c r="W606" i="14"/>
  <c r="Y600" i="14"/>
  <c r="R688" i="14"/>
  <c r="Y633" i="14"/>
  <c r="V623" i="14"/>
  <c r="O615" i="14"/>
  <c r="W607" i="14"/>
  <c r="Y601" i="14"/>
  <c r="Q637" i="14"/>
  <c r="N624" i="14"/>
  <c r="O616" i="14"/>
  <c r="W608" i="14"/>
  <c r="Q602" i="14"/>
  <c r="R595" i="14"/>
  <c r="Z587" i="14"/>
  <c r="S580" i="14"/>
  <c r="R664" i="14"/>
  <c r="M652" i="14"/>
  <c r="V671" i="14"/>
  <c r="AA626" i="14"/>
  <c r="Z643" i="14"/>
  <c r="U648" i="14"/>
  <c r="W659" i="14"/>
  <c r="W710" i="14"/>
  <c r="N659" i="14"/>
  <c r="Q645" i="14"/>
  <c r="N633" i="14"/>
  <c r="Z648" i="14"/>
  <c r="V622" i="14"/>
  <c r="V613" i="14"/>
  <c r="O606" i="14"/>
  <c r="W598" i="14"/>
  <c r="M676" i="14"/>
  <c r="O633" i="14"/>
  <c r="U622" i="14"/>
  <c r="V614" i="14"/>
  <c r="O607" i="14"/>
  <c r="W599" i="14"/>
  <c r="U634" i="14"/>
  <c r="U623" i="14"/>
  <c r="N615" i="14"/>
  <c r="O608" i="14"/>
  <c r="W600" i="14"/>
  <c r="Q594" i="14"/>
  <c r="R587" i="14"/>
  <c r="Z579" i="14"/>
  <c r="V660" i="14"/>
  <c r="Q635" i="14"/>
  <c r="Z626" i="14"/>
  <c r="R621" i="14"/>
  <c r="M615" i="14"/>
  <c r="O609" i="14"/>
  <c r="R604" i="14"/>
  <c r="U667" i="14"/>
  <c r="R634" i="14"/>
  <c r="AA625" i="14"/>
  <c r="O619" i="14"/>
  <c r="R613" i="14"/>
  <c r="M608" i="14"/>
  <c r="O602" i="14"/>
  <c r="R597" i="14"/>
  <c r="O653" i="14"/>
  <c r="W629" i="14"/>
  <c r="Z623" i="14"/>
  <c r="U617" i="14"/>
  <c r="W611" i="14"/>
  <c r="Z606" i="14"/>
  <c r="U601" i="14"/>
  <c r="W595" i="14"/>
  <c r="Z590" i="14"/>
  <c r="U585" i="14"/>
  <c r="S665" i="14"/>
  <c r="N634" i="14"/>
  <c r="U626" i="14"/>
  <c r="N620" i="14"/>
  <c r="Q614" i="14"/>
  <c r="S608" i="14"/>
  <c r="N603" i="14"/>
  <c r="Q598" i="14"/>
  <c r="S592" i="14"/>
  <c r="N587" i="14"/>
  <c r="Q582" i="14"/>
  <c r="O605" i="14"/>
  <c r="V588" i="14"/>
  <c r="R580" i="14"/>
  <c r="R575" i="14"/>
  <c r="M569" i="14"/>
  <c r="O563" i="14"/>
  <c r="R558" i="14"/>
  <c r="M553" i="14"/>
  <c r="W613" i="14"/>
  <c r="U591" i="14"/>
  <c r="M584" i="14"/>
  <c r="S577" i="14"/>
  <c r="N571" i="14"/>
  <c r="Q566" i="14"/>
  <c r="S560" i="14"/>
  <c r="N555" i="14"/>
  <c r="V621" i="14"/>
  <c r="S594" i="14"/>
  <c r="R585" i="14"/>
  <c r="S578" i="14"/>
  <c r="N573" i="14"/>
  <c r="R640" i="14"/>
  <c r="Y666" i="14"/>
  <c r="M725" i="14"/>
  <c r="U637" i="14"/>
  <c r="W641" i="14"/>
  <c r="U657" i="14"/>
  <c r="N692" i="14"/>
  <c r="S656" i="14"/>
  <c r="O643" i="14"/>
  <c r="M632" i="14"/>
  <c r="U642" i="14"/>
  <c r="U621" i="14"/>
  <c r="U612" i="14"/>
  <c r="V605" i="14"/>
  <c r="O598" i="14"/>
  <c r="O661" i="14"/>
  <c r="R632" i="14"/>
  <c r="M622" i="14"/>
  <c r="U613" i="14"/>
  <c r="V606" i="14"/>
  <c r="O599" i="14"/>
  <c r="Y630" i="14"/>
  <c r="M623" i="14"/>
  <c r="U614" i="14"/>
  <c r="N607" i="14"/>
  <c r="O600" i="14"/>
  <c r="W592" i="14"/>
  <c r="Q586" i="14"/>
  <c r="R579" i="14"/>
  <c r="M659" i="14"/>
  <c r="W633" i="14"/>
  <c r="M626" i="14"/>
  <c r="Y620" i="14"/>
  <c r="AA613" i="14"/>
  <c r="V608" i="14"/>
  <c r="Y603" i="14"/>
  <c r="Z656" i="14"/>
  <c r="U633" i="14"/>
  <c r="AA623" i="14"/>
  <c r="V617" i="14"/>
  <c r="Y612" i="14"/>
  <c r="AA606" i="14"/>
  <c r="V601" i="14"/>
  <c r="Y596" i="14"/>
  <c r="Y647" i="14"/>
  <c r="Z628" i="14"/>
  <c r="R623" i="14"/>
  <c r="M617" i="14"/>
  <c r="O611" i="14"/>
  <c r="R606" i="14"/>
  <c r="M601" i="14"/>
  <c r="O595" i="14"/>
  <c r="W671" i="14"/>
  <c r="AA660" i="14"/>
  <c r="M691" i="14"/>
  <c r="Z704" i="14"/>
  <c r="Z635" i="14"/>
  <c r="Z654" i="14"/>
  <c r="N676" i="14"/>
  <c r="Q654" i="14"/>
  <c r="N642" i="14"/>
  <c r="S630" i="14"/>
  <c r="AA633" i="14"/>
  <c r="AA619" i="14"/>
  <c r="M612" i="14"/>
  <c r="U604" i="14"/>
  <c r="V597" i="14"/>
  <c r="Y655" i="14"/>
  <c r="Z630" i="14"/>
  <c r="AA620" i="14"/>
  <c r="M613" i="14"/>
  <c r="U605" i="14"/>
  <c r="V598" i="14"/>
  <c r="AA629" i="14"/>
  <c r="S621" i="14"/>
  <c r="M614" i="14"/>
  <c r="U606" i="14"/>
  <c r="N599" i="14"/>
  <c r="O592" i="14"/>
  <c r="W584" i="14"/>
  <c r="M717" i="14"/>
  <c r="AA649" i="14"/>
  <c r="AA632" i="14"/>
  <c r="Q625" i="14"/>
  <c r="Q620" i="14"/>
  <c r="S613" i="14"/>
  <c r="N608" i="14"/>
  <c r="Q603" i="14"/>
  <c r="Q655" i="14"/>
  <c r="Z632" i="14"/>
  <c r="S623" i="14"/>
  <c r="N617" i="14"/>
  <c r="Q612" i="14"/>
  <c r="S606" i="14"/>
  <c r="N601" i="14"/>
  <c r="V718" i="14"/>
  <c r="Y637" i="14"/>
  <c r="N628" i="14"/>
  <c r="Y622" i="14"/>
  <c r="AA615" i="14"/>
  <c r="V610" i="14"/>
  <c r="Y605" i="14"/>
  <c r="AA599" i="14"/>
  <c r="V594" i="14"/>
  <c r="U661" i="14"/>
  <c r="V655" i="14"/>
  <c r="U671" i="14"/>
  <c r="Q678" i="14"/>
  <c r="U630" i="14"/>
  <c r="W651" i="14"/>
  <c r="S672" i="14"/>
  <c r="O652" i="14"/>
  <c r="M641" i="14"/>
  <c r="R629" i="14"/>
  <c r="W631" i="14"/>
  <c r="Z617" i="14"/>
  <c r="AA610" i="14"/>
  <c r="M604" i="14"/>
  <c r="U596" i="14"/>
  <c r="O644" i="14"/>
  <c r="N630" i="14"/>
  <c r="Z619" i="14"/>
  <c r="AA611" i="14"/>
  <c r="M605" i="14"/>
  <c r="N668" i="14"/>
  <c r="R628" i="14"/>
  <c r="Z620" i="14"/>
  <c r="S612" i="14"/>
  <c r="M606" i="14"/>
  <c r="U598" i="14"/>
  <c r="N591" i="14"/>
  <c r="O584" i="14"/>
  <c r="AA689" i="14"/>
  <c r="R648" i="14"/>
  <c r="N632" i="14"/>
  <c r="U624" i="14"/>
  <c r="W617" i="14"/>
  <c r="Z612" i="14"/>
  <c r="U607" i="14"/>
  <c r="W601" i="14"/>
  <c r="U651" i="14"/>
  <c r="AA631" i="14"/>
  <c r="Z622" i="14"/>
  <c r="U616" i="14"/>
  <c r="W610" i="14"/>
  <c r="Z605" i="14"/>
  <c r="U600" i="14"/>
  <c r="R704" i="14"/>
  <c r="Z636" i="14"/>
  <c r="S627" i="14"/>
  <c r="Q622" i="14"/>
  <c r="S615" i="14"/>
  <c r="N610" i="14"/>
  <c r="Q605" i="14"/>
  <c r="S599" i="14"/>
  <c r="N594" i="14"/>
  <c r="Q589" i="14"/>
  <c r="S583" i="14"/>
  <c r="AA651" i="14"/>
  <c r="Y650" i="14"/>
  <c r="W665" i="14"/>
  <c r="Z669" i="14"/>
  <c r="W624" i="14"/>
  <c r="U649" i="14"/>
  <c r="Q670" i="14"/>
  <c r="N651" i="14"/>
  <c r="S639" i="14"/>
  <c r="Q628" i="14"/>
  <c r="S629" i="14"/>
  <c r="R617" i="14"/>
  <c r="Z609" i="14"/>
  <c r="AA602" i="14"/>
  <c r="M596" i="14"/>
  <c r="S637" i="14"/>
  <c r="Q629" i="14"/>
  <c r="R619" i="14"/>
  <c r="Z610" i="14"/>
  <c r="AA603" i="14"/>
  <c r="S657" i="14"/>
  <c r="M627" i="14"/>
  <c r="R620" i="14"/>
  <c r="Z611" i="14"/>
  <c r="S604" i="14"/>
  <c r="M598" i="14"/>
  <c r="U590" i="14"/>
  <c r="N583" i="14"/>
  <c r="M683" i="14"/>
  <c r="V643" i="14"/>
  <c r="S631" i="14"/>
  <c r="M624" i="14"/>
  <c r="O617" i="14"/>
  <c r="R612" i="14"/>
  <c r="M607" i="14"/>
  <c r="O601" i="14"/>
  <c r="Q640" i="14"/>
  <c r="R631" i="14"/>
  <c r="R622" i="14"/>
  <c r="M616" i="14"/>
  <c r="O610" i="14"/>
  <c r="R605" i="14"/>
  <c r="M600" i="14"/>
  <c r="V684" i="14"/>
  <c r="Y635" i="14"/>
  <c r="V626" i="14"/>
  <c r="W620" i="14"/>
  <c r="Z614" i="14"/>
  <c r="U609" i="14"/>
  <c r="W603" i="14"/>
  <c r="Z598" i="14"/>
  <c r="U593" i="14"/>
  <c r="W587" i="14"/>
  <c r="Z582" i="14"/>
  <c r="W644" i="14"/>
  <c r="R630" i="14"/>
  <c r="Q623" i="14"/>
  <c r="S616" i="14"/>
  <c r="N611" i="14"/>
  <c r="Q606" i="14"/>
  <c r="S600" i="14"/>
  <c r="N595" i="14"/>
  <c r="Q590" i="14"/>
  <c r="S584" i="14"/>
  <c r="V652" i="14"/>
  <c r="Y593" i="14"/>
  <c r="N584" i="14"/>
  <c r="M578" i="14"/>
  <c r="O571" i="14"/>
  <c r="R566" i="14"/>
  <c r="M561" i="14"/>
  <c r="O555" i="14"/>
  <c r="M699" i="14"/>
  <c r="S597" i="14"/>
  <c r="Y587" i="14"/>
  <c r="Q580" i="14"/>
  <c r="Q575" i="14"/>
  <c r="S568" i="14"/>
  <c r="N563" i="14"/>
  <c r="Q558" i="14"/>
  <c r="S552" i="14"/>
  <c r="V604" i="14"/>
  <c r="V590" i="14"/>
  <c r="O582" i="14"/>
  <c r="Q576" i="14"/>
  <c r="O636" i="14"/>
  <c r="O628" i="14"/>
  <c r="S624" i="14"/>
  <c r="S591" i="14"/>
  <c r="R582" i="14"/>
  <c r="N635" i="14"/>
  <c r="R624" i="14"/>
  <c r="Z615" i="14"/>
  <c r="AA608" i="14"/>
  <c r="M602" i="14"/>
  <c r="U594" i="14"/>
  <c r="V587" i="14"/>
  <c r="O580" i="14"/>
  <c r="W591" i="14"/>
  <c r="N581" i="14"/>
  <c r="Q574" i="14"/>
  <c r="Y565" i="14"/>
  <c r="Z558" i="14"/>
  <c r="S551" i="14"/>
  <c r="R596" i="14"/>
  <c r="S585" i="14"/>
  <c r="R576" i="14"/>
  <c r="Z567" i="14"/>
  <c r="AA560" i="14"/>
  <c r="M554" i="14"/>
  <c r="M603" i="14"/>
  <c r="AA585" i="14"/>
  <c r="R577" i="14"/>
  <c r="S569" i="14"/>
  <c r="N564" i="14"/>
  <c r="Q559" i="14"/>
  <c r="S553" i="14"/>
  <c r="N548" i="14"/>
  <c r="Q543" i="14"/>
  <c r="W637" i="14"/>
  <c r="O597" i="14"/>
  <c r="R588" i="14"/>
  <c r="Y580" i="14"/>
  <c r="V574" i="14"/>
  <c r="Y568" i="14"/>
  <c r="AA562" i="14"/>
  <c r="V557" i="14"/>
  <c r="Y552" i="14"/>
  <c r="AA546" i="14"/>
  <c r="V540" i="14"/>
  <c r="Y607" i="14"/>
  <c r="M589" i="14"/>
  <c r="S579" i="14"/>
  <c r="M574" i="14"/>
  <c r="O567" i="14"/>
  <c r="R562" i="14"/>
  <c r="M557" i="14"/>
  <c r="O551" i="14"/>
  <c r="W622" i="14"/>
  <c r="M595" i="14"/>
  <c r="O585" i="14"/>
  <c r="Q579" i="14"/>
  <c r="S573" i="14"/>
  <c r="N567" i="14"/>
  <c r="Q562" i="14"/>
  <c r="S556" i="14"/>
  <c r="Z639" i="14"/>
  <c r="R600" i="14"/>
  <c r="M591" i="14"/>
  <c r="Q584" i="14"/>
  <c r="U576" i="14"/>
  <c r="U627" i="14"/>
  <c r="W619" i="14"/>
  <c r="N619" i="14"/>
  <c r="R590" i="14"/>
  <c r="Y581" i="14"/>
  <c r="S633" i="14"/>
  <c r="Y623" i="14"/>
  <c r="R615" i="14"/>
  <c r="Z607" i="14"/>
  <c r="AA600" i="14"/>
  <c r="M594" i="14"/>
  <c r="U586" i="14"/>
  <c r="R672" i="14"/>
  <c r="AA589" i="14"/>
  <c r="W579" i="14"/>
  <c r="W571" i="14"/>
  <c r="Q565" i="14"/>
  <c r="Y557" i="14"/>
  <c r="Z550" i="14"/>
  <c r="O593" i="14"/>
  <c r="O583" i="14"/>
  <c r="Y575" i="14"/>
  <c r="R567" i="14"/>
  <c r="Z559" i="14"/>
  <c r="AA552" i="14"/>
  <c r="Q596" i="14"/>
  <c r="V584" i="14"/>
  <c r="Y576" i="14"/>
  <c r="Z568" i="14"/>
  <c r="U563" i="14"/>
  <c r="W557" i="14"/>
  <c r="Z552" i="14"/>
  <c r="U547" i="14"/>
  <c r="W540" i="14"/>
  <c r="W635" i="14"/>
  <c r="Q595" i="14"/>
  <c r="U587" i="14"/>
  <c r="N580" i="14"/>
  <c r="N574" i="14"/>
  <c r="Q568" i="14"/>
  <c r="S562" i="14"/>
  <c r="N557" i="14"/>
  <c r="Q552" i="14"/>
  <c r="S546" i="14"/>
  <c r="N540" i="14"/>
  <c r="AA597" i="14"/>
  <c r="Q588" i="14"/>
  <c r="Y578" i="14"/>
  <c r="AA571" i="14"/>
  <c r="V566" i="14"/>
  <c r="Y561" i="14"/>
  <c r="AA555" i="14"/>
  <c r="V550" i="14"/>
  <c r="N621" i="14"/>
  <c r="O594" i="14"/>
  <c r="R584" i="14"/>
  <c r="W577" i="14"/>
  <c r="Z571" i="14"/>
  <c r="U566" i="14"/>
  <c r="W560" i="14"/>
  <c r="Z555" i="14"/>
  <c r="M635" i="14"/>
  <c r="W597" i="14"/>
  <c r="O590" i="14"/>
  <c r="V582" i="14"/>
  <c r="M576" i="14"/>
  <c r="Z621" i="14"/>
  <c r="Z613" i="14"/>
  <c r="Q613" i="14"/>
  <c r="Y589" i="14"/>
  <c r="W676" i="14"/>
  <c r="V632" i="14"/>
  <c r="W621" i="14"/>
  <c r="Y614" i="14"/>
  <c r="R607" i="14"/>
  <c r="Z599" i="14"/>
  <c r="AA592" i="14"/>
  <c r="M586" i="14"/>
  <c r="Q630" i="14"/>
  <c r="R589" i="14"/>
  <c r="N579" i="14"/>
  <c r="V570" i="14"/>
  <c r="W563" i="14"/>
  <c r="Q557" i="14"/>
  <c r="Y627" i="14"/>
  <c r="R592" i="14"/>
  <c r="U581" i="14"/>
  <c r="W573" i="14"/>
  <c r="Y566" i="14"/>
  <c r="R559" i="14"/>
  <c r="M667" i="14"/>
  <c r="S595" i="14"/>
  <c r="Y583" i="14"/>
  <c r="W574" i="14"/>
  <c r="R568" i="14"/>
  <c r="M563" i="14"/>
  <c r="O557" i="14"/>
  <c r="R552" i="14"/>
  <c r="M547" i="14"/>
  <c r="O540" i="14"/>
  <c r="Z616" i="14"/>
  <c r="R594" i="14"/>
  <c r="Z585" i="14"/>
  <c r="Z578" i="14"/>
  <c r="U573" i="14"/>
  <c r="W566" i="14"/>
  <c r="Z561" i="14"/>
  <c r="U556" i="14"/>
  <c r="W550" i="14"/>
  <c r="Z545" i="14"/>
  <c r="U539" i="14"/>
  <c r="M597" i="14"/>
  <c r="W586" i="14"/>
  <c r="Q578" i="14"/>
  <c r="S571" i="14"/>
  <c r="N566" i="14"/>
  <c r="Q561" i="14"/>
  <c r="S555" i="14"/>
  <c r="N550" i="14"/>
  <c r="S609" i="14"/>
  <c r="S593" i="14"/>
  <c r="U583" i="14"/>
  <c r="O577" i="14"/>
  <c r="R571" i="14"/>
  <c r="M566" i="14"/>
  <c r="O560" i="14"/>
  <c r="R555" i="14"/>
  <c r="W628" i="14"/>
  <c r="Y595" i="14"/>
  <c r="Y588" i="14"/>
  <c r="U580" i="14"/>
  <c r="AA574" i="14"/>
  <c r="V568" i="14"/>
  <c r="Y563" i="14"/>
  <c r="AA557" i="14"/>
  <c r="V552" i="14"/>
  <c r="Y547" i="14"/>
  <c r="AA540" i="14"/>
  <c r="M588" i="14"/>
  <c r="U615" i="14"/>
  <c r="U608" i="14"/>
  <c r="S607" i="14"/>
  <c r="O587" i="14"/>
  <c r="W661" i="14"/>
  <c r="Y631" i="14"/>
  <c r="O621" i="14"/>
  <c r="W612" i="14"/>
  <c r="Y606" i="14"/>
  <c r="R599" i="14"/>
  <c r="Z591" i="14"/>
  <c r="AA584" i="14"/>
  <c r="O622" i="14"/>
  <c r="AA587" i="14"/>
  <c r="U578" i="14"/>
  <c r="N570" i="14"/>
  <c r="V562" i="14"/>
  <c r="W555" i="14"/>
  <c r="W625" i="14"/>
  <c r="W590" i="14"/>
  <c r="M581" i="14"/>
  <c r="O573" i="14"/>
  <c r="W564" i="14"/>
  <c r="Y558" i="14"/>
  <c r="AA640" i="14"/>
  <c r="W593" i="14"/>
  <c r="M583" i="14"/>
  <c r="O574" i="14"/>
  <c r="Y567" i="14"/>
  <c r="AA561" i="14"/>
  <c r="V556" i="14"/>
  <c r="Y551" i="14"/>
  <c r="AA545" i="14"/>
  <c r="V539" i="14"/>
  <c r="Q615" i="14"/>
  <c r="V593" i="14"/>
  <c r="Q585" i="14"/>
  <c r="R578" i="14"/>
  <c r="M573" i="14"/>
  <c r="O566" i="14"/>
  <c r="R561" i="14"/>
  <c r="M556" i="14"/>
  <c r="O550" i="14"/>
  <c r="R545" i="14"/>
  <c r="M539" i="14"/>
  <c r="N596" i="14"/>
  <c r="Y585" i="14"/>
  <c r="W576" i="14"/>
  <c r="Z570" i="14"/>
  <c r="U565" i="14"/>
  <c r="W559" i="14"/>
  <c r="Z554" i="14"/>
  <c r="U549" i="14"/>
  <c r="W605" i="14"/>
  <c r="M592" i="14"/>
  <c r="W582" i="14"/>
  <c r="V576" i="14"/>
  <c r="Y570" i="14"/>
  <c r="AA564" i="14"/>
  <c r="V559" i="14"/>
  <c r="Y554" i="14"/>
  <c r="AA617" i="14"/>
  <c r="Z594" i="14"/>
  <c r="N588" i="14"/>
  <c r="Y579" i="14"/>
  <c r="S574" i="14"/>
  <c r="W609" i="14"/>
  <c r="W602" i="14"/>
  <c r="N602" i="14"/>
  <c r="V586" i="14"/>
  <c r="N660" i="14"/>
  <c r="U629" i="14"/>
  <c r="V620" i="14"/>
  <c r="O612" i="14"/>
  <c r="W604" i="14"/>
  <c r="Y598" i="14"/>
  <c r="R591" i="14"/>
  <c r="Z583" i="14"/>
  <c r="Y615" i="14"/>
  <c r="M587" i="14"/>
  <c r="AA576" i="14"/>
  <c r="U569" i="14"/>
  <c r="N562" i="14"/>
  <c r="V554" i="14"/>
  <c r="S617" i="14"/>
  <c r="Z589" i="14"/>
  <c r="V579" i="14"/>
  <c r="V571" i="14"/>
  <c r="O564" i="14"/>
  <c r="W556" i="14"/>
  <c r="M634" i="14"/>
  <c r="N593" i="14"/>
  <c r="Z580" i="14"/>
  <c r="V573" i="14"/>
  <c r="Q567" i="14"/>
  <c r="S561" i="14"/>
  <c r="N556" i="14"/>
  <c r="Q551" i="14"/>
  <c r="S545" i="14"/>
  <c r="N539" i="14"/>
  <c r="U611" i="14"/>
  <c r="Z592" i="14"/>
  <c r="U584" i="14"/>
  <c r="Y577" i="14"/>
  <c r="AA570" i="14"/>
  <c r="V565" i="14"/>
  <c r="Y560" i="14"/>
  <c r="AA554" i="14"/>
  <c r="V549" i="14"/>
  <c r="Y544" i="14"/>
  <c r="V668" i="14"/>
  <c r="Y592" i="14"/>
  <c r="W583" i="14"/>
  <c r="O576" i="14"/>
  <c r="R570" i="14"/>
  <c r="M565" i="14"/>
  <c r="O559" i="14"/>
  <c r="R554" i="14"/>
  <c r="M549" i="14"/>
  <c r="N604" i="14"/>
  <c r="O591" i="14"/>
  <c r="Z581" i="14"/>
  <c r="N576" i="14"/>
  <c r="Q570" i="14"/>
  <c r="S564" i="14"/>
  <c r="N559" i="14"/>
  <c r="Q554" i="14"/>
  <c r="R616" i="14"/>
  <c r="AA593" i="14"/>
  <c r="Q587" i="14"/>
  <c r="W578" i="14"/>
  <c r="Z573" i="14"/>
  <c r="U567" i="14"/>
  <c r="W561" i="14"/>
  <c r="Z556" i="14"/>
  <c r="U551" i="14"/>
  <c r="W545" i="14"/>
  <c r="Z539" i="14"/>
  <c r="AA575" i="14"/>
  <c r="N551" i="14"/>
  <c r="R541" i="14"/>
  <c r="S534" i="14"/>
  <c r="N529" i="14"/>
  <c r="Q524" i="14"/>
  <c r="S517" i="14"/>
  <c r="N512" i="14"/>
  <c r="Q506" i="14"/>
  <c r="S500" i="14"/>
  <c r="V585" i="14"/>
  <c r="W546" i="14"/>
  <c r="U537" i="14"/>
  <c r="W531" i="14"/>
  <c r="Z604" i="14"/>
  <c r="Z597" i="14"/>
  <c r="Q597" i="14"/>
  <c r="N586" i="14"/>
  <c r="S649" i="14"/>
  <c r="AA627" i="14"/>
  <c r="U619" i="14"/>
  <c r="V611" i="14"/>
  <c r="O604" i="14"/>
  <c r="W596" i="14"/>
  <c r="Y590" i="14"/>
  <c r="R583" i="14"/>
  <c r="N600" i="14"/>
  <c r="Y584" i="14"/>
  <c r="S576" i="14"/>
  <c r="AA567" i="14"/>
  <c r="U561" i="14"/>
  <c r="N554" i="14"/>
  <c r="N612" i="14"/>
  <c r="U588" i="14"/>
  <c r="M579" i="14"/>
  <c r="U570" i="14"/>
  <c r="V563" i="14"/>
  <c r="O556" i="14"/>
  <c r="M620" i="14"/>
  <c r="Q592" i="14"/>
  <c r="U579" i="14"/>
  <c r="U571" i="14"/>
  <c r="W565" i="14"/>
  <c r="Z560" i="14"/>
  <c r="U555" i="14"/>
  <c r="W549" i="14"/>
  <c r="Z544" i="14"/>
  <c r="U538" i="14"/>
  <c r="Z600" i="14"/>
  <c r="Q591" i="14"/>
  <c r="AA582" i="14"/>
  <c r="Q577" i="14"/>
  <c r="S570" i="14"/>
  <c r="N565" i="14"/>
  <c r="Q560" i="14"/>
  <c r="S554" i="14"/>
  <c r="N549" i="14"/>
  <c r="Q544" i="14"/>
  <c r="R656" i="14"/>
  <c r="N592" i="14"/>
  <c r="AA581" i="14"/>
  <c r="V575" i="14"/>
  <c r="Y569" i="14"/>
  <c r="AA563" i="14"/>
  <c r="V558" i="14"/>
  <c r="Y553" i="14"/>
  <c r="AA681" i="14"/>
  <c r="Q599" i="14"/>
  <c r="U589" i="14"/>
  <c r="Q581" i="14"/>
  <c r="U575" i="14"/>
  <c r="W568" i="14"/>
  <c r="Z563" i="14"/>
  <c r="U558" i="14"/>
  <c r="W552" i="14"/>
  <c r="V612" i="14"/>
  <c r="R593" i="14"/>
  <c r="S586" i="14"/>
  <c r="O578" i="14"/>
  <c r="R573" i="14"/>
  <c r="Q671" i="14"/>
  <c r="Y663" i="14"/>
  <c r="M593" i="14"/>
  <c r="M585" i="14"/>
  <c r="N643" i="14"/>
  <c r="Q627" i="14"/>
  <c r="M619" i="14"/>
  <c r="U610" i="14"/>
  <c r="V603" i="14"/>
  <c r="O596" i="14"/>
  <c r="W588" i="14"/>
  <c r="Y582" i="14"/>
  <c r="U595" i="14"/>
  <c r="S582" i="14"/>
  <c r="Z575" i="14"/>
  <c r="S567" i="14"/>
  <c r="AA559" i="14"/>
  <c r="U553" i="14"/>
  <c r="S601" i="14"/>
  <c r="AA586" i="14"/>
  <c r="AA577" i="14"/>
  <c r="M570" i="14"/>
  <c r="U562" i="14"/>
  <c r="V555" i="14"/>
  <c r="AA609" i="14"/>
  <c r="O589" i="14"/>
  <c r="AA578" i="14"/>
  <c r="M571" i="14"/>
  <c r="O565" i="14"/>
  <c r="R560" i="14"/>
  <c r="M555" i="14"/>
  <c r="O549" i="14"/>
  <c r="R544" i="14"/>
  <c r="M538" i="14"/>
  <c r="U599" i="14"/>
  <c r="W589" i="14"/>
  <c r="N582" i="14"/>
  <c r="W575" i="14"/>
  <c r="Z569" i="14"/>
  <c r="U564" i="14"/>
  <c r="W558" i="14"/>
  <c r="Z553" i="14"/>
  <c r="U548" i="14"/>
  <c r="W541" i="14"/>
  <c r="AA624" i="14"/>
  <c r="S590" i="14"/>
  <c r="R581" i="14"/>
  <c r="N575" i="14"/>
  <c r="Q569" i="14"/>
  <c r="S563" i="14"/>
  <c r="N558" i="14"/>
  <c r="Q553" i="14"/>
  <c r="Q633" i="14"/>
  <c r="Z596" i="14"/>
  <c r="Z588" i="14"/>
  <c r="V580" i="14"/>
  <c r="M575" i="14"/>
  <c r="O568" i="14"/>
  <c r="R563" i="14"/>
  <c r="M558" i="14"/>
  <c r="AA657" i="14"/>
  <c r="M611" i="14"/>
  <c r="V592" i="14"/>
  <c r="W585" i="14"/>
  <c r="V577" i="14"/>
  <c r="Y571" i="14"/>
  <c r="AA565" i="14"/>
  <c r="V560" i="14"/>
  <c r="Y555" i="14"/>
  <c r="AA549" i="14"/>
  <c r="V544" i="14"/>
  <c r="Y538" i="14"/>
  <c r="V569" i="14"/>
  <c r="Q549" i="14"/>
  <c r="Z538" i="14"/>
  <c r="R533" i="14"/>
  <c r="M528" i="14"/>
  <c r="O521" i="14"/>
  <c r="R516" i="14"/>
  <c r="M511" i="14"/>
  <c r="O504" i="14"/>
  <c r="R499" i="14"/>
  <c r="Z565" i="14"/>
  <c r="S544" i="14"/>
  <c r="AA535" i="14"/>
  <c r="N636" i="14"/>
  <c r="Q631" i="14"/>
  <c r="AA591" i="14"/>
  <c r="AA583" i="14"/>
  <c r="M640" i="14"/>
  <c r="M625" i="14"/>
  <c r="AA616" i="14"/>
  <c r="M610" i="14"/>
  <c r="U602" i="14"/>
  <c r="V595" i="14"/>
  <c r="O588" i="14"/>
  <c r="W580" i="14"/>
  <c r="W594" i="14"/>
  <c r="V581" i="14"/>
  <c r="AA568" i="14"/>
  <c r="Y559" i="14"/>
  <c r="O575" i="14"/>
  <c r="V589" i="14"/>
  <c r="AA595" i="14"/>
  <c r="AA601" i="14"/>
  <c r="M567" i="14"/>
  <c r="M559" i="14"/>
  <c r="S549" i="14"/>
  <c r="S540" i="14"/>
  <c r="AA558" i="14"/>
  <c r="W543" i="14"/>
  <c r="Z533" i="14"/>
  <c r="S526" i="14"/>
  <c r="M519" i="14"/>
  <c r="U511" i="14"/>
  <c r="N503" i="14"/>
  <c r="O496" i="14"/>
  <c r="N546" i="14"/>
  <c r="Z534" i="14"/>
  <c r="M529" i="14"/>
  <c r="O522" i="14"/>
  <c r="R517" i="14"/>
  <c r="M512" i="14"/>
  <c r="O505" i="14"/>
  <c r="R500" i="14"/>
  <c r="M495" i="14"/>
  <c r="V636" i="14"/>
  <c r="M550" i="14"/>
  <c r="R540" i="14"/>
  <c r="Q534" i="14"/>
  <c r="S528" i="14"/>
  <c r="N522" i="14"/>
  <c r="Q517" i="14"/>
  <c r="S511" i="14"/>
  <c r="N505" i="14"/>
  <c r="Q500" i="14"/>
  <c r="S494" i="14"/>
  <c r="N487" i="14"/>
  <c r="Q481" i="14"/>
  <c r="S475" i="14"/>
  <c r="O581" i="14"/>
  <c r="Y548" i="14"/>
  <c r="Q540" i="14"/>
  <c r="Q535" i="14"/>
  <c r="S529" i="14"/>
  <c r="N524" i="14"/>
  <c r="Q518" i="14"/>
  <c r="S512" i="14"/>
  <c r="N506" i="14"/>
  <c r="Q501" i="14"/>
  <c r="S495" i="14"/>
  <c r="N488" i="14"/>
  <c r="Q482" i="14"/>
  <c r="S476" i="14"/>
  <c r="V578" i="14"/>
  <c r="Y549" i="14"/>
  <c r="Q539" i="14"/>
  <c r="N533" i="14"/>
  <c r="Q528" i="14"/>
  <c r="S521" i="14"/>
  <c r="N516" i="14"/>
  <c r="Q511" i="14"/>
  <c r="S504" i="14"/>
  <c r="N499" i="14"/>
  <c r="Q494" i="14"/>
  <c r="U552" i="14"/>
  <c r="M540" i="14"/>
  <c r="U533" i="14"/>
  <c r="W527" i="14"/>
  <c r="Z521" i="14"/>
  <c r="U516" i="14"/>
  <c r="W510" i="14"/>
  <c r="Z504" i="14"/>
  <c r="U499" i="14"/>
  <c r="W492" i="14"/>
  <c r="R586" i="14"/>
  <c r="Q546" i="14"/>
  <c r="R538" i="14"/>
  <c r="S532" i="14"/>
  <c r="N527" i="14"/>
  <c r="Q521" i="14"/>
  <c r="S515" i="14"/>
  <c r="N510" i="14"/>
  <c r="Y574" i="14"/>
  <c r="M562" i="14"/>
  <c r="AA553" i="14"/>
  <c r="R569" i="14"/>
  <c r="M580" i="14"/>
  <c r="S587" i="14"/>
  <c r="Y591" i="14"/>
  <c r="S565" i="14"/>
  <c r="S557" i="14"/>
  <c r="Z548" i="14"/>
  <c r="R539" i="14"/>
  <c r="R557" i="14"/>
  <c r="AA541" i="14"/>
  <c r="Y532" i="14"/>
  <c r="Z525" i="14"/>
  <c r="AA517" i="14"/>
  <c r="AA508" i="14"/>
  <c r="U502" i="14"/>
  <c r="V495" i="14"/>
  <c r="V543" i="14"/>
  <c r="R534" i="14"/>
  <c r="AA527" i="14"/>
  <c r="V521" i="14"/>
  <c r="Y516" i="14"/>
  <c r="AA510" i="14"/>
  <c r="V504" i="14"/>
  <c r="Y499" i="14"/>
  <c r="AA492" i="14"/>
  <c r="Q583" i="14"/>
  <c r="AA548" i="14"/>
  <c r="W538" i="14"/>
  <c r="W532" i="14"/>
  <c r="Z527" i="14"/>
  <c r="U521" i="14"/>
  <c r="W515" i="14"/>
  <c r="Z510" i="14"/>
  <c r="U504" i="14"/>
  <c r="W498" i="14"/>
  <c r="Z492" i="14"/>
  <c r="U486" i="14"/>
  <c r="W479" i="14"/>
  <c r="Z474" i="14"/>
  <c r="S575" i="14"/>
  <c r="AA547" i="14"/>
  <c r="S539" i="14"/>
  <c r="W533" i="14"/>
  <c r="Z528" i="14"/>
  <c r="U522" i="14"/>
  <c r="W516" i="14"/>
  <c r="Z511" i="14"/>
  <c r="U505" i="14"/>
  <c r="W499" i="14"/>
  <c r="Z494" i="14"/>
  <c r="U487" i="14"/>
  <c r="W480" i="14"/>
  <c r="Z475" i="14"/>
  <c r="M577" i="14"/>
  <c r="Z547" i="14"/>
  <c r="Z537" i="14"/>
  <c r="U532" i="14"/>
  <c r="W526" i="14"/>
  <c r="Z520" i="14"/>
  <c r="U515" i="14"/>
  <c r="W508" i="14"/>
  <c r="Z503" i="14"/>
  <c r="U498" i="14"/>
  <c r="W491" i="14"/>
  <c r="W548" i="14"/>
  <c r="S538" i="14"/>
  <c r="M533" i="14"/>
  <c r="O527" i="14"/>
  <c r="R521" i="14"/>
  <c r="M516" i="14"/>
  <c r="O510" i="14"/>
  <c r="R504" i="14"/>
  <c r="M499" i="14"/>
  <c r="O492" i="14"/>
  <c r="O570" i="14"/>
  <c r="U545" i="14"/>
  <c r="W536" i="14"/>
  <c r="Z531" i="14"/>
  <c r="U526" i="14"/>
  <c r="W519" i="14"/>
  <c r="Z514" i="14"/>
  <c r="U508" i="14"/>
  <c r="Z566" i="14"/>
  <c r="U554" i="14"/>
  <c r="V548" i="14"/>
  <c r="M564" i="14"/>
  <c r="U574" i="14"/>
  <c r="AA579" i="14"/>
  <c r="N585" i="14"/>
  <c r="Z564" i="14"/>
  <c r="R556" i="14"/>
  <c r="R548" i="14"/>
  <c r="Q624" i="14"/>
  <c r="V553" i="14"/>
  <c r="U540" i="14"/>
  <c r="Q532" i="14"/>
  <c r="R525" i="14"/>
  <c r="Z516" i="14"/>
  <c r="S508" i="14"/>
  <c r="M502" i="14"/>
  <c r="U577" i="14"/>
  <c r="Z541" i="14"/>
  <c r="Y533" i="14"/>
  <c r="S527" i="14"/>
  <c r="N521" i="14"/>
  <c r="Q516" i="14"/>
  <c r="S510" i="14"/>
  <c r="N504" i="14"/>
  <c r="Q499" i="14"/>
  <c r="S492" i="14"/>
  <c r="O579" i="14"/>
  <c r="O548" i="14"/>
  <c r="N538" i="14"/>
  <c r="O532" i="14"/>
  <c r="R527" i="14"/>
  <c r="M521" i="14"/>
  <c r="O515" i="14"/>
  <c r="R510" i="14"/>
  <c r="M504" i="14"/>
  <c r="O498" i="14"/>
  <c r="R492" i="14"/>
  <c r="M486" i="14"/>
  <c r="O479" i="14"/>
  <c r="R474" i="14"/>
  <c r="W570" i="14"/>
  <c r="U546" i="14"/>
  <c r="V538" i="14"/>
  <c r="O533" i="14"/>
  <c r="R528" i="14"/>
  <c r="M522" i="14"/>
  <c r="O516" i="14"/>
  <c r="R511" i="14"/>
  <c r="M505" i="14"/>
  <c r="O499" i="14"/>
  <c r="R494" i="14"/>
  <c r="M487" i="14"/>
  <c r="O480" i="14"/>
  <c r="R475" i="14"/>
  <c r="AA566" i="14"/>
  <c r="O547" i="14"/>
  <c r="R537" i="14"/>
  <c r="M532" i="14"/>
  <c r="O526" i="14"/>
  <c r="R520" i="14"/>
  <c r="M515" i="14"/>
  <c r="O508" i="14"/>
  <c r="R503" i="14"/>
  <c r="M498" i="14"/>
  <c r="Z608" i="14"/>
  <c r="N547" i="14"/>
  <c r="Y537" i="14"/>
  <c r="AA531" i="14"/>
  <c r="V526" i="14"/>
  <c r="Y520" i="14"/>
  <c r="AA514" i="14"/>
  <c r="V508" i="14"/>
  <c r="Y503" i="14"/>
  <c r="AA497" i="14"/>
  <c r="V491" i="14"/>
  <c r="Y564" i="14"/>
  <c r="W544" i="14"/>
  <c r="O536" i="14"/>
  <c r="R531" i="14"/>
  <c r="M526" i="14"/>
  <c r="O519" i="14"/>
  <c r="R514" i="14"/>
  <c r="M508" i="14"/>
  <c r="S559" i="14"/>
  <c r="R608" i="14"/>
  <c r="Y543" i="14"/>
  <c r="O558" i="14"/>
  <c r="W567" i="14"/>
  <c r="AA573" i="14"/>
  <c r="N577" i="14"/>
  <c r="R564" i="14"/>
  <c r="Q555" i="14"/>
  <c r="Q547" i="14"/>
  <c r="Z593" i="14"/>
  <c r="O552" i="14"/>
  <c r="V537" i="14"/>
  <c r="W530" i="14"/>
  <c r="Y524" i="14"/>
  <c r="Y515" i="14"/>
  <c r="Z507" i="14"/>
  <c r="AA500" i="14"/>
  <c r="Q564" i="14"/>
  <c r="Q541" i="14"/>
  <c r="Q533" i="14"/>
  <c r="Z526" i="14"/>
  <c r="U520" i="14"/>
  <c r="W514" i="14"/>
  <c r="Z508" i="14"/>
  <c r="U503" i="14"/>
  <c r="W497" i="14"/>
  <c r="Z491" i="14"/>
  <c r="Y573" i="14"/>
  <c r="R547" i="14"/>
  <c r="AA536" i="14"/>
  <c r="V531" i="14"/>
  <c r="Y526" i="14"/>
  <c r="AA519" i="14"/>
  <c r="V514" i="14"/>
  <c r="Y508" i="14"/>
  <c r="AA502" i="14"/>
  <c r="V497" i="14"/>
  <c r="Y491" i="14"/>
  <c r="AA483" i="14"/>
  <c r="V478" i="14"/>
  <c r="Y473" i="14"/>
  <c r="N569" i="14"/>
  <c r="Y545" i="14"/>
  <c r="AA537" i="14"/>
  <c r="V532" i="14"/>
  <c r="Y527" i="14"/>
  <c r="AA520" i="14"/>
  <c r="V515" i="14"/>
  <c r="Y510" i="14"/>
  <c r="AA503" i="14"/>
  <c r="V498" i="14"/>
  <c r="Y492" i="14"/>
  <c r="AA485" i="14"/>
  <c r="V479" i="14"/>
  <c r="Y474" i="14"/>
  <c r="R565" i="14"/>
  <c r="AA544" i="14"/>
  <c r="Y536" i="14"/>
  <c r="AA530" i="14"/>
  <c r="V525" i="14"/>
  <c r="Y519" i="14"/>
  <c r="AA513" i="14"/>
  <c r="V507" i="14"/>
  <c r="Y502" i="14"/>
  <c r="AA496" i="14"/>
  <c r="Z574" i="14"/>
  <c r="R546" i="14"/>
  <c r="Q537" i="14"/>
  <c r="S531" i="14"/>
  <c r="N526" i="14"/>
  <c r="Q520" i="14"/>
  <c r="S514" i="14"/>
  <c r="N508" i="14"/>
  <c r="Q503" i="14"/>
  <c r="S497" i="14"/>
  <c r="N491" i="14"/>
  <c r="O554" i="14"/>
  <c r="Z543" i="14"/>
  <c r="V535" i="14"/>
  <c r="Y530" i="14"/>
  <c r="AA524" i="14"/>
  <c r="V518" i="14"/>
  <c r="Y513" i="14"/>
  <c r="AA506" i="14"/>
  <c r="V501" i="14"/>
  <c r="Y496" i="14"/>
  <c r="AA488" i="14"/>
  <c r="V482" i="14"/>
  <c r="Y477" i="14"/>
  <c r="V547" i="14"/>
  <c r="AA507" i="14"/>
  <c r="U485" i="14"/>
  <c r="V477" i="14"/>
  <c r="AA469" i="14"/>
  <c r="V463" i="14"/>
  <c r="Y458" i="14"/>
  <c r="AA452" i="14"/>
  <c r="V446" i="14"/>
  <c r="Y441" i="14"/>
  <c r="AA434" i="14"/>
  <c r="Y539" i="14"/>
  <c r="Q497" i="14"/>
  <c r="R481" i="14"/>
  <c r="U472" i="14"/>
  <c r="W466" i="14"/>
  <c r="Z460" i="14"/>
  <c r="U455" i="14"/>
  <c r="W448" i="14"/>
  <c r="Z443" i="14"/>
  <c r="U438" i="14"/>
  <c r="W431" i="14"/>
  <c r="O495" i="14"/>
  <c r="Z479" i="14"/>
  <c r="AA551" i="14"/>
  <c r="Z586" i="14"/>
  <c r="AA705" i="14"/>
  <c r="R553" i="14"/>
  <c r="Z562" i="14"/>
  <c r="V567" i="14"/>
  <c r="Q571" i="14"/>
  <c r="Q563" i="14"/>
  <c r="W553" i="14"/>
  <c r="O545" i="14"/>
  <c r="N590" i="14"/>
  <c r="Q550" i="14"/>
  <c r="N537" i="14"/>
  <c r="O530" i="14"/>
  <c r="W521" i="14"/>
  <c r="Q515" i="14"/>
  <c r="R507" i="14"/>
  <c r="Z499" i="14"/>
  <c r="U560" i="14"/>
  <c r="W539" i="14"/>
  <c r="O531" i="14"/>
  <c r="R526" i="14"/>
  <c r="M520" i="14"/>
  <c r="O514" i="14"/>
  <c r="R508" i="14"/>
  <c r="M503" i="14"/>
  <c r="O497" i="14"/>
  <c r="R491" i="14"/>
  <c r="O562" i="14"/>
  <c r="V546" i="14"/>
  <c r="S536" i="14"/>
  <c r="N531" i="14"/>
  <c r="Q526" i="14"/>
  <c r="S519" i="14"/>
  <c r="N514" i="14"/>
  <c r="Q508" i="14"/>
  <c r="S502" i="14"/>
  <c r="N497" i="14"/>
  <c r="Q491" i="14"/>
  <c r="S483" i="14"/>
  <c r="N478" i="14"/>
  <c r="Q607" i="14"/>
  <c r="S558" i="14"/>
  <c r="M545" i="14"/>
  <c r="S537" i="14"/>
  <c r="N532" i="14"/>
  <c r="Q527" i="14"/>
  <c r="S520" i="14"/>
  <c r="N515" i="14"/>
  <c r="Q510" i="14"/>
  <c r="S503" i="14"/>
  <c r="N498" i="14"/>
  <c r="Q492" i="14"/>
  <c r="S485" i="14"/>
  <c r="N479" i="14"/>
  <c r="Q474" i="14"/>
  <c r="V561" i="14"/>
  <c r="M544" i="14"/>
  <c r="Q536" i="14"/>
  <c r="S530" i="14"/>
  <c r="N525" i="14"/>
  <c r="Q519" i="14"/>
  <c r="S513" i="14"/>
  <c r="N507" i="14"/>
  <c r="Q502" i="14"/>
  <c r="S496" i="14"/>
  <c r="Q573" i="14"/>
  <c r="V545" i="14"/>
  <c r="W535" i="14"/>
  <c r="Z530" i="14"/>
  <c r="U525" i="14"/>
  <c r="W518" i="14"/>
  <c r="Z513" i="14"/>
  <c r="U507" i="14"/>
  <c r="W501" i="14"/>
  <c r="Z496" i="14"/>
  <c r="U490" i="14"/>
  <c r="R551" i="14"/>
  <c r="O543" i="14"/>
  <c r="N535" i="14"/>
  <c r="Q530" i="14"/>
  <c r="S524" i="14"/>
  <c r="N518" i="14"/>
  <c r="Q513" i="14"/>
  <c r="S506" i="14"/>
  <c r="Y599" i="14"/>
  <c r="Z577" i="14"/>
  <c r="N598" i="14"/>
  <c r="M548" i="14"/>
  <c r="U557" i="14"/>
  <c r="Y562" i="14"/>
  <c r="W569" i="14"/>
  <c r="O561" i="14"/>
  <c r="O553" i="14"/>
  <c r="N544" i="14"/>
  <c r="W581" i="14"/>
  <c r="Q548" i="14"/>
  <c r="U536" i="14"/>
  <c r="V529" i="14"/>
  <c r="V520" i="14"/>
  <c r="W513" i="14"/>
  <c r="Y506" i="14"/>
  <c r="Y498" i="14"/>
  <c r="M552" i="14"/>
  <c r="O538" i="14"/>
  <c r="V530" i="14"/>
  <c r="Y525" i="14"/>
  <c r="AA518" i="14"/>
  <c r="V513" i="14"/>
  <c r="Y507" i="14"/>
  <c r="AA501" i="14"/>
  <c r="V496" i="14"/>
  <c r="Y490" i="14"/>
  <c r="Y556" i="14"/>
  <c r="M546" i="14"/>
  <c r="Z535" i="14"/>
  <c r="U530" i="14"/>
  <c r="W524" i="14"/>
  <c r="Z518" i="14"/>
  <c r="U513" i="14"/>
  <c r="W506" i="14"/>
  <c r="Z501" i="14"/>
  <c r="U496" i="14"/>
  <c r="W488" i="14"/>
  <c r="Z482" i="14"/>
  <c r="U477" i="14"/>
  <c r="U597" i="14"/>
  <c r="W554" i="14"/>
  <c r="O544" i="14"/>
  <c r="Z536" i="14"/>
  <c r="U531" i="14"/>
  <c r="W525" i="14"/>
  <c r="Z519" i="14"/>
  <c r="U514" i="14"/>
  <c r="W507" i="14"/>
  <c r="Z502" i="14"/>
  <c r="U497" i="14"/>
  <c r="W490" i="14"/>
  <c r="Z483" i="14"/>
  <c r="U478" i="14"/>
  <c r="U620" i="14"/>
  <c r="M560" i="14"/>
  <c r="R543" i="14"/>
  <c r="W534" i="14"/>
  <c r="Z529" i="14"/>
  <c r="U524" i="14"/>
  <c r="W517" i="14"/>
  <c r="Z512" i="14"/>
  <c r="U506" i="14"/>
  <c r="W500" i="14"/>
  <c r="Z495" i="14"/>
  <c r="U568" i="14"/>
  <c r="AA543" i="14"/>
  <c r="O535" i="14"/>
  <c r="R530" i="14"/>
  <c r="M525" i="14"/>
  <c r="O518" i="14"/>
  <c r="R513" i="14"/>
  <c r="M507" i="14"/>
  <c r="O501" i="14"/>
  <c r="R496" i="14"/>
  <c r="M490" i="14"/>
  <c r="S550" i="14"/>
  <c r="Y540" i="14"/>
  <c r="U534" i="14"/>
  <c r="W528" i="14"/>
  <c r="Z522" i="14"/>
  <c r="U517" i="14"/>
  <c r="W511" i="14"/>
  <c r="Z505" i="14"/>
  <c r="O586" i="14"/>
  <c r="AA569" i="14"/>
  <c r="N589" i="14"/>
  <c r="O541" i="14"/>
  <c r="W551" i="14"/>
  <c r="AA556" i="14"/>
  <c r="O569" i="14"/>
  <c r="N560" i="14"/>
  <c r="N552" i="14"/>
  <c r="U543" i="14"/>
  <c r="R574" i="14"/>
  <c r="O546" i="14"/>
  <c r="M536" i="14"/>
  <c r="U528" i="14"/>
  <c r="N520" i="14"/>
  <c r="O513" i="14"/>
  <c r="W504" i="14"/>
  <c r="Q498" i="14"/>
  <c r="AA550" i="14"/>
  <c r="M537" i="14"/>
  <c r="N530" i="14"/>
  <c r="Q525" i="14"/>
  <c r="S518" i="14"/>
  <c r="N513" i="14"/>
  <c r="Q507" i="14"/>
  <c r="S501" i="14"/>
  <c r="N496" i="14"/>
  <c r="Q490" i="14"/>
  <c r="Z551" i="14"/>
  <c r="N545" i="14"/>
  <c r="R535" i="14"/>
  <c r="M530" i="14"/>
  <c r="O524" i="14"/>
  <c r="R518" i="14"/>
  <c r="M513" i="14"/>
  <c r="O506" i="14"/>
  <c r="R501" i="14"/>
  <c r="M496" i="14"/>
  <c r="O488" i="14"/>
  <c r="R482" i="14"/>
  <c r="M477" i="14"/>
  <c r="Q593" i="14"/>
  <c r="N553" i="14"/>
  <c r="S543" i="14"/>
  <c r="R536" i="14"/>
  <c r="M531" i="14"/>
  <c r="O525" i="14"/>
  <c r="R519" i="14"/>
  <c r="M514" i="14"/>
  <c r="O507" i="14"/>
  <c r="R502" i="14"/>
  <c r="M497" i="14"/>
  <c r="O490" i="14"/>
  <c r="R483" i="14"/>
  <c r="M478" i="14"/>
  <c r="AA590" i="14"/>
  <c r="V551" i="14"/>
  <c r="V541" i="14"/>
  <c r="O534" i="14"/>
  <c r="R529" i="14"/>
  <c r="M524" i="14"/>
  <c r="O517" i="14"/>
  <c r="R512" i="14"/>
  <c r="M506" i="14"/>
  <c r="O500" i="14"/>
  <c r="R495" i="14"/>
  <c r="Z557" i="14"/>
  <c r="U541" i="14"/>
  <c r="V534" i="14"/>
  <c r="Y529" i="14"/>
  <c r="AA522" i="14"/>
  <c r="V517" i="14"/>
  <c r="Y512" i="14"/>
  <c r="AA505" i="14"/>
  <c r="V500" i="14"/>
  <c r="Y495" i="14"/>
  <c r="M599" i="14"/>
  <c r="W547" i="14"/>
  <c r="AA539" i="14"/>
  <c r="M534" i="14"/>
  <c r="O528" i="14"/>
  <c r="R522" i="14"/>
  <c r="M517" i="14"/>
  <c r="O511" i="14"/>
  <c r="R505" i="14"/>
  <c r="Z576" i="14"/>
  <c r="V564" i="14"/>
  <c r="S581" i="14"/>
  <c r="O613" i="14"/>
  <c r="O631" i="14"/>
  <c r="M651" i="14"/>
  <c r="N568" i="14"/>
  <c r="U559" i="14"/>
  <c r="M551" i="14"/>
  <c r="M543" i="14"/>
  <c r="M568" i="14"/>
  <c r="Q545" i="14"/>
  <c r="AA534" i="14"/>
  <c r="AA526" i="14"/>
  <c r="U519" i="14"/>
  <c r="V512" i="14"/>
  <c r="V503" i="14"/>
  <c r="W496" i="14"/>
  <c r="S547" i="14"/>
  <c r="S535" i="14"/>
  <c r="U529" i="14"/>
  <c r="W522" i="14"/>
  <c r="Z517" i="14"/>
  <c r="U512" i="14"/>
  <c r="W505" i="14"/>
  <c r="Z500" i="14"/>
  <c r="U495" i="14"/>
  <c r="W487" i="14"/>
  <c r="Y550" i="14"/>
  <c r="Y541" i="14"/>
  <c r="Y534" i="14"/>
  <c r="AA528" i="14"/>
  <c r="V522" i="14"/>
  <c r="Y517" i="14"/>
  <c r="AA511" i="14"/>
  <c r="V505" i="14"/>
  <c r="Y500" i="14"/>
  <c r="AA494" i="14"/>
  <c r="V487" i="14"/>
  <c r="Y481" i="14"/>
  <c r="AA475" i="14"/>
  <c r="S589" i="14"/>
  <c r="Z549" i="14"/>
  <c r="N541" i="14"/>
  <c r="Y535" i="14"/>
  <c r="AA529" i="14"/>
  <c r="V524" i="14"/>
  <c r="Y518" i="14"/>
  <c r="AA512" i="14"/>
  <c r="V506" i="14"/>
  <c r="Y501" i="14"/>
  <c r="AA495" i="14"/>
  <c r="V488" i="14"/>
  <c r="Y482" i="14"/>
  <c r="AA476" i="14"/>
  <c r="Z584" i="14"/>
  <c r="U550" i="14"/>
  <c r="M541" i="14"/>
  <c r="V533" i="14"/>
  <c r="Y528" i="14"/>
  <c r="AA521" i="14"/>
  <c r="V516" i="14"/>
  <c r="Y511" i="14"/>
  <c r="AA504" i="14"/>
  <c r="V499" i="14"/>
  <c r="Y494" i="14"/>
  <c r="Q556" i="14"/>
  <c r="Z540" i="14"/>
  <c r="N534" i="14"/>
  <c r="Q529" i="14"/>
  <c r="S522" i="14"/>
  <c r="N517" i="14"/>
  <c r="Q512" i="14"/>
  <c r="S505" i="14"/>
  <c r="N500" i="14"/>
  <c r="Q495" i="14"/>
  <c r="U592" i="14"/>
  <c r="Z546" i="14"/>
  <c r="O539" i="14"/>
  <c r="AA532" i="14"/>
  <c r="V527" i="14"/>
  <c r="Y521" i="14"/>
  <c r="AA515" i="14"/>
  <c r="V510" i="14"/>
  <c r="Y504" i="14"/>
  <c r="AA498" i="14"/>
  <c r="V492" i="14"/>
  <c r="Y486" i="14"/>
  <c r="AA479" i="14"/>
  <c r="V474" i="14"/>
  <c r="AA525" i="14"/>
  <c r="AA491" i="14"/>
  <c r="S481" i="14"/>
  <c r="V472" i="14"/>
  <c r="Y467" i="14"/>
  <c r="AA460" i="14"/>
  <c r="V455" i="14"/>
  <c r="Y450" i="14"/>
  <c r="AA443" i="14"/>
  <c r="V438" i="14"/>
  <c r="Y432" i="14"/>
  <c r="Z515" i="14"/>
  <c r="Z486" i="14"/>
  <c r="O476" i="14"/>
  <c r="Z469" i="14"/>
  <c r="U463" i="14"/>
  <c r="W457" i="14"/>
  <c r="Z452" i="14"/>
  <c r="U446" i="14"/>
  <c r="W440" i="14"/>
  <c r="Z434" i="14"/>
  <c r="O529" i="14"/>
  <c r="R485" i="14"/>
  <c r="Q504" i="14"/>
  <c r="R497" i="14"/>
  <c r="Z487" i="14"/>
  <c r="S479" i="14"/>
  <c r="V596" i="14"/>
  <c r="V502" i="14"/>
  <c r="N480" i="14"/>
  <c r="M471" i="14"/>
  <c r="U462" i="14"/>
  <c r="N455" i="14"/>
  <c r="O447" i="14"/>
  <c r="W439" i="14"/>
  <c r="N578" i="14"/>
  <c r="Z498" i="14"/>
  <c r="M480" i="14"/>
  <c r="R469" i="14"/>
  <c r="S461" i="14"/>
  <c r="AA453" i="14"/>
  <c r="M446" i="14"/>
  <c r="N439" i="14"/>
  <c r="U603" i="14"/>
  <c r="V483" i="14"/>
  <c r="V473" i="14"/>
  <c r="W467" i="14"/>
  <c r="Z461" i="14"/>
  <c r="U456" i="14"/>
  <c r="W450" i="14"/>
  <c r="Z444" i="14"/>
  <c r="U439" i="14"/>
  <c r="W432" i="14"/>
  <c r="Z427" i="14"/>
  <c r="U421" i="14"/>
  <c r="W415" i="14"/>
  <c r="S525" i="14"/>
  <c r="S490" i="14"/>
  <c r="Y479" i="14"/>
  <c r="S472" i="14"/>
  <c r="N467" i="14"/>
  <c r="Q461" i="14"/>
  <c r="S455" i="14"/>
  <c r="N450" i="14"/>
  <c r="Q444" i="14"/>
  <c r="S438" i="14"/>
  <c r="N432" i="14"/>
  <c r="Q427" i="14"/>
  <c r="S420" i="14"/>
  <c r="N415" i="14"/>
  <c r="R515" i="14"/>
  <c r="S487" i="14"/>
  <c r="U476" i="14"/>
  <c r="Q471" i="14"/>
  <c r="S465" i="14"/>
  <c r="N459" i="14"/>
  <c r="Q454" i="14"/>
  <c r="S447" i="14"/>
  <c r="N442" i="14"/>
  <c r="Q437" i="14"/>
  <c r="AA538" i="14"/>
  <c r="V494" i="14"/>
  <c r="R480" i="14"/>
  <c r="Q472" i="14"/>
  <c r="S466" i="14"/>
  <c r="N460" i="14"/>
  <c r="Q455" i="14"/>
  <c r="S448" i="14"/>
  <c r="N443" i="14"/>
  <c r="Q438" i="14"/>
  <c r="S431" i="14"/>
  <c r="O503" i="14"/>
  <c r="S482" i="14"/>
  <c r="AA473" i="14"/>
  <c r="AA467" i="14"/>
  <c r="V461" i="14"/>
  <c r="Y456" i="14"/>
  <c r="AA450" i="14"/>
  <c r="V444" i="14"/>
  <c r="Y439" i="14"/>
  <c r="AA432" i="14"/>
  <c r="V427" i="14"/>
  <c r="Y421" i="14"/>
  <c r="AA415" i="14"/>
  <c r="V462" i="14"/>
  <c r="O430" i="14"/>
  <c r="Q419" i="14"/>
  <c r="Z410" i="14"/>
  <c r="U404" i="14"/>
  <c r="W398" i="14"/>
  <c r="W502" i="14"/>
  <c r="Q496" i="14"/>
  <c r="R487" i="14"/>
  <c r="Z478" i="14"/>
  <c r="Q538" i="14"/>
  <c r="M501" i="14"/>
  <c r="Q479" i="14"/>
  <c r="S469" i="14"/>
  <c r="M462" i="14"/>
  <c r="U454" i="14"/>
  <c r="N446" i="14"/>
  <c r="O439" i="14"/>
  <c r="R549" i="14"/>
  <c r="N494" i="14"/>
  <c r="Q478" i="14"/>
  <c r="Y468" i="14"/>
  <c r="R460" i="14"/>
  <c r="S453" i="14"/>
  <c r="AA444" i="14"/>
  <c r="M438" i="14"/>
  <c r="S566" i="14"/>
  <c r="AA481" i="14"/>
  <c r="M473" i="14"/>
  <c r="O467" i="14"/>
  <c r="R461" i="14"/>
  <c r="M456" i="14"/>
  <c r="O450" i="14"/>
  <c r="R444" i="14"/>
  <c r="M439" i="14"/>
  <c r="O432" i="14"/>
  <c r="R427" i="14"/>
  <c r="M421" i="14"/>
  <c r="O415" i="14"/>
  <c r="W520" i="14"/>
  <c r="W486" i="14"/>
  <c r="AA478" i="14"/>
  <c r="Z471" i="14"/>
  <c r="U466" i="14"/>
  <c r="W459" i="14"/>
  <c r="Z454" i="14"/>
  <c r="U448" i="14"/>
  <c r="W442" i="14"/>
  <c r="Z437" i="14"/>
  <c r="U431" i="14"/>
  <c r="W425" i="14"/>
  <c r="Z419" i="14"/>
  <c r="N561" i="14"/>
  <c r="V511" i="14"/>
  <c r="V486" i="14"/>
  <c r="Y475" i="14"/>
  <c r="W469" i="14"/>
  <c r="Z463" i="14"/>
  <c r="U458" i="14"/>
  <c r="W452" i="14"/>
  <c r="Z446" i="14"/>
  <c r="U441" i="14"/>
  <c r="W434" i="14"/>
  <c r="U535" i="14"/>
  <c r="O491" i="14"/>
  <c r="U479" i="14"/>
  <c r="W470" i="14"/>
  <c r="Z465" i="14"/>
  <c r="U459" i="14"/>
  <c r="W453" i="14"/>
  <c r="Z447" i="14"/>
  <c r="U442" i="14"/>
  <c r="W436" i="14"/>
  <c r="Z430" i="14"/>
  <c r="Y497" i="14"/>
  <c r="V481" i="14"/>
  <c r="Q473" i="14"/>
  <c r="S467" i="14"/>
  <c r="N461" i="14"/>
  <c r="Q456" i="14"/>
  <c r="S450" i="14"/>
  <c r="N444" i="14"/>
  <c r="Q439" i="14"/>
  <c r="S432" i="14"/>
  <c r="N427" i="14"/>
  <c r="Q421" i="14"/>
  <c r="S415" i="14"/>
  <c r="M461" i="14"/>
  <c r="AA427" i="14"/>
  <c r="W417" i="14"/>
  <c r="R410" i="14"/>
  <c r="O502" i="14"/>
  <c r="W494" i="14"/>
  <c r="Q486" i="14"/>
  <c r="R478" i="14"/>
  <c r="V536" i="14"/>
  <c r="Y488" i="14"/>
  <c r="S478" i="14"/>
  <c r="Z468" i="14"/>
  <c r="S460" i="14"/>
  <c r="M454" i="14"/>
  <c r="U445" i="14"/>
  <c r="N438" i="14"/>
  <c r="N543" i="14"/>
  <c r="V490" i="14"/>
  <c r="Q475" i="14"/>
  <c r="Q468" i="14"/>
  <c r="Y459" i="14"/>
  <c r="R452" i="14"/>
  <c r="S444" i="14"/>
  <c r="AA436" i="14"/>
  <c r="Y522" i="14"/>
  <c r="U480" i="14"/>
  <c r="AA471" i="14"/>
  <c r="V466" i="14"/>
  <c r="Y460" i="14"/>
  <c r="AA454" i="14"/>
  <c r="V448" i="14"/>
  <c r="Y443" i="14"/>
  <c r="AA437" i="14"/>
  <c r="V431" i="14"/>
  <c r="Y426" i="14"/>
  <c r="AA419" i="14"/>
  <c r="V413" i="14"/>
  <c r="N519" i="14"/>
  <c r="Z485" i="14"/>
  <c r="O478" i="14"/>
  <c r="R471" i="14"/>
  <c r="M466" i="14"/>
  <c r="O459" i="14"/>
  <c r="R454" i="14"/>
  <c r="M448" i="14"/>
  <c r="O442" i="14"/>
  <c r="R437" i="14"/>
  <c r="M431" i="14"/>
  <c r="O425" i="14"/>
  <c r="R419" i="14"/>
  <c r="S541" i="14"/>
  <c r="M510" i="14"/>
  <c r="Y485" i="14"/>
  <c r="M475" i="14"/>
  <c r="O469" i="14"/>
  <c r="R463" i="14"/>
  <c r="M458" i="14"/>
  <c r="O452" i="14"/>
  <c r="R446" i="14"/>
  <c r="M441" i="14"/>
  <c r="O434" i="14"/>
  <c r="Z524" i="14"/>
  <c r="Q488" i="14"/>
  <c r="Z477" i="14"/>
  <c r="O470" i="14"/>
  <c r="R465" i="14"/>
  <c r="M459" i="14"/>
  <c r="O453" i="14"/>
  <c r="R447" i="14"/>
  <c r="M442" i="14"/>
  <c r="O436" i="14"/>
  <c r="R430" i="14"/>
  <c r="U494" i="14"/>
  <c r="Z480" i="14"/>
  <c r="W471" i="14"/>
  <c r="Z466" i="14"/>
  <c r="U460" i="14"/>
  <c r="W454" i="14"/>
  <c r="Z448" i="14"/>
  <c r="U443" i="14"/>
  <c r="W437" i="14"/>
  <c r="Z431" i="14"/>
  <c r="U426" i="14"/>
  <c r="W419" i="14"/>
  <c r="Z413" i="14"/>
  <c r="AA451" i="14"/>
  <c r="M427" i="14"/>
  <c r="AA416" i="14"/>
  <c r="Y409" i="14"/>
  <c r="N501" i="14"/>
  <c r="O494" i="14"/>
  <c r="W483" i="14"/>
  <c r="Q477" i="14"/>
  <c r="M535" i="14"/>
  <c r="AA487" i="14"/>
  <c r="Y476" i="14"/>
  <c r="R468" i="14"/>
  <c r="Z459" i="14"/>
  <c r="S452" i="14"/>
  <c r="M445" i="14"/>
  <c r="U437" i="14"/>
  <c r="Z532" i="14"/>
  <c r="Y487" i="14"/>
  <c r="W473" i="14"/>
  <c r="O466" i="14"/>
  <c r="Q459" i="14"/>
  <c r="Y451" i="14"/>
  <c r="R443" i="14"/>
  <c r="S436" i="14"/>
  <c r="O512" i="14"/>
  <c r="M479" i="14"/>
  <c r="S471" i="14"/>
  <c r="N466" i="14"/>
  <c r="Q460" i="14"/>
  <c r="S454" i="14"/>
  <c r="N448" i="14"/>
  <c r="Q443" i="14"/>
  <c r="S437" i="14"/>
  <c r="N431" i="14"/>
  <c r="Q426" i="14"/>
  <c r="S419" i="14"/>
  <c r="N413" i="14"/>
  <c r="S507" i="14"/>
  <c r="Q485" i="14"/>
  <c r="R477" i="14"/>
  <c r="Y470" i="14"/>
  <c r="AA463" i="14"/>
  <c r="V458" i="14"/>
  <c r="Y453" i="14"/>
  <c r="AA446" i="14"/>
  <c r="V441" i="14"/>
  <c r="Y436" i="14"/>
  <c r="AA429" i="14"/>
  <c r="V424" i="14"/>
  <c r="Y418" i="14"/>
  <c r="AA533" i="14"/>
  <c r="AA499" i="14"/>
  <c r="U482" i="14"/>
  <c r="O474" i="14"/>
  <c r="V468" i="14"/>
  <c r="Y462" i="14"/>
  <c r="AA456" i="14"/>
  <c r="V451" i="14"/>
  <c r="Y445" i="14"/>
  <c r="AA439" i="14"/>
  <c r="V433" i="14"/>
  <c r="Q522" i="14"/>
  <c r="Q487" i="14"/>
  <c r="O477" i="14"/>
  <c r="V469" i="14"/>
  <c r="Y463" i="14"/>
  <c r="AA457" i="14"/>
  <c r="V452" i="14"/>
  <c r="Y446" i="14"/>
  <c r="AA440" i="14"/>
  <c r="V434" i="14"/>
  <c r="W562" i="14"/>
  <c r="AA490" i="14"/>
  <c r="Q480" i="14"/>
  <c r="O471" i="14"/>
  <c r="R466" i="14"/>
  <c r="M460" i="14"/>
  <c r="O454" i="14"/>
  <c r="R448" i="14"/>
  <c r="M443" i="14"/>
  <c r="O437" i="14"/>
  <c r="R431" i="14"/>
  <c r="M426" i="14"/>
  <c r="O419" i="14"/>
  <c r="R413" i="14"/>
  <c r="R450" i="14"/>
  <c r="R426" i="14"/>
  <c r="R416" i="14"/>
  <c r="Q409" i="14"/>
  <c r="S402" i="14"/>
  <c r="N397" i="14"/>
  <c r="U500" i="14"/>
  <c r="N492" i="14"/>
  <c r="O483" i="14"/>
  <c r="W475" i="14"/>
  <c r="R524" i="14"/>
  <c r="AA486" i="14"/>
  <c r="U474" i="14"/>
  <c r="Q467" i="14"/>
  <c r="R459" i="14"/>
  <c r="Z451" i="14"/>
  <c r="S443" i="14"/>
  <c r="M437" i="14"/>
  <c r="Q531" i="14"/>
  <c r="O486" i="14"/>
  <c r="N473" i="14"/>
  <c r="V465" i="14"/>
  <c r="O457" i="14"/>
  <c r="Q451" i="14"/>
  <c r="Y442" i="14"/>
  <c r="R434" i="14"/>
  <c r="Y505" i="14"/>
  <c r="S477" i="14"/>
  <c r="Z470" i="14"/>
  <c r="U465" i="14"/>
  <c r="W458" i="14"/>
  <c r="Z453" i="14"/>
  <c r="U447" i="14"/>
  <c r="W441" i="14"/>
  <c r="Z436" i="14"/>
  <c r="U430" i="14"/>
  <c r="W424" i="14"/>
  <c r="Z418" i="14"/>
  <c r="Y546" i="14"/>
  <c r="W503" i="14"/>
  <c r="U483" i="14"/>
  <c r="V476" i="14"/>
  <c r="Q470" i="14"/>
  <c r="S463" i="14"/>
  <c r="N458" i="14"/>
  <c r="Q453" i="14"/>
  <c r="S446" i="14"/>
  <c r="N441" i="14"/>
  <c r="Q436" i="14"/>
  <c r="S429" i="14"/>
  <c r="N424" i="14"/>
  <c r="Q418" i="14"/>
  <c r="R532" i="14"/>
  <c r="R498" i="14"/>
  <c r="N481" i="14"/>
  <c r="S473" i="14"/>
  <c r="N468" i="14"/>
  <c r="Q462" i="14"/>
  <c r="S456" i="14"/>
  <c r="N451" i="14"/>
  <c r="Q445" i="14"/>
  <c r="S439" i="14"/>
  <c r="N433" i="14"/>
  <c r="U518" i="14"/>
  <c r="O485" i="14"/>
  <c r="AA474" i="14"/>
  <c r="N469" i="14"/>
  <c r="Q463" i="14"/>
  <c r="S457" i="14"/>
  <c r="N452" i="14"/>
  <c r="Q446" i="14"/>
  <c r="S440" i="14"/>
  <c r="N434" i="14"/>
  <c r="O537" i="14"/>
  <c r="N490" i="14"/>
  <c r="W478" i="14"/>
  <c r="V470" i="14"/>
  <c r="Y465" i="14"/>
  <c r="AA458" i="14"/>
  <c r="V453" i="14"/>
  <c r="Y447" i="14"/>
  <c r="AA441" i="14"/>
  <c r="V436" i="14"/>
  <c r="Y430" i="14"/>
  <c r="AA424" i="14"/>
  <c r="V418" i="14"/>
  <c r="V485" i="14"/>
  <c r="V445" i="14"/>
  <c r="V425" i="14"/>
  <c r="U415" i="14"/>
  <c r="W407" i="14"/>
  <c r="M500" i="14"/>
  <c r="U491" i="14"/>
  <c r="N482" i="14"/>
  <c r="O475" i="14"/>
  <c r="V519" i="14"/>
  <c r="Y483" i="14"/>
  <c r="O473" i="14"/>
  <c r="W465" i="14"/>
  <c r="Q458" i="14"/>
  <c r="R451" i="14"/>
  <c r="Z442" i="14"/>
  <c r="S434" i="14"/>
  <c r="U527" i="14"/>
  <c r="AA482" i="14"/>
  <c r="M472" i="14"/>
  <c r="N465" i="14"/>
  <c r="V456" i="14"/>
  <c r="O448" i="14"/>
  <c r="Q442" i="14"/>
  <c r="Y433" i="14"/>
  <c r="M494" i="14"/>
  <c r="W476" i="14"/>
  <c r="R470" i="14"/>
  <c r="M465" i="14"/>
  <c r="O458" i="14"/>
  <c r="R453" i="14"/>
  <c r="M447" i="14"/>
  <c r="O441" i="14"/>
  <c r="R436" i="14"/>
  <c r="M430" i="14"/>
  <c r="O424" i="14"/>
  <c r="R418" i="14"/>
  <c r="U544" i="14"/>
  <c r="N502" i="14"/>
  <c r="W482" i="14"/>
  <c r="M476" i="14"/>
  <c r="S498" i="14"/>
  <c r="M491" i="14"/>
  <c r="U481" i="14"/>
  <c r="N474" i="14"/>
  <c r="M518" i="14"/>
  <c r="M483" i="14"/>
  <c r="N472" i="14"/>
  <c r="O465" i="14"/>
  <c r="W456" i="14"/>
  <c r="Q450" i="14"/>
  <c r="R442" i="14"/>
  <c r="Z433" i="14"/>
  <c r="Q514" i="14"/>
  <c r="M482" i="14"/>
  <c r="AA470" i="14"/>
  <c r="M463" i="14"/>
  <c r="N456" i="14"/>
  <c r="V447" i="14"/>
  <c r="O440" i="14"/>
  <c r="Q433" i="14"/>
  <c r="U488" i="14"/>
  <c r="N476" i="14"/>
  <c r="Y469" i="14"/>
  <c r="AA462" i="14"/>
  <c r="V457" i="14"/>
  <c r="Y452" i="14"/>
  <c r="AA445" i="14"/>
  <c r="V440" i="14"/>
  <c r="Y434" i="14"/>
  <c r="AA428" i="14"/>
  <c r="V422" i="14"/>
  <c r="Y417" i="14"/>
  <c r="W537" i="14"/>
  <c r="N495" i="14"/>
  <c r="Z481" i="14"/>
  <c r="N475" i="14"/>
  <c r="O468" i="14"/>
  <c r="R462" i="14"/>
  <c r="M457" i="14"/>
  <c r="O451" i="14"/>
  <c r="R445" i="14"/>
  <c r="M440" i="14"/>
  <c r="O433" i="14"/>
  <c r="R428" i="14"/>
  <c r="M422" i="14"/>
  <c r="O416" i="14"/>
  <c r="M527" i="14"/>
  <c r="R490" i="14"/>
  <c r="Y478" i="14"/>
  <c r="R472" i="14"/>
  <c r="M467" i="14"/>
  <c r="O460" i="14"/>
  <c r="R455" i="14"/>
  <c r="M450" i="14"/>
  <c r="O443" i="14"/>
  <c r="R438" i="14"/>
  <c r="R550" i="14"/>
  <c r="Q505" i="14"/>
  <c r="W481" i="14"/>
  <c r="R473" i="14"/>
  <c r="M468" i="14"/>
  <c r="O461" i="14"/>
  <c r="R456" i="14"/>
  <c r="M451" i="14"/>
  <c r="O444" i="14"/>
  <c r="R439" i="14"/>
  <c r="M433" i="14"/>
  <c r="O520" i="14"/>
  <c r="W485" i="14"/>
  <c r="R476" i="14"/>
  <c r="U469" i="14"/>
  <c r="W462" i="14"/>
  <c r="Z457" i="14"/>
  <c r="U452" i="14"/>
  <c r="W445" i="14"/>
  <c r="Z440" i="14"/>
  <c r="U434" i="14"/>
  <c r="W428" i="14"/>
  <c r="Z422" i="14"/>
  <c r="U417" i="14"/>
  <c r="AA468" i="14"/>
  <c r="AA433" i="14"/>
  <c r="Q422" i="14"/>
  <c r="AA411" i="14"/>
  <c r="V405" i="14"/>
  <c r="Y400" i="14"/>
  <c r="AA394" i="14"/>
  <c r="V389" i="14"/>
  <c r="Y383" i="14"/>
  <c r="AA377" i="14"/>
  <c r="V372" i="14"/>
  <c r="Q457" i="14"/>
  <c r="R429" i="14"/>
  <c r="N420" i="14"/>
  <c r="Z411" i="14"/>
  <c r="U405" i="14"/>
  <c r="W399" i="14"/>
  <c r="Z394" i="14"/>
  <c r="U389" i="14"/>
  <c r="W382" i="14"/>
  <c r="Z377" i="14"/>
  <c r="U372" i="14"/>
  <c r="Y466" i="14"/>
  <c r="Z426" i="14"/>
  <c r="N419" i="14"/>
  <c r="W409" i="14"/>
  <c r="Z403" i="14"/>
  <c r="U398" i="14"/>
  <c r="W392" i="14"/>
  <c r="Z386" i="14"/>
  <c r="Z497" i="14"/>
  <c r="S488" i="14"/>
  <c r="M481" i="14"/>
  <c r="U473" i="14"/>
  <c r="R506" i="14"/>
  <c r="O482" i="14"/>
  <c r="U471" i="14"/>
  <c r="N463" i="14"/>
  <c r="O456" i="14"/>
  <c r="W447" i="14"/>
  <c r="Q441" i="14"/>
  <c r="R433" i="14"/>
  <c r="U510" i="14"/>
  <c r="V480" i="14"/>
  <c r="S470" i="14"/>
  <c r="AA461" i="14"/>
  <c r="M455" i="14"/>
  <c r="N447" i="14"/>
  <c r="V439" i="14"/>
  <c r="O431" i="14"/>
  <c r="N486" i="14"/>
  <c r="S474" i="14"/>
  <c r="Q469" i="14"/>
  <c r="S462" i="14"/>
  <c r="N457" i="14"/>
  <c r="Q452" i="14"/>
  <c r="S445" i="14"/>
  <c r="N440" i="14"/>
  <c r="Q434" i="14"/>
  <c r="S428" i="14"/>
  <c r="N422" i="14"/>
  <c r="Q417" i="14"/>
  <c r="N536" i="14"/>
  <c r="S491" i="14"/>
  <c r="O481" i="14"/>
  <c r="AA472" i="14"/>
  <c r="V467" i="14"/>
  <c r="Y461" i="14"/>
  <c r="AA455" i="14"/>
  <c r="V450" i="14"/>
  <c r="Y444" i="14"/>
  <c r="AA438" i="14"/>
  <c r="V432" i="14"/>
  <c r="Y427" i="14"/>
  <c r="AA420" i="14"/>
  <c r="V415" i="14"/>
  <c r="AA516" i="14"/>
  <c r="R488" i="14"/>
  <c r="AA477" i="14"/>
  <c r="Y471" i="14"/>
  <c r="AA465" i="14"/>
  <c r="V459" i="14"/>
  <c r="Y454" i="14"/>
  <c r="AA447" i="14"/>
  <c r="V442" i="14"/>
  <c r="Y437" i="14"/>
  <c r="S548" i="14"/>
  <c r="U501" i="14"/>
  <c r="AA480" i="14"/>
  <c r="Y472" i="14"/>
  <c r="AA466" i="14"/>
  <c r="V460" i="14"/>
  <c r="Y455" i="14"/>
  <c r="AA448" i="14"/>
  <c r="V443" i="14"/>
  <c r="Y438" i="14"/>
  <c r="AA431" i="14"/>
  <c r="Y514" i="14"/>
  <c r="N485" i="14"/>
  <c r="V475" i="14"/>
  <c r="M469" i="14"/>
  <c r="O462" i="14"/>
  <c r="R457" i="14"/>
  <c r="M452" i="14"/>
  <c r="O445" i="14"/>
  <c r="R440" i="14"/>
  <c r="M434" i="14"/>
  <c r="O428" i="14"/>
  <c r="R422" i="14"/>
  <c r="M417" i="14"/>
  <c r="R467" i="14"/>
  <c r="R432" i="14"/>
  <c r="O420" i="14"/>
  <c r="S411" i="14"/>
  <c r="N405" i="14"/>
  <c r="Q400" i="14"/>
  <c r="S394" i="14"/>
  <c r="N389" i="14"/>
  <c r="Q383" i="14"/>
  <c r="S377" i="14"/>
  <c r="N372" i="14"/>
  <c r="U453" i="14"/>
  <c r="V428" i="14"/>
  <c r="S418" i="14"/>
  <c r="R411" i="14"/>
  <c r="M405" i="14"/>
  <c r="O399" i="14"/>
  <c r="R394" i="14"/>
  <c r="M389" i="14"/>
  <c r="O382" i="14"/>
  <c r="R377" i="14"/>
  <c r="S516" i="14"/>
  <c r="O455" i="14"/>
  <c r="O426" i="14"/>
  <c r="Y416" i="14"/>
  <c r="O409" i="14"/>
  <c r="R403" i="14"/>
  <c r="M398" i="14"/>
  <c r="O392" i="14"/>
  <c r="R386" i="14"/>
  <c r="W468" i="14"/>
  <c r="U422" i="14"/>
  <c r="Z455" i="14"/>
  <c r="U468" i="14"/>
  <c r="S486" i="14"/>
  <c r="N436" i="14"/>
  <c r="O407" i="14"/>
  <c r="M396" i="14"/>
  <c r="M388" i="14"/>
  <c r="N380" i="14"/>
  <c r="O373" i="14"/>
  <c r="Q440" i="14"/>
  <c r="M424" i="14"/>
  <c r="S412" i="14"/>
  <c r="S403" i="14"/>
  <c r="M397" i="14"/>
  <c r="N390" i="14"/>
  <c r="N381" i="14"/>
  <c r="O374" i="14"/>
  <c r="O472" i="14"/>
  <c r="AA422" i="14"/>
  <c r="R412" i="14"/>
  <c r="S404" i="14"/>
  <c r="S396" i="14"/>
  <c r="M390" i="14"/>
  <c r="N382" i="14"/>
  <c r="Q377" i="14"/>
  <c r="S371" i="14"/>
  <c r="N365" i="14"/>
  <c r="Q360" i="14"/>
  <c r="S354" i="14"/>
  <c r="W446" i="14"/>
  <c r="S425" i="14"/>
  <c r="N416" i="14"/>
  <c r="U408" i="14"/>
  <c r="W401" i="14"/>
  <c r="Z396" i="14"/>
  <c r="U391" i="14"/>
  <c r="W384" i="14"/>
  <c r="Z379" i="14"/>
  <c r="U374" i="14"/>
  <c r="V471" i="14"/>
  <c r="V437" i="14"/>
  <c r="R425" i="14"/>
  <c r="M416" i="14"/>
  <c r="AA407" i="14"/>
  <c r="V401" i="14"/>
  <c r="Y396" i="14"/>
  <c r="AA390" i="14"/>
  <c r="V384" i="14"/>
  <c r="Y379" i="14"/>
  <c r="AA373" i="14"/>
  <c r="V367" i="14"/>
  <c r="Y362" i="14"/>
  <c r="AA356" i="14"/>
  <c r="Z450" i="14"/>
  <c r="Z425" i="14"/>
  <c r="Z415" i="14"/>
  <c r="M410" i="14"/>
  <c r="O403" i="14"/>
  <c r="R398" i="14"/>
  <c r="M393" i="14"/>
  <c r="O386" i="14"/>
  <c r="R381" i="14"/>
  <c r="M376" i="14"/>
  <c r="Z490" i="14"/>
  <c r="V429" i="14"/>
  <c r="U419" i="14"/>
  <c r="U411" i="14"/>
  <c r="W404" i="14"/>
  <c r="Z399" i="14"/>
  <c r="U394" i="14"/>
  <c r="W388" i="14"/>
  <c r="Z382" i="14"/>
  <c r="U377" i="14"/>
  <c r="W371" i="14"/>
  <c r="Z462" i="14"/>
  <c r="W416" i="14"/>
  <c r="U450" i="14"/>
  <c r="W461" i="14"/>
  <c r="N477" i="14"/>
  <c r="Q430" i="14"/>
  <c r="M404" i="14"/>
  <c r="Z393" i="14"/>
  <c r="AA385" i="14"/>
  <c r="U379" i="14"/>
  <c r="U371" i="14"/>
  <c r="U436" i="14"/>
  <c r="S421" i="14"/>
  <c r="Y410" i="14"/>
  <c r="Z402" i="14"/>
  <c r="AA395" i="14"/>
  <c r="AA386" i="14"/>
  <c r="U380" i="14"/>
  <c r="V373" i="14"/>
  <c r="Y448" i="14"/>
  <c r="O422" i="14"/>
  <c r="Y411" i="14"/>
  <c r="Y402" i="14"/>
  <c r="Z395" i="14"/>
  <c r="AA388" i="14"/>
  <c r="U381" i="14"/>
  <c r="W375" i="14"/>
  <c r="Z370" i="14"/>
  <c r="U364" i="14"/>
  <c r="W358" i="14"/>
  <c r="W529" i="14"/>
  <c r="N445" i="14"/>
  <c r="Y422" i="14"/>
  <c r="Q415" i="14"/>
  <c r="M408" i="14"/>
  <c r="O401" i="14"/>
  <c r="R396" i="14"/>
  <c r="M391" i="14"/>
  <c r="O384" i="14"/>
  <c r="R379" i="14"/>
  <c r="M374" i="14"/>
  <c r="M470" i="14"/>
  <c r="M436" i="14"/>
  <c r="U424" i="14"/>
  <c r="S413" i="14"/>
  <c r="S407" i="14"/>
  <c r="N401" i="14"/>
  <c r="Q396" i="14"/>
  <c r="S390" i="14"/>
  <c r="N384" i="14"/>
  <c r="Q379" i="14"/>
  <c r="S373" i="14"/>
  <c r="N367" i="14"/>
  <c r="Q362" i="14"/>
  <c r="S356" i="14"/>
  <c r="Q448" i="14"/>
  <c r="Q425" i="14"/>
  <c r="M415" i="14"/>
  <c r="AA408" i="14"/>
  <c r="V402" i="14"/>
  <c r="Y397" i="14"/>
  <c r="AA391" i="14"/>
  <c r="V385" i="14"/>
  <c r="Y380" i="14"/>
  <c r="AA374" i="14"/>
  <c r="M488" i="14"/>
  <c r="M429" i="14"/>
  <c r="W418" i="14"/>
  <c r="M411" i="14"/>
  <c r="O404" i="14"/>
  <c r="R399" i="14"/>
  <c r="M394" i="14"/>
  <c r="O388" i="14"/>
  <c r="R382" i="14"/>
  <c r="M377" i="14"/>
  <c r="O371" i="14"/>
  <c r="U457" i="14"/>
  <c r="V528" i="14"/>
  <c r="W443" i="14"/>
  <c r="Z456" i="14"/>
  <c r="N470" i="14"/>
  <c r="S424" i="14"/>
  <c r="AA402" i="14"/>
  <c r="R393" i="14"/>
  <c r="S385" i="14"/>
  <c r="M379" i="14"/>
  <c r="M371" i="14"/>
  <c r="Q432" i="14"/>
  <c r="W420" i="14"/>
  <c r="Q410" i="14"/>
  <c r="R402" i="14"/>
  <c r="S395" i="14"/>
  <c r="S386" i="14"/>
  <c r="M380" i="14"/>
  <c r="N373" i="14"/>
  <c r="O438" i="14"/>
  <c r="R421" i="14"/>
  <c r="Q411" i="14"/>
  <c r="Q402" i="14"/>
  <c r="R395" i="14"/>
  <c r="S388" i="14"/>
  <c r="M381" i="14"/>
  <c r="O375" i="14"/>
  <c r="R370" i="14"/>
  <c r="M364" i="14"/>
  <c r="O358" i="14"/>
  <c r="M485" i="14"/>
  <c r="S433" i="14"/>
  <c r="AA421" i="14"/>
  <c r="Y412" i="14"/>
  <c r="AA405" i="14"/>
  <c r="V400" i="14"/>
  <c r="Y395" i="14"/>
  <c r="AA389" i="14"/>
  <c r="V383" i="14"/>
  <c r="Y378" i="14"/>
  <c r="AA372" i="14"/>
  <c r="AA459" i="14"/>
  <c r="Y431" i="14"/>
  <c r="Z421" i="14"/>
  <c r="W411" i="14"/>
  <c r="Z405" i="14"/>
  <c r="U400" i="14"/>
  <c r="W394" i="14"/>
  <c r="Z389" i="14"/>
  <c r="U383" i="14"/>
  <c r="W377" i="14"/>
  <c r="Z372" i="14"/>
  <c r="U366" i="14"/>
  <c r="W360" i="14"/>
  <c r="S499" i="14"/>
  <c r="U444" i="14"/>
  <c r="W422" i="14"/>
  <c r="Q413" i="14"/>
  <c r="S408" i="14"/>
  <c r="N402" i="14"/>
  <c r="Q397" i="14"/>
  <c r="S391" i="14"/>
  <c r="N385" i="14"/>
  <c r="Q380" i="14"/>
  <c r="S374" i="14"/>
  <c r="Y480" i="14"/>
  <c r="N428" i="14"/>
  <c r="Z417" i="14"/>
  <c r="AA409" i="14"/>
  <c r="V403" i="14"/>
  <c r="Y398" i="14"/>
  <c r="AA392" i="14"/>
  <c r="V386" i="14"/>
  <c r="Y381" i="14"/>
  <c r="AA375" i="14"/>
  <c r="V370" i="14"/>
  <c r="Y364" i="14"/>
  <c r="AA358" i="14"/>
  <c r="S533" i="14"/>
  <c r="S442" i="14"/>
  <c r="S426" i="14"/>
  <c r="S416" i="14"/>
  <c r="R409" i="14"/>
  <c r="M403" i="14"/>
  <c r="O397" i="14"/>
  <c r="W451" i="14"/>
  <c r="U492" i="14"/>
  <c r="Z438" i="14"/>
  <c r="U451" i="14"/>
  <c r="Q465" i="14"/>
  <c r="N418" i="14"/>
  <c r="Z401" i="14"/>
  <c r="Y392" i="14"/>
  <c r="Z384" i="14"/>
  <c r="Z376" i="14"/>
  <c r="N528" i="14"/>
  <c r="AA430" i="14"/>
  <c r="V417" i="14"/>
  <c r="W408" i="14"/>
  <c r="Y401" i="14"/>
  <c r="Y393" i="14"/>
  <c r="Z385" i="14"/>
  <c r="AA378" i="14"/>
  <c r="M492" i="14"/>
  <c r="Z429" i="14"/>
  <c r="V420" i="14"/>
  <c r="V408" i="14"/>
  <c r="W400" i="14"/>
  <c r="Y394" i="14"/>
  <c r="Y385" i="14"/>
  <c r="AA379" i="14"/>
  <c r="V374" i="14"/>
  <c r="Y368" i="14"/>
  <c r="AA362" i="14"/>
  <c r="V357" i="14"/>
  <c r="U475" i="14"/>
  <c r="M432" i="14"/>
  <c r="U420" i="14"/>
  <c r="Q412" i="14"/>
  <c r="S405" i="14"/>
  <c r="N400" i="14"/>
  <c r="Q395" i="14"/>
  <c r="S389" i="14"/>
  <c r="N383" i="14"/>
  <c r="Q378" i="14"/>
  <c r="S372" i="14"/>
  <c r="R458" i="14"/>
  <c r="V430" i="14"/>
  <c r="O421" i="14"/>
  <c r="O411" i="14"/>
  <c r="R405" i="14"/>
  <c r="M400" i="14"/>
  <c r="O394" i="14"/>
  <c r="R389" i="14"/>
  <c r="M383" i="14"/>
  <c r="O377" i="14"/>
  <c r="R372" i="14"/>
  <c r="M366" i="14"/>
  <c r="O360" i="14"/>
  <c r="R486" i="14"/>
  <c r="Z432" i="14"/>
  <c r="N421" i="14"/>
  <c r="W412" i="14"/>
  <c r="Z407" i="14"/>
  <c r="U401" i="14"/>
  <c r="W395" i="14"/>
  <c r="Z390" i="14"/>
  <c r="U384" i="14"/>
  <c r="W378" i="14"/>
  <c r="Z373" i="14"/>
  <c r="O463" i="14"/>
  <c r="Y425" i="14"/>
  <c r="O417" i="14"/>
  <c r="S409" i="14"/>
  <c r="N403" i="14"/>
  <c r="Q398" i="14"/>
  <c r="S392" i="14"/>
  <c r="N386" i="14"/>
  <c r="Q381" i="14"/>
  <c r="S375" i="14"/>
  <c r="N370" i="14"/>
  <c r="Q364" i="14"/>
  <c r="S358" i="14"/>
  <c r="N483" i="14"/>
  <c r="W438" i="14"/>
  <c r="N425" i="14"/>
  <c r="Y413" i="14"/>
  <c r="Y408" i="14"/>
  <c r="AA401" i="14"/>
  <c r="V396" i="14"/>
  <c r="Y391" i="14"/>
  <c r="Y366" i="14"/>
  <c r="Y359" i="14"/>
  <c r="M353" i="14"/>
  <c r="O346" i="14"/>
  <c r="R340" i="14"/>
  <c r="M335" i="14"/>
  <c r="O328" i="14"/>
  <c r="S367" i="14"/>
  <c r="Q358" i="14"/>
  <c r="R350" i="14"/>
  <c r="M344" i="14"/>
  <c r="O338" i="14"/>
  <c r="R333" i="14"/>
  <c r="M327" i="14"/>
  <c r="O321" i="14"/>
  <c r="Z445" i="14"/>
  <c r="S480" i="14"/>
  <c r="U432" i="14"/>
  <c r="W444" i="14"/>
  <c r="S458" i="14"/>
  <c r="Q476" i="14"/>
  <c r="R401" i="14"/>
  <c r="Q392" i="14"/>
  <c r="R384" i="14"/>
  <c r="R376" i="14"/>
  <c r="W495" i="14"/>
  <c r="N430" i="14"/>
  <c r="Z416" i="14"/>
  <c r="O408" i="14"/>
  <c r="Q401" i="14"/>
  <c r="Q393" i="14"/>
  <c r="R385" i="14"/>
  <c r="S378" i="14"/>
  <c r="Z488" i="14"/>
  <c r="Q429" i="14"/>
  <c r="M420" i="14"/>
  <c r="N408" i="14"/>
  <c r="O400" i="14"/>
  <c r="Q394" i="14"/>
  <c r="Q385" i="14"/>
  <c r="S379" i="14"/>
  <c r="N374" i="14"/>
  <c r="Q368" i="14"/>
  <c r="S362" i="14"/>
  <c r="N357" i="14"/>
  <c r="S468" i="14"/>
  <c r="W430" i="14"/>
  <c r="Y419" i="14"/>
  <c r="W410" i="14"/>
  <c r="Z404" i="14"/>
  <c r="U399" i="14"/>
  <c r="W393" i="14"/>
  <c r="Z388" i="14"/>
  <c r="U382" i="14"/>
  <c r="W376" i="14"/>
  <c r="Z371" i="14"/>
  <c r="V454" i="14"/>
  <c r="O429" i="14"/>
  <c r="AA418" i="14"/>
  <c r="V410" i="14"/>
  <c r="Y404" i="14"/>
  <c r="AA398" i="14"/>
  <c r="V393" i="14"/>
  <c r="Y388" i="14"/>
  <c r="AA381" i="14"/>
  <c r="V376" i="14"/>
  <c r="Y371" i="14"/>
  <c r="AA364" i="14"/>
  <c r="V359" i="14"/>
  <c r="Z476" i="14"/>
  <c r="W429" i="14"/>
  <c r="R420" i="14"/>
  <c r="O412" i="14"/>
  <c r="R407" i="14"/>
  <c r="M401" i="14"/>
  <c r="O395" i="14"/>
  <c r="R390" i="14"/>
  <c r="M384" i="14"/>
  <c r="O378" i="14"/>
  <c r="R373" i="14"/>
  <c r="Y457" i="14"/>
  <c r="R424" i="14"/>
  <c r="Y415" i="14"/>
  <c r="Z408" i="14"/>
  <c r="U402" i="14"/>
  <c r="W396" i="14"/>
  <c r="Z391" i="14"/>
  <c r="U385" i="14"/>
  <c r="W379" i="14"/>
  <c r="Z374" i="14"/>
  <c r="U368" i="14"/>
  <c r="U440" i="14"/>
  <c r="Z472" i="14"/>
  <c r="Z506" i="14"/>
  <c r="Z439" i="14"/>
  <c r="N453" i="14"/>
  <c r="M444" i="14"/>
  <c r="O398" i="14"/>
  <c r="W390" i="14"/>
  <c r="W381" i="14"/>
  <c r="Y375" i="14"/>
  <c r="U470" i="14"/>
  <c r="AA426" i="14"/>
  <c r="Q416" i="14"/>
  <c r="V407" i="14"/>
  <c r="V398" i="14"/>
  <c r="W391" i="14"/>
  <c r="Y384" i="14"/>
  <c r="Y376" i="14"/>
  <c r="O487" i="14"/>
  <c r="U428" i="14"/>
  <c r="R415" i="14"/>
  <c r="U407" i="14"/>
  <c r="V399" i="14"/>
  <c r="V391" i="14"/>
  <c r="W383" i="14"/>
  <c r="Z378" i="14"/>
  <c r="U373" i="14"/>
  <c r="W366" i="14"/>
  <c r="Z361" i="14"/>
  <c r="U356" i="14"/>
  <c r="W463" i="14"/>
  <c r="Y429" i="14"/>
  <c r="M419" i="14"/>
  <c r="O410" i="14"/>
  <c r="R404" i="14"/>
  <c r="M399" i="14"/>
  <c r="O393" i="14"/>
  <c r="R388" i="14"/>
  <c r="M382" i="14"/>
  <c r="O376" i="14"/>
  <c r="R371" i="14"/>
  <c r="M453" i="14"/>
  <c r="Q428" i="14"/>
  <c r="M418" i="14"/>
  <c r="N410" i="14"/>
  <c r="Q404" i="14"/>
  <c r="S398" i="14"/>
  <c r="N393" i="14"/>
  <c r="Q388" i="14"/>
  <c r="S381" i="14"/>
  <c r="N376" i="14"/>
  <c r="Q371" i="14"/>
  <c r="S364" i="14"/>
  <c r="N359" i="14"/>
  <c r="Z467" i="14"/>
  <c r="N429" i="14"/>
  <c r="V419" i="14"/>
  <c r="V411" i="14"/>
  <c r="Y405" i="14"/>
  <c r="AA399" i="14"/>
  <c r="V394" i="14"/>
  <c r="Y389" i="14"/>
  <c r="AA382" i="14"/>
  <c r="V377" i="14"/>
  <c r="Y372" i="14"/>
  <c r="O446" i="14"/>
  <c r="W421" i="14"/>
  <c r="AA413" i="14"/>
  <c r="R408" i="14"/>
  <c r="M402" i="14"/>
  <c r="O396" i="14"/>
  <c r="R391" i="14"/>
  <c r="M385" i="14"/>
  <c r="O379" i="14"/>
  <c r="R374" i="14"/>
  <c r="M368" i="14"/>
  <c r="W433" i="14"/>
  <c r="U467" i="14"/>
  <c r="Q483" i="14"/>
  <c r="U433" i="14"/>
  <c r="Q447" i="14"/>
  <c r="M425" i="14"/>
  <c r="V397" i="14"/>
  <c r="O390" i="14"/>
  <c r="O381" i="14"/>
  <c r="Q375" i="14"/>
  <c r="Z458" i="14"/>
  <c r="U425" i="14"/>
  <c r="W413" i="14"/>
  <c r="N407" i="14"/>
  <c r="N398" i="14"/>
  <c r="O391" i="14"/>
  <c r="Q384" i="14"/>
  <c r="Q376" i="14"/>
  <c r="W477" i="14"/>
  <c r="W427" i="14"/>
  <c r="U413" i="14"/>
  <c r="M407" i="14"/>
  <c r="N399" i="14"/>
  <c r="N391" i="14"/>
  <c r="O383" i="14"/>
  <c r="R378" i="14"/>
  <c r="M373" i="14"/>
  <c r="O366" i="14"/>
  <c r="R361" i="14"/>
  <c r="M356" i="14"/>
  <c r="N462" i="14"/>
  <c r="U427" i="14"/>
  <c r="O418" i="14"/>
  <c r="V409" i="14"/>
  <c r="Y403" i="14"/>
  <c r="AA397" i="14"/>
  <c r="V392" i="14"/>
  <c r="Y386" i="14"/>
  <c r="AA380" i="14"/>
  <c r="V375" i="14"/>
  <c r="N511" i="14"/>
  <c r="AA442" i="14"/>
  <c r="W426" i="14"/>
  <c r="R417" i="14"/>
  <c r="U409" i="14"/>
  <c r="W402" i="14"/>
  <c r="Z397" i="14"/>
  <c r="U392" i="14"/>
  <c r="W385" i="14"/>
  <c r="Z380" i="14"/>
  <c r="U375" i="14"/>
  <c r="W368" i="14"/>
  <c r="Z363" i="14"/>
  <c r="U358" i="14"/>
  <c r="Q466" i="14"/>
  <c r="S427" i="14"/>
  <c r="AA417" i="14"/>
  <c r="N411" i="14"/>
  <c r="Q405" i="14"/>
  <c r="S399" i="14"/>
  <c r="N394" i="14"/>
  <c r="Q389" i="14"/>
  <c r="S382" i="14"/>
  <c r="N377" i="14"/>
  <c r="Q372" i="14"/>
  <c r="Y440" i="14"/>
  <c r="Z420" i="14"/>
  <c r="V412" i="14"/>
  <c r="Y407" i="14"/>
  <c r="AA400" i="14"/>
  <c r="V395" i="14"/>
  <c r="Y390" i="14"/>
  <c r="AA383" i="14"/>
  <c r="V378" i="14"/>
  <c r="Y373" i="14"/>
  <c r="AA366" i="14"/>
  <c r="V361" i="14"/>
  <c r="Y356" i="14"/>
  <c r="N471" i="14"/>
  <c r="U429" i="14"/>
  <c r="V421" i="14"/>
  <c r="M412" i="14"/>
  <c r="O405" i="14"/>
  <c r="R400" i="14"/>
  <c r="M395" i="14"/>
  <c r="Z428" i="14"/>
  <c r="W460" i="14"/>
  <c r="M474" i="14"/>
  <c r="Y531" i="14"/>
  <c r="S441" i="14"/>
  <c r="M413" i="14"/>
  <c r="U396" i="14"/>
  <c r="U388" i="14"/>
  <c r="V380" i="14"/>
  <c r="W373" i="14"/>
  <c r="Z441" i="14"/>
  <c r="Z424" i="14"/>
  <c r="AA412" i="14"/>
  <c r="AA403" i="14"/>
  <c r="U397" i="14"/>
  <c r="V390" i="14"/>
  <c r="V381" i="14"/>
  <c r="W374" i="14"/>
  <c r="Z473" i="14"/>
  <c r="Y424" i="14"/>
  <c r="Z412" i="14"/>
  <c r="AA404" i="14"/>
  <c r="AA396" i="14"/>
  <c r="U390" i="14"/>
  <c r="V382" i="14"/>
  <c r="Y377" i="14"/>
  <c r="AA371" i="14"/>
  <c r="V365" i="14"/>
  <c r="Y360" i="14"/>
  <c r="AA354" i="14"/>
  <c r="S451" i="14"/>
  <c r="N426" i="14"/>
  <c r="S417" i="14"/>
  <c r="N409" i="14"/>
  <c r="Q403" i="14"/>
  <c r="S397" i="14"/>
  <c r="N392" i="14"/>
  <c r="Q386" i="14"/>
  <c r="S380" i="14"/>
  <c r="N375" i="14"/>
  <c r="R479" i="14"/>
  <c r="R441" i="14"/>
  <c r="AA425" i="14"/>
  <c r="V416" i="14"/>
  <c r="M409" i="14"/>
  <c r="O402" i="14"/>
  <c r="R397" i="14"/>
  <c r="M392" i="14"/>
  <c r="O385" i="14"/>
  <c r="R380" i="14"/>
  <c r="M375" i="14"/>
  <c r="O368" i="14"/>
  <c r="R363" i="14"/>
  <c r="M358" i="14"/>
  <c r="U461" i="14"/>
  <c r="V426" i="14"/>
  <c r="U416" i="14"/>
  <c r="U410" i="14"/>
  <c r="W403" i="14"/>
  <c r="Z398" i="14"/>
  <c r="U393" i="14"/>
  <c r="W386" i="14"/>
  <c r="Z381" i="14"/>
  <c r="U376" i="14"/>
  <c r="W512" i="14"/>
  <c r="S430" i="14"/>
  <c r="Q420" i="14"/>
  <c r="N412" i="14"/>
  <c r="Q407" i="14"/>
  <c r="S400" i="14"/>
  <c r="N395" i="14"/>
  <c r="Q390" i="14"/>
  <c r="S383" i="14"/>
  <c r="N378" i="14"/>
  <c r="Q373" i="14"/>
  <c r="S366" i="14"/>
  <c r="N361" i="14"/>
  <c r="Q356" i="14"/>
  <c r="S459" i="14"/>
  <c r="Y428" i="14"/>
  <c r="Y420" i="14"/>
  <c r="AA410" i="14"/>
  <c r="V404" i="14"/>
  <c r="Y399" i="14"/>
  <c r="AA393" i="14"/>
  <c r="W380" i="14"/>
  <c r="M363" i="14"/>
  <c r="S355" i="14"/>
  <c r="R349" i="14"/>
  <c r="M343" i="14"/>
  <c r="O337" i="14"/>
  <c r="R332" i="14"/>
  <c r="R375" i="14"/>
  <c r="Z362" i="14"/>
  <c r="M354" i="14"/>
  <c r="O347" i="14"/>
  <c r="R341" i="14"/>
  <c r="M336" i="14"/>
  <c r="O329" i="14"/>
  <c r="R324" i="14"/>
  <c r="Z365" i="14"/>
  <c r="W354" i="14"/>
  <c r="M428" i="14"/>
  <c r="S410" i="14"/>
  <c r="Q399" i="14"/>
  <c r="W389" i="14"/>
  <c r="N362" i="14"/>
  <c r="U353" i="14"/>
  <c r="N344" i="14"/>
  <c r="V336" i="14"/>
  <c r="W328" i="14"/>
  <c r="O365" i="14"/>
  <c r="AA352" i="14"/>
  <c r="U344" i="14"/>
  <c r="N337" i="14"/>
  <c r="V328" i="14"/>
  <c r="W321" i="14"/>
  <c r="U370" i="14"/>
  <c r="S360" i="14"/>
  <c r="AA353" i="14"/>
  <c r="V347" i="14"/>
  <c r="Y341" i="14"/>
  <c r="AA335" i="14"/>
  <c r="O380" i="14"/>
  <c r="V362" i="14"/>
  <c r="U354" i="14"/>
  <c r="N348" i="14"/>
  <c r="Q342" i="14"/>
  <c r="S336" i="14"/>
  <c r="N331" i="14"/>
  <c r="Q325" i="14"/>
  <c r="S319" i="14"/>
  <c r="N313" i="14"/>
  <c r="Q308" i="14"/>
  <c r="V368" i="14"/>
  <c r="Y358" i="14"/>
  <c r="O350" i="14"/>
  <c r="R344" i="14"/>
  <c r="M339" i="14"/>
  <c r="O333" i="14"/>
  <c r="R327" i="14"/>
  <c r="O367" i="14"/>
  <c r="Y357" i="14"/>
  <c r="N350" i="14"/>
  <c r="Q344" i="14"/>
  <c r="S338" i="14"/>
  <c r="N333" i="14"/>
  <c r="AA370" i="14"/>
  <c r="U361" i="14"/>
  <c r="M355" i="14"/>
  <c r="AA348" i="14"/>
  <c r="V342" i="14"/>
  <c r="Y337" i="14"/>
  <c r="AA331" i="14"/>
  <c r="V325" i="14"/>
  <c r="Y320" i="14"/>
  <c r="Z366" i="14"/>
  <c r="Z356" i="14"/>
  <c r="S349" i="14"/>
  <c r="N343" i="14"/>
  <c r="Q338" i="14"/>
  <c r="S332" i="14"/>
  <c r="N326" i="14"/>
  <c r="Q321" i="14"/>
  <c r="S314" i="14"/>
  <c r="N309" i="14"/>
  <c r="R325" i="14"/>
  <c r="N315" i="14"/>
  <c r="AA308" i="14"/>
  <c r="AA302" i="14"/>
  <c r="V296" i="14"/>
  <c r="Y291" i="14"/>
  <c r="AA285" i="14"/>
  <c r="V279" i="14"/>
  <c r="Y273" i="14"/>
  <c r="AA267" i="14"/>
  <c r="V261" i="14"/>
  <c r="Y256" i="14"/>
  <c r="AA250" i="14"/>
  <c r="V244" i="14"/>
  <c r="Y239" i="14"/>
  <c r="AA233" i="14"/>
  <c r="V228" i="14"/>
  <c r="Y222" i="14"/>
  <c r="O320" i="14"/>
  <c r="U313" i="14"/>
  <c r="R365" i="14"/>
  <c r="O354" i="14"/>
  <c r="O427" i="14"/>
  <c r="Z409" i="14"/>
  <c r="W397" i="14"/>
  <c r="S384" i="14"/>
  <c r="S361" i="14"/>
  <c r="AA350" i="14"/>
  <c r="U343" i="14"/>
  <c r="N336" i="14"/>
  <c r="V388" i="14"/>
  <c r="U363" i="14"/>
  <c r="S352" i="14"/>
  <c r="AA342" i="14"/>
  <c r="U336" i="14"/>
  <c r="N328" i="14"/>
  <c r="V320" i="14"/>
  <c r="Z368" i="14"/>
  <c r="W359" i="14"/>
  <c r="S353" i="14"/>
  <c r="N347" i="14"/>
  <c r="Q341" i="14"/>
  <c r="S335" i="14"/>
  <c r="W362" i="14"/>
  <c r="W474" i="14"/>
  <c r="Q424" i="14"/>
  <c r="Q408" i="14"/>
  <c r="N396" i="14"/>
  <c r="N379" i="14"/>
  <c r="V360" i="14"/>
  <c r="S350" i="14"/>
  <c r="AA341" i="14"/>
  <c r="U335" i="14"/>
  <c r="M386" i="14"/>
  <c r="M362" i="14"/>
  <c r="Z350" i="14"/>
  <c r="S342" i="14"/>
  <c r="AA334" i="14"/>
  <c r="U327" i="14"/>
  <c r="N320" i="14"/>
  <c r="AA367" i="14"/>
  <c r="M359" i="14"/>
  <c r="Z352" i="14"/>
  <c r="U346" i="14"/>
  <c r="W339" i="14"/>
  <c r="Z334" i="14"/>
  <c r="Z367" i="14"/>
  <c r="O361" i="14"/>
  <c r="R353" i="14"/>
  <c r="M347" i="14"/>
  <c r="O340" i="14"/>
  <c r="R335" i="14"/>
  <c r="M329" i="14"/>
  <c r="O323" i="14"/>
  <c r="R317" i="14"/>
  <c r="M312" i="14"/>
  <c r="O306" i="14"/>
  <c r="R366" i="14"/>
  <c r="R356" i="14"/>
  <c r="N349" i="14"/>
  <c r="Q343" i="14"/>
  <c r="S337" i="14"/>
  <c r="N332" i="14"/>
  <c r="AA384" i="14"/>
  <c r="W364" i="14"/>
  <c r="V355" i="14"/>
  <c r="M349" i="14"/>
  <c r="O342" i="14"/>
  <c r="R337" i="14"/>
  <c r="M332" i="14"/>
  <c r="W367" i="14"/>
  <c r="AA359" i="14"/>
  <c r="W353" i="14"/>
  <c r="Z347" i="14"/>
  <c r="U341" i="14"/>
  <c r="W335" i="14"/>
  <c r="Z329" i="14"/>
  <c r="U324" i="14"/>
  <c r="Y382" i="14"/>
  <c r="Q365" i="14"/>
  <c r="Z354" i="14"/>
  <c r="R348" i="14"/>
  <c r="M342" i="14"/>
  <c r="O336" i="14"/>
  <c r="R331" i="14"/>
  <c r="M325" i="14"/>
  <c r="O319" i="14"/>
  <c r="R313" i="14"/>
  <c r="M308" i="14"/>
  <c r="AA321" i="14"/>
  <c r="W313" i="14"/>
  <c r="N307" i="14"/>
  <c r="Z301" i="14"/>
  <c r="U295" i="14"/>
  <c r="W289" i="14"/>
  <c r="Z284" i="14"/>
  <c r="U278" i="14"/>
  <c r="W271" i="14"/>
  <c r="Z266" i="14"/>
  <c r="U260" i="14"/>
  <c r="W254" i="14"/>
  <c r="Z248" i="14"/>
  <c r="U243" i="14"/>
  <c r="W237" i="14"/>
  <c r="Z232" i="14"/>
  <c r="U227" i="14"/>
  <c r="W220" i="14"/>
  <c r="U317" i="14"/>
  <c r="O312" i="14"/>
  <c r="M307" i="14"/>
  <c r="Y301" i="14"/>
  <c r="AA294" i="14"/>
  <c r="V289" i="14"/>
  <c r="Y284" i="14"/>
  <c r="O362" i="14"/>
  <c r="W472" i="14"/>
  <c r="S422" i="14"/>
  <c r="W405" i="14"/>
  <c r="U395" i="14"/>
  <c r="M372" i="14"/>
  <c r="R358" i="14"/>
  <c r="Z349" i="14"/>
  <c r="S341" i="14"/>
  <c r="AA333" i="14"/>
  <c r="AA376" i="14"/>
  <c r="Q361" i="14"/>
  <c r="Y349" i="14"/>
  <c r="Z341" i="14"/>
  <c r="S334" i="14"/>
  <c r="AA325" i="14"/>
  <c r="U319" i="14"/>
  <c r="R367" i="14"/>
  <c r="S357" i="14"/>
  <c r="R352" i="14"/>
  <c r="M346" i="14"/>
  <c r="O339" i="14"/>
  <c r="R334" i="14"/>
  <c r="Q367" i="14"/>
  <c r="R360" i="14"/>
  <c r="Y352" i="14"/>
  <c r="AA344" i="14"/>
  <c r="V339" i="14"/>
  <c r="Y334" i="14"/>
  <c r="AA327" i="14"/>
  <c r="V322" i="14"/>
  <c r="Y316" i="14"/>
  <c r="AA310" i="14"/>
  <c r="V305" i="14"/>
  <c r="U365" i="14"/>
  <c r="W355" i="14"/>
  <c r="U348" i="14"/>
  <c r="W341" i="14"/>
  <c r="Z336" i="14"/>
  <c r="U331" i="14"/>
  <c r="R383" i="14"/>
  <c r="Y363" i="14"/>
  <c r="N355" i="14"/>
  <c r="AA347" i="14"/>
  <c r="V341" i="14"/>
  <c r="Y336" i="14"/>
  <c r="AA329" i="14"/>
  <c r="M367" i="14"/>
  <c r="R359" i="14"/>
  <c r="O353" i="14"/>
  <c r="R347" i="14"/>
  <c r="M341" i="14"/>
  <c r="O335" i="14"/>
  <c r="R329" i="14"/>
  <c r="M324" i="14"/>
  <c r="O372" i="14"/>
  <c r="W363" i="14"/>
  <c r="V353" i="14"/>
  <c r="Y347" i="14"/>
  <c r="AA340" i="14"/>
  <c r="V335" i="14"/>
  <c r="Y329" i="14"/>
  <c r="AA323" i="14"/>
  <c r="V317" i="14"/>
  <c r="Y312" i="14"/>
  <c r="AA306" i="14"/>
  <c r="Z320" i="14"/>
  <c r="AA312" i="14"/>
  <c r="R306" i="14"/>
  <c r="R301" i="14"/>
  <c r="M295" i="14"/>
  <c r="O289" i="14"/>
  <c r="R284" i="14"/>
  <c r="M278" i="14"/>
  <c r="O271" i="14"/>
  <c r="R266" i="14"/>
  <c r="M260" i="14"/>
  <c r="O254" i="14"/>
  <c r="R248" i="14"/>
  <c r="M243" i="14"/>
  <c r="O237" i="14"/>
  <c r="R232" i="14"/>
  <c r="M227" i="14"/>
  <c r="Q327" i="14"/>
  <c r="Z316" i="14"/>
  <c r="U311" i="14"/>
  <c r="Q306" i="14"/>
  <c r="Q301" i="14"/>
  <c r="S294" i="14"/>
  <c r="N289" i="14"/>
  <c r="Q284" i="14"/>
  <c r="U360" i="14"/>
  <c r="W455" i="14"/>
  <c r="U418" i="14"/>
  <c r="N404" i="14"/>
  <c r="S393" i="14"/>
  <c r="M370" i="14"/>
  <c r="U357" i="14"/>
  <c r="Y348" i="14"/>
  <c r="Z340" i="14"/>
  <c r="S333" i="14"/>
  <c r="W370" i="14"/>
  <c r="O359" i="14"/>
  <c r="Q349" i="14"/>
  <c r="Y340" i="14"/>
  <c r="Z333" i="14"/>
  <c r="S325" i="14"/>
  <c r="Z383" i="14"/>
  <c r="V366" i="14"/>
  <c r="V356" i="14"/>
  <c r="Y350" i="14"/>
  <c r="AA343" i="14"/>
  <c r="V338" i="14"/>
  <c r="Y333" i="14"/>
  <c r="W365" i="14"/>
  <c r="U359" i="14"/>
  <c r="Q352" i="14"/>
  <c r="S344" i="14"/>
  <c r="N339" i="14"/>
  <c r="Q334" i="14"/>
  <c r="S327" i="14"/>
  <c r="N322" i="14"/>
  <c r="Q316" i="14"/>
  <c r="S310" i="14"/>
  <c r="N388" i="14"/>
  <c r="AA363" i="14"/>
  <c r="O355" i="14"/>
  <c r="M348" i="14"/>
  <c r="O341" i="14"/>
  <c r="R336" i="14"/>
  <c r="M331" i="14"/>
  <c r="V379" i="14"/>
  <c r="W361" i="14"/>
  <c r="R354" i="14"/>
  <c r="S347" i="14"/>
  <c r="N341" i="14"/>
  <c r="Q336" i="14"/>
  <c r="S329" i="14"/>
  <c r="S365" i="14"/>
  <c r="V358" i="14"/>
  <c r="V352" i="14"/>
  <c r="Y346" i="14"/>
  <c r="AA339" i="14"/>
  <c r="V334" i="14"/>
  <c r="Y328" i="14"/>
  <c r="AA322" i="14"/>
  <c r="Y370" i="14"/>
  <c r="N363" i="14"/>
  <c r="N353" i="14"/>
  <c r="Q347" i="14"/>
  <c r="S340" i="14"/>
  <c r="N335" i="14"/>
  <c r="Q329" i="14"/>
  <c r="S323" i="14"/>
  <c r="N317" i="14"/>
  <c r="Q312" i="14"/>
  <c r="S306" i="14"/>
  <c r="R319" i="14"/>
  <c r="V311" i="14"/>
  <c r="W305" i="14"/>
  <c r="Y300" i="14"/>
  <c r="AA293" i="14"/>
  <c r="V288" i="14"/>
  <c r="Y283" i="14"/>
  <c r="AA276" i="14"/>
  <c r="V270" i="14"/>
  <c r="Y265" i="14"/>
  <c r="AA258" i="14"/>
  <c r="V253" i="14"/>
  <c r="Y247" i="14"/>
  <c r="AA241" i="14"/>
  <c r="V236" i="14"/>
  <c r="Y231" i="14"/>
  <c r="AA224" i="14"/>
  <c r="Q326" i="14"/>
  <c r="O316" i="14"/>
  <c r="M311" i="14"/>
  <c r="U305" i="14"/>
  <c r="W299" i="14"/>
  <c r="Z293" i="14"/>
  <c r="U288" i="14"/>
  <c r="W282" i="14"/>
  <c r="Z276" i="14"/>
  <c r="U270" i="14"/>
  <c r="W264" i="14"/>
  <c r="Z258" i="14"/>
  <c r="U253" i="14"/>
  <c r="W246" i="14"/>
  <c r="Z241" i="14"/>
  <c r="U236" i="14"/>
  <c r="W230" i="14"/>
  <c r="Z224" i="14"/>
  <c r="M320" i="14"/>
  <c r="S304" i="14"/>
  <c r="N299" i="14"/>
  <c r="Q293" i="14"/>
  <c r="S287" i="14"/>
  <c r="N282" i="14"/>
  <c r="Q276" i="14"/>
  <c r="S269" i="14"/>
  <c r="N264" i="14"/>
  <c r="Q258" i="14"/>
  <c r="M360" i="14"/>
  <c r="N454" i="14"/>
  <c r="N417" i="14"/>
  <c r="U403" i="14"/>
  <c r="Z392" i="14"/>
  <c r="AA365" i="14"/>
  <c r="AA355" i="14"/>
  <c r="Q348" i="14"/>
  <c r="Y339" i="14"/>
  <c r="Z332" i="14"/>
  <c r="AA368" i="14"/>
  <c r="W356" i="14"/>
  <c r="W347" i="14"/>
  <c r="Q340" i="14"/>
  <c r="Y332" i="14"/>
  <c r="Z324" i="14"/>
  <c r="Q382" i="14"/>
  <c r="M365" i="14"/>
  <c r="Y355" i="14"/>
  <c r="Q350" i="14"/>
  <c r="S343" i="14"/>
  <c r="N338" i="14"/>
  <c r="Q333" i="14"/>
  <c r="Z364" i="14"/>
  <c r="Z358" i="14"/>
  <c r="W349" i="14"/>
  <c r="Z343" i="14"/>
  <c r="U338" i="14"/>
  <c r="W332" i="14"/>
  <c r="Z326" i="14"/>
  <c r="U321" i="14"/>
  <c r="W314" i="14"/>
  <c r="Z309" i="14"/>
  <c r="S376" i="14"/>
  <c r="Q363" i="14"/>
  <c r="Y353" i="14"/>
  <c r="AA346" i="14"/>
  <c r="V340" i="14"/>
  <c r="Y335" i="14"/>
  <c r="AA328" i="14"/>
  <c r="M378" i="14"/>
  <c r="AA360" i="14"/>
  <c r="W352" i="14"/>
  <c r="Z346" i="14"/>
  <c r="U340" i="14"/>
  <c r="W334" i="14"/>
  <c r="U386" i="14"/>
  <c r="V364" i="14"/>
  <c r="M357" i="14"/>
  <c r="N352" i="14"/>
  <c r="Q346" i="14"/>
  <c r="S339" i="14"/>
  <c r="N334" i="14"/>
  <c r="Q328" i="14"/>
  <c r="S322" i="14"/>
  <c r="O370" i="14"/>
  <c r="Z359" i="14"/>
  <c r="U352" i="14"/>
  <c r="W344" i="14"/>
  <c r="Z339" i="14"/>
  <c r="U334" i="14"/>
  <c r="W327" i="14"/>
  <c r="Z322" i="14"/>
  <c r="U316" i="14"/>
  <c r="W310" i="14"/>
  <c r="Z305" i="14"/>
  <c r="W317" i="14"/>
  <c r="N311" i="14"/>
  <c r="N305" i="14"/>
  <c r="Q300" i="14"/>
  <c r="S293" i="14"/>
  <c r="N288" i="14"/>
  <c r="Q283" i="14"/>
  <c r="S276" i="14"/>
  <c r="N270" i="14"/>
  <c r="Q265" i="14"/>
  <c r="S258" i="14"/>
  <c r="N253" i="14"/>
  <c r="Q247" i="14"/>
  <c r="S241" i="14"/>
  <c r="N236" i="14"/>
  <c r="Q231" i="14"/>
  <c r="S224" i="14"/>
  <c r="S324" i="14"/>
  <c r="U315" i="14"/>
  <c r="Z357" i="14"/>
  <c r="N437" i="14"/>
  <c r="O413" i="14"/>
  <c r="S401" i="14"/>
  <c r="R392" i="14"/>
  <c r="R364" i="14"/>
  <c r="Y354" i="14"/>
  <c r="W346" i="14"/>
  <c r="Q339" i="14"/>
  <c r="Y331" i="14"/>
  <c r="N368" i="14"/>
  <c r="Z355" i="14"/>
  <c r="V346" i="14"/>
  <c r="W338" i="14"/>
  <c r="Q332" i="14"/>
  <c r="Y323" i="14"/>
  <c r="U378" i="14"/>
  <c r="O364" i="14"/>
  <c r="Q355" i="14"/>
  <c r="W348" i="14"/>
  <c r="Z342" i="14"/>
  <c r="U337" i="14"/>
  <c r="W331" i="14"/>
  <c r="N364" i="14"/>
  <c r="N358" i="14"/>
  <c r="O349" i="14"/>
  <c r="R343" i="14"/>
  <c r="M338" i="14"/>
  <c r="O332" i="14"/>
  <c r="R326" i="14"/>
  <c r="M321" i="14"/>
  <c r="O314" i="14"/>
  <c r="R309" i="14"/>
  <c r="W372" i="14"/>
  <c r="U362" i="14"/>
  <c r="Q353" i="14"/>
  <c r="S346" i="14"/>
  <c r="N340" i="14"/>
  <c r="Q335" i="14"/>
  <c r="S328" i="14"/>
  <c r="N371" i="14"/>
  <c r="N360" i="14"/>
  <c r="O352" i="14"/>
  <c r="R346" i="14"/>
  <c r="M340" i="14"/>
  <c r="O334" i="14"/>
  <c r="Z375" i="14"/>
  <c r="O363" i="14"/>
  <c r="O356" i="14"/>
  <c r="U350" i="14"/>
  <c r="W343" i="14"/>
  <c r="Z338" i="14"/>
  <c r="U333" i="14"/>
  <c r="W326" i="14"/>
  <c r="Z321" i="14"/>
  <c r="R368" i="14"/>
  <c r="Q359" i="14"/>
  <c r="M352" i="14"/>
  <c r="O344" i="14"/>
  <c r="R339" i="14"/>
  <c r="M334" i="14"/>
  <c r="O327" i="14"/>
  <c r="R322" i="14"/>
  <c r="M316" i="14"/>
  <c r="O310" i="14"/>
  <c r="U328" i="14"/>
  <c r="AA316" i="14"/>
  <c r="R310" i="14"/>
  <c r="U304" i="14"/>
  <c r="W297" i="14"/>
  <c r="Z292" i="14"/>
  <c r="U287" i="14"/>
  <c r="W281" i="14"/>
  <c r="Z275" i="14"/>
  <c r="U269" i="14"/>
  <c r="W262" i="14"/>
  <c r="R357" i="14"/>
  <c r="Q431" i="14"/>
  <c r="U412" i="14"/>
  <c r="Z400" i="14"/>
  <c r="Q391" i="14"/>
  <c r="V363" i="14"/>
  <c r="N354" i="14"/>
  <c r="V344" i="14"/>
  <c r="W337" i="14"/>
  <c r="Q331" i="14"/>
  <c r="Y365" i="14"/>
  <c r="R355" i="14"/>
  <c r="N346" i="14"/>
  <c r="V337" i="14"/>
  <c r="W329" i="14"/>
  <c r="Q323" i="14"/>
  <c r="V371" i="14"/>
  <c r="AA361" i="14"/>
  <c r="V354" i="14"/>
  <c r="O348" i="14"/>
  <c r="R342" i="14"/>
  <c r="M337" i="14"/>
  <c r="O331" i="14"/>
  <c r="S363" i="14"/>
  <c r="Q357" i="14"/>
  <c r="V348" i="14"/>
  <c r="Y342" i="14"/>
  <c r="AA336" i="14"/>
  <c r="V331" i="14"/>
  <c r="Y325" i="14"/>
  <c r="AA319" i="14"/>
  <c r="V313" i="14"/>
  <c r="Y308" i="14"/>
  <c r="S370" i="14"/>
  <c r="M361" i="14"/>
  <c r="W350" i="14"/>
  <c r="Z344" i="14"/>
  <c r="U339" i="14"/>
  <c r="W333" i="14"/>
  <c r="Z327" i="14"/>
  <c r="Q370" i="14"/>
  <c r="S359" i="14"/>
  <c r="V350" i="14"/>
  <c r="Y344" i="14"/>
  <c r="AA338" i="14"/>
  <c r="V333" i="14"/>
  <c r="Q374" i="14"/>
  <c r="R362" i="14"/>
  <c r="U355" i="14"/>
  <c r="M350" i="14"/>
  <c r="O343" i="14"/>
  <c r="R338" i="14"/>
  <c r="M333" i="14"/>
  <c r="O326" i="14"/>
  <c r="R321" i="14"/>
  <c r="U367" i="14"/>
  <c r="W357" i="14"/>
  <c r="AA349" i="14"/>
  <c r="V343" i="14"/>
  <c r="Y338" i="14"/>
  <c r="AA332" i="14"/>
  <c r="V326" i="14"/>
  <c r="Y321" i="14"/>
  <c r="AA314" i="14"/>
  <c r="V309" i="14"/>
  <c r="S326" i="14"/>
  <c r="V315" i="14"/>
  <c r="W309" i="14"/>
  <c r="M304" i="14"/>
  <c r="O297" i="14"/>
  <c r="R292" i="14"/>
  <c r="M287" i="14"/>
  <c r="O281" i="14"/>
  <c r="R275" i="14"/>
  <c r="M269" i="14"/>
  <c r="O262" i="14"/>
  <c r="R257" i="14"/>
  <c r="M252" i="14"/>
  <c r="O245" i="14"/>
  <c r="R240" i="14"/>
  <c r="M235" i="14"/>
  <c r="O229" i="14"/>
  <c r="R223" i="14"/>
  <c r="W322" i="14"/>
  <c r="Q314" i="14"/>
  <c r="Z308" i="14"/>
  <c r="S303" i="14"/>
  <c r="N297" i="14"/>
  <c r="Q292" i="14"/>
  <c r="S286" i="14"/>
  <c r="N281" i="14"/>
  <c r="Q275" i="14"/>
  <c r="S268" i="14"/>
  <c r="N262" i="14"/>
  <c r="Q257" i="14"/>
  <c r="S251" i="14"/>
  <c r="N245" i="14"/>
  <c r="Q240" i="14"/>
  <c r="S234" i="14"/>
  <c r="N229" i="14"/>
  <c r="O325" i="14"/>
  <c r="N312" i="14"/>
  <c r="Y302" i="14"/>
  <c r="AA295" i="14"/>
  <c r="V290" i="14"/>
  <c r="Y285" i="14"/>
  <c r="AA278" i="14"/>
  <c r="V272" i="14"/>
  <c r="Y267" i="14"/>
  <c r="AA260" i="14"/>
  <c r="Y374" i="14"/>
  <c r="Z317" i="14"/>
  <c r="V332" i="14"/>
  <c r="S368" i="14"/>
  <c r="O389" i="14"/>
  <c r="W319" i="14"/>
  <c r="Q291" i="14"/>
  <c r="U252" i="14"/>
  <c r="W229" i="14"/>
  <c r="Q310" i="14"/>
  <c r="O299" i="14"/>
  <c r="M288" i="14"/>
  <c r="AA277" i="14"/>
  <c r="M270" i="14"/>
  <c r="U261" i="14"/>
  <c r="V254" i="14"/>
  <c r="O246" i="14"/>
  <c r="W238" i="14"/>
  <c r="Y232" i="14"/>
  <c r="V329" i="14"/>
  <c r="Z310" i="14"/>
  <c r="O300" i="14"/>
  <c r="W291" i="14"/>
  <c r="Q285" i="14"/>
  <c r="R277" i="14"/>
  <c r="Z268" i="14"/>
  <c r="S260" i="14"/>
  <c r="U254" i="14"/>
  <c r="W247" i="14"/>
  <c r="Z242" i="14"/>
  <c r="U237" i="14"/>
  <c r="W231" i="14"/>
  <c r="Z226" i="14"/>
  <c r="U220" i="14"/>
  <c r="W213" i="14"/>
  <c r="N327" i="14"/>
  <c r="W316" i="14"/>
  <c r="S311" i="14"/>
  <c r="N306" i="14"/>
  <c r="V300" i="14"/>
  <c r="Y294" i="14"/>
  <c r="AA288" i="14"/>
  <c r="V283" i="14"/>
  <c r="Y277" i="14"/>
  <c r="AA270" i="14"/>
  <c r="V265" i="14"/>
  <c r="Y259" i="14"/>
  <c r="AA253" i="14"/>
  <c r="V247" i="14"/>
  <c r="Y242" i="14"/>
  <c r="AA236" i="14"/>
  <c r="V231" i="14"/>
  <c r="Y226" i="14"/>
  <c r="AA219" i="14"/>
  <c r="V213" i="14"/>
  <c r="Y208" i="14"/>
  <c r="AA202" i="14"/>
  <c r="S321" i="14"/>
  <c r="Q313" i="14"/>
  <c r="R307" i="14"/>
  <c r="N301" i="14"/>
  <c r="Q295" i="14"/>
  <c r="S289" i="14"/>
  <c r="N284" i="14"/>
  <c r="Q278" i="14"/>
  <c r="S271" i="14"/>
  <c r="N266" i="14"/>
  <c r="Q260" i="14"/>
  <c r="S254" i="14"/>
  <c r="N248" i="14"/>
  <c r="Q243" i="14"/>
  <c r="S237" i="14"/>
  <c r="N232" i="14"/>
  <c r="Y361" i="14"/>
  <c r="U312" i="14"/>
  <c r="Y326" i="14"/>
  <c r="Z360" i="14"/>
  <c r="N366" i="14"/>
  <c r="Z313" i="14"/>
  <c r="S285" i="14"/>
  <c r="S250" i="14"/>
  <c r="N228" i="14"/>
  <c r="U309" i="14"/>
  <c r="V297" i="14"/>
  <c r="AA286" i="14"/>
  <c r="S277" i="14"/>
  <c r="AA268" i="14"/>
  <c r="M261" i="14"/>
  <c r="N254" i="14"/>
  <c r="V245" i="14"/>
  <c r="O238" i="14"/>
  <c r="Q232" i="14"/>
  <c r="R328" i="14"/>
  <c r="N308" i="14"/>
  <c r="V299" i="14"/>
  <c r="O291" i="14"/>
  <c r="W283" i="14"/>
  <c r="Y276" i="14"/>
  <c r="R268" i="14"/>
  <c r="Z259" i="14"/>
  <c r="M254" i="14"/>
  <c r="O247" i="14"/>
  <c r="R242" i="14"/>
  <c r="M237" i="14"/>
  <c r="O231" i="14"/>
  <c r="R226" i="14"/>
  <c r="M220" i="14"/>
  <c r="O213" i="14"/>
  <c r="M326" i="14"/>
  <c r="AA315" i="14"/>
  <c r="Y310" i="14"/>
  <c r="S305" i="14"/>
  <c r="N300" i="14"/>
  <c r="Q294" i="14"/>
  <c r="S288" i="14"/>
  <c r="N283" i="14"/>
  <c r="Q277" i="14"/>
  <c r="S270" i="14"/>
  <c r="N265" i="14"/>
  <c r="Q259" i="14"/>
  <c r="S253" i="14"/>
  <c r="N247" i="14"/>
  <c r="Q242" i="14"/>
  <c r="S236" i="14"/>
  <c r="N231" i="14"/>
  <c r="Q226" i="14"/>
  <c r="S219" i="14"/>
  <c r="N213" i="14"/>
  <c r="Q208" i="14"/>
  <c r="S202" i="14"/>
  <c r="Y319" i="14"/>
  <c r="V312" i="14"/>
  <c r="M306" i="14"/>
  <c r="U300" i="14"/>
  <c r="W293" i="14"/>
  <c r="Z288" i="14"/>
  <c r="U283" i="14"/>
  <c r="W276" i="14"/>
  <c r="Z270" i="14"/>
  <c r="U265" i="14"/>
  <c r="W258" i="14"/>
  <c r="Z253" i="14"/>
  <c r="U247" i="14"/>
  <c r="W241" i="14"/>
  <c r="Z236" i="14"/>
  <c r="U231" i="14"/>
  <c r="W224" i="14"/>
  <c r="N324" i="14"/>
  <c r="Y311" i="14"/>
  <c r="Q305" i="14"/>
  <c r="S299" i="14"/>
  <c r="N293" i="14"/>
  <c r="Q288" i="14"/>
  <c r="S282" i="14"/>
  <c r="N276" i="14"/>
  <c r="Q270" i="14"/>
  <c r="S264" i="14"/>
  <c r="N258" i="14"/>
  <c r="Q253" i="14"/>
  <c r="S246" i="14"/>
  <c r="N241" i="14"/>
  <c r="Q236" i="14"/>
  <c r="S230" i="14"/>
  <c r="N224" i="14"/>
  <c r="Z328" i="14"/>
  <c r="R320" i="14"/>
  <c r="S312" i="14"/>
  <c r="O304" i="14"/>
  <c r="R299" i="14"/>
  <c r="M293" i="14"/>
  <c r="O287" i="14"/>
  <c r="R282" i="14"/>
  <c r="M276" i="14"/>
  <c r="O269" i="14"/>
  <c r="R264" i="14"/>
  <c r="M258" i="14"/>
  <c r="O252" i="14"/>
  <c r="R246" i="14"/>
  <c r="M241" i="14"/>
  <c r="O235" i="14"/>
  <c r="R230" i="14"/>
  <c r="M224" i="14"/>
  <c r="O218" i="14"/>
  <c r="R212" i="14"/>
  <c r="M322" i="14"/>
  <c r="R312" i="14"/>
  <c r="V304" i="14"/>
  <c r="Y299" i="14"/>
  <c r="AA292" i="14"/>
  <c r="V287" i="14"/>
  <c r="Y282" i="14"/>
  <c r="AA275" i="14"/>
  <c r="V269" i="14"/>
  <c r="Y264" i="14"/>
  <c r="AA257" i="14"/>
  <c r="V252" i="14"/>
  <c r="Y246" i="14"/>
  <c r="AA240" i="14"/>
  <c r="V235" i="14"/>
  <c r="Y230" i="14"/>
  <c r="AA223" i="14"/>
  <c r="V218" i="14"/>
  <c r="Y212" i="14"/>
  <c r="AA206" i="14"/>
  <c r="AA220" i="14"/>
  <c r="N210" i="14"/>
  <c r="O203" i="14"/>
  <c r="M197" i="14"/>
  <c r="O191" i="14"/>
  <c r="R185" i="14"/>
  <c r="M180" i="14"/>
  <c r="O174" i="14"/>
  <c r="R169" i="14"/>
  <c r="M164" i="14"/>
  <c r="O157" i="14"/>
  <c r="R152" i="14"/>
  <c r="M147" i="14"/>
  <c r="O141" i="14"/>
  <c r="R135" i="14"/>
  <c r="Z353" i="14"/>
  <c r="W306" i="14"/>
  <c r="Q366" i="14"/>
  <c r="Q354" i="14"/>
  <c r="N356" i="14"/>
  <c r="U308" i="14"/>
  <c r="N279" i="14"/>
  <c r="W245" i="14"/>
  <c r="Z223" i="14"/>
  <c r="O308" i="14"/>
  <c r="U296" i="14"/>
  <c r="Z285" i="14"/>
  <c r="R276" i="14"/>
  <c r="Z267" i="14"/>
  <c r="AA259" i="14"/>
  <c r="M253" i="14"/>
  <c r="U244" i="14"/>
  <c r="V237" i="14"/>
  <c r="O230" i="14"/>
  <c r="Q324" i="14"/>
  <c r="Z306" i="14"/>
  <c r="U297" i="14"/>
  <c r="N290" i="14"/>
  <c r="O283" i="14"/>
  <c r="W273" i="14"/>
  <c r="Q267" i="14"/>
  <c r="R259" i="14"/>
  <c r="AA252" i="14"/>
  <c r="V246" i="14"/>
  <c r="Y241" i="14"/>
  <c r="AA235" i="14"/>
  <c r="V230" i="14"/>
  <c r="Y224" i="14"/>
  <c r="AA218" i="14"/>
  <c r="V212" i="14"/>
  <c r="AA324" i="14"/>
  <c r="S315" i="14"/>
  <c r="N310" i="14"/>
  <c r="Z304" i="14"/>
  <c r="U299" i="14"/>
  <c r="W292" i="14"/>
  <c r="Z287" i="14"/>
  <c r="U282" i="14"/>
  <c r="W275" i="14"/>
  <c r="Z269" i="14"/>
  <c r="U264" i="14"/>
  <c r="W257" i="14"/>
  <c r="Z252" i="14"/>
  <c r="U246" i="14"/>
  <c r="W240" i="14"/>
  <c r="Z235" i="14"/>
  <c r="U230" i="14"/>
  <c r="W223" i="14"/>
  <c r="Z218" i="14"/>
  <c r="U212" i="14"/>
  <c r="W206" i="14"/>
  <c r="M328" i="14"/>
  <c r="M319" i="14"/>
  <c r="Z311" i="14"/>
  <c r="R305" i="14"/>
  <c r="M300" i="14"/>
  <c r="O293" i="14"/>
  <c r="R288" i="14"/>
  <c r="M283" i="14"/>
  <c r="O276" i="14"/>
  <c r="R270" i="14"/>
  <c r="M265" i="14"/>
  <c r="O258" i="14"/>
  <c r="R253" i="14"/>
  <c r="M247" i="14"/>
  <c r="O241" i="14"/>
  <c r="R236" i="14"/>
  <c r="M231" i="14"/>
  <c r="O224" i="14"/>
  <c r="N323" i="14"/>
  <c r="Q311" i="14"/>
  <c r="W303" i="14"/>
  <c r="Z297" i="14"/>
  <c r="U292" i="14"/>
  <c r="W286" i="14"/>
  <c r="Z281" i="14"/>
  <c r="U275" i="14"/>
  <c r="W268" i="14"/>
  <c r="Z262" i="14"/>
  <c r="U257" i="14"/>
  <c r="W251" i="14"/>
  <c r="Z245" i="14"/>
  <c r="U240" i="14"/>
  <c r="W234" i="14"/>
  <c r="Z229" i="14"/>
  <c r="U223" i="14"/>
  <c r="U326" i="14"/>
  <c r="V319" i="14"/>
  <c r="U310" i="14"/>
  <c r="V303" i="14"/>
  <c r="Y297" i="14"/>
  <c r="AA291" i="14"/>
  <c r="V286" i="14"/>
  <c r="Y281" i="14"/>
  <c r="AA273" i="14"/>
  <c r="V268" i="14"/>
  <c r="Y262" i="14"/>
  <c r="AA256" i="14"/>
  <c r="V251" i="14"/>
  <c r="Y245" i="14"/>
  <c r="AA239" i="14"/>
  <c r="V234" i="14"/>
  <c r="Y229" i="14"/>
  <c r="AA222" i="14"/>
  <c r="V217" i="14"/>
  <c r="Y211" i="14"/>
  <c r="AA320" i="14"/>
  <c r="W311" i="14"/>
  <c r="N304" i="14"/>
  <c r="Q299" i="14"/>
  <c r="S292" i="14"/>
  <c r="N287" i="14"/>
  <c r="Q282" i="14"/>
  <c r="S275" i="14"/>
  <c r="N269" i="14"/>
  <c r="Q264" i="14"/>
  <c r="S257" i="14"/>
  <c r="N252" i="14"/>
  <c r="Q246" i="14"/>
  <c r="S240" i="14"/>
  <c r="N235" i="14"/>
  <c r="Q230" i="14"/>
  <c r="S223" i="14"/>
  <c r="N218" i="14"/>
  <c r="Q212" i="14"/>
  <c r="S206" i="14"/>
  <c r="Z219" i="14"/>
  <c r="M209" i="14"/>
  <c r="Y201" i="14"/>
  <c r="AA195" i="14"/>
  <c r="V190" i="14"/>
  <c r="Y184" i="14"/>
  <c r="AA178" i="14"/>
  <c r="V173" i="14"/>
  <c r="Y168" i="14"/>
  <c r="AA162" i="14"/>
  <c r="V156" i="14"/>
  <c r="Y151" i="14"/>
  <c r="AA145" i="14"/>
  <c r="V140" i="14"/>
  <c r="Y134" i="14"/>
  <c r="U347" i="14"/>
  <c r="Y367" i="14"/>
  <c r="O357" i="14"/>
  <c r="S348" i="14"/>
  <c r="Z348" i="14"/>
  <c r="V323" i="14"/>
  <c r="Q273" i="14"/>
  <c r="N244" i="14"/>
  <c r="Q222" i="14"/>
  <c r="U307" i="14"/>
  <c r="M296" i="14"/>
  <c r="R285" i="14"/>
  <c r="Y275" i="14"/>
  <c r="R267" i="14"/>
  <c r="S259" i="14"/>
  <c r="AA251" i="14"/>
  <c r="M244" i="14"/>
  <c r="N237" i="14"/>
  <c r="V229" i="14"/>
  <c r="U322" i="14"/>
  <c r="AA304" i="14"/>
  <c r="M297" i="14"/>
  <c r="U289" i="14"/>
  <c r="V282" i="14"/>
  <c r="O273" i="14"/>
  <c r="W265" i="14"/>
  <c r="Y258" i="14"/>
  <c r="S252" i="14"/>
  <c r="N246" i="14"/>
  <c r="Q241" i="14"/>
  <c r="S235" i="14"/>
  <c r="N230" i="14"/>
  <c r="Q224" i="14"/>
  <c r="S218" i="14"/>
  <c r="N212" i="14"/>
  <c r="R323" i="14"/>
  <c r="Y314" i="14"/>
  <c r="S309" i="14"/>
  <c r="R304" i="14"/>
  <c r="M299" i="14"/>
  <c r="O292" i="14"/>
  <c r="R287" i="14"/>
  <c r="M282" i="14"/>
  <c r="O275" i="14"/>
  <c r="R269" i="14"/>
  <c r="M264" i="14"/>
  <c r="O257" i="14"/>
  <c r="R252" i="14"/>
  <c r="M246" i="14"/>
  <c r="O240" i="14"/>
  <c r="R235" i="14"/>
  <c r="M230" i="14"/>
  <c r="O223" i="14"/>
  <c r="R218" i="14"/>
  <c r="M212" i="14"/>
  <c r="O206" i="14"/>
  <c r="AA326" i="14"/>
  <c r="Q317" i="14"/>
  <c r="R311" i="14"/>
  <c r="Y304" i="14"/>
  <c r="AA297" i="14"/>
  <c r="V292" i="14"/>
  <c r="Y287" i="14"/>
  <c r="AA281" i="14"/>
  <c r="V275" i="14"/>
  <c r="Y269" i="14"/>
  <c r="AA262" i="14"/>
  <c r="V257" i="14"/>
  <c r="Y252" i="14"/>
  <c r="AA245" i="14"/>
  <c r="V240" i="14"/>
  <c r="Y235" i="14"/>
  <c r="AA229" i="14"/>
  <c r="V223" i="14"/>
  <c r="S320" i="14"/>
  <c r="V310" i="14"/>
  <c r="O303" i="14"/>
  <c r="R297" i="14"/>
  <c r="M292" i="14"/>
  <c r="O286" i="14"/>
  <c r="R281" i="14"/>
  <c r="M275" i="14"/>
  <c r="O268" i="14"/>
  <c r="R262" i="14"/>
  <c r="M257" i="14"/>
  <c r="O251" i="14"/>
  <c r="R245" i="14"/>
  <c r="M240" i="14"/>
  <c r="O234" i="14"/>
  <c r="R229" i="14"/>
  <c r="M223" i="14"/>
  <c r="W325" i="14"/>
  <c r="Y317" i="14"/>
  <c r="Y309" i="14"/>
  <c r="N303" i="14"/>
  <c r="Q297" i="14"/>
  <c r="S291" i="14"/>
  <c r="N286" i="14"/>
  <c r="Q281" i="14"/>
  <c r="S273" i="14"/>
  <c r="N268" i="14"/>
  <c r="Q262" i="14"/>
  <c r="S256" i="14"/>
  <c r="N251" i="14"/>
  <c r="Q245" i="14"/>
  <c r="S239" i="14"/>
  <c r="N234" i="14"/>
  <c r="Q229" i="14"/>
  <c r="S222" i="14"/>
  <c r="N217" i="14"/>
  <c r="Q211" i="14"/>
  <c r="Q320" i="14"/>
  <c r="O311" i="14"/>
  <c r="U303" i="14"/>
  <c r="W296" i="14"/>
  <c r="Z291" i="14"/>
  <c r="U286" i="14"/>
  <c r="W279" i="14"/>
  <c r="Z273" i="14"/>
  <c r="U268" i="14"/>
  <c r="W261" i="14"/>
  <c r="Z256" i="14"/>
  <c r="U251" i="14"/>
  <c r="W244" i="14"/>
  <c r="Z239" i="14"/>
  <c r="U234" i="14"/>
  <c r="W228" i="14"/>
  <c r="Z222" i="14"/>
  <c r="U217" i="14"/>
  <c r="W210" i="14"/>
  <c r="Z205" i="14"/>
  <c r="N219" i="14"/>
  <c r="R208" i="14"/>
  <c r="Q201" i="14"/>
  <c r="S195" i="14"/>
  <c r="N190" i="14"/>
  <c r="S178" i="14"/>
  <c r="N173" i="14"/>
  <c r="Q168" i="14"/>
  <c r="S162" i="14"/>
  <c r="N156" i="14"/>
  <c r="Q151" i="14"/>
  <c r="S145" i="14"/>
  <c r="N140" i="14"/>
  <c r="Q134" i="14"/>
  <c r="W340" i="14"/>
  <c r="AA357" i="14"/>
  <c r="U349" i="14"/>
  <c r="N342" i="14"/>
  <c r="U342" i="14"/>
  <c r="R314" i="14"/>
  <c r="S267" i="14"/>
  <c r="Z240" i="14"/>
  <c r="U323" i="14"/>
  <c r="M305" i="14"/>
  <c r="R293" i="14"/>
  <c r="O282" i="14"/>
  <c r="W272" i="14"/>
  <c r="Y266" i="14"/>
  <c r="R258" i="14"/>
  <c r="Z250" i="14"/>
  <c r="AA242" i="14"/>
  <c r="M236" i="14"/>
  <c r="U228" i="14"/>
  <c r="V321" i="14"/>
  <c r="Z303" i="14"/>
  <c r="S295" i="14"/>
  <c r="M289" i="14"/>
  <c r="U281" i="14"/>
  <c r="N272" i="14"/>
  <c r="O265" i="14"/>
  <c r="W256" i="14"/>
  <c r="Z251" i="14"/>
  <c r="U245" i="14"/>
  <c r="W239" i="14"/>
  <c r="Z234" i="14"/>
  <c r="U229" i="14"/>
  <c r="W222" i="14"/>
  <c r="Z217" i="14"/>
  <c r="U211" i="14"/>
  <c r="U320" i="14"/>
  <c r="N314" i="14"/>
  <c r="W308" i="14"/>
  <c r="Y303" i="14"/>
  <c r="AA296" i="14"/>
  <c r="V291" i="14"/>
  <c r="Y286" i="14"/>
  <c r="AA279" i="14"/>
  <c r="V273" i="14"/>
  <c r="Y268" i="14"/>
  <c r="AA261" i="14"/>
  <c r="V256" i="14"/>
  <c r="Y251" i="14"/>
  <c r="AA244" i="14"/>
  <c r="V239" i="14"/>
  <c r="Y234" i="14"/>
  <c r="AA228" i="14"/>
  <c r="V222" i="14"/>
  <c r="Y217" i="14"/>
  <c r="AA210" i="14"/>
  <c r="V205" i="14"/>
  <c r="Z325" i="14"/>
  <c r="V316" i="14"/>
  <c r="M310" i="14"/>
  <c r="Q304" i="14"/>
  <c r="S297" i="14"/>
  <c r="N292" i="14"/>
  <c r="Q287" i="14"/>
  <c r="S281" i="14"/>
  <c r="N275" i="14"/>
  <c r="Q269" i="14"/>
  <c r="S262" i="14"/>
  <c r="N257" i="14"/>
  <c r="Q252" i="14"/>
  <c r="S245" i="14"/>
  <c r="N240" i="14"/>
  <c r="Q235" i="14"/>
  <c r="S229" i="14"/>
  <c r="N223" i="14"/>
  <c r="AA317" i="14"/>
  <c r="AA309" i="14"/>
  <c r="V302" i="14"/>
  <c r="Y296" i="14"/>
  <c r="AA290" i="14"/>
  <c r="V285" i="14"/>
  <c r="Y279" i="14"/>
  <c r="AA272" i="14"/>
  <c r="V267" i="14"/>
  <c r="Y261" i="14"/>
  <c r="AA255" i="14"/>
  <c r="V250" i="14"/>
  <c r="Y244" i="14"/>
  <c r="AA238" i="14"/>
  <c r="V233" i="14"/>
  <c r="Y228" i="14"/>
  <c r="AA221" i="14"/>
  <c r="W324" i="14"/>
  <c r="O317" i="14"/>
  <c r="O309" i="14"/>
  <c r="U302" i="14"/>
  <c r="W295" i="14"/>
  <c r="Z290" i="14"/>
  <c r="U285" i="14"/>
  <c r="W278" i="14"/>
  <c r="Z272" i="14"/>
  <c r="U267" i="14"/>
  <c r="W260" i="14"/>
  <c r="Z255" i="14"/>
  <c r="U250" i="14"/>
  <c r="W243" i="14"/>
  <c r="Z238" i="14"/>
  <c r="U233" i="14"/>
  <c r="W227" i="14"/>
  <c r="Z221" i="14"/>
  <c r="U216" i="14"/>
  <c r="W209" i="14"/>
  <c r="M317" i="14"/>
  <c r="M309" i="14"/>
  <c r="M303" i="14"/>
  <c r="O296" i="14"/>
  <c r="R291" i="14"/>
  <c r="M286" i="14"/>
  <c r="O279" i="14"/>
  <c r="R273" i="14"/>
  <c r="M268" i="14"/>
  <c r="O261" i="14"/>
  <c r="R256" i="14"/>
  <c r="M251" i="14"/>
  <c r="O244" i="14"/>
  <c r="R239" i="14"/>
  <c r="M234" i="14"/>
  <c r="O228" i="14"/>
  <c r="R222" i="14"/>
  <c r="M217" i="14"/>
  <c r="O210" i="14"/>
  <c r="R205" i="14"/>
  <c r="M218" i="14"/>
  <c r="W207" i="14"/>
  <c r="W199" i="14"/>
  <c r="Z194" i="14"/>
  <c r="U188" i="14"/>
  <c r="W182" i="14"/>
  <c r="Z177" i="14"/>
  <c r="U172" i="14"/>
  <c r="W166" i="14"/>
  <c r="Z161" i="14"/>
  <c r="U155" i="14"/>
  <c r="W149" i="14"/>
  <c r="Z144" i="14"/>
  <c r="U139" i="14"/>
  <c r="W132" i="14"/>
  <c r="Z127" i="14"/>
  <c r="U122" i="14"/>
  <c r="W116" i="14"/>
  <c r="R224" i="14"/>
  <c r="AA208" i="14"/>
  <c r="R202" i="14"/>
  <c r="S196" i="14"/>
  <c r="N191" i="14"/>
  <c r="Q185" i="14"/>
  <c r="S179" i="14"/>
  <c r="N174" i="14"/>
  <c r="Q169" i="14"/>
  <c r="S163" i="14"/>
  <c r="N157" i="14"/>
  <c r="Q152" i="14"/>
  <c r="S146" i="14"/>
  <c r="N141" i="14"/>
  <c r="Q135" i="14"/>
  <c r="S129" i="14"/>
  <c r="N124" i="14"/>
  <c r="Q119" i="14"/>
  <c r="S113" i="14"/>
  <c r="S211" i="14"/>
  <c r="U205" i="14"/>
  <c r="Z335" i="14"/>
  <c r="V349" i="14"/>
  <c r="W342" i="14"/>
  <c r="Q337" i="14"/>
  <c r="W336" i="14"/>
  <c r="V307" i="14"/>
  <c r="N261" i="14"/>
  <c r="Q239" i="14"/>
  <c r="Q319" i="14"/>
  <c r="AA303" i="14"/>
  <c r="Y292" i="14"/>
  <c r="V281" i="14"/>
  <c r="O272" i="14"/>
  <c r="Q266" i="14"/>
  <c r="Y257" i="14"/>
  <c r="R250" i="14"/>
  <c r="S242" i="14"/>
  <c r="AA234" i="14"/>
  <c r="M228" i="14"/>
  <c r="W320" i="14"/>
  <c r="R303" i="14"/>
  <c r="Z294" i="14"/>
  <c r="AA287" i="14"/>
  <c r="M281" i="14"/>
  <c r="U271" i="14"/>
  <c r="V264" i="14"/>
  <c r="O256" i="14"/>
  <c r="R251" i="14"/>
  <c r="M245" i="14"/>
  <c r="O239" i="14"/>
  <c r="R234" i="14"/>
  <c r="M229" i="14"/>
  <c r="O222" i="14"/>
  <c r="R217" i="14"/>
  <c r="M211" i="14"/>
  <c r="Z319" i="14"/>
  <c r="S313" i="14"/>
  <c r="AA307" i="14"/>
  <c r="Q303" i="14"/>
  <c r="S296" i="14"/>
  <c r="N291" i="14"/>
  <c r="Q286" i="14"/>
  <c r="S279" i="14"/>
  <c r="N273" i="14"/>
  <c r="Q268" i="14"/>
  <c r="S261" i="14"/>
  <c r="N256" i="14"/>
  <c r="Q251" i="14"/>
  <c r="S244" i="14"/>
  <c r="N239" i="14"/>
  <c r="Q234" i="14"/>
  <c r="S228" i="14"/>
  <c r="N222" i="14"/>
  <c r="Q217" i="14"/>
  <c r="S210" i="14"/>
  <c r="N205" i="14"/>
  <c r="Y324" i="14"/>
  <c r="Z315" i="14"/>
  <c r="Q309" i="14"/>
  <c r="W302" i="14"/>
  <c r="Z296" i="14"/>
  <c r="U291" i="14"/>
  <c r="W285" i="14"/>
  <c r="Z279" i="14"/>
  <c r="U273" i="14"/>
  <c r="W267" i="14"/>
  <c r="Z261" i="14"/>
  <c r="U256" i="14"/>
  <c r="W250" i="14"/>
  <c r="Z244" i="14"/>
  <c r="U239" i="14"/>
  <c r="W233" i="14"/>
  <c r="Z228" i="14"/>
  <c r="U222" i="14"/>
  <c r="Y315" i="14"/>
  <c r="Y307" i="14"/>
  <c r="N302" i="14"/>
  <c r="Q296" i="14"/>
  <c r="S290" i="14"/>
  <c r="N285" i="14"/>
  <c r="Q279" i="14"/>
  <c r="S272" i="14"/>
  <c r="N267" i="14"/>
  <c r="Q261" i="14"/>
  <c r="S255" i="14"/>
  <c r="N250" i="14"/>
  <c r="Q244" i="14"/>
  <c r="S238" i="14"/>
  <c r="N233" i="14"/>
  <c r="Q228" i="14"/>
  <c r="S221" i="14"/>
  <c r="Z323" i="14"/>
  <c r="S316" i="14"/>
  <c r="S308" i="14"/>
  <c r="M302" i="14"/>
  <c r="O295" i="14"/>
  <c r="R290" i="14"/>
  <c r="M285" i="14"/>
  <c r="O278" i="14"/>
  <c r="R272" i="14"/>
  <c r="M267" i="14"/>
  <c r="O260" i="14"/>
  <c r="R255" i="14"/>
  <c r="M250" i="14"/>
  <c r="O243" i="14"/>
  <c r="R238" i="14"/>
  <c r="M233" i="14"/>
  <c r="O227" i="14"/>
  <c r="R221" i="14"/>
  <c r="M216" i="14"/>
  <c r="O209" i="14"/>
  <c r="R316" i="14"/>
  <c r="R308" i="14"/>
  <c r="AA301" i="14"/>
  <c r="V295" i="14"/>
  <c r="Y290" i="14"/>
  <c r="AA284" i="14"/>
  <c r="V278" i="14"/>
  <c r="Y272" i="14"/>
  <c r="AA266" i="14"/>
  <c r="V260" i="14"/>
  <c r="Y255" i="14"/>
  <c r="AA248" i="14"/>
  <c r="V243" i="14"/>
  <c r="Y238" i="14"/>
  <c r="AA232" i="14"/>
  <c r="V227" i="14"/>
  <c r="Y221" i="14"/>
  <c r="AA214" i="14"/>
  <c r="V209" i="14"/>
  <c r="Y204" i="14"/>
  <c r="AA216" i="14"/>
  <c r="O207" i="14"/>
  <c r="O199" i="14"/>
  <c r="R194" i="14"/>
  <c r="M188" i="14"/>
  <c r="O182" i="14"/>
  <c r="R177" i="14"/>
  <c r="M172" i="14"/>
  <c r="O166" i="14"/>
  <c r="R161" i="14"/>
  <c r="M155" i="14"/>
  <c r="O149" i="14"/>
  <c r="R144" i="14"/>
  <c r="U329" i="14"/>
  <c r="Y343" i="14"/>
  <c r="Z337" i="14"/>
  <c r="S331" i="14"/>
  <c r="Z331" i="14"/>
  <c r="S302" i="14"/>
  <c r="Z257" i="14"/>
  <c r="U235" i="14"/>
  <c r="M315" i="14"/>
  <c r="Z302" i="14"/>
  <c r="W290" i="14"/>
  <c r="U279" i="14"/>
  <c r="V271" i="14"/>
  <c r="O264" i="14"/>
  <c r="W255" i="14"/>
  <c r="Y248" i="14"/>
  <c r="R241" i="14"/>
  <c r="Z233" i="14"/>
  <c r="AA226" i="14"/>
  <c r="N316" i="14"/>
  <c r="Q302" i="14"/>
  <c r="R294" i="14"/>
  <c r="Z286" i="14"/>
  <c r="S278" i="14"/>
  <c r="M271" i="14"/>
  <c r="U262" i="14"/>
  <c r="V255" i="14"/>
  <c r="Y250" i="14"/>
  <c r="AA243" i="14"/>
  <c r="V238" i="14"/>
  <c r="Y233" i="14"/>
  <c r="AA227" i="14"/>
  <c r="V221" i="14"/>
  <c r="Y216" i="14"/>
  <c r="AA209" i="14"/>
  <c r="N319" i="14"/>
  <c r="W312" i="14"/>
  <c r="S307" i="14"/>
  <c r="W301" i="14"/>
  <c r="Z295" i="14"/>
  <c r="U290" i="14"/>
  <c r="W284" i="14"/>
  <c r="Z278" i="14"/>
  <c r="U272" i="14"/>
  <c r="W266" i="14"/>
  <c r="Z260" i="14"/>
  <c r="U255" i="14"/>
  <c r="W248" i="14"/>
  <c r="Z243" i="14"/>
  <c r="U238" i="14"/>
  <c r="W232" i="14"/>
  <c r="Z227" i="14"/>
  <c r="U221" i="14"/>
  <c r="W214" i="14"/>
  <c r="Z209" i="14"/>
  <c r="U204" i="14"/>
  <c r="O324" i="14"/>
  <c r="R315" i="14"/>
  <c r="V308" i="14"/>
  <c r="O302" i="14"/>
  <c r="R296" i="14"/>
  <c r="M291" i="14"/>
  <c r="O285" i="14"/>
  <c r="R279" i="14"/>
  <c r="M273" i="14"/>
  <c r="O267" i="14"/>
  <c r="R261" i="14"/>
  <c r="M256" i="14"/>
  <c r="O250" i="14"/>
  <c r="R244" i="14"/>
  <c r="M239" i="14"/>
  <c r="O233" i="14"/>
  <c r="R228" i="14"/>
  <c r="M222" i="14"/>
  <c r="Q315" i="14"/>
  <c r="Q307" i="14"/>
  <c r="U301" i="14"/>
  <c r="W294" i="14"/>
  <c r="Z289" i="14"/>
  <c r="U284" i="14"/>
  <c r="W277" i="14"/>
  <c r="Z271" i="14"/>
  <c r="U266" i="14"/>
  <c r="W259" i="14"/>
  <c r="Z254" i="14"/>
  <c r="U248" i="14"/>
  <c r="W242" i="14"/>
  <c r="Z237" i="14"/>
  <c r="U232" i="14"/>
  <c r="W226" i="14"/>
  <c r="Z220" i="14"/>
  <c r="M323" i="14"/>
  <c r="U314" i="14"/>
  <c r="U306" i="14"/>
  <c r="AA300" i="14"/>
  <c r="V294" i="14"/>
  <c r="Y289" i="14"/>
  <c r="AA283" i="14"/>
  <c r="V277" i="14"/>
  <c r="Y271" i="14"/>
  <c r="AA265" i="14"/>
  <c r="V259" i="14"/>
  <c r="Y254" i="14"/>
  <c r="AA247" i="14"/>
  <c r="V242" i="14"/>
  <c r="Y237" i="14"/>
  <c r="AA231" i="14"/>
  <c r="V226" i="14"/>
  <c r="Y220" i="14"/>
  <c r="AA213" i="14"/>
  <c r="V327" i="14"/>
  <c r="W315" i="14"/>
  <c r="W307" i="14"/>
  <c r="S301" i="14"/>
  <c r="N295" i="14"/>
  <c r="Q290" i="14"/>
  <c r="S284" i="14"/>
  <c r="N278" i="14"/>
  <c r="Q272" i="14"/>
  <c r="S266" i="14"/>
  <c r="N260" i="14"/>
  <c r="Q255" i="14"/>
  <c r="S248" i="14"/>
  <c r="N243" i="14"/>
  <c r="Q238" i="14"/>
  <c r="S232" i="14"/>
  <c r="N227" i="14"/>
  <c r="Q221" i="14"/>
  <c r="S214" i="14"/>
  <c r="N209" i="14"/>
  <c r="Q204" i="14"/>
  <c r="U213" i="14"/>
  <c r="M205" i="14"/>
  <c r="V198" i="14"/>
  <c r="Y193" i="14"/>
  <c r="AA186" i="14"/>
  <c r="V181" i="14"/>
  <c r="Y176" i="14"/>
  <c r="AA170" i="14"/>
  <c r="V165" i="14"/>
  <c r="Y160" i="14"/>
  <c r="AA153" i="14"/>
  <c r="V148" i="14"/>
  <c r="Y143" i="14"/>
  <c r="AA137" i="14"/>
  <c r="V131" i="14"/>
  <c r="W323" i="14"/>
  <c r="AA337" i="14"/>
  <c r="U332" i="14"/>
  <c r="N325" i="14"/>
  <c r="U325" i="14"/>
  <c r="N296" i="14"/>
  <c r="Q256" i="14"/>
  <c r="S233" i="14"/>
  <c r="Z312" i="14"/>
  <c r="R302" i="14"/>
  <c r="O290" i="14"/>
  <c r="M279" i="14"/>
  <c r="N271" i="14"/>
  <c r="V262" i="14"/>
  <c r="O255" i="14"/>
  <c r="Q248" i="14"/>
  <c r="Y240" i="14"/>
  <c r="R233" i="14"/>
  <c r="S226" i="14"/>
  <c r="Z314" i="14"/>
  <c r="W300" i="14"/>
  <c r="Y293" i="14"/>
  <c r="R286" i="14"/>
  <c r="Z277" i="14"/>
  <c r="AA269" i="14"/>
  <c r="M262" i="14"/>
  <c r="N255" i="14"/>
  <c r="Q250" i="14"/>
  <c r="S243" i="14"/>
  <c r="N238" i="14"/>
  <c r="Q233" i="14"/>
  <c r="S227" i="14"/>
  <c r="N221" i="14"/>
  <c r="Q216" i="14"/>
  <c r="S209" i="14"/>
  <c r="S317" i="14"/>
  <c r="AA311" i="14"/>
  <c r="Y306" i="14"/>
  <c r="O301" i="14"/>
  <c r="R295" i="14"/>
  <c r="M290" i="14"/>
  <c r="O284" i="14"/>
  <c r="R278" i="14"/>
  <c r="M272" i="14"/>
  <c r="O266" i="14"/>
  <c r="R260" i="14"/>
  <c r="M255" i="14"/>
  <c r="O248" i="14"/>
  <c r="R243" i="14"/>
  <c r="M238" i="14"/>
  <c r="O232" i="14"/>
  <c r="R227" i="14"/>
  <c r="M221" i="14"/>
  <c r="O214" i="14"/>
  <c r="R209" i="14"/>
  <c r="M204" i="14"/>
  <c r="Q322" i="14"/>
  <c r="M314" i="14"/>
  <c r="Z307" i="14"/>
  <c r="V301" i="14"/>
  <c r="Y295" i="14"/>
  <c r="AA289" i="14"/>
  <c r="V284" i="14"/>
  <c r="Y278" i="14"/>
  <c r="AA271" i="14"/>
  <c r="V266" i="14"/>
  <c r="Y260" i="14"/>
  <c r="AA254" i="14"/>
  <c r="V248" i="14"/>
  <c r="Y243" i="14"/>
  <c r="AA237" i="14"/>
  <c r="V232" i="14"/>
  <c r="Y227" i="14"/>
  <c r="N329" i="14"/>
  <c r="V314" i="14"/>
  <c r="V306" i="14"/>
  <c r="M301" i="14"/>
  <c r="O294" i="14"/>
  <c r="R289" i="14"/>
  <c r="M284" i="14"/>
  <c r="O277" i="14"/>
  <c r="R271" i="14"/>
  <c r="M266" i="14"/>
  <c r="O259" i="14"/>
  <c r="R254" i="14"/>
  <c r="M248" i="14"/>
  <c r="O242" i="14"/>
  <c r="R237" i="14"/>
  <c r="M232" i="14"/>
  <c r="O226" i="14"/>
  <c r="R220" i="14"/>
  <c r="O322" i="14"/>
  <c r="Y313" i="14"/>
  <c r="Y305" i="14"/>
  <c r="S300" i="14"/>
  <c r="N294" i="14"/>
  <c r="Q289" i="14"/>
  <c r="S283" i="14"/>
  <c r="N277" i="14"/>
  <c r="Q271" i="14"/>
  <c r="S265" i="14"/>
  <c r="N259" i="14"/>
  <c r="Q254" i="14"/>
  <c r="S247" i="14"/>
  <c r="N242" i="14"/>
  <c r="Q237" i="14"/>
  <c r="S231" i="14"/>
  <c r="N226" i="14"/>
  <c r="Q220" i="14"/>
  <c r="S213" i="14"/>
  <c r="V324" i="14"/>
  <c r="O315" i="14"/>
  <c r="O307" i="14"/>
  <c r="Z300" i="14"/>
  <c r="U294" i="14"/>
  <c r="W288" i="14"/>
  <c r="Z283" i="14"/>
  <c r="U277" i="14"/>
  <c r="W270" i="14"/>
  <c r="Z265" i="14"/>
  <c r="U259" i="14"/>
  <c r="W253" i="14"/>
  <c r="Z247" i="14"/>
  <c r="U242" i="14"/>
  <c r="W236" i="14"/>
  <c r="Z231" i="14"/>
  <c r="U226" i="14"/>
  <c r="W219" i="14"/>
  <c r="Z213" i="14"/>
  <c r="U208" i="14"/>
  <c r="W202" i="14"/>
  <c r="V211" i="14"/>
  <c r="R204" i="14"/>
  <c r="N198" i="14"/>
  <c r="Q193" i="14"/>
  <c r="S186" i="14"/>
  <c r="N181" i="14"/>
  <c r="Q176" i="14"/>
  <c r="S170" i="14"/>
  <c r="N165" i="14"/>
  <c r="Q160" i="14"/>
  <c r="S153" i="14"/>
  <c r="N148" i="14"/>
  <c r="Q143" i="14"/>
  <c r="S137" i="14"/>
  <c r="N131" i="14"/>
  <c r="Q126" i="14"/>
  <c r="S120" i="14"/>
  <c r="N115" i="14"/>
  <c r="Z216" i="14"/>
  <c r="R206" i="14"/>
  <c r="V199" i="14"/>
  <c r="Y194" i="14"/>
  <c r="AA187" i="14"/>
  <c r="V182" i="14"/>
  <c r="Y177" i="14"/>
  <c r="AA171" i="14"/>
  <c r="V166" i="14"/>
  <c r="Y161" i="14"/>
  <c r="AA154" i="14"/>
  <c r="V149" i="14"/>
  <c r="Y144" i="14"/>
  <c r="AA138" i="14"/>
  <c r="V132" i="14"/>
  <c r="Y127" i="14"/>
  <c r="AA121" i="14"/>
  <c r="V116" i="14"/>
  <c r="V219" i="14"/>
  <c r="Z208" i="14"/>
  <c r="U203" i="14"/>
  <c r="Q227" i="14"/>
  <c r="V276" i="14"/>
  <c r="AA230" i="14"/>
  <c r="W287" i="14"/>
  <c r="U241" i="14"/>
  <c r="O305" i="14"/>
  <c r="M259" i="14"/>
  <c r="R213" i="14"/>
  <c r="U180" i="14"/>
  <c r="M139" i="14"/>
  <c r="Y126" i="14"/>
  <c r="R119" i="14"/>
  <c r="S112" i="14"/>
  <c r="N207" i="14"/>
  <c r="U198" i="14"/>
  <c r="V191" i="14"/>
  <c r="O183" i="14"/>
  <c r="W175" i="14"/>
  <c r="Y169" i="14"/>
  <c r="R162" i="14"/>
  <c r="Z153" i="14"/>
  <c r="AA146" i="14"/>
  <c r="M140" i="14"/>
  <c r="U131" i="14"/>
  <c r="V124" i="14"/>
  <c r="O117" i="14"/>
  <c r="N216" i="14"/>
  <c r="Q206" i="14"/>
  <c r="N200" i="14"/>
  <c r="Q195" i="14"/>
  <c r="S188" i="14"/>
  <c r="N183" i="14"/>
  <c r="Q178" i="14"/>
  <c r="S172" i="14"/>
  <c r="N167" i="14"/>
  <c r="Q162" i="14"/>
  <c r="S155" i="14"/>
  <c r="N150" i="14"/>
  <c r="Q145" i="14"/>
  <c r="S139" i="14"/>
  <c r="N133" i="14"/>
  <c r="Q128" i="14"/>
  <c r="S122" i="14"/>
  <c r="N117" i="14"/>
  <c r="U219" i="14"/>
  <c r="Z206" i="14"/>
  <c r="S198" i="14"/>
  <c r="N193" i="14"/>
  <c r="Q187" i="14"/>
  <c r="S181" i="14"/>
  <c r="N176" i="14"/>
  <c r="Q171" i="14"/>
  <c r="N160" i="14"/>
  <c r="Q154" i="14"/>
  <c r="S148" i="14"/>
  <c r="N143" i="14"/>
  <c r="Q138" i="14"/>
  <c r="S131" i="14"/>
  <c r="N126" i="14"/>
  <c r="Q121" i="14"/>
  <c r="S115" i="14"/>
  <c r="N110" i="14"/>
  <c r="Q104" i="14"/>
  <c r="S98" i="14"/>
  <c r="W221" i="14"/>
  <c r="U209" i="14"/>
  <c r="AA203" i="14"/>
  <c r="Z198" i="14"/>
  <c r="U193" i="14"/>
  <c r="W186" i="14"/>
  <c r="Z181" i="14"/>
  <c r="U176" i="14"/>
  <c r="W170" i="14"/>
  <c r="Z165" i="14"/>
  <c r="U160" i="14"/>
  <c r="W153" i="14"/>
  <c r="Z148" i="14"/>
  <c r="U143" i="14"/>
  <c r="W137" i="14"/>
  <c r="Z131" i="14"/>
  <c r="U126" i="14"/>
  <c r="W120" i="14"/>
  <c r="Z115" i="14"/>
  <c r="R210" i="14"/>
  <c r="R203" i="14"/>
  <c r="W196" i="14"/>
  <c r="Z191" i="14"/>
  <c r="U185" i="14"/>
  <c r="W179" i="14"/>
  <c r="Z174" i="14"/>
  <c r="U169" i="14"/>
  <c r="W163" i="14"/>
  <c r="Z157" i="14"/>
  <c r="U152" i="14"/>
  <c r="W146" i="14"/>
  <c r="Z141" i="14"/>
  <c r="U135" i="14"/>
  <c r="W129" i="14"/>
  <c r="Z124" i="14"/>
  <c r="U119" i="14"/>
  <c r="W113" i="14"/>
  <c r="Q219" i="14"/>
  <c r="Y207" i="14"/>
  <c r="S201" i="14"/>
  <c r="N196" i="14"/>
  <c r="Q191" i="14"/>
  <c r="N179" i="14"/>
  <c r="Q174" i="14"/>
  <c r="S168" i="14"/>
  <c r="N163" i="14"/>
  <c r="Q157" i="14"/>
  <c r="S151" i="14"/>
  <c r="N146" i="14"/>
  <c r="Q141" i="14"/>
  <c r="S134" i="14"/>
  <c r="N129" i="14"/>
  <c r="Q124" i="14"/>
  <c r="S118" i="14"/>
  <c r="N113" i="14"/>
  <c r="Z210" i="14"/>
  <c r="R201" i="14"/>
  <c r="M196" i="14"/>
  <c r="O190" i="14"/>
  <c r="M179" i="14"/>
  <c r="O173" i="14"/>
  <c r="M163" i="14"/>
  <c r="O156" i="14"/>
  <c r="R151" i="14"/>
  <c r="M146" i="14"/>
  <c r="O140" i="14"/>
  <c r="R134" i="14"/>
  <c r="M129" i="14"/>
  <c r="O123" i="14"/>
  <c r="R118" i="14"/>
  <c r="M113" i="14"/>
  <c r="O107" i="14"/>
  <c r="R101" i="14"/>
  <c r="M96" i="14"/>
  <c r="Q108" i="14"/>
  <c r="Q99" i="14"/>
  <c r="Y92" i="14"/>
  <c r="AA86" i="14"/>
  <c r="V80" i="14"/>
  <c r="Y74" i="14"/>
  <c r="Y327" i="14"/>
  <c r="Y270" i="14"/>
  <c r="V224" i="14"/>
  <c r="Z282" i="14"/>
  <c r="W235" i="14"/>
  <c r="R300" i="14"/>
  <c r="O253" i="14"/>
  <c r="M208" i="14"/>
  <c r="W174" i="14"/>
  <c r="Z135" i="14"/>
  <c r="W124" i="14"/>
  <c r="Y118" i="14"/>
  <c r="M219" i="14"/>
  <c r="W205" i="14"/>
  <c r="M198" i="14"/>
  <c r="U190" i="14"/>
  <c r="N182" i="14"/>
  <c r="O175" i="14"/>
  <c r="W167" i="14"/>
  <c r="Q161" i="14"/>
  <c r="R153" i="14"/>
  <c r="Z145" i="14"/>
  <c r="S138" i="14"/>
  <c r="M131" i="14"/>
  <c r="U123" i="14"/>
  <c r="N116" i="14"/>
  <c r="Q214" i="14"/>
  <c r="Z204" i="14"/>
  <c r="U199" i="14"/>
  <c r="W193" i="14"/>
  <c r="Z187" i="14"/>
  <c r="U182" i="14"/>
  <c r="W176" i="14"/>
  <c r="Z171" i="14"/>
  <c r="U166" i="14"/>
  <c r="W160" i="14"/>
  <c r="Z154" i="14"/>
  <c r="U149" i="14"/>
  <c r="W143" i="14"/>
  <c r="Z138" i="14"/>
  <c r="U132" i="14"/>
  <c r="W126" i="14"/>
  <c r="Z121" i="14"/>
  <c r="U116" i="14"/>
  <c r="W217" i="14"/>
  <c r="N204" i="14"/>
  <c r="Z197" i="14"/>
  <c r="U192" i="14"/>
  <c r="W185" i="14"/>
  <c r="Z180" i="14"/>
  <c r="U175" i="14"/>
  <c r="W169" i="14"/>
  <c r="Z164" i="14"/>
  <c r="U158" i="14"/>
  <c r="W152" i="14"/>
  <c r="Z147" i="14"/>
  <c r="U142" i="14"/>
  <c r="W135" i="14"/>
  <c r="Z130" i="14"/>
  <c r="U125" i="14"/>
  <c r="W119" i="14"/>
  <c r="Z114" i="14"/>
  <c r="U109" i="14"/>
  <c r="W102" i="14"/>
  <c r="Z97" i="14"/>
  <c r="S220" i="14"/>
  <c r="W208" i="14"/>
  <c r="S203" i="14"/>
  <c r="R198" i="14"/>
  <c r="M193" i="14"/>
  <c r="O186" i="14"/>
  <c r="R181" i="14"/>
  <c r="M176" i="14"/>
  <c r="O170" i="14"/>
  <c r="M160" i="14"/>
  <c r="O153" i="14"/>
  <c r="R148" i="14"/>
  <c r="M143" i="14"/>
  <c r="O137" i="14"/>
  <c r="R131" i="14"/>
  <c r="M126" i="14"/>
  <c r="O120" i="14"/>
  <c r="R115" i="14"/>
  <c r="V208" i="14"/>
  <c r="M202" i="14"/>
  <c r="O196" i="14"/>
  <c r="R191" i="14"/>
  <c r="M185" i="14"/>
  <c r="O179" i="14"/>
  <c r="R174" i="14"/>
  <c r="M169" i="14"/>
  <c r="O163" i="14"/>
  <c r="R157" i="14"/>
  <c r="M152" i="14"/>
  <c r="O146" i="14"/>
  <c r="R141" i="14"/>
  <c r="M135" i="14"/>
  <c r="O129" i="14"/>
  <c r="R124" i="14"/>
  <c r="M119" i="14"/>
  <c r="O113" i="14"/>
  <c r="Q218" i="14"/>
  <c r="Q207" i="14"/>
  <c r="Z200" i="14"/>
  <c r="U195" i="14"/>
  <c r="W188" i="14"/>
  <c r="Z183" i="14"/>
  <c r="U178" i="14"/>
  <c r="W172" i="14"/>
  <c r="Z167" i="14"/>
  <c r="U162" i="14"/>
  <c r="W155" i="14"/>
  <c r="Z150" i="14"/>
  <c r="U145" i="14"/>
  <c r="W139" i="14"/>
  <c r="Z133" i="14"/>
  <c r="U128" i="14"/>
  <c r="W122" i="14"/>
  <c r="Z117" i="14"/>
  <c r="O221" i="14"/>
  <c r="S208" i="14"/>
  <c r="Y200" i="14"/>
  <c r="AA194" i="14"/>
  <c r="V188" i="14"/>
  <c r="Y183" i="14"/>
  <c r="AA177" i="14"/>
  <c r="V172" i="14"/>
  <c r="Y167" i="14"/>
  <c r="AA161" i="14"/>
  <c r="V155" i="14"/>
  <c r="Y150" i="14"/>
  <c r="AA144" i="14"/>
  <c r="V139" i="14"/>
  <c r="Y133" i="14"/>
  <c r="AA127" i="14"/>
  <c r="V122" i="14"/>
  <c r="AA313" i="14"/>
  <c r="AA264" i="14"/>
  <c r="Y219" i="14"/>
  <c r="U276" i="14"/>
  <c r="Z230" i="14"/>
  <c r="M294" i="14"/>
  <c r="R247" i="14"/>
  <c r="O202" i="14"/>
  <c r="Z169" i="14"/>
  <c r="O132" i="14"/>
  <c r="O124" i="14"/>
  <c r="Q118" i="14"/>
  <c r="AA217" i="14"/>
  <c r="AA204" i="14"/>
  <c r="AA196" i="14"/>
  <c r="M190" i="14"/>
  <c r="U181" i="14"/>
  <c r="V174" i="14"/>
  <c r="O167" i="14"/>
  <c r="W158" i="14"/>
  <c r="Y152" i="14"/>
  <c r="R145" i="14"/>
  <c r="Z137" i="14"/>
  <c r="AA129" i="14"/>
  <c r="M123" i="14"/>
  <c r="U115" i="14"/>
  <c r="Q213" i="14"/>
  <c r="O204" i="14"/>
  <c r="M199" i="14"/>
  <c r="O193" i="14"/>
  <c r="R187" i="14"/>
  <c r="M182" i="14"/>
  <c r="O176" i="14"/>
  <c r="R171" i="14"/>
  <c r="M166" i="14"/>
  <c r="O160" i="14"/>
  <c r="R154" i="14"/>
  <c r="M149" i="14"/>
  <c r="O143" i="14"/>
  <c r="R138" i="14"/>
  <c r="M132" i="14"/>
  <c r="O126" i="14"/>
  <c r="R121" i="14"/>
  <c r="M116" i="14"/>
  <c r="W216" i="14"/>
  <c r="Z202" i="14"/>
  <c r="R197" i="14"/>
  <c r="M192" i="14"/>
  <c r="O185" i="14"/>
  <c r="R180" i="14"/>
  <c r="M175" i="14"/>
  <c r="O169" i="14"/>
  <c r="M158" i="14"/>
  <c r="O152" i="14"/>
  <c r="R147" i="14"/>
  <c r="M142" i="14"/>
  <c r="O135" i="14"/>
  <c r="R130" i="14"/>
  <c r="M125" i="14"/>
  <c r="O119" i="14"/>
  <c r="R114" i="14"/>
  <c r="M109" i="14"/>
  <c r="O102" i="14"/>
  <c r="R97" i="14"/>
  <c r="U218" i="14"/>
  <c r="AA207" i="14"/>
  <c r="Y202" i="14"/>
  <c r="Y197" i="14"/>
  <c r="AA191" i="14"/>
  <c r="V185" i="14"/>
  <c r="Y180" i="14"/>
  <c r="AA174" i="14"/>
  <c r="V169" i="14"/>
  <c r="Y164" i="14"/>
  <c r="AA157" i="14"/>
  <c r="V152" i="14"/>
  <c r="Y147" i="14"/>
  <c r="AA141" i="14"/>
  <c r="V135" i="14"/>
  <c r="Y130" i="14"/>
  <c r="AA124" i="14"/>
  <c r="V119" i="14"/>
  <c r="R219" i="14"/>
  <c r="Z207" i="14"/>
  <c r="AA200" i="14"/>
  <c r="V195" i="14"/>
  <c r="Y190" i="14"/>
  <c r="AA183" i="14"/>
  <c r="V178" i="14"/>
  <c r="Y173" i="14"/>
  <c r="AA167" i="14"/>
  <c r="V162" i="14"/>
  <c r="Y156" i="14"/>
  <c r="AA150" i="14"/>
  <c r="V145" i="14"/>
  <c r="Y140" i="14"/>
  <c r="AA133" i="14"/>
  <c r="V128" i="14"/>
  <c r="Y123" i="14"/>
  <c r="AA117" i="14"/>
  <c r="V112" i="14"/>
  <c r="S216" i="14"/>
  <c r="V206" i="14"/>
  <c r="R200" i="14"/>
  <c r="M195" i="14"/>
  <c r="O188" i="14"/>
  <c r="R183" i="14"/>
  <c r="M178" i="14"/>
  <c r="O172" i="14"/>
  <c r="M162" i="14"/>
  <c r="O155" i="14"/>
  <c r="R150" i="14"/>
  <c r="M145" i="14"/>
  <c r="O139" i="14"/>
  <c r="R133" i="14"/>
  <c r="M128" i="14"/>
  <c r="O122" i="14"/>
  <c r="R117" i="14"/>
  <c r="N220" i="14"/>
  <c r="U206" i="14"/>
  <c r="Q200" i="14"/>
  <c r="S194" i="14"/>
  <c r="N188" i="14"/>
  <c r="Q183" i="14"/>
  <c r="S177" i="14"/>
  <c r="N172" i="14"/>
  <c r="Q167" i="14"/>
  <c r="S161" i="14"/>
  <c r="N155" i="14"/>
  <c r="Q150" i="14"/>
  <c r="S144" i="14"/>
  <c r="N139" i="14"/>
  <c r="Q133" i="14"/>
  <c r="S127" i="14"/>
  <c r="N122" i="14"/>
  <c r="Q117" i="14"/>
  <c r="S111" i="14"/>
  <c r="N106" i="14"/>
  <c r="Q100" i="14"/>
  <c r="S94" i="14"/>
  <c r="AA106" i="14"/>
  <c r="AA97" i="14"/>
  <c r="W90" i="14"/>
  <c r="Z84" i="14"/>
  <c r="U79" i="14"/>
  <c r="AA305" i="14"/>
  <c r="V258" i="14"/>
  <c r="N321" i="14"/>
  <c r="W269" i="14"/>
  <c r="U224" i="14"/>
  <c r="O288" i="14"/>
  <c r="M242" i="14"/>
  <c r="Y210" i="14"/>
  <c r="U164" i="14"/>
  <c r="U130" i="14"/>
  <c r="V123" i="14"/>
  <c r="O116" i="14"/>
  <c r="O216" i="14"/>
  <c r="V203" i="14"/>
  <c r="Z195" i="14"/>
  <c r="S187" i="14"/>
  <c r="M181" i="14"/>
  <c r="U173" i="14"/>
  <c r="N166" i="14"/>
  <c r="O158" i="14"/>
  <c r="W150" i="14"/>
  <c r="Q144" i="14"/>
  <c r="R137" i="14"/>
  <c r="Z128" i="14"/>
  <c r="S121" i="14"/>
  <c r="M115" i="14"/>
  <c r="V210" i="14"/>
  <c r="M203" i="14"/>
  <c r="AA197" i="14"/>
  <c r="V192" i="14"/>
  <c r="Y186" i="14"/>
  <c r="AA180" i="14"/>
  <c r="V175" i="14"/>
  <c r="Y170" i="14"/>
  <c r="AA164" i="14"/>
  <c r="V158" i="14"/>
  <c r="Y153" i="14"/>
  <c r="AA147" i="14"/>
  <c r="V142" i="14"/>
  <c r="Y137" i="14"/>
  <c r="AA130" i="14"/>
  <c r="V125" i="14"/>
  <c r="Y120" i="14"/>
  <c r="AA114" i="14"/>
  <c r="Z214" i="14"/>
  <c r="V201" i="14"/>
  <c r="Y196" i="14"/>
  <c r="AA190" i="14"/>
  <c r="V184" i="14"/>
  <c r="Y179" i="14"/>
  <c r="AA173" i="14"/>
  <c r="V168" i="14"/>
  <c r="Y163" i="14"/>
  <c r="AA156" i="14"/>
  <c r="V151" i="14"/>
  <c r="Y146" i="14"/>
  <c r="AA140" i="14"/>
  <c r="V134" i="14"/>
  <c r="Y129" i="14"/>
  <c r="AA123" i="14"/>
  <c r="V118" i="14"/>
  <c r="Y113" i="14"/>
  <c r="AA107" i="14"/>
  <c r="V101" i="14"/>
  <c r="Y96" i="14"/>
  <c r="V216" i="14"/>
  <c r="S207" i="14"/>
  <c r="N202" i="14"/>
  <c r="Q197" i="14"/>
  <c r="S191" i="14"/>
  <c r="N185" i="14"/>
  <c r="Q180" i="14"/>
  <c r="S174" i="14"/>
  <c r="N169" i="14"/>
  <c r="S157" i="14"/>
  <c r="N152" i="14"/>
  <c r="Q147" i="14"/>
  <c r="S141" i="14"/>
  <c r="N135" i="14"/>
  <c r="Q130" i="14"/>
  <c r="S124" i="14"/>
  <c r="N119" i="14"/>
  <c r="S217" i="14"/>
  <c r="R207" i="14"/>
  <c r="S200" i="14"/>
  <c r="N195" i="14"/>
  <c r="Q190" i="14"/>
  <c r="S183" i="14"/>
  <c r="N178" i="14"/>
  <c r="Q173" i="14"/>
  <c r="S167" i="14"/>
  <c r="N162" i="14"/>
  <c r="Q156" i="14"/>
  <c r="S150" i="14"/>
  <c r="N145" i="14"/>
  <c r="Q140" i="14"/>
  <c r="S133" i="14"/>
  <c r="N128" i="14"/>
  <c r="Q123" i="14"/>
  <c r="S117" i="14"/>
  <c r="N112" i="14"/>
  <c r="V214" i="14"/>
  <c r="AA205" i="14"/>
  <c r="Y199" i="14"/>
  <c r="AA193" i="14"/>
  <c r="V187" i="14"/>
  <c r="Y182" i="14"/>
  <c r="AA176" i="14"/>
  <c r="V171" i="14"/>
  <c r="Y166" i="14"/>
  <c r="AA160" i="14"/>
  <c r="V154" i="14"/>
  <c r="Y149" i="14"/>
  <c r="AA143" i="14"/>
  <c r="V138" i="14"/>
  <c r="Y132" i="14"/>
  <c r="AA126" i="14"/>
  <c r="V121" i="14"/>
  <c r="Y116" i="14"/>
  <c r="O217" i="14"/>
  <c r="Y205" i="14"/>
  <c r="W198" i="14"/>
  <c r="Z193" i="14"/>
  <c r="U187" i="14"/>
  <c r="W181" i="14"/>
  <c r="Z176" i="14"/>
  <c r="U171" i="14"/>
  <c r="W165" i="14"/>
  <c r="Z160" i="14"/>
  <c r="U154" i="14"/>
  <c r="W148" i="14"/>
  <c r="Z143" i="14"/>
  <c r="U138" i="14"/>
  <c r="W131" i="14"/>
  <c r="Z126" i="14"/>
  <c r="U121" i="14"/>
  <c r="W115" i="14"/>
  <c r="Z110" i="14"/>
  <c r="U104" i="14"/>
  <c r="W98" i="14"/>
  <c r="Q114" i="14"/>
  <c r="Y103" i="14"/>
  <c r="Y95" i="14"/>
  <c r="O90" i="14"/>
  <c r="M79" i="14"/>
  <c r="O72" i="14"/>
  <c r="AA299" i="14"/>
  <c r="Y253" i="14"/>
  <c r="O313" i="14"/>
  <c r="Z264" i="14"/>
  <c r="W218" i="14"/>
  <c r="R283" i="14"/>
  <c r="O236" i="14"/>
  <c r="W203" i="14"/>
  <c r="W157" i="14"/>
  <c r="M130" i="14"/>
  <c r="N123" i="14"/>
  <c r="V115" i="14"/>
  <c r="R214" i="14"/>
  <c r="N203" i="14"/>
  <c r="R195" i="14"/>
  <c r="Z186" i="14"/>
  <c r="AA179" i="14"/>
  <c r="M173" i="14"/>
  <c r="U165" i="14"/>
  <c r="V157" i="14"/>
  <c r="O150" i="14"/>
  <c r="W142" i="14"/>
  <c r="Y135" i="14"/>
  <c r="R128" i="14"/>
  <c r="Z120" i="14"/>
  <c r="AA113" i="14"/>
  <c r="Y209" i="14"/>
  <c r="Q202" i="14"/>
  <c r="S197" i="14"/>
  <c r="N192" i="14"/>
  <c r="Q186" i="14"/>
  <c r="S180" i="14"/>
  <c r="N175" i="14"/>
  <c r="Q170" i="14"/>
  <c r="N158" i="14"/>
  <c r="Q153" i="14"/>
  <c r="S147" i="14"/>
  <c r="N142" i="14"/>
  <c r="Q137" i="14"/>
  <c r="S130" i="14"/>
  <c r="N125" i="14"/>
  <c r="Q120" i="14"/>
  <c r="S114" i="14"/>
  <c r="O212" i="14"/>
  <c r="N201" i="14"/>
  <c r="Q196" i="14"/>
  <c r="S190" i="14"/>
  <c r="N184" i="14"/>
  <c r="Q179" i="14"/>
  <c r="S173" i="14"/>
  <c r="N168" i="14"/>
  <c r="Q163" i="14"/>
  <c r="S156" i="14"/>
  <c r="N151" i="14"/>
  <c r="Q146" i="14"/>
  <c r="S140" i="14"/>
  <c r="N134" i="14"/>
  <c r="Q129" i="14"/>
  <c r="S123" i="14"/>
  <c r="N118" i="14"/>
  <c r="Q113" i="14"/>
  <c r="S107" i="14"/>
  <c r="N101" i="14"/>
  <c r="Q96" i="14"/>
  <c r="Y214" i="14"/>
  <c r="Y206" i="14"/>
  <c r="U201" i="14"/>
  <c r="W195" i="14"/>
  <c r="Z190" i="14"/>
  <c r="U184" i="14"/>
  <c r="W178" i="14"/>
  <c r="Z173" i="14"/>
  <c r="U168" i="14"/>
  <c r="W162" i="14"/>
  <c r="Z156" i="14"/>
  <c r="U151" i="14"/>
  <c r="W145" i="14"/>
  <c r="Z140" i="14"/>
  <c r="U134" i="14"/>
  <c r="W128" i="14"/>
  <c r="Z123" i="14"/>
  <c r="U118" i="14"/>
  <c r="M214" i="14"/>
  <c r="M206" i="14"/>
  <c r="Z199" i="14"/>
  <c r="U194" i="14"/>
  <c r="W187" i="14"/>
  <c r="Z182" i="14"/>
  <c r="U177" i="14"/>
  <c r="W171" i="14"/>
  <c r="Z166" i="14"/>
  <c r="U161" i="14"/>
  <c r="W154" i="14"/>
  <c r="Z149" i="14"/>
  <c r="U144" i="14"/>
  <c r="W138" i="14"/>
  <c r="Z132" i="14"/>
  <c r="U127" i="14"/>
  <c r="W121" i="14"/>
  <c r="Z116" i="14"/>
  <c r="U111" i="14"/>
  <c r="Y213" i="14"/>
  <c r="Y203" i="14"/>
  <c r="Q199" i="14"/>
  <c r="S193" i="14"/>
  <c r="N187" i="14"/>
  <c r="Q182" i="14"/>
  <c r="S176" i="14"/>
  <c r="N171" i="14"/>
  <c r="Q166" i="14"/>
  <c r="S160" i="14"/>
  <c r="N154" i="14"/>
  <c r="Q149" i="14"/>
  <c r="S143" i="14"/>
  <c r="N138" i="14"/>
  <c r="Q132" i="14"/>
  <c r="S126" i="14"/>
  <c r="N121" i="14"/>
  <c r="Q116" i="14"/>
  <c r="R216" i="14"/>
  <c r="O205" i="14"/>
  <c r="O198" i="14"/>
  <c r="R193" i="14"/>
  <c r="M187" i="14"/>
  <c r="O181" i="14"/>
  <c r="R176" i="14"/>
  <c r="M171" i="14"/>
  <c r="O165" i="14"/>
  <c r="R160" i="14"/>
  <c r="M154" i="14"/>
  <c r="O148" i="14"/>
  <c r="R143" i="14"/>
  <c r="M138" i="14"/>
  <c r="O131" i="14"/>
  <c r="R126" i="14"/>
  <c r="M121" i="14"/>
  <c r="O115" i="14"/>
  <c r="R110" i="14"/>
  <c r="M104" i="14"/>
  <c r="O98" i="14"/>
  <c r="U112" i="14"/>
  <c r="Q103" i="14"/>
  <c r="Q95" i="14"/>
  <c r="V89" i="14"/>
  <c r="Y83" i="14"/>
  <c r="AA77" i="14"/>
  <c r="V71" i="14"/>
  <c r="Y65" i="14"/>
  <c r="AA59" i="14"/>
  <c r="V54" i="14"/>
  <c r="Y49" i="14"/>
  <c r="AA42" i="14"/>
  <c r="V37" i="14"/>
  <c r="Y32" i="14"/>
  <c r="AA26" i="14"/>
  <c r="V20" i="14"/>
  <c r="Y15" i="14"/>
  <c r="AA9" i="14"/>
  <c r="O110" i="14"/>
  <c r="O101" i="14"/>
  <c r="Q93" i="14"/>
  <c r="S87" i="14"/>
  <c r="N81" i="14"/>
  <c r="Q76" i="14"/>
  <c r="S69" i="14"/>
  <c r="N63" i="14"/>
  <c r="S52" i="14"/>
  <c r="N47" i="14"/>
  <c r="V293" i="14"/>
  <c r="AA246" i="14"/>
  <c r="W304" i="14"/>
  <c r="U258" i="14"/>
  <c r="Z212" i="14"/>
  <c r="M277" i="14"/>
  <c r="R231" i="14"/>
  <c r="U197" i="14"/>
  <c r="Z152" i="14"/>
  <c r="AA128" i="14"/>
  <c r="M122" i="14"/>
  <c r="U114" i="14"/>
  <c r="S212" i="14"/>
  <c r="W200" i="14"/>
  <c r="Q194" i="14"/>
  <c r="R186" i="14"/>
  <c r="Z178" i="14"/>
  <c r="S171" i="14"/>
  <c r="M165" i="14"/>
  <c r="U156" i="14"/>
  <c r="N149" i="14"/>
  <c r="O142" i="14"/>
  <c r="W133" i="14"/>
  <c r="Q127" i="14"/>
  <c r="R120" i="14"/>
  <c r="Z112" i="14"/>
  <c r="O208" i="14"/>
  <c r="W201" i="14"/>
  <c r="Z196" i="14"/>
  <c r="U191" i="14"/>
  <c r="W184" i="14"/>
  <c r="Z179" i="14"/>
  <c r="U174" i="14"/>
  <c r="W168" i="14"/>
  <c r="Z163" i="14"/>
  <c r="U157" i="14"/>
  <c r="W151" i="14"/>
  <c r="Z146" i="14"/>
  <c r="U141" i="14"/>
  <c r="W134" i="14"/>
  <c r="Z129" i="14"/>
  <c r="U124" i="14"/>
  <c r="W118" i="14"/>
  <c r="Z113" i="14"/>
  <c r="R211" i="14"/>
  <c r="U200" i="14"/>
  <c r="W194" i="14"/>
  <c r="Z188" i="14"/>
  <c r="U183" i="14"/>
  <c r="W177" i="14"/>
  <c r="Z172" i="14"/>
  <c r="Y288" i="14"/>
  <c r="V241" i="14"/>
  <c r="Z299" i="14"/>
  <c r="W252" i="14"/>
  <c r="Y322" i="14"/>
  <c r="O270" i="14"/>
  <c r="M226" i="14"/>
  <c r="W191" i="14"/>
  <c r="U147" i="14"/>
  <c r="S128" i="14"/>
  <c r="AA120" i="14"/>
  <c r="M114" i="14"/>
  <c r="M210" i="14"/>
  <c r="O200" i="14"/>
  <c r="W192" i="14"/>
  <c r="Y185" i="14"/>
  <c r="R178" i="14"/>
  <c r="Z170" i="14"/>
  <c r="AA163" i="14"/>
  <c r="M156" i="14"/>
  <c r="U148" i="14"/>
  <c r="V141" i="14"/>
  <c r="O133" i="14"/>
  <c r="W125" i="14"/>
  <c r="Y119" i="14"/>
  <c r="V220" i="14"/>
  <c r="U207" i="14"/>
  <c r="O201" i="14"/>
  <c r="R196" i="14"/>
  <c r="M191" i="14"/>
  <c r="O184" i="14"/>
  <c r="R179" i="14"/>
  <c r="M174" i="14"/>
  <c r="O168" i="14"/>
  <c r="R163" i="14"/>
  <c r="M157" i="14"/>
  <c r="O151" i="14"/>
  <c r="R146" i="14"/>
  <c r="M141" i="14"/>
  <c r="O134" i="14"/>
  <c r="R129" i="14"/>
  <c r="M124" i="14"/>
  <c r="O118" i="14"/>
  <c r="R113" i="14"/>
  <c r="U210" i="14"/>
  <c r="M200" i="14"/>
  <c r="O194" i="14"/>
  <c r="R188" i="14"/>
  <c r="M183" i="14"/>
  <c r="O177" i="14"/>
  <c r="R172" i="14"/>
  <c r="M167" i="14"/>
  <c r="O161" i="14"/>
  <c r="R155" i="14"/>
  <c r="M150" i="14"/>
  <c r="O144" i="14"/>
  <c r="R139" i="14"/>
  <c r="M133" i="14"/>
  <c r="O127" i="14"/>
  <c r="R122" i="14"/>
  <c r="M117" i="14"/>
  <c r="O111" i="14"/>
  <c r="R106" i="14"/>
  <c r="M100" i="14"/>
  <c r="O94" i="14"/>
  <c r="M213" i="14"/>
  <c r="S205" i="14"/>
  <c r="AA199" i="14"/>
  <c r="V194" i="14"/>
  <c r="Y188" i="14"/>
  <c r="AA182" i="14"/>
  <c r="V177" i="14"/>
  <c r="Y172" i="14"/>
  <c r="AA166" i="14"/>
  <c r="V161" i="14"/>
  <c r="Y155" i="14"/>
  <c r="AA149" i="14"/>
  <c r="V144" i="14"/>
  <c r="Y139" i="14"/>
  <c r="AA132" i="14"/>
  <c r="V127" i="14"/>
  <c r="Y122" i="14"/>
  <c r="AA116" i="14"/>
  <c r="Z211" i="14"/>
  <c r="V204" i="14"/>
  <c r="Y198" i="14"/>
  <c r="AA192" i="14"/>
  <c r="V186" i="14"/>
  <c r="Y181" i="14"/>
  <c r="AA175" i="14"/>
  <c r="V170" i="14"/>
  <c r="Y165" i="14"/>
  <c r="AA158" i="14"/>
  <c r="V153" i="14"/>
  <c r="Y148" i="14"/>
  <c r="AA142" i="14"/>
  <c r="V137" i="14"/>
  <c r="Y131" i="14"/>
  <c r="AA125" i="14"/>
  <c r="V120" i="14"/>
  <c r="Y115" i="14"/>
  <c r="Q223" i="14"/>
  <c r="Q210" i="14"/>
  <c r="V202" i="14"/>
  <c r="O197" i="14"/>
  <c r="R192" i="14"/>
  <c r="M186" i="14"/>
  <c r="O180" i="14"/>
  <c r="R175" i="14"/>
  <c r="M170" i="14"/>
  <c r="O164" i="14"/>
  <c r="R158" i="14"/>
  <c r="M153" i="14"/>
  <c r="O147" i="14"/>
  <c r="R142" i="14"/>
  <c r="M137" i="14"/>
  <c r="O130" i="14"/>
  <c r="R125" i="14"/>
  <c r="M120" i="14"/>
  <c r="O114" i="14"/>
  <c r="W212" i="14"/>
  <c r="U202" i="14"/>
  <c r="N197" i="14"/>
  <c r="Q192" i="14"/>
  <c r="S185" i="14"/>
  <c r="N180" i="14"/>
  <c r="Q175" i="14"/>
  <c r="S169" i="14"/>
  <c r="N164" i="14"/>
  <c r="Q158" i="14"/>
  <c r="S152" i="14"/>
  <c r="N147" i="14"/>
  <c r="Q142" i="14"/>
  <c r="S135" i="14"/>
  <c r="N130" i="14"/>
  <c r="Q125" i="14"/>
  <c r="S119" i="14"/>
  <c r="N114" i="14"/>
  <c r="Q109" i="14"/>
  <c r="S102" i="14"/>
  <c r="N97" i="14"/>
  <c r="AA110" i="14"/>
  <c r="AA101" i="14"/>
  <c r="AA93" i="14"/>
  <c r="U88" i="14"/>
  <c r="W81" i="14"/>
  <c r="Z76" i="14"/>
  <c r="AA282" i="14"/>
  <c r="Y236" i="14"/>
  <c r="U293" i="14"/>
  <c r="Z246" i="14"/>
  <c r="M313" i="14"/>
  <c r="R265" i="14"/>
  <c r="O219" i="14"/>
  <c r="Z185" i="14"/>
  <c r="W141" i="14"/>
  <c r="R127" i="14"/>
  <c r="Z119" i="14"/>
  <c r="AA112" i="14"/>
  <c r="V207" i="14"/>
  <c r="N199" i="14"/>
  <c r="O192" i="14"/>
  <c r="W183" i="14"/>
  <c r="Q177" i="14"/>
  <c r="R170" i="14"/>
  <c r="Z162" i="14"/>
  <c r="S154" i="14"/>
  <c r="M148" i="14"/>
  <c r="U140" i="14"/>
  <c r="N132" i="14"/>
  <c r="O125" i="14"/>
  <c r="W117" i="14"/>
  <c r="Y218" i="14"/>
  <c r="M207" i="14"/>
  <c r="V200" i="14"/>
  <c r="Y195" i="14"/>
  <c r="AA188" i="14"/>
  <c r="V183" i="14"/>
  <c r="Y178" i="14"/>
  <c r="AA172" i="14"/>
  <c r="V167" i="14"/>
  <c r="Y162" i="14"/>
  <c r="AA155" i="14"/>
  <c r="V150" i="14"/>
  <c r="Y145" i="14"/>
  <c r="AA139" i="14"/>
  <c r="V133" i="14"/>
  <c r="Y128" i="14"/>
  <c r="AA122" i="14"/>
  <c r="V117" i="14"/>
  <c r="Y223" i="14"/>
  <c r="N208" i="14"/>
  <c r="AA198" i="14"/>
  <c r="V193" i="14"/>
  <c r="Y187" i="14"/>
  <c r="AA181" i="14"/>
  <c r="V176" i="14"/>
  <c r="Y171" i="14"/>
  <c r="AA165" i="14"/>
  <c r="V160" i="14"/>
  <c r="Y154" i="14"/>
  <c r="AA148" i="14"/>
  <c r="V143" i="14"/>
  <c r="Y138" i="14"/>
  <c r="AA131" i="14"/>
  <c r="V126" i="14"/>
  <c r="Y121" i="14"/>
  <c r="AA115" i="14"/>
  <c r="V110" i="14"/>
  <c r="Y104" i="14"/>
  <c r="AA98" i="14"/>
  <c r="V93" i="14"/>
  <c r="AA211" i="14"/>
  <c r="W204" i="14"/>
  <c r="S199" i="14"/>
  <c r="N194" i="14"/>
  <c r="Q188" i="14"/>
  <c r="S182" i="14"/>
  <c r="N177" i="14"/>
  <c r="Q172" i="14"/>
  <c r="S166" i="14"/>
  <c r="N161" i="14"/>
  <c r="Q155" i="14"/>
  <c r="S149" i="14"/>
  <c r="N144" i="14"/>
  <c r="Q139" i="14"/>
  <c r="S132" i="14"/>
  <c r="N127" i="14"/>
  <c r="Q122" i="14"/>
  <c r="S116" i="14"/>
  <c r="O211" i="14"/>
  <c r="Z203" i="14"/>
  <c r="Q198" i="14"/>
  <c r="S192" i="14"/>
  <c r="N186" i="14"/>
  <c r="Q181" i="14"/>
  <c r="S175" i="14"/>
  <c r="N170" i="14"/>
  <c r="S158" i="14"/>
  <c r="N153" i="14"/>
  <c r="Q148" i="14"/>
  <c r="S142" i="14"/>
  <c r="N137" i="14"/>
  <c r="Q131" i="14"/>
  <c r="S125" i="14"/>
  <c r="N120" i="14"/>
  <c r="Q115" i="14"/>
  <c r="O220" i="14"/>
  <c r="Q209" i="14"/>
  <c r="AA201" i="14"/>
  <c r="V196" i="14"/>
  <c r="Y191" i="14"/>
  <c r="AA184" i="14"/>
  <c r="V179" i="14"/>
  <c r="Y174" i="14"/>
  <c r="AA168" i="14"/>
  <c r="V163" i="14"/>
  <c r="Y157" i="14"/>
  <c r="AA151" i="14"/>
  <c r="V146" i="14"/>
  <c r="Y141" i="14"/>
  <c r="AA134" i="14"/>
  <c r="V129" i="14"/>
  <c r="Y124" i="14"/>
  <c r="AA118" i="14"/>
  <c r="V113" i="14"/>
  <c r="W211" i="14"/>
  <c r="Z201" i="14"/>
  <c r="U196" i="14"/>
  <c r="W190" i="14"/>
  <c r="Z184" i="14"/>
  <c r="U179" i="14"/>
  <c r="W173" i="14"/>
  <c r="Z168" i="14"/>
  <c r="U163" i="14"/>
  <c r="W156" i="14"/>
  <c r="Z151" i="14"/>
  <c r="U146" i="14"/>
  <c r="W140" i="14"/>
  <c r="Z134" i="14"/>
  <c r="U129" i="14"/>
  <c r="W123" i="14"/>
  <c r="Z118" i="14"/>
  <c r="U113" i="14"/>
  <c r="W107" i="14"/>
  <c r="Z101" i="14"/>
  <c r="U96" i="14"/>
  <c r="Y108" i="14"/>
  <c r="Y99" i="14"/>
  <c r="R93" i="14"/>
  <c r="M88" i="14"/>
  <c r="O81" i="14"/>
  <c r="R76" i="14"/>
  <c r="M70" i="14"/>
  <c r="O63" i="14"/>
  <c r="M53" i="14"/>
  <c r="O47" i="14"/>
  <c r="M36" i="14"/>
  <c r="O30" i="14"/>
  <c r="M19" i="14"/>
  <c r="O13" i="14"/>
  <c r="R8" i="14"/>
  <c r="Y106" i="14"/>
  <c r="Y97" i="14"/>
  <c r="V90" i="14"/>
  <c r="Y84" i="14"/>
  <c r="AA78" i="14"/>
  <c r="V72" i="14"/>
  <c r="Y67" i="14"/>
  <c r="AA60" i="14"/>
  <c r="V55" i="14"/>
  <c r="Y50" i="14"/>
  <c r="AA43" i="14"/>
  <c r="U167" i="14"/>
  <c r="Z122" i="14"/>
  <c r="M201" i="14"/>
  <c r="R156" i="14"/>
  <c r="AA212" i="14"/>
  <c r="R166" i="14"/>
  <c r="O121" i="14"/>
  <c r="W180" i="14"/>
  <c r="U137" i="14"/>
  <c r="Y192" i="14"/>
  <c r="V147" i="14"/>
  <c r="AA111" i="14"/>
  <c r="V107" i="14"/>
  <c r="N80" i="14"/>
  <c r="Z67" i="14"/>
  <c r="S59" i="14"/>
  <c r="AA51" i="14"/>
  <c r="U44" i="14"/>
  <c r="N37" i="14"/>
  <c r="V29" i="14"/>
  <c r="W21" i="14"/>
  <c r="Q15" i="14"/>
  <c r="Y7" i="14"/>
  <c r="U102" i="14"/>
  <c r="W91" i="14"/>
  <c r="R77" i="14"/>
  <c r="Z68" i="14"/>
  <c r="S60" i="14"/>
  <c r="M54" i="14"/>
  <c r="U46" i="14"/>
  <c r="V38" i="14"/>
  <c r="Y33" i="14"/>
  <c r="AA27" i="14"/>
  <c r="V21" i="14"/>
  <c r="Y16" i="14"/>
  <c r="AA10" i="14"/>
  <c r="R104" i="14"/>
  <c r="R96" i="14"/>
  <c r="U90" i="14"/>
  <c r="W83" i="14"/>
  <c r="Z78" i="14"/>
  <c r="U72" i="14"/>
  <c r="W65" i="14"/>
  <c r="Z60" i="14"/>
  <c r="U55" i="14"/>
  <c r="W49" i="14"/>
  <c r="Z43" i="14"/>
  <c r="U38" i="14"/>
  <c r="W32" i="14"/>
  <c r="Z27" i="14"/>
  <c r="U21" i="14"/>
  <c r="W15" i="14"/>
  <c r="Z10" i="14"/>
  <c r="AA104" i="14"/>
  <c r="R98" i="14"/>
  <c r="N92" i="14"/>
  <c r="Q87" i="14"/>
  <c r="S80" i="14"/>
  <c r="N74" i="14"/>
  <c r="Q69" i="14"/>
  <c r="S62" i="14"/>
  <c r="N57" i="14"/>
  <c r="Q52" i="14"/>
  <c r="S46" i="14"/>
  <c r="N40" i="14"/>
  <c r="Q35" i="14"/>
  <c r="S29" i="14"/>
  <c r="N24" i="14"/>
  <c r="Q18" i="14"/>
  <c r="S12" i="14"/>
  <c r="N7" i="14"/>
  <c r="U108" i="14"/>
  <c r="Q102" i="14"/>
  <c r="Z96" i="14"/>
  <c r="M92" i="14"/>
  <c r="O86" i="14"/>
  <c r="R80" i="14"/>
  <c r="M74" i="14"/>
  <c r="O68" i="14"/>
  <c r="R62" i="14"/>
  <c r="M57" i="14"/>
  <c r="O51" i="14"/>
  <c r="R46" i="14"/>
  <c r="M40" i="14"/>
  <c r="O34" i="14"/>
  <c r="R29" i="14"/>
  <c r="M24" i="14"/>
  <c r="O17" i="14"/>
  <c r="R12" i="14"/>
  <c r="M7" i="14"/>
  <c r="Z107" i="14"/>
  <c r="M93" i="14"/>
  <c r="O87" i="14"/>
  <c r="R81" i="14"/>
  <c r="M76" i="14"/>
  <c r="O69" i="14"/>
  <c r="R63" i="14"/>
  <c r="M58" i="14"/>
  <c r="O52" i="14"/>
  <c r="R47" i="14"/>
  <c r="M41" i="14"/>
  <c r="O35" i="14"/>
  <c r="M25" i="14"/>
  <c r="O18" i="14"/>
  <c r="R13" i="14"/>
  <c r="M8" i="14"/>
  <c r="AA108" i="14"/>
  <c r="Y102" i="14"/>
  <c r="S97" i="14"/>
  <c r="Z91" i="14"/>
  <c r="U86" i="14"/>
  <c r="W79" i="14"/>
  <c r="Z73" i="14"/>
  <c r="U68" i="14"/>
  <c r="W61" i="14"/>
  <c r="Z56" i="14"/>
  <c r="U51" i="14"/>
  <c r="W44" i="14"/>
  <c r="Z39" i="14"/>
  <c r="U34" i="14"/>
  <c r="W28" i="14"/>
  <c r="Z22" i="14"/>
  <c r="U17" i="14"/>
  <c r="W11" i="14"/>
  <c r="Z6" i="14"/>
  <c r="V109" i="14"/>
  <c r="M102" i="14"/>
  <c r="Z95" i="14"/>
  <c r="W89" i="14"/>
  <c r="Z83" i="14"/>
  <c r="U78" i="14"/>
  <c r="U60" i="14"/>
  <c r="U43" i="14"/>
  <c r="U27" i="14"/>
  <c r="U10" i="14"/>
  <c r="R15" i="14"/>
  <c r="W161" i="14"/>
  <c r="U117" i="14"/>
  <c r="O195" i="14"/>
  <c r="M151" i="14"/>
  <c r="Q205" i="14"/>
  <c r="M161" i="14"/>
  <c r="R116" i="14"/>
  <c r="Z175" i="14"/>
  <c r="W130" i="14"/>
  <c r="AA185" i="14"/>
  <c r="Y142" i="14"/>
  <c r="Y109" i="14"/>
  <c r="V102" i="14"/>
  <c r="S77" i="14"/>
  <c r="R67" i="14"/>
  <c r="Z58" i="14"/>
  <c r="S51" i="14"/>
  <c r="M44" i="14"/>
  <c r="U36" i="14"/>
  <c r="N29" i="14"/>
  <c r="O21" i="14"/>
  <c r="W13" i="14"/>
  <c r="Q7" i="14"/>
  <c r="Y101" i="14"/>
  <c r="O91" i="14"/>
  <c r="W82" i="14"/>
  <c r="Y76" i="14"/>
  <c r="R68" i="14"/>
  <c r="Z59" i="14"/>
  <c r="AA52" i="14"/>
  <c r="M46" i="14"/>
  <c r="N38" i="14"/>
  <c r="N21" i="14"/>
  <c r="Q16" i="14"/>
  <c r="S10" i="14"/>
  <c r="R112" i="14"/>
  <c r="W103" i="14"/>
  <c r="W95" i="14"/>
  <c r="M90" i="14"/>
  <c r="O83" i="14"/>
  <c r="R78" i="14"/>
  <c r="M72" i="14"/>
  <c r="O65" i="14"/>
  <c r="R60" i="14"/>
  <c r="M55" i="14"/>
  <c r="O49" i="14"/>
  <c r="R43" i="14"/>
  <c r="M38" i="14"/>
  <c r="O32" i="14"/>
  <c r="M21" i="14"/>
  <c r="O15" i="14"/>
  <c r="R10" i="14"/>
  <c r="Q112" i="14"/>
  <c r="V103" i="14"/>
  <c r="W97" i="14"/>
  <c r="U91" i="14"/>
  <c r="W84" i="14"/>
  <c r="Z79" i="14"/>
  <c r="U73" i="14"/>
  <c r="W67" i="14"/>
  <c r="Z61" i="14"/>
  <c r="U56" i="14"/>
  <c r="W50" i="14"/>
  <c r="Z44" i="14"/>
  <c r="U39" i="14"/>
  <c r="W33" i="14"/>
  <c r="Z28" i="14"/>
  <c r="U22" i="14"/>
  <c r="W16" i="14"/>
  <c r="Z11" i="14"/>
  <c r="U6" i="14"/>
  <c r="M108" i="14"/>
  <c r="U101" i="14"/>
  <c r="O96" i="14"/>
  <c r="AA90" i="14"/>
  <c r="V84" i="14"/>
  <c r="Y79" i="14"/>
  <c r="AA72" i="14"/>
  <c r="V67" i="14"/>
  <c r="Y61" i="14"/>
  <c r="AA55" i="14"/>
  <c r="V50" i="14"/>
  <c r="Y44" i="14"/>
  <c r="AA38" i="14"/>
  <c r="V33" i="14"/>
  <c r="Y28" i="14"/>
  <c r="AA21" i="14"/>
  <c r="V16" i="14"/>
  <c r="Y11" i="14"/>
  <c r="N104" i="14"/>
  <c r="AA91" i="14"/>
  <c r="V86" i="14"/>
  <c r="Y80" i="14"/>
  <c r="AA73" i="14"/>
  <c r="V68" i="14"/>
  <c r="Y62" i="14"/>
  <c r="AA56" i="14"/>
  <c r="V51" i="14"/>
  <c r="Y46" i="14"/>
  <c r="AA39" i="14"/>
  <c r="V34" i="14"/>
  <c r="Y29" i="14"/>
  <c r="AA22" i="14"/>
  <c r="V17" i="14"/>
  <c r="Y12" i="14"/>
  <c r="AA6" i="14"/>
  <c r="S108" i="14"/>
  <c r="N102" i="14"/>
  <c r="W96" i="14"/>
  <c r="R91" i="14"/>
  <c r="M86" i="14"/>
  <c r="O79" i="14"/>
  <c r="R73" i="14"/>
  <c r="M68" i="14"/>
  <c r="O61" i="14"/>
  <c r="R56" i="14"/>
  <c r="M51" i="14"/>
  <c r="O44" i="14"/>
  <c r="R39" i="14"/>
  <c r="M34" i="14"/>
  <c r="O28" i="14"/>
  <c r="R22" i="14"/>
  <c r="M17" i="14"/>
  <c r="O11" i="14"/>
  <c r="R6" i="14"/>
  <c r="Z108" i="14"/>
  <c r="Q101" i="14"/>
  <c r="R95" i="14"/>
  <c r="O89" i="14"/>
  <c r="R83" i="14"/>
  <c r="M78" i="14"/>
  <c r="O71" i="14"/>
  <c r="R65" i="14"/>
  <c r="M60" i="14"/>
  <c r="O54" i="14"/>
  <c r="R49" i="14"/>
  <c r="O37" i="14"/>
  <c r="M27" i="14"/>
  <c r="Z155" i="14"/>
  <c r="W111" i="14"/>
  <c r="R190" i="14"/>
  <c r="O145" i="14"/>
  <c r="R199" i="14"/>
  <c r="O154" i="14"/>
  <c r="M111" i="14"/>
  <c r="U170" i="14"/>
  <c r="Z125" i="14"/>
  <c r="V180" i="14"/>
  <c r="AA135" i="14"/>
  <c r="V106" i="14"/>
  <c r="V98" i="14"/>
  <c r="Q74" i="14"/>
  <c r="Q65" i="14"/>
  <c r="Y57" i="14"/>
  <c r="Z50" i="14"/>
  <c r="S42" i="14"/>
  <c r="AA34" i="14"/>
  <c r="U28" i="14"/>
  <c r="N20" i="14"/>
  <c r="V12" i="14"/>
  <c r="S100" i="14"/>
  <c r="N90" i="14"/>
  <c r="O82" i="14"/>
  <c r="W73" i="14"/>
  <c r="Q67" i="14"/>
  <c r="R59" i="14"/>
  <c r="Z51" i="14"/>
  <c r="S43" i="14"/>
  <c r="U37" i="14"/>
  <c r="W31" i="14"/>
  <c r="Z26" i="14"/>
  <c r="U20" i="14"/>
  <c r="W14" i="14"/>
  <c r="Z9" i="14"/>
  <c r="V111" i="14"/>
  <c r="O103" i="14"/>
  <c r="O95" i="14"/>
  <c r="AA88" i="14"/>
  <c r="V82" i="14"/>
  <c r="Y77" i="14"/>
  <c r="AA70" i="14"/>
  <c r="V64" i="14"/>
  <c r="Y59" i="14"/>
  <c r="AA53" i="14"/>
  <c r="V48" i="14"/>
  <c r="Y42" i="14"/>
  <c r="AA36" i="14"/>
  <c r="V31" i="14"/>
  <c r="Y26" i="14"/>
  <c r="AA19" i="14"/>
  <c r="V14" i="14"/>
  <c r="Y9" i="14"/>
  <c r="W110" i="14"/>
  <c r="N103" i="14"/>
  <c r="AA96" i="14"/>
  <c r="M91" i="14"/>
  <c r="O84" i="14"/>
  <c r="R79" i="14"/>
  <c r="M73" i="14"/>
  <c r="O67" i="14"/>
  <c r="R61" i="14"/>
  <c r="M56" i="14"/>
  <c r="O50" i="14"/>
  <c r="M39" i="14"/>
  <c r="O33" i="14"/>
  <c r="R28" i="14"/>
  <c r="M22" i="14"/>
  <c r="O16" i="14"/>
  <c r="R11" i="14"/>
  <c r="M6" i="14"/>
  <c r="Q107" i="14"/>
  <c r="Z100" i="14"/>
  <c r="U95" i="14"/>
  <c r="S90" i="14"/>
  <c r="N84" i="14"/>
  <c r="Q79" i="14"/>
  <c r="S72" i="14"/>
  <c r="N67" i="14"/>
  <c r="Q61" i="14"/>
  <c r="S55" i="14"/>
  <c r="N50" i="14"/>
  <c r="S38" i="14"/>
  <c r="N33" i="14"/>
  <c r="Q28" i="14"/>
  <c r="S21" i="14"/>
  <c r="N16" i="14"/>
  <c r="Q11" i="14"/>
  <c r="Z102" i="14"/>
  <c r="S91" i="14"/>
  <c r="N86" i="14"/>
  <c r="Q80" i="14"/>
  <c r="S73" i="14"/>
  <c r="N68" i="14"/>
  <c r="Q62" i="14"/>
  <c r="S56" i="14"/>
  <c r="N51" i="14"/>
  <c r="Q46" i="14"/>
  <c r="S39" i="14"/>
  <c r="N34" i="14"/>
  <c r="Q29" i="14"/>
  <c r="S22" i="14"/>
  <c r="N17" i="14"/>
  <c r="Q12" i="14"/>
  <c r="S6" i="14"/>
  <c r="Y107" i="14"/>
  <c r="S101" i="14"/>
  <c r="AA95" i="14"/>
  <c r="Y90" i="14"/>
  <c r="AA83" i="14"/>
  <c r="V78" i="14"/>
  <c r="Y72" i="14"/>
  <c r="AA65" i="14"/>
  <c r="V60" i="14"/>
  <c r="Y55" i="14"/>
  <c r="AA49" i="14"/>
  <c r="V43" i="14"/>
  <c r="Y38" i="14"/>
  <c r="AA32" i="14"/>
  <c r="V27" i="14"/>
  <c r="Y21" i="14"/>
  <c r="AA15" i="14"/>
  <c r="V10" i="14"/>
  <c r="R108" i="14"/>
  <c r="V100" i="14"/>
  <c r="M94" i="14"/>
  <c r="V88" i="14"/>
  <c r="Y82" i="14"/>
  <c r="AA76" i="14"/>
  <c r="V70" i="14"/>
  <c r="Y64" i="14"/>
  <c r="AA58" i="14"/>
  <c r="V53" i="14"/>
  <c r="Y48" i="14"/>
  <c r="AA41" i="14"/>
  <c r="V36" i="14"/>
  <c r="Y31" i="14"/>
  <c r="AA25" i="14"/>
  <c r="V19" i="14"/>
  <c r="Y14" i="14"/>
  <c r="AA8" i="14"/>
  <c r="W62" i="14"/>
  <c r="U52" i="14"/>
  <c r="U35" i="14"/>
  <c r="U18" i="14"/>
  <c r="O29" i="14"/>
  <c r="O12" i="14"/>
  <c r="U150" i="14"/>
  <c r="Z106" i="14"/>
  <c r="M184" i="14"/>
  <c r="R140" i="14"/>
  <c r="M194" i="14"/>
  <c r="R149" i="14"/>
  <c r="N211" i="14"/>
  <c r="W164" i="14"/>
  <c r="U120" i="14"/>
  <c r="Y175" i="14"/>
  <c r="V130" i="14"/>
  <c r="AA102" i="14"/>
  <c r="V94" i="14"/>
  <c r="W72" i="14"/>
  <c r="W63" i="14"/>
  <c r="Q57" i="14"/>
  <c r="R50" i="14"/>
  <c r="Z41" i="14"/>
  <c r="S34" i="14"/>
  <c r="M28" i="14"/>
  <c r="U19" i="14"/>
  <c r="N12" i="14"/>
  <c r="Y110" i="14"/>
  <c r="U98" i="14"/>
  <c r="U89" i="14"/>
  <c r="V81" i="14"/>
  <c r="O73" i="14"/>
  <c r="W64" i="14"/>
  <c r="Y58" i="14"/>
  <c r="R51" i="14"/>
  <c r="Z42" i="14"/>
  <c r="M37" i="14"/>
  <c r="O31" i="14"/>
  <c r="R26" i="14"/>
  <c r="M20" i="14"/>
  <c r="O14" i="14"/>
  <c r="R9" i="14"/>
  <c r="M110" i="14"/>
  <c r="M101" i="14"/>
  <c r="Y93" i="14"/>
  <c r="S88" i="14"/>
  <c r="N82" i="14"/>
  <c r="Q77" i="14"/>
  <c r="S70" i="14"/>
  <c r="N64" i="14"/>
  <c r="Q59" i="14"/>
  <c r="S53" i="14"/>
  <c r="N48" i="14"/>
  <c r="Q42" i="14"/>
  <c r="S36" i="14"/>
  <c r="N31" i="14"/>
  <c r="Q26" i="14"/>
  <c r="S19" i="14"/>
  <c r="N14" i="14"/>
  <c r="Q9" i="14"/>
  <c r="AA109" i="14"/>
  <c r="R102" i="14"/>
  <c r="V95" i="14"/>
  <c r="AA89" i="14"/>
  <c r="V83" i="14"/>
  <c r="Y78" i="14"/>
  <c r="AA71" i="14"/>
  <c r="V65" i="14"/>
  <c r="Y60" i="14"/>
  <c r="AA54" i="14"/>
  <c r="V49" i="14"/>
  <c r="Y43" i="14"/>
  <c r="AA37" i="14"/>
  <c r="V32" i="14"/>
  <c r="Y27" i="14"/>
  <c r="AA20" i="14"/>
  <c r="V15" i="14"/>
  <c r="Y10" i="14"/>
  <c r="U106" i="14"/>
  <c r="O100" i="14"/>
  <c r="M95" i="14"/>
  <c r="Z89" i="14"/>
  <c r="U83" i="14"/>
  <c r="W77" i="14"/>
  <c r="Z71" i="14"/>
  <c r="U65" i="14"/>
  <c r="W59" i="14"/>
  <c r="Z54" i="14"/>
  <c r="U49" i="14"/>
  <c r="W42" i="14"/>
  <c r="Z37" i="14"/>
  <c r="U32" i="14"/>
  <c r="W26" i="14"/>
  <c r="Z20" i="14"/>
  <c r="U15" i="14"/>
  <c r="W9" i="14"/>
  <c r="Y114" i="14"/>
  <c r="N100" i="14"/>
  <c r="Z90" i="14"/>
  <c r="U84" i="14"/>
  <c r="W78" i="14"/>
  <c r="Z72" i="14"/>
  <c r="U67" i="14"/>
  <c r="W60" i="14"/>
  <c r="Z55" i="14"/>
  <c r="U50" i="14"/>
  <c r="W43" i="14"/>
  <c r="Z38" i="14"/>
  <c r="U33" i="14"/>
  <c r="W27" i="14"/>
  <c r="Z21" i="14"/>
  <c r="U16" i="14"/>
  <c r="W10" i="14"/>
  <c r="N107" i="14"/>
  <c r="W100" i="14"/>
  <c r="S95" i="14"/>
  <c r="Q90" i="14"/>
  <c r="S83" i="14"/>
  <c r="N78" i="14"/>
  <c r="Q72" i="14"/>
  <c r="S65" i="14"/>
  <c r="N60" i="14"/>
  <c r="Q55" i="14"/>
  <c r="S49" i="14"/>
  <c r="N43" i="14"/>
  <c r="Q38" i="14"/>
  <c r="S32" i="14"/>
  <c r="N27" i="14"/>
  <c r="Q21" i="14"/>
  <c r="S15" i="14"/>
  <c r="N10" i="14"/>
  <c r="M107" i="14"/>
  <c r="Z99" i="14"/>
  <c r="S93" i="14"/>
  <c r="N88" i="14"/>
  <c r="Q82" i="14"/>
  <c r="S76" i="14"/>
  <c r="N70" i="14"/>
  <c r="Q64" i="14"/>
  <c r="N53" i="14"/>
  <c r="Q48" i="14"/>
  <c r="N36" i="14"/>
  <c r="Q31" i="14"/>
  <c r="N19" i="14"/>
  <c r="Q14" i="14"/>
  <c r="S8" i="14"/>
  <c r="U69" i="14"/>
  <c r="W46" i="14"/>
  <c r="W29" i="14"/>
  <c r="W12" i="14"/>
  <c r="R24" i="14"/>
  <c r="W144" i="14"/>
  <c r="U100" i="14"/>
  <c r="O178" i="14"/>
  <c r="M134" i="14"/>
  <c r="O187" i="14"/>
  <c r="M144" i="14"/>
  <c r="Q203" i="14"/>
  <c r="Z158" i="14"/>
  <c r="W114" i="14"/>
  <c r="AA169" i="14"/>
  <c r="Y125" i="14"/>
  <c r="Y100" i="14"/>
  <c r="Q92" i="14"/>
  <c r="N71" i="14"/>
  <c r="V62" i="14"/>
  <c r="W55" i="14"/>
  <c r="Q49" i="14"/>
  <c r="Y40" i="14"/>
  <c r="Z33" i="14"/>
  <c r="S26" i="14"/>
  <c r="AA17" i="14"/>
  <c r="U11" i="14"/>
  <c r="S109" i="14"/>
  <c r="O97" i="14"/>
  <c r="M89" i="14"/>
  <c r="U80" i="14"/>
  <c r="N72" i="14"/>
  <c r="O64" i="14"/>
  <c r="W56" i="14"/>
  <c r="Q50" i="14"/>
  <c r="R42" i="14"/>
  <c r="AA35" i="14"/>
  <c r="V30" i="14"/>
  <c r="Y25" i="14"/>
  <c r="AA18" i="14"/>
  <c r="V13" i="14"/>
  <c r="Y8" i="14"/>
  <c r="R109" i="14"/>
  <c r="R100" i="14"/>
  <c r="W92" i="14"/>
  <c r="Z87" i="14"/>
  <c r="U81" i="14"/>
  <c r="W74" i="14"/>
  <c r="Z69" i="14"/>
  <c r="U63" i="14"/>
  <c r="W57" i="14"/>
  <c r="Z52" i="14"/>
  <c r="U47" i="14"/>
  <c r="W40" i="14"/>
  <c r="Z35" i="14"/>
  <c r="U30" i="14"/>
  <c r="W24" i="14"/>
  <c r="Z18" i="14"/>
  <c r="U13" i="14"/>
  <c r="W7" i="14"/>
  <c r="V108" i="14"/>
  <c r="W101" i="14"/>
  <c r="N95" i="14"/>
  <c r="S89" i="14"/>
  <c r="N83" i="14"/>
  <c r="Q78" i="14"/>
  <c r="S71" i="14"/>
  <c r="N65" i="14"/>
  <c r="Q60" i="14"/>
  <c r="S54" i="14"/>
  <c r="N49" i="14"/>
  <c r="Q43" i="14"/>
  <c r="S37" i="14"/>
  <c r="N32" i="14"/>
  <c r="S20" i="14"/>
  <c r="N15" i="14"/>
  <c r="Q10" i="14"/>
  <c r="R111" i="14"/>
  <c r="Z104" i="14"/>
  <c r="U99" i="14"/>
  <c r="Q94" i="14"/>
  <c r="R89" i="14"/>
  <c r="M83" i="14"/>
  <c r="O77" i="14"/>
  <c r="R71" i="14"/>
  <c r="M65" i="14"/>
  <c r="O59" i="14"/>
  <c r="R54" i="14"/>
  <c r="M49" i="14"/>
  <c r="O42" i="14"/>
  <c r="M32" i="14"/>
  <c r="O26" i="14"/>
  <c r="R20" i="14"/>
  <c r="M15" i="14"/>
  <c r="O9" i="14"/>
  <c r="Y112" i="14"/>
  <c r="Z98" i="14"/>
  <c r="R90" i="14"/>
  <c r="M84" i="14"/>
  <c r="O78" i="14"/>
  <c r="R72" i="14"/>
  <c r="M67" i="14"/>
  <c r="O60" i="14"/>
  <c r="R55" i="14"/>
  <c r="M50" i="14"/>
  <c r="O43" i="14"/>
  <c r="R38" i="14"/>
  <c r="M33" i="14"/>
  <c r="O27" i="14"/>
  <c r="R21" i="14"/>
  <c r="M16" i="14"/>
  <c r="O10" i="14"/>
  <c r="S106" i="14"/>
  <c r="AA99" i="14"/>
  <c r="Y94" i="14"/>
  <c r="W88" i="14"/>
  <c r="Z82" i="14"/>
  <c r="U77" i="14"/>
  <c r="W70" i="14"/>
  <c r="Z64" i="14"/>
  <c r="U59" i="14"/>
  <c r="W53" i="14"/>
  <c r="Z48" i="14"/>
  <c r="U42" i="14"/>
  <c r="W36" i="14"/>
  <c r="Z31" i="14"/>
  <c r="U26" i="14"/>
  <c r="W19" i="14"/>
  <c r="Z14" i="14"/>
  <c r="U9" i="14"/>
  <c r="W112" i="14"/>
  <c r="Q106" i="14"/>
  <c r="R99" i="14"/>
  <c r="Z92" i="14"/>
  <c r="U87" i="14"/>
  <c r="W80" i="14"/>
  <c r="Z74" i="14"/>
  <c r="Z57" i="14"/>
  <c r="Z40" i="14"/>
  <c r="Z24" i="14"/>
  <c r="Z7" i="14"/>
  <c r="R7" i="14"/>
  <c r="Z139" i="14"/>
  <c r="W94" i="14"/>
  <c r="R173" i="14"/>
  <c r="O128" i="14"/>
  <c r="R182" i="14"/>
  <c r="O138" i="14"/>
  <c r="W197" i="14"/>
  <c r="U153" i="14"/>
  <c r="U214" i="14"/>
  <c r="V164" i="14"/>
  <c r="AA119" i="14"/>
  <c r="V97" i="14"/>
  <c r="N89" i="14"/>
  <c r="U70" i="14"/>
  <c r="N62" i="14"/>
  <c r="O55" i="14"/>
  <c r="W47" i="14"/>
  <c r="Z25" i="14"/>
  <c r="S17" i="14"/>
  <c r="M11" i="14"/>
  <c r="U107" i="14"/>
  <c r="S96" i="14"/>
  <c r="AA87" i="14"/>
  <c r="M80" i="14"/>
  <c r="U71" i="14"/>
  <c r="V63" i="14"/>
  <c r="O56" i="14"/>
  <c r="W48" i="14"/>
  <c r="Y41" i="14"/>
  <c r="S35" i="14"/>
  <c r="N30" i="14"/>
  <c r="S18" i="14"/>
  <c r="N13" i="14"/>
  <c r="Q8" i="14"/>
  <c r="W108" i="14"/>
  <c r="W99" i="14"/>
  <c r="O92" i="14"/>
  <c r="R87" i="14"/>
  <c r="M81" i="14"/>
  <c r="O74" i="14"/>
  <c r="R69" i="14"/>
  <c r="M63" i="14"/>
  <c r="O57" i="14"/>
  <c r="R52" i="14"/>
  <c r="M47" i="14"/>
  <c r="O40" i="14"/>
  <c r="R35" i="14"/>
  <c r="M30" i="14"/>
  <c r="O24" i="14"/>
  <c r="R18" i="14"/>
  <c r="M13" i="14"/>
  <c r="O7" i="14"/>
  <c r="N108" i="14"/>
  <c r="AA100" i="14"/>
  <c r="R94" i="14"/>
  <c r="Z88" i="14"/>
  <c r="U82" i="14"/>
  <c r="W76" i="14"/>
  <c r="Z70" i="14"/>
  <c r="U64" i="14"/>
  <c r="W58" i="14"/>
  <c r="Z53" i="14"/>
  <c r="U48" i="14"/>
  <c r="W41" i="14"/>
  <c r="Z36" i="14"/>
  <c r="U31" i="14"/>
  <c r="W25" i="14"/>
  <c r="Z19" i="14"/>
  <c r="U14" i="14"/>
  <c r="W8" i="14"/>
  <c r="U110" i="14"/>
  <c r="O104" i="14"/>
  <c r="M99" i="14"/>
  <c r="W93" i="14"/>
  <c r="Y88" i="14"/>
  <c r="AA81" i="14"/>
  <c r="V76" i="14"/>
  <c r="Y70" i="14"/>
  <c r="AA63" i="14"/>
  <c r="V58" i="14"/>
  <c r="Y53" i="14"/>
  <c r="AA47" i="14"/>
  <c r="V41" i="14"/>
  <c r="Y36" i="14"/>
  <c r="AA30" i="14"/>
  <c r="V25" i="14"/>
  <c r="Y19" i="14"/>
  <c r="AA13" i="14"/>
  <c r="V8" i="14"/>
  <c r="O112" i="14"/>
  <c r="N96" i="14"/>
  <c r="Y89" i="14"/>
  <c r="AA82" i="14"/>
  <c r="V77" i="14"/>
  <c r="Y71" i="14"/>
  <c r="AA64" i="14"/>
  <c r="V59" i="14"/>
  <c r="Y54" i="14"/>
  <c r="AA48" i="14"/>
  <c r="V42" i="14"/>
  <c r="Y37" i="14"/>
  <c r="AA31" i="14"/>
  <c r="V26" i="14"/>
  <c r="Y20" i="14"/>
  <c r="AA14" i="14"/>
  <c r="V9" i="14"/>
  <c r="M112" i="14"/>
  <c r="W104" i="14"/>
  <c r="S99" i="14"/>
  <c r="N94" i="14"/>
  <c r="O88" i="14"/>
  <c r="R82" i="14"/>
  <c r="M77" i="14"/>
  <c r="O70" i="14"/>
  <c r="R64" i="14"/>
  <c r="M59" i="14"/>
  <c r="O53" i="14"/>
  <c r="R48" i="14"/>
  <c r="M42" i="14"/>
  <c r="O36" i="14"/>
  <c r="R31" i="14"/>
  <c r="M26" i="14"/>
  <c r="O19" i="14"/>
  <c r="R14" i="14"/>
  <c r="M9" i="14"/>
  <c r="Z111" i="14"/>
  <c r="V104" i="14"/>
  <c r="M98" i="14"/>
  <c r="R92" i="14"/>
  <c r="M87" i="14"/>
  <c r="O80" i="14"/>
  <c r="R74" i="14"/>
  <c r="M69" i="14"/>
  <c r="O62" i="14"/>
  <c r="R57" i="14"/>
  <c r="M52" i="14"/>
  <c r="O46" i="14"/>
  <c r="M35" i="14"/>
  <c r="M18" i="14"/>
  <c r="U133" i="14"/>
  <c r="N214" i="14"/>
  <c r="M168" i="14"/>
  <c r="R123" i="14"/>
  <c r="M177" i="14"/>
  <c r="R132" i="14"/>
  <c r="Z192" i="14"/>
  <c r="W147" i="14"/>
  <c r="S204" i="14"/>
  <c r="Y158" i="14"/>
  <c r="Y117" i="14"/>
  <c r="AA94" i="14"/>
  <c r="S86" i="14"/>
  <c r="AA68" i="14"/>
  <c r="U61" i="14"/>
  <c r="N54" i="14"/>
  <c r="V46" i="14"/>
  <c r="W38" i="14"/>
  <c r="Q32" i="14"/>
  <c r="Y24" i="14"/>
  <c r="Z16" i="14"/>
  <c r="S9" i="14"/>
  <c r="O106" i="14"/>
  <c r="U94" i="14"/>
  <c r="Z86" i="14"/>
  <c r="S78" i="14"/>
  <c r="M71" i="14"/>
  <c r="U62" i="14"/>
  <c r="N55" i="14"/>
  <c r="O48" i="14"/>
  <c r="W39" i="14"/>
  <c r="Z34" i="14"/>
  <c r="U29" i="14"/>
  <c r="W22" i="14"/>
  <c r="Z17" i="14"/>
  <c r="U12" i="14"/>
  <c r="W6" i="14"/>
  <c r="O108" i="14"/>
  <c r="O99" i="14"/>
  <c r="V91" i="14"/>
  <c r="Y86" i="14"/>
  <c r="AA79" i="14"/>
  <c r="V73" i="14"/>
  <c r="Y68" i="14"/>
  <c r="AA61" i="14"/>
  <c r="V56" i="14"/>
  <c r="Y51" i="14"/>
  <c r="AA44" i="14"/>
  <c r="V39" i="14"/>
  <c r="Y34" i="14"/>
  <c r="AA28" i="14"/>
  <c r="V22" i="14"/>
  <c r="Y17" i="14"/>
  <c r="AA11" i="14"/>
  <c r="V6" i="14"/>
  <c r="R107" i="14"/>
  <c r="V99" i="14"/>
  <c r="O93" i="14"/>
  <c r="R88" i="14"/>
  <c r="M82" i="14"/>
  <c r="O76" i="14"/>
  <c r="R70" i="14"/>
  <c r="M64" i="14"/>
  <c r="O58" i="14"/>
  <c r="R53" i="14"/>
  <c r="M48" i="14"/>
  <c r="O41" i="14"/>
  <c r="R36" i="14"/>
  <c r="M31" i="14"/>
  <c r="O25" i="14"/>
  <c r="R19" i="14"/>
  <c r="M14" i="14"/>
  <c r="O8" i="14"/>
  <c r="Z109" i="14"/>
  <c r="U103" i="14"/>
  <c r="Q98" i="14"/>
  <c r="N93" i="14"/>
  <c r="Q88" i="14"/>
  <c r="S81" i="14"/>
  <c r="N76" i="14"/>
  <c r="Q70" i="14"/>
  <c r="S63" i="14"/>
  <c r="N58" i="14"/>
  <c r="Q53" i="14"/>
  <c r="S47" i="14"/>
  <c r="N41" i="14"/>
  <c r="Q36" i="14"/>
  <c r="N25" i="14"/>
  <c r="Q19" i="14"/>
  <c r="S13" i="14"/>
  <c r="N8" i="14"/>
  <c r="Q111" i="14"/>
  <c r="Z94" i="14"/>
  <c r="Q89" i="14"/>
  <c r="S82" i="14"/>
  <c r="N77" i="14"/>
  <c r="Q71" i="14"/>
  <c r="S64" i="14"/>
  <c r="N59" i="14"/>
  <c r="Q54" i="14"/>
  <c r="S48" i="14"/>
  <c r="N42" i="14"/>
  <c r="S31" i="14"/>
  <c r="N26" i="14"/>
  <c r="Q20" i="14"/>
  <c r="S14" i="14"/>
  <c r="N9" i="14"/>
  <c r="S110" i="14"/>
  <c r="AA103" i="14"/>
  <c r="Y98" i="14"/>
  <c r="AA92" i="14"/>
  <c r="V87" i="14"/>
  <c r="Y81" i="14"/>
  <c r="AA74" i="14"/>
  <c r="V69" i="14"/>
  <c r="Y63" i="14"/>
  <c r="AA57" i="14"/>
  <c r="V52" i="14"/>
  <c r="Y47" i="14"/>
  <c r="AA40" i="14"/>
  <c r="V35" i="14"/>
  <c r="Y30" i="14"/>
  <c r="AA24" i="14"/>
  <c r="V18" i="14"/>
  <c r="Y13" i="14"/>
  <c r="AA7" i="14"/>
  <c r="N111" i="14"/>
  <c r="Z103" i="14"/>
  <c r="Q97" i="14"/>
  <c r="Y91" i="14"/>
  <c r="AA84" i="14"/>
  <c r="V79" i="14"/>
  <c r="Y73" i="14"/>
  <c r="AA67" i="14"/>
  <c r="V61" i="14"/>
  <c r="Y56" i="14"/>
  <c r="AA50" i="14"/>
  <c r="V44" i="14"/>
  <c r="Y39" i="14"/>
  <c r="AA33" i="14"/>
  <c r="V28" i="14"/>
  <c r="Y22" i="14"/>
  <c r="AA16" i="14"/>
  <c r="V11" i="14"/>
  <c r="Y6" i="14"/>
  <c r="Z65" i="14"/>
  <c r="Z49" i="14"/>
  <c r="Z32" i="14"/>
  <c r="Z15" i="14"/>
  <c r="R32" i="14"/>
  <c r="M10" i="14"/>
  <c r="W127" i="14"/>
  <c r="N206" i="14"/>
  <c r="O162" i="14"/>
  <c r="M118" i="14"/>
  <c r="O171" i="14"/>
  <c r="M127" i="14"/>
  <c r="U186" i="14"/>
  <c r="Z142" i="14"/>
  <c r="V197" i="14"/>
  <c r="AA152" i="14"/>
  <c r="V114" i="14"/>
  <c r="Y111" i="14"/>
  <c r="Q83" i="14"/>
  <c r="S68" i="14"/>
  <c r="M61" i="14"/>
  <c r="U53" i="14"/>
  <c r="N46" i="14"/>
  <c r="O38" i="14"/>
  <c r="W30" i="14"/>
  <c r="Q24" i="14"/>
  <c r="R16" i="14"/>
  <c r="Z8" i="14"/>
  <c r="S104" i="14"/>
  <c r="Z93" i="14"/>
  <c r="R86" i="14"/>
  <c r="Z77" i="14"/>
  <c r="AA69" i="14"/>
  <c r="M62" i="14"/>
  <c r="U54" i="14"/>
  <c r="V47" i="14"/>
  <c r="O39" i="14"/>
  <c r="R34" i="14"/>
  <c r="M29" i="14"/>
  <c r="O22" i="14"/>
  <c r="R17" i="14"/>
  <c r="M12" i="14"/>
  <c r="O6" i="14"/>
  <c r="M106" i="14"/>
  <c r="M97" i="14"/>
  <c r="N91" i="14"/>
  <c r="Q86" i="14"/>
  <c r="S79" i="14"/>
  <c r="N73" i="14"/>
  <c r="Q68" i="14"/>
  <c r="S61" i="14"/>
  <c r="N56" i="14"/>
  <c r="Q51" i="14"/>
  <c r="N39" i="14"/>
  <c r="Q34" i="14"/>
  <c r="S28" i="14"/>
  <c r="N22" i="14"/>
  <c r="Q17" i="14"/>
  <c r="S11" i="14"/>
  <c r="N6" i="14"/>
  <c r="W106" i="14"/>
  <c r="N99" i="14"/>
  <c r="V92" i="14"/>
  <c r="Y87" i="14"/>
  <c r="AA80" i="14"/>
  <c r="V74" i="14"/>
  <c r="Y69" i="14"/>
  <c r="AA62" i="14"/>
  <c r="V57" i="14"/>
  <c r="Y52" i="14"/>
  <c r="AA46" i="14"/>
  <c r="V40" i="14"/>
  <c r="Y35" i="14"/>
  <c r="AA29" i="14"/>
  <c r="V24" i="14"/>
  <c r="Y18" i="14"/>
  <c r="AA12" i="14"/>
  <c r="V7" i="14"/>
  <c r="O109" i="14"/>
  <c r="M103" i="14"/>
  <c r="U97" i="14"/>
  <c r="U92" i="14"/>
  <c r="W86" i="14"/>
  <c r="Z80" i="14"/>
  <c r="U74" i="14"/>
  <c r="W68" i="14"/>
  <c r="Z62" i="14"/>
  <c r="U57" i="14"/>
  <c r="W51" i="14"/>
  <c r="Z46" i="14"/>
  <c r="U40" i="14"/>
  <c r="W34" i="14"/>
  <c r="Z29" i="14"/>
  <c r="U24" i="14"/>
  <c r="W17" i="14"/>
  <c r="Z12" i="14"/>
  <c r="U7" i="14"/>
  <c r="N109" i="14"/>
  <c r="U93" i="14"/>
  <c r="W87" i="14"/>
  <c r="Z81" i="14"/>
  <c r="U76" i="14"/>
  <c r="W69" i="14"/>
  <c r="Z63" i="14"/>
  <c r="U58" i="14"/>
  <c r="W52" i="14"/>
  <c r="Z47" i="14"/>
  <c r="U41" i="14"/>
  <c r="W35" i="14"/>
  <c r="Z30" i="14"/>
  <c r="U25" i="14"/>
  <c r="W18" i="14"/>
  <c r="Z13" i="14"/>
  <c r="U8" i="14"/>
  <c r="W109" i="14"/>
  <c r="S103" i="14"/>
  <c r="N98" i="14"/>
  <c r="S92" i="14"/>
  <c r="N87" i="14"/>
  <c r="Q81" i="14"/>
  <c r="S74" i="14"/>
  <c r="N69" i="14"/>
  <c r="Q63" i="14"/>
  <c r="S57" i="14"/>
  <c r="N52" i="14"/>
  <c r="Q47" i="14"/>
  <c r="N35" i="14"/>
  <c r="S24" i="14"/>
  <c r="N18" i="14"/>
  <c r="Q13" i="14"/>
  <c r="S7" i="14"/>
  <c r="Q110" i="14"/>
  <c r="R103" i="14"/>
  <c r="V96" i="14"/>
  <c r="Q91" i="14"/>
  <c r="N79" i="14"/>
  <c r="Q73" i="14"/>
  <c r="S67" i="14"/>
  <c r="N61" i="14"/>
  <c r="Q56" i="14"/>
  <c r="S50" i="14"/>
  <c r="N44" i="14"/>
  <c r="Q39" i="14"/>
  <c r="N28" i="14"/>
  <c r="Q22" i="14"/>
  <c r="S16" i="14"/>
  <c r="N11" i="14"/>
  <c r="Q6" i="14"/>
  <c r="W71" i="14"/>
  <c r="W54" i="14"/>
  <c r="W37" i="14"/>
  <c r="W20" i="14"/>
  <c r="M43" i="14"/>
  <c r="O20" i="14"/>
  <c r="H5" i="14"/>
  <c r="L5" i="14"/>
  <c r="J152" i="14"/>
  <c r="J188" i="14"/>
  <c r="J26" i="14"/>
  <c r="K187" i="14"/>
  <c r="X187" i="14" s="1"/>
  <c r="K211" i="14"/>
  <c r="X211" i="14" s="1"/>
  <c r="K152" i="14"/>
  <c r="X152" i="14" s="1"/>
  <c r="J71" i="14"/>
  <c r="J187" i="14"/>
  <c r="K188" i="14"/>
  <c r="X188" i="14" s="1"/>
  <c r="J214" i="14"/>
  <c r="K128" i="14"/>
  <c r="X128" i="14" s="1"/>
  <c r="K71" i="14"/>
  <c r="X71" i="14" s="1"/>
  <c r="K96" i="14"/>
  <c r="X96" i="14" s="1"/>
  <c r="K214" i="14"/>
  <c r="X214" i="14" s="1"/>
  <c r="J115" i="14"/>
  <c r="J211" i="14"/>
  <c r="J128" i="14"/>
  <c r="K26" i="14"/>
  <c r="X26" i="14" s="1"/>
  <c r="J96" i="14"/>
  <c r="K115" i="14"/>
  <c r="X115" i="14" s="1"/>
  <c r="J202" i="14"/>
  <c r="K202" i="14"/>
  <c r="X202" i="14" s="1"/>
  <c r="K168" i="14"/>
  <c r="X168" i="14" s="1"/>
  <c r="J168" i="14"/>
  <c r="J89" i="14"/>
  <c r="K89" i="14"/>
  <c r="X89" i="14" s="1"/>
  <c r="K86" i="14"/>
  <c r="X86" i="14" s="1"/>
  <c r="J86" i="14"/>
  <c r="J77" i="14"/>
  <c r="K77" i="14"/>
  <c r="X77" i="14" s="1"/>
  <c r="J67" i="14"/>
  <c r="K67" i="14"/>
  <c r="X67" i="14" s="1"/>
  <c r="J79" i="14"/>
  <c r="K79" i="14"/>
  <c r="X79" i="14" s="1"/>
  <c r="J61" i="14"/>
  <c r="K61" i="14"/>
  <c r="X61" i="14" s="1"/>
  <c r="J52" i="14"/>
  <c r="K52" i="14"/>
  <c r="X52" i="14" s="1"/>
  <c r="J34" i="14"/>
  <c r="K34" i="14"/>
  <c r="X34" i="14" s="1"/>
  <c r="K11" i="14"/>
  <c r="X11" i="14" s="1"/>
  <c r="J70" i="14"/>
  <c r="K70" i="14"/>
  <c r="X70" i="14" s="1"/>
  <c r="K138" i="14"/>
  <c r="X138" i="14" s="1"/>
  <c r="K182" i="14"/>
  <c r="X182" i="14" s="1"/>
  <c r="K197" i="14"/>
  <c r="X197" i="14" s="1"/>
  <c r="J196" i="14"/>
  <c r="K196" i="14"/>
  <c r="X196" i="14" s="1"/>
  <c r="K205" i="14"/>
  <c r="X205" i="14" s="1"/>
  <c r="K193" i="14"/>
  <c r="X193" i="14" s="1"/>
  <c r="J191" i="14"/>
  <c r="J193" i="14"/>
  <c r="J208" i="14"/>
  <c r="J204" i="14"/>
  <c r="J143" i="14"/>
  <c r="J170" i="14"/>
  <c r="J165" i="14"/>
  <c r="K185" i="14"/>
  <c r="X185" i="14" s="1"/>
  <c r="K186" i="14"/>
  <c r="X186" i="14" s="1"/>
  <c r="J176" i="14"/>
  <c r="J142" i="14"/>
  <c r="J147" i="14"/>
  <c r="J180" i="14"/>
  <c r="K155" i="14"/>
  <c r="X155" i="14" s="1"/>
  <c r="J158" i="14"/>
  <c r="J182" i="14"/>
  <c r="K206" i="14"/>
  <c r="X206" i="14" s="1"/>
  <c r="K162" i="14"/>
  <c r="X162" i="14" s="1"/>
  <c r="J160" i="14"/>
  <c r="J166" i="14"/>
  <c r="J207" i="14"/>
  <c r="J154" i="14"/>
  <c r="K204" i="14"/>
  <c r="X204" i="14" s="1"/>
  <c r="K213" i="14"/>
  <c r="X213" i="14" s="1"/>
  <c r="K199" i="14"/>
  <c r="X199" i="14" s="1"/>
  <c r="J194" i="14"/>
  <c r="K191" i="14"/>
  <c r="X191" i="14" s="1"/>
  <c r="K194" i="14"/>
  <c r="X194" i="14" s="1"/>
  <c r="K208" i="14"/>
  <c r="X208" i="14" s="1"/>
  <c r="K137" i="14"/>
  <c r="X137" i="14" s="1"/>
  <c r="J156" i="14"/>
  <c r="K179" i="14"/>
  <c r="X179" i="14" s="1"/>
  <c r="K166" i="14"/>
  <c r="X166" i="14" s="1"/>
  <c r="J186" i="14"/>
  <c r="K178" i="14"/>
  <c r="X178" i="14" s="1"/>
  <c r="K143" i="14"/>
  <c r="X143" i="14" s="1"/>
  <c r="K148" i="14"/>
  <c r="X148" i="14" s="1"/>
  <c r="K181" i="14"/>
  <c r="X181" i="14" s="1"/>
  <c r="J163" i="14"/>
  <c r="J167" i="14"/>
  <c r="K198" i="14"/>
  <c r="X198" i="14" s="1"/>
  <c r="J195" i="14"/>
  <c r="K171" i="14"/>
  <c r="X171" i="14" s="1"/>
  <c r="J141" i="14"/>
  <c r="J151" i="14"/>
  <c r="J171" i="14"/>
  <c r="K180" i="14"/>
  <c r="X180" i="14" s="1"/>
  <c r="K190" i="14"/>
  <c r="X190" i="14" s="1"/>
  <c r="K154" i="14"/>
  <c r="X154" i="14" s="1"/>
  <c r="K140" i="14"/>
  <c r="X140" i="14" s="1"/>
  <c r="K212" i="14"/>
  <c r="X212" i="14" s="1"/>
  <c r="K150" i="14"/>
  <c r="X150" i="14" s="1"/>
  <c r="K195" i="14"/>
  <c r="X195" i="14" s="1"/>
  <c r="K209" i="14"/>
  <c r="X209" i="14" s="1"/>
  <c r="J201" i="14"/>
  <c r="K200" i="14"/>
  <c r="X200" i="14" s="1"/>
  <c r="J212" i="14"/>
  <c r="J162" i="14"/>
  <c r="K161" i="14"/>
  <c r="X161" i="14" s="1"/>
  <c r="K170" i="14"/>
  <c r="X170" i="14" s="1"/>
  <c r="J148" i="14"/>
  <c r="K151" i="14"/>
  <c r="X151" i="14" s="1"/>
  <c r="J155" i="14"/>
  <c r="K164" i="14"/>
  <c r="X164" i="14" s="1"/>
  <c r="J175" i="14"/>
  <c r="K158" i="14"/>
  <c r="X158" i="14" s="1"/>
  <c r="J210" i="14"/>
  <c r="J197" i="14"/>
  <c r="K156" i="14"/>
  <c r="X156" i="14" s="1"/>
  <c r="J138" i="14"/>
  <c r="J185" i="14"/>
  <c r="K176" i="14"/>
  <c r="X176" i="14" s="1"/>
  <c r="J150" i="14"/>
  <c r="J177" i="14"/>
  <c r="J183" i="14"/>
  <c r="J139" i="14"/>
  <c r="J181" i="14"/>
  <c r="K167" i="14"/>
  <c r="X167" i="14" s="1"/>
  <c r="K201" i="14"/>
  <c r="X201" i="14" s="1"/>
  <c r="K207" i="14"/>
  <c r="X207" i="14" s="1"/>
  <c r="J209" i="14"/>
  <c r="J205" i="14"/>
  <c r="J169" i="14"/>
  <c r="J153" i="14"/>
  <c r="K145" i="14"/>
  <c r="X145" i="14" s="1"/>
  <c r="K163" i="14"/>
  <c r="X163" i="14" s="1"/>
  <c r="K141" i="14"/>
  <c r="X141" i="14" s="1"/>
  <c r="K184" i="14"/>
  <c r="X184" i="14" s="1"/>
  <c r="J164" i="14"/>
  <c r="K139" i="14"/>
  <c r="X139" i="14" s="1"/>
  <c r="K172" i="14"/>
  <c r="X172" i="14" s="1"/>
  <c r="J149" i="14"/>
  <c r="K157" i="14"/>
  <c r="X157" i="14" s="1"/>
  <c r="J199" i="14"/>
  <c r="J192" i="14"/>
  <c r="K174" i="14"/>
  <c r="X174" i="14" s="1"/>
  <c r="J172" i="14"/>
  <c r="J200" i="14"/>
  <c r="J178" i="14"/>
  <c r="K173" i="14"/>
  <c r="X173" i="14" s="1"/>
  <c r="K149" i="14"/>
  <c r="X149" i="14" s="1"/>
  <c r="K175" i="14"/>
  <c r="X175" i="14" s="1"/>
  <c r="K144" i="14"/>
  <c r="X144" i="14" s="1"/>
  <c r="K203" i="14"/>
  <c r="X203" i="14" s="1"/>
  <c r="J190" i="14"/>
  <c r="K210" i="14"/>
  <c r="X210" i="14" s="1"/>
  <c r="J213" i="14"/>
  <c r="J203" i="14"/>
  <c r="J161" i="14"/>
  <c r="K177" i="14"/>
  <c r="X177" i="14" s="1"/>
  <c r="K146" i="14"/>
  <c r="X146" i="14" s="1"/>
  <c r="J140" i="14"/>
  <c r="J173" i="14"/>
  <c r="K160" i="14"/>
  <c r="X160" i="14" s="1"/>
  <c r="J184" i="14"/>
  <c r="K165" i="14"/>
  <c r="X165" i="14" s="1"/>
  <c r="J146" i="14"/>
  <c r="J179" i="14"/>
  <c r="J157" i="14"/>
  <c r="K183" i="14"/>
  <c r="X183" i="14" s="1"/>
  <c r="J144" i="14"/>
  <c r="J198" i="14"/>
  <c r="J206" i="14"/>
  <c r="K192" i="14"/>
  <c r="X192" i="14" s="1"/>
  <c r="K169" i="14"/>
  <c r="X169" i="14" s="1"/>
  <c r="J137" i="14"/>
  <c r="J145" i="14"/>
  <c r="K147" i="14"/>
  <c r="X147" i="14" s="1"/>
  <c r="K153" i="14"/>
  <c r="X153" i="14" s="1"/>
  <c r="K142" i="14"/>
  <c r="X142" i="14" s="1"/>
  <c r="J174" i="14"/>
  <c r="K10" i="14"/>
  <c r="X10" i="14" s="1"/>
  <c r="J13" i="14"/>
  <c r="J12" i="14"/>
  <c r="K112" i="14"/>
  <c r="X112" i="14" s="1"/>
  <c r="K119" i="14"/>
  <c r="X119" i="14" s="1"/>
  <c r="J91" i="14"/>
  <c r="K110" i="14"/>
  <c r="X110" i="14" s="1"/>
  <c r="K106" i="14"/>
  <c r="X106" i="14" s="1"/>
  <c r="K101" i="14"/>
  <c r="X101" i="14" s="1"/>
  <c r="J97" i="14"/>
  <c r="K118" i="14"/>
  <c r="X118" i="14" s="1"/>
  <c r="J90" i="14"/>
  <c r="K116" i="14"/>
  <c r="X116" i="14" s="1"/>
  <c r="K87" i="14"/>
  <c r="X87" i="14" s="1"/>
  <c r="J107" i="14"/>
  <c r="J119" i="14"/>
  <c r="J93" i="14"/>
  <c r="K88" i="14"/>
  <c r="X88" i="14" s="1"/>
  <c r="K134" i="14"/>
  <c r="X134" i="14" s="1"/>
  <c r="J134" i="14"/>
  <c r="K93" i="14"/>
  <c r="X93" i="14" s="1"/>
  <c r="J130" i="14"/>
  <c r="J121" i="14"/>
  <c r="K123" i="14"/>
  <c r="X123" i="14" s="1"/>
  <c r="K97" i="14"/>
  <c r="X97" i="14" s="1"/>
  <c r="J106" i="14"/>
  <c r="K92" i="14"/>
  <c r="X92" i="14" s="1"/>
  <c r="J116" i="14"/>
  <c r="K99" i="14"/>
  <c r="X99" i="14" s="1"/>
  <c r="K98" i="14"/>
  <c r="X98" i="14" s="1"/>
  <c r="K91" i="14"/>
  <c r="X91" i="14" s="1"/>
  <c r="K129" i="14"/>
  <c r="X129" i="14" s="1"/>
  <c r="K95" i="14"/>
  <c r="X95" i="14" s="1"/>
  <c r="J104" i="14"/>
  <c r="J101" i="14"/>
  <c r="K103" i="14"/>
  <c r="X103" i="14" s="1"/>
  <c r="K114" i="14"/>
  <c r="X114" i="14" s="1"/>
  <c r="K111" i="14"/>
  <c r="X111" i="14" s="1"/>
  <c r="J132" i="14"/>
  <c r="J100" i="14"/>
  <c r="J117" i="14"/>
  <c r="J131" i="14"/>
  <c r="K100" i="14"/>
  <c r="X100" i="14" s="1"/>
  <c r="J99" i="14"/>
  <c r="K130" i="14"/>
  <c r="X130" i="14" s="1"/>
  <c r="J110" i="14"/>
  <c r="J127" i="14"/>
  <c r="J123" i="14"/>
  <c r="K135" i="14"/>
  <c r="X135" i="14" s="1"/>
  <c r="J98" i="14"/>
  <c r="K133" i="14"/>
  <c r="X133" i="14" s="1"/>
  <c r="J102" i="14"/>
  <c r="J125" i="14"/>
  <c r="K102" i="14"/>
  <c r="X102" i="14" s="1"/>
  <c r="J94" i="14"/>
  <c r="J129" i="14"/>
  <c r="J95" i="14"/>
  <c r="K113" i="14"/>
  <c r="X113" i="14" s="1"/>
  <c r="K121" i="14"/>
  <c r="X121" i="14" s="1"/>
  <c r="K126" i="14"/>
  <c r="X126" i="14" s="1"/>
  <c r="J122" i="14"/>
  <c r="K131" i="14"/>
  <c r="X131" i="14" s="1"/>
  <c r="K117" i="14"/>
  <c r="X117" i="14" s="1"/>
  <c r="K109" i="14"/>
  <c r="X109" i="14" s="1"/>
  <c r="K108" i="14"/>
  <c r="X108" i="14" s="1"/>
  <c r="K90" i="14"/>
  <c r="X90" i="14" s="1"/>
  <c r="J133" i="14"/>
  <c r="J88" i="14"/>
  <c r="J114" i="14"/>
  <c r="K107" i="14"/>
  <c r="X107" i="14" s="1"/>
  <c r="J87" i="14"/>
  <c r="J109" i="14"/>
  <c r="K127" i="14"/>
  <c r="X127" i="14" s="1"/>
  <c r="J118" i="14"/>
  <c r="J111" i="14"/>
  <c r="J113" i="14"/>
  <c r="J112" i="14"/>
  <c r="K132" i="14"/>
  <c r="X132" i="14" s="1"/>
  <c r="J124" i="14"/>
  <c r="K94" i="14"/>
  <c r="X94" i="14" s="1"/>
  <c r="J135" i="14"/>
  <c r="K122" i="14"/>
  <c r="X122" i="14" s="1"/>
  <c r="J126" i="14"/>
  <c r="J92" i="14"/>
  <c r="K124" i="14"/>
  <c r="X124" i="14" s="1"/>
  <c r="K125" i="14"/>
  <c r="X125" i="14" s="1"/>
  <c r="K104" i="14"/>
  <c r="X104" i="14" s="1"/>
  <c r="J103" i="14"/>
  <c r="J108" i="14"/>
  <c r="J80" i="14"/>
  <c r="K82" i="14"/>
  <c r="X82" i="14" s="1"/>
  <c r="K84" i="14"/>
  <c r="X84" i="14" s="1"/>
  <c r="K81" i="14"/>
  <c r="X81" i="14" s="1"/>
  <c r="K76" i="14"/>
  <c r="X76" i="14" s="1"/>
  <c r="J84" i="14"/>
  <c r="K83" i="14"/>
  <c r="X83" i="14" s="1"/>
  <c r="J78" i="14"/>
  <c r="K80" i="14"/>
  <c r="X80" i="14" s="1"/>
  <c r="J82" i="14"/>
  <c r="K78" i="14"/>
  <c r="X78" i="14" s="1"/>
  <c r="J81" i="14"/>
  <c r="J76" i="14"/>
  <c r="J83" i="14"/>
  <c r="K68" i="14"/>
  <c r="X68" i="14" s="1"/>
  <c r="J68" i="14"/>
  <c r="K73" i="14"/>
  <c r="X73" i="14" s="1"/>
  <c r="J74" i="14"/>
  <c r="J72" i="14"/>
  <c r="K72" i="14"/>
  <c r="X72" i="14" s="1"/>
  <c r="K74" i="14"/>
  <c r="X74" i="14" s="1"/>
  <c r="K69" i="14"/>
  <c r="X69" i="14" s="1"/>
  <c r="J69" i="14"/>
  <c r="J73" i="14"/>
  <c r="J56" i="14"/>
  <c r="K62" i="14"/>
  <c r="X62" i="14" s="1"/>
  <c r="J49" i="14"/>
  <c r="J58" i="14"/>
  <c r="K65" i="14"/>
  <c r="X65" i="14" s="1"/>
  <c r="J62" i="14"/>
  <c r="J53" i="14"/>
  <c r="J48" i="14"/>
  <c r="K47" i="14"/>
  <c r="X47" i="14" s="1"/>
  <c r="J57" i="14"/>
  <c r="J47" i="14"/>
  <c r="K46" i="14"/>
  <c r="X46" i="14" s="1"/>
  <c r="J55" i="14"/>
  <c r="K48" i="14"/>
  <c r="X48" i="14" s="1"/>
  <c r="K58" i="14"/>
  <c r="X58" i="14" s="1"/>
  <c r="K60" i="14"/>
  <c r="X60" i="14" s="1"/>
  <c r="K49" i="14"/>
  <c r="X49" i="14" s="1"/>
  <c r="K57" i="14"/>
  <c r="X57" i="14" s="1"/>
  <c r="K63" i="14"/>
  <c r="X63" i="14" s="1"/>
  <c r="J65" i="14"/>
  <c r="J54" i="14"/>
  <c r="J60" i="14"/>
  <c r="K56" i="14"/>
  <c r="X56" i="14" s="1"/>
  <c r="K64" i="14"/>
  <c r="X64" i="14" s="1"/>
  <c r="J46" i="14"/>
  <c r="K53" i="14"/>
  <c r="X53" i="14" s="1"/>
  <c r="J64" i="14"/>
  <c r="K55" i="14"/>
  <c r="X55" i="14" s="1"/>
  <c r="J51" i="14"/>
  <c r="K59" i="14"/>
  <c r="X59" i="14" s="1"/>
  <c r="J59" i="14"/>
  <c r="J63" i="14"/>
  <c r="K50" i="14"/>
  <c r="X50" i="14" s="1"/>
  <c r="J50" i="14"/>
  <c r="K51" i="14"/>
  <c r="X51" i="14" s="1"/>
  <c r="K54" i="14"/>
  <c r="X54" i="14" s="1"/>
  <c r="K19" i="14"/>
  <c r="X19" i="14" s="1"/>
  <c r="K18" i="14"/>
  <c r="X18" i="14" s="1"/>
  <c r="J29" i="14"/>
  <c r="K41" i="14"/>
  <c r="X41" i="14" s="1"/>
  <c r="K29" i="14"/>
  <c r="X29" i="14" s="1"/>
  <c r="J39" i="14"/>
  <c r="K38" i="14"/>
  <c r="X38" i="14" s="1"/>
  <c r="K43" i="14"/>
  <c r="X43" i="14" s="1"/>
  <c r="K30" i="14"/>
  <c r="X30" i="14" s="1"/>
  <c r="K39" i="14"/>
  <c r="X39" i="14" s="1"/>
  <c r="K32" i="14"/>
  <c r="X32" i="14" s="1"/>
  <c r="J40" i="14"/>
  <c r="K42" i="14"/>
  <c r="X42" i="14" s="1"/>
  <c r="K24" i="14"/>
  <c r="X24" i="14" s="1"/>
  <c r="K27" i="14"/>
  <c r="X27" i="14" s="1"/>
  <c r="K31" i="14"/>
  <c r="X31" i="14" s="1"/>
  <c r="J24" i="14"/>
  <c r="K25" i="14"/>
  <c r="X25" i="14" s="1"/>
  <c r="K40" i="14"/>
  <c r="X40" i="14" s="1"/>
  <c r="J32" i="14"/>
  <c r="J33" i="14"/>
  <c r="J25" i="14"/>
  <c r="K33" i="14"/>
  <c r="X33" i="14" s="1"/>
  <c r="J41" i="14"/>
  <c r="J36" i="14"/>
  <c r="J27" i="14"/>
  <c r="J30" i="14"/>
  <c r="J44" i="14"/>
  <c r="K35" i="14"/>
  <c r="X35" i="14" s="1"/>
  <c r="J42" i="14"/>
  <c r="J28" i="14"/>
  <c r="J35" i="14"/>
  <c r="J37" i="14"/>
  <c r="K36" i="14"/>
  <c r="X36" i="14" s="1"/>
  <c r="J31" i="14"/>
  <c r="K28" i="14"/>
  <c r="X28" i="14" s="1"/>
  <c r="K44" i="14"/>
  <c r="X44" i="14" s="1"/>
  <c r="J38" i="14"/>
  <c r="K37" i="14"/>
  <c r="X37" i="14" s="1"/>
  <c r="J43" i="14"/>
  <c r="J22" i="14"/>
  <c r="J14" i="14"/>
  <c r="J20" i="14"/>
  <c r="J21" i="14"/>
  <c r="K17" i="14"/>
  <c r="X17" i="14" s="1"/>
  <c r="K9" i="14"/>
  <c r="X9" i="14" s="1"/>
  <c r="J19" i="14"/>
  <c r="J11" i="14"/>
  <c r="K16" i="14"/>
  <c r="X16" i="14" s="1"/>
  <c r="K8" i="14"/>
  <c r="X8" i="14" s="1"/>
  <c r="J18" i="14"/>
  <c r="J10" i="14"/>
  <c r="K5" i="14"/>
  <c r="K15" i="14"/>
  <c r="X15" i="14" s="1"/>
  <c r="K7" i="14"/>
  <c r="X7" i="14" s="1"/>
  <c r="J17" i="14"/>
  <c r="J9" i="14"/>
  <c r="K22" i="14"/>
  <c r="X22" i="14" s="1"/>
  <c r="K14" i="14"/>
  <c r="X14" i="14" s="1"/>
  <c r="K6" i="14"/>
  <c r="X6" i="14" s="1"/>
  <c r="J16" i="14"/>
  <c r="J8" i="14"/>
  <c r="K21" i="14"/>
  <c r="X21" i="14" s="1"/>
  <c r="K13" i="14"/>
  <c r="X13" i="14" s="1"/>
  <c r="J5" i="14"/>
  <c r="J15" i="14"/>
  <c r="J7" i="14"/>
  <c r="K20" i="14"/>
  <c r="X20" i="14" s="1"/>
  <c r="K12" i="14"/>
  <c r="X12" i="14" s="1"/>
  <c r="J6" i="14"/>
  <c r="AO734" i="14"/>
  <c r="AQ734" i="14"/>
  <c r="AE667" i="14" l="1"/>
  <c r="AE678" i="14"/>
  <c r="AF594" i="14"/>
  <c r="AE427" i="14"/>
  <c r="AF579" i="14"/>
  <c r="AE644" i="14"/>
  <c r="AF726" i="14"/>
  <c r="AF708" i="14"/>
  <c r="AF400" i="14"/>
  <c r="AF633" i="14"/>
  <c r="AF729" i="14"/>
  <c r="AE568" i="14"/>
  <c r="AE684" i="14"/>
  <c r="AF624" i="14"/>
  <c r="AE681" i="14"/>
  <c r="AF609" i="14"/>
  <c r="AE635" i="14"/>
  <c r="AE557" i="14"/>
  <c r="AF466" i="14"/>
  <c r="AE443" i="14"/>
  <c r="AE522" i="14"/>
  <c r="AE532" i="14"/>
  <c r="AF532" i="14"/>
  <c r="AE595" i="14"/>
  <c r="AE569" i="14"/>
  <c r="AE556" i="14"/>
  <c r="AF673" i="14"/>
  <c r="AF603" i="14"/>
  <c r="AE669" i="14"/>
  <c r="AE730" i="14"/>
  <c r="AE722" i="14"/>
  <c r="AE666" i="14"/>
  <c r="AE696" i="14"/>
  <c r="AF455" i="14"/>
  <c r="AE465" i="14"/>
  <c r="AF529" i="14"/>
  <c r="AE519" i="14"/>
  <c r="AF381" i="14"/>
  <c r="AE480" i="14"/>
  <c r="AF574" i="14"/>
  <c r="AF596" i="14"/>
  <c r="AE544" i="14"/>
  <c r="AF545" i="14"/>
  <c r="AE697" i="14"/>
  <c r="AF622" i="14"/>
  <c r="AF705" i="14"/>
  <c r="AE437" i="14"/>
  <c r="AF568" i="14"/>
  <c r="AE495" i="14"/>
  <c r="AF730" i="14"/>
  <c r="AE614" i="14"/>
  <c r="AE657" i="14"/>
  <c r="AE486" i="14"/>
  <c r="AE630" i="14"/>
  <c r="AE547" i="14"/>
  <c r="AF472" i="14"/>
  <c r="AE432" i="14"/>
  <c r="AF441" i="14"/>
  <c r="AE466" i="14"/>
  <c r="AE471" i="14"/>
  <c r="AF437" i="14"/>
  <c r="AF453" i="14"/>
  <c r="AE500" i="14"/>
  <c r="AE513" i="14"/>
  <c r="AF553" i="14"/>
  <c r="AE460" i="14"/>
  <c r="AE564" i="14"/>
  <c r="AE499" i="14"/>
  <c r="AE578" i="14"/>
  <c r="AF587" i="14"/>
  <c r="AE562" i="14"/>
  <c r="AF631" i="14"/>
  <c r="AE580" i="14"/>
  <c r="AE597" i="14"/>
  <c r="AF637" i="14"/>
  <c r="AE639" i="14"/>
  <c r="AE609" i="14"/>
  <c r="AE603" i="14"/>
  <c r="AE654" i="14"/>
  <c r="AD666" i="14"/>
  <c r="AI666" i="14" s="1"/>
  <c r="AE656" i="14"/>
  <c r="AF632" i="14"/>
  <c r="AE675" i="14"/>
  <c r="AF697" i="14"/>
  <c r="AF691" i="14"/>
  <c r="AF700" i="14"/>
  <c r="AF684" i="14"/>
  <c r="AE672" i="14"/>
  <c r="AE703" i="14"/>
  <c r="AF732" i="14"/>
  <c r="AE690" i="14"/>
  <c r="AF699" i="14"/>
  <c r="AF683" i="14"/>
  <c r="AF434" i="14"/>
  <c r="AF615" i="14"/>
  <c r="AF584" i="14"/>
  <c r="AE700" i="14"/>
  <c r="AE468" i="14"/>
  <c r="AE650" i="14"/>
  <c r="AF498" i="14"/>
  <c r="AF463" i="14"/>
  <c r="AF486" i="14"/>
  <c r="AE456" i="14"/>
  <c r="AE492" i="14"/>
  <c r="AF664" i="14"/>
  <c r="AF401" i="14"/>
  <c r="AE459" i="14"/>
  <c r="AE447" i="14"/>
  <c r="AE494" i="14"/>
  <c r="AF447" i="14"/>
  <c r="AE452" i="14"/>
  <c r="AE530" i="14"/>
  <c r="AF517" i="14"/>
  <c r="AF558" i="14"/>
  <c r="AF497" i="14"/>
  <c r="AF506" i="14"/>
  <c r="AE491" i="14"/>
  <c r="AE474" i="14"/>
  <c r="AF549" i="14"/>
  <c r="AF590" i="14"/>
  <c r="AF577" i="14"/>
  <c r="AE561" i="14"/>
  <c r="AE584" i="14"/>
  <c r="AF551" i="14"/>
  <c r="AF580" i="14"/>
  <c r="AE612" i="14"/>
  <c r="AF607" i="14"/>
  <c r="AF623" i="14"/>
  <c r="AF649" i="14"/>
  <c r="AF629" i="14"/>
  <c r="AE598" i="14"/>
  <c r="AF598" i="14"/>
  <c r="AF627" i="14"/>
  <c r="AF677" i="14"/>
  <c r="AF648" i="14"/>
  <c r="AF636" i="14"/>
  <c r="AE649" i="14"/>
  <c r="AE653" i="14"/>
  <c r="AF682" i="14"/>
  <c r="AF666" i="14"/>
  <c r="AE648" i="14"/>
  <c r="AF662" i="14"/>
  <c r="AE688" i="14"/>
  <c r="AE701" i="14"/>
  <c r="AE661" i="14"/>
  <c r="AF678" i="14"/>
  <c r="AE724" i="14"/>
  <c r="AE719" i="14"/>
  <c r="AF667" i="14"/>
  <c r="AF711" i="14"/>
  <c r="AF398" i="14"/>
  <c r="AE462" i="14"/>
  <c r="AE398" i="14"/>
  <c r="AF468" i="14"/>
  <c r="AE441" i="14"/>
  <c r="AD48" i="14"/>
  <c r="AE196" i="14"/>
  <c r="AF113" i="14"/>
  <c r="AE56" i="14"/>
  <c r="AF50" i="14"/>
  <c r="AF108" i="14"/>
  <c r="AE8" i="14"/>
  <c r="AE21" i="14"/>
  <c r="AD65" i="14"/>
  <c r="AE99" i="14"/>
  <c r="AD191" i="14"/>
  <c r="AD32" i="14"/>
  <c r="AJ498" i="14"/>
  <c r="AD498" i="14"/>
  <c r="AJ399" i="14"/>
  <c r="AD399" i="14"/>
  <c r="AJ660" i="14"/>
  <c r="AD660" i="14"/>
  <c r="AF519" i="14"/>
  <c r="AF658" i="14"/>
  <c r="AD700" i="14"/>
  <c r="AJ700" i="14"/>
  <c r="AF685" i="14"/>
  <c r="AD511" i="14"/>
  <c r="AJ511" i="14"/>
  <c r="AE604" i="14"/>
  <c r="AE399" i="14"/>
  <c r="AE552" i="14"/>
  <c r="AD497" i="14"/>
  <c r="AJ497" i="14"/>
  <c r="AE551" i="14"/>
  <c r="AE579" i="14"/>
  <c r="AE506" i="14"/>
  <c r="AF563" i="14"/>
  <c r="AD726" i="14"/>
  <c r="AJ726" i="14"/>
  <c r="AJ689" i="14"/>
  <c r="AD689" i="14"/>
  <c r="AD538" i="14"/>
  <c r="AJ538" i="14"/>
  <c r="AF474" i="14"/>
  <c r="AF515" i="14"/>
  <c r="AF722" i="14"/>
  <c r="AJ454" i="14"/>
  <c r="AD454" i="14"/>
  <c r="AD556" i="14"/>
  <c r="AJ556" i="14"/>
  <c r="AF541" i="14"/>
  <c r="AF516" i="14"/>
  <c r="AJ607" i="14"/>
  <c r="AD607" i="14"/>
  <c r="AJ466" i="14"/>
  <c r="AD466" i="14"/>
  <c r="AF620" i="14"/>
  <c r="AD627" i="14"/>
  <c r="AJ627" i="14"/>
  <c r="AJ672" i="14"/>
  <c r="AD672" i="14"/>
  <c r="AJ715" i="14"/>
  <c r="AD715" i="14"/>
  <c r="AF555" i="14"/>
  <c r="AE645" i="14"/>
  <c r="AE591" i="14"/>
  <c r="AF479" i="14"/>
  <c r="AJ517" i="14"/>
  <c r="AD517" i="14"/>
  <c r="AJ472" i="14"/>
  <c r="AD472" i="14"/>
  <c r="AE488" i="14"/>
  <c r="AF565" i="14"/>
  <c r="AE674" i="14"/>
  <c r="AJ656" i="14"/>
  <c r="AD656" i="14"/>
  <c r="AF534" i="14"/>
  <c r="AE628" i="14"/>
  <c r="AD591" i="14"/>
  <c r="AJ591" i="14"/>
  <c r="AE619" i="14"/>
  <c r="AE512" i="14"/>
  <c r="AJ571" i="14"/>
  <c r="AD571" i="14"/>
  <c r="AE706" i="14"/>
  <c r="AF432" i="14"/>
  <c r="AJ681" i="14"/>
  <c r="AD681" i="14"/>
  <c r="AE517" i="14"/>
  <c r="AD468" i="14"/>
  <c r="AJ468" i="14"/>
  <c r="AE436" i="14"/>
  <c r="AJ619" i="14"/>
  <c r="AD619" i="14"/>
  <c r="AF503" i="14"/>
  <c r="AJ615" i="14"/>
  <c r="AD615" i="14"/>
  <c r="AF482" i="14"/>
  <c r="AF520" i="14"/>
  <c r="AF728" i="14"/>
  <c r="AD473" i="14"/>
  <c r="AJ473" i="14"/>
  <c r="AF689" i="14"/>
  <c r="AE487" i="14"/>
  <c r="AF661" i="14"/>
  <c r="AF475" i="14"/>
  <c r="AD714" i="14"/>
  <c r="AJ714" i="14"/>
  <c r="AJ532" i="14"/>
  <c r="AD532" i="14"/>
  <c r="AJ731" i="14"/>
  <c r="AD731" i="14"/>
  <c r="AE647" i="14"/>
  <c r="AD711" i="14"/>
  <c r="AJ711" i="14"/>
  <c r="AF457" i="14"/>
  <c r="AJ555" i="14"/>
  <c r="AD555" i="14"/>
  <c r="AE520" i="14"/>
  <c r="AJ549" i="14"/>
  <c r="AD549" i="14"/>
  <c r="AE457" i="14"/>
  <c r="AJ576" i="14"/>
  <c r="AD576" i="14"/>
  <c r="AE478" i="14"/>
  <c r="AF696" i="14"/>
  <c r="AE577" i="14"/>
  <c r="AJ581" i="14"/>
  <c r="AD581" i="14"/>
  <c r="AF617" i="14"/>
  <c r="AE548" i="14"/>
  <c r="AD650" i="14"/>
  <c r="AJ650" i="14"/>
  <c r="AE632" i="14"/>
  <c r="AF644" i="14"/>
  <c r="AF641" i="14"/>
  <c r="AE553" i="14"/>
  <c r="AJ583" i="14"/>
  <c r="AD583" i="14"/>
  <c r="AJ675" i="14"/>
  <c r="AD675" i="14"/>
  <c r="AE636" i="14"/>
  <c r="AD481" i="14"/>
  <c r="AJ481" i="14"/>
  <c r="AD717" i="14"/>
  <c r="AJ717" i="14"/>
  <c r="AE576" i="14"/>
  <c r="AF478" i="14"/>
  <c r="AE728" i="14"/>
  <c r="AF613" i="14"/>
  <c r="AF639" i="14"/>
  <c r="AF491" i="14"/>
  <c r="AJ531" i="14"/>
  <c r="AD531" i="14"/>
  <c r="AF543" i="14"/>
  <c r="AJ453" i="14"/>
  <c r="AD453" i="14"/>
  <c r="AF612" i="14"/>
  <c r="AD458" i="14"/>
  <c r="AJ458" i="14"/>
  <c r="AD668" i="14"/>
  <c r="AJ668" i="14"/>
  <c r="AE713" i="14"/>
  <c r="AF717" i="14"/>
  <c r="AJ475" i="14"/>
  <c r="AD475" i="14"/>
  <c r="AJ590" i="14"/>
  <c r="AD590" i="14"/>
  <c r="AE528" i="14"/>
  <c r="AD610" i="14"/>
  <c r="AJ610" i="14"/>
  <c r="AE620" i="14"/>
  <c r="AE558" i="14"/>
  <c r="AJ697" i="14"/>
  <c r="AD697" i="14"/>
  <c r="AE518" i="14"/>
  <c r="AF524" i="14"/>
  <c r="AE490" i="14"/>
  <c r="AJ651" i="14"/>
  <c r="AD651" i="14"/>
  <c r="AF671" i="14"/>
  <c r="AF436" i="14"/>
  <c r="AD584" i="14"/>
  <c r="AJ584" i="14"/>
  <c r="AD551" i="14"/>
  <c r="AJ551" i="14"/>
  <c r="AF546" i="14"/>
  <c r="AF712" i="14"/>
  <c r="AF701" i="14"/>
  <c r="AD575" i="14"/>
  <c r="AJ575" i="14"/>
  <c r="AE445" i="14"/>
  <c r="AF660" i="14"/>
  <c r="AF528" i="14"/>
  <c r="AE720" i="14"/>
  <c r="AE637" i="14"/>
  <c r="AF480" i="14"/>
  <c r="AE570" i="14"/>
  <c r="AD563" i="14"/>
  <c r="AJ563" i="14"/>
  <c r="AD567" i="14"/>
  <c r="AJ567" i="14"/>
  <c r="AE721" i="14"/>
  <c r="AF557" i="14"/>
  <c r="AE498" i="14"/>
  <c r="AE607" i="14"/>
  <c r="AF547" i="14"/>
  <c r="AF591" i="14"/>
  <c r="AE541" i="14"/>
  <c r="AF670" i="14"/>
  <c r="AE503" i="14"/>
  <c r="AE731" i="14"/>
  <c r="AE497" i="14"/>
  <c r="AF626" i="14"/>
  <c r="AE467" i="14"/>
  <c r="AF471" i="14"/>
  <c r="AD496" i="14"/>
  <c r="AJ496" i="14"/>
  <c r="AD465" i="14"/>
  <c r="AJ465" i="14"/>
  <c r="AD625" i="14"/>
  <c r="AJ625" i="14"/>
  <c r="AE705" i="14"/>
  <c r="AD534" i="14"/>
  <c r="AJ534" i="14"/>
  <c r="AE525" i="14"/>
  <c r="AJ513" i="14"/>
  <c r="AD513" i="14"/>
  <c r="AF619" i="14"/>
  <c r="AD503" i="14"/>
  <c r="AJ503" i="14"/>
  <c r="AD434" i="14"/>
  <c r="AJ434" i="14"/>
  <c r="AF592" i="14"/>
  <c r="AD483" i="14"/>
  <c r="AJ483" i="14"/>
  <c r="AD694" i="14"/>
  <c r="AJ694" i="14"/>
  <c r="AE627" i="14"/>
  <c r="AF640" i="14"/>
  <c r="AE434" i="14"/>
  <c r="AJ690" i="14"/>
  <c r="AD690" i="14"/>
  <c r="AE655" i="14"/>
  <c r="AD558" i="14"/>
  <c r="AJ558" i="14"/>
  <c r="AE514" i="14"/>
  <c r="AF723" i="14"/>
  <c r="AE585" i="14"/>
  <c r="AD459" i="14"/>
  <c r="AJ459" i="14"/>
  <c r="AE590" i="14"/>
  <c r="AE698" i="14"/>
  <c r="AE507" i="14"/>
  <c r="AF668" i="14"/>
  <c r="AD613" i="14"/>
  <c r="AJ613" i="14"/>
  <c r="AE540" i="14"/>
  <c r="AE446" i="14"/>
  <c r="AF610" i="14"/>
  <c r="AE472" i="14"/>
  <c r="AF507" i="14"/>
  <c r="AE624" i="14"/>
  <c r="AF605" i="14"/>
  <c r="AJ666" i="14"/>
  <c r="AE588" i="14"/>
  <c r="AJ636" i="14"/>
  <c r="AD636" i="14"/>
  <c r="AD505" i="14"/>
  <c r="AJ505" i="14"/>
  <c r="AD662" i="14"/>
  <c r="AJ662" i="14"/>
  <c r="AF686" i="14"/>
  <c r="AD578" i="14"/>
  <c r="AJ578" i="14"/>
  <c r="AF539" i="14"/>
  <c r="AF481" i="14"/>
  <c r="AE633" i="14"/>
  <c r="AE702" i="14"/>
  <c r="AF569" i="14"/>
  <c r="AJ460" i="14"/>
  <c r="AD460" i="14"/>
  <c r="AJ712" i="14"/>
  <c r="AD712" i="14"/>
  <c r="AE470" i="14"/>
  <c r="AD533" i="14"/>
  <c r="AJ533" i="14"/>
  <c r="AJ520" i="14"/>
  <c r="AD520" i="14"/>
  <c r="AE699" i="14"/>
  <c r="AE521" i="14"/>
  <c r="AE581" i="14"/>
  <c r="AF675" i="14"/>
  <c r="AF597" i="14"/>
  <c r="AF669" i="14"/>
  <c r="AJ644" i="14"/>
  <c r="AD644" i="14"/>
  <c r="AD577" i="14"/>
  <c r="AJ577" i="14"/>
  <c r="AE593" i="14"/>
  <c r="AD544" i="14"/>
  <c r="AJ544" i="14"/>
  <c r="AE586" i="14"/>
  <c r="AE725" i="14"/>
  <c r="AD491" i="14"/>
  <c r="AJ491" i="14"/>
  <c r="AF583" i="14"/>
  <c r="AF680" i="14"/>
  <c r="AF460" i="14"/>
  <c r="AF527" i="14"/>
  <c r="AE602" i="14"/>
  <c r="AJ548" i="14"/>
  <c r="AD548" i="14"/>
  <c r="AE689" i="14"/>
  <c r="AF444" i="14"/>
  <c r="AJ553" i="14"/>
  <c r="AD553" i="14"/>
  <c r="AD628" i="14"/>
  <c r="AJ628" i="14"/>
  <c r="AD447" i="14"/>
  <c r="AJ447" i="14"/>
  <c r="AD490" i="14"/>
  <c r="AJ490" i="14"/>
  <c r="AJ649" i="14"/>
  <c r="AD649" i="14"/>
  <c r="AF651" i="14"/>
  <c r="AJ443" i="14"/>
  <c r="AD443" i="14"/>
  <c r="AD682" i="14"/>
  <c r="AJ682" i="14"/>
  <c r="AJ606" i="14"/>
  <c r="AD606" i="14"/>
  <c r="AI606" i="14" s="1"/>
  <c r="AF688" i="14"/>
  <c r="AJ701" i="14"/>
  <c r="AD701" i="14"/>
  <c r="AE660" i="14"/>
  <c r="AD730" i="14"/>
  <c r="AJ730" i="14"/>
  <c r="AF647" i="14"/>
  <c r="AE516" i="14"/>
  <c r="AE531" i="14"/>
  <c r="AE710" i="14"/>
  <c r="AF672" i="14"/>
  <c r="AD598" i="14"/>
  <c r="AJ598" i="14"/>
  <c r="AJ671" i="14"/>
  <c r="AD671" i="14"/>
  <c r="AF634" i="14"/>
  <c r="AE726" i="14"/>
  <c r="AF676" i="14"/>
  <c r="AE559" i="14"/>
  <c r="AE524" i="14"/>
  <c r="AF514" i="14"/>
  <c r="AF567" i="14"/>
  <c r="AE676" i="14"/>
  <c r="AF485" i="14"/>
  <c r="AF693" i="14"/>
  <c r="AE629" i="14"/>
  <c r="AD545" i="14"/>
  <c r="AJ545" i="14"/>
  <c r="AJ585" i="14"/>
  <c r="AD585" i="14"/>
  <c r="AD560" i="14"/>
  <c r="AJ560" i="14"/>
  <c r="AJ600" i="14"/>
  <c r="AD600" i="14"/>
  <c r="AF694" i="14"/>
  <c r="AE643" i="14"/>
  <c r="AF706" i="14"/>
  <c r="AF488" i="14"/>
  <c r="AD516" i="14"/>
  <c r="AJ516" i="14"/>
  <c r="AJ639" i="14"/>
  <c r="AD639" i="14"/>
  <c r="AF483" i="14"/>
  <c r="AJ643" i="14"/>
  <c r="AD643" i="14"/>
  <c r="AF652" i="14"/>
  <c r="AE692" i="14"/>
  <c r="AJ608" i="14"/>
  <c r="AD608" i="14"/>
  <c r="AE539" i="14"/>
  <c r="AD528" i="14"/>
  <c r="AJ528" i="14"/>
  <c r="AD720" i="14"/>
  <c r="AJ720" i="14"/>
  <c r="AE685" i="14"/>
  <c r="AF530" i="14"/>
  <c r="AD512" i="14"/>
  <c r="AJ512" i="14"/>
  <c r="AJ596" i="14"/>
  <c r="AD596" i="14"/>
  <c r="AJ440" i="14"/>
  <c r="AD440" i="14"/>
  <c r="AD695" i="14"/>
  <c r="AJ695" i="14"/>
  <c r="AF654" i="14"/>
  <c r="AF628" i="14"/>
  <c r="AE476" i="14"/>
  <c r="AF635" i="14"/>
  <c r="AJ706" i="14"/>
  <c r="AD706" i="14"/>
  <c r="AE587" i="14"/>
  <c r="AE442" i="14"/>
  <c r="AD446" i="14"/>
  <c r="AJ446" i="14"/>
  <c r="AF595" i="14"/>
  <c r="AE483" i="14"/>
  <c r="AE670" i="14"/>
  <c r="AJ635" i="14"/>
  <c r="AD635" i="14"/>
  <c r="AF588" i="14"/>
  <c r="AJ602" i="14"/>
  <c r="AD602" i="14"/>
  <c r="AF548" i="14"/>
  <c r="AE707" i="14"/>
  <c r="AF433" i="14"/>
  <c r="AE589" i="14"/>
  <c r="AD539" i="14"/>
  <c r="AJ539" i="14"/>
  <c r="AE453" i="14"/>
  <c r="AF642" i="14"/>
  <c r="AD437" i="14"/>
  <c r="AJ437" i="14"/>
  <c r="AJ522" i="14"/>
  <c r="AD522" i="14"/>
  <c r="AE606" i="14"/>
  <c r="AF470" i="14"/>
  <c r="AE469" i="14"/>
  <c r="AF593" i="14"/>
  <c r="AE621" i="14"/>
  <c r="AD550" i="14"/>
  <c r="AJ550" i="14"/>
  <c r="AE665" i="14"/>
  <c r="AE549" i="14"/>
  <c r="AE686" i="14"/>
  <c r="AJ612" i="14"/>
  <c r="AD612" i="14"/>
  <c r="AD725" i="14"/>
  <c r="AJ725" i="14"/>
  <c r="AF554" i="14"/>
  <c r="AD699" i="14"/>
  <c r="AJ699" i="14"/>
  <c r="AE680" i="14"/>
  <c r="AF581" i="14"/>
  <c r="AE448" i="14"/>
  <c r="AF674" i="14"/>
  <c r="AJ632" i="14"/>
  <c r="AD632" i="14"/>
  <c r="AD653" i="14"/>
  <c r="AJ653" i="14"/>
  <c r="AD470" i="14"/>
  <c r="AJ470" i="14"/>
  <c r="AD622" i="14"/>
  <c r="AJ622" i="14"/>
  <c r="AJ557" i="14"/>
  <c r="AD557" i="14"/>
  <c r="AD444" i="14"/>
  <c r="AJ444" i="14"/>
  <c r="AJ609" i="14"/>
  <c r="AD609" i="14"/>
  <c r="AD594" i="14"/>
  <c r="AJ594" i="14"/>
  <c r="AJ257" i="14"/>
  <c r="AD535" i="14"/>
  <c r="AJ535" i="14"/>
  <c r="AE482" i="14"/>
  <c r="AJ432" i="14"/>
  <c r="AD432" i="14"/>
  <c r="AJ659" i="14"/>
  <c r="AD659" i="14"/>
  <c r="AE473" i="14"/>
  <c r="AJ634" i="14"/>
  <c r="AD634" i="14"/>
  <c r="AE450" i="14"/>
  <c r="AJ637" i="14"/>
  <c r="AD637" i="14"/>
  <c r="AF462" i="14"/>
  <c r="AF512" i="14"/>
  <c r="AF495" i="14"/>
  <c r="AF500" i="14"/>
  <c r="AE479" i="14"/>
  <c r="AD439" i="14"/>
  <c r="AJ439" i="14"/>
  <c r="AF448" i="14"/>
  <c r="AF566" i="14"/>
  <c r="AE515" i="14"/>
  <c r="AE504" i="14"/>
  <c r="AJ722" i="14"/>
  <c r="AD722" i="14"/>
  <c r="AE560" i="14"/>
  <c r="AE455" i="14"/>
  <c r="AF681" i="14"/>
  <c r="AE626" i="14"/>
  <c r="AF487" i="14"/>
  <c r="AE458" i="14"/>
  <c r="AE575" i="14"/>
  <c r="AE694" i="14"/>
  <c r="AD507" i="14"/>
  <c r="AJ507" i="14"/>
  <c r="AJ488" i="14"/>
  <c r="AD488" i="14"/>
  <c r="AJ647" i="14"/>
  <c r="AD647" i="14"/>
  <c r="AE433" i="14"/>
  <c r="AD478" i="14"/>
  <c r="AJ478" i="14"/>
  <c r="AE537" i="14"/>
  <c r="AJ541" i="14"/>
  <c r="AD541" i="14"/>
  <c r="AF704" i="14"/>
  <c r="AD573" i="14"/>
  <c r="AJ573" i="14"/>
  <c r="AF720" i="14"/>
  <c r="AE475" i="14"/>
  <c r="AE623" i="14"/>
  <c r="AF663" i="14"/>
  <c r="AJ616" i="14"/>
  <c r="AD616" i="14"/>
  <c r="AF698" i="14"/>
  <c r="AD504" i="14"/>
  <c r="AJ504" i="14"/>
  <c r="AD482" i="14"/>
  <c r="AJ482" i="14"/>
  <c r="AE574" i="14"/>
  <c r="AF505" i="14"/>
  <c r="AE714" i="14"/>
  <c r="AF502" i="14"/>
  <c r="AF630" i="14"/>
  <c r="AF599" i="14"/>
  <c r="AE605" i="14"/>
  <c r="AD657" i="14"/>
  <c r="AJ657" i="14"/>
  <c r="AD603" i="14"/>
  <c r="AJ603" i="14"/>
  <c r="AF510" i="14"/>
  <c r="AJ476" i="14"/>
  <c r="AD476" i="14"/>
  <c r="AD508" i="14"/>
  <c r="AJ508" i="14"/>
  <c r="AF477" i="14"/>
  <c r="AE671" i="14"/>
  <c r="AF655" i="14"/>
  <c r="AF442" i="14"/>
  <c r="AJ547" i="14"/>
  <c r="AD547" i="14"/>
  <c r="AJ663" i="14"/>
  <c r="AD663" i="14"/>
  <c r="AF719" i="14"/>
  <c r="AE502" i="14"/>
  <c r="AJ599" i="14"/>
  <c r="AD599" i="14"/>
  <c r="AE565" i="14"/>
  <c r="AF564" i="14"/>
  <c r="AF526" i="14"/>
  <c r="AD707" i="14"/>
  <c r="AJ707" i="14"/>
  <c r="AE642" i="14"/>
  <c r="AD642" i="14"/>
  <c r="AJ642" i="14"/>
  <c r="AE659" i="14"/>
  <c r="AJ495" i="14"/>
  <c r="AD495" i="14"/>
  <c r="AF522" i="14"/>
  <c r="AJ597" i="14"/>
  <c r="AD597" i="14"/>
  <c r="AF718" i="14"/>
  <c r="AE641" i="14"/>
  <c r="AF494" i="14"/>
  <c r="AJ665" i="14"/>
  <c r="AD665" i="14"/>
  <c r="AJ673" i="14"/>
  <c r="AD673" i="14"/>
  <c r="AJ680" i="14"/>
  <c r="AD680" i="14"/>
  <c r="AJ486" i="14"/>
  <c r="AD486" i="14"/>
  <c r="AE617" i="14"/>
  <c r="AF606" i="14"/>
  <c r="AJ499" i="14"/>
  <c r="AD499" i="14"/>
  <c r="AJ433" i="14"/>
  <c r="AD433" i="14"/>
  <c r="AF725" i="14"/>
  <c r="AJ494" i="14"/>
  <c r="AD494" i="14"/>
  <c r="AE508" i="14"/>
  <c r="AD562" i="14"/>
  <c r="AJ562" i="14"/>
  <c r="AF707" i="14"/>
  <c r="AE717" i="14"/>
  <c r="AE501" i="14"/>
  <c r="AD641" i="14"/>
  <c r="AJ641" i="14"/>
  <c r="AF724" i="14"/>
  <c r="AD626" i="14"/>
  <c r="AJ626" i="14"/>
  <c r="AE601" i="14"/>
  <c r="AD521" i="14"/>
  <c r="AJ521" i="14"/>
  <c r="AE691" i="14"/>
  <c r="AF582" i="14"/>
  <c r="AF461" i="14"/>
  <c r="AE613" i="14"/>
  <c r="AF614" i="14"/>
  <c r="AF645" i="14"/>
  <c r="AD667" i="14"/>
  <c r="AJ667" i="14"/>
  <c r="AD506" i="14"/>
  <c r="AJ506" i="14"/>
  <c r="AJ710" i="14"/>
  <c r="AD710" i="14"/>
  <c r="AJ721" i="14"/>
  <c r="AD721" i="14"/>
  <c r="AJ436" i="14"/>
  <c r="AD436" i="14"/>
  <c r="AE546" i="14"/>
  <c r="AE673" i="14"/>
  <c r="AJ570" i="14"/>
  <c r="AD570" i="14"/>
  <c r="AD664" i="14"/>
  <c r="AJ664" i="14"/>
  <c r="AF653" i="14"/>
  <c r="AF446" i="14"/>
  <c r="AF456" i="14"/>
  <c r="AF576" i="14"/>
  <c r="AJ500" i="14"/>
  <c r="AD500" i="14"/>
  <c r="AE625" i="14"/>
  <c r="AE534" i="14"/>
  <c r="AJ467" i="14"/>
  <c r="AD467" i="14"/>
  <c r="AF721" i="14"/>
  <c r="AE652" i="14"/>
  <c r="AD441" i="14"/>
  <c r="AJ441" i="14"/>
  <c r="AE566" i="14"/>
  <c r="AJ540" i="14"/>
  <c r="AD540" i="14"/>
  <c r="AF439" i="14"/>
  <c r="AF445" i="14"/>
  <c r="AD452" i="14"/>
  <c r="AJ452" i="14"/>
  <c r="AD670" i="14"/>
  <c r="AJ670" i="14"/>
  <c r="AF602" i="14"/>
  <c r="AE400" i="14"/>
  <c r="AD471" i="14"/>
  <c r="AJ471" i="14"/>
  <c r="AJ566" i="14"/>
  <c r="AD566" i="14"/>
  <c r="AJ529" i="14"/>
  <c r="AD529" i="14"/>
  <c r="AF616" i="14"/>
  <c r="AE615" i="14"/>
  <c r="AJ487" i="14"/>
  <c r="AD487" i="14"/>
  <c r="AD708" i="14"/>
  <c r="AJ708" i="14"/>
  <c r="AF496" i="14"/>
  <c r="AE640" i="14"/>
  <c r="AJ687" i="14"/>
  <c r="AD687" i="14"/>
  <c r="AF540" i="14"/>
  <c r="AF537" i="14"/>
  <c r="AJ463" i="14"/>
  <c r="AD463" i="14"/>
  <c r="AF399" i="14"/>
  <c r="AJ462" i="14"/>
  <c r="AD462" i="14"/>
  <c r="AE663" i="14"/>
  <c r="AE496" i="14"/>
  <c r="AJ605" i="14"/>
  <c r="AD605" i="14"/>
  <c r="AE711" i="14"/>
  <c r="AE687" i="14"/>
  <c r="AF571" i="14"/>
  <c r="AE454" i="14"/>
  <c r="AJ704" i="14"/>
  <c r="AD704" i="14"/>
  <c r="AF552" i="14"/>
  <c r="AJ724" i="14"/>
  <c r="AD724" i="14"/>
  <c r="AJ451" i="14"/>
  <c r="AD451" i="14"/>
  <c r="AF575" i="14"/>
  <c r="AE535" i="14"/>
  <c r="AD661" i="14"/>
  <c r="AJ661" i="14"/>
  <c r="AJ623" i="14"/>
  <c r="AD623" i="14"/>
  <c r="AD510" i="14"/>
  <c r="AJ510" i="14"/>
  <c r="AD620" i="14"/>
  <c r="AJ620" i="14"/>
  <c r="AJ480" i="14"/>
  <c r="AD480" i="14"/>
  <c r="AE573" i="14"/>
  <c r="AF715" i="14"/>
  <c r="AD658" i="14"/>
  <c r="AJ658" i="14"/>
  <c r="AF525" i="14"/>
  <c r="AF459" i="14"/>
  <c r="AE616" i="14"/>
  <c r="AF476" i="14"/>
  <c r="AE608" i="14"/>
  <c r="AJ565" i="14"/>
  <c r="AD565" i="14"/>
  <c r="AE668" i="14"/>
  <c r="AD568" i="14"/>
  <c r="AJ568" i="14"/>
  <c r="AE526" i="14"/>
  <c r="AD543" i="14"/>
  <c r="AJ543" i="14"/>
  <c r="AE732" i="14"/>
  <c r="AE461" i="14"/>
  <c r="AF492" i="14"/>
  <c r="AF531" i="14"/>
  <c r="AD674" i="14"/>
  <c r="AJ674" i="14"/>
  <c r="AE550" i="14"/>
  <c r="AF665" i="14"/>
  <c r="AF601" i="14"/>
  <c r="AJ582" i="14"/>
  <c r="AD582" i="14"/>
  <c r="AF586" i="14"/>
  <c r="AE592" i="14"/>
  <c r="AD589" i="14"/>
  <c r="AJ589" i="14"/>
  <c r="AD645" i="14"/>
  <c r="AJ645" i="14"/>
  <c r="AF508" i="14"/>
  <c r="AE662" i="14"/>
  <c r="AF562" i="14"/>
  <c r="AE718" i="14"/>
  <c r="AF650" i="14"/>
  <c r="AJ614" i="14"/>
  <c r="AD614" i="14"/>
  <c r="AD633" i="14"/>
  <c r="AJ633" i="14"/>
  <c r="AF499" i="14"/>
  <c r="AE451" i="14"/>
  <c r="AJ569" i="14"/>
  <c r="AD569" i="14"/>
  <c r="AD461" i="14"/>
  <c r="AJ461" i="14"/>
  <c r="AF469" i="14"/>
  <c r="AE729" i="14"/>
  <c r="AD554" i="14"/>
  <c r="AJ554" i="14"/>
  <c r="AF511" i="14"/>
  <c r="AF710" i="14"/>
  <c r="AD546" i="14"/>
  <c r="AJ546" i="14"/>
  <c r="AJ732" i="14"/>
  <c r="AD732" i="14"/>
  <c r="AD648" i="14"/>
  <c r="AJ648" i="14"/>
  <c r="AJ678" i="14"/>
  <c r="AD678" i="14"/>
  <c r="AJ684" i="14"/>
  <c r="AD684" i="14"/>
  <c r="AF490" i="14"/>
  <c r="AE529" i="14"/>
  <c r="AJ574" i="14"/>
  <c r="AD574" i="14"/>
  <c r="AD477" i="14"/>
  <c r="AJ477" i="14"/>
  <c r="AF535" i="14"/>
  <c r="AF450" i="14"/>
  <c r="AF559" i="14"/>
  <c r="AJ456" i="14"/>
  <c r="AD456" i="14"/>
  <c r="AF600" i="14"/>
  <c r="AF692" i="14"/>
  <c r="AF518" i="14"/>
  <c r="AD479" i="14"/>
  <c r="AJ479" i="14"/>
  <c r="AJ588" i="14"/>
  <c r="AD588" i="14"/>
  <c r="AF570" i="14"/>
  <c r="AE693" i="14"/>
  <c r="AE536" i="14"/>
  <c r="AE545" i="14"/>
  <c r="AJ400" i="14"/>
  <c r="AD400" i="14"/>
  <c r="AF473" i="14"/>
  <c r="AJ654" i="14"/>
  <c r="AD654" i="14"/>
  <c r="AD552" i="14"/>
  <c r="AJ552" i="14"/>
  <c r="AJ445" i="14"/>
  <c r="AD445" i="14"/>
  <c r="AF703" i="14"/>
  <c r="AJ655" i="14"/>
  <c r="AD655" i="14"/>
  <c r="AF657" i="14"/>
  <c r="AJ525" i="14"/>
  <c r="AD525" i="14"/>
  <c r="AF611" i="14"/>
  <c r="AD448" i="14"/>
  <c r="AJ448" i="14"/>
  <c r="AE438" i="14"/>
  <c r="AD442" i="14"/>
  <c r="AJ442" i="14"/>
  <c r="AD537" i="14"/>
  <c r="AJ537" i="14"/>
  <c r="AF714" i="14"/>
  <c r="AD530" i="14"/>
  <c r="AJ530" i="14"/>
  <c r="AD692" i="14"/>
  <c r="AJ692" i="14"/>
  <c r="AF561" i="14"/>
  <c r="AE567" i="14"/>
  <c r="AF513" i="14"/>
  <c r="AE634" i="14"/>
  <c r="AJ676" i="14"/>
  <c r="AD676" i="14"/>
  <c r="AE440" i="14"/>
  <c r="AD579" i="14"/>
  <c r="AJ579" i="14"/>
  <c r="AJ630" i="14"/>
  <c r="AD630" i="14"/>
  <c r="AE596" i="14"/>
  <c r="AF556" i="14"/>
  <c r="AJ587" i="14"/>
  <c r="AD587" i="14"/>
  <c r="AF608" i="14"/>
  <c r="AD564" i="14"/>
  <c r="AJ564" i="14"/>
  <c r="AE727" i="14"/>
  <c r="AF465" i="14"/>
  <c r="AD469" i="14"/>
  <c r="AJ469" i="14"/>
  <c r="AJ515" i="14"/>
  <c r="AD515" i="14"/>
  <c r="AD580" i="14"/>
  <c r="AJ580" i="14"/>
  <c r="AE571" i="14"/>
  <c r="AF731" i="14"/>
  <c r="AF573" i="14"/>
  <c r="AE444" i="14"/>
  <c r="AE485" i="14"/>
  <c r="AD457" i="14"/>
  <c r="AJ457" i="14"/>
  <c r="AF625" i="14"/>
  <c r="AE563" i="14"/>
  <c r="AF604" i="14"/>
  <c r="AE463" i="14"/>
  <c r="AF454" i="14"/>
  <c r="AD502" i="14"/>
  <c r="AJ502" i="14"/>
  <c r="AJ526" i="14"/>
  <c r="AD526" i="14"/>
  <c r="AF538" i="14"/>
  <c r="AE477" i="14"/>
  <c r="AE533" i="14"/>
  <c r="AD729" i="14"/>
  <c r="AJ729" i="14"/>
  <c r="AD601" i="14"/>
  <c r="AJ601" i="14"/>
  <c r="AF521" i="14"/>
  <c r="AD691" i="14"/>
  <c r="AJ691" i="14"/>
  <c r="AE481" i="14"/>
  <c r="AF550" i="14"/>
  <c r="AJ527" i="14"/>
  <c r="AD527" i="14"/>
  <c r="AD586" i="14"/>
  <c r="AJ586" i="14"/>
  <c r="AE695" i="14"/>
  <c r="AJ677" i="14"/>
  <c r="AD677" i="14"/>
  <c r="AE712" i="14"/>
  <c r="AF578" i="14"/>
  <c r="AE582" i="14"/>
  <c r="AF695" i="14"/>
  <c r="AE658" i="14"/>
  <c r="AF713" i="14"/>
  <c r="AE538" i="14"/>
  <c r="AF621" i="14"/>
  <c r="AD398" i="14"/>
  <c r="AJ398" i="14"/>
  <c r="AD702" i="14"/>
  <c r="AJ702" i="14"/>
  <c r="AD592" i="14"/>
  <c r="AJ592" i="14"/>
  <c r="AJ561" i="14"/>
  <c r="AD561" i="14"/>
  <c r="AF544" i="14"/>
  <c r="AD718" i="14"/>
  <c r="AJ718" i="14"/>
  <c r="AE505" i="14"/>
  <c r="AE715" i="14"/>
  <c r="AD652" i="14"/>
  <c r="AJ652" i="14"/>
  <c r="AF438" i="14"/>
  <c r="AJ474" i="14"/>
  <c r="AD474" i="14"/>
  <c r="AD728" i="14"/>
  <c r="AJ728" i="14"/>
  <c r="AJ492" i="14"/>
  <c r="AD492" i="14"/>
  <c r="AD727" i="14"/>
  <c r="AJ727" i="14"/>
  <c r="AD703" i="14"/>
  <c r="AJ703" i="14"/>
  <c r="AF451" i="14"/>
  <c r="AD518" i="14"/>
  <c r="AJ518" i="14"/>
  <c r="AE610" i="14"/>
  <c r="AJ698" i="14"/>
  <c r="AD698" i="14"/>
  <c r="AJ631" i="14"/>
  <c r="AD631" i="14"/>
  <c r="AD519" i="14"/>
  <c r="AJ519" i="14"/>
  <c r="AF536" i="14"/>
  <c r="AJ595" i="14"/>
  <c r="AD595" i="14"/>
  <c r="AD524" i="14"/>
  <c r="AJ524" i="14"/>
  <c r="AJ611" i="14"/>
  <c r="AD611" i="14"/>
  <c r="AE511" i="14"/>
  <c r="AD450" i="14"/>
  <c r="AJ450" i="14"/>
  <c r="AJ705" i="14"/>
  <c r="AD705" i="14"/>
  <c r="AF458" i="14"/>
  <c r="AD438" i="14"/>
  <c r="AJ438" i="14"/>
  <c r="AE664" i="14"/>
  <c r="AE611" i="14"/>
  <c r="AE622" i="14"/>
  <c r="AJ723" i="14"/>
  <c r="AD723" i="14"/>
  <c r="AE708" i="14"/>
  <c r="AD604" i="14"/>
  <c r="AJ604" i="14"/>
  <c r="AJ719" i="14"/>
  <c r="AD719" i="14"/>
  <c r="AE599" i="14"/>
  <c r="AJ640" i="14"/>
  <c r="AD640" i="14"/>
  <c r="AF687" i="14"/>
  <c r="AD669" i="14"/>
  <c r="AJ669" i="14"/>
  <c r="AD693" i="14"/>
  <c r="AJ693" i="14"/>
  <c r="AD514" i="14"/>
  <c r="AJ514" i="14"/>
  <c r="AJ536" i="14"/>
  <c r="AD536" i="14"/>
  <c r="AJ688" i="14"/>
  <c r="AD688" i="14"/>
  <c r="AE723" i="14"/>
  <c r="AF585" i="14"/>
  <c r="AF452" i="14"/>
  <c r="AJ455" i="14"/>
  <c r="AD455" i="14"/>
  <c r="AJ485" i="14"/>
  <c r="AD485" i="14"/>
  <c r="AE401" i="14"/>
  <c r="AF504" i="14"/>
  <c r="AJ617" i="14"/>
  <c r="AD617" i="14"/>
  <c r="AI617" i="14" s="1"/>
  <c r="AE554" i="14"/>
  <c r="AJ629" i="14"/>
  <c r="AD629" i="14"/>
  <c r="AJ401" i="14"/>
  <c r="AD401" i="14"/>
  <c r="AF727" i="14"/>
  <c r="AF643" i="14"/>
  <c r="AJ624" i="14"/>
  <c r="AD624" i="14"/>
  <c r="AF440" i="14"/>
  <c r="AD713" i="14"/>
  <c r="AJ713" i="14"/>
  <c r="AJ593" i="14"/>
  <c r="AD593" i="14"/>
  <c r="AJ696" i="14"/>
  <c r="AD696" i="14"/>
  <c r="AD685" i="14"/>
  <c r="AJ685" i="14"/>
  <c r="AD559" i="14"/>
  <c r="AJ559" i="14"/>
  <c r="AF467" i="14"/>
  <c r="AF560" i="14"/>
  <c r="AE600" i="14"/>
  <c r="AE439" i="14"/>
  <c r="AE510" i="14"/>
  <c r="AE704" i="14"/>
  <c r="AJ501" i="14"/>
  <c r="AD501" i="14"/>
  <c r="AE682" i="14"/>
  <c r="AF589" i="14"/>
  <c r="AE631" i="14"/>
  <c r="AF656" i="14"/>
  <c r="AF533" i="14"/>
  <c r="AE651" i="14"/>
  <c r="AE527" i="14"/>
  <c r="AD621" i="14"/>
  <c r="AJ621" i="14"/>
  <c r="AF690" i="14"/>
  <c r="AF501" i="14"/>
  <c r="AF659" i="14"/>
  <c r="AE683" i="14"/>
  <c r="AE594" i="14"/>
  <c r="AF443" i="14"/>
  <c r="AD683" i="14"/>
  <c r="AJ683" i="14"/>
  <c r="AF702" i="14"/>
  <c r="AE583" i="14"/>
  <c r="AE543" i="14"/>
  <c r="AE677" i="14"/>
  <c r="AD686" i="14"/>
  <c r="AJ686" i="14"/>
  <c r="AE555" i="14"/>
  <c r="AE265" i="14"/>
  <c r="AE350" i="14"/>
  <c r="AE151" i="14"/>
  <c r="AF428" i="14"/>
  <c r="AF60" i="14"/>
  <c r="AD14" i="14"/>
  <c r="G11" i="20" s="1"/>
  <c r="AD97" i="14"/>
  <c r="AE128" i="14"/>
  <c r="AE71" i="14"/>
  <c r="AF126" i="14"/>
  <c r="AD24" i="14"/>
  <c r="G20" i="20" s="1"/>
  <c r="AF26" i="14"/>
  <c r="AF150" i="14"/>
  <c r="AF193" i="14"/>
  <c r="AF125" i="14"/>
  <c r="AD116" i="14"/>
  <c r="AF63" i="14"/>
  <c r="AF355" i="14"/>
  <c r="AF179" i="14"/>
  <c r="AE156" i="14"/>
  <c r="AF137" i="14"/>
  <c r="AD59" i="14"/>
  <c r="AE349" i="14"/>
  <c r="AF18" i="14"/>
  <c r="AF349" i="14"/>
  <c r="AJ348" i="14"/>
  <c r="AD348" i="14"/>
  <c r="AE348" i="14"/>
  <c r="AF348" i="14"/>
  <c r="AD349" i="14"/>
  <c r="AJ349" i="14"/>
  <c r="AD73" i="14"/>
  <c r="AF53" i="14"/>
  <c r="AF138" i="14"/>
  <c r="AD87" i="14"/>
  <c r="AF197" i="14"/>
  <c r="AE14" i="14"/>
  <c r="AE158" i="14"/>
  <c r="AF98" i="14"/>
  <c r="AF210" i="14"/>
  <c r="AE79" i="14"/>
  <c r="AD61" i="14"/>
  <c r="AE145" i="14"/>
  <c r="AF334" i="14"/>
  <c r="AE326" i="14"/>
  <c r="AE396" i="14"/>
  <c r="AE410" i="14"/>
  <c r="AE390" i="14"/>
  <c r="AF376" i="14"/>
  <c r="AF286" i="14"/>
  <c r="AE289" i="14"/>
  <c r="AF326" i="14"/>
  <c r="AE228" i="14"/>
  <c r="AF325" i="14"/>
  <c r="AE381" i="14"/>
  <c r="AE237" i="14"/>
  <c r="AF417" i="14"/>
  <c r="AJ337" i="14"/>
  <c r="AE360" i="14"/>
  <c r="AD119" i="14"/>
  <c r="AF201" i="14"/>
  <c r="AE371" i="14"/>
  <c r="AD198" i="14"/>
  <c r="AF368" i="14"/>
  <c r="AJ316" i="14"/>
  <c r="AJ238" i="14"/>
  <c r="AD238" i="14"/>
  <c r="AF382" i="14"/>
  <c r="AD233" i="14"/>
  <c r="AI233" i="14" s="1"/>
  <c r="AJ233" i="14"/>
  <c r="AF236" i="14"/>
  <c r="AF235" i="14"/>
  <c r="AE234" i="14"/>
  <c r="AJ239" i="14"/>
  <c r="AD239" i="14"/>
  <c r="AJ235" i="14"/>
  <c r="AD235" i="14"/>
  <c r="AE240" i="14"/>
  <c r="AE233" i="14"/>
  <c r="AE358" i="14"/>
  <c r="AE235" i="14"/>
  <c r="AF233" i="14"/>
  <c r="AE324" i="14"/>
  <c r="AJ240" i="14"/>
  <c r="AD240" i="14"/>
  <c r="AF234" i="14"/>
  <c r="AF240" i="14"/>
  <c r="AE236" i="14"/>
  <c r="AD236" i="14"/>
  <c r="AJ236" i="14"/>
  <c r="AE239" i="14"/>
  <c r="AE303" i="14"/>
  <c r="AF238" i="14"/>
  <c r="AE238" i="14"/>
  <c r="AD234" i="14"/>
  <c r="AJ234" i="14"/>
  <c r="AF237" i="14"/>
  <c r="AJ237" i="14"/>
  <c r="AD237" i="14"/>
  <c r="AF239" i="14"/>
  <c r="AF257" i="14"/>
  <c r="AE22" i="14"/>
  <c r="AE146" i="14"/>
  <c r="AD29" i="14"/>
  <c r="AE90" i="14"/>
  <c r="AF16" i="14"/>
  <c r="AF255" i="14"/>
  <c r="AE250" i="14"/>
  <c r="AE282" i="14"/>
  <c r="AF422" i="14"/>
  <c r="AE430" i="14"/>
  <c r="AF231" i="14"/>
  <c r="AF323" i="14"/>
  <c r="AD331" i="14"/>
  <c r="AI331" i="14" s="1"/>
  <c r="AF427" i="14"/>
  <c r="AF367" i="14"/>
  <c r="AE311" i="14"/>
  <c r="AE415" i="14"/>
  <c r="AE374" i="14"/>
  <c r="AD301" i="14"/>
  <c r="AI301" i="14" s="1"/>
  <c r="AF324" i="14"/>
  <c r="AE422" i="14"/>
  <c r="AF388" i="14"/>
  <c r="AE285" i="14"/>
  <c r="AE299" i="14"/>
  <c r="AF420" i="14"/>
  <c r="AF295" i="14"/>
  <c r="AE424" i="14"/>
  <c r="AE227" i="14"/>
  <c r="AD160" i="14"/>
  <c r="AF36" i="14"/>
  <c r="AE70" i="14"/>
  <c r="AF106" i="14"/>
  <c r="AF99" i="14"/>
  <c r="AE60" i="14"/>
  <c r="AE190" i="14"/>
  <c r="AE153" i="14"/>
  <c r="AF247" i="14"/>
  <c r="AE417" i="14"/>
  <c r="AF430" i="14"/>
  <c r="AE364" i="14"/>
  <c r="AE92" i="14"/>
  <c r="AD132" i="14"/>
  <c r="AE110" i="14"/>
  <c r="AF346" i="14"/>
  <c r="AE220" i="14"/>
  <c r="AF310" i="14"/>
  <c r="AF429" i="14"/>
  <c r="AE420" i="14"/>
  <c r="AD91" i="14"/>
  <c r="AE150" i="14"/>
  <c r="AF313" i="14"/>
  <c r="AF373" i="14"/>
  <c r="AE317" i="14"/>
  <c r="AF118" i="14"/>
  <c r="AF151" i="14"/>
  <c r="AE88" i="14"/>
  <c r="AD74" i="14"/>
  <c r="AF202" i="14"/>
  <c r="AE222" i="14"/>
  <c r="AE260" i="14"/>
  <c r="AF380" i="14"/>
  <c r="AF287" i="14"/>
  <c r="AF305" i="14"/>
  <c r="AF250" i="14"/>
  <c r="AF59" i="14"/>
  <c r="AE9" i="14"/>
  <c r="AF123" i="14"/>
  <c r="AE180" i="14"/>
  <c r="AF109" i="14"/>
  <c r="AE407" i="14"/>
  <c r="AF279" i="14"/>
  <c r="AF385" i="14"/>
  <c r="AF291" i="14"/>
  <c r="AE314" i="14"/>
  <c r="AE373" i="14"/>
  <c r="AE94" i="14"/>
  <c r="AD79" i="14"/>
  <c r="AF131" i="14"/>
  <c r="AF31" i="14"/>
  <c r="AF153" i="14"/>
  <c r="AE62" i="14"/>
  <c r="AE113" i="14"/>
  <c r="AF107" i="14"/>
  <c r="AD148" i="14"/>
  <c r="AF147" i="14"/>
  <c r="AE262" i="14"/>
  <c r="AF311" i="14"/>
  <c r="AF254" i="14"/>
  <c r="AE309" i="14"/>
  <c r="AF258" i="14"/>
  <c r="AF285" i="14"/>
  <c r="AF338" i="14"/>
  <c r="AE53" i="14"/>
  <c r="AD187" i="14"/>
  <c r="AE389" i="14"/>
  <c r="AF49" i="14"/>
  <c r="AE55" i="14"/>
  <c r="AD123" i="14"/>
  <c r="AE269" i="14"/>
  <c r="AD343" i="14"/>
  <c r="AI343" i="14" s="1"/>
  <c r="AF283" i="14"/>
  <c r="AE272" i="14"/>
  <c r="AE283" i="14"/>
  <c r="AF362" i="14"/>
  <c r="AE370" i="14"/>
  <c r="AF297" i="14"/>
  <c r="AE224" i="14"/>
  <c r="AF220" i="14"/>
  <c r="AE395" i="14"/>
  <c r="AE277" i="14"/>
  <c r="AE259" i="14"/>
  <c r="AE428" i="14"/>
  <c r="AE242" i="14"/>
  <c r="AF222" i="14"/>
  <c r="AE404" i="14"/>
  <c r="AE383" i="14"/>
  <c r="AF290" i="14"/>
  <c r="AD365" i="14"/>
  <c r="AJ365" i="14"/>
  <c r="AE270" i="14"/>
  <c r="AF312" i="14"/>
  <c r="AD383" i="14"/>
  <c r="AJ383" i="14"/>
  <c r="AJ413" i="14"/>
  <c r="AD413" i="14"/>
  <c r="AE365" i="14"/>
  <c r="AF413" i="14"/>
  <c r="AF282" i="14"/>
  <c r="AE397" i="14"/>
  <c r="AE392" i="14"/>
  <c r="AE343" i="14"/>
  <c r="AE384" i="14"/>
  <c r="AF270" i="14"/>
  <c r="AE245" i="14"/>
  <c r="AF296" i="14"/>
  <c r="AE418" i="14"/>
  <c r="AD275" i="14"/>
  <c r="AJ275" i="14"/>
  <c r="AE217" i="14"/>
  <c r="AF375" i="14"/>
  <c r="AE328" i="14"/>
  <c r="AD300" i="14"/>
  <c r="AJ300" i="14"/>
  <c r="AF341" i="14"/>
  <c r="AD393" i="14"/>
  <c r="AJ393" i="14"/>
  <c r="AF358" i="14"/>
  <c r="AJ339" i="14"/>
  <c r="AD339" i="14"/>
  <c r="AF396" i="14"/>
  <c r="AD279" i="14"/>
  <c r="AJ279" i="14"/>
  <c r="AD326" i="14"/>
  <c r="AJ326" i="14"/>
  <c r="AE426" i="14"/>
  <c r="AE429" i="14"/>
  <c r="AF264" i="14"/>
  <c r="AE405" i="14"/>
  <c r="AD304" i="14"/>
  <c r="AJ304" i="14"/>
  <c r="AF336" i="14"/>
  <c r="AE294" i="14"/>
  <c r="AE229" i="14"/>
  <c r="AD336" i="14"/>
  <c r="AJ336" i="14"/>
  <c r="AF353" i="14"/>
  <c r="AE271" i="14"/>
  <c r="AJ325" i="14"/>
  <c r="AD325" i="14"/>
  <c r="AJ331" i="14"/>
  <c r="AD390" i="14"/>
  <c r="AJ390" i="14"/>
  <c r="AF431" i="14"/>
  <c r="AF410" i="14"/>
  <c r="AE244" i="14"/>
  <c r="AD305" i="14"/>
  <c r="AJ305" i="14"/>
  <c r="AJ244" i="14"/>
  <c r="AD244" i="14"/>
  <c r="AD286" i="14"/>
  <c r="AJ286" i="14"/>
  <c r="AD428" i="14"/>
  <c r="AJ428" i="14"/>
  <c r="AE391" i="14"/>
  <c r="AE246" i="14"/>
  <c r="AF343" i="14"/>
  <c r="AF269" i="14"/>
  <c r="AJ360" i="14"/>
  <c r="AD360" i="14"/>
  <c r="AJ246" i="14"/>
  <c r="AD246" i="14"/>
  <c r="AF230" i="14"/>
  <c r="AE302" i="14"/>
  <c r="AJ226" i="14"/>
  <c r="AD226" i="14"/>
  <c r="AI226" i="14" s="1"/>
  <c r="AE301" i="14"/>
  <c r="AD269" i="14"/>
  <c r="AJ269" i="14"/>
  <c r="AE332" i="14"/>
  <c r="AJ292" i="14"/>
  <c r="AD292" i="14"/>
  <c r="AJ343" i="14"/>
  <c r="AF292" i="14"/>
  <c r="AE402" i="14"/>
  <c r="AD319" i="14"/>
  <c r="AI319" i="14" s="1"/>
  <c r="AJ319" i="14"/>
  <c r="AF217" i="14"/>
  <c r="AD379" i="14"/>
  <c r="AJ379" i="14"/>
  <c r="AD350" i="14"/>
  <c r="AJ350" i="14"/>
  <c r="AE368" i="14"/>
  <c r="AJ307" i="14"/>
  <c r="AD307" i="14"/>
  <c r="AJ371" i="14"/>
  <c r="AD371" i="14"/>
  <c r="AE412" i="14"/>
  <c r="AD429" i="14"/>
  <c r="AJ429" i="14"/>
  <c r="AE253" i="14"/>
  <c r="AE268" i="14"/>
  <c r="AD382" i="14"/>
  <c r="AJ382" i="14"/>
  <c r="AF415" i="14"/>
  <c r="AJ315" i="14"/>
  <c r="AD315" i="14"/>
  <c r="AF277" i="14"/>
  <c r="AJ377" i="14"/>
  <c r="AD377" i="14"/>
  <c r="AF342" i="14"/>
  <c r="AE375" i="14"/>
  <c r="AF416" i="14"/>
  <c r="AD253" i="14"/>
  <c r="AI253" i="14" s="1"/>
  <c r="AJ253" i="14"/>
  <c r="AF278" i="14"/>
  <c r="AE276" i="14"/>
  <c r="AE378" i="14"/>
  <c r="AF361" i="14"/>
  <c r="AD309" i="14"/>
  <c r="AJ309" i="14"/>
  <c r="AD277" i="14"/>
  <c r="AJ277" i="14"/>
  <c r="AD426" i="14"/>
  <c r="AJ426" i="14"/>
  <c r="AF389" i="14"/>
  <c r="AD278" i="14"/>
  <c r="AJ278" i="14"/>
  <c r="AD412" i="14"/>
  <c r="AI412" i="14" s="1"/>
  <c r="AJ412" i="14"/>
  <c r="AD385" i="14"/>
  <c r="AJ385" i="14"/>
  <c r="AJ358" i="14"/>
  <c r="AD358" i="14"/>
  <c r="AE293" i="14"/>
  <c r="AF314" i="14"/>
  <c r="AJ303" i="14"/>
  <c r="AJ375" i="14"/>
  <c r="AD375" i="14"/>
  <c r="AI375" i="14" s="1"/>
  <c r="AE295" i="14"/>
  <c r="AE291" i="14"/>
  <c r="AD276" i="14"/>
  <c r="AJ276" i="14"/>
  <c r="AF288" i="14"/>
  <c r="AJ323" i="14"/>
  <c r="AD323" i="14"/>
  <c r="AE232" i="14"/>
  <c r="AF352" i="14"/>
  <c r="AE286" i="14"/>
  <c r="AD321" i="14"/>
  <c r="AJ321" i="14"/>
  <c r="AD352" i="14"/>
  <c r="AJ352" i="14"/>
  <c r="AD313" i="14"/>
  <c r="AJ313" i="14"/>
  <c r="AF271" i="14"/>
  <c r="AE257" i="14"/>
  <c r="AF284" i="14"/>
  <c r="AF364" i="14"/>
  <c r="AJ265" i="14"/>
  <c r="AD265" i="14"/>
  <c r="AE386" i="14"/>
  <c r="AF425" i="14"/>
  <c r="AF383" i="14"/>
  <c r="AJ245" i="14"/>
  <c r="AD245" i="14"/>
  <c r="AJ332" i="14"/>
  <c r="AD332" i="14"/>
  <c r="AE310" i="14"/>
  <c r="AE230" i="14"/>
  <c r="AF223" i="14"/>
  <c r="AF419" i="14"/>
  <c r="AD418" i="14"/>
  <c r="AJ418" i="14"/>
  <c r="AE273" i="14"/>
  <c r="AF332" i="14"/>
  <c r="AD430" i="14"/>
  <c r="AJ430" i="14"/>
  <c r="AD287" i="14"/>
  <c r="AJ287" i="14"/>
  <c r="AF371" i="14"/>
  <c r="AE354" i="14"/>
  <c r="AE359" i="14"/>
  <c r="AE416" i="14"/>
  <c r="AF268" i="14"/>
  <c r="AE341" i="14"/>
  <c r="AE394" i="14"/>
  <c r="AJ407" i="14"/>
  <c r="AD407" i="14"/>
  <c r="AE219" i="14"/>
  <c r="AE382" i="14"/>
  <c r="AD311" i="14"/>
  <c r="AI311" i="14" s="1"/>
  <c r="AJ311" i="14"/>
  <c r="AJ329" i="14"/>
  <c r="AD329" i="14"/>
  <c r="AJ251" i="14"/>
  <c r="AE339" i="14"/>
  <c r="AD424" i="14"/>
  <c r="AJ424" i="14"/>
  <c r="AE252" i="14"/>
  <c r="AF221" i="14"/>
  <c r="AD415" i="14"/>
  <c r="AJ415" i="14"/>
  <c r="AF276" i="14"/>
  <c r="AE421" i="14"/>
  <c r="AF243" i="14"/>
  <c r="AE352" i="14"/>
  <c r="AF227" i="14"/>
  <c r="AE231" i="14"/>
  <c r="AE258" i="14"/>
  <c r="AJ420" i="14"/>
  <c r="AD420" i="14"/>
  <c r="AE431" i="14"/>
  <c r="AD364" i="14"/>
  <c r="AJ364" i="14"/>
  <c r="AE411" i="14"/>
  <c r="AD317" i="14"/>
  <c r="AJ317" i="14"/>
  <c r="AD231" i="14"/>
  <c r="AJ231" i="14"/>
  <c r="AF265" i="14"/>
  <c r="AE321" i="14"/>
  <c r="AJ297" i="14"/>
  <c r="AD297" i="14"/>
  <c r="AE335" i="14"/>
  <c r="AE367" i="14"/>
  <c r="AJ262" i="14"/>
  <c r="AD262" i="14"/>
  <c r="AE342" i="14"/>
  <c r="AF359" i="14"/>
  <c r="AF404" i="14"/>
  <c r="AF242" i="14"/>
  <c r="AJ425" i="14"/>
  <c r="AD425" i="14"/>
  <c r="AD384" i="14"/>
  <c r="AJ384" i="14"/>
  <c r="AE275" i="14"/>
  <c r="AD223" i="14"/>
  <c r="AJ223" i="14"/>
  <c r="AF273" i="14"/>
  <c r="AJ397" i="14"/>
  <c r="AD397" i="14"/>
  <c r="AD283" i="14"/>
  <c r="AJ283" i="14"/>
  <c r="AE255" i="14"/>
  <c r="AJ335" i="14"/>
  <c r="AD335" i="14"/>
  <c r="AF246" i="14"/>
  <c r="AE316" i="14"/>
  <c r="AE312" i="14"/>
  <c r="AF300" i="14"/>
  <c r="AD216" i="14"/>
  <c r="AJ216" i="14"/>
  <c r="AD272" i="14"/>
  <c r="AJ272" i="14"/>
  <c r="AF354" i="14"/>
  <c r="AE306" i="14"/>
  <c r="AF333" i="14"/>
  <c r="AE241" i="14"/>
  <c r="AD422" i="14"/>
  <c r="AJ422" i="14"/>
  <c r="AD268" i="14"/>
  <c r="AJ268" i="14"/>
  <c r="AE344" i="14"/>
  <c r="AD359" i="14"/>
  <c r="AF392" i="14"/>
  <c r="AE267" i="14"/>
  <c r="AF259" i="14"/>
  <c r="AD391" i="14"/>
  <c r="AJ391" i="14"/>
  <c r="AJ241" i="14"/>
  <c r="AD241" i="14"/>
  <c r="AD370" i="14"/>
  <c r="AJ370" i="14"/>
  <c r="AE218" i="14"/>
  <c r="AF409" i="14"/>
  <c r="AF260" i="14"/>
  <c r="AJ291" i="14"/>
  <c r="AD291" i="14"/>
  <c r="AF309" i="14"/>
  <c r="AE315" i="14"/>
  <c r="AF340" i="14"/>
  <c r="AD285" i="14"/>
  <c r="AJ285" i="14"/>
  <c r="AJ293" i="14"/>
  <c r="AD293" i="14"/>
  <c r="AD341" i="14"/>
  <c r="AJ341" i="14"/>
  <c r="AE393" i="14"/>
  <c r="AF228" i="14"/>
  <c r="AF248" i="14"/>
  <c r="AE322" i="14"/>
  <c r="AD381" i="14"/>
  <c r="AJ381" i="14"/>
  <c r="AJ357" i="14"/>
  <c r="AD357" i="14"/>
  <c r="AF244" i="14"/>
  <c r="AF322" i="14"/>
  <c r="AJ314" i="14"/>
  <c r="AD314" i="14"/>
  <c r="AD338" i="14"/>
  <c r="AJ338" i="14"/>
  <c r="AF357" i="14"/>
  <c r="AF356" i="14"/>
  <c r="AF317" i="14"/>
  <c r="AD334" i="14"/>
  <c r="AJ334" i="14"/>
  <c r="AE403" i="14"/>
  <c r="AF411" i="14"/>
  <c r="AE357" i="14"/>
  <c r="AJ419" i="14"/>
  <c r="AD419" i="14"/>
  <c r="AF302" i="14"/>
  <c r="AD316" i="14"/>
  <c r="AD324" i="14"/>
  <c r="AJ324" i="14"/>
  <c r="AF308" i="14"/>
  <c r="AF418" i="14"/>
  <c r="AE292" i="14"/>
  <c r="AJ402" i="14"/>
  <c r="AD402" i="14"/>
  <c r="AE366" i="14"/>
  <c r="AE425" i="14"/>
  <c r="AD312" i="14"/>
  <c r="AJ312" i="14"/>
  <c r="AF374" i="14"/>
  <c r="AD302" i="14"/>
  <c r="AJ302" i="14"/>
  <c r="AJ308" i="14"/>
  <c r="AD308" i="14"/>
  <c r="AI308" i="14" s="1"/>
  <c r="AF316" i="14"/>
  <c r="AD374" i="14"/>
  <c r="AJ374" i="14"/>
  <c r="AD310" i="14"/>
  <c r="AI310" i="14" s="1"/>
  <c r="AJ310" i="14"/>
  <c r="AJ376" i="14"/>
  <c r="AD376" i="14"/>
  <c r="AJ354" i="14"/>
  <c r="AD354" i="14"/>
  <c r="AJ306" i="14"/>
  <c r="AD306" i="14"/>
  <c r="AJ328" i="14"/>
  <c r="AD328" i="14"/>
  <c r="AF303" i="14"/>
  <c r="AJ380" i="14"/>
  <c r="AD380" i="14"/>
  <c r="AF407" i="14"/>
  <c r="AF229" i="14"/>
  <c r="AF344" i="14"/>
  <c r="AE279" i="14"/>
  <c r="AF339" i="14"/>
  <c r="AF307" i="14"/>
  <c r="AJ218" i="14"/>
  <c r="AD218" i="14"/>
  <c r="AF405" i="14"/>
  <c r="AE388" i="14"/>
  <c r="AD333" i="14"/>
  <c r="AI333" i="14" s="1"/>
  <c r="AJ333" i="14"/>
  <c r="AF424" i="14"/>
  <c r="AE363" i="14"/>
  <c r="AE319" i="14"/>
  <c r="AD409" i="14"/>
  <c r="AJ409" i="14"/>
  <c r="AE333" i="14"/>
  <c r="AE304" i="14"/>
  <c r="AF412" i="14"/>
  <c r="AE385" i="14"/>
  <c r="AF329" i="14"/>
  <c r="AE409" i="14"/>
  <c r="AE347" i="14"/>
  <c r="AJ271" i="14"/>
  <c r="AD271" i="14"/>
  <c r="AF378" i="14"/>
  <c r="AD427" i="14"/>
  <c r="AJ427" i="14"/>
  <c r="AD258" i="14"/>
  <c r="AJ258" i="14"/>
  <c r="AJ411" i="14"/>
  <c r="AD411" i="14"/>
  <c r="AE408" i="14"/>
  <c r="AJ356" i="14"/>
  <c r="AD356" i="14"/>
  <c r="AE338" i="14"/>
  <c r="AF281" i="14"/>
  <c r="AE323" i="14"/>
  <c r="AD373" i="14"/>
  <c r="AJ373" i="14"/>
  <c r="AE281" i="14"/>
  <c r="AE243" i="14"/>
  <c r="AD372" i="14"/>
  <c r="AJ372" i="14"/>
  <c r="AF403" i="14"/>
  <c r="AJ222" i="14"/>
  <c r="AD222" i="14"/>
  <c r="AJ395" i="14"/>
  <c r="AD395" i="14"/>
  <c r="AD296" i="14"/>
  <c r="AJ296" i="14"/>
  <c r="AJ327" i="14"/>
  <c r="AD327" i="14"/>
  <c r="AF224" i="14"/>
  <c r="AD366" i="14"/>
  <c r="AJ366" i="14"/>
  <c r="AJ273" i="14"/>
  <c r="AD273" i="14"/>
  <c r="AJ230" i="14"/>
  <c r="AD230" i="14"/>
  <c r="AF262" i="14"/>
  <c r="AJ386" i="14"/>
  <c r="AD386" i="14"/>
  <c r="AE297" i="14"/>
  <c r="AJ359" i="14"/>
  <c r="AJ290" i="14"/>
  <c r="AD290" i="14"/>
  <c r="AJ220" i="14"/>
  <c r="AD220" i="14"/>
  <c r="AE361" i="14"/>
  <c r="AD264" i="14"/>
  <c r="AJ264" i="14"/>
  <c r="AD362" i="14"/>
  <c r="AJ362" i="14"/>
  <c r="AE264" i="14"/>
  <c r="AF266" i="14"/>
  <c r="AD252" i="14"/>
  <c r="AI252" i="14" s="1"/>
  <c r="AJ252" i="14"/>
  <c r="AJ421" i="14"/>
  <c r="AD421" i="14"/>
  <c r="AD303" i="14"/>
  <c r="AI303" i="14" s="1"/>
  <c r="AF219" i="14"/>
  <c r="AE380" i="14"/>
  <c r="AD340" i="14"/>
  <c r="AJ340" i="14"/>
  <c r="AF294" i="14"/>
  <c r="AD228" i="14"/>
  <c r="AJ228" i="14"/>
  <c r="AF293" i="14"/>
  <c r="AD355" i="14"/>
  <c r="AJ355" i="14"/>
  <c r="AJ289" i="14"/>
  <c r="AD289" i="14"/>
  <c r="AJ295" i="14"/>
  <c r="AD295" i="14"/>
  <c r="AI295" i="14" s="1"/>
  <c r="AD261" i="14"/>
  <c r="AJ261" i="14"/>
  <c r="AF393" i="14"/>
  <c r="AE247" i="14"/>
  <c r="AF289" i="14"/>
  <c r="AF370" i="14"/>
  <c r="AF320" i="14"/>
  <c r="AJ389" i="14"/>
  <c r="AD389" i="14"/>
  <c r="AF328" i="14"/>
  <c r="AD221" i="14"/>
  <c r="AJ221" i="14"/>
  <c r="AE216" i="14"/>
  <c r="AJ388" i="14"/>
  <c r="AD388" i="14"/>
  <c r="AF350" i="14"/>
  <c r="AF256" i="14"/>
  <c r="AJ219" i="14"/>
  <c r="AF315" i="14"/>
  <c r="AF426" i="14"/>
  <c r="AE278" i="14"/>
  <c r="AJ405" i="14"/>
  <c r="AD405" i="14"/>
  <c r="AF421" i="14"/>
  <c r="AD403" i="14"/>
  <c r="AJ403" i="14"/>
  <c r="AJ322" i="14"/>
  <c r="AD322" i="14"/>
  <c r="AD284" i="14"/>
  <c r="AJ284" i="14"/>
  <c r="AE337" i="14"/>
  <c r="AJ394" i="14"/>
  <c r="AD394" i="14"/>
  <c r="AE325" i="14"/>
  <c r="AE313" i="14"/>
  <c r="AF390" i="14"/>
  <c r="AF408" i="14"/>
  <c r="AD431" i="14"/>
  <c r="AJ431" i="14"/>
  <c r="AE372" i="14"/>
  <c r="AD410" i="14"/>
  <c r="AJ410" i="14"/>
  <c r="AE419" i="14"/>
  <c r="AF301" i="14"/>
  <c r="AE346" i="14"/>
  <c r="AE413" i="14"/>
  <c r="AE223" i="14"/>
  <c r="AF386" i="14"/>
  <c r="AF366" i="14"/>
  <c r="AE327" i="14"/>
  <c r="AJ404" i="14"/>
  <c r="AD404" i="14"/>
  <c r="AD224" i="14"/>
  <c r="AJ224" i="14"/>
  <c r="AE296" i="14"/>
  <c r="AJ282" i="14"/>
  <c r="AD282" i="14"/>
  <c r="AE290" i="14"/>
  <c r="AF226" i="14"/>
  <c r="AF395" i="14"/>
  <c r="AD219" i="14"/>
  <c r="AD347" i="14"/>
  <c r="AJ347" i="14"/>
  <c r="AJ229" i="14"/>
  <c r="AD229" i="14"/>
  <c r="AE377" i="14"/>
  <c r="AF252" i="14"/>
  <c r="AD392" i="14"/>
  <c r="AJ392" i="14"/>
  <c r="AF304" i="14"/>
  <c r="AF218" i="14"/>
  <c r="AE254" i="14"/>
  <c r="AE353" i="14"/>
  <c r="AF241" i="14"/>
  <c r="AF377" i="14"/>
  <c r="AJ353" i="14"/>
  <c r="AD353" i="14"/>
  <c r="AJ320" i="14"/>
  <c r="AD320" i="14"/>
  <c r="AJ259" i="14"/>
  <c r="AD259" i="14"/>
  <c r="AF253" i="14"/>
  <c r="AE307" i="14"/>
  <c r="AE334" i="14"/>
  <c r="AE320" i="14"/>
  <c r="AE261" i="14"/>
  <c r="AF251" i="14"/>
  <c r="AE336" i="14"/>
  <c r="AE248" i="14"/>
  <c r="AF394" i="14"/>
  <c r="AF216" i="14"/>
  <c r="AJ248" i="14"/>
  <c r="AD248" i="14"/>
  <c r="AF267" i="14"/>
  <c r="AF261" i="14"/>
  <c r="AJ368" i="14"/>
  <c r="AD368" i="14"/>
  <c r="AF337" i="14"/>
  <c r="AE288" i="14"/>
  <c r="AD257" i="14"/>
  <c r="AI257" i="14" s="1"/>
  <c r="AE284" i="14"/>
  <c r="AF331" i="14"/>
  <c r="AF232" i="14"/>
  <c r="AJ250" i="14"/>
  <c r="AD250" i="14"/>
  <c r="AE331" i="14"/>
  <c r="AD363" i="14"/>
  <c r="AI363" i="14" s="1"/>
  <c r="AJ363" i="14"/>
  <c r="AE356" i="14"/>
  <c r="AJ396" i="14"/>
  <c r="AD396" i="14"/>
  <c r="AF363" i="14"/>
  <c r="AJ281" i="14"/>
  <c r="AD281" i="14"/>
  <c r="AD242" i="14"/>
  <c r="AJ242" i="14"/>
  <c r="AF335" i="14"/>
  <c r="AD342" i="14"/>
  <c r="AJ342" i="14"/>
  <c r="AJ270" i="14"/>
  <c r="AD270" i="14"/>
  <c r="AI270" i="14" s="1"/>
  <c r="AF360" i="14"/>
  <c r="AF397" i="14"/>
  <c r="AF365" i="14"/>
  <c r="AD255" i="14"/>
  <c r="AJ255" i="14"/>
  <c r="AF384" i="14"/>
  <c r="AF327" i="14"/>
  <c r="AJ301" i="14"/>
  <c r="AJ346" i="14"/>
  <c r="AD346" i="14"/>
  <c r="AJ344" i="14"/>
  <c r="AD344" i="14"/>
  <c r="AF245" i="14"/>
  <c r="AE308" i="14"/>
  <c r="AE226" i="14"/>
  <c r="AF275" i="14"/>
  <c r="AD260" i="14"/>
  <c r="AJ260" i="14"/>
  <c r="AE221" i="14"/>
  <c r="AJ416" i="14"/>
  <c r="AD416" i="14"/>
  <c r="AJ361" i="14"/>
  <c r="AD361" i="14"/>
  <c r="AE355" i="14"/>
  <c r="AF306" i="14"/>
  <c r="AJ254" i="14"/>
  <c r="AD367" i="14"/>
  <c r="AJ367" i="14"/>
  <c r="AF402" i="14"/>
  <c r="AD217" i="14"/>
  <c r="AI217" i="14" s="1"/>
  <c r="AJ217" i="14"/>
  <c r="AE329" i="14"/>
  <c r="AE251" i="14"/>
  <c r="AE266" i="14"/>
  <c r="AD256" i="14"/>
  <c r="AJ256" i="14"/>
  <c r="AF347" i="14"/>
  <c r="AF272" i="14"/>
  <c r="AJ267" i="14"/>
  <c r="AD267" i="14"/>
  <c r="AF379" i="14"/>
  <c r="AD251" i="14"/>
  <c r="AI251" i="14" s="1"/>
  <c r="AJ417" i="14"/>
  <c r="AD417" i="14"/>
  <c r="AD247" i="14"/>
  <c r="AJ247" i="14"/>
  <c r="AE376" i="14"/>
  <c r="AJ378" i="14"/>
  <c r="AD378" i="14"/>
  <c r="AE379" i="14"/>
  <c r="AE340" i="14"/>
  <c r="AE256" i="14"/>
  <c r="AD294" i="14"/>
  <c r="AJ294" i="14"/>
  <c r="AE300" i="14"/>
  <c r="AF319" i="14"/>
  <c r="AE362" i="14"/>
  <c r="AJ266" i="14"/>
  <c r="AD266" i="14"/>
  <c r="AD254" i="14"/>
  <c r="AI254" i="14" s="1"/>
  <c r="AE287" i="14"/>
  <c r="AD408" i="14"/>
  <c r="AJ408" i="14"/>
  <c r="AD288" i="14"/>
  <c r="AJ288" i="14"/>
  <c r="AF299" i="14"/>
  <c r="AF391" i="14"/>
  <c r="AF372" i="14"/>
  <c r="AJ227" i="14"/>
  <c r="AD227" i="14"/>
  <c r="AF321" i="14"/>
  <c r="AD337" i="14"/>
  <c r="AJ243" i="14"/>
  <c r="AD243" i="14"/>
  <c r="AJ299" i="14"/>
  <c r="AD299" i="14"/>
  <c r="AE305" i="14"/>
  <c r="AJ232" i="14"/>
  <c r="AD232" i="14"/>
  <c r="AI232" i="14" s="1"/>
  <c r="AF89" i="14"/>
  <c r="AF52" i="14"/>
  <c r="AE13" i="14"/>
  <c r="AE69" i="14"/>
  <c r="AF112" i="14"/>
  <c r="AD28" i="14"/>
  <c r="G24" i="20" s="1"/>
  <c r="AE178" i="14"/>
  <c r="AE209" i="14"/>
  <c r="AF177" i="14"/>
  <c r="AD190" i="14"/>
  <c r="AF162" i="14"/>
  <c r="AE72" i="14"/>
  <c r="AF68" i="14"/>
  <c r="AF51" i="14"/>
  <c r="AF111" i="14"/>
  <c r="AE142" i="14"/>
  <c r="AF48" i="14"/>
  <c r="AD182" i="14"/>
  <c r="AF15" i="14"/>
  <c r="AE35" i="14"/>
  <c r="AD177" i="14"/>
  <c r="AD208" i="14"/>
  <c r="AD195" i="14"/>
  <c r="AE194" i="14"/>
  <c r="AF181" i="14"/>
  <c r="AE119" i="14"/>
  <c r="AE104" i="14"/>
  <c r="AD60" i="14"/>
  <c r="AF10" i="14"/>
  <c r="AE203" i="14"/>
  <c r="AE133" i="14"/>
  <c r="AD158" i="14"/>
  <c r="AF212" i="14"/>
  <c r="AE191" i="14"/>
  <c r="AE214" i="14"/>
  <c r="AD47" i="14"/>
  <c r="AF171" i="14"/>
  <c r="AD121" i="14"/>
  <c r="AD86" i="14"/>
  <c r="AF21" i="14"/>
  <c r="AF93" i="14"/>
  <c r="AE87" i="14"/>
  <c r="AF91" i="14"/>
  <c r="AF47" i="14"/>
  <c r="AD151" i="14"/>
  <c r="AD50" i="14"/>
  <c r="AF176" i="14"/>
  <c r="AE212" i="14"/>
  <c r="AD181" i="14"/>
  <c r="AE147" i="14"/>
  <c r="AD178" i="14"/>
  <c r="AF104" i="14"/>
  <c r="AF76" i="14"/>
  <c r="AF103" i="14"/>
  <c r="AF83" i="14"/>
  <c r="AE130" i="14"/>
  <c r="AF207" i="14"/>
  <c r="AE132" i="14"/>
  <c r="AF55" i="14"/>
  <c r="AE131" i="14"/>
  <c r="AD111" i="14"/>
  <c r="AE103" i="14"/>
  <c r="AD95" i="14"/>
  <c r="AE127" i="14"/>
  <c r="AF142" i="14"/>
  <c r="AE173" i="14"/>
  <c r="AD20" i="14"/>
  <c r="G17" i="20" s="1"/>
  <c r="AD39" i="14"/>
  <c r="G35" i="20" s="1"/>
  <c r="AF110" i="14"/>
  <c r="AD76" i="14"/>
  <c r="AF121" i="14"/>
  <c r="AD19" i="14"/>
  <c r="AD57" i="14"/>
  <c r="AF8" i="14"/>
  <c r="AE59" i="14"/>
  <c r="AD51" i="14"/>
  <c r="AD49" i="14"/>
  <c r="AE174" i="14"/>
  <c r="AE170" i="14"/>
  <c r="AF188" i="14"/>
  <c r="AE195" i="14"/>
  <c r="AD68" i="14"/>
  <c r="AE101" i="14"/>
  <c r="AD54" i="14"/>
  <c r="AE7" i="14"/>
  <c r="AD107" i="14"/>
  <c r="AF9" i="14"/>
  <c r="AF86" i="14"/>
  <c r="AF182" i="14"/>
  <c r="AE161" i="14"/>
  <c r="AD194" i="14"/>
  <c r="AF128" i="14"/>
  <c r="AF198" i="14"/>
  <c r="AD162" i="14"/>
  <c r="AF195" i="14"/>
  <c r="AD120" i="14"/>
  <c r="G102" i="20" s="1"/>
  <c r="AE28" i="14"/>
  <c r="AF67" i="14"/>
  <c r="AF88" i="14"/>
  <c r="AE111" i="14"/>
  <c r="AE116" i="14"/>
  <c r="AF141" i="14"/>
  <c r="AD13" i="14"/>
  <c r="AD82" i="14"/>
  <c r="AF135" i="14"/>
  <c r="AD153" i="14"/>
  <c r="AF183" i="14"/>
  <c r="AD150" i="14"/>
  <c r="AF180" i="14"/>
  <c r="AF54" i="14"/>
  <c r="AD70" i="14"/>
  <c r="AD134" i="14"/>
  <c r="AD200" i="14"/>
  <c r="AF101" i="14"/>
  <c r="AF97" i="14"/>
  <c r="AE19" i="14"/>
  <c r="AE126" i="14"/>
  <c r="AD176" i="14"/>
  <c r="AD212" i="14"/>
  <c r="AD130" i="14"/>
  <c r="AE141" i="14"/>
  <c r="AF140" i="14"/>
  <c r="AE140" i="14"/>
  <c r="AF204" i="14"/>
  <c r="AF28" i="14"/>
  <c r="AD77" i="14"/>
  <c r="AF148" i="14"/>
  <c r="AD88" i="14"/>
  <c r="AF115" i="14"/>
  <c r="AE213" i="14"/>
  <c r="AF57" i="14"/>
  <c r="AF29" i="14"/>
  <c r="AD22" i="14"/>
  <c r="G19" i="20" s="1"/>
  <c r="AD5" i="14"/>
  <c r="AD131" i="14"/>
  <c r="AF35" i="14"/>
  <c r="AE34" i="14"/>
  <c r="AD56" i="14"/>
  <c r="AE124" i="14"/>
  <c r="AE139" i="14"/>
  <c r="AD170" i="14"/>
  <c r="AF203" i="14"/>
  <c r="AF22" i="14"/>
  <c r="AD12" i="14"/>
  <c r="AF19" i="14"/>
  <c r="AF96" i="14"/>
  <c r="AF61" i="14"/>
  <c r="AF95" i="14"/>
  <c r="AE125" i="14"/>
  <c r="AD21" i="14"/>
  <c r="AE102" i="14"/>
  <c r="AD188" i="14"/>
  <c r="AE200" i="14"/>
  <c r="AD204" i="14"/>
  <c r="AF70" i="14"/>
  <c r="AF192" i="14"/>
  <c r="AF81" i="14"/>
  <c r="AD192" i="14"/>
  <c r="AD109" i="14"/>
  <c r="AD72" i="14"/>
  <c r="AF187" i="14"/>
  <c r="AE63" i="14"/>
  <c r="AF154" i="14"/>
  <c r="AD163" i="14"/>
  <c r="AF196" i="14"/>
  <c r="AD156" i="14"/>
  <c r="AF186" i="14"/>
  <c r="AD199" i="14"/>
  <c r="AD17" i="14"/>
  <c r="AF208" i="14"/>
  <c r="AD31" i="14"/>
  <c r="AE91" i="14"/>
  <c r="AD55" i="14"/>
  <c r="AE152" i="14"/>
  <c r="AE118" i="14"/>
  <c r="AF92" i="14"/>
  <c r="AD122" i="14"/>
  <c r="AF43" i="14"/>
  <c r="AD67" i="14"/>
  <c r="AE83" i="14"/>
  <c r="AE96" i="14"/>
  <c r="AD63" i="14"/>
  <c r="AE109" i="14"/>
  <c r="AD114" i="14"/>
  <c r="AD152" i="14"/>
  <c r="AE186" i="14"/>
  <c r="AF152" i="14"/>
  <c r="AE183" i="14"/>
  <c r="AF132" i="14"/>
  <c r="AE68" i="14"/>
  <c r="AE100" i="14"/>
  <c r="AF178" i="14"/>
  <c r="AE157" i="14"/>
  <c r="AE24" i="14"/>
  <c r="AF7" i="14"/>
  <c r="AE43" i="14"/>
  <c r="AF73" i="14"/>
  <c r="AD144" i="14"/>
  <c r="AE208" i="14"/>
  <c r="AE143" i="14"/>
  <c r="AD143" i="14"/>
  <c r="AE49" i="14"/>
  <c r="AF161" i="14"/>
  <c r="AF90" i="14"/>
  <c r="AD149" i="14"/>
  <c r="AF24" i="14"/>
  <c r="AF133" i="14"/>
  <c r="AF155" i="14"/>
  <c r="AE5" i="14"/>
  <c r="AF185" i="14"/>
  <c r="AF143" i="14"/>
  <c r="AE171" i="14"/>
  <c r="AD171" i="14"/>
  <c r="AD142" i="14"/>
  <c r="AF172" i="14"/>
  <c r="AE206" i="14"/>
  <c r="AD202" i="14"/>
  <c r="AF206" i="14"/>
  <c r="AE64" i="14"/>
  <c r="AE129" i="14"/>
  <c r="AE78" i="14"/>
  <c r="AE31" i="14"/>
  <c r="AF42" i="14"/>
  <c r="AD108" i="14"/>
  <c r="AD137" i="14"/>
  <c r="AF74" i="14"/>
  <c r="AD128" i="14"/>
  <c r="AD36" i="14"/>
  <c r="G32" i="20" s="1"/>
  <c r="AE187" i="14"/>
  <c r="AD166" i="14"/>
  <c r="AE199" i="14"/>
  <c r="AF158" i="14"/>
  <c r="AE160" i="14"/>
  <c r="AD104" i="14"/>
  <c r="AF156" i="14"/>
  <c r="AD93" i="14"/>
  <c r="AD125" i="14"/>
  <c r="AD10" i="14"/>
  <c r="AF38" i="14"/>
  <c r="AF65" i="14"/>
  <c r="AE89" i="14"/>
  <c r="AD112" i="14"/>
  <c r="AE198" i="14"/>
  <c r="AF116" i="14"/>
  <c r="AF129" i="14"/>
  <c r="AD175" i="14"/>
  <c r="AF17" i="14"/>
  <c r="AD185" i="14"/>
  <c r="AD139" i="14"/>
  <c r="AE17" i="14"/>
  <c r="AE29" i="14"/>
  <c r="AE51" i="14"/>
  <c r="AD103" i="14"/>
  <c r="AE155" i="14"/>
  <c r="AE197" i="14"/>
  <c r="AE149" i="14"/>
  <c r="AD180" i="14"/>
  <c r="AF213" i="14"/>
  <c r="AE192" i="14"/>
  <c r="AF191" i="14"/>
  <c r="AD89" i="14"/>
  <c r="AD9" i="14"/>
  <c r="G6" i="20" s="1"/>
  <c r="AE205" i="14"/>
  <c r="AD96" i="14"/>
  <c r="AE61" i="14"/>
  <c r="AE137" i="14"/>
  <c r="AF200" i="14"/>
  <c r="AF130" i="14"/>
  <c r="AE176" i="14"/>
  <c r="AD71" i="14"/>
  <c r="AE82" i="14"/>
  <c r="AF194" i="14"/>
  <c r="AF34" i="14"/>
  <c r="AE93" i="14"/>
  <c r="AF122" i="14"/>
  <c r="AE26" i="14"/>
  <c r="AE148" i="14"/>
  <c r="AE74" i="14"/>
  <c r="AD100" i="14"/>
  <c r="AF77" i="14"/>
  <c r="AF174" i="14"/>
  <c r="AF144" i="14"/>
  <c r="AE175" i="14"/>
  <c r="AD209" i="14"/>
  <c r="AE36" i="14"/>
  <c r="AD102" i="14"/>
  <c r="AD154" i="14"/>
  <c r="AE108" i="14"/>
  <c r="AF39" i="14"/>
  <c r="AE48" i="14"/>
  <c r="AD101" i="14"/>
  <c r="AE135" i="14"/>
  <c r="AF124" i="14"/>
  <c r="AF205" i="14"/>
  <c r="AE98" i="14"/>
  <c r="AF100" i="14"/>
  <c r="AD18" i="14"/>
  <c r="AF94" i="14"/>
  <c r="AD138" i="14"/>
  <c r="AE114" i="14"/>
  <c r="AD140" i="14"/>
  <c r="AF170" i="14"/>
  <c r="AE204" i="14"/>
  <c r="AD173" i="14"/>
  <c r="AD99" i="14"/>
  <c r="AD146" i="14"/>
  <c r="AF12" i="14"/>
  <c r="AE38" i="14"/>
  <c r="AD201" i="14"/>
  <c r="AE73" i="14"/>
  <c r="AD141" i="14"/>
  <c r="AD80" i="14"/>
  <c r="AD113" i="14"/>
  <c r="AD94" i="14"/>
  <c r="AD35" i="14"/>
  <c r="G31" i="20" s="1"/>
  <c r="AE122" i="14"/>
  <c r="AF32" i="14"/>
  <c r="AE163" i="14"/>
  <c r="AE77" i="14"/>
  <c r="AD129" i="14"/>
  <c r="AE115" i="14"/>
  <c r="AE211" i="14"/>
  <c r="AE86" i="14"/>
  <c r="AD62" i="14"/>
  <c r="AE166" i="14"/>
  <c r="AE50" i="14"/>
  <c r="AF80" i="14"/>
  <c r="AF20" i="14"/>
  <c r="AE179" i="14"/>
  <c r="AD179" i="14"/>
  <c r="AF190" i="14"/>
  <c r="AD110" i="14"/>
  <c r="AD115" i="14"/>
  <c r="AE52" i="14"/>
  <c r="AE80" i="14"/>
  <c r="AD133" i="14"/>
  <c r="AE210" i="14"/>
  <c r="AF214" i="14"/>
  <c r="AD135" i="14"/>
  <c r="AF157" i="14"/>
  <c r="AD127" i="14"/>
  <c r="AF127" i="14"/>
  <c r="AF79" i="14"/>
  <c r="AF13" i="14"/>
  <c r="AD52" i="14"/>
  <c r="AE106" i="14"/>
  <c r="AD214" i="14"/>
  <c r="AF71" i="14"/>
  <c r="AD69" i="14"/>
  <c r="AE120" i="14"/>
  <c r="AD206" i="14"/>
  <c r="AE182" i="14"/>
  <c r="AE65" i="14"/>
  <c r="AF69" i="14"/>
  <c r="AD53" i="14"/>
  <c r="AE18" i="14"/>
  <c r="AE11" i="14"/>
  <c r="AD186" i="14"/>
  <c r="AF11" i="14"/>
  <c r="AE39" i="14"/>
  <c r="AD161" i="14"/>
  <c r="AE76" i="14"/>
  <c r="AD147" i="14"/>
  <c r="AD64" i="14"/>
  <c r="AF87" i="14"/>
  <c r="AD38" i="14"/>
  <c r="G34" i="20" s="1"/>
  <c r="AD90" i="14"/>
  <c r="AD118" i="14"/>
  <c r="AF62" i="14"/>
  <c r="AD46" i="14"/>
  <c r="AD124" i="14"/>
  <c r="AE67" i="14"/>
  <c r="AD83" i="14"/>
  <c r="AD213" i="14"/>
  <c r="AD126" i="14"/>
  <c r="AE181" i="14"/>
  <c r="AE162" i="14"/>
  <c r="AD196" i="14"/>
  <c r="AD193" i="14"/>
  <c r="AF6" i="14"/>
  <c r="AD42" i="14"/>
  <c r="G38" i="20" s="1"/>
  <c r="AE57" i="14"/>
  <c r="AF72" i="14"/>
  <c r="AE138" i="14"/>
  <c r="AD8" i="14"/>
  <c r="G5" i="20" s="1"/>
  <c r="AD43" i="14"/>
  <c r="G39" i="20" s="1"/>
  <c r="AE10" i="14"/>
  <c r="AD78" i="14"/>
  <c r="AD106" i="14"/>
  <c r="AE15" i="14"/>
  <c r="AF102" i="14"/>
  <c r="AD155" i="14"/>
  <c r="AF146" i="14"/>
  <c r="AE177" i="14"/>
  <c r="AD211" i="14"/>
  <c r="AF145" i="14"/>
  <c r="AD210" i="14"/>
  <c r="AE123" i="14"/>
  <c r="AE193" i="14"/>
  <c r="AF211" i="14"/>
  <c r="AE6" i="14"/>
  <c r="AE16" i="14"/>
  <c r="AF46" i="14"/>
  <c r="AE81" i="14"/>
  <c r="AE107" i="14"/>
  <c r="AE144" i="14"/>
  <c r="AF5" i="14"/>
  <c r="AE47" i="14"/>
  <c r="AF149" i="14"/>
  <c r="AD174" i="14"/>
  <c r="AF173" i="14"/>
  <c r="AE207" i="14"/>
  <c r="AF119" i="14"/>
  <c r="AF209" i="14"/>
  <c r="AF14" i="14"/>
  <c r="AD26" i="14"/>
  <c r="AD169" i="14"/>
  <c r="AF78" i="14"/>
  <c r="AD16" i="14"/>
  <c r="G13" i="20" s="1"/>
  <c r="AD81" i="14"/>
  <c r="AD6" i="14"/>
  <c r="AD157" i="14"/>
  <c r="AE20" i="14"/>
  <c r="AE97" i="14"/>
  <c r="AD172" i="14"/>
  <c r="AD205" i="14"/>
  <c r="AD117" i="14"/>
  <c r="AD207" i="14"/>
  <c r="AD145" i="14"/>
  <c r="AF175" i="14"/>
  <c r="AF169" i="14"/>
  <c r="AE169" i="14"/>
  <c r="AD203" i="14"/>
  <c r="AE202" i="14"/>
  <c r="AE154" i="14"/>
  <c r="AE32" i="14"/>
  <c r="AE188" i="14"/>
  <c r="AD98" i="14"/>
  <c r="AE172" i="14"/>
  <c r="AF134" i="14"/>
  <c r="AE112" i="14"/>
  <c r="AF117" i="14"/>
  <c r="AD15" i="14"/>
  <c r="G12" i="20" s="1"/>
  <c r="AD92" i="14"/>
  <c r="AE121" i="14"/>
  <c r="AF166" i="14"/>
  <c r="AF199" i="14"/>
  <c r="AF139" i="14"/>
  <c r="AF120" i="14"/>
  <c r="AD34" i="14"/>
  <c r="G30" i="20" s="1"/>
  <c r="AE42" i="14"/>
  <c r="AE46" i="14"/>
  <c r="AE134" i="14"/>
  <c r="AE54" i="14"/>
  <c r="AF56" i="14"/>
  <c r="AE95" i="14"/>
  <c r="AF114" i="14"/>
  <c r="AF82" i="14"/>
  <c r="AF64" i="14"/>
  <c r="AE12" i="14"/>
  <c r="AE117" i="14"/>
  <c r="AF163" i="14"/>
  <c r="AE185" i="14"/>
  <c r="AD197" i="14"/>
  <c r="AF160" i="14"/>
  <c r="AE201" i="14"/>
  <c r="AJ120" i="14"/>
  <c r="AJ96" i="14"/>
  <c r="AJ10" i="14"/>
  <c r="AJ9" i="14"/>
  <c r="AJ14" i="14"/>
  <c r="AJ8" i="14"/>
  <c r="AJ16" i="14"/>
  <c r="AJ6" i="14"/>
  <c r="AJ20" i="14"/>
  <c r="AJ88" i="14"/>
  <c r="AJ19" i="14"/>
  <c r="AJ94" i="14"/>
  <c r="AJ91" i="14"/>
  <c r="AJ22" i="14"/>
  <c r="AJ5" i="14"/>
  <c r="AJ18" i="14"/>
  <c r="AJ12" i="14"/>
  <c r="AJ21" i="14"/>
  <c r="AJ17" i="14"/>
  <c r="AJ13" i="14"/>
  <c r="AJ15" i="14"/>
  <c r="AJ103" i="14"/>
  <c r="AJ100" i="14"/>
  <c r="AJ99" i="14"/>
  <c r="X5" i="14"/>
  <c r="U734" i="14"/>
  <c r="Z734" i="14"/>
  <c r="V734" i="14"/>
  <c r="W734" i="14"/>
  <c r="AA734" i="14"/>
  <c r="AB61" i="14"/>
  <c r="AB96" i="14"/>
  <c r="AB71" i="14"/>
  <c r="AB26" i="14"/>
  <c r="AB202" i="14"/>
  <c r="AB20" i="14"/>
  <c r="AB43" i="14"/>
  <c r="AB89" i="14"/>
  <c r="AB17" i="14"/>
  <c r="AB44" i="14"/>
  <c r="AB10" i="14"/>
  <c r="AB14" i="14"/>
  <c r="AB36" i="14"/>
  <c r="AB31" i="14"/>
  <c r="AB15" i="14"/>
  <c r="AB22" i="14"/>
  <c r="AB69" i="14"/>
  <c r="AB8" i="14"/>
  <c r="AB11" i="14"/>
  <c r="AB13" i="14"/>
  <c r="AB28" i="14"/>
  <c r="AB124" i="14"/>
  <c r="AB42" i="14"/>
  <c r="AB16" i="14"/>
  <c r="AB46" i="14"/>
  <c r="AB62" i="14"/>
  <c r="AB9" i="14"/>
  <c r="AB55" i="14"/>
  <c r="AB18" i="14"/>
  <c r="AB21" i="14"/>
  <c r="AB27" i="14"/>
  <c r="AB47" i="14"/>
  <c r="AB49" i="14"/>
  <c r="AB102" i="14"/>
  <c r="AB51" i="14"/>
  <c r="AB104" i="14"/>
  <c r="AB92" i="14"/>
  <c r="AB64" i="14"/>
  <c r="AB123" i="14"/>
  <c r="AB35" i="14"/>
  <c r="AB138" i="14"/>
  <c r="AB24" i="14"/>
  <c r="AB86" i="14"/>
  <c r="AB122" i="14"/>
  <c r="AB108" i="14"/>
  <c r="AB40" i="14"/>
  <c r="AB59" i="14"/>
  <c r="AB67" i="14"/>
  <c r="AB87" i="14"/>
  <c r="AB65" i="14"/>
  <c r="AB57" i="14"/>
  <c r="AB50" i="14"/>
  <c r="AB143" i="14"/>
  <c r="AB56" i="14"/>
  <c r="AB25" i="14"/>
  <c r="AB39" i="14"/>
  <c r="AB153" i="14"/>
  <c r="AB95" i="14"/>
  <c r="AB147" i="14"/>
  <c r="AB58" i="14"/>
  <c r="AB33" i="14"/>
  <c r="AB63" i="14"/>
  <c r="AB48" i="14"/>
  <c r="AB38" i="14"/>
  <c r="AB54" i="14"/>
  <c r="AB41" i="14"/>
  <c r="AB53" i="14"/>
  <c r="AB184" i="14"/>
  <c r="AB32" i="14"/>
  <c r="AB84" i="14"/>
  <c r="AB93" i="14"/>
  <c r="AB130" i="14"/>
  <c r="AB126" i="14"/>
  <c r="AB167" i="14"/>
  <c r="AB198" i="14"/>
  <c r="AB165" i="14"/>
  <c r="AB52" i="14"/>
  <c r="AB34" i="14"/>
  <c r="AB98" i="14"/>
  <c r="AY734" i="14"/>
  <c r="AG666" i="14" l="1"/>
  <c r="AI719" i="14"/>
  <c r="AG719" i="14"/>
  <c r="AI450" i="14"/>
  <c r="AG450" i="14"/>
  <c r="AG592" i="14"/>
  <c r="AI592" i="14"/>
  <c r="AI526" i="14"/>
  <c r="AG526" i="14"/>
  <c r="AI537" i="14"/>
  <c r="AG537" i="14"/>
  <c r="AI552" i="14"/>
  <c r="AG552" i="14"/>
  <c r="AI574" i="14"/>
  <c r="AG574" i="14"/>
  <c r="AI568" i="14"/>
  <c r="AG568" i="14"/>
  <c r="AI620" i="14"/>
  <c r="AG620" i="14"/>
  <c r="AG462" i="14"/>
  <c r="AI462" i="14"/>
  <c r="AI721" i="14"/>
  <c r="AG721" i="14"/>
  <c r="AI597" i="14"/>
  <c r="AG597" i="14"/>
  <c r="AI603" i="14"/>
  <c r="AG603" i="14"/>
  <c r="AG541" i="14"/>
  <c r="AI541" i="14"/>
  <c r="AI488" i="14"/>
  <c r="AG488" i="14"/>
  <c r="AI594" i="14"/>
  <c r="AG594" i="14"/>
  <c r="AG622" i="14"/>
  <c r="AI622" i="14"/>
  <c r="AI612" i="14"/>
  <c r="AG612" i="14"/>
  <c r="AI602" i="14"/>
  <c r="AG602" i="14"/>
  <c r="AI639" i="14"/>
  <c r="AG639" i="14"/>
  <c r="AI600" i="14"/>
  <c r="AG600" i="14"/>
  <c r="AI701" i="14"/>
  <c r="AG701" i="14"/>
  <c r="AI662" i="14"/>
  <c r="AG662" i="14"/>
  <c r="AI563" i="14"/>
  <c r="AG563" i="14"/>
  <c r="AG584" i="14"/>
  <c r="AI584" i="14"/>
  <c r="AG697" i="14"/>
  <c r="AI697" i="14"/>
  <c r="AI458" i="14"/>
  <c r="AG458" i="14"/>
  <c r="AI481" i="14"/>
  <c r="AG481" i="14"/>
  <c r="AI591" i="14"/>
  <c r="AG591" i="14"/>
  <c r="AI472" i="14"/>
  <c r="AG472" i="14"/>
  <c r="AG715" i="14"/>
  <c r="AI715" i="14"/>
  <c r="AI593" i="14"/>
  <c r="AG593" i="14"/>
  <c r="AG693" i="14"/>
  <c r="AI693" i="14"/>
  <c r="AI518" i="14"/>
  <c r="AG518" i="14"/>
  <c r="AI586" i="14"/>
  <c r="AG586" i="14"/>
  <c r="AI580" i="14"/>
  <c r="AG580" i="14"/>
  <c r="AI564" i="14"/>
  <c r="AG564" i="14"/>
  <c r="AI654" i="14"/>
  <c r="AG654" i="14"/>
  <c r="AI456" i="14"/>
  <c r="AG456" i="14"/>
  <c r="AI648" i="14"/>
  <c r="AG648" i="14"/>
  <c r="AI554" i="14"/>
  <c r="AG554" i="14"/>
  <c r="AI582" i="14"/>
  <c r="AG582" i="14"/>
  <c r="AI451" i="14"/>
  <c r="AG451" i="14"/>
  <c r="AI529" i="14"/>
  <c r="AG529" i="14"/>
  <c r="AI664" i="14"/>
  <c r="AG664" i="14"/>
  <c r="AI499" i="14"/>
  <c r="AG499" i="14"/>
  <c r="AG673" i="14"/>
  <c r="AI673" i="14"/>
  <c r="AG637" i="14"/>
  <c r="AI637" i="14"/>
  <c r="AI432" i="14"/>
  <c r="AG432" i="14"/>
  <c r="AI609" i="14"/>
  <c r="AG609" i="14"/>
  <c r="AI446" i="14"/>
  <c r="AG446" i="14"/>
  <c r="AI512" i="14"/>
  <c r="AG512" i="14"/>
  <c r="AI608" i="14"/>
  <c r="AG608" i="14"/>
  <c r="AG628" i="14"/>
  <c r="AI628" i="14"/>
  <c r="AI533" i="14"/>
  <c r="AG533" i="14"/>
  <c r="AI503" i="14"/>
  <c r="AG503" i="14"/>
  <c r="AG575" i="14"/>
  <c r="AI575" i="14"/>
  <c r="AG475" i="14"/>
  <c r="AI475" i="14"/>
  <c r="AI555" i="14"/>
  <c r="AG555" i="14"/>
  <c r="AI532" i="14"/>
  <c r="AG532" i="14"/>
  <c r="AI619" i="14"/>
  <c r="AG619" i="14"/>
  <c r="AG607" i="14"/>
  <c r="AI607" i="14"/>
  <c r="AI726" i="14"/>
  <c r="AG726" i="14"/>
  <c r="AI401" i="14"/>
  <c r="AG401" i="14"/>
  <c r="AG688" i="14"/>
  <c r="AI688" i="14"/>
  <c r="AI611" i="14"/>
  <c r="AG611" i="14"/>
  <c r="AI519" i="14"/>
  <c r="AG519" i="14"/>
  <c r="AI728" i="14"/>
  <c r="AG728" i="14"/>
  <c r="AI702" i="14"/>
  <c r="AG702" i="14"/>
  <c r="AI527" i="14"/>
  <c r="AG527" i="14"/>
  <c r="AI601" i="14"/>
  <c r="AG601" i="14"/>
  <c r="AG457" i="14"/>
  <c r="AI457" i="14"/>
  <c r="AG515" i="14"/>
  <c r="AI515" i="14"/>
  <c r="AG579" i="14"/>
  <c r="AI579" i="14"/>
  <c r="AG442" i="14"/>
  <c r="AI442" i="14"/>
  <c r="AG655" i="14"/>
  <c r="AI655" i="14"/>
  <c r="AI588" i="14"/>
  <c r="AG588" i="14"/>
  <c r="AG732" i="14"/>
  <c r="AI732" i="14"/>
  <c r="AG565" i="14"/>
  <c r="AI565" i="14"/>
  <c r="AI658" i="14"/>
  <c r="AG658" i="14"/>
  <c r="AG510" i="14"/>
  <c r="AI510" i="14"/>
  <c r="AG670" i="14"/>
  <c r="AI670" i="14"/>
  <c r="AI500" i="14"/>
  <c r="AG500" i="14"/>
  <c r="AI570" i="14"/>
  <c r="AG570" i="14"/>
  <c r="AI710" i="14"/>
  <c r="AG710" i="14"/>
  <c r="AI626" i="14"/>
  <c r="AG626" i="14"/>
  <c r="AI562" i="14"/>
  <c r="AG562" i="14"/>
  <c r="AI707" i="14"/>
  <c r="AG707" i="14"/>
  <c r="AI663" i="14"/>
  <c r="AG663" i="14"/>
  <c r="AI657" i="14"/>
  <c r="AG657" i="14"/>
  <c r="AG470" i="14"/>
  <c r="AI470" i="14"/>
  <c r="AG649" i="14"/>
  <c r="AI649" i="14"/>
  <c r="AI553" i="14"/>
  <c r="AG553" i="14"/>
  <c r="AI544" i="14"/>
  <c r="AG544" i="14"/>
  <c r="AI505" i="14"/>
  <c r="AG505" i="14"/>
  <c r="AG558" i="14"/>
  <c r="AI558" i="14"/>
  <c r="AG694" i="14"/>
  <c r="AI694" i="14"/>
  <c r="AI625" i="14"/>
  <c r="AG625" i="14"/>
  <c r="AI453" i="14"/>
  <c r="AG453" i="14"/>
  <c r="AG675" i="14"/>
  <c r="AI675" i="14"/>
  <c r="AI473" i="14"/>
  <c r="AG473" i="14"/>
  <c r="AI517" i="14"/>
  <c r="AG517" i="14"/>
  <c r="AI672" i="14"/>
  <c r="AG672" i="14"/>
  <c r="AI660" i="14"/>
  <c r="AG660" i="14"/>
  <c r="AG683" i="14"/>
  <c r="AI683" i="14"/>
  <c r="AI621" i="14"/>
  <c r="AG621" i="14"/>
  <c r="AG501" i="14"/>
  <c r="AI501" i="14"/>
  <c r="AI485" i="14"/>
  <c r="AG485" i="14"/>
  <c r="AG669" i="14"/>
  <c r="AI669" i="14"/>
  <c r="AG604" i="14"/>
  <c r="AI604" i="14"/>
  <c r="AG438" i="14"/>
  <c r="AI438" i="14"/>
  <c r="AI631" i="14"/>
  <c r="AG631" i="14"/>
  <c r="AI474" i="14"/>
  <c r="AG474" i="14"/>
  <c r="AI718" i="14"/>
  <c r="AG718" i="14"/>
  <c r="AG502" i="14"/>
  <c r="AI502" i="14"/>
  <c r="AG587" i="14"/>
  <c r="AI587" i="14"/>
  <c r="AG692" i="14"/>
  <c r="AI692" i="14"/>
  <c r="AI633" i="14"/>
  <c r="AG633" i="14"/>
  <c r="AG623" i="14"/>
  <c r="AI623" i="14"/>
  <c r="AG724" i="14"/>
  <c r="AI724" i="14"/>
  <c r="AG463" i="14"/>
  <c r="AI463" i="14"/>
  <c r="AI566" i="14"/>
  <c r="AG566" i="14"/>
  <c r="AG441" i="14"/>
  <c r="AI441" i="14"/>
  <c r="AG665" i="14"/>
  <c r="AI665" i="14"/>
  <c r="AI495" i="14"/>
  <c r="AG495" i="14"/>
  <c r="AI508" i="14"/>
  <c r="AG508" i="14"/>
  <c r="AI482" i="14"/>
  <c r="AG482" i="14"/>
  <c r="AG507" i="14"/>
  <c r="AI507" i="14"/>
  <c r="AI439" i="14"/>
  <c r="AG439" i="14"/>
  <c r="AG606" i="14"/>
  <c r="AI539" i="14"/>
  <c r="AG539" i="14"/>
  <c r="AG635" i="14"/>
  <c r="AI635" i="14"/>
  <c r="AG695" i="14"/>
  <c r="AI695" i="14"/>
  <c r="AI516" i="14"/>
  <c r="AG516" i="14"/>
  <c r="AI560" i="14"/>
  <c r="AG560" i="14"/>
  <c r="AI712" i="14"/>
  <c r="AG712" i="14"/>
  <c r="AG636" i="14"/>
  <c r="AI636" i="14"/>
  <c r="AI513" i="14"/>
  <c r="AG513" i="14"/>
  <c r="AI651" i="14"/>
  <c r="AG651" i="14"/>
  <c r="AI650" i="14"/>
  <c r="AG650" i="14"/>
  <c r="AI576" i="14"/>
  <c r="AG576" i="14"/>
  <c r="AI571" i="14"/>
  <c r="AG571" i="14"/>
  <c r="AI656" i="14"/>
  <c r="AG656" i="14"/>
  <c r="AG559" i="14"/>
  <c r="AI559" i="14"/>
  <c r="AI713" i="14"/>
  <c r="AG713" i="14"/>
  <c r="AI629" i="14"/>
  <c r="AG629" i="14"/>
  <c r="AI536" i="14"/>
  <c r="AG536" i="14"/>
  <c r="AI703" i="14"/>
  <c r="AG703" i="14"/>
  <c r="AI398" i="14"/>
  <c r="AG398" i="14"/>
  <c r="AI729" i="14"/>
  <c r="AG729" i="14"/>
  <c r="AI676" i="14"/>
  <c r="AG676" i="14"/>
  <c r="AI400" i="14"/>
  <c r="AG400" i="14"/>
  <c r="AI684" i="14"/>
  <c r="AG684" i="14"/>
  <c r="AI614" i="14"/>
  <c r="AG614" i="14"/>
  <c r="AG645" i="14"/>
  <c r="AI645" i="14"/>
  <c r="AI605" i="14"/>
  <c r="AG605" i="14"/>
  <c r="AG708" i="14"/>
  <c r="AI708" i="14"/>
  <c r="AG452" i="14"/>
  <c r="AI452" i="14"/>
  <c r="AI494" i="14"/>
  <c r="AG494" i="14"/>
  <c r="AI547" i="14"/>
  <c r="AG547" i="14"/>
  <c r="AG476" i="14"/>
  <c r="AI476" i="14"/>
  <c r="AI478" i="14"/>
  <c r="AG478" i="14"/>
  <c r="AI722" i="14"/>
  <c r="AG722" i="14"/>
  <c r="AG634" i="14"/>
  <c r="AI634" i="14"/>
  <c r="AI444" i="14"/>
  <c r="AG444" i="14"/>
  <c r="AG653" i="14"/>
  <c r="AI653" i="14"/>
  <c r="AI699" i="14"/>
  <c r="AG699" i="14"/>
  <c r="AG522" i="14"/>
  <c r="AI522" i="14"/>
  <c r="AG706" i="14"/>
  <c r="AI706" i="14"/>
  <c r="AI440" i="14"/>
  <c r="AG440" i="14"/>
  <c r="AI585" i="14"/>
  <c r="AG585" i="14"/>
  <c r="AI671" i="14"/>
  <c r="AG671" i="14"/>
  <c r="AG690" i="14"/>
  <c r="AI690" i="14"/>
  <c r="AG483" i="14"/>
  <c r="AI483" i="14"/>
  <c r="AI465" i="14"/>
  <c r="AG465" i="14"/>
  <c r="AI583" i="14"/>
  <c r="AG583" i="14"/>
  <c r="AG714" i="14"/>
  <c r="AI714" i="14"/>
  <c r="AG511" i="14"/>
  <c r="AI511" i="14"/>
  <c r="AG399" i="14"/>
  <c r="AI399" i="14"/>
  <c r="AI686" i="14"/>
  <c r="AG686" i="14"/>
  <c r="AG455" i="14"/>
  <c r="AI455" i="14"/>
  <c r="AI640" i="14"/>
  <c r="AG640" i="14"/>
  <c r="AG723" i="14"/>
  <c r="AI723" i="14"/>
  <c r="AI705" i="14"/>
  <c r="AG705" i="14"/>
  <c r="AG524" i="14"/>
  <c r="AI524" i="14"/>
  <c r="AI698" i="14"/>
  <c r="AG698" i="14"/>
  <c r="AI561" i="14"/>
  <c r="AG561" i="14"/>
  <c r="AI677" i="14"/>
  <c r="AG677" i="14"/>
  <c r="AI469" i="14"/>
  <c r="AG469" i="14"/>
  <c r="AI530" i="14"/>
  <c r="AG530" i="14"/>
  <c r="AI448" i="14"/>
  <c r="AG448" i="14"/>
  <c r="AI445" i="14"/>
  <c r="AG445" i="14"/>
  <c r="AG479" i="14"/>
  <c r="AI479" i="14"/>
  <c r="AI546" i="14"/>
  <c r="AG546" i="14"/>
  <c r="AI461" i="14"/>
  <c r="AG461" i="14"/>
  <c r="AI543" i="14"/>
  <c r="AG543" i="14"/>
  <c r="AI480" i="14"/>
  <c r="AG480" i="14"/>
  <c r="AI487" i="14"/>
  <c r="AG487" i="14"/>
  <c r="AI506" i="14"/>
  <c r="AG506" i="14"/>
  <c r="AI641" i="14"/>
  <c r="AG641" i="14"/>
  <c r="AI486" i="14"/>
  <c r="AG486" i="14"/>
  <c r="AI504" i="14"/>
  <c r="AG504" i="14"/>
  <c r="AG535" i="14"/>
  <c r="AI535" i="14"/>
  <c r="AG557" i="14"/>
  <c r="AI557" i="14"/>
  <c r="AG632" i="14"/>
  <c r="AI632" i="14"/>
  <c r="AI720" i="14"/>
  <c r="AG720" i="14"/>
  <c r="AI643" i="14"/>
  <c r="AG643" i="14"/>
  <c r="AG490" i="14"/>
  <c r="AI490" i="14"/>
  <c r="AI577" i="14"/>
  <c r="AG577" i="14"/>
  <c r="AI460" i="14"/>
  <c r="AG460" i="14"/>
  <c r="AG578" i="14"/>
  <c r="AI578" i="14"/>
  <c r="AI459" i="14"/>
  <c r="AG459" i="14"/>
  <c r="AG610" i="14"/>
  <c r="AI610" i="14"/>
  <c r="AI531" i="14"/>
  <c r="AG531" i="14"/>
  <c r="AG617" i="14"/>
  <c r="AG711" i="14"/>
  <c r="AI711" i="14"/>
  <c r="AI468" i="14"/>
  <c r="AG468" i="14"/>
  <c r="AG627" i="14"/>
  <c r="AI627" i="14"/>
  <c r="AI538" i="14"/>
  <c r="AG538" i="14"/>
  <c r="AG685" i="14"/>
  <c r="AI685" i="14"/>
  <c r="AI624" i="14"/>
  <c r="AG624" i="14"/>
  <c r="AG595" i="14"/>
  <c r="AI595" i="14"/>
  <c r="AI727" i="14"/>
  <c r="AG727" i="14"/>
  <c r="AI678" i="14"/>
  <c r="AG678" i="14"/>
  <c r="AI569" i="14"/>
  <c r="AG569" i="14"/>
  <c r="AI589" i="14"/>
  <c r="AG589" i="14"/>
  <c r="AI661" i="14"/>
  <c r="AG661" i="14"/>
  <c r="AI704" i="14"/>
  <c r="AG704" i="14"/>
  <c r="AI471" i="14"/>
  <c r="AG471" i="14"/>
  <c r="AI467" i="14"/>
  <c r="AG467" i="14"/>
  <c r="AI436" i="14"/>
  <c r="AG436" i="14"/>
  <c r="AG599" i="14"/>
  <c r="AI599" i="14"/>
  <c r="AG573" i="14"/>
  <c r="AI573" i="14"/>
  <c r="AG647" i="14"/>
  <c r="AI647" i="14"/>
  <c r="AI550" i="14"/>
  <c r="AG550" i="14"/>
  <c r="AI596" i="14"/>
  <c r="AG596" i="14"/>
  <c r="AG730" i="14"/>
  <c r="AI730" i="14"/>
  <c r="AI682" i="14"/>
  <c r="AG682" i="14"/>
  <c r="AI548" i="14"/>
  <c r="AG548" i="14"/>
  <c r="AI491" i="14"/>
  <c r="AG491" i="14"/>
  <c r="AI644" i="14"/>
  <c r="AG644" i="14"/>
  <c r="AG520" i="14"/>
  <c r="AI520" i="14"/>
  <c r="AI496" i="14"/>
  <c r="AG496" i="14"/>
  <c r="AI567" i="14"/>
  <c r="AG567" i="14"/>
  <c r="AI551" i="14"/>
  <c r="AG551" i="14"/>
  <c r="AI668" i="14"/>
  <c r="AG668" i="14"/>
  <c r="AG717" i="14"/>
  <c r="AI717" i="14"/>
  <c r="AG581" i="14"/>
  <c r="AI581" i="14"/>
  <c r="AG549" i="14"/>
  <c r="AI549" i="14"/>
  <c r="AG615" i="14"/>
  <c r="AI615" i="14"/>
  <c r="AG556" i="14"/>
  <c r="AI556" i="14"/>
  <c r="AG689" i="14"/>
  <c r="AI689" i="14"/>
  <c r="AI498" i="14"/>
  <c r="AG498" i="14"/>
  <c r="AI696" i="14"/>
  <c r="AG696" i="14"/>
  <c r="AI514" i="14"/>
  <c r="AG514" i="14"/>
  <c r="AI492" i="14"/>
  <c r="AG492" i="14"/>
  <c r="AI652" i="14"/>
  <c r="AG652" i="14"/>
  <c r="AG691" i="14"/>
  <c r="AI691" i="14"/>
  <c r="AG630" i="14"/>
  <c r="AI630" i="14"/>
  <c r="AG525" i="14"/>
  <c r="AI525" i="14"/>
  <c r="AI477" i="14"/>
  <c r="AG477" i="14"/>
  <c r="AG674" i="14"/>
  <c r="AI674" i="14"/>
  <c r="AG687" i="14"/>
  <c r="AI687" i="14"/>
  <c r="AI540" i="14"/>
  <c r="AG540" i="14"/>
  <c r="AI667" i="14"/>
  <c r="AG667" i="14"/>
  <c r="AG521" i="14"/>
  <c r="AI521" i="14"/>
  <c r="AI433" i="14"/>
  <c r="AG433" i="14"/>
  <c r="AI680" i="14"/>
  <c r="AG680" i="14"/>
  <c r="AI642" i="14"/>
  <c r="AG642" i="14"/>
  <c r="AI616" i="14"/>
  <c r="AG616" i="14"/>
  <c r="AI659" i="14"/>
  <c r="AG659" i="14"/>
  <c r="AI725" i="14"/>
  <c r="AG725" i="14"/>
  <c r="AI437" i="14"/>
  <c r="AG437" i="14"/>
  <c r="AI528" i="14"/>
  <c r="AG528" i="14"/>
  <c r="AI545" i="14"/>
  <c r="AG545" i="14"/>
  <c r="AI598" i="14"/>
  <c r="AG598" i="14"/>
  <c r="AI443" i="14"/>
  <c r="AG443" i="14"/>
  <c r="AI447" i="14"/>
  <c r="AG447" i="14"/>
  <c r="AI613" i="14"/>
  <c r="AG613" i="14"/>
  <c r="AI434" i="14"/>
  <c r="AG434" i="14"/>
  <c r="AG534" i="14"/>
  <c r="AI534" i="14"/>
  <c r="AI590" i="14"/>
  <c r="AG590" i="14"/>
  <c r="AI731" i="14"/>
  <c r="AG731" i="14"/>
  <c r="AI681" i="14"/>
  <c r="AG681" i="14"/>
  <c r="AI466" i="14"/>
  <c r="AG466" i="14"/>
  <c r="AI454" i="14"/>
  <c r="AG454" i="14"/>
  <c r="AI497" i="14"/>
  <c r="AG497" i="14"/>
  <c r="AG700" i="14"/>
  <c r="AI700" i="14"/>
  <c r="AG349" i="14"/>
  <c r="AI349" i="14"/>
  <c r="AI348" i="14"/>
  <c r="AG348" i="14"/>
  <c r="AG301" i="14"/>
  <c r="AG233" i="14"/>
  <c r="AI236" i="14"/>
  <c r="AG236" i="14"/>
  <c r="AI234" i="14"/>
  <c r="AG234" i="14"/>
  <c r="AG240" i="14"/>
  <c r="AI240" i="14"/>
  <c r="AG235" i="14"/>
  <c r="AI235" i="14"/>
  <c r="AI237" i="14"/>
  <c r="AG237" i="14"/>
  <c r="AG239" i="14"/>
  <c r="AI239" i="14"/>
  <c r="AG238" i="14"/>
  <c r="AI238" i="14"/>
  <c r="AG295" i="14"/>
  <c r="AG226" i="14"/>
  <c r="AG331" i="14"/>
  <c r="AG310" i="14"/>
  <c r="AG343" i="14"/>
  <c r="AG333" i="14"/>
  <c r="AI299" i="14"/>
  <c r="AG299" i="14"/>
  <c r="AG294" i="14"/>
  <c r="AI294" i="14"/>
  <c r="AG247" i="14"/>
  <c r="AI247" i="14"/>
  <c r="AG267" i="14"/>
  <c r="AI267" i="14"/>
  <c r="AI320" i="14"/>
  <c r="AG320" i="14"/>
  <c r="AG221" i="14"/>
  <c r="AI221" i="14"/>
  <c r="AG340" i="14"/>
  <c r="AI340" i="14"/>
  <c r="AI411" i="14"/>
  <c r="AG411" i="14"/>
  <c r="AI306" i="14"/>
  <c r="AG306" i="14"/>
  <c r="AG374" i="14"/>
  <c r="AI374" i="14"/>
  <c r="AI312" i="14"/>
  <c r="AG312" i="14"/>
  <c r="AI338" i="14"/>
  <c r="AG338" i="14"/>
  <c r="AI381" i="14"/>
  <c r="AG381" i="14"/>
  <c r="AI364" i="14"/>
  <c r="AG364" i="14"/>
  <c r="AI430" i="14"/>
  <c r="AG430" i="14"/>
  <c r="AG265" i="14"/>
  <c r="AI265" i="14"/>
  <c r="AG323" i="14"/>
  <c r="AI323" i="14"/>
  <c r="AG269" i="14"/>
  <c r="AI269" i="14"/>
  <c r="AG360" i="14"/>
  <c r="AI360" i="14"/>
  <c r="AG304" i="14"/>
  <c r="AI304" i="14"/>
  <c r="AG326" i="14"/>
  <c r="AI326" i="14"/>
  <c r="AI413" i="14"/>
  <c r="AG413" i="14"/>
  <c r="AG266" i="14"/>
  <c r="AI266" i="14"/>
  <c r="AG361" i="14"/>
  <c r="AI361" i="14"/>
  <c r="AG347" i="14"/>
  <c r="AI347" i="14"/>
  <c r="AI282" i="14"/>
  <c r="AG282" i="14"/>
  <c r="AG290" i="14"/>
  <c r="AI290" i="14"/>
  <c r="AG327" i="14"/>
  <c r="AI327" i="14"/>
  <c r="AI222" i="14"/>
  <c r="AG222" i="14"/>
  <c r="AG373" i="14"/>
  <c r="AI373" i="14"/>
  <c r="AG409" i="14"/>
  <c r="AI409" i="14"/>
  <c r="AG324" i="14"/>
  <c r="AI324" i="14"/>
  <c r="AG314" i="14"/>
  <c r="AI314" i="14"/>
  <c r="AI370" i="14"/>
  <c r="AG370" i="14"/>
  <c r="AI216" i="14"/>
  <c r="AG216" i="14"/>
  <c r="AG262" i="14"/>
  <c r="AI262" i="14"/>
  <c r="AG332" i="14"/>
  <c r="AI332" i="14"/>
  <c r="AG426" i="14"/>
  <c r="AI426" i="14"/>
  <c r="AG375" i="14"/>
  <c r="AI243" i="14"/>
  <c r="AG243" i="14"/>
  <c r="AG281" i="14"/>
  <c r="AI281" i="14"/>
  <c r="AI248" i="14"/>
  <c r="AG248" i="14"/>
  <c r="AG353" i="14"/>
  <c r="AI353" i="14"/>
  <c r="AG410" i="14"/>
  <c r="AI410" i="14"/>
  <c r="AG394" i="14"/>
  <c r="AI394" i="14"/>
  <c r="AI403" i="14"/>
  <c r="AG403" i="14"/>
  <c r="AG389" i="14"/>
  <c r="AI389" i="14"/>
  <c r="AG355" i="14"/>
  <c r="AI355" i="14"/>
  <c r="AG230" i="14"/>
  <c r="AI230" i="14"/>
  <c r="AG354" i="14"/>
  <c r="AI354" i="14"/>
  <c r="AG311" i="14"/>
  <c r="AI316" i="14"/>
  <c r="AG316" i="14"/>
  <c r="AG241" i="14"/>
  <c r="AI241" i="14"/>
  <c r="AI359" i="14"/>
  <c r="AG359" i="14"/>
  <c r="AI283" i="14"/>
  <c r="AG283" i="14"/>
  <c r="AI384" i="14"/>
  <c r="AG384" i="14"/>
  <c r="AG420" i="14"/>
  <c r="AI420" i="14"/>
  <c r="AG424" i="14"/>
  <c r="AI424" i="14"/>
  <c r="AI352" i="14"/>
  <c r="AG352" i="14"/>
  <c r="AI385" i="14"/>
  <c r="AG385" i="14"/>
  <c r="AG315" i="14"/>
  <c r="AI315" i="14"/>
  <c r="AI429" i="14"/>
  <c r="AG429" i="14"/>
  <c r="AG350" i="14"/>
  <c r="AI350" i="14"/>
  <c r="AG286" i="14"/>
  <c r="AI286" i="14"/>
  <c r="AG336" i="14"/>
  <c r="AI336" i="14"/>
  <c r="AI279" i="14"/>
  <c r="AG279" i="14"/>
  <c r="AI393" i="14"/>
  <c r="AG393" i="14"/>
  <c r="AG417" i="14"/>
  <c r="AI417" i="14"/>
  <c r="AI416" i="14"/>
  <c r="AG416" i="14"/>
  <c r="AI250" i="14"/>
  <c r="AG250" i="14"/>
  <c r="AI392" i="14"/>
  <c r="AG392" i="14"/>
  <c r="AI362" i="14"/>
  <c r="AG362" i="14"/>
  <c r="AI258" i="14"/>
  <c r="AG258" i="14"/>
  <c r="AG319" i="14"/>
  <c r="AG218" i="14"/>
  <c r="AI218" i="14"/>
  <c r="AI380" i="14"/>
  <c r="AG380" i="14"/>
  <c r="AI402" i="14"/>
  <c r="AG402" i="14"/>
  <c r="AG334" i="14"/>
  <c r="AI334" i="14"/>
  <c r="AG341" i="14"/>
  <c r="AI341" i="14"/>
  <c r="AG291" i="14"/>
  <c r="AI291" i="14"/>
  <c r="AG397" i="14"/>
  <c r="AI397" i="14"/>
  <c r="AI425" i="14"/>
  <c r="AG425" i="14"/>
  <c r="AI231" i="14"/>
  <c r="AG231" i="14"/>
  <c r="AI245" i="14"/>
  <c r="AG245" i="14"/>
  <c r="AG277" i="14"/>
  <c r="AI277" i="14"/>
  <c r="AG412" i="14"/>
  <c r="AI292" i="14"/>
  <c r="AG292" i="14"/>
  <c r="AG244" i="14"/>
  <c r="AI244" i="14"/>
  <c r="AI390" i="14"/>
  <c r="AG390" i="14"/>
  <c r="AG383" i="14"/>
  <c r="AI383" i="14"/>
  <c r="AG337" i="14"/>
  <c r="AI337" i="14"/>
  <c r="AG288" i="14"/>
  <c r="AI288" i="14"/>
  <c r="AG378" i="14"/>
  <c r="AI378" i="14"/>
  <c r="AI342" i="14"/>
  <c r="AG342" i="14"/>
  <c r="AG252" i="14"/>
  <c r="AG219" i="14"/>
  <c r="AI219" i="14"/>
  <c r="AI405" i="14"/>
  <c r="AG405" i="14"/>
  <c r="AI388" i="14"/>
  <c r="AG388" i="14"/>
  <c r="AG261" i="14"/>
  <c r="AI261" i="14"/>
  <c r="AG421" i="14"/>
  <c r="AI421" i="14"/>
  <c r="AI273" i="14"/>
  <c r="AG273" i="14"/>
  <c r="AG363" i="14"/>
  <c r="AI293" i="14"/>
  <c r="AG293" i="14"/>
  <c r="AG407" i="14"/>
  <c r="AI407" i="14"/>
  <c r="AI418" i="14"/>
  <c r="AG418" i="14"/>
  <c r="AG257" i="14"/>
  <c r="AG321" i="14"/>
  <c r="AI321" i="14"/>
  <c r="AI371" i="14"/>
  <c r="AG371" i="14"/>
  <c r="AG379" i="14"/>
  <c r="AI379" i="14"/>
  <c r="AI275" i="14"/>
  <c r="AG275" i="14"/>
  <c r="AI256" i="14"/>
  <c r="AG256" i="14"/>
  <c r="AI367" i="14"/>
  <c r="AG367" i="14"/>
  <c r="AI344" i="14"/>
  <c r="AG344" i="14"/>
  <c r="AG255" i="14"/>
  <c r="AI255" i="14"/>
  <c r="AI396" i="14"/>
  <c r="AG396" i="14"/>
  <c r="AG368" i="14"/>
  <c r="AI368" i="14"/>
  <c r="AG253" i="14"/>
  <c r="AI224" i="14"/>
  <c r="AG224" i="14"/>
  <c r="AI431" i="14"/>
  <c r="AG431" i="14"/>
  <c r="AI228" i="14"/>
  <c r="AG228" i="14"/>
  <c r="AI264" i="14"/>
  <c r="AG264" i="14"/>
  <c r="AG372" i="14"/>
  <c r="AI372" i="14"/>
  <c r="AI356" i="14"/>
  <c r="AG356" i="14"/>
  <c r="AI427" i="14"/>
  <c r="AG427" i="14"/>
  <c r="AG302" i="14"/>
  <c r="AI302" i="14"/>
  <c r="AI419" i="14"/>
  <c r="AG419" i="14"/>
  <c r="AG357" i="14"/>
  <c r="AI357" i="14"/>
  <c r="AI391" i="14"/>
  <c r="AG391" i="14"/>
  <c r="AI268" i="14"/>
  <c r="AG268" i="14"/>
  <c r="AG297" i="14"/>
  <c r="AI297" i="14"/>
  <c r="AI317" i="14"/>
  <c r="AG317" i="14"/>
  <c r="AI276" i="14"/>
  <c r="AG276" i="14"/>
  <c r="AI309" i="14"/>
  <c r="AG309" i="14"/>
  <c r="AG217" i="14"/>
  <c r="AG325" i="14"/>
  <c r="AI325" i="14"/>
  <c r="AG270" i="14"/>
  <c r="AI227" i="14"/>
  <c r="AG227" i="14"/>
  <c r="AG408" i="14"/>
  <c r="AI408" i="14"/>
  <c r="AG259" i="14"/>
  <c r="AI259" i="14"/>
  <c r="AG229" i="14"/>
  <c r="AI229" i="14"/>
  <c r="AG404" i="14"/>
  <c r="AI404" i="14"/>
  <c r="AG284" i="14"/>
  <c r="AI284" i="14"/>
  <c r="AG296" i="14"/>
  <c r="AI296" i="14"/>
  <c r="AI328" i="14"/>
  <c r="AG328" i="14"/>
  <c r="AG376" i="14"/>
  <c r="AI376" i="14"/>
  <c r="AI335" i="14"/>
  <c r="AG335" i="14"/>
  <c r="AI415" i="14"/>
  <c r="AG415" i="14"/>
  <c r="AI329" i="14"/>
  <c r="AG329" i="14"/>
  <c r="AI287" i="14"/>
  <c r="AG287" i="14"/>
  <c r="AI358" i="14"/>
  <c r="AG358" i="14"/>
  <c r="AI278" i="14"/>
  <c r="AG278" i="14"/>
  <c r="AI382" i="14"/>
  <c r="AG382" i="14"/>
  <c r="AI307" i="14"/>
  <c r="AG307" i="14"/>
  <c r="AG303" i="14"/>
  <c r="AG246" i="14"/>
  <c r="AI246" i="14"/>
  <c r="AG305" i="14"/>
  <c r="AI305" i="14"/>
  <c r="AG339" i="14"/>
  <c r="AI339" i="14"/>
  <c r="AG251" i="14"/>
  <c r="AG260" i="14"/>
  <c r="AI260" i="14"/>
  <c r="AG346" i="14"/>
  <c r="AI346" i="14"/>
  <c r="AG242" i="14"/>
  <c r="AI242" i="14"/>
  <c r="AG254" i="14"/>
  <c r="AI322" i="14"/>
  <c r="AG322" i="14"/>
  <c r="AI289" i="14"/>
  <c r="AG289" i="14"/>
  <c r="AI220" i="14"/>
  <c r="AG220" i="14"/>
  <c r="AI386" i="14"/>
  <c r="AG386" i="14"/>
  <c r="AG366" i="14"/>
  <c r="AI366" i="14"/>
  <c r="AG395" i="14"/>
  <c r="AI395" i="14"/>
  <c r="AG271" i="14"/>
  <c r="AI271" i="14"/>
  <c r="AG308" i="14"/>
  <c r="AG285" i="14"/>
  <c r="AI285" i="14"/>
  <c r="AI422" i="14"/>
  <c r="AG422" i="14"/>
  <c r="AI272" i="14"/>
  <c r="AG272" i="14"/>
  <c r="AI223" i="14"/>
  <c r="AG223" i="14"/>
  <c r="AG313" i="14"/>
  <c r="AI313" i="14"/>
  <c r="AG232" i="14"/>
  <c r="AI377" i="14"/>
  <c r="AG377" i="14"/>
  <c r="AI428" i="14"/>
  <c r="AG428" i="14"/>
  <c r="AI300" i="14"/>
  <c r="AG300" i="14"/>
  <c r="AG365" i="14"/>
  <c r="AI365" i="14"/>
  <c r="AG120" i="14"/>
  <c r="AG39" i="14"/>
  <c r="AG15" i="14"/>
  <c r="AG24" i="14"/>
  <c r="AG20" i="14"/>
  <c r="AI120" i="14"/>
  <c r="G25" i="20"/>
  <c r="G10" i="20"/>
  <c r="G7" i="20"/>
  <c r="AG35" i="14"/>
  <c r="X734" i="14"/>
  <c r="G27" i="20"/>
  <c r="AG42" i="14"/>
  <c r="AG36" i="14"/>
  <c r="AG14" i="14"/>
  <c r="AG8" i="14"/>
  <c r="AG28" i="14"/>
  <c r="G16" i="20"/>
  <c r="G9" i="20"/>
  <c r="G3" i="20"/>
  <c r="G14" i="20"/>
  <c r="AG34" i="14"/>
  <c r="G183" i="20"/>
  <c r="G66" i="20"/>
  <c r="G104" i="20"/>
  <c r="G161" i="20"/>
  <c r="G98" i="20"/>
  <c r="G63" i="20"/>
  <c r="G99" i="20"/>
  <c r="G57" i="20"/>
  <c r="G150" i="20"/>
  <c r="G176" i="20"/>
  <c r="G171" i="20"/>
  <c r="G180" i="20"/>
  <c r="G100" i="20"/>
  <c r="G165" i="20"/>
  <c r="G67" i="20"/>
  <c r="G62" i="20"/>
  <c r="G125" i="20"/>
  <c r="G189" i="20"/>
  <c r="M734" i="14"/>
  <c r="G159" i="20"/>
  <c r="N734" i="14"/>
  <c r="O734" i="14"/>
  <c r="G88" i="20"/>
  <c r="G172" i="20"/>
  <c r="G92" i="20"/>
  <c r="G157" i="20"/>
  <c r="G127" i="20"/>
  <c r="G194" i="20"/>
  <c r="G74" i="20"/>
  <c r="G168" i="20"/>
  <c r="G111" i="20"/>
  <c r="G191" i="20"/>
  <c r="G56" i="20"/>
  <c r="G149" i="20"/>
  <c r="G175" i="20"/>
  <c r="G51" i="20"/>
  <c r="G44" i="20"/>
  <c r="G137" i="20"/>
  <c r="G69" i="20"/>
  <c r="G106" i="20"/>
  <c r="G46" i="20"/>
  <c r="G139" i="20"/>
  <c r="G47" i="20"/>
  <c r="G140" i="20"/>
  <c r="G195" i="20"/>
  <c r="G126" i="20"/>
  <c r="G42" i="20"/>
  <c r="G59" i="20"/>
  <c r="G152" i="20"/>
  <c r="G77" i="20"/>
  <c r="G114" i="20"/>
  <c r="G94" i="20"/>
  <c r="G54" i="20"/>
  <c r="G55" i="20"/>
  <c r="G50" i="20"/>
  <c r="G41" i="20"/>
  <c r="G134" i="20"/>
  <c r="G160" i="20"/>
  <c r="G58" i="20"/>
  <c r="G153" i="20"/>
  <c r="G85" i="20"/>
  <c r="G122" i="20"/>
  <c r="G186" i="20"/>
  <c r="G90" i="20"/>
  <c r="G155" i="20"/>
  <c r="G91" i="20"/>
  <c r="G156" i="20"/>
  <c r="G49" i="20"/>
  <c r="G142" i="20"/>
  <c r="G60" i="20"/>
  <c r="G75" i="20"/>
  <c r="G68" i="20"/>
  <c r="G105" i="20"/>
  <c r="G169" i="20"/>
  <c r="G196" i="20"/>
  <c r="G18" i="20"/>
  <c r="G45" i="20"/>
  <c r="G138" i="20"/>
  <c r="G70" i="20"/>
  <c r="G107" i="20"/>
  <c r="G71" i="20"/>
  <c r="G167" i="20"/>
  <c r="G93" i="20"/>
  <c r="G158" i="20"/>
  <c r="G83" i="20"/>
  <c r="G184" i="20"/>
  <c r="G76" i="20"/>
  <c r="G113" i="20"/>
  <c r="G177" i="20"/>
  <c r="G53" i="20"/>
  <c r="G146" i="20"/>
  <c r="G78" i="20"/>
  <c r="G115" i="20"/>
  <c r="G179" i="20"/>
  <c r="G79" i="20"/>
  <c r="G116" i="20"/>
  <c r="G64" i="20"/>
  <c r="G101" i="20"/>
  <c r="G130" i="20"/>
  <c r="G103" i="20"/>
  <c r="G197" i="20"/>
  <c r="G128" i="20"/>
  <c r="G192" i="20"/>
  <c r="G84" i="20"/>
  <c r="G121" i="20"/>
  <c r="G89" i="20"/>
  <c r="G154" i="20"/>
  <c r="G86" i="20"/>
  <c r="G123" i="20"/>
  <c r="G187" i="20"/>
  <c r="G87" i="20"/>
  <c r="G188" i="20"/>
  <c r="G109" i="20"/>
  <c r="G173" i="20"/>
  <c r="G73" i="20"/>
  <c r="G110" i="20"/>
  <c r="G174" i="20"/>
  <c r="G199" i="20"/>
  <c r="G43" i="20"/>
  <c r="G198" i="20"/>
  <c r="G129" i="20"/>
  <c r="G61" i="20"/>
  <c r="G97" i="20"/>
  <c r="G162" i="20"/>
  <c r="G200" i="20"/>
  <c r="G131" i="20"/>
  <c r="G201" i="20"/>
  <c r="G132" i="20"/>
  <c r="G80" i="20"/>
  <c r="G181" i="20"/>
  <c r="G81" i="20"/>
  <c r="G118" i="20"/>
  <c r="G28" i="20"/>
  <c r="G133" i="20"/>
  <c r="AG43" i="14"/>
  <c r="G119" i="20"/>
  <c r="G2" i="20"/>
  <c r="G151" i="20"/>
  <c r="G82" i="20"/>
  <c r="G135" i="20"/>
  <c r="G48" i="20"/>
  <c r="G141" i="20"/>
  <c r="AJ81" i="14"/>
  <c r="AJ107" i="14"/>
  <c r="AJ186" i="14"/>
  <c r="AJ78" i="14"/>
  <c r="AJ72" i="14"/>
  <c r="AJ101" i="14"/>
  <c r="AJ160" i="14"/>
  <c r="AJ77" i="14"/>
  <c r="AJ188" i="14"/>
  <c r="AJ83" i="14"/>
  <c r="AJ73" i="14"/>
  <c r="AJ80" i="14"/>
  <c r="AJ190" i="14"/>
  <c r="AJ102" i="14"/>
  <c r="AJ187" i="14"/>
  <c r="AJ26" i="14"/>
  <c r="AJ90" i="14"/>
  <c r="AJ82" i="14"/>
  <c r="AJ79" i="14"/>
  <c r="AJ29" i="14"/>
  <c r="AJ76" i="14"/>
  <c r="AJ185" i="14"/>
  <c r="AJ97" i="14"/>
  <c r="AJ68" i="14"/>
  <c r="AJ74" i="14"/>
  <c r="AG143" i="14" l="1"/>
  <c r="G124" i="20"/>
  <c r="AG51" i="14"/>
  <c r="G65" i="20"/>
  <c r="AG26" i="14"/>
  <c r="G22" i="20"/>
  <c r="AG191" i="14"/>
  <c r="G170" i="20"/>
  <c r="AG126" i="14"/>
  <c r="G108" i="20"/>
  <c r="AG211" i="14"/>
  <c r="G190" i="20"/>
  <c r="AG135" i="14"/>
  <c r="G117" i="20"/>
  <c r="AG214" i="14"/>
  <c r="G193" i="20"/>
  <c r="AG199" i="14"/>
  <c r="G178" i="20"/>
  <c r="AG163" i="14"/>
  <c r="G143" i="20"/>
  <c r="AG206" i="14"/>
  <c r="G185" i="20"/>
  <c r="AG114" i="14"/>
  <c r="G96" i="20"/>
  <c r="AG113" i="14"/>
  <c r="G95" i="20"/>
  <c r="AG18" i="14"/>
  <c r="G15" i="20"/>
  <c r="AG139" i="14"/>
  <c r="G120" i="20"/>
  <c r="AG130" i="14"/>
  <c r="G112" i="20"/>
  <c r="AG203" i="14"/>
  <c r="G182" i="20"/>
  <c r="AG155" i="14"/>
  <c r="G136" i="20"/>
  <c r="AG186" i="14"/>
  <c r="G166" i="20"/>
  <c r="AG97" i="14"/>
  <c r="G52" i="20"/>
  <c r="AG175" i="14"/>
  <c r="AG80" i="14"/>
  <c r="AG148" i="14"/>
  <c r="AG147" i="14"/>
  <c r="AG115" i="14"/>
  <c r="AG74" i="14"/>
  <c r="AG81" i="14"/>
  <c r="AG173" i="14"/>
  <c r="AG82" i="14"/>
  <c r="AG158" i="14"/>
  <c r="AG46" i="14"/>
  <c r="AG169" i="14"/>
  <c r="AG93" i="14"/>
  <c r="AG154" i="14"/>
  <c r="AG144" i="14"/>
  <c r="AG68" i="14"/>
  <c r="AG98" i="14"/>
  <c r="AG198" i="14"/>
  <c r="AG142" i="14"/>
  <c r="AG47" i="14"/>
  <c r="AG73" i="14"/>
  <c r="AG156" i="14"/>
  <c r="AG83" i="14"/>
  <c r="AG194" i="14"/>
  <c r="AG60" i="14"/>
  <c r="AG69" i="14"/>
  <c r="AG127" i="14"/>
  <c r="AG86" i="14"/>
  <c r="AG204" i="14"/>
  <c r="AG153" i="14"/>
  <c r="AG201" i="14"/>
  <c r="AG160" i="14"/>
  <c r="AG32" i="14"/>
  <c r="AG137" i="14"/>
  <c r="AG88" i="14"/>
  <c r="AG149" i="14"/>
  <c r="AG95" i="14"/>
  <c r="AG172" i="14"/>
  <c r="AG78" i="14"/>
  <c r="AG123" i="14"/>
  <c r="AG152" i="14"/>
  <c r="AG150" i="14"/>
  <c r="AG70" i="14"/>
  <c r="AG185" i="14"/>
  <c r="AG122" i="14"/>
  <c r="AG138" i="14"/>
  <c r="AG195" i="14"/>
  <c r="AG190" i="14"/>
  <c r="AG112" i="14"/>
  <c r="AG110" i="14"/>
  <c r="AG129" i="14"/>
  <c r="AG64" i="14"/>
  <c r="AG107" i="14"/>
  <c r="AG121" i="14"/>
  <c r="AG157" i="14"/>
  <c r="AG61" i="14"/>
  <c r="AG96" i="14"/>
  <c r="AG181" i="14"/>
  <c r="AG140" i="14"/>
  <c r="AG104" i="14"/>
  <c r="AG91" i="14"/>
  <c r="AG146" i="14"/>
  <c r="AG174" i="14"/>
  <c r="AG133" i="14"/>
  <c r="AG108" i="14"/>
  <c r="AG89" i="14"/>
  <c r="AG171" i="14"/>
  <c r="AG209" i="14"/>
  <c r="AG119" i="14"/>
  <c r="AG166" i="14"/>
  <c r="AG178" i="14"/>
  <c r="AG90" i="14"/>
  <c r="AG141" i="14"/>
  <c r="AG196" i="14"/>
  <c r="AG76" i="14"/>
  <c r="AG192" i="14"/>
  <c r="AG100" i="14"/>
  <c r="AG118" i="14"/>
  <c r="AG197" i="14"/>
  <c r="AG207" i="14"/>
  <c r="AG182" i="14"/>
  <c r="AG111" i="14"/>
  <c r="AG202" i="14"/>
  <c r="AG71" i="14"/>
  <c r="AG50" i="14"/>
  <c r="AG187" i="14"/>
  <c r="AG94" i="14"/>
  <c r="AG99" i="14"/>
  <c r="AG87" i="14"/>
  <c r="AG101" i="14"/>
  <c r="AG177" i="14"/>
  <c r="AG170" i="14"/>
  <c r="AG52" i="14"/>
  <c r="AG92" i="14"/>
  <c r="AG162" i="14"/>
  <c r="AG208" i="14"/>
  <c r="AG213" i="14"/>
  <c r="AG134" i="14"/>
  <c r="AG131" i="14"/>
  <c r="AG176" i="14"/>
  <c r="AG103" i="14"/>
  <c r="AG124" i="14"/>
  <c r="AG212" i="14"/>
  <c r="AG48" i="14"/>
  <c r="AG102" i="14"/>
  <c r="AG72" i="14"/>
  <c r="AG67" i="14"/>
  <c r="AG128" i="14"/>
  <c r="AG65" i="14"/>
  <c r="AG62" i="14"/>
  <c r="AG57" i="14"/>
  <c r="AG109" i="14"/>
  <c r="AG180" i="14"/>
  <c r="AG145" i="14"/>
  <c r="AG55" i="14"/>
  <c r="AG193" i="14"/>
  <c r="AG53" i="14"/>
  <c r="AG117" i="14"/>
  <c r="AG161" i="14"/>
  <c r="AG151" i="14"/>
  <c r="AG59" i="14"/>
  <c r="AG79" i="14"/>
  <c r="AG200" i="14"/>
  <c r="AG205" i="14"/>
  <c r="AG125" i="14"/>
  <c r="AG54" i="14"/>
  <c r="AG132" i="14"/>
  <c r="AG77" i="14"/>
  <c r="AG188" i="14"/>
  <c r="AG106" i="14"/>
  <c r="AG179" i="14"/>
  <c r="AG210" i="14"/>
  <c r="AG49" i="14"/>
  <c r="AG56" i="14"/>
  <c r="AG63" i="14"/>
  <c r="AG116" i="14"/>
  <c r="AG19" i="14"/>
  <c r="AG16" i="14"/>
  <c r="AG38" i="14"/>
  <c r="AG9" i="14"/>
  <c r="AG22" i="14"/>
  <c r="AG5" i="14"/>
  <c r="AG21" i="14"/>
  <c r="AG31" i="14"/>
  <c r="AG29" i="14"/>
  <c r="AG6" i="14"/>
  <c r="AG12" i="14"/>
  <c r="AG10" i="14"/>
  <c r="AG17" i="14"/>
  <c r="AG13" i="14"/>
  <c r="L734" i="14"/>
  <c r="AI26" i="14"/>
  <c r="AI188" i="14"/>
  <c r="AI187" i="14"/>
  <c r="AI77" i="14"/>
  <c r="AI79" i="14"/>
  <c r="AI97" i="14"/>
  <c r="AB7" i="14"/>
  <c r="AB100" i="14"/>
  <c r="AB106" i="14"/>
  <c r="AB109" i="14"/>
  <c r="AB110" i="14"/>
  <c r="AB111" i="14"/>
  <c r="AB112" i="14"/>
  <c r="AB114" i="14"/>
  <c r="AB115" i="14"/>
  <c r="AB116" i="14"/>
  <c r="AB117" i="14"/>
  <c r="AB118" i="14"/>
  <c r="AB119" i="14"/>
  <c r="AB120" i="14"/>
  <c r="AB121" i="14"/>
  <c r="AB125" i="14"/>
  <c r="AB127" i="14"/>
  <c r="AB128" i="14"/>
  <c r="AB129" i="14"/>
  <c r="AB131" i="14"/>
  <c r="AB132" i="14"/>
  <c r="AB133" i="14"/>
  <c r="AB134" i="14"/>
  <c r="AB135" i="14"/>
  <c r="AB137" i="14"/>
  <c r="AB139" i="14"/>
  <c r="AB140" i="14"/>
  <c r="AB141" i="14"/>
  <c r="AB142" i="14"/>
  <c r="AB144" i="14"/>
  <c r="AB145" i="14"/>
  <c r="AB146" i="14"/>
  <c r="AB148" i="14"/>
  <c r="AB149" i="14"/>
  <c r="AB150" i="14"/>
  <c r="AB151" i="14"/>
  <c r="AB152" i="14"/>
  <c r="AB154" i="14"/>
  <c r="AB155" i="14"/>
  <c r="AB156" i="14"/>
  <c r="AB157" i="14"/>
  <c r="AB158" i="14"/>
  <c r="AB164" i="14"/>
  <c r="AB183" i="14"/>
  <c r="AB161" i="14"/>
  <c r="AB162" i="14"/>
  <c r="AB163" i="14"/>
  <c r="AB166" i="14"/>
  <c r="AB169" i="14"/>
  <c r="AB170" i="14"/>
  <c r="AB171" i="14"/>
  <c r="AB172" i="14"/>
  <c r="AB173" i="14"/>
  <c r="AB174" i="14"/>
  <c r="AB175" i="14"/>
  <c r="AB176" i="14"/>
  <c r="AB177" i="14"/>
  <c r="AB178" i="14"/>
  <c r="AB179" i="14"/>
  <c r="AB180" i="14"/>
  <c r="AB181" i="14"/>
  <c r="AB182" i="14"/>
  <c r="AB191" i="14"/>
  <c r="AB192" i="14"/>
  <c r="AB193" i="14"/>
  <c r="AB194" i="14"/>
  <c r="AB195" i="14"/>
  <c r="AB196" i="14"/>
  <c r="AB197" i="14"/>
  <c r="AB199" i="14"/>
  <c r="AB200" i="14"/>
  <c r="AB201" i="14"/>
  <c r="AB203" i="14"/>
  <c r="AB204" i="14"/>
  <c r="AB205" i="14"/>
  <c r="AB206" i="14"/>
  <c r="AB207" i="14"/>
  <c r="AB208" i="14"/>
  <c r="AB209" i="14"/>
  <c r="AB210" i="14"/>
  <c r="AB211" i="14"/>
  <c r="AB212" i="14"/>
  <c r="AB213" i="14"/>
  <c r="AB214" i="14"/>
  <c r="AB19" i="14"/>
  <c r="AB113" i="14" l="1"/>
  <c r="AB6" i="14"/>
  <c r="AB190" i="14"/>
  <c r="AB72" i="14"/>
  <c r="AB91" i="14"/>
  <c r="AB81" i="14"/>
  <c r="AB76" i="14"/>
  <c r="AB80" i="14"/>
  <c r="AB188" i="14"/>
  <c r="AB160" i="14"/>
  <c r="AB103" i="14"/>
  <c r="AB97" i="14"/>
  <c r="AB187" i="14"/>
  <c r="AB107" i="14"/>
  <c r="AB90" i="14"/>
  <c r="AB29" i="14"/>
  <c r="AH8" i="14" a="1"/>
  <c r="AB83" i="14"/>
  <c r="AB70" i="14"/>
  <c r="AB79" i="14"/>
  <c r="AB186" i="14"/>
  <c r="AB78" i="14"/>
  <c r="AB185" i="14"/>
  <c r="AB168" i="14"/>
  <c r="AB74" i="14"/>
  <c r="AB101" i="14"/>
  <c r="AB94" i="14"/>
  <c r="AB37" i="14"/>
  <c r="AB82" i="14"/>
  <c r="AB77" i="14"/>
  <c r="AB68" i="14"/>
  <c r="AB88" i="14"/>
  <c r="AB73" i="14"/>
  <c r="AB60" i="14"/>
  <c r="AB30" i="14"/>
  <c r="AB99" i="14"/>
  <c r="AB12" i="14"/>
  <c r="AV5" i="14"/>
  <c r="AJ7" i="14" l="1"/>
  <c r="AD7" i="14"/>
  <c r="T734" i="14"/>
  <c r="P734" i="14"/>
  <c r="AI99" i="14"/>
  <c r="AH8" i="14"/>
  <c r="AH23" i="14" s="1"/>
  <c r="AH734" i="14" s="1"/>
  <c r="AI12" i="14"/>
  <c r="AI90" i="14"/>
  <c r="AI29" i="14"/>
  <c r="AI160" i="14"/>
  <c r="AI100" i="14"/>
  <c r="AI186" i="14"/>
  <c r="AI107" i="14"/>
  <c r="AI68" i="14"/>
  <c r="AI185" i="14"/>
  <c r="AI101" i="14"/>
  <c r="AI102" i="14"/>
  <c r="AI190" i="14"/>
  <c r="AI73" i="14"/>
  <c r="AG7" i="14" l="1"/>
  <c r="G4" i="20"/>
  <c r="AI7" i="14"/>
  <c r="AJ131" i="14"/>
  <c r="AJ129" i="14"/>
  <c r="P147" i="2"/>
  <c r="O147" i="2"/>
  <c r="R184" i="14" s="1"/>
  <c r="N147" i="2"/>
  <c r="P144" i="2"/>
  <c r="O144" i="2"/>
  <c r="R165" i="14" s="1"/>
  <c r="N144" i="2"/>
  <c r="O146" i="2"/>
  <c r="O145" i="2"/>
  <c r="I19" i="12"/>
  <c r="G19" i="12"/>
  <c r="F19" i="12"/>
  <c r="E19" i="12"/>
  <c r="D19" i="12"/>
  <c r="H18" i="12"/>
  <c r="H19" i="12" s="1"/>
  <c r="I16" i="12"/>
  <c r="G16" i="12"/>
  <c r="F16" i="12"/>
  <c r="E16" i="12"/>
  <c r="D16" i="12"/>
  <c r="H15" i="12"/>
  <c r="H16" i="12" s="1"/>
  <c r="S165" i="14" l="1"/>
  <c r="AF165" i="14" s="1"/>
  <c r="AG144" i="2"/>
  <c r="Q165" i="14" s="1"/>
  <c r="AD165" i="14" s="1"/>
  <c r="S184" i="14"/>
  <c r="AF184" i="14" s="1"/>
  <c r="AG147" i="2"/>
  <c r="Q184" i="14" s="1"/>
  <c r="AD184" i="14" s="1"/>
  <c r="Z147" i="2"/>
  <c r="Z146" i="2"/>
  <c r="Z145" i="2"/>
  <c r="Z144" i="2"/>
  <c r="R167" i="14"/>
  <c r="AE167" i="14" s="1"/>
  <c r="R168" i="14"/>
  <c r="AE168" i="14" s="1"/>
  <c r="AF167" i="14"/>
  <c r="AD168" i="14"/>
  <c r="AF168" i="14"/>
  <c r="AE184" i="14"/>
  <c r="AE165" i="14"/>
  <c r="AI20" i="14"/>
  <c r="AI129" i="14"/>
  <c r="AI131" i="14"/>
  <c r="P64" i="2"/>
  <c r="O64" i="2"/>
  <c r="R44" i="14" s="1"/>
  <c r="N64" i="2"/>
  <c r="H5" i="12"/>
  <c r="I6" i="12"/>
  <c r="I9" i="12"/>
  <c r="G9" i="12"/>
  <c r="F9" i="12"/>
  <c r="E9" i="12"/>
  <c r="D9" i="12"/>
  <c r="H8" i="12"/>
  <c r="H9" i="12" s="1"/>
  <c r="G6" i="12"/>
  <c r="F6" i="12"/>
  <c r="E6" i="12"/>
  <c r="D6" i="12"/>
  <c r="P54" i="2"/>
  <c r="O54" i="2"/>
  <c r="R40" i="14" s="1"/>
  <c r="N54" i="2"/>
  <c r="S44" i="14" l="1"/>
  <c r="AF44" i="14" s="1"/>
  <c r="AG64" i="2"/>
  <c r="Q44" i="14" s="1"/>
  <c r="S40" i="14"/>
  <c r="AF40" i="14" s="1"/>
  <c r="AG54" i="2"/>
  <c r="Q40" i="14" s="1"/>
  <c r="Z54" i="2"/>
  <c r="Z64" i="2"/>
  <c r="AD167" i="14"/>
  <c r="AG167" i="14" s="1"/>
  <c r="AJ165" i="14"/>
  <c r="AJ184" i="14"/>
  <c r="AJ168" i="14"/>
  <c r="AJ167" i="14"/>
  <c r="AE40" i="14"/>
  <c r="AE44" i="14"/>
  <c r="H6" i="12"/>
  <c r="O127" i="2"/>
  <c r="O129" i="2"/>
  <c r="P105" i="2"/>
  <c r="O105" i="2"/>
  <c r="R58" i="14" s="1"/>
  <c r="N105" i="2"/>
  <c r="S58" i="14" l="1"/>
  <c r="AG105" i="2"/>
  <c r="Q58" i="14" s="1"/>
  <c r="Z129" i="2"/>
  <c r="Z127" i="2"/>
  <c r="Z105" i="2"/>
  <c r="AD40" i="14"/>
  <c r="AG40" i="14" s="1"/>
  <c r="G147" i="20"/>
  <c r="AD44" i="14"/>
  <c r="G40" i="20" s="1"/>
  <c r="AG168" i="14"/>
  <c r="G148" i="20"/>
  <c r="AG184" i="14"/>
  <c r="G164" i="20"/>
  <c r="AG165" i="14"/>
  <c r="G145" i="20"/>
  <c r="AI168" i="14"/>
  <c r="AI165" i="14"/>
  <c r="AI184" i="14"/>
  <c r="AJ44" i="14"/>
  <c r="AI167" i="14"/>
  <c r="H6" i="8"/>
  <c r="G36" i="20" l="1"/>
  <c r="AG44" i="14"/>
  <c r="AI44" i="14"/>
  <c r="AJ58" i="14"/>
  <c r="AD183" i="14"/>
  <c r="O163" i="2"/>
  <c r="O161" i="2"/>
  <c r="O159" i="2"/>
  <c r="O157" i="2"/>
  <c r="O154" i="2"/>
  <c r="O151" i="2"/>
  <c r="P164" i="2"/>
  <c r="O164" i="2"/>
  <c r="R84" i="14" s="1"/>
  <c r="N164" i="2"/>
  <c r="P143" i="2"/>
  <c r="O143" i="2"/>
  <c r="R164" i="14" s="1"/>
  <c r="N143" i="2"/>
  <c r="S164" i="14" l="1"/>
  <c r="AF164" i="14" s="1"/>
  <c r="AG143" i="2"/>
  <c r="Q164" i="14" s="1"/>
  <c r="AD164" i="14" s="1"/>
  <c r="S84" i="14"/>
  <c r="AF84" i="14" s="1"/>
  <c r="AG164" i="2"/>
  <c r="Q84" i="14" s="1"/>
  <c r="Z159" i="2"/>
  <c r="Z161" i="2"/>
  <c r="Z164" i="2"/>
  <c r="Z163" i="2"/>
  <c r="Z143" i="2"/>
  <c r="Z157" i="2"/>
  <c r="Z151" i="2"/>
  <c r="Z154" i="2"/>
  <c r="AG58" i="14"/>
  <c r="G72" i="20"/>
  <c r="AE164" i="14"/>
  <c r="AE84" i="14"/>
  <c r="AJ48" i="14"/>
  <c r="AJ64" i="14"/>
  <c r="AJ54" i="14"/>
  <c r="AJ65" i="14"/>
  <c r="AJ55" i="14"/>
  <c r="AJ69" i="14"/>
  <c r="AI78" i="14"/>
  <c r="AI82" i="14"/>
  <c r="AI83" i="14"/>
  <c r="AJ63" i="14"/>
  <c r="AI74" i="14"/>
  <c r="AI76" i="14"/>
  <c r="AJ56" i="14"/>
  <c r="AI80" i="14"/>
  <c r="AJ59" i="14"/>
  <c r="AI81" i="14"/>
  <c r="AI49" i="14"/>
  <c r="AJ49" i="14"/>
  <c r="AI19" i="14"/>
  <c r="AD84" i="14" l="1"/>
  <c r="AG84" i="14" s="1"/>
  <c r="AJ164" i="14"/>
  <c r="AJ84" i="14"/>
  <c r="Y734" i="14"/>
  <c r="AJ183" i="14"/>
  <c r="AI72" i="14"/>
  <c r="AI52" i="14"/>
  <c r="AJ52" i="14"/>
  <c r="AJ51" i="14"/>
  <c r="AJ60" i="14"/>
  <c r="AI70" i="14"/>
  <c r="AJ70" i="14"/>
  <c r="AI64" i="14"/>
  <c r="AI69" i="14"/>
  <c r="AI63" i="14"/>
  <c r="AI55" i="14"/>
  <c r="AI65" i="14"/>
  <c r="AI59" i="14"/>
  <c r="AI54" i="14"/>
  <c r="AI48" i="14"/>
  <c r="AI56" i="14"/>
  <c r="G202" i="20" l="1"/>
  <c r="AI84" i="14"/>
  <c r="AG164" i="14"/>
  <c r="G144" i="20"/>
  <c r="AG183" i="14"/>
  <c r="G163" i="20"/>
  <c r="AI164" i="14"/>
  <c r="AI183" i="14"/>
  <c r="AI60" i="14"/>
  <c r="AI51" i="14"/>
  <c r="AI103" i="14"/>
  <c r="P56" i="2"/>
  <c r="O56" i="2"/>
  <c r="R41" i="14" s="1"/>
  <c r="N56" i="2"/>
  <c r="O50" i="2"/>
  <c r="R37" i="14" s="1"/>
  <c r="N50" i="2"/>
  <c r="P44" i="2"/>
  <c r="O44" i="2"/>
  <c r="R33" i="14" s="1"/>
  <c r="N44" i="2"/>
  <c r="P39" i="2"/>
  <c r="O39" i="2"/>
  <c r="R30" i="14" s="1"/>
  <c r="N39" i="2"/>
  <c r="P35" i="2"/>
  <c r="O35" i="2"/>
  <c r="R27" i="14" s="1"/>
  <c r="N35" i="2"/>
  <c r="P32" i="2"/>
  <c r="O32" i="2"/>
  <c r="R25" i="14" s="1"/>
  <c r="N32" i="2"/>
  <c r="O4" i="2"/>
  <c r="S27" i="14" l="1"/>
  <c r="AF27" i="14" s="1"/>
  <c r="AG35" i="2"/>
  <c r="Q27" i="14" s="1"/>
  <c r="S30" i="14"/>
  <c r="AF30" i="14" s="1"/>
  <c r="AG39" i="2"/>
  <c r="Q30" i="14" s="1"/>
  <c r="AD30" i="14" s="1"/>
  <c r="S41" i="14"/>
  <c r="AF41" i="14" s="1"/>
  <c r="AG56" i="2"/>
  <c r="Q41" i="14" s="1"/>
  <c r="S25" i="14"/>
  <c r="AF25" i="14" s="1"/>
  <c r="AG32" i="2"/>
  <c r="S33" i="14"/>
  <c r="AF33" i="14" s="1"/>
  <c r="AG44" i="2"/>
  <c r="Q33" i="14" s="1"/>
  <c r="AD33" i="14" s="1"/>
  <c r="Z35" i="2"/>
  <c r="Q37" i="14"/>
  <c r="Z50" i="2"/>
  <c r="Z39" i="2"/>
  <c r="Z56" i="2"/>
  <c r="Q25" i="14"/>
  <c r="AD25" i="14" s="1"/>
  <c r="Z32" i="2"/>
  <c r="Z4" i="2"/>
  <c r="Z44" i="2"/>
  <c r="AD11" i="14"/>
  <c r="AE25" i="14"/>
  <c r="AE27" i="14"/>
  <c r="AE33" i="14"/>
  <c r="AE37" i="14"/>
  <c r="AF37" i="14"/>
  <c r="AE41" i="14"/>
  <c r="AE30" i="14"/>
  <c r="AJ43" i="14"/>
  <c r="AJ28" i="14"/>
  <c r="AJ32" i="14"/>
  <c r="AJ40" i="14"/>
  <c r="AJ95" i="14"/>
  <c r="AI88" i="14"/>
  <c r="AJ98" i="14"/>
  <c r="AD41" i="14" l="1"/>
  <c r="G37" i="20" s="1"/>
  <c r="AJ27" i="14"/>
  <c r="AD27" i="14"/>
  <c r="G23" i="20" s="1"/>
  <c r="AD37" i="14"/>
  <c r="AI37" i="14" s="1"/>
  <c r="AJ11" i="14"/>
  <c r="AJ25" i="14"/>
  <c r="AJ30" i="14"/>
  <c r="AJ33" i="14"/>
  <c r="S734" i="14"/>
  <c r="R734" i="14"/>
  <c r="AE734" i="14"/>
  <c r="AJ41" i="14"/>
  <c r="AF734" i="14"/>
  <c r="Q734" i="14"/>
  <c r="AI98" i="14"/>
  <c r="AI95" i="14"/>
  <c r="AI91" i="14"/>
  <c r="AI6" i="14"/>
  <c r="AJ42" i="14"/>
  <c r="AJ37" i="14"/>
  <c r="AI32" i="14"/>
  <c r="AI40" i="14"/>
  <c r="AI5" i="14"/>
  <c r="AI18" i="14"/>
  <c r="AI28" i="14"/>
  <c r="AI43" i="14"/>
  <c r="J176" i="4"/>
  <c r="J134" i="4"/>
  <c r="J90" i="4"/>
  <c r="J190" i="4"/>
  <c r="J200" i="4"/>
  <c r="J182" i="4"/>
  <c r="J156" i="4"/>
  <c r="J89" i="4"/>
  <c r="J74" i="4"/>
  <c r="J41" i="4"/>
  <c r="J202" i="4"/>
  <c r="J67" i="4"/>
  <c r="J48" i="4"/>
  <c r="J173" i="4"/>
  <c r="J152" i="4"/>
  <c r="J122" i="4"/>
  <c r="J116" i="4"/>
  <c r="J31" i="4"/>
  <c r="J19" i="4"/>
  <c r="J12" i="4"/>
  <c r="J198" i="4"/>
  <c r="J188" i="4"/>
  <c r="J184" i="4"/>
  <c r="J170" i="4"/>
  <c r="J163" i="4"/>
  <c r="J147" i="4"/>
  <c r="J129" i="4"/>
  <c r="J127" i="4"/>
  <c r="J114" i="4"/>
  <c r="J104" i="4"/>
  <c r="J99" i="4"/>
  <c r="J69" i="4"/>
  <c r="J201" i="4"/>
  <c r="J199" i="4"/>
  <c r="J197" i="4"/>
  <c r="J196" i="4"/>
  <c r="J195" i="4"/>
  <c r="J193" i="4"/>
  <c r="J192" i="4"/>
  <c r="J191" i="4"/>
  <c r="J189" i="4"/>
  <c r="J187" i="4"/>
  <c r="J186" i="4"/>
  <c r="J185" i="4"/>
  <c r="J183" i="4"/>
  <c r="J181" i="4"/>
  <c r="J180" i="4"/>
  <c r="J179" i="4"/>
  <c r="J178" i="4"/>
  <c r="J177" i="4"/>
  <c r="J172" i="4"/>
  <c r="J171" i="4"/>
  <c r="J169" i="4"/>
  <c r="J168" i="4"/>
  <c r="J164" i="4"/>
  <c r="J161" i="4"/>
  <c r="J160" i="4"/>
  <c r="J159" i="4"/>
  <c r="J154" i="4"/>
  <c r="J153" i="4"/>
  <c r="J150" i="4"/>
  <c r="J149" i="4"/>
  <c r="J146" i="4"/>
  <c r="J144" i="4"/>
  <c r="J143" i="4"/>
  <c r="J142" i="4"/>
  <c r="J133" i="4"/>
  <c r="J132" i="4"/>
  <c r="J128" i="4"/>
  <c r="J126" i="4"/>
  <c r="J125" i="4"/>
  <c r="J124" i="4"/>
  <c r="J120" i="4"/>
  <c r="J115" i="4"/>
  <c r="J108" i="4"/>
  <c r="J107" i="4"/>
  <c r="J105" i="4"/>
  <c r="J98" i="4"/>
  <c r="J96" i="4"/>
  <c r="J86" i="4"/>
  <c r="J85" i="4"/>
  <c r="J82" i="4"/>
  <c r="J80" i="4"/>
  <c r="J76" i="4"/>
  <c r="J60" i="4"/>
  <c r="J25" i="4"/>
  <c r="AJ50" i="14"/>
  <c r="AI41" i="14" l="1"/>
  <c r="AG37" i="14"/>
  <c r="AD734" i="14"/>
  <c r="G33" i="20"/>
  <c r="AG41" i="14"/>
  <c r="AG33" i="14"/>
  <c r="G29" i="20"/>
  <c r="AG30" i="14"/>
  <c r="G26" i="20"/>
  <c r="AG25" i="14"/>
  <c r="G21" i="20"/>
  <c r="AG11" i="14"/>
  <c r="G8" i="20"/>
  <c r="AI27" i="14"/>
  <c r="AG27" i="14"/>
  <c r="AI11" i="14"/>
  <c r="AI33" i="14"/>
  <c r="AJ53" i="14"/>
  <c r="AJ24" i="14"/>
  <c r="AJ141" i="14"/>
  <c r="AJ106" i="14"/>
  <c r="AI42" i="14"/>
  <c r="AJ211" i="14"/>
  <c r="AI35" i="14"/>
  <c r="AJ35" i="14"/>
  <c r="AI132" i="14"/>
  <c r="AJ132" i="14"/>
  <c r="AI171" i="14"/>
  <c r="AJ171" i="14"/>
  <c r="AI71" i="14"/>
  <c r="AJ71" i="14"/>
  <c r="AI214" i="14"/>
  <c r="AJ214" i="14"/>
  <c r="AI152" i="14"/>
  <c r="AJ152" i="14"/>
  <c r="AJ207" i="14"/>
  <c r="AI8" i="14"/>
  <c r="AJ86" i="14"/>
  <c r="AJ89" i="14"/>
  <c r="AJ128" i="14"/>
  <c r="AJ115" i="14"/>
  <c r="AI67" i="14"/>
  <c r="AJ67" i="14"/>
  <c r="AJ202" i="14"/>
  <c r="AJ206" i="14"/>
  <c r="J13" i="4"/>
  <c r="N261" i="1"/>
  <c r="J47" i="4"/>
  <c r="J66" i="4"/>
  <c r="J7" i="4"/>
  <c r="J65" i="4"/>
  <c r="J110" i="4"/>
  <c r="J121" i="4"/>
  <c r="J130" i="4"/>
  <c r="J27" i="4"/>
  <c r="J45" i="4"/>
  <c r="J101" i="4"/>
  <c r="J113" i="4"/>
  <c r="J136" i="4"/>
  <c r="J165" i="4"/>
  <c r="J28" i="4"/>
  <c r="J50" i="4"/>
  <c r="J141" i="4"/>
  <c r="J157" i="4"/>
  <c r="J175" i="4"/>
  <c r="J15" i="4"/>
  <c r="J20" i="4"/>
  <c r="J42" i="4"/>
  <c r="J21" i="4"/>
  <c r="J44" i="4"/>
  <c r="J93" i="4"/>
  <c r="J9" i="4"/>
  <c r="J78" i="4"/>
  <c r="J95" i="4"/>
  <c r="J26" i="4"/>
  <c r="J123" i="4"/>
  <c r="J118" i="4"/>
  <c r="J92" i="4"/>
  <c r="J145" i="4"/>
  <c r="J158" i="4"/>
  <c r="J151" i="4"/>
  <c r="J61" i="4"/>
  <c r="J81" i="4"/>
  <c r="J22" i="4"/>
  <c r="J94" i="4"/>
  <c r="J131" i="4"/>
  <c r="J97" i="4"/>
  <c r="J148" i="4"/>
  <c r="J63" i="4"/>
  <c r="J73" i="4"/>
  <c r="J62" i="4"/>
  <c r="J91" i="4"/>
  <c r="J119" i="4"/>
  <c r="J23" i="4"/>
  <c r="J43" i="4"/>
  <c r="J100" i="4"/>
  <c r="J135" i="4"/>
  <c r="J24" i="4"/>
  <c r="J49" i="4"/>
  <c r="J140" i="4"/>
  <c r="J155" i="4"/>
  <c r="J174" i="4"/>
  <c r="J88" i="4"/>
  <c r="J194" i="4"/>
  <c r="J77" i="4"/>
  <c r="J54" i="4"/>
  <c r="J117" i="4"/>
  <c r="J56" i="4"/>
  <c r="J51" i="4"/>
  <c r="J79" i="4"/>
  <c r="J75" i="4"/>
  <c r="J111" i="4"/>
  <c r="J6" i="4"/>
  <c r="J29" i="4"/>
  <c r="J53" i="4"/>
  <c r="J102" i="4"/>
  <c r="J137" i="4"/>
  <c r="J57" i="4"/>
  <c r="J59" i="4"/>
  <c r="J3" i="4"/>
  <c r="J10" i="4"/>
  <c r="J52" i="4"/>
  <c r="J84" i="4"/>
  <c r="J5" i="4"/>
  <c r="J16" i="4"/>
  <c r="J58" i="4"/>
  <c r="J37" i="4"/>
  <c r="J55" i="4"/>
  <c r="J8" i="4"/>
  <c r="J83" i="4"/>
  <c r="J68" i="4"/>
  <c r="J34" i="4"/>
  <c r="J36" i="4"/>
  <c r="J112" i="4"/>
  <c r="J32" i="4"/>
  <c r="J106" i="4"/>
  <c r="J138" i="4"/>
  <c r="J14" i="4"/>
  <c r="J35" i="4"/>
  <c r="J71" i="4"/>
  <c r="J166" i="4"/>
  <c r="J70" i="4"/>
  <c r="J162" i="4"/>
  <c r="J18" i="4"/>
  <c r="J11" i="4"/>
  <c r="J17" i="4"/>
  <c r="J30" i="4"/>
  <c r="J103" i="4"/>
  <c r="J38" i="4"/>
  <c r="J139" i="4"/>
  <c r="J39" i="4"/>
  <c r="J46" i="4"/>
  <c r="J87" i="4"/>
  <c r="J4" i="4"/>
  <c r="J167" i="4"/>
  <c r="J109" i="4"/>
  <c r="J72" i="4"/>
  <c r="J40" i="4"/>
  <c r="J2" i="4"/>
  <c r="AI115" i="14" l="1"/>
  <c r="AI89" i="14"/>
  <c r="AI202" i="14"/>
  <c r="AI86" i="14"/>
  <c r="AI128" i="14"/>
  <c r="AI96" i="14"/>
  <c r="AI207" i="14"/>
  <c r="AI211" i="14"/>
  <c r="AI111" i="14"/>
  <c r="AJ111" i="14"/>
  <c r="AI172" i="14"/>
  <c r="AJ172" i="14"/>
  <c r="AI87" i="14"/>
  <c r="AJ87" i="14"/>
  <c r="AI158" i="14"/>
  <c r="AJ158" i="14"/>
  <c r="AI212" i="14"/>
  <c r="AJ212" i="14"/>
  <c r="AI116" i="14"/>
  <c r="AJ116" i="14"/>
  <c r="AI156" i="14"/>
  <c r="AJ156" i="14"/>
  <c r="AJ155" i="14"/>
  <c r="AI181" i="14"/>
  <c r="AJ181" i="14"/>
  <c r="AI193" i="14"/>
  <c r="AJ193" i="14"/>
  <c r="AI13" i="14"/>
  <c r="AI145" i="14"/>
  <c r="AJ145" i="14"/>
  <c r="AI61" i="14"/>
  <c r="AJ61" i="14"/>
  <c r="AI161" i="14"/>
  <c r="AJ161" i="14"/>
  <c r="AJ38" i="14"/>
  <c r="AJ150" i="14"/>
  <c r="AI204" i="14"/>
  <c r="AJ204" i="14"/>
  <c r="AI108" i="14"/>
  <c r="AJ108" i="14"/>
  <c r="AI148" i="14"/>
  <c r="AJ148" i="14"/>
  <c r="AI147" i="14"/>
  <c r="AJ147" i="14"/>
  <c r="AI162" i="14"/>
  <c r="AJ162" i="14"/>
  <c r="AI175" i="14"/>
  <c r="AJ175" i="14"/>
  <c r="AJ208" i="14"/>
  <c r="AI137" i="14"/>
  <c r="AJ137" i="14"/>
  <c r="AI151" i="14"/>
  <c r="AJ151" i="14"/>
  <c r="AJ34" i="14"/>
  <c r="AI142" i="14"/>
  <c r="AJ142" i="14"/>
  <c r="AJ196" i="14"/>
  <c r="AI58" i="14"/>
  <c r="AI123" i="14"/>
  <c r="AJ123" i="14"/>
  <c r="AI139" i="14"/>
  <c r="AJ139" i="14"/>
  <c r="AJ144" i="14"/>
  <c r="AI154" i="14"/>
  <c r="AJ154" i="14"/>
  <c r="AI200" i="14"/>
  <c r="AJ200" i="14"/>
  <c r="AJ112" i="14"/>
  <c r="AJ39" i="14"/>
  <c r="AI94" i="14"/>
  <c r="AJ191" i="14"/>
  <c r="AJ143" i="14"/>
  <c r="AI25" i="14"/>
  <c r="AI133" i="14"/>
  <c r="AJ133" i="14"/>
  <c r="AJ178" i="14"/>
  <c r="AI47" i="14"/>
  <c r="AJ47" i="14"/>
  <c r="AI46" i="14"/>
  <c r="AJ46" i="14"/>
  <c r="AI130" i="14"/>
  <c r="AJ130" i="14"/>
  <c r="AI127" i="14"/>
  <c r="AJ127" i="14"/>
  <c r="AI146" i="14"/>
  <c r="AJ146" i="14"/>
  <c r="AJ192" i="14"/>
  <c r="AJ31" i="14"/>
  <c r="AI135" i="14"/>
  <c r="AJ135" i="14"/>
  <c r="AI134" i="14"/>
  <c r="AJ134" i="14"/>
  <c r="AI213" i="14"/>
  <c r="AJ213" i="14"/>
  <c r="AI125" i="14"/>
  <c r="AJ125" i="14"/>
  <c r="AI170" i="14"/>
  <c r="AJ170" i="14"/>
  <c r="AI203" i="14"/>
  <c r="AJ203" i="14"/>
  <c r="AJ210" i="14"/>
  <c r="AI122" i="14"/>
  <c r="AJ122" i="14"/>
  <c r="AI140" i="14"/>
  <c r="AJ140" i="14"/>
  <c r="AI138" i="14"/>
  <c r="AJ138" i="14"/>
  <c r="AI182" i="14"/>
  <c r="AJ182" i="14"/>
  <c r="AI199" i="14"/>
  <c r="AJ199" i="14"/>
  <c r="AI126" i="14"/>
  <c r="AJ126" i="14"/>
  <c r="AI205" i="14"/>
  <c r="AJ205" i="14"/>
  <c r="AJ117" i="14"/>
  <c r="AI157" i="14"/>
  <c r="AJ157" i="14"/>
  <c r="AI195" i="14"/>
  <c r="AJ195" i="14"/>
  <c r="AI194" i="14"/>
  <c r="AJ194" i="14"/>
  <c r="AI114" i="14"/>
  <c r="AJ114" i="14"/>
  <c r="AJ57" i="14"/>
  <c r="AI121" i="14"/>
  <c r="AJ121" i="14"/>
  <c r="AI174" i="14"/>
  <c r="AJ174" i="14"/>
  <c r="AI173" i="14"/>
  <c r="AJ173" i="14"/>
  <c r="AJ198" i="14"/>
  <c r="AI118" i="14"/>
  <c r="AJ118" i="14"/>
  <c r="AI197" i="14"/>
  <c r="AJ197" i="14"/>
  <c r="AI109" i="14"/>
  <c r="AJ109" i="14"/>
  <c r="AI149" i="14"/>
  <c r="AJ149" i="14"/>
  <c r="AI177" i="14"/>
  <c r="AJ177" i="14"/>
  <c r="AI176" i="14"/>
  <c r="AJ176" i="14"/>
  <c r="AI104" i="14"/>
  <c r="AJ104" i="14"/>
  <c r="AI209" i="14"/>
  <c r="AJ209" i="14"/>
  <c r="AI113" i="14"/>
  <c r="AJ113" i="14"/>
  <c r="AI163" i="14"/>
  <c r="AJ163" i="14"/>
  <c r="AJ119" i="14"/>
  <c r="AI180" i="14"/>
  <c r="AJ180" i="14"/>
  <c r="AI110" i="14"/>
  <c r="AJ110" i="14"/>
  <c r="AI179" i="14"/>
  <c r="AJ179" i="14"/>
  <c r="AJ36" i="14"/>
  <c r="AI124" i="14"/>
  <c r="AJ124" i="14"/>
  <c r="AJ169" i="14"/>
  <c r="AJ166" i="14"/>
  <c r="AJ93" i="14"/>
  <c r="AJ201" i="14"/>
  <c r="AI92" i="14"/>
  <c r="AJ92" i="14"/>
  <c r="AI153" i="14"/>
  <c r="AJ153" i="14"/>
  <c r="AJ62" i="14"/>
  <c r="AI50" i="14"/>
  <c r="AI24" i="14"/>
  <c r="AI53" i="14"/>
  <c r="AI17" i="14"/>
  <c r="AI141" i="14"/>
  <c r="AI14" i="14"/>
  <c r="AI9" i="14"/>
  <c r="AI22" i="14"/>
  <c r="AI16" i="14"/>
  <c r="AI21" i="14"/>
  <c r="AI10" i="14"/>
  <c r="AI106" i="14"/>
  <c r="AI15" i="14"/>
  <c r="AI38" i="14" l="1"/>
  <c r="AI57" i="14"/>
  <c r="AI39" i="14"/>
  <c r="AI36" i="14"/>
  <c r="AI144" i="14"/>
  <c r="AI208" i="14"/>
  <c r="AI93" i="14"/>
  <c r="AI105" i="14" s="1"/>
  <c r="AI198" i="14"/>
  <c r="AI201" i="14"/>
  <c r="AI196" i="14"/>
  <c r="AI210" i="14"/>
  <c r="AI150" i="14"/>
  <c r="AI192" i="14"/>
  <c r="AI117" i="14"/>
  <c r="AI155" i="14"/>
  <c r="AI143" i="14"/>
  <c r="AI31" i="14"/>
  <c r="AI112" i="14"/>
  <c r="AI34" i="14"/>
  <c r="AI62" i="14"/>
  <c r="AI166" i="14"/>
  <c r="AI178" i="14"/>
  <c r="AI189" i="14" s="1"/>
  <c r="AI191" i="14"/>
  <c r="AI169" i="14"/>
  <c r="AI119" i="14"/>
  <c r="AI136" i="14" s="1"/>
  <c r="AI30" i="14"/>
  <c r="AJ734" i="14"/>
  <c r="AI23" i="14"/>
  <c r="AI206" i="14"/>
  <c r="AI215" i="14" l="1"/>
  <c r="AI66" i="14"/>
  <c r="AI75" i="14" s="1"/>
  <c r="AI85" i="14" s="1"/>
  <c r="AI159" i="14"/>
  <c r="AI45" i="14"/>
  <c r="AI734"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GRC</author>
    <author>MAJORANO Cristina</author>
    <author>tc={2850EA86-716D-4346-A115-92E8C98CD300}</author>
    <author>tc={CC9E3DE0-3573-4315-AB12-ABD2E2735EB8}</author>
    <author>tc={1BD53D44-119C-4845-BF66-8065901617EE}</author>
    <author>tc={CF3A4D38-8CF7-450C-97F8-F9A24E580B06}</author>
    <author>tc={01409341-942D-43F2-99C4-470D80714F8E}</author>
    <author>tc={7175FC1D-F352-4576-A328-533F858F838A}</author>
  </authors>
  <commentList>
    <comment ref="M8" authorId="0" shapeId="0" xr:uid="{C7F55351-61EC-4CFD-A964-97A9E5EBF4E0}">
      <text>
        <r>
          <rPr>
            <b/>
            <sz val="9"/>
            <color indexed="81"/>
            <rFont val="Tahoma"/>
            <family val="2"/>
          </rPr>
          <t>GRC:</t>
        </r>
        <r>
          <rPr>
            <sz val="9"/>
            <color indexed="81"/>
            <rFont val="Tahoma"/>
            <family val="2"/>
          </rPr>
          <t xml:space="preserve">
Nous allons enlever de notre beneficiiare les beneficiares du PAM  </t>
        </r>
      </text>
    </comment>
    <comment ref="M49" authorId="1" shapeId="0" xr:uid="{20BEB848-514D-494E-83BE-B3D6C92E84C6}">
      <text>
        <r>
          <rPr>
            <b/>
            <sz val="9"/>
            <color indexed="81"/>
            <rFont val="Tahoma"/>
            <family val="2"/>
          </rPr>
          <t>MAJORANO Cristina:</t>
        </r>
        <r>
          <rPr>
            <sz val="9"/>
            <color indexed="81"/>
            <rFont val="Tahoma"/>
            <family val="2"/>
          </rPr>
          <t xml:space="preserve">
Franck: Sachant que pour la commune ERADA (District d’Ambovombe), le FID y intervient déjà dans le cadre du projet FSS FIAVOTA, ACF fera ainsi un top up vertical (pour les bénéficiaires FIAVOTA) en couvrant le gap, et un top up horizontal pour couvrir toute la population de la commune d’Erada. Une séance de travail avec le FID à Fort Dauphin est prévue dans ce sens.</t>
        </r>
      </text>
    </comment>
    <comment ref="D62" authorId="2" shapeId="0" xr:uid="{2850EA86-716D-4346-A115-92E8C98CD300}">
      <text>
        <t>[Threaded comment]
Your version of Excel allows you to read this threaded comment; however, any edits to it will get removed if the file is opened in a newer version of Excel. Learn more: https://go.microsoft.com/fwlink/?linkid=870924
Comment:
    toby mahavelo - not on the Priorization&gt;population</t>
      </text>
    </comment>
    <comment ref="M110" authorId="1" shapeId="0" xr:uid="{C2E36D82-0A23-4FC4-B31D-35481901A805}">
      <text>
        <r>
          <rPr>
            <b/>
            <sz val="9"/>
            <color indexed="81"/>
            <rFont val="Tahoma"/>
            <family val="2"/>
          </rPr>
          <t>MAJORANO Cristina:</t>
        </r>
        <r>
          <rPr>
            <sz val="9"/>
            <color indexed="81"/>
            <rFont val="Tahoma"/>
            <family val="2"/>
          </rPr>
          <t xml:space="preserve">
Franck: Sachant que pour la commune ERADA (District d’Ambovombe), le FID y intervient déjà dans le cadre du projet FSS FIAVOTA, ACF fera ainsi un top up vertical (pour les bénéficiaires FIAVOTA) en couvrant le gap, et un top up horizontal pour couvrir toute la population de la commune d’Erada. Une séance de travail avec le FID à Fort Dauphin est prévue dans ce sens.</t>
        </r>
      </text>
    </comment>
    <comment ref="N142" authorId="1" shapeId="0" xr:uid="{3F77864B-2A8B-4FC1-858E-62BB4DAFE5AB}">
      <text>
        <r>
          <rPr>
            <b/>
            <sz val="9"/>
            <color indexed="81"/>
            <rFont val="Tahoma"/>
            <family val="2"/>
          </rPr>
          <t>MAJORANO Cristina:</t>
        </r>
        <r>
          <rPr>
            <sz val="9"/>
            <color indexed="81"/>
            <rFont val="Tahoma"/>
            <family val="2"/>
          </rPr>
          <t xml:space="preserve">
2,249 menages</t>
        </r>
      </text>
    </comment>
    <comment ref="D174" authorId="3" shapeId="0" xr:uid="{CC9E3DE0-3573-4315-AB12-ABD2E2735EB8}">
      <text>
        <t>[Threaded comment]
Your version of Excel allows you to read this threaded comment; however, any edits to it will get removed if the file is opened in a newer version of Excel. Learn more: https://go.microsoft.com/fwlink/?linkid=870924
Comment:
    Tsarahafatra</t>
      </text>
    </comment>
    <comment ref="D184" authorId="4" shapeId="0" xr:uid="{1BD53D44-119C-4845-BF66-8065901617EE}">
      <text>
        <t>[Threaded comment]
Your version of Excel allows you to read this threaded comment; however, any edits to it will get removed if the file is opened in a newer version of Excel. Learn more: https://go.microsoft.com/fwlink/?linkid=870924
Comment:
    Marofody</t>
      </text>
    </comment>
    <comment ref="D204" authorId="5" shapeId="0" xr:uid="{CF3A4D38-8CF7-450C-97F8-F9A24E580B06}">
      <text>
        <t>[Threaded comment]
Your version of Excel allows you to read this threaded comment; however, any edits to it will get removed if the file is opened in a newer version of Excel. Learn more: https://go.microsoft.com/fwlink/?linkid=870924
Comment:
    Ambodiriana</t>
      </text>
    </comment>
    <comment ref="D262" authorId="6" shapeId="0" xr:uid="{01409341-942D-43F2-99C4-470D80714F8E}">
      <text>
        <t>[Threaded comment]
Your version of Excel allows you to read this threaded comment; however, any edits to it will get removed if the file is opened in a newer version of Excel. Learn more: https://go.microsoft.com/fwlink/?linkid=870924
Comment:
    Vohilava Manapatrana</t>
      </text>
    </comment>
    <comment ref="D280" authorId="7" shapeId="0" xr:uid="{7175FC1D-F352-4576-A328-533F858F838A}">
      <text>
        <t>[Threaded comment]
Your version of Excel allows you to read this threaded comment; however, any edits to it will get removed if the file is opened in a newer version of Excel. Learn more: https://go.microsoft.com/fwlink/?linkid=870924
Comment:
    Fonilaza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NTUMBA Wenceslas</author>
  </authors>
  <commentList>
    <comment ref="C2" authorId="0" shapeId="0" xr:uid="{332453FF-9499-404C-8344-20AF92BA5AD0}">
      <text>
        <r>
          <rPr>
            <sz val="9"/>
            <color indexed="81"/>
            <rFont val="Tahoma"/>
            <family val="2"/>
          </rPr>
          <t>Legende faissant référence à la colonne E (Communes)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tc={7D5B75F8-9337-4BBA-BB4F-902038F74A09}</author>
    <author>tc={21CD67E5-5245-4865-AFC7-6BCB8B4B4301}</author>
    <author>MAJORANO Cristina</author>
  </authors>
  <commentList>
    <comment ref="E35" authorId="0" shapeId="0" xr:uid="{7D5B75F8-9337-4BBA-BB4F-902038F74A09}">
      <text>
        <t>[Threaded comment]
Your version of Excel allows you to read this threaded comment; however, any edits to it will get removed if the file is opened in a newer version of Excel. Learn more: https://go.microsoft.com/fwlink/?linkid=870924
Comment:
    toby mahavelo - not on the Priorization&gt;population</t>
      </text>
    </comment>
    <comment ref="E36" authorId="1" shapeId="0" xr:uid="{21CD67E5-5245-4865-AFC7-6BCB8B4B4301}">
      <text>
        <t>[Threaded comment]
Your version of Excel allows you to read this threaded comment; however, any edits to it will get removed if the file is opened in a newer version of Excel. Learn more: https://go.microsoft.com/fwlink/?linkid=870924
Comment:
    Anosy or Androy region? There isnt district there with Ambovombe in Anosy - TBC</t>
      </text>
    </comment>
    <comment ref="T48" authorId="2" shapeId="0" xr:uid="{F4531678-816C-4F0C-8886-AE542FE894A7}">
      <text>
        <r>
          <rPr>
            <b/>
            <sz val="9"/>
            <color indexed="81"/>
            <rFont val="Tahoma"/>
            <family val="2"/>
          </rPr>
          <t>MAJORANO Cristina:</t>
        </r>
        <r>
          <rPr>
            <sz val="9"/>
            <color indexed="81"/>
            <rFont val="Tahoma"/>
            <family val="2"/>
          </rPr>
          <t xml:space="preserve">
Franck: Sachant que pour la commune ERADA (District d’Ambovombe), le FID y intervient déjà dans le cadre du projet FSS FIAVOTA, ACF fera ainsi un top up vertical (pour les bénéficiaires FIAVOTA) en couvrant le gap, et un top up horizontal pour couvrir toute la population de la commune d’Erada. Une séance de travail avec le FID à Fort Dauphin est prévue dans ce sens.</t>
        </r>
      </text>
    </comment>
    <comment ref="O180" authorId="2" shapeId="0" xr:uid="{FD1D512D-7B5F-42C5-A143-374C0FF789A6}">
      <text>
        <r>
          <rPr>
            <b/>
            <sz val="9"/>
            <color indexed="81"/>
            <rFont val="Tahoma"/>
            <family val="2"/>
          </rPr>
          <t>MAJORANO Cristina:</t>
        </r>
        <r>
          <rPr>
            <sz val="9"/>
            <color indexed="81"/>
            <rFont val="Tahoma"/>
            <family val="2"/>
          </rPr>
          <t xml:space="preserve">
2,249 menages</t>
        </r>
      </text>
    </comment>
    <comment ref="AA180" authorId="2" shapeId="0" xr:uid="{8D6F9272-E8CC-4F31-BF85-FD06D9B715E3}">
      <text>
        <r>
          <rPr>
            <b/>
            <sz val="9"/>
            <color indexed="81"/>
            <rFont val="Tahoma"/>
            <family val="2"/>
          </rPr>
          <t>MAJORANO Cristina:</t>
        </r>
        <r>
          <rPr>
            <sz val="9"/>
            <color indexed="81"/>
            <rFont val="Tahoma"/>
            <family val="2"/>
          </rPr>
          <t xml:space="preserve">
2,249 menages</t>
        </r>
      </text>
    </comment>
    <comment ref="AB180" authorId="2" shapeId="0" xr:uid="{9670D779-34F2-4AA2-860A-B69FC4B9818D}">
      <text>
        <r>
          <rPr>
            <b/>
            <sz val="9"/>
            <color indexed="81"/>
            <rFont val="Tahoma"/>
            <family val="2"/>
          </rPr>
          <t>MAJORANO Cristina:</t>
        </r>
        <r>
          <rPr>
            <sz val="9"/>
            <color indexed="81"/>
            <rFont val="Tahoma"/>
            <family val="2"/>
          </rPr>
          <t xml:space="preserve">
2,249 menages</t>
        </r>
      </text>
    </comment>
    <comment ref="AC180" authorId="2" shapeId="0" xr:uid="{AFCA148D-6CEE-4E65-96F4-BAB3947C7750}">
      <text>
        <r>
          <rPr>
            <b/>
            <sz val="9"/>
            <color indexed="81"/>
            <rFont val="Tahoma"/>
            <family val="2"/>
          </rPr>
          <t>MAJORANO Cristina:</t>
        </r>
        <r>
          <rPr>
            <sz val="9"/>
            <color indexed="81"/>
            <rFont val="Tahoma"/>
            <family val="2"/>
          </rPr>
          <t xml:space="preserve">
2,249 menages</t>
        </r>
      </text>
    </comment>
    <comment ref="AD180" authorId="2" shapeId="0" xr:uid="{DD06C789-18B4-4BE3-9AA2-B665207D8EF4}">
      <text>
        <r>
          <rPr>
            <b/>
            <sz val="9"/>
            <color indexed="81"/>
            <rFont val="Tahoma"/>
            <family val="2"/>
          </rPr>
          <t>MAJORANO Cristina:</t>
        </r>
        <r>
          <rPr>
            <sz val="9"/>
            <color indexed="81"/>
            <rFont val="Tahoma"/>
            <family val="2"/>
          </rPr>
          <t xml:space="preserve">
2,249 menages</t>
        </r>
      </text>
    </comment>
    <comment ref="AE180" authorId="2" shapeId="0" xr:uid="{7826C6A7-A03F-4E3B-8DE0-6DBE0D356123}">
      <text>
        <r>
          <rPr>
            <b/>
            <sz val="9"/>
            <color indexed="81"/>
            <rFont val="Tahoma"/>
            <family val="2"/>
          </rPr>
          <t>MAJORANO Cristina:</t>
        </r>
        <r>
          <rPr>
            <sz val="9"/>
            <color indexed="81"/>
            <rFont val="Tahoma"/>
            <family val="2"/>
          </rPr>
          <t xml:space="preserve">
2,249 menages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MAJORANO Cristina</author>
  </authors>
  <commentList>
    <comment ref="I36" authorId="0" shapeId="0" xr:uid="{2CC73D8C-37EE-48E2-9AC7-09826C32EE95}">
      <text>
        <r>
          <rPr>
            <b/>
            <sz val="9"/>
            <color indexed="81"/>
            <rFont val="Tahoma"/>
            <family val="2"/>
          </rPr>
          <t>MAJORANO Cristina:</t>
        </r>
        <r>
          <rPr>
            <sz val="9"/>
            <color indexed="81"/>
            <rFont val="Tahoma"/>
            <family val="2"/>
          </rPr>
          <t xml:space="preserve">
70%</t>
        </r>
      </text>
    </comment>
    <comment ref="I39" authorId="0" shapeId="0" xr:uid="{CEE8D4E9-D351-4D40-8C75-2CF3E7691BCF}">
      <text>
        <r>
          <rPr>
            <b/>
            <sz val="9"/>
            <color indexed="81"/>
            <rFont val="Tahoma"/>
            <family val="2"/>
          </rPr>
          <t>MAJORANO Cristina:</t>
        </r>
        <r>
          <rPr>
            <sz val="9"/>
            <color indexed="81"/>
            <rFont val="Tahoma"/>
            <family val="2"/>
          </rPr>
          <t xml:space="preserve">
20%</t>
        </r>
      </text>
    </comment>
    <comment ref="I40" authorId="0" shapeId="0" xr:uid="{98E30D99-3A4F-406A-89C0-9D685BA021F8}">
      <text>
        <r>
          <rPr>
            <b/>
            <sz val="9"/>
            <color indexed="81"/>
            <rFont val="Tahoma"/>
            <family val="2"/>
          </rPr>
          <t>MAJORANO Cristina:</t>
        </r>
        <r>
          <rPr>
            <sz val="9"/>
            <color indexed="81"/>
            <rFont val="Tahoma"/>
            <family val="2"/>
          </rPr>
          <t xml:space="preserve">
20%</t>
        </r>
      </text>
    </comment>
    <comment ref="I72" authorId="0" shapeId="0" xr:uid="{B9C54155-CB42-4C12-A6C3-E939B894D5E1}">
      <text>
        <r>
          <rPr>
            <b/>
            <sz val="9"/>
            <color indexed="81"/>
            <rFont val="Tahoma"/>
            <family val="2"/>
          </rPr>
          <t>MAJORANO Cristina:</t>
        </r>
        <r>
          <rPr>
            <sz val="9"/>
            <color indexed="81"/>
            <rFont val="Tahoma"/>
            <family val="2"/>
          </rPr>
          <t xml:space="preserve">
70%</t>
        </r>
      </text>
    </comment>
    <comment ref="I194" authorId="0" shapeId="0" xr:uid="{9DA693E9-A38F-46F5-978E-8887BB216967}">
      <text>
        <r>
          <rPr>
            <b/>
            <sz val="9"/>
            <color indexed="81"/>
            <rFont val="Tahoma"/>
            <family val="2"/>
          </rPr>
          <t>MAJORANO Cristina:</t>
        </r>
        <r>
          <rPr>
            <sz val="9"/>
            <color indexed="81"/>
            <rFont val="Tahoma"/>
            <family val="2"/>
          </rPr>
          <t xml:space="preserve">
20%</t>
        </r>
      </text>
    </comment>
    <comment ref="I196" authorId="0" shapeId="0" xr:uid="{42DB4CB0-1B33-4C26-9442-20E9B4ADC9AB}">
      <text>
        <r>
          <rPr>
            <b/>
            <sz val="9"/>
            <color indexed="81"/>
            <rFont val="Tahoma"/>
            <family val="2"/>
          </rPr>
          <t>MAJORANO Cristina:</t>
        </r>
        <r>
          <rPr>
            <sz val="9"/>
            <color indexed="81"/>
            <rFont val="Tahoma"/>
            <family val="2"/>
          </rPr>
          <t xml:space="preserve">
20%</t>
        </r>
      </text>
    </comment>
    <comment ref="I199" authorId="0" shapeId="0" xr:uid="{C1058C3C-EC2D-4771-884E-120A31C4ECF8}">
      <text>
        <r>
          <rPr>
            <b/>
            <sz val="9"/>
            <color indexed="81"/>
            <rFont val="Tahoma"/>
            <family val="2"/>
          </rPr>
          <t>MAJORANO Cristina:</t>
        </r>
        <r>
          <rPr>
            <sz val="9"/>
            <color indexed="81"/>
            <rFont val="Tahoma"/>
            <family val="2"/>
          </rPr>
          <t xml:space="preserve">
20%</t>
        </r>
      </text>
    </comment>
    <comment ref="I202" authorId="0" shapeId="0" xr:uid="{3518E91F-20F3-4F4C-B905-C5E0966610C7}">
      <text>
        <r>
          <rPr>
            <b/>
            <sz val="9"/>
            <color indexed="81"/>
            <rFont val="Tahoma"/>
            <family val="2"/>
          </rPr>
          <t>MAJORANO Cristina:</t>
        </r>
        <r>
          <rPr>
            <sz val="9"/>
            <color indexed="81"/>
            <rFont val="Tahoma"/>
            <family val="2"/>
          </rPr>
          <t xml:space="preserve">
70%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MAJORANO Cristina</author>
  </authors>
  <commentList>
    <comment ref="G1" authorId="0" shapeId="0" xr:uid="{166E24AF-7118-4FC5-B129-75C46CB3B739}">
      <text>
        <r>
          <rPr>
            <b/>
            <sz val="9"/>
            <color indexed="81"/>
            <rFont val="Tahoma"/>
            <family val="2"/>
          </rPr>
          <t>MAJORANO Cristina:</t>
        </r>
        <r>
          <rPr>
            <sz val="9"/>
            <color indexed="81"/>
            <rFont val="Tahoma"/>
            <family val="2"/>
          </rPr>
          <t xml:space="preserve">
donnees INSTAT la pop a niveau commune</t>
        </r>
      </text>
    </comment>
  </commentList>
</comments>
</file>

<file path=xl/sharedStrings.xml><?xml version="1.0" encoding="utf-8"?>
<sst xmlns="http://schemas.openxmlformats.org/spreadsheetml/2006/main" count="82125" uniqueCount="10549">
  <si>
    <t>REGION</t>
  </si>
  <si>
    <t>DISTRICT</t>
  </si>
  <si>
    <t>COMMUNES</t>
  </si>
  <si>
    <t>PCODE_admin3</t>
  </si>
  <si>
    <t>Prioritisation</t>
  </si>
  <si>
    <t>Population</t>
  </si>
  <si>
    <t>Benef</t>
  </si>
  <si>
    <t>ANOSY</t>
  </si>
  <si>
    <t>Amboasary-Atsimo</t>
  </si>
  <si>
    <t>AMBOASARY ATSIMO</t>
  </si>
  <si>
    <t>MG53519010</t>
  </si>
  <si>
    <t>BEHARA</t>
  </si>
  <si>
    <t>MG53519030</t>
  </si>
  <si>
    <t>BERANO</t>
  </si>
  <si>
    <t>MG53519050a</t>
  </si>
  <si>
    <t>EBELO</t>
  </si>
  <si>
    <t>MG53519291</t>
  </si>
  <si>
    <t>ELONTY</t>
  </si>
  <si>
    <t>MG53519150</t>
  </si>
  <si>
    <t>ESIRA</t>
  </si>
  <si>
    <t>MG53519170</t>
  </si>
  <si>
    <t>IFOTAKA</t>
  </si>
  <si>
    <t>MG53519090</t>
  </si>
  <si>
    <t>MANEVY</t>
  </si>
  <si>
    <t>MG53519210</t>
  </si>
  <si>
    <t>MAHABO</t>
  </si>
  <si>
    <t>MG53519090a</t>
  </si>
  <si>
    <t>MAHALY</t>
  </si>
  <si>
    <t>MG53519190</t>
  </si>
  <si>
    <t>MAROMBY</t>
  </si>
  <si>
    <t>MG53519130</t>
  </si>
  <si>
    <t>MAROTSIRAKA</t>
  </si>
  <si>
    <t>MG53519250</t>
  </si>
  <si>
    <t>RANOBE</t>
  </si>
  <si>
    <t>MG53519292</t>
  </si>
  <si>
    <t>SAMPONA</t>
  </si>
  <si>
    <t>MG53519070</t>
  </si>
  <si>
    <t>TANANDAVA SUD</t>
  </si>
  <si>
    <t>MG53519050</t>
  </si>
  <si>
    <t>TOMBOARIVO</t>
  </si>
  <si>
    <t>MG53519270</t>
  </si>
  <si>
    <t>TRANOMARO</t>
  </si>
  <si>
    <t>MG53519110</t>
  </si>
  <si>
    <t>TSIVORY</t>
  </si>
  <si>
    <t>MG53519230</t>
  </si>
  <si>
    <t>ANDROY</t>
  </si>
  <si>
    <t>AMBOVOMBE-ANDROY</t>
  </si>
  <si>
    <t>AMBANISARIKA</t>
  </si>
  <si>
    <t>MG52516031</t>
  </si>
  <si>
    <t>AMBAZOA</t>
  </si>
  <si>
    <t>MG52516092</t>
  </si>
  <si>
    <t>AMBINAGNY</t>
  </si>
  <si>
    <t>MG52516130a</t>
  </si>
  <si>
    <t>AMBOHIMALAZA</t>
  </si>
  <si>
    <t>MG52516033</t>
  </si>
  <si>
    <t>AMBONAIVO</t>
  </si>
  <si>
    <t>MG52516050</t>
  </si>
  <si>
    <t>AMBONDRO</t>
  </si>
  <si>
    <t>MG52516091</t>
  </si>
  <si>
    <t>AMBOVOMBE</t>
  </si>
  <si>
    <t>MG52516011</t>
  </si>
  <si>
    <t>AMPAMATA</t>
  </si>
  <si>
    <t>MG52516152</t>
  </si>
  <si>
    <t>ANALAMARY</t>
  </si>
  <si>
    <t>MG52516032</t>
  </si>
  <si>
    <t>ANDALATANOSY</t>
  </si>
  <si>
    <t>MG52516151</t>
  </si>
  <si>
    <t>ANDRAGNANIVO</t>
  </si>
  <si>
    <t>MG52516170a</t>
  </si>
  <si>
    <t>ANJEKY ANKILIKIRA</t>
  </si>
  <si>
    <t>MG52516014</t>
  </si>
  <si>
    <t>ANTANIMORA ATSIMO</t>
  </si>
  <si>
    <t>MG52516130</t>
  </si>
  <si>
    <t>ERADA</t>
  </si>
  <si>
    <t>MG52516013</t>
  </si>
  <si>
    <t>IMANOMBO</t>
  </si>
  <si>
    <t>MG52516190</t>
  </si>
  <si>
    <t>JAFARO</t>
  </si>
  <si>
    <t>MG52516170</t>
  </si>
  <si>
    <t>MAROALOMAINTY</t>
  </si>
  <si>
    <t>MG52516071</t>
  </si>
  <si>
    <t>MAROALOPOTY</t>
  </si>
  <si>
    <t>MG52516072</t>
  </si>
  <si>
    <t>MAROVATO BEFENO</t>
  </si>
  <si>
    <t>MG52516112</t>
  </si>
  <si>
    <t>SIHANAMARO</t>
  </si>
  <si>
    <t>MG52516111</t>
  </si>
  <si>
    <t>TSIMANANADA</t>
  </si>
  <si>
    <t>MG52516012</t>
  </si>
  <si>
    <t>ATSIMO ANDREFANA</t>
  </si>
  <si>
    <t>AMPANIHY OUEST</t>
  </si>
  <si>
    <t>ANAVOHA</t>
  </si>
  <si>
    <t>MG51507290a</t>
  </si>
  <si>
    <t>AMBOROMPOTSY</t>
  </si>
  <si>
    <t>MG51507050</t>
  </si>
  <si>
    <t>MG51507010</t>
  </si>
  <si>
    <t>ANDROIPANO</t>
  </si>
  <si>
    <t>MG51507310a</t>
  </si>
  <si>
    <t>ANDROKA</t>
  </si>
  <si>
    <t>MG51507230</t>
  </si>
  <si>
    <t>ANKILIABO</t>
  </si>
  <si>
    <t>MG51507030</t>
  </si>
  <si>
    <t>ANKILIMIVORY</t>
  </si>
  <si>
    <t>MG51507130</t>
  </si>
  <si>
    <t>ANKILIZATO</t>
  </si>
  <si>
    <t>MG51507070</t>
  </si>
  <si>
    <t>Antaly</t>
  </si>
  <si>
    <t>MG51507110</t>
  </si>
  <si>
    <t>BEAHITSE</t>
  </si>
  <si>
    <t>MG51507190</t>
  </si>
  <si>
    <t>BEARA</t>
  </si>
  <si>
    <t>MG51507110a</t>
  </si>
  <si>
    <t>BELAFIKE Haut</t>
  </si>
  <si>
    <t>MG51507170</t>
  </si>
  <si>
    <t>BEROY Atsimo</t>
  </si>
  <si>
    <t>MG51507270</t>
  </si>
  <si>
    <t>EJEDA</t>
  </si>
  <si>
    <t>MG51507150</t>
  </si>
  <si>
    <t>FOTADREVO</t>
  </si>
  <si>
    <t>MG51507290</t>
  </si>
  <si>
    <t>GOGOGOGO</t>
  </si>
  <si>
    <t>MG51507210</t>
  </si>
  <si>
    <t>ITAMPOLO</t>
  </si>
  <si>
    <t>MG51507310</t>
  </si>
  <si>
    <t>MANIRY</t>
  </si>
  <si>
    <t>MG51507090</t>
  </si>
  <si>
    <t>VOHITANY</t>
  </si>
  <si>
    <t>MG51507250</t>
  </si>
  <si>
    <t>BEKILY</t>
  </si>
  <si>
    <t>AMBAHITA</t>
  </si>
  <si>
    <t>MG52518151</t>
  </si>
  <si>
    <t>AMBATOSOLA</t>
  </si>
  <si>
    <t>MG52518091</t>
  </si>
  <si>
    <t>ANIVORANO MITSINJO</t>
  </si>
  <si>
    <t>MG52518290</t>
  </si>
  <si>
    <t>ANJA NORD</t>
  </si>
  <si>
    <t>MG52518050</t>
  </si>
  <si>
    <t>ANKARANABO NORD</t>
  </si>
  <si>
    <t>MG52518031</t>
  </si>
  <si>
    <t>ANTSAKOAMARO</t>
  </si>
  <si>
    <t>MG52518070</t>
  </si>
  <si>
    <t>MG52518010</t>
  </si>
  <si>
    <t>BEKITRO</t>
  </si>
  <si>
    <t>MG52518230</t>
  </si>
  <si>
    <t>BELINDO MAHASOA</t>
  </si>
  <si>
    <t>MG52518170</t>
  </si>
  <si>
    <t>BERAKETA</t>
  </si>
  <si>
    <t>MG52518251</t>
  </si>
  <si>
    <t>BESAKOA</t>
  </si>
  <si>
    <t>MG52518032</t>
  </si>
  <si>
    <t>BETEZA</t>
  </si>
  <si>
    <t>MG52518190</t>
  </si>
  <si>
    <t>BEVITIKY</t>
  </si>
  <si>
    <t>MG52518270</t>
  </si>
  <si>
    <t>MANAKOMPY</t>
  </si>
  <si>
    <t>MG52518130</t>
  </si>
  <si>
    <t>MAROVIRO</t>
  </si>
  <si>
    <t>MG52518152</t>
  </si>
  <si>
    <t>MIKAIKARIVO AMBATOMAINTY</t>
  </si>
  <si>
    <t>MG52518290a</t>
  </si>
  <si>
    <t>TANANDAVA</t>
  </si>
  <si>
    <t>MG52518210</t>
  </si>
  <si>
    <t>TSIKOLAKY</t>
  </si>
  <si>
    <t>MG52518110</t>
  </si>
  <si>
    <t>TSIRANDRANY</t>
  </si>
  <si>
    <t>MG52518092</t>
  </si>
  <si>
    <t>VOHIMANGA</t>
  </si>
  <si>
    <t>MG52518252</t>
  </si>
  <si>
    <t>BELOHA</t>
  </si>
  <si>
    <t>AMBATOTSIVALA</t>
  </si>
  <si>
    <t>MG52513091a</t>
  </si>
  <si>
    <t>BEHABOBO</t>
  </si>
  <si>
    <t>MG52513092</t>
  </si>
  <si>
    <t>MG52513010</t>
  </si>
  <si>
    <t>KOPOKY</t>
  </si>
  <si>
    <t>MG52513050</t>
  </si>
  <si>
    <t>MAHENY</t>
  </si>
  <si>
    <t>MAROLINTA</t>
  </si>
  <si>
    <t>MG52513070</t>
  </si>
  <si>
    <t>TRANOROA</t>
  </si>
  <si>
    <t>MG52513091</t>
  </si>
  <si>
    <t>TRANOVAHO</t>
  </si>
  <si>
    <t>MG52513030</t>
  </si>
  <si>
    <t>BETIOKY ATSIMO</t>
  </si>
  <si>
    <t>AMBATRY</t>
  </si>
  <si>
    <t>MG51506013</t>
  </si>
  <si>
    <t>ANDRANOMANGATSIAKA</t>
  </si>
  <si>
    <t>MG51506191</t>
  </si>
  <si>
    <t>ANKAZOMANGA OUEST</t>
  </si>
  <si>
    <t>MG51506014</t>
  </si>
  <si>
    <t>ANKAZOMBALALA</t>
  </si>
  <si>
    <t>MG51506130</t>
  </si>
  <si>
    <t>ANKILIVALO</t>
  </si>
  <si>
    <t>MG51506192</t>
  </si>
  <si>
    <t>ANTOHABATO</t>
  </si>
  <si>
    <t>MG51506070</t>
  </si>
  <si>
    <t>ANTSAVOA</t>
  </si>
  <si>
    <t>MG51506312</t>
  </si>
  <si>
    <t>BEANTAKE</t>
  </si>
  <si>
    <t>MG51506030</t>
  </si>
  <si>
    <t>BELAMOTY</t>
  </si>
  <si>
    <t>MG51506311</t>
  </si>
  <si>
    <t>BEORA</t>
  </si>
  <si>
    <t>MG51506012a</t>
  </si>
  <si>
    <t>BESELY</t>
  </si>
  <si>
    <t>MG51506112</t>
  </si>
  <si>
    <t>MG51506011</t>
  </si>
  <si>
    <t>BEZAHA</t>
  </si>
  <si>
    <t>MG51506150</t>
  </si>
  <si>
    <t>FENOANDALA</t>
  </si>
  <si>
    <t>MG51506230</t>
  </si>
  <si>
    <t>LAZARIVO</t>
  </si>
  <si>
    <t>MG51506330</t>
  </si>
  <si>
    <t>MANALOBE</t>
  </si>
  <si>
    <t>MG51506170</t>
  </si>
  <si>
    <t>MAROARIVO</t>
  </si>
  <si>
    <t>MG51506015</t>
  </si>
  <si>
    <t>MAROSAVOA</t>
  </si>
  <si>
    <t>MG51506252</t>
  </si>
  <si>
    <t>MASIABOAY</t>
  </si>
  <si>
    <t>MG51506050</t>
  </si>
  <si>
    <t>MONTIFENO</t>
  </si>
  <si>
    <t>MG51506313</t>
  </si>
  <si>
    <t>SAKAMASAY</t>
  </si>
  <si>
    <t>MG51506012</t>
  </si>
  <si>
    <t>SALOBE</t>
  </si>
  <si>
    <t>MG51506270</t>
  </si>
  <si>
    <t>SAVAZY II</t>
  </si>
  <si>
    <t>MG51506311a</t>
  </si>
  <si>
    <t>SOAMANONGA</t>
  </si>
  <si>
    <t>MG51506210</t>
  </si>
  <si>
    <t>SOASERANA</t>
  </si>
  <si>
    <t>MG51506251</t>
  </si>
  <si>
    <t>Tameantsoa</t>
  </si>
  <si>
    <t>MG51506090</t>
  </si>
  <si>
    <t>TANAMBAO Haut</t>
  </si>
  <si>
    <t>MG51506290</t>
  </si>
  <si>
    <t>TONGOBORY</t>
  </si>
  <si>
    <t>MG51506111</t>
  </si>
  <si>
    <t>VATOLATSAKA</t>
  </si>
  <si>
    <t>MG51506113</t>
  </si>
  <si>
    <t>VOHIMARY</t>
  </si>
  <si>
    <t>MG51506330a</t>
  </si>
  <si>
    <t>BETROKA</t>
  </si>
  <si>
    <t>AMBALASOA</t>
  </si>
  <si>
    <t>MG53517070</t>
  </si>
  <si>
    <t>AMBATOMIVARY</t>
  </si>
  <si>
    <t>MG53517350</t>
  </si>
  <si>
    <t>MG53517110</t>
  </si>
  <si>
    <t>ANDRIANDAMPY</t>
  </si>
  <si>
    <t>MG53517331</t>
  </si>
  <si>
    <t>BEAMPOMBO I</t>
  </si>
  <si>
    <t>MG53517190</t>
  </si>
  <si>
    <t>BEAMPOMBO II</t>
  </si>
  <si>
    <t>MG53517292</t>
  </si>
  <si>
    <t>BEKOROBO</t>
  </si>
  <si>
    <t>MG53517250</t>
  </si>
  <si>
    <t>BENATO TOBY</t>
  </si>
  <si>
    <t>MG53517150</t>
  </si>
  <si>
    <t>MG53517010</t>
  </si>
  <si>
    <t>IABOROTRA</t>
  </si>
  <si>
    <t>MG53517270</t>
  </si>
  <si>
    <t>IANABINDA</t>
  </si>
  <si>
    <t>MG53517130</t>
  </si>
  <si>
    <t>IANAKAFY</t>
  </si>
  <si>
    <t>MG53517310</t>
  </si>
  <si>
    <t>ISOANALA</t>
  </si>
  <si>
    <t>MG53517291</t>
  </si>
  <si>
    <t>IVAHONA</t>
  </si>
  <si>
    <t>MG53517090</t>
  </si>
  <si>
    <t>JANGANY</t>
  </si>
  <si>
    <t>MG53517210</t>
  </si>
  <si>
    <t>KELIVAO</t>
  </si>
  <si>
    <t>MG53517170</t>
  </si>
  <si>
    <t>MAHASOA EST*</t>
  </si>
  <si>
    <t>MG53517230</t>
  </si>
  <si>
    <t>NANARENA BESAKOA</t>
  </si>
  <si>
    <t>MG53517293</t>
  </si>
  <si>
    <t>NANINORA</t>
  </si>
  <si>
    <t>MG53517050</t>
  </si>
  <si>
    <t>SAKAMAHILY</t>
  </si>
  <si>
    <t>MG53517332</t>
  </si>
  <si>
    <t>TSARAITSO</t>
  </si>
  <si>
    <t>MG53517030</t>
  </si>
  <si>
    <t>TAOLAGNARO</t>
  </si>
  <si>
    <t>AMBATOABO</t>
  </si>
  <si>
    <t>MG53515112</t>
  </si>
  <si>
    <t>AMPASIMENA</t>
  </si>
  <si>
    <t>MG53515230</t>
  </si>
  <si>
    <t>AMPASY NAHAMPOANA</t>
  </si>
  <si>
    <t>MG53515031</t>
  </si>
  <si>
    <t>MG53515252</t>
  </si>
  <si>
    <t>ANALAPATSY</t>
  </si>
  <si>
    <t>MG53515114</t>
  </si>
  <si>
    <t>ANDRANOBORY</t>
  </si>
  <si>
    <t>MG53515115</t>
  </si>
  <si>
    <t>ANKARAMENA</t>
  </si>
  <si>
    <t>MG53515090</t>
  </si>
  <si>
    <t>ANKARIERA</t>
  </si>
  <si>
    <t>MG53515113</t>
  </si>
  <si>
    <t>MG53515111a</t>
  </si>
  <si>
    <t>BEVOAY</t>
  </si>
  <si>
    <t>MG53515210</t>
  </si>
  <si>
    <t>EMAGNOBO</t>
  </si>
  <si>
    <t>MG53515192</t>
  </si>
  <si>
    <t>ENANILIHA</t>
  </si>
  <si>
    <t>MG53515151</t>
  </si>
  <si>
    <t>ENAKARA-HAUT</t>
  </si>
  <si>
    <t>MG53515170</t>
  </si>
  <si>
    <t>FENOEVO-EFITA</t>
  </si>
  <si>
    <t>MG53515152</t>
  </si>
  <si>
    <t>IABOAKOHO</t>
  </si>
  <si>
    <t>MG53515132</t>
  </si>
  <si>
    <t>IFARANTSA</t>
  </si>
  <si>
    <t>MG53515051</t>
  </si>
  <si>
    <t>ISAKA-IVONDRO</t>
  </si>
  <si>
    <t>MG53515052</t>
  </si>
  <si>
    <t>MAHATALAKY</t>
  </si>
  <si>
    <t>MG53515131</t>
  </si>
  <si>
    <t>MANAMBARO</t>
  </si>
  <si>
    <t>MG53515071</t>
  </si>
  <si>
    <t>MANANTENINA</t>
  </si>
  <si>
    <t>MG53515251</t>
  </si>
  <si>
    <t>MANDISO</t>
  </si>
  <si>
    <t>MG53515053</t>
  </si>
  <si>
    <t>MANDROMONDROMOTRA</t>
  </si>
  <si>
    <t>MG53515032</t>
  </si>
  <si>
    <t>RANOMAFANA</t>
  </si>
  <si>
    <t>MG53515191</t>
  </si>
  <si>
    <t>RANOPISO</t>
  </si>
  <si>
    <t>MG53515111</t>
  </si>
  <si>
    <t>SARISAMBO</t>
  </si>
  <si>
    <t>MG53515072</t>
  </si>
  <si>
    <t>SOANIERANA</t>
  </si>
  <si>
    <t>MG53515033</t>
  </si>
  <si>
    <t>SOAVARY</t>
  </si>
  <si>
    <t>MG53515253</t>
  </si>
  <si>
    <t>TANANDAVA MANDRERE</t>
  </si>
  <si>
    <t>MG53515010</t>
  </si>
  <si>
    <t>TOLIARY-II</t>
  </si>
  <si>
    <t>AMBOHIMAHAVELONA</t>
  </si>
  <si>
    <t>MG51520111</t>
  </si>
  <si>
    <t>ANAKAO</t>
  </si>
  <si>
    <t>MG51520132</t>
  </si>
  <si>
    <t>ANALAMISAMPY</t>
  </si>
  <si>
    <t>MG51520330</t>
  </si>
  <si>
    <t>ANDRANOHINALY</t>
  </si>
  <si>
    <t>MG51520112</t>
  </si>
  <si>
    <t>ANDRANOVORY</t>
  </si>
  <si>
    <t>MG51520270</t>
  </si>
  <si>
    <t>ANKILILOAKA</t>
  </si>
  <si>
    <t>MG51520310</t>
  </si>
  <si>
    <t>ANKILIMALINIKE</t>
  </si>
  <si>
    <t>MG51520170</t>
  </si>
  <si>
    <t>ANTANIMENA ONILAHY</t>
  </si>
  <si>
    <t>MG51520191</t>
  </si>
  <si>
    <t>BEHELOKA</t>
  </si>
  <si>
    <t>MG51520358a</t>
  </si>
  <si>
    <t>BEHOMPY</t>
  </si>
  <si>
    <t>MG51520072</t>
  </si>
  <si>
    <t>BELALANDA</t>
  </si>
  <si>
    <t>MG51520030</t>
  </si>
  <si>
    <t>BETSINJAKA</t>
  </si>
  <si>
    <t>MG51520050</t>
  </si>
  <si>
    <t>EFOETSE</t>
  </si>
  <si>
    <t>MG51520358</t>
  </si>
  <si>
    <t>MANOMBO SUD</t>
  </si>
  <si>
    <t>MG51520250</t>
  </si>
  <si>
    <t>MANOROFIFY</t>
  </si>
  <si>
    <t>MG51520192</t>
  </si>
  <si>
    <t>MAROFOTY</t>
  </si>
  <si>
    <t>MG51520210</t>
  </si>
  <si>
    <t>MAROMIANDRA</t>
  </si>
  <si>
    <t>MG51520090</t>
  </si>
  <si>
    <t>Miary</t>
  </si>
  <si>
    <t>MG51520071</t>
  </si>
  <si>
    <t>MILENAKA</t>
  </si>
  <si>
    <t>MG51520290</t>
  </si>
  <si>
    <t>MITSINJO BETANIMENA</t>
  </si>
  <si>
    <t>MG51520010</t>
  </si>
  <si>
    <t>SAINT AUGUSTIN</t>
  </si>
  <si>
    <t>MG51520131</t>
  </si>
  <si>
    <t>SOAHAZO</t>
  </si>
  <si>
    <t>MG51520330a</t>
  </si>
  <si>
    <t>SOALARA SUD</t>
  </si>
  <si>
    <t>MG51520133</t>
  </si>
  <si>
    <t>TSIANISIHA</t>
  </si>
  <si>
    <t>MG51520230</t>
  </si>
  <si>
    <t>TSIFOTA</t>
  </si>
  <si>
    <t>MG51520250a</t>
  </si>
  <si>
    <t>TSIHOMBE</t>
  </si>
  <si>
    <t>ANJAMPALY</t>
  </si>
  <si>
    <t>MG52514032</t>
  </si>
  <si>
    <t>MG52514011b</t>
  </si>
  <si>
    <t>ANTARITARIKA</t>
  </si>
  <si>
    <t>MG52514071</t>
  </si>
  <si>
    <t>BEHAZOMANGA</t>
  </si>
  <si>
    <t>MG52514011a</t>
  </si>
  <si>
    <t>BETANTY (FAUX CAP)</t>
  </si>
  <si>
    <t>MG52514031</t>
  </si>
  <si>
    <t>IMONGY</t>
  </si>
  <si>
    <t>MG52514072</t>
  </si>
  <si>
    <t>MAROVATO</t>
  </si>
  <si>
    <t>MG52514050</t>
  </si>
  <si>
    <t>NIKOLY</t>
  </si>
  <si>
    <t>MG52514012</t>
  </si>
  <si>
    <t>MG52514011</t>
  </si>
  <si>
    <t>Mois en cours</t>
  </si>
  <si>
    <t>#</t>
  </si>
  <si>
    <t>REGION*</t>
  </si>
  <si>
    <t>DISTRICT*</t>
  </si>
  <si>
    <t>COMMUNES*</t>
  </si>
  <si>
    <t>Pop 2021</t>
  </si>
  <si>
    <t>Intervenants*</t>
  </si>
  <si>
    <t>Programme / Bailleur</t>
  </si>
  <si>
    <t>Modalité</t>
  </si>
  <si>
    <t>Type de réponse*</t>
  </si>
  <si>
    <t>Ration %</t>
  </si>
  <si>
    <t>Periode</t>
  </si>
  <si>
    <t>Commentaires</t>
  </si>
  <si>
    <t>Janv planifié</t>
  </si>
  <si>
    <t>Févr planifié</t>
  </si>
  <si>
    <t>Mars planifié</t>
  </si>
  <si>
    <t>Avril planifié</t>
  </si>
  <si>
    <t>Mai planifié</t>
  </si>
  <si>
    <t>Juin planifié</t>
  </si>
  <si>
    <t>Juillet planifié</t>
  </si>
  <si>
    <t>Aout planifié</t>
  </si>
  <si>
    <t>Sept planifié</t>
  </si>
  <si>
    <t>Oct planifié</t>
  </si>
  <si>
    <t>Novembre planifié</t>
  </si>
  <si>
    <t>Decembre planifié</t>
  </si>
  <si>
    <t>Max</t>
  </si>
  <si>
    <t>Blank</t>
  </si>
  <si>
    <t>PCODE admin2</t>
  </si>
  <si>
    <t>Code_admin</t>
  </si>
  <si>
    <t>PCODE admin3</t>
  </si>
  <si>
    <t>Cles pcode admin3</t>
  </si>
  <si>
    <t>Type reponse</t>
  </si>
  <si>
    <t>Benef Planifies M+1</t>
  </si>
  <si>
    <t>Benef Planifies M+2</t>
  </si>
  <si>
    <t>Benef Planifies M+3</t>
  </si>
  <si>
    <t>PAM</t>
  </si>
  <si>
    <t>En nature</t>
  </si>
  <si>
    <t>Sept-Mars</t>
  </si>
  <si>
    <t>Provision pour potentiels IDPs et retournes</t>
  </si>
  <si>
    <t>Urgence</t>
  </si>
  <si>
    <t>FID TMDH</t>
  </si>
  <si>
    <t>BANQUE MONDIALE</t>
  </si>
  <si>
    <t>En espece / Coupon</t>
  </si>
  <si>
    <t>TMNC (CERC) jusqu'a Sept; TMDH (FSS FA2/3) de Oct</t>
  </si>
  <si>
    <t>Resilience</t>
  </si>
  <si>
    <t>FID</t>
  </si>
  <si>
    <t>TMNC (CERC et FSS FA3)</t>
  </si>
  <si>
    <t>Sept-Avril</t>
  </si>
  <si>
    <t>Menages avec enfants MAS (zone IPC5)</t>
  </si>
  <si>
    <t>CRM</t>
  </si>
  <si>
    <t>CT-CS-PT</t>
  </si>
  <si>
    <t xml:space="preserve">Decembre-Juin </t>
  </si>
  <si>
    <t>Demi-ration (avec la CRM), complementarité avec FID avec une proposition d'intervenir en un ration complet à partir de l'année prochaine</t>
  </si>
  <si>
    <t>Behara</t>
  </si>
  <si>
    <t>WHH</t>
  </si>
  <si>
    <t>Decembre-Avril</t>
  </si>
  <si>
    <t xml:space="preserve">proposition d’intervenir à  Ebelo et Behara ( deux communes en gap en ration 50%) à titre de protection ration alimentaire seulement pour les ménages avec enfants MAM a été acceptée étant donné que PAM au niveau de ces deux communes couvre deja les ménages avec enfants MAS. </t>
  </si>
  <si>
    <t>SAF FJKM</t>
  </si>
  <si>
    <t xml:space="preserve">CBM/ World Renew </t>
  </si>
  <si>
    <t>Sept- June 2022</t>
  </si>
  <si>
    <t>Seulement 10k en Sept SAF/FJKM</t>
  </si>
  <si>
    <t>TMNC (CERC, FSS FA2 et FSS FA3)</t>
  </si>
  <si>
    <t>Ebelo</t>
  </si>
  <si>
    <t>Janvier-avril</t>
  </si>
  <si>
    <t>Dec-Mar</t>
  </si>
  <si>
    <t>Hybride (In-kind &amp; Cash)</t>
  </si>
  <si>
    <t>Mouvement CR</t>
  </si>
  <si>
    <t xml:space="preserve">Janvier à juin </t>
  </si>
  <si>
    <t>03 Fokontany  (Elomaka : (596 population, Ankilitsarova : 360 population, Bebea : 1185) , en coordination avec WHH .</t>
  </si>
  <si>
    <t>Ambovombe-Androy</t>
  </si>
  <si>
    <t>Expansion horizontal pour menages pas couvers par FID</t>
  </si>
  <si>
    <t>TMNC (FSS FA2/3)</t>
  </si>
  <si>
    <t>TMNC (CERC) jusqu'a Sept; TMNC (FSS FA2/3) de Oct</t>
  </si>
  <si>
    <t>ACF</t>
  </si>
  <si>
    <t>USAID</t>
  </si>
  <si>
    <t>Oct-Mar</t>
  </si>
  <si>
    <t xml:space="preserve">DKH, Act Alliance </t>
  </si>
  <si>
    <t>Sept-Nov</t>
  </si>
  <si>
    <t xml:space="preserve">80k Ariary pour 720 ménages à Berary à partir de Nov 2021 ; 100k Ariary à partir de Nov 2021 pour 2120 bénéf (11 014 individuels); 100k pour  8389 individuels à partir de Sept 2021 </t>
  </si>
  <si>
    <t>AIM</t>
  </si>
  <si>
    <t>CBM</t>
  </si>
  <si>
    <t>Janv -Juin</t>
  </si>
  <si>
    <t>Urgence kere+début activité de résilience en mois de Juillet 2022</t>
  </si>
  <si>
    <t>Toby Mahavelo</t>
  </si>
  <si>
    <t>Provision pour potentiels IDPs et retournes. Toby Mahavelo</t>
  </si>
  <si>
    <t>Ampanihy Ouest</t>
  </si>
  <si>
    <t>CRS</t>
  </si>
  <si>
    <t>Maharu</t>
  </si>
  <si>
    <t>Nov-Mars</t>
  </si>
  <si>
    <t>50% de la ration</t>
  </si>
  <si>
    <t>Sept-Oct</t>
  </si>
  <si>
    <t>TMNC (CERC) jusqu'a Sept; TMNC (FSS FA2) en Oct</t>
  </si>
  <si>
    <t>ADRA</t>
  </si>
  <si>
    <t xml:space="preserve">Suggestion de augmenter la cible dans cette commune (3,200 menages en totale dans le projet) car la population est très grande et pas couverte par aucun autre acteur </t>
  </si>
  <si>
    <t>SIF</t>
  </si>
  <si>
    <t>Sept-Déc22</t>
  </si>
  <si>
    <t>urgence kéré + début d'un nouveau programme résilience à partir de janvier 2022</t>
  </si>
  <si>
    <t>Oct-Mars</t>
  </si>
  <si>
    <t>Suggestion de commencer en Octobre (le FID couvre le mois de Septembre)</t>
  </si>
  <si>
    <t xml:space="preserve">TMNC (FSS FA2/3) </t>
  </si>
  <si>
    <t>Demi-ration (avec le FID)</t>
  </si>
  <si>
    <t>96% de couverture (selon les chiffres du Maire)</t>
  </si>
  <si>
    <t>Extension Horizontale</t>
  </si>
  <si>
    <t>SIDA</t>
  </si>
  <si>
    <t>TMNC (CERC) jusqu'a Sept; TMNC (FSS FA2/3) de Oct
Coordonner avec ACF a partir de Septembre</t>
  </si>
  <si>
    <t>TMDH (FSS FA2/3)</t>
  </si>
  <si>
    <t>70% selon WFP</t>
  </si>
  <si>
    <t>Sept-Janv</t>
  </si>
  <si>
    <t>100% couverture - recensement fait par volontaires CRM</t>
  </si>
  <si>
    <t>Etat</t>
  </si>
  <si>
    <t>TMNC (RPI)</t>
  </si>
  <si>
    <t>Nov-mars</t>
  </si>
  <si>
    <t>TMDH (RPI)</t>
  </si>
  <si>
    <t>SOSVE MD</t>
  </si>
  <si>
    <t>DUTCH RELIEF ALLIANCE</t>
  </si>
  <si>
    <t>Demi ration - 50%</t>
  </si>
  <si>
    <t>Fév-Juin</t>
  </si>
  <si>
    <t>Fokontany cible : Ambotry et Anja haut
Fév: food inconditionnel
Mars-Juin : food contre travail
Composition panier/ménage/mois: 18kg de riz, 4l d'huile, 5,5 kg de haricots, 5,5 kg de niébé</t>
  </si>
  <si>
    <t>Fokontany cible : Ananademby
Fév: food inconditionnel
Mars-Juin : food contre travail
Composition panier/ménage/mois: 18kg de riz, 4l d'huile, 5,5 kg de haricots, 5,5 kg de niébé</t>
  </si>
  <si>
    <t>Fokontany cible : Etakake, Tsijobony
Fév: food inconditionnel
Mars-Juin : food contre travail
Composition panier/ménage/mois: 18kg de riz, 4l d'huile, 5,5 kg de haricots, 5,5 kg de niébé</t>
  </si>
  <si>
    <t>Janv</t>
  </si>
  <si>
    <t xml:space="preserve">Fokontany cible : Ekonka
Janvier : Cash transfert inconditionnel (100 000 MGA/ménages pour 145 ménages, soit 640 personnes) </t>
  </si>
  <si>
    <t xml:space="preserve">Fokontany cible : Tanandava
Janvier : Cash transfert inconditionnel (100 000 MGA/ménages pour 195 ménages, soit 678 personnes) 
 </t>
  </si>
  <si>
    <t>Vatovavy Fitovinany</t>
  </si>
  <si>
    <t>Mananjary</t>
  </si>
  <si>
    <t>Ambohitsara Est</t>
  </si>
  <si>
    <t>Réponse cyclonique</t>
  </si>
  <si>
    <t>Ankatafana</t>
  </si>
  <si>
    <t>Mars-Mai</t>
  </si>
  <si>
    <t>1re distribution CASH, 2ieme FOOD</t>
  </si>
  <si>
    <t>Antsenavolo</t>
  </si>
  <si>
    <t>Tsaravary</t>
  </si>
  <si>
    <t>Fev-Avr</t>
  </si>
  <si>
    <t>Tsarahafatra</t>
  </si>
  <si>
    <t>Tsarahafatra - 1re distribution CASH, 2ieme FOOD</t>
  </si>
  <si>
    <t>Andranambolava</t>
  </si>
  <si>
    <t>Ambalahosy Nord</t>
  </si>
  <si>
    <t>Ambohimiarina II</t>
  </si>
  <si>
    <t>Ambohinihaonana</t>
  </si>
  <si>
    <t>Anosimparihy</t>
  </si>
  <si>
    <t>Mahatsara Iefaka</t>
  </si>
  <si>
    <t>Mahatsara Sud</t>
  </si>
  <si>
    <t>Mahela</t>
  </si>
  <si>
    <t>Fev</t>
  </si>
  <si>
    <t xml:space="preserve">PAM a effectué une distribution dans 2 Fokontany de Mananjary (Tanambao et Ambatolambo) et pour les IDPs dans 24 sites en fevrier </t>
  </si>
  <si>
    <t>TBC</t>
  </si>
  <si>
    <t>Marofody</t>
  </si>
  <si>
    <t>Marosangy</t>
  </si>
  <si>
    <t>Morafeno</t>
  </si>
  <si>
    <t>Namorona</t>
  </si>
  <si>
    <t>Tsiatosika</t>
  </si>
  <si>
    <t>Vohilava</t>
  </si>
  <si>
    <t>Ambodinonoka</t>
  </si>
  <si>
    <t>Andonabe</t>
  </si>
  <si>
    <t>Andranomavo</t>
  </si>
  <si>
    <t>Antaretra</t>
  </si>
  <si>
    <t>Kianjavato</t>
  </si>
  <si>
    <t>MEDAIR</t>
  </si>
  <si>
    <t>Cash-for-food - 100,000 ar</t>
  </si>
  <si>
    <t>Mahavoky Nord</t>
  </si>
  <si>
    <t>Manakana Nord</t>
  </si>
  <si>
    <t>Marofototra</t>
  </si>
  <si>
    <t>Vatohandrina</t>
  </si>
  <si>
    <t>Sandrohy</t>
  </si>
  <si>
    <t xml:space="preserve">Multipurpose cash + Shelter kits + Wash kit </t>
  </si>
  <si>
    <t>TBD</t>
  </si>
  <si>
    <t>Nosy-Varika</t>
  </si>
  <si>
    <t>Nosy Varika</t>
  </si>
  <si>
    <t>Sahavato</t>
  </si>
  <si>
    <t>Ambahy</t>
  </si>
  <si>
    <t>Fiadanana</t>
  </si>
  <si>
    <t>Ambodiriana</t>
  </si>
  <si>
    <t>Ambakobe</t>
  </si>
  <si>
    <t>Ambodilafa</t>
  </si>
  <si>
    <t>Androrangavola</t>
  </si>
  <si>
    <t>Angodongodona</t>
  </si>
  <si>
    <t>Soavina</t>
  </si>
  <si>
    <t>Vohidroa</t>
  </si>
  <si>
    <t>Vohitrandriana</t>
  </si>
  <si>
    <t>Ambodiara</t>
  </si>
  <si>
    <t>Ampasinambo</t>
  </si>
  <si>
    <t>Antanambao</t>
  </si>
  <si>
    <t>Befody</t>
  </si>
  <si>
    <t>Ifanadiana</t>
  </si>
  <si>
    <t>Kelilalina</t>
  </si>
  <si>
    <t>Marotoko</t>
  </si>
  <si>
    <t>Ranomafana</t>
  </si>
  <si>
    <t>Ambohimanga Du Sud</t>
  </si>
  <si>
    <t>Ambohimiera</t>
  </si>
  <si>
    <t>Analampasina</t>
  </si>
  <si>
    <t>Antsindra</t>
  </si>
  <si>
    <t>Fasintsara</t>
  </si>
  <si>
    <t>Maroharatra</t>
  </si>
  <si>
    <t>Tsaratanana</t>
  </si>
  <si>
    <t>Vohipeno</t>
  </si>
  <si>
    <t>Ivato</t>
  </si>
  <si>
    <t>Anoloka</t>
  </si>
  <si>
    <t>Savana</t>
  </si>
  <si>
    <t>Vohitrindry</t>
  </si>
  <si>
    <t>Onjatsy</t>
  </si>
  <si>
    <t>Ikongo</t>
  </si>
  <si>
    <t>Tanakambana</t>
  </si>
  <si>
    <t>Sahalanona</t>
  </si>
  <si>
    <t>Ifanirea</t>
  </si>
  <si>
    <t>Antodinga</t>
  </si>
  <si>
    <t>Ankarimbelo</t>
  </si>
  <si>
    <t>Kalafotsy</t>
  </si>
  <si>
    <t>Ankarimbary</t>
  </si>
  <si>
    <t>Ifatsy</t>
  </si>
  <si>
    <t>Ilakatra</t>
  </si>
  <si>
    <t>Lanivo</t>
  </si>
  <si>
    <t>Mahabo</t>
  </si>
  <si>
    <t>Vohindava</t>
  </si>
  <si>
    <t>Manakara Atsimo</t>
  </si>
  <si>
    <t>Lokomby</t>
  </si>
  <si>
    <t>Ampasimanjeva</t>
  </si>
  <si>
    <t>Mitanty</t>
  </si>
  <si>
    <t>Ambila</t>
  </si>
  <si>
    <t>Marofarihy</t>
  </si>
  <si>
    <t>Vohimasina Nord</t>
  </si>
  <si>
    <t>Manakara</t>
  </si>
  <si>
    <t>Mangatsiotra</t>
  </si>
  <si>
    <t>Mizilo Gara</t>
  </si>
  <si>
    <t>Sakoana</t>
  </si>
  <si>
    <t>Sorombo</t>
  </si>
  <si>
    <t>Vohimasina Sud</t>
  </si>
  <si>
    <t>Atsimo Atsinanana</t>
  </si>
  <si>
    <t>Farafangana</t>
  </si>
  <si>
    <t>Mahafasa Centre</t>
  </si>
  <si>
    <t>Vohilava Manapatrana</t>
  </si>
  <si>
    <t>Tangainony</t>
  </si>
  <si>
    <t>Vohilengo</t>
  </si>
  <si>
    <t>Evato</t>
  </si>
  <si>
    <t>Amporoforo</t>
  </si>
  <si>
    <t>Ankarana Miraihina</t>
  </si>
  <si>
    <t>Anosivelo</t>
  </si>
  <si>
    <t>Anosy Tsararafa</t>
  </si>
  <si>
    <t>Efatsy</t>
  </si>
  <si>
    <t>Ivandrika</t>
  </si>
  <si>
    <t>Mahabo Mananivo</t>
  </si>
  <si>
    <t>Mahavelo</t>
  </si>
  <si>
    <t>Vohimasy</t>
  </si>
  <si>
    <t>Vohitromby</t>
  </si>
  <si>
    <t>Vangaindrano</t>
  </si>
  <si>
    <t>Soamanova</t>
  </si>
  <si>
    <t>Ampasimalemy</t>
  </si>
  <si>
    <t>Ampataka</t>
  </si>
  <si>
    <t>Fonilaza</t>
  </si>
  <si>
    <t>Masianaka</t>
  </si>
  <si>
    <t>Vohitrambo</t>
  </si>
  <si>
    <t>Tsianofana</t>
  </si>
  <si>
    <t>Bekaraoky</t>
  </si>
  <si>
    <t>Lopary</t>
  </si>
  <si>
    <t>Marokibo</t>
  </si>
  <si>
    <t>Matanga</t>
  </si>
  <si>
    <t>Tsiately</t>
  </si>
  <si>
    <t>Vohimalaza</t>
  </si>
  <si>
    <t>Vohipaho</t>
  </si>
  <si>
    <t>Atsinanana</t>
  </si>
  <si>
    <t>Mahanoro</t>
  </si>
  <si>
    <t>Masomeloka</t>
  </si>
  <si>
    <t>Midongy-Atsimo</t>
  </si>
  <si>
    <t>Analamanga</t>
  </si>
  <si>
    <t>Antananarivo Analamanga</t>
  </si>
  <si>
    <t>Antananarivo</t>
  </si>
  <si>
    <t>Atsimo Andrefana</t>
  </si>
  <si>
    <t>Toliary-II</t>
  </si>
  <si>
    <t>DRAE</t>
  </si>
  <si>
    <t>ADM1_EN</t>
  </si>
  <si>
    <t>ADM2_EN</t>
  </si>
  <si>
    <t>ADM3_EN</t>
  </si>
  <si>
    <t>ADM2_PCODE2</t>
  </si>
  <si>
    <t>ADM3_PCODE</t>
  </si>
  <si>
    <t>ADM1_PCODE</t>
  </si>
  <si>
    <t>Befotaka</t>
  </si>
  <si>
    <t>Antaninarenina</t>
  </si>
  <si>
    <t>MG25222</t>
  </si>
  <si>
    <t>MG25222032</t>
  </si>
  <si>
    <t>MG23</t>
  </si>
  <si>
    <t>MG23211</t>
  </si>
  <si>
    <t>Antondabe</t>
  </si>
  <si>
    <t>MG25222012</t>
  </si>
  <si>
    <t>MG23206</t>
  </si>
  <si>
    <t>Marovitsika Sud</t>
  </si>
  <si>
    <t>MG25222031</t>
  </si>
  <si>
    <t>MG23207</t>
  </si>
  <si>
    <t>Befotaka Sud</t>
  </si>
  <si>
    <t>MG25222011</t>
  </si>
  <si>
    <t>MG23209</t>
  </si>
  <si>
    <t>Ranotsara Sud</t>
  </si>
  <si>
    <t>MG25222051</t>
  </si>
  <si>
    <t>MG23210</t>
  </si>
  <si>
    <t>Beharena</t>
  </si>
  <si>
    <t>MG25222052</t>
  </si>
  <si>
    <t>MG23212</t>
  </si>
  <si>
    <t>Bekofafa Sud</t>
  </si>
  <si>
    <t>MG25222053</t>
  </si>
  <si>
    <t>Total général</t>
  </si>
  <si>
    <t>Ambohimandroso</t>
  </si>
  <si>
    <t>MG25213</t>
  </si>
  <si>
    <t>MG25213330</t>
  </si>
  <si>
    <t>Fenoarivo</t>
  </si>
  <si>
    <t>MG25213510</t>
  </si>
  <si>
    <t>MG25213030</t>
  </si>
  <si>
    <t>MG25213010</t>
  </si>
  <si>
    <t>MG25213050</t>
  </si>
  <si>
    <t>MG25213070</t>
  </si>
  <si>
    <t>MG25213090</t>
  </si>
  <si>
    <t>MG25213110</t>
  </si>
  <si>
    <t>Manambotra Atsimo</t>
  </si>
  <si>
    <t>MG25213130</t>
  </si>
  <si>
    <t>MG25213150</t>
  </si>
  <si>
    <t>MG25213170</t>
  </si>
  <si>
    <t>MG25213190</t>
  </si>
  <si>
    <t>Iabohazo</t>
  </si>
  <si>
    <t>MG25213210</t>
  </si>
  <si>
    <t>MG25213230</t>
  </si>
  <si>
    <t>Beretra Bevoay</t>
  </si>
  <si>
    <t>MG25213250</t>
  </si>
  <si>
    <t>Ambohigogo</t>
  </si>
  <si>
    <t>MG25213270</t>
  </si>
  <si>
    <t>Maheriraty</t>
  </si>
  <si>
    <t>MG25213290</t>
  </si>
  <si>
    <t>MG25213310</t>
  </si>
  <si>
    <t>MG25213350</t>
  </si>
  <si>
    <t>MG25213370</t>
  </si>
  <si>
    <t>Etrotroka Atsimo</t>
  </si>
  <si>
    <t>MG25213390</t>
  </si>
  <si>
    <t>Ambalavato Nord</t>
  </si>
  <si>
    <t>MG25213410</t>
  </si>
  <si>
    <t>MG25213430</t>
  </si>
  <si>
    <t>Tovona</t>
  </si>
  <si>
    <t>MG25213450</t>
  </si>
  <si>
    <t>Ambalatany</t>
  </si>
  <si>
    <t>MG25213471</t>
  </si>
  <si>
    <t>Namohora Iaborano</t>
  </si>
  <si>
    <t>MG25213472</t>
  </si>
  <si>
    <t>Sahamadio</t>
  </si>
  <si>
    <t>MG25213490</t>
  </si>
  <si>
    <t>Antseranambe</t>
  </si>
  <si>
    <t>MG25213530</t>
  </si>
  <si>
    <t>Ihorombe</t>
  </si>
  <si>
    <t>MG25213551</t>
  </si>
  <si>
    <t>Ambalavato Antevato</t>
  </si>
  <si>
    <t>MG25213552</t>
  </si>
  <si>
    <t>MG25213570</t>
  </si>
  <si>
    <t>Marovandrika</t>
  </si>
  <si>
    <t>MG25213590</t>
  </si>
  <si>
    <t>MG25214</t>
  </si>
  <si>
    <t>MG25214010</t>
  </si>
  <si>
    <t>MG25214031</t>
  </si>
  <si>
    <t>MG25214032</t>
  </si>
  <si>
    <t>MG25214033</t>
  </si>
  <si>
    <t>MG25214050</t>
  </si>
  <si>
    <t>MG25214070</t>
  </si>
  <si>
    <t>MG25214091</t>
  </si>
  <si>
    <t>Bema</t>
  </si>
  <si>
    <t>MG25214092</t>
  </si>
  <si>
    <t>MG25214111</t>
  </si>
  <si>
    <t>Anilobe</t>
  </si>
  <si>
    <t>MG25214112</t>
  </si>
  <si>
    <t>Lohafary</t>
  </si>
  <si>
    <t>MG25214131</t>
  </si>
  <si>
    <t>MG25214132</t>
  </si>
  <si>
    <t>MG25214151</t>
  </si>
  <si>
    <t>MG25214152</t>
  </si>
  <si>
    <t>MG25214171</t>
  </si>
  <si>
    <t>MG25214172</t>
  </si>
  <si>
    <t>Ranomena</t>
  </si>
  <si>
    <t>MG25214190</t>
  </si>
  <si>
    <t>Ambongo</t>
  </si>
  <si>
    <t>MG25214211</t>
  </si>
  <si>
    <t>Ambatolava</t>
  </si>
  <si>
    <t>MG25214212</t>
  </si>
  <si>
    <t>Iara</t>
  </si>
  <si>
    <t>MG25214230</t>
  </si>
  <si>
    <t>Bevata</t>
  </si>
  <si>
    <t>MG25214251</t>
  </si>
  <si>
    <t>Karimbary</t>
  </si>
  <si>
    <t>MG25214252</t>
  </si>
  <si>
    <t>Manambondro</t>
  </si>
  <si>
    <t>MG25214270</t>
  </si>
  <si>
    <t>Fenoambany</t>
  </si>
  <si>
    <t>MG25214290</t>
  </si>
  <si>
    <t>Isahara</t>
  </si>
  <si>
    <t>MG25214311</t>
  </si>
  <si>
    <t>MG25214312</t>
  </si>
  <si>
    <t>Vatanato</t>
  </si>
  <si>
    <t>MG25214313</t>
  </si>
  <si>
    <t>Amparihy Est</t>
  </si>
  <si>
    <t>MG25214331</t>
  </si>
  <si>
    <t>Sandravinany</t>
  </si>
  <si>
    <t>MG25214332</t>
  </si>
  <si>
    <t>Nosifeno</t>
  </si>
  <si>
    <t>MG25215</t>
  </si>
  <si>
    <t>MG25215011</t>
  </si>
  <si>
    <t>Ankazovelo</t>
  </si>
  <si>
    <t>MG25215012</t>
  </si>
  <si>
    <t>Andranolalina</t>
  </si>
  <si>
    <t>MG25215031</t>
  </si>
  <si>
    <t>Maliorano</t>
  </si>
  <si>
    <t>MG25215032</t>
  </si>
  <si>
    <t>Ivondro</t>
  </si>
  <si>
    <t>MG25215051</t>
  </si>
  <si>
    <t>Soakibany</t>
  </si>
  <si>
    <t>MG25215052</t>
  </si>
  <si>
    <t>Vondrozo</t>
  </si>
  <si>
    <t>MG25217</t>
  </si>
  <si>
    <t>MG25217130</t>
  </si>
  <si>
    <t>Mahazoarivo</t>
  </si>
  <si>
    <t>MG25217051</t>
  </si>
  <si>
    <t>MG25217150</t>
  </si>
  <si>
    <t>MG25217011</t>
  </si>
  <si>
    <t>Manambidala</t>
  </si>
  <si>
    <t>MG25217012</t>
  </si>
  <si>
    <t>Anandravy</t>
  </si>
  <si>
    <t>MG25217013</t>
  </si>
  <si>
    <t>Mahatsinjo</t>
  </si>
  <si>
    <t>MG25217030</t>
  </si>
  <si>
    <t>Iamonta</t>
  </si>
  <si>
    <t>MG25217052</t>
  </si>
  <si>
    <t>MG25217071</t>
  </si>
  <si>
    <t>Antokonala</t>
  </si>
  <si>
    <t>MG25217072</t>
  </si>
  <si>
    <t>Ambohimana</t>
  </si>
  <si>
    <t>MG25217090</t>
  </si>
  <si>
    <t>Karianga</t>
  </si>
  <si>
    <t>MG25217111</t>
  </si>
  <si>
    <t>Manato</t>
  </si>
  <si>
    <t>MG25217112</t>
  </si>
  <si>
    <t>Andakana</t>
  </si>
  <si>
    <t>MG25217170</t>
  </si>
  <si>
    <t>Moroteza</t>
  </si>
  <si>
    <t>MG25217191</t>
  </si>
  <si>
    <t>Vohiboreka</t>
  </si>
  <si>
    <t>MG25217192</t>
  </si>
  <si>
    <t>TABLEAU DE COORDINATION POUR L'ASSISTANCE ALIMENTAIRE 2022</t>
  </si>
  <si>
    <t>Communes en difficultés Socioéconomiques sévères - Méthodologie SAMS (1)</t>
  </si>
  <si>
    <t>Communes en difficultés alimentaires - Méthodologie SAMS (2)</t>
  </si>
  <si>
    <t>Communes en crise - Méthodologie SAMS (3 &amp; 4)</t>
  </si>
  <si>
    <t>Communes en difficultés Socioéconomiques légères (4)</t>
  </si>
  <si>
    <t>Assistance alimentaire - Acteurs Humanitaires- Jan 2022 &gt; mars 2022</t>
  </si>
  <si>
    <t>Assistance alimentaire - Acteurs Humanitaires- Janvier &gt; juin 2022</t>
  </si>
  <si>
    <t>Assistance alimentaire - CSA</t>
  </si>
  <si>
    <t>REGIONS</t>
  </si>
  <si>
    <t>Pcode-Adm1</t>
  </si>
  <si>
    <t>Pcode-Adm2</t>
  </si>
  <si>
    <t>Pcode-Adm3</t>
  </si>
  <si>
    <t>Priorisation SAMS</t>
  </si>
  <si>
    <t>Zone IPC</t>
  </si>
  <si>
    <t>Population (2021) - Partenaires SAMS</t>
  </si>
  <si>
    <t>Population (2021) - INSTAT</t>
  </si>
  <si>
    <t>Population estimée (2021) SAMS</t>
  </si>
  <si>
    <t>Planification PAM</t>
  </si>
  <si>
    <t>Ration</t>
  </si>
  <si>
    <t>Planification FID</t>
  </si>
  <si>
    <t>Planification CRS</t>
  </si>
  <si>
    <t>Planif ONGs</t>
  </si>
  <si>
    <t>Bénéficiaires planifiés (total)</t>
  </si>
  <si>
    <t>% de bénéficiaires selon la pop (SAMS)</t>
  </si>
  <si>
    <t>% gap selon ration</t>
  </si>
  <si>
    <t>Reste a couvrir selon ration</t>
  </si>
  <si>
    <t>Organisations intervenantes - nombre</t>
  </si>
  <si>
    <t>Organisations intervenantes</t>
  </si>
  <si>
    <t>Overlap possible</t>
  </si>
  <si>
    <t xml:space="preserve">Planif ONGs </t>
  </si>
  <si>
    <t>Nbre gap selon ration</t>
  </si>
  <si>
    <t>GAP estimé par rapport à la priorisation</t>
  </si>
  <si>
    <t>Planif CSA (Demi-ration)</t>
  </si>
  <si>
    <t>Planif CSA (Ration complète)</t>
  </si>
  <si>
    <t>Total planif CSA</t>
  </si>
  <si>
    <t>Analyse réponse humanitaire + CSA (gap vs cible)</t>
  </si>
  <si>
    <t>Non-applicable</t>
  </si>
  <si>
    <t>PAM, SAF FJKM</t>
  </si>
  <si>
    <t>Oui (inter/orga)</t>
  </si>
  <si>
    <t>PAM, FID, CRM, WHH</t>
  </si>
  <si>
    <t>PAM, FID, WHH</t>
  </si>
  <si>
    <t>Oui (FID/PAM)</t>
  </si>
  <si>
    <t>FID, PAM</t>
  </si>
  <si>
    <t>PAM, FID</t>
  </si>
  <si>
    <t>FID, SCI, SAF FJKM</t>
  </si>
  <si>
    <t>PAM, FID, ACF</t>
  </si>
  <si>
    <t>Oui (cas special)</t>
  </si>
  <si>
    <t>FID, CRS</t>
  </si>
  <si>
    <t>FID, ADRA</t>
  </si>
  <si>
    <t>BELAFIKE HAUT</t>
  </si>
  <si>
    <t>BEROY ATSIMO</t>
  </si>
  <si>
    <t>ADRA, SIF</t>
  </si>
  <si>
    <t>FID, ADRA, PAM</t>
  </si>
  <si>
    <t>CARITAS</t>
  </si>
  <si>
    <t>Tanambao Haut</t>
  </si>
  <si>
    <t>FID, WHH</t>
  </si>
  <si>
    <t>CRM, FID</t>
  </si>
  <si>
    <t>Enaniliha</t>
  </si>
  <si>
    <t>Amoron I Mania</t>
  </si>
  <si>
    <t>Ambatofinandrahana</t>
  </si>
  <si>
    <t>Ambatomifanongoa</t>
  </si>
  <si>
    <t>Ambondromisotra</t>
  </si>
  <si>
    <t>Amborompotsy</t>
  </si>
  <si>
    <t>Itremo</t>
  </si>
  <si>
    <t>Mandrosonoro</t>
  </si>
  <si>
    <t>Mangataboahangy</t>
  </si>
  <si>
    <t>Ambositra</t>
  </si>
  <si>
    <t>Alakamisy Ambohijato</t>
  </si>
  <si>
    <t>Ambalamanakana</t>
  </si>
  <si>
    <t>Ambatofitorahana</t>
  </si>
  <si>
    <t>Ambinanindrano</t>
  </si>
  <si>
    <t>Ambohimitombo I</t>
  </si>
  <si>
    <t>Ambohimitombo II</t>
  </si>
  <si>
    <t>Ambositra I</t>
  </si>
  <si>
    <t>Ambositra II</t>
  </si>
  <si>
    <t>Andina</t>
  </si>
  <si>
    <t>Ankazoambo</t>
  </si>
  <si>
    <t>Antoetra</t>
  </si>
  <si>
    <t>Fahizay</t>
  </si>
  <si>
    <t>Ihadilanana</t>
  </si>
  <si>
    <t>Ilaka Centre</t>
  </si>
  <si>
    <t>Imerina Imady</t>
  </si>
  <si>
    <t>Ivony Miaramiasa</t>
  </si>
  <si>
    <t>Kianjandrakefina</t>
  </si>
  <si>
    <t>Mahazina Ambohipierenana</t>
  </si>
  <si>
    <t>Marosoa</t>
  </si>
  <si>
    <t>Sahatsiho Ambohimanjaka</t>
  </si>
  <si>
    <t>Tsarasaotra</t>
  </si>
  <si>
    <t>Vohidahy</t>
  </si>
  <si>
    <t>Fandriana</t>
  </si>
  <si>
    <t>Alakamisy Ambohimahazo</t>
  </si>
  <si>
    <t>Ankarinoro</t>
  </si>
  <si>
    <t>Betsimisotra</t>
  </si>
  <si>
    <t>Imito</t>
  </si>
  <si>
    <t>Miarinavaratra</t>
  </si>
  <si>
    <t>Milamaina</t>
  </si>
  <si>
    <t>Sahamadio Fisakana</t>
  </si>
  <si>
    <t>Sandrandahy</t>
  </si>
  <si>
    <t>Tatamalaza</t>
  </si>
  <si>
    <t>Tsarazaza</t>
  </si>
  <si>
    <t>Manandriana</t>
  </si>
  <si>
    <t>Ambatomarina</t>
  </si>
  <si>
    <t>Ambohimahazo</t>
  </si>
  <si>
    <t>Ambohimilanja</t>
  </si>
  <si>
    <t>Ambohipo</t>
  </si>
  <si>
    <t>Ambovombe Centre</t>
  </si>
  <si>
    <t>Andakatany</t>
  </si>
  <si>
    <t>Anjoma Nandihizana</t>
  </si>
  <si>
    <t>Anjoman'ankona</t>
  </si>
  <si>
    <t>Talata Vohimena</t>
  </si>
  <si>
    <t>Vinany Andakatanikely</t>
  </si>
  <si>
    <t>Toamasina I</t>
  </si>
  <si>
    <t>Anjoma</t>
  </si>
  <si>
    <t>Morarano</t>
  </si>
  <si>
    <t>Ambodimanga</t>
  </si>
  <si>
    <t>Tanambao V</t>
  </si>
  <si>
    <t>Ankirihiry</t>
  </si>
  <si>
    <t>Brickaville</t>
  </si>
  <si>
    <t>Vohitranivona</t>
  </si>
  <si>
    <t>Anivorano Est</t>
  </si>
  <si>
    <t>Mahatsara</t>
  </si>
  <si>
    <t>Andovoranto</t>
  </si>
  <si>
    <t>Ambinaninony</t>
  </si>
  <si>
    <t>Fetraomby</t>
  </si>
  <si>
    <t>Vohipeno Razanaka</t>
  </si>
  <si>
    <t>Ranomafana Est</t>
  </si>
  <si>
    <t>Ampasimbe</t>
  </si>
  <si>
    <t>Fanasana</t>
  </si>
  <si>
    <t>Ambalarondra</t>
  </si>
  <si>
    <t>Maroseranana</t>
  </si>
  <si>
    <t>Lohariandava</t>
  </si>
  <si>
    <t>Andekaleka</t>
  </si>
  <si>
    <t>Ambohimanana</t>
  </si>
  <si>
    <t>Anjahamana</t>
  </si>
  <si>
    <t>Vatomandry</t>
  </si>
  <si>
    <t>Ambodivoananto</t>
  </si>
  <si>
    <t>Maintinandry</t>
  </si>
  <si>
    <t>Tanambao Vahatrakaka</t>
  </si>
  <si>
    <t>Tsarasambo</t>
  </si>
  <si>
    <t>Sahamatevina</t>
  </si>
  <si>
    <t>Antanambao Mahatsara</t>
  </si>
  <si>
    <t>Iamborano</t>
  </si>
  <si>
    <t>Ambalavolo</t>
  </si>
  <si>
    <t>Amboditavolo</t>
  </si>
  <si>
    <t>Niherenana</t>
  </si>
  <si>
    <t>Ilaka Est</t>
  </si>
  <si>
    <t>Niarovana Caroline</t>
  </si>
  <si>
    <t>Tsivangiana</t>
  </si>
  <si>
    <t>Ampasimazava</t>
  </si>
  <si>
    <t>Ampasimadinika</t>
  </si>
  <si>
    <t>Ifasina I</t>
  </si>
  <si>
    <t>Ambalabe</t>
  </si>
  <si>
    <t>Ifasina II</t>
  </si>
  <si>
    <t>Manjakandriana</t>
  </si>
  <si>
    <t>Betsizaraina</t>
  </si>
  <si>
    <t>Tsaravinany</t>
  </si>
  <si>
    <t>Ambodiharina</t>
  </si>
  <si>
    <t>Ambinanidilana</t>
  </si>
  <si>
    <t>Ambodibonara</t>
  </si>
  <si>
    <t>Ankazotsifantatra</t>
  </si>
  <si>
    <t>Marolambo</t>
  </si>
  <si>
    <t>Betampona</t>
  </si>
  <si>
    <t>Tanambao Rabemanana</t>
  </si>
  <si>
    <t>Andonabe Sud</t>
  </si>
  <si>
    <t>Ambalapaiso II</t>
  </si>
  <si>
    <t>Ambodivoangy</t>
  </si>
  <si>
    <t>Ambatofisaka II</t>
  </si>
  <si>
    <t>Anosiarivo I</t>
  </si>
  <si>
    <t>Amboasary</t>
  </si>
  <si>
    <t>Lohavanana</t>
  </si>
  <si>
    <t>Sahakevo</t>
  </si>
  <si>
    <t>Antanambao Manampontsy</t>
  </si>
  <si>
    <t>Saivaza</t>
  </si>
  <si>
    <t>Antanandehibe</t>
  </si>
  <si>
    <t>Manakana</t>
  </si>
  <si>
    <t>Toamasina II</t>
  </si>
  <si>
    <t>Toamasina Suburbaine</t>
  </si>
  <si>
    <t>Antetezambaro</t>
  </si>
  <si>
    <t>Fanandrana</t>
  </si>
  <si>
    <t>Ampasimadinika Manambolo</t>
  </si>
  <si>
    <t>Amboditandroroho</t>
  </si>
  <si>
    <t>Mahavelona (Foulpointe)</t>
  </si>
  <si>
    <t>Sahambala</t>
  </si>
  <si>
    <t>Ambodilazana</t>
  </si>
  <si>
    <t>Ampasimbe Onibe</t>
  </si>
  <si>
    <t>Mangabe</t>
  </si>
  <si>
    <t>Antenina</t>
  </si>
  <si>
    <t>Andondabe</t>
  </si>
  <si>
    <t>Ampisokina</t>
  </si>
  <si>
    <t>Andranobolaha</t>
  </si>
  <si>
    <t>Fito</t>
  </si>
  <si>
    <t>Haute Matsiatra</t>
  </si>
  <si>
    <t>Ambalavao</t>
  </si>
  <si>
    <t>Ambinanindovoka</t>
  </si>
  <si>
    <t>Ambinaniroa</t>
  </si>
  <si>
    <t>Ambohimahamasina</t>
  </si>
  <si>
    <t>Andrainjato</t>
  </si>
  <si>
    <t>Ankaramena</t>
  </si>
  <si>
    <t>Besoa</t>
  </si>
  <si>
    <t>Iarintsena</t>
  </si>
  <si>
    <t>Kirano</t>
  </si>
  <si>
    <t>Mahazony</t>
  </si>
  <si>
    <t>Manamisoa</t>
  </si>
  <si>
    <t>Miarinarivo</t>
  </si>
  <si>
    <t>Sendrisoa</t>
  </si>
  <si>
    <t>Vohitsaoka</t>
  </si>
  <si>
    <t>Ambohimahasoa</t>
  </si>
  <si>
    <t>Ambalakindresy</t>
  </si>
  <si>
    <t>Ambatosoa</t>
  </si>
  <si>
    <t>Ambohinamboarina</t>
  </si>
  <si>
    <t>Ampitana</t>
  </si>
  <si>
    <t>Ankafina Tsarafidy</t>
  </si>
  <si>
    <t>Ankerana</t>
  </si>
  <si>
    <t>Befeta</t>
  </si>
  <si>
    <t>Camp Robin</t>
  </si>
  <si>
    <t>Ikalalao</t>
  </si>
  <si>
    <t>Isaka</t>
  </si>
  <si>
    <t>Manandroy</t>
  </si>
  <si>
    <t>Sahatona</t>
  </si>
  <si>
    <t>Sahave</t>
  </si>
  <si>
    <t>Vohiposa</t>
  </si>
  <si>
    <t>Vohitrarivo</t>
  </si>
  <si>
    <t>Fianarantsoa I</t>
  </si>
  <si>
    <t>Andrainjato Avaratra</t>
  </si>
  <si>
    <t>Andrainjato Sud</t>
  </si>
  <si>
    <t>Lalazana</t>
  </si>
  <si>
    <t>Manolafaka</t>
  </si>
  <si>
    <t>Tanana Ambany</t>
  </si>
  <si>
    <t>Tanana Ambony</t>
  </si>
  <si>
    <t>Vatosola</t>
  </si>
  <si>
    <t>Ikalamavony</t>
  </si>
  <si>
    <t>Ambatomainty</t>
  </si>
  <si>
    <t>Fitampito</t>
  </si>
  <si>
    <t>Mangidy</t>
  </si>
  <si>
    <t>Solila</t>
  </si>
  <si>
    <t>Tanamarina Bekisopa</t>
  </si>
  <si>
    <t>Tanamarina Sakay</t>
  </si>
  <si>
    <t>Tsitondroina</t>
  </si>
  <si>
    <t>Isandra</t>
  </si>
  <si>
    <t>Ambalamidera II</t>
  </si>
  <si>
    <t>Ambondrona</t>
  </si>
  <si>
    <t>Andoharanomaitso</t>
  </si>
  <si>
    <t>Anjoma Itsara</t>
  </si>
  <si>
    <t>Ankarinarivo Manirisoa</t>
  </si>
  <si>
    <t>Fanjakana</t>
  </si>
  <si>
    <t>Iavonomby Vohibola</t>
  </si>
  <si>
    <t>Isorana</t>
  </si>
  <si>
    <t>Nasandratrony</t>
  </si>
  <si>
    <t>Soatanana</t>
  </si>
  <si>
    <t>Lalangina</t>
  </si>
  <si>
    <t>Alakamisy Ambohimaha</t>
  </si>
  <si>
    <t>Alatsinainy Ialamarina</t>
  </si>
  <si>
    <t>Ambalakely</t>
  </si>
  <si>
    <t>Ambalamahasoa</t>
  </si>
  <si>
    <t>Andrainjato Centre</t>
  </si>
  <si>
    <t>Andrainjato Est</t>
  </si>
  <si>
    <t>Androy</t>
  </si>
  <si>
    <t>Fandrandava</t>
  </si>
  <si>
    <t>Ialananindro</t>
  </si>
  <si>
    <t>Ivoamba</t>
  </si>
  <si>
    <t>Mahatsinjony</t>
  </si>
  <si>
    <t>Sahambavy</t>
  </si>
  <si>
    <t>Taindambo</t>
  </si>
  <si>
    <t>Vohibato</t>
  </si>
  <si>
    <t>Alakamisy Itenina</t>
  </si>
  <si>
    <t>Andranomiditra</t>
  </si>
  <si>
    <t>Andranovorivato</t>
  </si>
  <si>
    <t>Ankaromalaza Mifanasoa</t>
  </si>
  <si>
    <t>Ihazoara</t>
  </si>
  <si>
    <t>Mahaditra</t>
  </si>
  <si>
    <t>Mahasoabe</t>
  </si>
  <si>
    <t>Maneva</t>
  </si>
  <si>
    <t>Soaindrana</t>
  </si>
  <si>
    <t>Talata Ampano</t>
  </si>
  <si>
    <t>Vinanitelo</t>
  </si>
  <si>
    <t>Vohibato Ouest</t>
  </si>
  <si>
    <t>Vohimarina</t>
  </si>
  <si>
    <t>Vohitrafeno</t>
  </si>
  <si>
    <t>Ihosy</t>
  </si>
  <si>
    <t>Ambatolahy</t>
  </si>
  <si>
    <t>Ankily</t>
  </si>
  <si>
    <t>Ambia</t>
  </si>
  <si>
    <t>Tolohomiady</t>
  </si>
  <si>
    <t>Irina</t>
  </si>
  <si>
    <t>Sahambano</t>
  </si>
  <si>
    <t>Analaliry</t>
  </si>
  <si>
    <t>Mahasoa</t>
  </si>
  <si>
    <t>Soamatasy</t>
  </si>
  <si>
    <t>Zazafotsy</t>
  </si>
  <si>
    <t>Antsoha</t>
  </si>
  <si>
    <t>Sakalalina</t>
  </si>
  <si>
    <t>Satrokala</t>
  </si>
  <si>
    <t>Andiolava</t>
  </si>
  <si>
    <t>Analavoka</t>
  </si>
  <si>
    <t>Ranohira</t>
  </si>
  <si>
    <t>Ilakaka</t>
  </si>
  <si>
    <t>Menamaty Iloto</t>
  </si>
  <si>
    <t>Ivohibe</t>
  </si>
  <si>
    <t>Antambohobe</t>
  </si>
  <si>
    <t>Maropaika</t>
  </si>
  <si>
    <t>Ivongo</t>
  </si>
  <si>
    <t>Iakora</t>
  </si>
  <si>
    <t>Ranotsara Nord</t>
  </si>
  <si>
    <t>Begogo</t>
  </si>
  <si>
    <t>Ambolomadinika</t>
  </si>
  <si>
    <t>Ambatofotsy</t>
  </si>
  <si>
    <t>Belemoka</t>
  </si>
  <si>
    <t>Maromiandra</t>
  </si>
  <si>
    <t>Manampatrana</t>
  </si>
  <si>
    <t>Ambinanitromby</t>
  </si>
  <si>
    <t>Tolongoina</t>
  </si>
  <si>
    <t>Ambohimisafy</t>
  </si>
  <si>
    <t>Andara</t>
  </si>
  <si>
    <t>Ambodirian'i Sahafary</t>
  </si>
  <si>
    <t>Marokarima</t>
  </si>
  <si>
    <t>Analavory</t>
  </si>
  <si>
    <t>Anosiala</t>
  </si>
  <si>
    <t>Tataho</t>
  </si>
  <si>
    <t>Ambohitsara M</t>
  </si>
  <si>
    <t>Sahasinaka</t>
  </si>
  <si>
    <t>Sahanambohitra</t>
  </si>
  <si>
    <t>Ambahatrazo</t>
  </si>
  <si>
    <t>Amboanjo</t>
  </si>
  <si>
    <t>Anorombato</t>
  </si>
  <si>
    <t>Vatana</t>
  </si>
  <si>
    <t>Ambahive</t>
  </si>
  <si>
    <t>Ambandrika</t>
  </si>
  <si>
    <t>Ambalaroka</t>
  </si>
  <si>
    <t>Vohimanitra</t>
  </si>
  <si>
    <t>Bekatra</t>
  </si>
  <si>
    <t>Ambotaka</t>
  </si>
  <si>
    <t>Nihaonana</t>
  </si>
  <si>
    <t>Mavorano</t>
  </si>
  <si>
    <t>Fenomby</t>
  </si>
  <si>
    <t>Ambalavero</t>
  </si>
  <si>
    <t>Amborondra</t>
  </si>
  <si>
    <t>Mahabako</t>
  </si>
  <si>
    <t>Onilahy</t>
  </si>
  <si>
    <t>Mahamaibe</t>
  </si>
  <si>
    <t>Kianjanomby</t>
  </si>
  <si>
    <t>Ampasimpotsy Sud</t>
  </si>
  <si>
    <t>Anteza</t>
  </si>
  <si>
    <t>Saharefo</t>
  </si>
  <si>
    <t>Ampasimboraka</t>
  </si>
  <si>
    <t>Nato</t>
  </si>
  <si>
    <t>Vohilany</t>
  </si>
  <si>
    <t>Andemaka</t>
  </si>
  <si>
    <t>Antananabo</t>
  </si>
  <si>
    <t>Sahalava</t>
  </si>
  <si>
    <t>ATSIMO ATSINANANA</t>
  </si>
  <si>
    <t>TOTAL</t>
  </si>
  <si>
    <t xml:space="preserve"> </t>
  </si>
  <si>
    <t>code</t>
  </si>
  <si>
    <t>ADM0_PCODE</t>
  </si>
  <si>
    <t>ADM0_EN</t>
  </si>
  <si>
    <t>ADM2_PCODE</t>
  </si>
  <si>
    <t>ADM2_TYPE</t>
  </si>
  <si>
    <t>MG</t>
  </si>
  <si>
    <t>Madagascar</t>
  </si>
  <si>
    <t>MG11</t>
  </si>
  <si>
    <t>MG11101001A</t>
  </si>
  <si>
    <t>1er Arrondissement</t>
  </si>
  <si>
    <t>District</t>
  </si>
  <si>
    <t>MG11101001</t>
  </si>
  <si>
    <t>MG11101002A</t>
  </si>
  <si>
    <t>2e Arrondissement</t>
  </si>
  <si>
    <t>MG11101002</t>
  </si>
  <si>
    <t>MG11101003A</t>
  </si>
  <si>
    <t>3e Arrondissement</t>
  </si>
  <si>
    <t>MG11101003</t>
  </si>
  <si>
    <t>MG11101004A</t>
  </si>
  <si>
    <t>4e Arrondissement</t>
  </si>
  <si>
    <t>MG11101004</t>
  </si>
  <si>
    <t>MG11101005A</t>
  </si>
  <si>
    <t>5e Arrondissement</t>
  </si>
  <si>
    <t>MG11101005</t>
  </si>
  <si>
    <t>MG11101006A</t>
  </si>
  <si>
    <t>6e Arrondissement</t>
  </si>
  <si>
    <t>MG11101006</t>
  </si>
  <si>
    <t>MG11102</t>
  </si>
  <si>
    <t>Antananarivo Avaradrano</t>
  </si>
  <si>
    <t>Alasora</t>
  </si>
  <si>
    <t>MG11102010</t>
  </si>
  <si>
    <t>Ankadikely Ilafy</t>
  </si>
  <si>
    <t>MG11102039</t>
  </si>
  <si>
    <t>Ambohimanambola</t>
  </si>
  <si>
    <t>MG11102050</t>
  </si>
  <si>
    <t>Sabotsy Namehana</t>
  </si>
  <si>
    <t>MG11102079</t>
  </si>
  <si>
    <t>Ambohimangakely</t>
  </si>
  <si>
    <t>MG11102099</t>
  </si>
  <si>
    <t>MG11102210</t>
  </si>
  <si>
    <t>Ambohimalaza Miray</t>
  </si>
  <si>
    <t>MG11102230</t>
  </si>
  <si>
    <t>Fiaferana</t>
  </si>
  <si>
    <t>MG11102279</t>
  </si>
  <si>
    <t>Ambohimanga Rova</t>
  </si>
  <si>
    <t>MG11102319</t>
  </si>
  <si>
    <t>Viliahazo</t>
  </si>
  <si>
    <t>MG11102350</t>
  </si>
  <si>
    <t>Talata Volonondry</t>
  </si>
  <si>
    <t>MG11102379</t>
  </si>
  <si>
    <t>Anjeva Gara</t>
  </si>
  <si>
    <t>MG11102390</t>
  </si>
  <si>
    <t>Masindray</t>
  </si>
  <si>
    <t>MG11102410</t>
  </si>
  <si>
    <t>Ankadinandriana</t>
  </si>
  <si>
    <t>MG11102430</t>
  </si>
  <si>
    <t>MG11103</t>
  </si>
  <si>
    <t>Ambohidratrimo</t>
  </si>
  <si>
    <t>MG11103010</t>
  </si>
  <si>
    <t>MG11103030</t>
  </si>
  <si>
    <t>Talatamaty</t>
  </si>
  <si>
    <t>MG11103050</t>
  </si>
  <si>
    <t>Antehiroka</t>
  </si>
  <si>
    <t>MG11103070</t>
  </si>
  <si>
    <t>Iarinarivo</t>
  </si>
  <si>
    <t>MG11103090</t>
  </si>
  <si>
    <t>Ivato Firaisana</t>
  </si>
  <si>
    <t>MG11103111</t>
  </si>
  <si>
    <t>Ivato Aeroport</t>
  </si>
  <si>
    <t>MG11103112</t>
  </si>
  <si>
    <t>Ambohitrimanjaka</t>
  </si>
  <si>
    <t>MG11103130</t>
  </si>
  <si>
    <t>Mahitsy</t>
  </si>
  <si>
    <t>MG11103150</t>
  </si>
  <si>
    <t>Merimandroso</t>
  </si>
  <si>
    <t>MG11103171</t>
  </si>
  <si>
    <t>Ambatolampy</t>
  </si>
  <si>
    <t>MG11103172</t>
  </si>
  <si>
    <t>Ampangabe</t>
  </si>
  <si>
    <t>MG11103190</t>
  </si>
  <si>
    <t>Ampanotokana</t>
  </si>
  <si>
    <t>MG11103210</t>
  </si>
  <si>
    <t>Mananjara</t>
  </si>
  <si>
    <t>MG11103230</t>
  </si>
  <si>
    <t>Manjakavaradrano</t>
  </si>
  <si>
    <t>MG11103251</t>
  </si>
  <si>
    <t>Antsahafilo</t>
  </si>
  <si>
    <t>MG11103252</t>
  </si>
  <si>
    <t>Ambohimanjaka</t>
  </si>
  <si>
    <t>MG11103270</t>
  </si>
  <si>
    <t>MG11103290</t>
  </si>
  <si>
    <t>MG11103310</t>
  </si>
  <si>
    <t>Mahereza</t>
  </si>
  <si>
    <t>MG11103330</t>
  </si>
  <si>
    <t>Antanetibe</t>
  </si>
  <si>
    <t>MG11103350</t>
  </si>
  <si>
    <t>Ambohipihaonana</t>
  </si>
  <si>
    <t>MG11103370</t>
  </si>
  <si>
    <t>Ambato</t>
  </si>
  <si>
    <t>MG11103390</t>
  </si>
  <si>
    <t>Anjanadoria</t>
  </si>
  <si>
    <t>MG11103410</t>
  </si>
  <si>
    <t>Avaratsena</t>
  </si>
  <si>
    <t>MG11103430</t>
  </si>
  <si>
    <t>MG11104</t>
  </si>
  <si>
    <t>Ankazobe</t>
  </si>
  <si>
    <t>MG11104010</t>
  </si>
  <si>
    <t>Talata Angavo</t>
  </si>
  <si>
    <t>MG11104030</t>
  </si>
  <si>
    <t>Ambohitromby</t>
  </si>
  <si>
    <t>MG11104050</t>
  </si>
  <si>
    <t>Antotohazo</t>
  </si>
  <si>
    <t>MG11104071</t>
  </si>
  <si>
    <t>Marondry</t>
  </si>
  <si>
    <t>MG11104072</t>
  </si>
  <si>
    <t>Fihaonana</t>
  </si>
  <si>
    <t>MG11104090</t>
  </si>
  <si>
    <t>Mahavelona</t>
  </si>
  <si>
    <t>MG11104110</t>
  </si>
  <si>
    <t>MG11104130</t>
  </si>
  <si>
    <t>Tsaramasoandro</t>
  </si>
  <si>
    <t>MG11104150</t>
  </si>
  <si>
    <t>Ambolotarakely</t>
  </si>
  <si>
    <t>MG11104170</t>
  </si>
  <si>
    <t>Antakavana</t>
  </si>
  <si>
    <t>MG11104190</t>
  </si>
  <si>
    <t>Kiangara</t>
  </si>
  <si>
    <t>MG11104210</t>
  </si>
  <si>
    <t>Miantso</t>
  </si>
  <si>
    <t>MG11104230</t>
  </si>
  <si>
    <t>MG11106</t>
  </si>
  <si>
    <t>MG11106011</t>
  </si>
  <si>
    <t>Ambatolaona</t>
  </si>
  <si>
    <t>MG11106012</t>
  </si>
  <si>
    <t>Sambaina</t>
  </si>
  <si>
    <t>MG11106030</t>
  </si>
  <si>
    <t>Ambohibary</t>
  </si>
  <si>
    <t>MG11106050</t>
  </si>
  <si>
    <t>Ambatomanga</t>
  </si>
  <si>
    <t>MG11106070</t>
  </si>
  <si>
    <t>Alarobia</t>
  </si>
  <si>
    <t>MG11106090</t>
  </si>
  <si>
    <t>Mantasoa</t>
  </si>
  <si>
    <t>MG11106110</t>
  </si>
  <si>
    <t>Ranovao</t>
  </si>
  <si>
    <t>MG11106130</t>
  </si>
  <si>
    <t>Miadanandriana</t>
  </si>
  <si>
    <t>MG11106150</t>
  </si>
  <si>
    <t>Nandihizana</t>
  </si>
  <si>
    <t>MG11106170</t>
  </si>
  <si>
    <t>Anjepy</t>
  </si>
  <si>
    <t>MG11106190</t>
  </si>
  <si>
    <t>Ambanitsena</t>
  </si>
  <si>
    <t>MG11106210</t>
  </si>
  <si>
    <t>Ambohitrandriamanitra</t>
  </si>
  <si>
    <t>MG11106230</t>
  </si>
  <si>
    <t>Ambatomena</t>
  </si>
  <si>
    <t>MG11106251</t>
  </si>
  <si>
    <t>Ambohibao Sud</t>
  </si>
  <si>
    <t>MG11106252</t>
  </si>
  <si>
    <t>Ambohitseheno</t>
  </si>
  <si>
    <t>MG11106271</t>
  </si>
  <si>
    <t>Antsahalalina</t>
  </si>
  <si>
    <t>MG11106272</t>
  </si>
  <si>
    <t>MG11115</t>
  </si>
  <si>
    <t>Andramasina</t>
  </si>
  <si>
    <t>Sabotsy Ambohitromby</t>
  </si>
  <si>
    <t>MG11115031</t>
  </si>
  <si>
    <t>Andohariana</t>
  </si>
  <si>
    <t>MG11115032</t>
  </si>
  <si>
    <t>Mandrosoa</t>
  </si>
  <si>
    <t>MG11115050</t>
  </si>
  <si>
    <t>MG11117</t>
  </si>
  <si>
    <t>Antananarivo Atsimondrano</t>
  </si>
  <si>
    <t>Ambatofahavalo</t>
  </si>
  <si>
    <t>MG11117470</t>
  </si>
  <si>
    <t>MG12</t>
  </si>
  <si>
    <t>Vakinankaratra</t>
  </si>
  <si>
    <t>MG12108</t>
  </si>
  <si>
    <t>Antsirabe I</t>
  </si>
  <si>
    <t>Antsenakely Andraikiba</t>
  </si>
  <si>
    <t>MG12108001</t>
  </si>
  <si>
    <t>Ampatana Mandriankeniheny</t>
  </si>
  <si>
    <t>MG12108002</t>
  </si>
  <si>
    <t>MG12114</t>
  </si>
  <si>
    <t>Antanifotsy</t>
  </si>
  <si>
    <t>Ampitatafika</t>
  </si>
  <si>
    <t>MG12114050</t>
  </si>
  <si>
    <t>Ambatomiady</t>
  </si>
  <si>
    <t>MG12114079</t>
  </si>
  <si>
    <t>Andranofito</t>
  </si>
  <si>
    <t>MG12114090</t>
  </si>
  <si>
    <t>MG21</t>
  </si>
  <si>
    <t>MG21205</t>
  </si>
  <si>
    <t>MG21205290</t>
  </si>
  <si>
    <t>MG21208</t>
  </si>
  <si>
    <t>MG21208010</t>
  </si>
  <si>
    <t>MG21208030</t>
  </si>
  <si>
    <t>MG22</t>
  </si>
  <si>
    <t>MG22223</t>
  </si>
  <si>
    <t>MG22223090</t>
  </si>
  <si>
    <t>MG22223110</t>
  </si>
  <si>
    <t>MG22223130</t>
  </si>
  <si>
    <t>MG23211111</t>
  </si>
  <si>
    <t>MG23211112</t>
  </si>
  <si>
    <t>MG23211113</t>
  </si>
  <si>
    <t>MG25</t>
  </si>
  <si>
    <t>Ambohitrony</t>
  </si>
  <si>
    <t>MG11106290</t>
  </si>
  <si>
    <t>Merikanjaka</t>
  </si>
  <si>
    <t>MG11106310</t>
  </si>
  <si>
    <t>Anjoma Betoho</t>
  </si>
  <si>
    <t>MG11106330</t>
  </si>
  <si>
    <t>Ankazondandy</t>
  </si>
  <si>
    <t>MG11106351</t>
  </si>
  <si>
    <t>Soavinandriana</t>
  </si>
  <si>
    <t>MG11106352</t>
  </si>
  <si>
    <t>Ambohitrolomahitsy</t>
  </si>
  <si>
    <t>MG11106371</t>
  </si>
  <si>
    <t>Ampaneva</t>
  </si>
  <si>
    <t>MG11106372</t>
  </si>
  <si>
    <t>Sadabe</t>
  </si>
  <si>
    <t>MG11106390</t>
  </si>
  <si>
    <t>MG11107</t>
  </si>
  <si>
    <t>Anjozorobe</t>
  </si>
  <si>
    <t>MG11107019</t>
  </si>
  <si>
    <t>Mangamila</t>
  </si>
  <si>
    <t>MG11107070</t>
  </si>
  <si>
    <t>Ambongamarina</t>
  </si>
  <si>
    <t>MG11107099</t>
  </si>
  <si>
    <t>MG11107110</t>
  </si>
  <si>
    <t>Ambohimanarina Marovazaha</t>
  </si>
  <si>
    <t>MG11107130</t>
  </si>
  <si>
    <t>Betatao</t>
  </si>
  <si>
    <t>MG11107150</t>
  </si>
  <si>
    <t>Alakamisy</t>
  </si>
  <si>
    <t>MG11107170</t>
  </si>
  <si>
    <t>Analaroa</t>
  </si>
  <si>
    <t>MG11107190</t>
  </si>
  <si>
    <t>MG11107211</t>
  </si>
  <si>
    <t>Belanitra</t>
  </si>
  <si>
    <t>MG11107212</t>
  </si>
  <si>
    <t>Ambatomanoina</t>
  </si>
  <si>
    <t>MG11107230</t>
  </si>
  <si>
    <t>Amparatanjona</t>
  </si>
  <si>
    <t>MG11107250</t>
  </si>
  <si>
    <t>Amboasary Nord</t>
  </si>
  <si>
    <t>MG11107270</t>
  </si>
  <si>
    <t>Androvakely</t>
  </si>
  <si>
    <t>MG11107290</t>
  </si>
  <si>
    <t>Ambohibary Vohilena</t>
  </si>
  <si>
    <t>MG11107310</t>
  </si>
  <si>
    <t>Ambohimirary</t>
  </si>
  <si>
    <t>MG11107330</t>
  </si>
  <si>
    <t>Marotsipoy</t>
  </si>
  <si>
    <t>MG11107350</t>
  </si>
  <si>
    <t>Beronono</t>
  </si>
  <si>
    <t>MG11107370</t>
  </si>
  <si>
    <t>MG11115010</t>
  </si>
  <si>
    <t>Alatsinainy Bakaro</t>
  </si>
  <si>
    <t>MG11115071</t>
  </si>
  <si>
    <t>MG11115072</t>
  </si>
  <si>
    <t>Ambohimiadana</t>
  </si>
  <si>
    <t>MG11115091</t>
  </si>
  <si>
    <t>Tankafatra</t>
  </si>
  <si>
    <t>MG11115092</t>
  </si>
  <si>
    <t>Alarobia Vatosola</t>
  </si>
  <si>
    <t>MG11115110</t>
  </si>
  <si>
    <t>Fitsinjovana Bakaro</t>
  </si>
  <si>
    <t>MG11115130</t>
  </si>
  <si>
    <t>Sabotsy Manjakavahoaka</t>
  </si>
  <si>
    <t>MG11115150</t>
  </si>
  <si>
    <t>Anosibe Trimoloharano</t>
  </si>
  <si>
    <t>MG11115170</t>
  </si>
  <si>
    <t>MG11117011</t>
  </si>
  <si>
    <t>Anosizato Andrefana</t>
  </si>
  <si>
    <t>MG11117012</t>
  </si>
  <si>
    <t>Andranonahoatra</t>
  </si>
  <si>
    <t>MG11117030</t>
  </si>
  <si>
    <t>Ambohidrapeto</t>
  </si>
  <si>
    <t>MG11117050</t>
  </si>
  <si>
    <t>Bemasoandro</t>
  </si>
  <si>
    <t>MG11117070</t>
  </si>
  <si>
    <t>Fiombonana</t>
  </si>
  <si>
    <t>MG11117090</t>
  </si>
  <si>
    <t>Itaosy</t>
  </si>
  <si>
    <t>MG11117110</t>
  </si>
  <si>
    <t>Ambavahaditokana</t>
  </si>
  <si>
    <t>MG11117130</t>
  </si>
  <si>
    <t>Tanjombato</t>
  </si>
  <si>
    <t>MG11117150</t>
  </si>
  <si>
    <t>Andoharanofotsy</t>
  </si>
  <si>
    <t>MG11117170</t>
  </si>
  <si>
    <t>Ankaraobato</t>
  </si>
  <si>
    <t>MG11117190</t>
  </si>
  <si>
    <t>Soalandy</t>
  </si>
  <si>
    <t>MG11117210</t>
  </si>
  <si>
    <t>Antanetikely</t>
  </si>
  <si>
    <t>MG11117230</t>
  </si>
  <si>
    <t>Alatsinainy Ambazaha</t>
  </si>
  <si>
    <t>MG11117250</t>
  </si>
  <si>
    <t>Ampanefy</t>
  </si>
  <si>
    <t>MG11117270</t>
  </si>
  <si>
    <t>Ankadimanga</t>
  </si>
  <si>
    <t>MG11117290</t>
  </si>
  <si>
    <t>MG11117311</t>
  </si>
  <si>
    <t>Alakamisy Fenoarivo</t>
  </si>
  <si>
    <t>MG11117312</t>
  </si>
  <si>
    <t>MG11117330</t>
  </si>
  <si>
    <t>Ambohijanaka</t>
  </si>
  <si>
    <t>MG11117350</t>
  </si>
  <si>
    <t>Ampahitrosy</t>
  </si>
  <si>
    <t>MG11117370</t>
  </si>
  <si>
    <t>Bongatsara</t>
  </si>
  <si>
    <t>MG11117390</t>
  </si>
  <si>
    <t>Androhibe</t>
  </si>
  <si>
    <t>MG11117410</t>
  </si>
  <si>
    <t>Tsiafahy</t>
  </si>
  <si>
    <t>MG11117430</t>
  </si>
  <si>
    <t>MG11117450</t>
  </si>
  <si>
    <t>Soamalaza Mahatsinjo</t>
  </si>
  <si>
    <t>MG12108003</t>
  </si>
  <si>
    <t>Antsirabe Afovoany Atsinanana</t>
  </si>
  <si>
    <t>MG12108004</t>
  </si>
  <si>
    <t>Manodidina Ny Gara Ambilombe</t>
  </si>
  <si>
    <t>MG12108005</t>
  </si>
  <si>
    <t>Mahazoarivo Avarabohitra</t>
  </si>
  <si>
    <t>MG12108006</t>
  </si>
  <si>
    <t>MG12109</t>
  </si>
  <si>
    <t>Betafo</t>
  </si>
  <si>
    <t>MG12109010</t>
  </si>
  <si>
    <t>Andranomafana</t>
  </si>
  <si>
    <t>MG12109030</t>
  </si>
  <si>
    <t>Mandritsara</t>
  </si>
  <si>
    <t>MG12109050</t>
  </si>
  <si>
    <t>Alakamisy Anativato</t>
  </si>
  <si>
    <t>MG12109070</t>
  </si>
  <si>
    <t>Antsoso</t>
  </si>
  <si>
    <t>MG12109090</t>
  </si>
  <si>
    <t>Tritriva</t>
  </si>
  <si>
    <t>MG12109110</t>
  </si>
  <si>
    <t>MG12109130</t>
  </si>
  <si>
    <t>Manohisoa</t>
  </si>
  <si>
    <t>MG12109150</t>
  </si>
  <si>
    <t>Ambatonikolahy</t>
  </si>
  <si>
    <t>MG12109170</t>
  </si>
  <si>
    <t>Antohobe</t>
  </si>
  <si>
    <t>MG12109190</t>
  </si>
  <si>
    <t>Mahaiza</t>
  </si>
  <si>
    <t>MG12109211</t>
  </si>
  <si>
    <t>Anosiarivo Manapa</t>
  </si>
  <si>
    <t>MG12109212</t>
  </si>
  <si>
    <t>Alakamisy Marososona</t>
  </si>
  <si>
    <t>MG12109230</t>
  </si>
  <si>
    <t>MG12109250</t>
  </si>
  <si>
    <t>Ambohimasina</t>
  </si>
  <si>
    <t>MG12109270</t>
  </si>
  <si>
    <t>Inanantonana</t>
  </si>
  <si>
    <t>MG12109290</t>
  </si>
  <si>
    <t>Alarobia Bemaha</t>
  </si>
  <si>
    <t>MG12109390</t>
  </si>
  <si>
    <t>Andrembesoa</t>
  </si>
  <si>
    <t>MG12109490</t>
  </si>
  <si>
    <t>MG12110</t>
  </si>
  <si>
    <t>MG12110010</t>
  </si>
  <si>
    <t>MG12110030</t>
  </si>
  <si>
    <t>MG12110050</t>
  </si>
  <si>
    <t>Manjakatompo</t>
  </si>
  <si>
    <t>MG12110070</t>
  </si>
  <si>
    <t>Ambatondrakalavao</t>
  </si>
  <si>
    <t>MG12110090</t>
  </si>
  <si>
    <t>Andriambilany</t>
  </si>
  <si>
    <t>MG12110110</t>
  </si>
  <si>
    <t>Belambo Firaisana</t>
  </si>
  <si>
    <t>MG12110130</t>
  </si>
  <si>
    <t>Andravola Vohipeno</t>
  </si>
  <si>
    <t>MG12110150</t>
  </si>
  <si>
    <t>Tsiafajavona Ankaratra</t>
  </si>
  <si>
    <t>MG12110170</t>
  </si>
  <si>
    <t>Ambodifarihy Fenomanana</t>
  </si>
  <si>
    <t>MG12110190</t>
  </si>
  <si>
    <t>Sabotsy Namatoana</t>
  </si>
  <si>
    <t>MG12110210</t>
  </si>
  <si>
    <t>Antanimasaka</t>
  </si>
  <si>
    <t>MG12110230</t>
  </si>
  <si>
    <t>Behenjy</t>
  </si>
  <si>
    <t>MG12110250</t>
  </si>
  <si>
    <t>Antsampandrano</t>
  </si>
  <si>
    <t>MG12110270</t>
  </si>
  <si>
    <t>Antanamalaza</t>
  </si>
  <si>
    <t>MG12110291</t>
  </si>
  <si>
    <t>Antakasina</t>
  </si>
  <si>
    <t>MG12110292</t>
  </si>
  <si>
    <t>Tsinjoarivo</t>
  </si>
  <si>
    <t>MG12110310</t>
  </si>
  <si>
    <t>Andranovelona</t>
  </si>
  <si>
    <t>MG12110330</t>
  </si>
  <si>
    <t>MG12114010</t>
  </si>
  <si>
    <t>MG12114030</t>
  </si>
  <si>
    <t>MG12114110</t>
  </si>
  <si>
    <t>Ambatotsipihina</t>
  </si>
  <si>
    <t>MG12114150</t>
  </si>
  <si>
    <t>Ambohitompoina</t>
  </si>
  <si>
    <t>MG12114171</t>
  </si>
  <si>
    <t>MG12114172</t>
  </si>
  <si>
    <t>Antsahalava</t>
  </si>
  <si>
    <t>MG12114199</t>
  </si>
  <si>
    <t>MG12114230</t>
  </si>
  <si>
    <t>MG12114290</t>
  </si>
  <si>
    <t>MG12116</t>
  </si>
  <si>
    <t>Faratsiho</t>
  </si>
  <si>
    <t>MG12116010</t>
  </si>
  <si>
    <t>Antsampanimahazo</t>
  </si>
  <si>
    <t>MG12116030</t>
  </si>
  <si>
    <t>Faravohitra</t>
  </si>
  <si>
    <t>MG12116050</t>
  </si>
  <si>
    <t>Ramainandro</t>
  </si>
  <si>
    <t>MG12116070</t>
  </si>
  <si>
    <t>Andranomiady</t>
  </si>
  <si>
    <t>MG12116090</t>
  </si>
  <si>
    <t>Vinaninony Atsimo</t>
  </si>
  <si>
    <t>MG12116110</t>
  </si>
  <si>
    <t>Ambohiborona</t>
  </si>
  <si>
    <t>MG12116130</t>
  </si>
  <si>
    <t>Miandrarivo</t>
  </si>
  <si>
    <t>MG12116150</t>
  </si>
  <si>
    <t>Valabetokana</t>
  </si>
  <si>
    <t>MG12116170</t>
  </si>
  <si>
    <t>MG12118</t>
  </si>
  <si>
    <t>Antsirabe II</t>
  </si>
  <si>
    <t>Ambano</t>
  </si>
  <si>
    <t>MG12118010</t>
  </si>
  <si>
    <t>Belazao</t>
  </si>
  <si>
    <t>MG12118030</t>
  </si>
  <si>
    <t>MG12118050</t>
  </si>
  <si>
    <t>Antanimandry</t>
  </si>
  <si>
    <t>MG12118070</t>
  </si>
  <si>
    <t>Vinaninkarena</t>
  </si>
  <si>
    <t>MG12118090</t>
  </si>
  <si>
    <t>Andranomanelatra</t>
  </si>
  <si>
    <t>MG12118110</t>
  </si>
  <si>
    <t>Ambohidranandriana</t>
  </si>
  <si>
    <t>MG12118130</t>
  </si>
  <si>
    <t>Ambohimiarivo</t>
  </si>
  <si>
    <t>MG12118150</t>
  </si>
  <si>
    <t>Ambohitsimanova</t>
  </si>
  <si>
    <t>MG12118170</t>
  </si>
  <si>
    <t>Mangarano</t>
  </si>
  <si>
    <t>MG12118190</t>
  </si>
  <si>
    <t>Manandona</t>
  </si>
  <si>
    <t>MG12118210</t>
  </si>
  <si>
    <t>Antsoatany</t>
  </si>
  <si>
    <t>MG12118230</t>
  </si>
  <si>
    <t>Alatsinainy Ibity</t>
  </si>
  <si>
    <t>MG12118250</t>
  </si>
  <si>
    <t>Sahanivotry Manandona</t>
  </si>
  <si>
    <t>MG12118270</t>
  </si>
  <si>
    <t>Soanindrariny</t>
  </si>
  <si>
    <t>MG12118290</t>
  </si>
  <si>
    <t>MG12118310</t>
  </si>
  <si>
    <t>MG12118331</t>
  </si>
  <si>
    <t>Mandrosohasina</t>
  </si>
  <si>
    <t>MG12118332</t>
  </si>
  <si>
    <t>Tsarahonenana Sahanivotry</t>
  </si>
  <si>
    <t>MG12118350</t>
  </si>
  <si>
    <t>MG12118370</t>
  </si>
  <si>
    <t>MG12120</t>
  </si>
  <si>
    <t>Mandoto</t>
  </si>
  <si>
    <t>MG12120010</t>
  </si>
  <si>
    <t>Betsohana</t>
  </si>
  <si>
    <t>MG12120030</t>
  </si>
  <si>
    <t>Antanambao Ambary</t>
  </si>
  <si>
    <t>MG12120050</t>
  </si>
  <si>
    <t>Anjoma Ramartina</t>
  </si>
  <si>
    <t>MG12120070</t>
  </si>
  <si>
    <t>Ankazomiriotra</t>
  </si>
  <si>
    <t>MG12120090</t>
  </si>
  <si>
    <t>Fidirana</t>
  </si>
  <si>
    <t>MG12120110</t>
  </si>
  <si>
    <t>Vasiana</t>
  </si>
  <si>
    <t>MG12120130</t>
  </si>
  <si>
    <t>Vinany</t>
  </si>
  <si>
    <t>MG12120150</t>
  </si>
  <si>
    <t>MG13</t>
  </si>
  <si>
    <t>Itasy</t>
  </si>
  <si>
    <t>MG13105</t>
  </si>
  <si>
    <t>Arivonimamo</t>
  </si>
  <si>
    <t>Arivonimamo I</t>
  </si>
  <si>
    <t>MG13105010</t>
  </si>
  <si>
    <t>Arivonimamo II</t>
  </si>
  <si>
    <t>MG13105030</t>
  </si>
  <si>
    <t>Ambohitrambo</t>
  </si>
  <si>
    <t>MG13105050</t>
  </si>
  <si>
    <t>Ampahimanga</t>
  </si>
  <si>
    <t>MG13105070</t>
  </si>
  <si>
    <t>Amboanana</t>
  </si>
  <si>
    <t>MG13105090</t>
  </si>
  <si>
    <t>MG13105110</t>
  </si>
  <si>
    <t>Imerintsiatosika</t>
  </si>
  <si>
    <t>MG13105130</t>
  </si>
  <si>
    <t>MG13105150</t>
  </si>
  <si>
    <t>Ambatomirahavavy</t>
  </si>
  <si>
    <t>MG13105170</t>
  </si>
  <si>
    <t>MG13105190</t>
  </si>
  <si>
    <t>Manalalondo</t>
  </si>
  <si>
    <t>MG13105211</t>
  </si>
  <si>
    <t>Antenimbe</t>
  </si>
  <si>
    <t>MG13105212</t>
  </si>
  <si>
    <t>Alakamisikely</t>
  </si>
  <si>
    <t>MG13105213</t>
  </si>
  <si>
    <t>Mahatsinjo Est</t>
  </si>
  <si>
    <t>MG13105214</t>
  </si>
  <si>
    <t>Marofangady</t>
  </si>
  <si>
    <t>MG13105215</t>
  </si>
  <si>
    <t>Rambolamasoandro Andranomiely</t>
  </si>
  <si>
    <t>MG13105216</t>
  </si>
  <si>
    <t>Ambohimandry</t>
  </si>
  <si>
    <t>MG13105230</t>
  </si>
  <si>
    <t>Antambolo</t>
  </si>
  <si>
    <t>MG13105250</t>
  </si>
  <si>
    <t>MG13105270</t>
  </si>
  <si>
    <t>Ambohipandrano</t>
  </si>
  <si>
    <t>MG13105291</t>
  </si>
  <si>
    <t>Miandrandra</t>
  </si>
  <si>
    <t>MG13105292</t>
  </si>
  <si>
    <t>Miantsoarivo</t>
  </si>
  <si>
    <t>MG13105310</t>
  </si>
  <si>
    <t>MG13112</t>
  </si>
  <si>
    <t>Miarinarivo I</t>
  </si>
  <si>
    <t>MG13112010</t>
  </si>
  <si>
    <t>Miarinarivo II</t>
  </si>
  <si>
    <t>MG13112030</t>
  </si>
  <si>
    <t>Ambatomanjaka</t>
  </si>
  <si>
    <t>MG13112050</t>
  </si>
  <si>
    <t>Manazary</t>
  </si>
  <si>
    <t>MG13112071</t>
  </si>
  <si>
    <t>Antoby Est</t>
  </si>
  <si>
    <t>MG13112072</t>
  </si>
  <si>
    <t>Soamahamanina</t>
  </si>
  <si>
    <t>MG13112090</t>
  </si>
  <si>
    <t>MG13112111</t>
  </si>
  <si>
    <t>Alatsinainikely</t>
  </si>
  <si>
    <t>MG13112112</t>
  </si>
  <si>
    <t>Mandiavato</t>
  </si>
  <si>
    <t>MG13112130</t>
  </si>
  <si>
    <t>Anosibe Ifanja</t>
  </si>
  <si>
    <t>MG13112151</t>
  </si>
  <si>
    <t>Sarobaratra Ifanja</t>
  </si>
  <si>
    <t>MG13112152</t>
  </si>
  <si>
    <t>Zoma Bealoka</t>
  </si>
  <si>
    <t>MG13112170</t>
  </si>
  <si>
    <t>Soavimbazaha</t>
  </si>
  <si>
    <t>MG13112190</t>
  </si>
  <si>
    <t>Andolofotsy</t>
  </si>
  <si>
    <t>MG13112210</t>
  </si>
  <si>
    <t>MG13113</t>
  </si>
  <si>
    <t>MG13113011</t>
  </si>
  <si>
    <t>Dondona</t>
  </si>
  <si>
    <t>MG13113012</t>
  </si>
  <si>
    <t>Ampary</t>
  </si>
  <si>
    <t>MG13113030</t>
  </si>
  <si>
    <t>Mananasy</t>
  </si>
  <si>
    <t>MG13113050</t>
  </si>
  <si>
    <t>MG13113071</t>
  </si>
  <si>
    <t>Amparibohitra</t>
  </si>
  <si>
    <t>MG13113072</t>
  </si>
  <si>
    <t>Ampefy</t>
  </si>
  <si>
    <t>MG13113090</t>
  </si>
  <si>
    <t>MG13113110</t>
  </si>
  <si>
    <t>Amparaky</t>
  </si>
  <si>
    <t>MG13113131</t>
  </si>
  <si>
    <t>Amberomanga</t>
  </si>
  <si>
    <t>MG13113132</t>
  </si>
  <si>
    <t>Ankaranana</t>
  </si>
  <si>
    <t>MG13113150</t>
  </si>
  <si>
    <t>MG13113170</t>
  </si>
  <si>
    <t>Ankisabe</t>
  </si>
  <si>
    <t>MG13113190</t>
  </si>
  <si>
    <t>Ambatoasana Centre</t>
  </si>
  <si>
    <t>MG13113210</t>
  </si>
  <si>
    <t>Tamponala</t>
  </si>
  <si>
    <t>MG13113230</t>
  </si>
  <si>
    <t>MG14</t>
  </si>
  <si>
    <t>Bongolava</t>
  </si>
  <si>
    <t>MG14111</t>
  </si>
  <si>
    <t>Tsiroanomandidy</t>
  </si>
  <si>
    <t>Tsiroanomandidy Ville</t>
  </si>
  <si>
    <t>MG14111010</t>
  </si>
  <si>
    <t>Tsiroanomandidy Fihaonana</t>
  </si>
  <si>
    <t>MG14111030</t>
  </si>
  <si>
    <t>MG14111051</t>
  </si>
  <si>
    <t>Maritampona</t>
  </si>
  <si>
    <t>MG14111052</t>
  </si>
  <si>
    <t>Bevato</t>
  </si>
  <si>
    <t>MG14111070</t>
  </si>
  <si>
    <t>Ankadinondry Sakay</t>
  </si>
  <si>
    <t>MG14111090</t>
  </si>
  <si>
    <t>Ankerana Avaratra</t>
  </si>
  <si>
    <t>MG14111110</t>
  </si>
  <si>
    <t>MG14111130</t>
  </si>
  <si>
    <t>Tsinjoarivo Imanga</t>
  </si>
  <si>
    <t>MG14111150</t>
  </si>
  <si>
    <t>Soanierana</t>
  </si>
  <si>
    <t>MG14111170</t>
  </si>
  <si>
    <t>Anosy</t>
  </si>
  <si>
    <t>MG14111190</t>
  </si>
  <si>
    <t>Ambararatabe</t>
  </si>
  <si>
    <t>MG14111210</t>
  </si>
  <si>
    <t>Belobaka</t>
  </si>
  <si>
    <t>MG14111230</t>
  </si>
  <si>
    <t>Ambalanirana</t>
  </si>
  <si>
    <t>MG14111250</t>
  </si>
  <si>
    <t>Mahasolo</t>
  </si>
  <si>
    <t>MG14111270</t>
  </si>
  <si>
    <t>Bemahatazana</t>
  </si>
  <si>
    <t>MG14111290</t>
  </si>
  <si>
    <t>Fierenana</t>
  </si>
  <si>
    <t>MG14111310</t>
  </si>
  <si>
    <t>Maroharona</t>
  </si>
  <si>
    <t>MG14111330</t>
  </si>
  <si>
    <t>MG14119</t>
  </si>
  <si>
    <t>Fenoarivobe</t>
  </si>
  <si>
    <t>Fenoarivo Centre</t>
  </si>
  <si>
    <t>MG14119010</t>
  </si>
  <si>
    <t>Firavahana</t>
  </si>
  <si>
    <t>MG14119031</t>
  </si>
  <si>
    <t>Morarano Maritampona</t>
  </si>
  <si>
    <t>MG14119032</t>
  </si>
  <si>
    <t>Kiranomena</t>
  </si>
  <si>
    <t>MG14119051</t>
  </si>
  <si>
    <t>Tsinjoarivo 22</t>
  </si>
  <si>
    <t>MG14119052</t>
  </si>
  <si>
    <t>Mahajeby</t>
  </si>
  <si>
    <t>MG14119053</t>
  </si>
  <si>
    <t>MG14119071</t>
  </si>
  <si>
    <t>Ambatomainty Atsimo</t>
  </si>
  <si>
    <t>MG14119072</t>
  </si>
  <si>
    <t>MG21201</t>
  </si>
  <si>
    <t>MG21201001</t>
  </si>
  <si>
    <t>MG21201002</t>
  </si>
  <si>
    <t>MG21201003</t>
  </si>
  <si>
    <t>MG21201004</t>
  </si>
  <si>
    <t>MG21201005</t>
  </si>
  <si>
    <t>MG21201006</t>
  </si>
  <si>
    <t>MG21201007</t>
  </si>
  <si>
    <t>MG21205010</t>
  </si>
  <si>
    <t>MG21205030</t>
  </si>
  <si>
    <t>MG21205050</t>
  </si>
  <si>
    <t>MG21205071</t>
  </si>
  <si>
    <t>MG21205072</t>
  </si>
  <si>
    <t>MG21205090</t>
  </si>
  <si>
    <t>MG21205110</t>
  </si>
  <si>
    <t>MG21205130</t>
  </si>
  <si>
    <t>MG21205150</t>
  </si>
  <si>
    <t>MG21205170</t>
  </si>
  <si>
    <t>MG21205190</t>
  </si>
  <si>
    <t>MG21205211</t>
  </si>
  <si>
    <t>MG21205212</t>
  </si>
  <si>
    <t>MG21205230</t>
  </si>
  <si>
    <t>MG21205250</t>
  </si>
  <si>
    <t>MG21205270</t>
  </si>
  <si>
    <t>MG21208050</t>
  </si>
  <si>
    <t>MG21208071</t>
  </si>
  <si>
    <t>MG21208072</t>
  </si>
  <si>
    <t>MG21208090</t>
  </si>
  <si>
    <t>MG21208110</t>
  </si>
  <si>
    <t>MG21208130</t>
  </si>
  <si>
    <t>MG21208150</t>
  </si>
  <si>
    <t>MG21208170</t>
  </si>
  <si>
    <t>MG21208190</t>
  </si>
  <si>
    <t>MG21208211</t>
  </si>
  <si>
    <t>MG21208212</t>
  </si>
  <si>
    <t>MG21208230</t>
  </si>
  <si>
    <t>MG21208251</t>
  </si>
  <si>
    <t>MG21208252</t>
  </si>
  <si>
    <t>MG21208270</t>
  </si>
  <si>
    <t>MG21208290</t>
  </si>
  <si>
    <t>MG21219</t>
  </si>
  <si>
    <t>MG21219010</t>
  </si>
  <si>
    <t>MG21219030</t>
  </si>
  <si>
    <t>MG21219050</t>
  </si>
  <si>
    <t>MG21219070</t>
  </si>
  <si>
    <t>MG21219090</t>
  </si>
  <si>
    <t>MG21219110</t>
  </si>
  <si>
    <t>MG21219130</t>
  </si>
  <si>
    <t>MG21219150</t>
  </si>
  <si>
    <t>MG21220</t>
  </si>
  <si>
    <t>MG21220011</t>
  </si>
  <si>
    <t>MG21220012</t>
  </si>
  <si>
    <t>MG21220030</t>
  </si>
  <si>
    <t>MG21220070</t>
  </si>
  <si>
    <t>MG21220090</t>
  </si>
  <si>
    <t>MG21220111</t>
  </si>
  <si>
    <t>MG21220112</t>
  </si>
  <si>
    <t>MG21220210</t>
  </si>
  <si>
    <t>MG21220250</t>
  </si>
  <si>
    <t>MG21220330</t>
  </si>
  <si>
    <t>MG21220350</t>
  </si>
  <si>
    <t>MG21220430</t>
  </si>
  <si>
    <t>MG21220630</t>
  </si>
  <si>
    <t>MG21224</t>
  </si>
  <si>
    <t>MG21224010</t>
  </si>
  <si>
    <t>MG21224030</t>
  </si>
  <si>
    <t>MG21224050</t>
  </si>
  <si>
    <t>MG21224070</t>
  </si>
  <si>
    <t>MG21224090</t>
  </si>
  <si>
    <t>MG21224110</t>
  </si>
  <si>
    <t>MG21224130</t>
  </si>
  <si>
    <t>MG21224150</t>
  </si>
  <si>
    <t>MG21224170</t>
  </si>
  <si>
    <t>MG21224190</t>
  </si>
  <si>
    <t>MG21224210</t>
  </si>
  <si>
    <t>MG21224230</t>
  </si>
  <si>
    <t>MG21224250</t>
  </si>
  <si>
    <t>MG21224270</t>
  </si>
  <si>
    <t>MG21225</t>
  </si>
  <si>
    <t>MG21225010</t>
  </si>
  <si>
    <t>MG21225030</t>
  </si>
  <si>
    <t>MG21225050</t>
  </si>
  <si>
    <t>MG21225070</t>
  </si>
  <si>
    <t>MG21225090</t>
  </si>
  <si>
    <t>MG21225110</t>
  </si>
  <si>
    <t>MG21225130</t>
  </si>
  <si>
    <t>MG21225150</t>
  </si>
  <si>
    <t>MG21225170</t>
  </si>
  <si>
    <t>MG21225190</t>
  </si>
  <si>
    <t>MG21225210</t>
  </si>
  <si>
    <t>MG22202</t>
  </si>
  <si>
    <t>MG22202010</t>
  </si>
  <si>
    <t>MG22202030</t>
  </si>
  <si>
    <t>MG22202050</t>
  </si>
  <si>
    <t>MG22202070</t>
  </si>
  <si>
    <t>MG22202090</t>
  </si>
  <si>
    <t>MG22202110</t>
  </si>
  <si>
    <t>MG22202130</t>
  </si>
  <si>
    <t>MG22202150</t>
  </si>
  <si>
    <t>MG22202170</t>
  </si>
  <si>
    <t>MG22203</t>
  </si>
  <si>
    <t>MG22203010</t>
  </si>
  <si>
    <t>MG22203030</t>
  </si>
  <si>
    <t>MG22203050</t>
  </si>
  <si>
    <t>MG22203070</t>
  </si>
  <si>
    <t>MG22203090</t>
  </si>
  <si>
    <t>MG22203110</t>
  </si>
  <si>
    <t>MG22203130</t>
  </si>
  <si>
    <t>MG22203150</t>
  </si>
  <si>
    <t>MG22203170</t>
  </si>
  <si>
    <t>MG22203190</t>
  </si>
  <si>
    <t>MG22203210</t>
  </si>
  <si>
    <t>MG22203230</t>
  </si>
  <si>
    <t>MG22203250</t>
  </si>
  <si>
    <t>MG22203290</t>
  </si>
  <si>
    <t>MG22203310</t>
  </si>
  <si>
    <t>MG22203390</t>
  </si>
  <si>
    <t>MG22203410</t>
  </si>
  <si>
    <t>MG22203430</t>
  </si>
  <si>
    <t>MG22203450</t>
  </si>
  <si>
    <t>MG22203491</t>
  </si>
  <si>
    <t>MG22203492</t>
  </si>
  <si>
    <t>MG22203551</t>
  </si>
  <si>
    <t>MG22203552</t>
  </si>
  <si>
    <t>MG22204</t>
  </si>
  <si>
    <t>MG22204010</t>
  </si>
  <si>
    <t>MG22204030</t>
  </si>
  <si>
    <t>MG22204050</t>
  </si>
  <si>
    <t>MG22204070</t>
  </si>
  <si>
    <t>MG22204090</t>
  </si>
  <si>
    <t>MG22204110</t>
  </si>
  <si>
    <t>MG22204130</t>
  </si>
  <si>
    <t>MG22204150</t>
  </si>
  <si>
    <t>MG22204170</t>
  </si>
  <si>
    <t>MG22204191</t>
  </si>
  <si>
    <t>MG22204192</t>
  </si>
  <si>
    <t>MG22204210</t>
  </si>
  <si>
    <t>MG22204230</t>
  </si>
  <si>
    <t>MG22223010</t>
  </si>
  <si>
    <t>MG22223030</t>
  </si>
  <si>
    <t>MG22223050</t>
  </si>
  <si>
    <t>MG22223070</t>
  </si>
  <si>
    <t>MG22223150</t>
  </si>
  <si>
    <t>MG22223171</t>
  </si>
  <si>
    <t>MG22223172</t>
  </si>
  <si>
    <t>MG23206011</t>
  </si>
  <si>
    <t>MG23206012</t>
  </si>
  <si>
    <t>MG23206030</t>
  </si>
  <si>
    <t>MG23206051</t>
  </si>
  <si>
    <t>MG23206052</t>
  </si>
  <si>
    <t>MG23206071</t>
  </si>
  <si>
    <t>MG23206072</t>
  </si>
  <si>
    <t>MG23206090</t>
  </si>
  <si>
    <t>MG23206110</t>
  </si>
  <si>
    <t>MG23206130</t>
  </si>
  <si>
    <t>MG23206150</t>
  </si>
  <si>
    <t>MG23206170</t>
  </si>
  <si>
    <t>MG23206190</t>
  </si>
  <si>
    <t>MG23207010</t>
  </si>
  <si>
    <t>MG23207031</t>
  </si>
  <si>
    <t>MG23207032</t>
  </si>
  <si>
    <t>MG23207051</t>
  </si>
  <si>
    <t>MG23207052</t>
  </si>
  <si>
    <t>MG23207070</t>
  </si>
  <si>
    <t>MG23207090</t>
  </si>
  <si>
    <t>MG23207111</t>
  </si>
  <si>
    <t>MG23207112</t>
  </si>
  <si>
    <t>MG23207113</t>
  </si>
  <si>
    <t>MG23207130</t>
  </si>
  <si>
    <t>MG23207151</t>
  </si>
  <si>
    <t>MG23207152</t>
  </si>
  <si>
    <t>MG23207171</t>
  </si>
  <si>
    <t>MG23207172</t>
  </si>
  <si>
    <t>MG23207173</t>
  </si>
  <si>
    <t>MG23207191</t>
  </si>
  <si>
    <t>MG23207192</t>
  </si>
  <si>
    <t>MG23209010</t>
  </si>
  <si>
    <t>MG23209031</t>
  </si>
  <si>
    <t>MG23209032</t>
  </si>
  <si>
    <t>MG23209050</t>
  </si>
  <si>
    <t>MG23209070</t>
  </si>
  <si>
    <t>MG23209090</t>
  </si>
  <si>
    <t>MG23209110</t>
  </si>
  <si>
    <t>MG23209130</t>
  </si>
  <si>
    <t>MG23209150</t>
  </si>
  <si>
    <t>MG23209170</t>
  </si>
  <si>
    <t>MG23209190</t>
  </si>
  <si>
    <t>MG23209210</t>
  </si>
  <si>
    <t>MG23209230</t>
  </si>
  <si>
    <t>MG23209251</t>
  </si>
  <si>
    <t>MG23209252</t>
  </si>
  <si>
    <t>MG23209270</t>
  </si>
  <si>
    <t>MG23209290</t>
  </si>
  <si>
    <t>MG23209310</t>
  </si>
  <si>
    <t>MG23209331</t>
  </si>
  <si>
    <t>MG23209332</t>
  </si>
  <si>
    <t>MG23209350</t>
  </si>
  <si>
    <t>MG23209370</t>
  </si>
  <si>
    <t>MG23209391</t>
  </si>
  <si>
    <t>MG23209392</t>
  </si>
  <si>
    <t>MG23209410</t>
  </si>
  <si>
    <t>MG23209430</t>
  </si>
  <si>
    <t>MG23209450</t>
  </si>
  <si>
    <t>MG23209470</t>
  </si>
  <si>
    <t>MG23209490</t>
  </si>
  <si>
    <t>MG23210010</t>
  </si>
  <si>
    <t>MG23210031</t>
  </si>
  <si>
    <t>MG23210032</t>
  </si>
  <si>
    <t>MG23210051</t>
  </si>
  <si>
    <t>MG23210052</t>
  </si>
  <si>
    <t>MG23210070</t>
  </si>
  <si>
    <t>MG23210090</t>
  </si>
  <si>
    <t>MG23210110</t>
  </si>
  <si>
    <t>MG23210130</t>
  </si>
  <si>
    <t>MG23210151</t>
  </si>
  <si>
    <t>MG23210152</t>
  </si>
  <si>
    <t>MG23210153</t>
  </si>
  <si>
    <t>MG23210171</t>
  </si>
  <si>
    <t>MG23210172</t>
  </si>
  <si>
    <t>MG23210190</t>
  </si>
  <si>
    <t>MG23210211</t>
  </si>
  <si>
    <t>MG23210212</t>
  </si>
  <si>
    <t>MG23210213</t>
  </si>
  <si>
    <t>MG23210231</t>
  </si>
  <si>
    <t>MG23210232</t>
  </si>
  <si>
    <t>MG23210233</t>
  </si>
  <si>
    <t>MG23210250</t>
  </si>
  <si>
    <t>MG23210271</t>
  </si>
  <si>
    <t>MG23210272</t>
  </si>
  <si>
    <t>MG23210291</t>
  </si>
  <si>
    <t>MG23210292</t>
  </si>
  <si>
    <t>MG23210311</t>
  </si>
  <si>
    <t>MG23210312</t>
  </si>
  <si>
    <t>MG23210313</t>
  </si>
  <si>
    <t>MG23210330</t>
  </si>
  <si>
    <t>MG23210351</t>
  </si>
  <si>
    <t>MG23210352</t>
  </si>
  <si>
    <t>MG23210353</t>
  </si>
  <si>
    <t>MG23210370</t>
  </si>
  <si>
    <t>MG23210390</t>
  </si>
  <si>
    <t>MG23210410</t>
  </si>
  <si>
    <t>MG23210430</t>
  </si>
  <si>
    <t>MG23210451</t>
  </si>
  <si>
    <t>MG23210452</t>
  </si>
  <si>
    <t>MG23210471</t>
  </si>
  <si>
    <t>MG23210472</t>
  </si>
  <si>
    <t>MG23210490</t>
  </si>
  <si>
    <t>MG23210510</t>
  </si>
  <si>
    <t>MG23210531</t>
  </si>
  <si>
    <t>MG23210532</t>
  </si>
  <si>
    <t>MG23211011</t>
  </si>
  <si>
    <t>MG23211012</t>
  </si>
  <si>
    <t>MG23211031</t>
  </si>
  <si>
    <t>MG23211032</t>
  </si>
  <si>
    <t>MG23211033</t>
  </si>
  <si>
    <t>MG23211051</t>
  </si>
  <si>
    <t>MG23211052</t>
  </si>
  <si>
    <t>MG23211071</t>
  </si>
  <si>
    <t>MG23211072</t>
  </si>
  <si>
    <t>MG23211073</t>
  </si>
  <si>
    <t>MG23211091</t>
  </si>
  <si>
    <t>MG23211092</t>
  </si>
  <si>
    <t>MG23212010</t>
  </si>
  <si>
    <t>MG23212031</t>
  </si>
  <si>
    <t>MG23212032</t>
  </si>
  <si>
    <t>MG23212051</t>
  </si>
  <si>
    <t>MG51</t>
  </si>
  <si>
    <t>MG51506</t>
  </si>
  <si>
    <t>Betioky Atsimo</t>
  </si>
  <si>
    <t>MG23212052</t>
  </si>
  <si>
    <t>MG23212053</t>
  </si>
  <si>
    <t>MG23212070</t>
  </si>
  <si>
    <t>MG23212090</t>
  </si>
  <si>
    <t>MG23212110</t>
  </si>
  <si>
    <t>MG23212130</t>
  </si>
  <si>
    <t>MG23212150</t>
  </si>
  <si>
    <t>MG23212171</t>
  </si>
  <si>
    <t>MG23212172</t>
  </si>
  <si>
    <t>MG23212190</t>
  </si>
  <si>
    <t>MG23212211</t>
  </si>
  <si>
    <t>MG23212212</t>
  </si>
  <si>
    <t>MG23212230</t>
  </si>
  <si>
    <t>MG23212250</t>
  </si>
  <si>
    <t>MG23212270</t>
  </si>
  <si>
    <t>MG24</t>
  </si>
  <si>
    <t>MG24216</t>
  </si>
  <si>
    <t>MG24216010</t>
  </si>
  <si>
    <t>MG24216031</t>
  </si>
  <si>
    <t>MG24216032</t>
  </si>
  <si>
    <t>MG24216033</t>
  </si>
  <si>
    <t>MG24216050</t>
  </si>
  <si>
    <t>MG24216070</t>
  </si>
  <si>
    <t>MG24216090</t>
  </si>
  <si>
    <t>MG24216110</t>
  </si>
  <si>
    <t>MG24216131</t>
  </si>
  <si>
    <t>MG24216132</t>
  </si>
  <si>
    <t>MG24216151</t>
  </si>
  <si>
    <t>MG24216152</t>
  </si>
  <si>
    <t>MG24216170</t>
  </si>
  <si>
    <t>MG24216191</t>
  </si>
  <si>
    <t>MG24216192</t>
  </si>
  <si>
    <t>MG24216210</t>
  </si>
  <si>
    <t>MG24216231</t>
  </si>
  <si>
    <t>MG24216232</t>
  </si>
  <si>
    <t>MG24216250</t>
  </si>
  <si>
    <t>MG24218</t>
  </si>
  <si>
    <t>MG24218010</t>
  </si>
  <si>
    <t>MG24218030</t>
  </si>
  <si>
    <t>MG24218050</t>
  </si>
  <si>
    <t>MG24218070</t>
  </si>
  <si>
    <t>MG24221</t>
  </si>
  <si>
    <t>MG24221010</t>
  </si>
  <si>
    <t>MG24221030</t>
  </si>
  <si>
    <t>MG24221050</t>
  </si>
  <si>
    <t>Vohimary</t>
  </si>
  <si>
    <t>MG31</t>
  </si>
  <si>
    <t>MG31301</t>
  </si>
  <si>
    <t>MG31301001</t>
  </si>
  <si>
    <t>MG31301002</t>
  </si>
  <si>
    <t>MG31301003</t>
  </si>
  <si>
    <t>MG31301004</t>
  </si>
  <si>
    <t>MG31301005</t>
  </si>
  <si>
    <t>MG31306</t>
  </si>
  <si>
    <t>MG31306010</t>
  </si>
  <si>
    <t>MG31306030</t>
  </si>
  <si>
    <t>MG31306050</t>
  </si>
  <si>
    <t>MG31306070</t>
  </si>
  <si>
    <t>MG31306090</t>
  </si>
  <si>
    <t>MG31306110</t>
  </si>
  <si>
    <t>MG31306130</t>
  </si>
  <si>
    <t>MG31306150</t>
  </si>
  <si>
    <t>MG31306171</t>
  </si>
  <si>
    <t>MG31306172</t>
  </si>
  <si>
    <t>MG31306190</t>
  </si>
  <si>
    <t>MG31306210</t>
  </si>
  <si>
    <t>MG31306230</t>
  </si>
  <si>
    <t>MG31306251</t>
  </si>
  <si>
    <t>MG31306252</t>
  </si>
  <si>
    <t>MG31306270</t>
  </si>
  <si>
    <t>MG31306290</t>
  </si>
  <si>
    <t>MG31307</t>
  </si>
  <si>
    <t>MG31307010</t>
  </si>
  <si>
    <t>MG31307030</t>
  </si>
  <si>
    <t>MG31307051</t>
  </si>
  <si>
    <t>MG31307052</t>
  </si>
  <si>
    <t>MG31307053</t>
  </si>
  <si>
    <t>MG31307070</t>
  </si>
  <si>
    <t>MG31307091</t>
  </si>
  <si>
    <t>MG31307092</t>
  </si>
  <si>
    <t>MG31307110</t>
  </si>
  <si>
    <t>MG31307131</t>
  </si>
  <si>
    <t>MG31307132</t>
  </si>
  <si>
    <t>MG31307151</t>
  </si>
  <si>
    <t>MG31307152</t>
  </si>
  <si>
    <t>MG31307171</t>
  </si>
  <si>
    <t>MG31307172</t>
  </si>
  <si>
    <t>MG31307190</t>
  </si>
  <si>
    <t>MG31307210</t>
  </si>
  <si>
    <t>MG31307230</t>
  </si>
  <si>
    <t>MG31307250</t>
  </si>
  <si>
    <t>MG31308</t>
  </si>
  <si>
    <t>MG31308011</t>
  </si>
  <si>
    <t>MG31308012</t>
  </si>
  <si>
    <t>MG31308030</t>
  </si>
  <si>
    <t>MG31308050</t>
  </si>
  <si>
    <t>MG31308070</t>
  </si>
  <si>
    <t>MG31308090</t>
  </si>
  <si>
    <t>MG31308110</t>
  </si>
  <si>
    <t>MG31308130</t>
  </si>
  <si>
    <t>MG31308150</t>
  </si>
  <si>
    <t>MG31308170</t>
  </si>
  <si>
    <t>MG31308190</t>
  </si>
  <si>
    <t>MG31309</t>
  </si>
  <si>
    <t>MG31309010</t>
  </si>
  <si>
    <t>MG31309031</t>
  </si>
  <si>
    <t>MG31309032</t>
  </si>
  <si>
    <t>MG31309050</t>
  </si>
  <si>
    <t>MG31309071</t>
  </si>
  <si>
    <t>MG31309072</t>
  </si>
  <si>
    <t>MG31309090</t>
  </si>
  <si>
    <t>MG31309110</t>
  </si>
  <si>
    <t>MG31309131</t>
  </si>
  <si>
    <t>MG31309132</t>
  </si>
  <si>
    <t>MG31309150</t>
  </si>
  <si>
    <t>MG31309170</t>
  </si>
  <si>
    <t>MG31309191</t>
  </si>
  <si>
    <t>MG31309192</t>
  </si>
  <si>
    <t>MG31310</t>
  </si>
  <si>
    <t>MG31310010</t>
  </si>
  <si>
    <t>MG31310030</t>
  </si>
  <si>
    <t>MG31310050</t>
  </si>
  <si>
    <t>MG31310070</t>
  </si>
  <si>
    <t>MG31310091</t>
  </si>
  <si>
    <t>MG31310092</t>
  </si>
  <si>
    <t>MG31310110</t>
  </si>
  <si>
    <t>MG31310130</t>
  </si>
  <si>
    <t>MG31310150</t>
  </si>
  <si>
    <t>MG31310170</t>
  </si>
  <si>
    <t>MG31310191</t>
  </si>
  <si>
    <t>MG31310192</t>
  </si>
  <si>
    <t>MG31310193</t>
  </si>
  <si>
    <t>MG31310211</t>
  </si>
  <si>
    <t>MG31310212</t>
  </si>
  <si>
    <t>MG31310230</t>
  </si>
  <si>
    <t>MG31310250</t>
  </si>
  <si>
    <t>MG31311</t>
  </si>
  <si>
    <t>MG31311010</t>
  </si>
  <si>
    <t>MG31311030</t>
  </si>
  <si>
    <t>MG31311050</t>
  </si>
  <si>
    <t>MG31311070</t>
  </si>
  <si>
    <t>MG31311090</t>
  </si>
  <si>
    <t>MG32</t>
  </si>
  <si>
    <t>Analanjirofo</t>
  </si>
  <si>
    <t>MG32302</t>
  </si>
  <si>
    <t>Sainte Marie</t>
  </si>
  <si>
    <t>MG32302019</t>
  </si>
  <si>
    <t>MG32303</t>
  </si>
  <si>
    <t>Maroantsetra</t>
  </si>
  <si>
    <t>MG32303010</t>
  </si>
  <si>
    <t>Anjanazana</t>
  </si>
  <si>
    <t>MG32303031</t>
  </si>
  <si>
    <t>Manambolo</t>
  </si>
  <si>
    <t>MG32303032</t>
  </si>
  <si>
    <t>Andranofotsy</t>
  </si>
  <si>
    <t>MG32303051</t>
  </si>
  <si>
    <t>Antakotako</t>
  </si>
  <si>
    <t>MG32303052</t>
  </si>
  <si>
    <t>Ankofa</t>
  </si>
  <si>
    <t>MG32303070</t>
  </si>
  <si>
    <t>Ambinanitelo</t>
  </si>
  <si>
    <t>MG32303090</t>
  </si>
  <si>
    <t>Anjahana</t>
  </si>
  <si>
    <t>MG32303111</t>
  </si>
  <si>
    <t>Ambanizana</t>
  </si>
  <si>
    <t>MG32303112</t>
  </si>
  <si>
    <t>Mahalevona</t>
  </si>
  <si>
    <t>MG32303113</t>
  </si>
  <si>
    <t>Voloina</t>
  </si>
  <si>
    <t>MG32303131</t>
  </si>
  <si>
    <t>Ankofabe</t>
  </si>
  <si>
    <t>MG32303132</t>
  </si>
  <si>
    <t>Antsirabe Sahatany</t>
  </si>
  <si>
    <t>MG32303133</t>
  </si>
  <si>
    <t>Rantabe</t>
  </si>
  <si>
    <t>MG32303151</t>
  </si>
  <si>
    <t>MG32303152</t>
  </si>
  <si>
    <t>Androndrono</t>
  </si>
  <si>
    <t>MG32303153</t>
  </si>
  <si>
    <t>Ambodimanga Rantabe</t>
  </si>
  <si>
    <t>MG32303154</t>
  </si>
  <si>
    <t>Anandrivola</t>
  </si>
  <si>
    <t>MG32303155</t>
  </si>
  <si>
    <t>MG32304</t>
  </si>
  <si>
    <t>Mananara-Avaratra</t>
  </si>
  <si>
    <t>Mananara Avaratra</t>
  </si>
  <si>
    <t>MG32304011</t>
  </si>
  <si>
    <t>Ambodivoanio</t>
  </si>
  <si>
    <t>MG32304012</t>
  </si>
  <si>
    <t>Imorona</t>
  </si>
  <si>
    <t>MG32304013</t>
  </si>
  <si>
    <t>Antanambaobe</t>
  </si>
  <si>
    <t>MG32304031</t>
  </si>
  <si>
    <t>Antanananivo</t>
  </si>
  <si>
    <t>MG32304032</t>
  </si>
  <si>
    <t>Manambolosy</t>
  </si>
  <si>
    <t>MG32304050</t>
  </si>
  <si>
    <t>Ambodiampana</t>
  </si>
  <si>
    <t>MG32304070</t>
  </si>
  <si>
    <t>Sandrakatsy</t>
  </si>
  <si>
    <t>MG32304091</t>
  </si>
  <si>
    <t>Tanibe</t>
  </si>
  <si>
    <t>MG32304092</t>
  </si>
  <si>
    <t>Ambatoharanana</t>
  </si>
  <si>
    <t>MG32304093</t>
  </si>
  <si>
    <t>MG32318</t>
  </si>
  <si>
    <t>Soanierana Ivongo</t>
  </si>
  <si>
    <t>Fotsialanana</t>
  </si>
  <si>
    <t>MG32318012</t>
  </si>
  <si>
    <t>MG32318030</t>
  </si>
  <si>
    <t>MG32318050</t>
  </si>
  <si>
    <t>MG41</t>
  </si>
  <si>
    <t>Boeny</t>
  </si>
  <si>
    <t>MG41405</t>
  </si>
  <si>
    <t>Ambato Boeni</t>
  </si>
  <si>
    <t>Andranofasika</t>
  </si>
  <si>
    <t>MG41405052</t>
  </si>
  <si>
    <t>Madirovalo</t>
  </si>
  <si>
    <t>MG41405070</t>
  </si>
  <si>
    <t>Anjiajia</t>
  </si>
  <si>
    <t>MG41405090</t>
  </si>
  <si>
    <t>MG42</t>
  </si>
  <si>
    <t>Sofia</t>
  </si>
  <si>
    <t>MG42409</t>
  </si>
  <si>
    <t>Port-Berge (Boriziny-Vaovao)</t>
  </si>
  <si>
    <t>Andranomeva</t>
  </si>
  <si>
    <t>MG42409091</t>
  </si>
  <si>
    <t>Amparihy</t>
  </si>
  <si>
    <t>MG42409092</t>
  </si>
  <si>
    <t>Leanja</t>
  </si>
  <si>
    <t>MG42409111</t>
  </si>
  <si>
    <t>Marovato</t>
  </si>
  <si>
    <t>MG42409150</t>
  </si>
  <si>
    <t>Ambodimahabibo</t>
  </si>
  <si>
    <t>MG42409171</t>
  </si>
  <si>
    <t>Ambodivongo</t>
  </si>
  <si>
    <t>MG42409172</t>
  </si>
  <si>
    <t>MG44</t>
  </si>
  <si>
    <t>Melaky</t>
  </si>
  <si>
    <t>MG44402</t>
  </si>
  <si>
    <t>Besalampy</t>
  </si>
  <si>
    <t>MG44402011</t>
  </si>
  <si>
    <t>Ampako</t>
  </si>
  <si>
    <t>MG44402012</t>
  </si>
  <si>
    <t>Marovoay Sud</t>
  </si>
  <si>
    <t>MG44402030</t>
  </si>
  <si>
    <t>MG51503</t>
  </si>
  <si>
    <t>Beroroha</t>
  </si>
  <si>
    <t>Mandronarivo</t>
  </si>
  <si>
    <t>MG51503091</t>
  </si>
  <si>
    <t>Tanamary</t>
  </si>
  <si>
    <t>MG51503092</t>
  </si>
  <si>
    <t>Sakena</t>
  </si>
  <si>
    <t>MG51503093</t>
  </si>
  <si>
    <t>MG51504</t>
  </si>
  <si>
    <t>Morombe</t>
  </si>
  <si>
    <t>Antanimieva</t>
  </si>
  <si>
    <t>MG51504130</t>
  </si>
  <si>
    <t>Basibasy</t>
  </si>
  <si>
    <t>MG51504150</t>
  </si>
  <si>
    <t>MG51505</t>
  </si>
  <si>
    <t>Ankazoabo</t>
  </si>
  <si>
    <t>Ankazoabo Sud</t>
  </si>
  <si>
    <t>MG51505011</t>
  </si>
  <si>
    <t>Antanambe</t>
  </si>
  <si>
    <t>MG32304110</t>
  </si>
  <si>
    <t>Saromaona</t>
  </si>
  <si>
    <t>MG32304130</t>
  </si>
  <si>
    <t>Vanono</t>
  </si>
  <si>
    <t>MG32304151</t>
  </si>
  <si>
    <t>Andasibe I</t>
  </si>
  <si>
    <t>MG32304152</t>
  </si>
  <si>
    <t>MG32305</t>
  </si>
  <si>
    <t>Fenerive Est</t>
  </si>
  <si>
    <t>MG32305010</t>
  </si>
  <si>
    <t>Ambodimanga II</t>
  </si>
  <si>
    <t>MG32305030</t>
  </si>
  <si>
    <t>Mahambo</t>
  </si>
  <si>
    <t>MG32305050</t>
  </si>
  <si>
    <t>Ampasina Maningory</t>
  </si>
  <si>
    <t>MG32305070</t>
  </si>
  <si>
    <t>MG32305090</t>
  </si>
  <si>
    <t>MG32305110</t>
  </si>
  <si>
    <t>Saranambana</t>
  </si>
  <si>
    <t>MG32305130</t>
  </si>
  <si>
    <t>Ampasimbe Manantsatrana</t>
  </si>
  <si>
    <t>MG32305150</t>
  </si>
  <si>
    <t>Miorimivalana</t>
  </si>
  <si>
    <t>MG32305170</t>
  </si>
  <si>
    <t>MG32305190</t>
  </si>
  <si>
    <t>Antsiatsiaka</t>
  </si>
  <si>
    <t>MG32305210</t>
  </si>
  <si>
    <t>MG32305238</t>
  </si>
  <si>
    <t>MG32315</t>
  </si>
  <si>
    <t>Vavatenina</t>
  </si>
  <si>
    <t>MG32315010</t>
  </si>
  <si>
    <t>Maromitety</t>
  </si>
  <si>
    <t>MG32315030</t>
  </si>
  <si>
    <t>Ambohibe</t>
  </si>
  <si>
    <t>MG32315050</t>
  </si>
  <si>
    <t>MG32315070</t>
  </si>
  <si>
    <t>Anjahambe</t>
  </si>
  <si>
    <t>MG32315091</t>
  </si>
  <si>
    <t>MG32315092</t>
  </si>
  <si>
    <t>Andasibe</t>
  </si>
  <si>
    <t>MG32315110</t>
  </si>
  <si>
    <t>MG32315130</t>
  </si>
  <si>
    <t>Sahatavy</t>
  </si>
  <si>
    <t>MG32315150</t>
  </si>
  <si>
    <t>Ambodimangavalo</t>
  </si>
  <si>
    <t>MG32315170</t>
  </si>
  <si>
    <t>MG32318011</t>
  </si>
  <si>
    <t>Andapafito</t>
  </si>
  <si>
    <t>MG32318070</t>
  </si>
  <si>
    <t>Ambahoabe</t>
  </si>
  <si>
    <t>MG32318090</t>
  </si>
  <si>
    <t>Manompana</t>
  </si>
  <si>
    <t>MG32318110</t>
  </si>
  <si>
    <t>MG32318130</t>
  </si>
  <si>
    <t>MG33</t>
  </si>
  <si>
    <t>Alaotra Mangoro</t>
  </si>
  <si>
    <t>MG33312</t>
  </si>
  <si>
    <t>Amparafaravola</t>
  </si>
  <si>
    <t>MG33312011</t>
  </si>
  <si>
    <t>Bedidy</t>
  </si>
  <si>
    <t>MG33312012</t>
  </si>
  <si>
    <t>MG33312013</t>
  </si>
  <si>
    <t>Sahamamy</t>
  </si>
  <si>
    <t>MG33312014</t>
  </si>
  <si>
    <t>MG33312031</t>
  </si>
  <si>
    <t>Ampasikely</t>
  </si>
  <si>
    <t>MG33312032</t>
  </si>
  <si>
    <t>Andrebakely Sud</t>
  </si>
  <si>
    <t>MG33312033</t>
  </si>
  <si>
    <t>Ambohitrarivo</t>
  </si>
  <si>
    <t>MG33312051</t>
  </si>
  <si>
    <t>Anororo</t>
  </si>
  <si>
    <t>MG33312052</t>
  </si>
  <si>
    <t>Morarano Chrome</t>
  </si>
  <si>
    <t>MG33312071</t>
  </si>
  <si>
    <t>Ranomainty</t>
  </si>
  <si>
    <t>MG33312072</t>
  </si>
  <si>
    <t>Ambohijanahary</t>
  </si>
  <si>
    <t>MG33312090</t>
  </si>
  <si>
    <t>Tanambe</t>
  </si>
  <si>
    <t>MG33312111</t>
  </si>
  <si>
    <t>Beanana</t>
  </si>
  <si>
    <t>MG33312112</t>
  </si>
  <si>
    <t>Vohitsara</t>
  </si>
  <si>
    <t>MG33312113</t>
  </si>
  <si>
    <t>Amboavory</t>
  </si>
  <si>
    <t>MG33312131</t>
  </si>
  <si>
    <t>Andilana Nord</t>
  </si>
  <si>
    <t>MG33312132</t>
  </si>
  <si>
    <t>MG33312133</t>
  </si>
  <si>
    <t>Vohimena</t>
  </si>
  <si>
    <t>MG33312151</t>
  </si>
  <si>
    <t>Andrebakely Nord</t>
  </si>
  <si>
    <t>MG33312152</t>
  </si>
  <si>
    <t>MG33313</t>
  </si>
  <si>
    <t>Ambatondrazaka</t>
  </si>
  <si>
    <t>MG33313010</t>
  </si>
  <si>
    <t>Feramanga Nord</t>
  </si>
  <si>
    <t>MG33313031</t>
  </si>
  <si>
    <t>Ambatondrazaka Suburbaine</t>
  </si>
  <si>
    <t>MG33313032</t>
  </si>
  <si>
    <t>MG33313033</t>
  </si>
  <si>
    <t>Ampitatsimo</t>
  </si>
  <si>
    <t>MG33313050</t>
  </si>
  <si>
    <t>Ambohitsilaozana</t>
  </si>
  <si>
    <t>MG33313070</t>
  </si>
  <si>
    <t>Ilafy</t>
  </si>
  <si>
    <t>MG33313090</t>
  </si>
  <si>
    <t>Manakambahiny Andrefana</t>
  </si>
  <si>
    <t>MG33313111</t>
  </si>
  <si>
    <t>Antsangasanga</t>
  </si>
  <si>
    <t>MG33313112</t>
  </si>
  <si>
    <t>Ambatosoratra</t>
  </si>
  <si>
    <t>MG33313130</t>
  </si>
  <si>
    <t>Andilanatoby</t>
  </si>
  <si>
    <t>MG33313151</t>
  </si>
  <si>
    <t>Bejofo</t>
  </si>
  <si>
    <t>MG33313152</t>
  </si>
  <si>
    <t>Didy</t>
  </si>
  <si>
    <t>MG33313170</t>
  </si>
  <si>
    <t>Imerimandroso</t>
  </si>
  <si>
    <t>MG33313191</t>
  </si>
  <si>
    <t>Amparihintsokatra</t>
  </si>
  <si>
    <t>MG33313192</t>
  </si>
  <si>
    <t>Antanandava</t>
  </si>
  <si>
    <t>MG33313193</t>
  </si>
  <si>
    <t>Andromba</t>
  </si>
  <si>
    <t>MG33313194</t>
  </si>
  <si>
    <t>Manakambahiny Antsinanana</t>
  </si>
  <si>
    <t>MG33313210</t>
  </si>
  <si>
    <t>Soalazaina</t>
  </si>
  <si>
    <t>MG33313231</t>
  </si>
  <si>
    <t>Tanambao Besakay</t>
  </si>
  <si>
    <t>MG33313232</t>
  </si>
  <si>
    <t>MG33314</t>
  </si>
  <si>
    <t>Moramanga</t>
  </si>
  <si>
    <t>MG33314010</t>
  </si>
  <si>
    <t>MG33314030</t>
  </si>
  <si>
    <t>Ampasimpotsy Gara</t>
  </si>
  <si>
    <t>MG33314050</t>
  </si>
  <si>
    <t>MG33314070</t>
  </si>
  <si>
    <t>Anosibe Ifody</t>
  </si>
  <si>
    <t>MG33314091</t>
  </si>
  <si>
    <t>Vodiriana</t>
  </si>
  <si>
    <t>MG33314092</t>
  </si>
  <si>
    <t>Morarano Gara</t>
  </si>
  <si>
    <t>MG33314110</t>
  </si>
  <si>
    <t>Belavabary</t>
  </si>
  <si>
    <t>MG33314130</t>
  </si>
  <si>
    <t>Sabotsy Anjiro</t>
  </si>
  <si>
    <t>MG33314150</t>
  </si>
  <si>
    <t>Ambohidronono</t>
  </si>
  <si>
    <t>MG33314170</t>
  </si>
  <si>
    <t>Beforona</t>
  </si>
  <si>
    <t>MG33314190</t>
  </si>
  <si>
    <t>Ambatovola</t>
  </si>
  <si>
    <t>MG33314210</t>
  </si>
  <si>
    <t>Lakato</t>
  </si>
  <si>
    <t>MG33314230</t>
  </si>
  <si>
    <t>MG33314250</t>
  </si>
  <si>
    <t>MG33314270</t>
  </si>
  <si>
    <t>Mandialaza</t>
  </si>
  <si>
    <t>MG33314291</t>
  </si>
  <si>
    <t>Antaniditra</t>
  </si>
  <si>
    <t>MG33314292</t>
  </si>
  <si>
    <t>Ampasipotsy Mandialaza</t>
  </si>
  <si>
    <t>MG33314293</t>
  </si>
  <si>
    <t>MG33314310</t>
  </si>
  <si>
    <t>Mangarivotra</t>
  </si>
  <si>
    <t>MG33314330</t>
  </si>
  <si>
    <t>Andaingo</t>
  </si>
  <si>
    <t>MG33314350</t>
  </si>
  <si>
    <t>MG33316</t>
  </si>
  <si>
    <t>Andilamena</t>
  </si>
  <si>
    <t>MG33316011</t>
  </si>
  <si>
    <t>Bemaitso</t>
  </si>
  <si>
    <t>MG33316012</t>
  </si>
  <si>
    <t>Antanimenabaka</t>
  </si>
  <si>
    <t>MG33316031</t>
  </si>
  <si>
    <t>Tanananifololahy</t>
  </si>
  <si>
    <t>MG33316032</t>
  </si>
  <si>
    <t>Maroadabo</t>
  </si>
  <si>
    <t>MG33316051</t>
  </si>
  <si>
    <t>MG33316052</t>
  </si>
  <si>
    <t>MG33316071</t>
  </si>
  <si>
    <t>Maitsokely</t>
  </si>
  <si>
    <t>MG33316072</t>
  </si>
  <si>
    <t>MG33317</t>
  </si>
  <si>
    <t>Anosibe-An'ala</t>
  </si>
  <si>
    <t>Anosibe An'ala</t>
  </si>
  <si>
    <t>MG33317011</t>
  </si>
  <si>
    <t>Ampasimaneva</t>
  </si>
  <si>
    <t>MG33317012</t>
  </si>
  <si>
    <t>Ampandroantraka</t>
  </si>
  <si>
    <t>MG33317031</t>
  </si>
  <si>
    <t>Tratramarina</t>
  </si>
  <si>
    <t>MG33317032</t>
  </si>
  <si>
    <t>Antandrokomby</t>
  </si>
  <si>
    <t>MG33317051</t>
  </si>
  <si>
    <t>Ambalaomby</t>
  </si>
  <si>
    <t>MG33317052</t>
  </si>
  <si>
    <t>Niarovana Marosampanana</t>
  </si>
  <si>
    <t>MG33317053</t>
  </si>
  <si>
    <t>MG33317054</t>
  </si>
  <si>
    <t>Longozabe</t>
  </si>
  <si>
    <t>MG33317071</t>
  </si>
  <si>
    <t>MG33317072</t>
  </si>
  <si>
    <t>MG41401</t>
  </si>
  <si>
    <t>Mahajanga I</t>
  </si>
  <si>
    <t>Mahajanga</t>
  </si>
  <si>
    <t>MG41401001</t>
  </si>
  <si>
    <t>Mahabibo</t>
  </si>
  <si>
    <t>MG41401002</t>
  </si>
  <si>
    <t>MG41403</t>
  </si>
  <si>
    <t>Soalala</t>
  </si>
  <si>
    <t>MG41403010</t>
  </si>
  <si>
    <t>Ambohipaky</t>
  </si>
  <si>
    <t>MG41403030</t>
  </si>
  <si>
    <t>MG41403050</t>
  </si>
  <si>
    <t>Ambato Ambarimay</t>
  </si>
  <si>
    <t>MG41405019</t>
  </si>
  <si>
    <t>Ankijabe</t>
  </si>
  <si>
    <t>MG41405051</t>
  </si>
  <si>
    <t>Tsaramandroso</t>
  </si>
  <si>
    <t>MG41405111</t>
  </si>
  <si>
    <t>Ambondromamy</t>
  </si>
  <si>
    <t>MG41405112</t>
  </si>
  <si>
    <t>Ankirihitra</t>
  </si>
  <si>
    <t>MG41405130</t>
  </si>
  <si>
    <t>Andranomamy</t>
  </si>
  <si>
    <t>MG41405150</t>
  </si>
  <si>
    <t>Manerinerina</t>
  </si>
  <si>
    <t>MG41405170</t>
  </si>
  <si>
    <t>Sitampiky</t>
  </si>
  <si>
    <t>MG41405190</t>
  </si>
  <si>
    <t>MG41406</t>
  </si>
  <si>
    <t>Marovoay</t>
  </si>
  <si>
    <t>Marovoay Ville</t>
  </si>
  <si>
    <t>MG41406010</t>
  </si>
  <si>
    <t>Marovoay Banlieue</t>
  </si>
  <si>
    <t>MG41406031</t>
  </si>
  <si>
    <t>Antanambao Andranolava</t>
  </si>
  <si>
    <t>MG41406032</t>
  </si>
  <si>
    <t>Anosinalainolona</t>
  </si>
  <si>
    <t>MG41406033</t>
  </si>
  <si>
    <t>Ambolomoty</t>
  </si>
  <si>
    <t>MG41406051</t>
  </si>
  <si>
    <t>MG41406052</t>
  </si>
  <si>
    <t>Tsararano</t>
  </si>
  <si>
    <t>MG41406070</t>
  </si>
  <si>
    <t>Ankazomborona</t>
  </si>
  <si>
    <t>MG41406090</t>
  </si>
  <si>
    <t>Manaratsandry</t>
  </si>
  <si>
    <t>MG41406111</t>
  </si>
  <si>
    <t>MG41406112</t>
  </si>
  <si>
    <t>Bemaharivo</t>
  </si>
  <si>
    <t>MG41406130</t>
  </si>
  <si>
    <t>MG41406158</t>
  </si>
  <si>
    <t>MG41407</t>
  </si>
  <si>
    <t>Mitsinjo</t>
  </si>
  <si>
    <t>MG41407011</t>
  </si>
  <si>
    <t>Antseza</t>
  </si>
  <si>
    <t>MG41407012</t>
  </si>
  <si>
    <t>Antongomena Bevary</t>
  </si>
  <si>
    <t>MG41407030</t>
  </si>
  <si>
    <t>Matsakabanja</t>
  </si>
  <si>
    <t>MG41407050</t>
  </si>
  <si>
    <t>Katsepy</t>
  </si>
  <si>
    <t>MG41407070</t>
  </si>
  <si>
    <t>Bekipay</t>
  </si>
  <si>
    <t>MG41407091</t>
  </si>
  <si>
    <t>Ambarimaninga</t>
  </si>
  <si>
    <t>MG41407092</t>
  </si>
  <si>
    <t>MG41415</t>
  </si>
  <si>
    <t>Mahajanga II</t>
  </si>
  <si>
    <t>MG41415011</t>
  </si>
  <si>
    <t>Boanamary</t>
  </si>
  <si>
    <t>MG41415012</t>
  </si>
  <si>
    <t>Ambalakida</t>
  </si>
  <si>
    <t>MG41415031</t>
  </si>
  <si>
    <t>Betsako</t>
  </si>
  <si>
    <t>MG41415032</t>
  </si>
  <si>
    <t>Mariarano</t>
  </si>
  <si>
    <t>MG41415050</t>
  </si>
  <si>
    <t>Bekobay</t>
  </si>
  <si>
    <t>MG41415071</t>
  </si>
  <si>
    <t>Andranoboka</t>
  </si>
  <si>
    <t>MG41415072</t>
  </si>
  <si>
    <t>Mahajamba Usine</t>
  </si>
  <si>
    <t>MG41415091</t>
  </si>
  <si>
    <t>Ambalabe Befanjava</t>
  </si>
  <si>
    <t>MG41415092</t>
  </si>
  <si>
    <t>Port Berge</t>
  </si>
  <si>
    <t>MG42409010</t>
  </si>
  <si>
    <t>Ambanjabe</t>
  </si>
  <si>
    <t>MG42409031</t>
  </si>
  <si>
    <t>Tsaratanana I</t>
  </si>
  <si>
    <t>MG42409032</t>
  </si>
  <si>
    <t>Tsarahasina</t>
  </si>
  <si>
    <t>MG42409050</t>
  </si>
  <si>
    <t>Tsiningia</t>
  </si>
  <si>
    <t>MG42409070</t>
  </si>
  <si>
    <t>Ambodisakoana</t>
  </si>
  <si>
    <t>MG42409112</t>
  </si>
  <si>
    <t>Tsinjomitondraka</t>
  </si>
  <si>
    <t>MG42409131</t>
  </si>
  <si>
    <t>Maevaranohely</t>
  </si>
  <si>
    <t>MG42409132</t>
  </si>
  <si>
    <t>Port Berge II</t>
  </si>
  <si>
    <t>MG42409190</t>
  </si>
  <si>
    <t>MG42410</t>
  </si>
  <si>
    <t>MG42410010</t>
  </si>
  <si>
    <t>MG42410030</t>
  </si>
  <si>
    <t>MG42410050</t>
  </si>
  <si>
    <t>MG42410070</t>
  </si>
  <si>
    <t>Kalandy</t>
  </si>
  <si>
    <t>MG42410090</t>
  </si>
  <si>
    <t>Antsirabe Centre</t>
  </si>
  <si>
    <t>MG42410111</t>
  </si>
  <si>
    <t>MG42410112</t>
  </si>
  <si>
    <t>Amboaboa</t>
  </si>
  <si>
    <t>MG42410130</t>
  </si>
  <si>
    <t>Manampaneva</t>
  </si>
  <si>
    <t>MG42410150</t>
  </si>
  <si>
    <t>Ambarikorano</t>
  </si>
  <si>
    <t>MG42410171</t>
  </si>
  <si>
    <t>Andratamarina</t>
  </si>
  <si>
    <t>MG42410172</t>
  </si>
  <si>
    <t>Ambaripaika</t>
  </si>
  <si>
    <t>MG42410191</t>
  </si>
  <si>
    <t>Ambodiamontana Kianga</t>
  </si>
  <si>
    <t>MG42410192</t>
  </si>
  <si>
    <t>Ambalakirajy</t>
  </si>
  <si>
    <t>MG42410211</t>
  </si>
  <si>
    <t>Tsarajomoka</t>
  </si>
  <si>
    <t>MG42410212</t>
  </si>
  <si>
    <t>Antsatramidola</t>
  </si>
  <si>
    <t>MG42410231</t>
  </si>
  <si>
    <t>Ankiakabe-Fonoko</t>
  </si>
  <si>
    <t>MG42410232</t>
  </si>
  <si>
    <t>Marotandrano</t>
  </si>
  <si>
    <t>MG42410250</t>
  </si>
  <si>
    <t>Ambilombe</t>
  </si>
  <si>
    <t>MG42410270</t>
  </si>
  <si>
    <t>Andohajango</t>
  </si>
  <si>
    <t>MG42410290</t>
  </si>
  <si>
    <t>Anjiabe</t>
  </si>
  <si>
    <t>MG42410310</t>
  </si>
  <si>
    <t>Ambohisoa</t>
  </si>
  <si>
    <t>MG42410330</t>
  </si>
  <si>
    <t>Ampatakamaroreny</t>
  </si>
  <si>
    <t>MG42410350</t>
  </si>
  <si>
    <t>Ankiabe-Salohy</t>
  </si>
  <si>
    <t>MG42410371</t>
  </si>
  <si>
    <t>Pont Sofia</t>
  </si>
  <si>
    <t>MG42410372</t>
  </si>
  <si>
    <t>Ambodiadabo</t>
  </si>
  <si>
    <t>MG42410391</t>
  </si>
  <si>
    <t>Amborondolo</t>
  </si>
  <si>
    <t>MG42410392</t>
  </si>
  <si>
    <t>Antanambaon'amberina</t>
  </si>
  <si>
    <t>MG42410410</t>
  </si>
  <si>
    <t>MG42411</t>
  </si>
  <si>
    <t>Analalava</t>
  </si>
  <si>
    <t>MG42411011</t>
  </si>
  <si>
    <t>Ambarijeby Sud</t>
  </si>
  <si>
    <t>MG42411012</t>
  </si>
  <si>
    <t>Ambolobozo</t>
  </si>
  <si>
    <t>MG42411030</t>
  </si>
  <si>
    <t>Befotaka Nord</t>
  </si>
  <si>
    <t>MG42411050</t>
  </si>
  <si>
    <t>Ambaliha</t>
  </si>
  <si>
    <t>MG42411070</t>
  </si>
  <si>
    <t>Maromandia</t>
  </si>
  <si>
    <t>MG42411090</t>
  </si>
  <si>
    <t>Marovatolena</t>
  </si>
  <si>
    <t>MG42411110</t>
  </si>
  <si>
    <t>Andribavontsona</t>
  </si>
  <si>
    <t>MG42411131</t>
  </si>
  <si>
    <t>Angoaka Sud</t>
  </si>
  <si>
    <t>MG42411132</t>
  </si>
  <si>
    <t>Marovantaza</t>
  </si>
  <si>
    <t>MG42411150</t>
  </si>
  <si>
    <t>Ankaramy</t>
  </si>
  <si>
    <t>MG42411170</t>
  </si>
  <si>
    <t>Antonibe</t>
  </si>
  <si>
    <t>MG42411190</t>
  </si>
  <si>
    <t>Mahadrodroka</t>
  </si>
  <si>
    <t>MG42411210</t>
  </si>
  <si>
    <t>MG42412</t>
  </si>
  <si>
    <t>Befandriana Nord</t>
  </si>
  <si>
    <t>MG42412010</t>
  </si>
  <si>
    <t>MG42412030</t>
  </si>
  <si>
    <t>Ambodimotso Sud</t>
  </si>
  <si>
    <t>MG42412050</t>
  </si>
  <si>
    <t>Tsiamalao</t>
  </si>
  <si>
    <t>MG42412070</t>
  </si>
  <si>
    <t>Maroamalona</t>
  </si>
  <si>
    <t>MG42412090</t>
  </si>
  <si>
    <t>Tsarahonenana</t>
  </si>
  <si>
    <t>MG42412110</t>
  </si>
  <si>
    <t>Antsakanalabe</t>
  </si>
  <si>
    <t>MG42412130</t>
  </si>
  <si>
    <t>Ambararata</t>
  </si>
  <si>
    <t>MG42412150</t>
  </si>
  <si>
    <t>Ambolidibe Est</t>
  </si>
  <si>
    <t>MG42412170</t>
  </si>
  <si>
    <t>Ankarongana</t>
  </si>
  <si>
    <t>MG42412190</t>
  </si>
  <si>
    <t>Antsakabary</t>
  </si>
  <si>
    <t>MG42412210</t>
  </si>
  <si>
    <t>Matsondakana</t>
  </si>
  <si>
    <t>MG42412230</t>
  </si>
  <si>
    <t>MG42413</t>
  </si>
  <si>
    <t>Antsohihy</t>
  </si>
  <si>
    <t>MG42413010</t>
  </si>
  <si>
    <t>Ankerika</t>
  </si>
  <si>
    <t>MG42413030</t>
  </si>
  <si>
    <t>Ampandriankilandy</t>
  </si>
  <si>
    <t>MG42413051</t>
  </si>
  <si>
    <t>Anjalazala</t>
  </si>
  <si>
    <t>MG42413052</t>
  </si>
  <si>
    <t>Anahidrano</t>
  </si>
  <si>
    <t>MG42413070</t>
  </si>
  <si>
    <t>Ambodimandresy</t>
  </si>
  <si>
    <t>MG42413090</t>
  </si>
  <si>
    <t>Anjiamangirana</t>
  </si>
  <si>
    <t>MG42413110</t>
  </si>
  <si>
    <t>Ambodimanary</t>
  </si>
  <si>
    <t>MG42413130</t>
  </si>
  <si>
    <t>Antsahabe</t>
  </si>
  <si>
    <t>MG42413150</t>
  </si>
  <si>
    <t>Ambodimadiro</t>
  </si>
  <si>
    <t>MG42413171</t>
  </si>
  <si>
    <t>Andreba</t>
  </si>
  <si>
    <t>MG42413172</t>
  </si>
  <si>
    <t>Maroala</t>
  </si>
  <si>
    <t>MG42413190</t>
  </si>
  <si>
    <t>MG42414</t>
  </si>
  <si>
    <t>Bealanana</t>
  </si>
  <si>
    <t>MG42414010</t>
  </si>
  <si>
    <t>Beandrarezona</t>
  </si>
  <si>
    <t>MG42414031</t>
  </si>
  <si>
    <t>Antananivo Haut</t>
  </si>
  <si>
    <t>MG42414032</t>
  </si>
  <si>
    <t>Antsamaka</t>
  </si>
  <si>
    <t>MG42414050</t>
  </si>
  <si>
    <t>Ambatosia</t>
  </si>
  <si>
    <t>MG42414071</t>
  </si>
  <si>
    <t>MG42414072</t>
  </si>
  <si>
    <t>Ambatoriha Est</t>
  </si>
  <si>
    <t>MG42414090</t>
  </si>
  <si>
    <t>Ambovonomby</t>
  </si>
  <si>
    <t>MG42414110</t>
  </si>
  <si>
    <t>Analila</t>
  </si>
  <si>
    <t>MG42414131</t>
  </si>
  <si>
    <t>Anjozoromadosy</t>
  </si>
  <si>
    <t>MG42414132</t>
  </si>
  <si>
    <t>Mangindrano</t>
  </si>
  <si>
    <t>MG42414151</t>
  </si>
  <si>
    <t>Ambararatabe Nord</t>
  </si>
  <si>
    <t>MG42414152</t>
  </si>
  <si>
    <t>Ambodisikidy</t>
  </si>
  <si>
    <t>MG42414171</t>
  </si>
  <si>
    <t>Ambararata Sofia</t>
  </si>
  <si>
    <t>MG42414172</t>
  </si>
  <si>
    <t>Marotolana</t>
  </si>
  <si>
    <t>MG42414190</t>
  </si>
  <si>
    <t>Ambodiadabo M</t>
  </si>
  <si>
    <t>MG42414211</t>
  </si>
  <si>
    <t>Ankazotokana</t>
  </si>
  <si>
    <t>MG42414212</t>
  </si>
  <si>
    <t>Ambalaromba</t>
  </si>
  <si>
    <t>MG42414213</t>
  </si>
  <si>
    <t>MG42423</t>
  </si>
  <si>
    <t>Mampikony</t>
  </si>
  <si>
    <t>Mampikony I</t>
  </si>
  <si>
    <t>MG42423010</t>
  </si>
  <si>
    <t>Mampikony II</t>
  </si>
  <si>
    <t>MG42423030</t>
  </si>
  <si>
    <t>Ambohitoaka</t>
  </si>
  <si>
    <t>MG42423051</t>
  </si>
  <si>
    <t>Ankiririky</t>
  </si>
  <si>
    <t>MG42423052</t>
  </si>
  <si>
    <t>Bekoratsaka</t>
  </si>
  <si>
    <t>MG42423071</t>
  </si>
  <si>
    <t>Malakialina</t>
  </si>
  <si>
    <t>MG42423072</t>
  </si>
  <si>
    <t>Betaramahamay</t>
  </si>
  <si>
    <t>MG42423073</t>
  </si>
  <si>
    <t>Komajia</t>
  </si>
  <si>
    <t>MG42423090</t>
  </si>
  <si>
    <t>Ampasimatera</t>
  </si>
  <si>
    <t>MG42423111</t>
  </si>
  <si>
    <t>Ambodihazoambo</t>
  </si>
  <si>
    <t>MG42423112</t>
  </si>
  <si>
    <t>MG43</t>
  </si>
  <si>
    <t>Betsiboka</t>
  </si>
  <si>
    <t>MG43404</t>
  </si>
  <si>
    <t>Maevatanana</t>
  </si>
  <si>
    <t>Maevatanana I</t>
  </si>
  <si>
    <t>MG43404010</t>
  </si>
  <si>
    <t>Maevatanana II</t>
  </si>
  <si>
    <t>MG43404031</t>
  </si>
  <si>
    <t>Beratsimanina</t>
  </si>
  <si>
    <t>MG43404032</t>
  </si>
  <si>
    <t>Bemokotra</t>
  </si>
  <si>
    <t>MG43404050</t>
  </si>
  <si>
    <t>Mahazoma</t>
  </si>
  <si>
    <t>MG43404070</t>
  </si>
  <si>
    <t>Antsiafabositra</t>
  </si>
  <si>
    <t>MG43404091</t>
  </si>
  <si>
    <t>Antanimbary</t>
  </si>
  <si>
    <t>MG43404092</t>
  </si>
  <si>
    <t>MG43404111</t>
  </si>
  <si>
    <t>Ambalajia</t>
  </si>
  <si>
    <t>MG43404112</t>
  </si>
  <si>
    <t>Ambalanjanakomby</t>
  </si>
  <si>
    <t>MG43404131</t>
  </si>
  <si>
    <t>Marokoro</t>
  </si>
  <si>
    <t>MG43404132</t>
  </si>
  <si>
    <t>Maria</t>
  </si>
  <si>
    <t>MG43404150</t>
  </si>
  <si>
    <t>Andriba</t>
  </si>
  <si>
    <t>MG43404171</t>
  </si>
  <si>
    <t>MG43404172</t>
  </si>
  <si>
    <t>MG43404173</t>
  </si>
  <si>
    <t>MG43404191</t>
  </si>
  <si>
    <t>Madiromirafy</t>
  </si>
  <si>
    <t>MG43404192</t>
  </si>
  <si>
    <t>MG43408</t>
  </si>
  <si>
    <t>MG43408010</t>
  </si>
  <si>
    <t>Bekapaika</t>
  </si>
  <si>
    <t>MG43408030</t>
  </si>
  <si>
    <t>Tsararova</t>
  </si>
  <si>
    <t>MG43408050</t>
  </si>
  <si>
    <t>Betrandraka</t>
  </si>
  <si>
    <t>MG43408070</t>
  </si>
  <si>
    <t>Keliloha</t>
  </si>
  <si>
    <t>MG43408090</t>
  </si>
  <si>
    <t>Sarobaratra</t>
  </si>
  <si>
    <t>MG43408110</t>
  </si>
  <si>
    <t>Ampandrana</t>
  </si>
  <si>
    <t>MG43408130</t>
  </si>
  <si>
    <t>Andriamena</t>
  </si>
  <si>
    <t>MG43408150</t>
  </si>
  <si>
    <t>Ambakireny</t>
  </si>
  <si>
    <t>MG43408170</t>
  </si>
  <si>
    <t>Brieville</t>
  </si>
  <si>
    <t>MG43408190</t>
  </si>
  <si>
    <t>Sakoamadinika</t>
  </si>
  <si>
    <t>MG43408210</t>
  </si>
  <si>
    <t>MG43408230</t>
  </si>
  <si>
    <t>MG43416</t>
  </si>
  <si>
    <t>Kandreho</t>
  </si>
  <si>
    <t>MG43416011</t>
  </si>
  <si>
    <t>MG43416012</t>
  </si>
  <si>
    <t>Behazomaty</t>
  </si>
  <si>
    <t>MG43416013</t>
  </si>
  <si>
    <t>Antanimbaribe</t>
  </si>
  <si>
    <t>MG43416030</t>
  </si>
  <si>
    <t>Betaimboay</t>
  </si>
  <si>
    <t>MG43416051</t>
  </si>
  <si>
    <t>MG43416052</t>
  </si>
  <si>
    <t>Soanenga</t>
  </si>
  <si>
    <t>MG44402050</t>
  </si>
  <si>
    <t>Bekodoka</t>
  </si>
  <si>
    <t>MG44402071</t>
  </si>
  <si>
    <t>Ambolodia Sud</t>
  </si>
  <si>
    <t>MG44402072</t>
  </si>
  <si>
    <t>Ankasakasa Tsibiray</t>
  </si>
  <si>
    <t>MG44402090</t>
  </si>
  <si>
    <t>Mahabe</t>
  </si>
  <si>
    <t>MG44402110</t>
  </si>
  <si>
    <t>MG44417</t>
  </si>
  <si>
    <t>MG44417011</t>
  </si>
  <si>
    <t>Bemarivo</t>
  </si>
  <si>
    <t>MG44417012</t>
  </si>
  <si>
    <t>Sarodrano</t>
  </si>
  <si>
    <t>MG44417031</t>
  </si>
  <si>
    <t>Marotsialeha</t>
  </si>
  <si>
    <t>MG44417032</t>
  </si>
  <si>
    <t>MG44420</t>
  </si>
  <si>
    <t>Antsalova</t>
  </si>
  <si>
    <t>MG44420010</t>
  </si>
  <si>
    <t>Soahany</t>
  </si>
  <si>
    <t>MG44420030</t>
  </si>
  <si>
    <t>Masoarivo</t>
  </si>
  <si>
    <t>MG44420050</t>
  </si>
  <si>
    <t>Trangahy</t>
  </si>
  <si>
    <t>MG44420070</t>
  </si>
  <si>
    <t>Bekopaka</t>
  </si>
  <si>
    <t>MG44420090</t>
  </si>
  <si>
    <t>MG44421</t>
  </si>
  <si>
    <t>Maintirano</t>
  </si>
  <si>
    <t>MG44421010</t>
  </si>
  <si>
    <t>Mafaijijo</t>
  </si>
  <si>
    <t>MG44421030</t>
  </si>
  <si>
    <t>Andabotoka</t>
  </si>
  <si>
    <t>MG44421050</t>
  </si>
  <si>
    <t>Betanatanana</t>
  </si>
  <si>
    <t>MG44421070</t>
  </si>
  <si>
    <t>Andrea</t>
  </si>
  <si>
    <t>MG44421090</t>
  </si>
  <si>
    <t>Ankisatra</t>
  </si>
  <si>
    <t>MG44421110</t>
  </si>
  <si>
    <t>Marohazo</t>
  </si>
  <si>
    <t>MG44421130</t>
  </si>
  <si>
    <t>Antsondrodava</t>
  </si>
  <si>
    <t>MG44421150</t>
  </si>
  <si>
    <t>Belitsaky</t>
  </si>
  <si>
    <t>MG44421170</t>
  </si>
  <si>
    <t>Tambohorano</t>
  </si>
  <si>
    <t>MG44421191</t>
  </si>
  <si>
    <t>Veromanga</t>
  </si>
  <si>
    <t>MG44421192</t>
  </si>
  <si>
    <t>Maromavo</t>
  </si>
  <si>
    <t>MG44421193</t>
  </si>
  <si>
    <t>Andranovao</t>
  </si>
  <si>
    <t>MG44421194</t>
  </si>
  <si>
    <t>Antsaidoha Bebao</t>
  </si>
  <si>
    <t>MG44421210</t>
  </si>
  <si>
    <t>Berevo/ranobe</t>
  </si>
  <si>
    <t>MG44421231</t>
  </si>
  <si>
    <t>Bebaboky Sud</t>
  </si>
  <si>
    <t>MG44421232</t>
  </si>
  <si>
    <t>Bemokotra Sud</t>
  </si>
  <si>
    <t>MG44421233</t>
  </si>
  <si>
    <t>MG44422</t>
  </si>
  <si>
    <t>Morafenobe</t>
  </si>
  <si>
    <t>MG44422010</t>
  </si>
  <si>
    <t>Andramy</t>
  </si>
  <si>
    <t>MG44422030</t>
  </si>
  <si>
    <t>Beravina</t>
  </si>
  <si>
    <t>MG44422050</t>
  </si>
  <si>
    <t>MG51501</t>
  </si>
  <si>
    <t>Toliary-I</t>
  </si>
  <si>
    <t>Tanambao I</t>
  </si>
  <si>
    <t>MG51501001</t>
  </si>
  <si>
    <t>Tanambao II Tsf Nord</t>
  </si>
  <si>
    <t>MG51501002</t>
  </si>
  <si>
    <t>Mahavatse I</t>
  </si>
  <si>
    <t>MG51501003</t>
  </si>
  <si>
    <t>Mahavatse II</t>
  </si>
  <si>
    <t>MG51501004</t>
  </si>
  <si>
    <t>Betania</t>
  </si>
  <si>
    <t>MG51501005</t>
  </si>
  <si>
    <t>Besakoa</t>
  </si>
  <si>
    <t>MG51501006</t>
  </si>
  <si>
    <t>MG51503011</t>
  </si>
  <si>
    <t>Bemavo</t>
  </si>
  <si>
    <t>MG51503012</t>
  </si>
  <si>
    <t>MG51503030</t>
  </si>
  <si>
    <t>Behisatsy</t>
  </si>
  <si>
    <t>MG51503050</t>
  </si>
  <si>
    <t>Marerano</t>
  </si>
  <si>
    <t>MG51503070</t>
  </si>
  <si>
    <t>Cu Morombe</t>
  </si>
  <si>
    <t>MG51504010</t>
  </si>
  <si>
    <t>Befandefa</t>
  </si>
  <si>
    <t>MG51504030</t>
  </si>
  <si>
    <t>Ambahikily</t>
  </si>
  <si>
    <t>MG51504050</t>
  </si>
  <si>
    <t>Morombe/Tanandava</t>
  </si>
  <si>
    <t>MG51504050a</t>
  </si>
  <si>
    <t>Antongo Vaovao</t>
  </si>
  <si>
    <t>MG51504070</t>
  </si>
  <si>
    <t>Nosy Ambositra</t>
  </si>
  <si>
    <t>MG51504090</t>
  </si>
  <si>
    <t>Befandriana Sud</t>
  </si>
  <si>
    <t>MG51504110</t>
  </si>
  <si>
    <t>Fotivolo</t>
  </si>
  <si>
    <t>MG51505012</t>
  </si>
  <si>
    <t>Tandrano</t>
  </si>
  <si>
    <t>MG51505030</t>
  </si>
  <si>
    <t>MG51505050</t>
  </si>
  <si>
    <t>Berenty</t>
  </si>
  <si>
    <t>MG51505071</t>
  </si>
  <si>
    <t>Ilemby</t>
  </si>
  <si>
    <t>MG51505072</t>
  </si>
  <si>
    <t>Sakamasay</t>
  </si>
  <si>
    <t>Beora</t>
  </si>
  <si>
    <t>Ambatry</t>
  </si>
  <si>
    <t>Ankazomanga Ouest</t>
  </si>
  <si>
    <t>Maroarivo</t>
  </si>
  <si>
    <t>Maroarivo Ankazomanga</t>
  </si>
  <si>
    <t>Beantake</t>
  </si>
  <si>
    <t>Masiaboay</t>
  </si>
  <si>
    <t>Antohabato</t>
  </si>
  <si>
    <t>Tongobory</t>
  </si>
  <si>
    <t>Besely</t>
  </si>
  <si>
    <t>Vatolatsaka</t>
  </si>
  <si>
    <t>Ankazombalala</t>
  </si>
  <si>
    <t>Behavoha</t>
  </si>
  <si>
    <t>MG51506130a</t>
  </si>
  <si>
    <t>Bezaha</t>
  </si>
  <si>
    <t>Manalobe</t>
  </si>
  <si>
    <t>Andranomangatsiaka</t>
  </si>
  <si>
    <t>MG51507</t>
  </si>
  <si>
    <t>Ankiliabo</t>
  </si>
  <si>
    <t>Ankilizato</t>
  </si>
  <si>
    <t>Ankilivalo</t>
  </si>
  <si>
    <t>Soamanonga</t>
  </si>
  <si>
    <t>Fenoandala</t>
  </si>
  <si>
    <t>Soaserana</t>
  </si>
  <si>
    <t>Marosavoa</t>
  </si>
  <si>
    <t>Salobe</t>
  </si>
  <si>
    <t>Belamoty</t>
  </si>
  <si>
    <t>Antsavoa</t>
  </si>
  <si>
    <t>Montifeno</t>
  </si>
  <si>
    <t>Lazarivo</t>
  </si>
  <si>
    <t>Androipano</t>
  </si>
  <si>
    <t>Anavoha</t>
  </si>
  <si>
    <t>Maniry</t>
  </si>
  <si>
    <t>Ankilimivory</t>
  </si>
  <si>
    <t>Ejeda</t>
  </si>
  <si>
    <t>Belafike Haut</t>
  </si>
  <si>
    <t>Beahitse</t>
  </si>
  <si>
    <t>Gogogogo</t>
  </si>
  <si>
    <t>Androka</t>
  </si>
  <si>
    <t>Vohitany</t>
  </si>
  <si>
    <t>Beroy Atsimo</t>
  </si>
  <si>
    <t>Fotadrevo</t>
  </si>
  <si>
    <t>Itampolo</t>
  </si>
  <si>
    <t>MG51512</t>
  </si>
  <si>
    <t>Sakaraha</t>
  </si>
  <si>
    <t>MG51512011</t>
  </si>
  <si>
    <t>Miary Taheza</t>
  </si>
  <si>
    <t>MG51512012</t>
  </si>
  <si>
    <t>Miary Lamatihy</t>
  </si>
  <si>
    <t>MG51512030</t>
  </si>
  <si>
    <t>Mahaboboka</t>
  </si>
  <si>
    <t>MG51512050</t>
  </si>
  <si>
    <t>Amboronabo</t>
  </si>
  <si>
    <t>MG51512070</t>
  </si>
  <si>
    <t>Bereketa</t>
  </si>
  <si>
    <t>MG51512090</t>
  </si>
  <si>
    <t>Andamasiny Vineta</t>
  </si>
  <si>
    <t>MG51512111</t>
  </si>
  <si>
    <t>Mihavatsy</t>
  </si>
  <si>
    <t>MG51512112</t>
  </si>
  <si>
    <t>Andranolava</t>
  </si>
  <si>
    <t>MG51512130</t>
  </si>
  <si>
    <t>Ambinany</t>
  </si>
  <si>
    <t>MG51512150</t>
  </si>
  <si>
    <t>Mikoboka</t>
  </si>
  <si>
    <t>MG51512171</t>
  </si>
  <si>
    <t>MG51512172</t>
  </si>
  <si>
    <t>MG51520</t>
  </si>
  <si>
    <t>Mitsinjo Betanimena</t>
  </si>
  <si>
    <t>Belalanda</t>
  </si>
  <si>
    <t>Betsinjaka</t>
  </si>
  <si>
    <t>Miary Ambohibola</t>
  </si>
  <si>
    <t>Behompy</t>
  </si>
  <si>
    <t>Ambohimahavelona</t>
  </si>
  <si>
    <t>Andranohinaly</t>
  </si>
  <si>
    <t>Saint Augustin</t>
  </si>
  <si>
    <t>Anakao</t>
  </si>
  <si>
    <t>Soalara Sud</t>
  </si>
  <si>
    <t>Ambolofoty</t>
  </si>
  <si>
    <t>MG51520150</t>
  </si>
  <si>
    <t>Ankilimalinike</t>
  </si>
  <si>
    <t>Antanimena Onilahy</t>
  </si>
  <si>
    <t>Manorofify</t>
  </si>
  <si>
    <t>Marofoty</t>
  </si>
  <si>
    <t>Tsianisiha</t>
  </si>
  <si>
    <t>Manombo Sud</t>
  </si>
  <si>
    <t>Andranovory</t>
  </si>
  <si>
    <t>Milenaka</t>
  </si>
  <si>
    <t>Ankililoaka</t>
  </si>
  <si>
    <t>Analamisampy</t>
  </si>
  <si>
    <t>Beheloka</t>
  </si>
  <si>
    <t>Efoetse</t>
  </si>
  <si>
    <t>MG51521</t>
  </si>
  <si>
    <t>Benenitra</t>
  </si>
  <si>
    <t>MG51521010</t>
  </si>
  <si>
    <t>Ianapera</t>
  </si>
  <si>
    <t>MG51521031</t>
  </si>
  <si>
    <t>Ambalavato</t>
  </si>
  <si>
    <t>MG51521032</t>
  </si>
  <si>
    <t>Ehara</t>
  </si>
  <si>
    <t>MG51521050</t>
  </si>
  <si>
    <t>MG52</t>
  </si>
  <si>
    <t>MG52513</t>
  </si>
  <si>
    <t>Beloha</t>
  </si>
  <si>
    <t>Tranovaho</t>
  </si>
  <si>
    <t>Kopoky</t>
  </si>
  <si>
    <t>Marolinta</t>
  </si>
  <si>
    <t>Mahaenegne</t>
  </si>
  <si>
    <t>MG52513010a</t>
  </si>
  <si>
    <t>Tranoroa</t>
  </si>
  <si>
    <t>Behabobo</t>
  </si>
  <si>
    <t>Ambatotsivala</t>
  </si>
  <si>
    <t>MG52514</t>
  </si>
  <si>
    <t>Tsihombe</t>
  </si>
  <si>
    <t>Behazomanga</t>
  </si>
  <si>
    <t>Nikoly</t>
  </si>
  <si>
    <t>Betanty (Faux Cap)</t>
  </si>
  <si>
    <t>Anjampaly</t>
  </si>
  <si>
    <t>Antaritarika</t>
  </si>
  <si>
    <t>Imongy</t>
  </si>
  <si>
    <t>MG52516</t>
  </si>
  <si>
    <t>Ambovombe</t>
  </si>
  <si>
    <t>Tsimananada</t>
  </si>
  <si>
    <t>Erada</t>
  </si>
  <si>
    <t>Anjeky Ankilikira</t>
  </si>
  <si>
    <t>Ambanisarika</t>
  </si>
  <si>
    <t>Analamary</t>
  </si>
  <si>
    <t>Ambohimalaza</t>
  </si>
  <si>
    <t>Ambonaivo</t>
  </si>
  <si>
    <t>Maroalomainty</t>
  </si>
  <si>
    <t>Maroalopoty</t>
  </si>
  <si>
    <t>Ambondro</t>
  </si>
  <si>
    <t>Ambazoa</t>
  </si>
  <si>
    <t>Sihanamaro</t>
  </si>
  <si>
    <t>Marovato Befeno</t>
  </si>
  <si>
    <t>Antanimora Atsimo</t>
  </si>
  <si>
    <t>Andalatanosy</t>
  </si>
  <si>
    <t>Ampamata</t>
  </si>
  <si>
    <t>Jafaro</t>
  </si>
  <si>
    <t>Imanombo</t>
  </si>
  <si>
    <t>MG52518</t>
  </si>
  <si>
    <t>Bekily</t>
  </si>
  <si>
    <t>Morafeno Bekily</t>
  </si>
  <si>
    <t>Ankaranabo Nord</t>
  </si>
  <si>
    <t>Anja Nord</t>
  </si>
  <si>
    <t>Antsakoamaro</t>
  </si>
  <si>
    <t>Ambatosola</t>
  </si>
  <si>
    <t>Tsirandrany</t>
  </si>
  <si>
    <t>Tsikolaky</t>
  </si>
  <si>
    <t>Manakompy</t>
  </si>
  <si>
    <t>Ambahita</t>
  </si>
  <si>
    <t>Maroviro</t>
  </si>
  <si>
    <t>Belindo Mahasoa</t>
  </si>
  <si>
    <t>Beteza</t>
  </si>
  <si>
    <t>Tanandava</t>
  </si>
  <si>
    <t>Bekitro</t>
  </si>
  <si>
    <t>Beraketa</t>
  </si>
  <si>
    <t>Vohimanga</t>
  </si>
  <si>
    <t>Bevitiky</t>
  </si>
  <si>
    <t>Anivorano Mitsinjo</t>
  </si>
  <si>
    <t>Mikaikarivo Ambatomainty</t>
  </si>
  <si>
    <t>MG53</t>
  </si>
  <si>
    <t>MG53515</t>
  </si>
  <si>
    <t>Taolagnaro</t>
  </si>
  <si>
    <t>Ampasy Nahampoana</t>
  </si>
  <si>
    <t>Mandromondromotra</t>
  </si>
  <si>
    <t>Ifarantsa</t>
  </si>
  <si>
    <t>Isaka-Ivondro</t>
  </si>
  <si>
    <t>Mandiso</t>
  </si>
  <si>
    <t>Manambaro</t>
  </si>
  <si>
    <t>Sarisambo</t>
  </si>
  <si>
    <t>Ranopiso</t>
  </si>
  <si>
    <t>Ambatoabo</t>
  </si>
  <si>
    <t>Ankariera</t>
  </si>
  <si>
    <t>Analapatsy</t>
  </si>
  <si>
    <t>Andranobory</t>
  </si>
  <si>
    <t>Mahatalaky</t>
  </si>
  <si>
    <t>Iaboakoho</t>
  </si>
  <si>
    <t>Fenoevo-Efita</t>
  </si>
  <si>
    <t>Enakara-Haut</t>
  </si>
  <si>
    <t>Emagnobo</t>
  </si>
  <si>
    <t>Bevoay</t>
  </si>
  <si>
    <t>Ampasimena</t>
  </si>
  <si>
    <t>Manantenina</t>
  </si>
  <si>
    <t>Soavary</t>
  </si>
  <si>
    <t>MG53517</t>
  </si>
  <si>
    <t>Betroka</t>
  </si>
  <si>
    <t>Tsaraitso</t>
  </si>
  <si>
    <t>Naninora</t>
  </si>
  <si>
    <t>Ambalasoa</t>
  </si>
  <si>
    <t>Ivahona</t>
  </si>
  <si>
    <t>Ianabinda</t>
  </si>
  <si>
    <t>Benato Toby</t>
  </si>
  <si>
    <t>Beampombo I</t>
  </si>
  <si>
    <t>Jangany</t>
  </si>
  <si>
    <t>Mahasoa Est</t>
  </si>
  <si>
    <t>Bekorobo</t>
  </si>
  <si>
    <t>Iaborotra</t>
  </si>
  <si>
    <t>Isoanala</t>
  </si>
  <si>
    <t>Beampombo II</t>
  </si>
  <si>
    <t>Nanarena Besakoa</t>
  </si>
  <si>
    <t>Ianakafy</t>
  </si>
  <si>
    <t>Andriandampy</t>
  </si>
  <si>
    <t>Sakamahily</t>
  </si>
  <si>
    <t>Ambatomivary</t>
  </si>
  <si>
    <t>MG53519</t>
  </si>
  <si>
    <t>Amboasary Atsimo</t>
  </si>
  <si>
    <t>Tanandava Sud</t>
  </si>
  <si>
    <t>Sampona</t>
  </si>
  <si>
    <t>Ifotaka</t>
  </si>
  <si>
    <t>Tranomaro</t>
  </si>
  <si>
    <t>Maromby</t>
  </si>
  <si>
    <t>Elonty</t>
  </si>
  <si>
    <t>Esira</t>
  </si>
  <si>
    <t>Mahaly</t>
  </si>
  <si>
    <t>Manevy</t>
  </si>
  <si>
    <t>Tsivory</t>
  </si>
  <si>
    <t>Marotsiraka</t>
  </si>
  <si>
    <t>Tomboarivo</t>
  </si>
  <si>
    <t>Berano</t>
  </si>
  <si>
    <t>Ranobe</t>
  </si>
  <si>
    <t>MG54</t>
  </si>
  <si>
    <t>Menabe</t>
  </si>
  <si>
    <t>MG54502</t>
  </si>
  <si>
    <t>Manja</t>
  </si>
  <si>
    <t>MG54502010</t>
  </si>
  <si>
    <t>Beharona</t>
  </si>
  <si>
    <t>MG54502030</t>
  </si>
  <si>
    <t>Anontsibe Centre</t>
  </si>
  <si>
    <t>MG54502050</t>
  </si>
  <si>
    <t>MG54502070</t>
  </si>
  <si>
    <t>MG54502090</t>
  </si>
  <si>
    <t>Andranopasy</t>
  </si>
  <si>
    <t>MG54502110</t>
  </si>
  <si>
    <t>MG54508</t>
  </si>
  <si>
    <t>Morondava</t>
  </si>
  <si>
    <t>MG54508010</t>
  </si>
  <si>
    <t>Bemanonga</t>
  </si>
  <si>
    <t>MG54508059</t>
  </si>
  <si>
    <t>Analaiva</t>
  </si>
  <si>
    <t>MG54508079</t>
  </si>
  <si>
    <t>Befasy</t>
  </si>
  <si>
    <t>MG54508159</t>
  </si>
  <si>
    <t>Belo Sur Mer</t>
  </si>
  <si>
    <t>MG54508179</t>
  </si>
  <si>
    <t>MG54509</t>
  </si>
  <si>
    <t>MG54509010</t>
  </si>
  <si>
    <t>MG54509030</t>
  </si>
  <si>
    <t>Analamitsivalana</t>
  </si>
  <si>
    <t>MG54509051</t>
  </si>
  <si>
    <t>MG54509052</t>
  </si>
  <si>
    <t>Ampanihy</t>
  </si>
  <si>
    <t>MG54509070</t>
  </si>
  <si>
    <t>MG54509091</t>
  </si>
  <si>
    <t>MG54509092</t>
  </si>
  <si>
    <t>Mandabe</t>
  </si>
  <si>
    <t>MG54509110</t>
  </si>
  <si>
    <t>Malaimbandy</t>
  </si>
  <si>
    <t>MG54509130</t>
  </si>
  <si>
    <t>MG54509150</t>
  </si>
  <si>
    <t>Mazavasoa</t>
  </si>
  <si>
    <t>MG54509170</t>
  </si>
  <si>
    <t>MG54510</t>
  </si>
  <si>
    <t>Belo Sur Tsiribihina</t>
  </si>
  <si>
    <t>MG54510011</t>
  </si>
  <si>
    <t>Andimaky Manambolo</t>
  </si>
  <si>
    <t>MG54510012</t>
  </si>
  <si>
    <t>Bemarivo Ankirondro</t>
  </si>
  <si>
    <t>MG54510013</t>
  </si>
  <si>
    <t>Tsimafana</t>
  </si>
  <si>
    <t>MG54510031</t>
  </si>
  <si>
    <t>Beroboka Nord</t>
  </si>
  <si>
    <t>MG54510032</t>
  </si>
  <si>
    <t>Tsaraotana</t>
  </si>
  <si>
    <t>MG54510050</t>
  </si>
  <si>
    <t>MG54510070</t>
  </si>
  <si>
    <t>Aboalimena</t>
  </si>
  <si>
    <t>MG54510090</t>
  </si>
  <si>
    <t>Ankalalobe</t>
  </si>
  <si>
    <t>MG54510111</t>
  </si>
  <si>
    <t>Ambiky</t>
  </si>
  <si>
    <t>MG54510112</t>
  </si>
  <si>
    <t>Berevo</t>
  </si>
  <si>
    <t>MG54510131</t>
  </si>
  <si>
    <t>MG54510132</t>
  </si>
  <si>
    <t>Belinta</t>
  </si>
  <si>
    <t>MG54510151</t>
  </si>
  <si>
    <t>Ankiroroky</t>
  </si>
  <si>
    <t>MG54510152</t>
  </si>
  <si>
    <t>MG54511</t>
  </si>
  <si>
    <t>Miandrivazo</t>
  </si>
  <si>
    <t>MG54511011</t>
  </si>
  <si>
    <t>Dabolava</t>
  </si>
  <si>
    <t>MG54511012</t>
  </si>
  <si>
    <t>MG54511031</t>
  </si>
  <si>
    <t>MG54511032</t>
  </si>
  <si>
    <t>Anosimena</t>
  </si>
  <si>
    <t>MG54511033</t>
  </si>
  <si>
    <t>Manandaza</t>
  </si>
  <si>
    <t>MG54511050</t>
  </si>
  <si>
    <t>Ankotrofotsy</t>
  </si>
  <si>
    <t>MG54511071</t>
  </si>
  <si>
    <t>Isalo</t>
  </si>
  <si>
    <t>MG54511072</t>
  </si>
  <si>
    <t>MG54511091</t>
  </si>
  <si>
    <t>Manambina</t>
  </si>
  <si>
    <t>MG54511092</t>
  </si>
  <si>
    <t>Itondy</t>
  </si>
  <si>
    <t>MG54511110</t>
  </si>
  <si>
    <t>Ankavandra</t>
  </si>
  <si>
    <t>MG54511130</t>
  </si>
  <si>
    <t>Soaloka</t>
  </si>
  <si>
    <t>MG54511150</t>
  </si>
  <si>
    <t>Betsipolitra</t>
  </si>
  <si>
    <t>MG54511170</t>
  </si>
  <si>
    <t>Ankondromena</t>
  </si>
  <si>
    <t>MG54511210</t>
  </si>
  <si>
    <t>MG71</t>
  </si>
  <si>
    <t>Diana</t>
  </si>
  <si>
    <t>MG71713</t>
  </si>
  <si>
    <t>Antsiranana II</t>
  </si>
  <si>
    <t>Ramena</t>
  </si>
  <si>
    <t>MG71713010</t>
  </si>
  <si>
    <t>Sakaramy</t>
  </si>
  <si>
    <t>MG71713031</t>
  </si>
  <si>
    <t>Antanamitarana</t>
  </si>
  <si>
    <t>MG71713032</t>
  </si>
  <si>
    <t>Joffre Ville</t>
  </si>
  <si>
    <t>MG71713033</t>
  </si>
  <si>
    <t>Antsahampano</t>
  </si>
  <si>
    <t>MG71713050</t>
  </si>
  <si>
    <t>Mahavanona</t>
  </si>
  <si>
    <t>MG71713070</t>
  </si>
  <si>
    <t>Mangaoka</t>
  </si>
  <si>
    <t>MG71713090</t>
  </si>
  <si>
    <t>Andrafiabe</t>
  </si>
  <si>
    <t>MG71713110</t>
  </si>
  <si>
    <t>Anketrakabe</t>
  </si>
  <si>
    <t>MG71713130</t>
  </si>
  <si>
    <t>Sadjoavato</t>
  </si>
  <si>
    <t>MG71713151</t>
  </si>
  <si>
    <t>Antsalaka</t>
  </si>
  <si>
    <t>MG71713152</t>
  </si>
  <si>
    <t>Andranovondronina</t>
  </si>
  <si>
    <t>MG71713170</t>
  </si>
  <si>
    <t>Andranofanjava</t>
  </si>
  <si>
    <t>MG71713191</t>
  </si>
  <si>
    <t>Mahalina</t>
  </si>
  <si>
    <t>MG71713192</t>
  </si>
  <si>
    <t>MG71713210</t>
  </si>
  <si>
    <t>Anivorano Nord</t>
  </si>
  <si>
    <t>MG71713231</t>
  </si>
  <si>
    <t>MG71713232</t>
  </si>
  <si>
    <t>Bobasakoa</t>
  </si>
  <si>
    <t>MG71713251</t>
  </si>
  <si>
    <t>MG71713252</t>
  </si>
  <si>
    <t>Bobakilandy</t>
  </si>
  <si>
    <t>MG71713253</t>
  </si>
  <si>
    <t>Mosorolava</t>
  </si>
  <si>
    <t>MG71713254</t>
  </si>
  <si>
    <t>MG71715</t>
  </si>
  <si>
    <t>Antsiranana I</t>
  </si>
  <si>
    <t>Diego Suarez</t>
  </si>
  <si>
    <t>MG71715009</t>
  </si>
  <si>
    <t>MG71717</t>
  </si>
  <si>
    <t>Ambilobe</t>
  </si>
  <si>
    <t>MG71717010</t>
  </si>
  <si>
    <t>Mantaly</t>
  </si>
  <si>
    <t>MG71717030</t>
  </si>
  <si>
    <t>Ampondralava</t>
  </si>
  <si>
    <t>MG71717050</t>
  </si>
  <si>
    <t>Tanambao Marivorahona</t>
  </si>
  <si>
    <t>MG71717070</t>
  </si>
  <si>
    <t>Ambakirano</t>
  </si>
  <si>
    <t>MG71717090</t>
  </si>
  <si>
    <t>Ambatoben'anjavy</t>
  </si>
  <si>
    <t>MG71717110</t>
  </si>
  <si>
    <t>Antsaravibe</t>
  </si>
  <si>
    <t>MG71717130</t>
  </si>
  <si>
    <t>Antsohimbondrona</t>
  </si>
  <si>
    <t>MG71717150</t>
  </si>
  <si>
    <t>Anjiabe Ambony</t>
  </si>
  <si>
    <t>MG71717171</t>
  </si>
  <si>
    <t>MG71717172</t>
  </si>
  <si>
    <t>Beramanja</t>
  </si>
  <si>
    <t>MG71717190</t>
  </si>
  <si>
    <t>Betsiaka</t>
  </si>
  <si>
    <t>MG71717210</t>
  </si>
  <si>
    <t>Ambarakaraka</t>
  </si>
  <si>
    <t>MG71717231</t>
  </si>
  <si>
    <t>Anaborano Ifasy</t>
  </si>
  <si>
    <t>MG71717232</t>
  </si>
  <si>
    <t>Manambato</t>
  </si>
  <si>
    <t>MG71717233</t>
  </si>
  <si>
    <t>MG71718</t>
  </si>
  <si>
    <t>Nosy-Be</t>
  </si>
  <si>
    <t>Hell-Ville</t>
  </si>
  <si>
    <t>MG71718001</t>
  </si>
  <si>
    <t>Ampangorina</t>
  </si>
  <si>
    <t>MG71718002</t>
  </si>
  <si>
    <t>Ambatozavavy</t>
  </si>
  <si>
    <t>MG71718003</t>
  </si>
  <si>
    <t>Bemanondrobe</t>
  </si>
  <si>
    <t>MG71718004</t>
  </si>
  <si>
    <t>Dzamandzar</t>
  </si>
  <si>
    <t>MG71718005</t>
  </si>
  <si>
    <t>MG71719</t>
  </si>
  <si>
    <t>Ambanja</t>
  </si>
  <si>
    <t>MG71719010</t>
  </si>
  <si>
    <t>Benavony</t>
  </si>
  <si>
    <t>MG71719030</t>
  </si>
  <si>
    <t>Ambohimena</t>
  </si>
  <si>
    <t>MG71719050</t>
  </si>
  <si>
    <t>Antsatsaka</t>
  </si>
  <si>
    <t>MG71719070</t>
  </si>
  <si>
    <t>Antranokarany</t>
  </si>
  <si>
    <t>MG71719091</t>
  </si>
  <si>
    <t>Djangoa</t>
  </si>
  <si>
    <t>MG71719092</t>
  </si>
  <si>
    <t>Antsakoamanondro</t>
  </si>
  <si>
    <t>MG71719110</t>
  </si>
  <si>
    <t>Ambalahonko</t>
  </si>
  <si>
    <t>MG71719130</t>
  </si>
  <si>
    <t>Ankingameloka</t>
  </si>
  <si>
    <t>MG71719150</t>
  </si>
  <si>
    <t>Bemaneviky Haut Sambirano</t>
  </si>
  <si>
    <t>MG71719171</t>
  </si>
  <si>
    <t>Ambodimanga Ramena</t>
  </si>
  <si>
    <t>MG71719172</t>
  </si>
  <si>
    <t>MG71719173</t>
  </si>
  <si>
    <t>Antafiambotry</t>
  </si>
  <si>
    <t>MG71719190</t>
  </si>
  <si>
    <t>Maherivaratra</t>
  </si>
  <si>
    <t>MG71719210</t>
  </si>
  <si>
    <t>MG71719231</t>
  </si>
  <si>
    <t>Ambohitrandriana</t>
  </si>
  <si>
    <t>MG71719232</t>
  </si>
  <si>
    <t>Ambohimarina</t>
  </si>
  <si>
    <t>MG71719233</t>
  </si>
  <si>
    <t>MG71719250</t>
  </si>
  <si>
    <t>MG71719270</t>
  </si>
  <si>
    <t>Bemaneviky Ouest</t>
  </si>
  <si>
    <t>MG71719290</t>
  </si>
  <si>
    <t>Anorontsangana</t>
  </si>
  <si>
    <t>MG71719310</t>
  </si>
  <si>
    <t>Antsirabe</t>
  </si>
  <si>
    <t>MG71719330</t>
  </si>
  <si>
    <t>Ankatafa</t>
  </si>
  <si>
    <t>MG71719350</t>
  </si>
  <si>
    <t>MG72</t>
  </si>
  <si>
    <t>Sava</t>
  </si>
  <si>
    <t>MG72710</t>
  </si>
  <si>
    <t>Antalaha</t>
  </si>
  <si>
    <t>Antalaha Ambonivohitra</t>
  </si>
  <si>
    <t>MG72710010</t>
  </si>
  <si>
    <t>Ampahana</t>
  </si>
  <si>
    <t>MG72710030</t>
  </si>
  <si>
    <t>Ampohibe</t>
  </si>
  <si>
    <t>MG72710050</t>
  </si>
  <si>
    <t>Antombana</t>
  </si>
  <si>
    <t>MG72710070</t>
  </si>
  <si>
    <t>Antsahanoro</t>
  </si>
  <si>
    <t>MG72710090</t>
  </si>
  <si>
    <t>Antananambo</t>
  </si>
  <si>
    <t>MG72710110</t>
  </si>
  <si>
    <t>Marofinaritra</t>
  </si>
  <si>
    <t>MG72710130</t>
  </si>
  <si>
    <t>Sarahandrano</t>
  </si>
  <si>
    <t>MG72710151</t>
  </si>
  <si>
    <t>Andampy</t>
  </si>
  <si>
    <t>MG72710152</t>
  </si>
  <si>
    <t>MG72710170</t>
  </si>
  <si>
    <t>Ambinanifaho</t>
  </si>
  <si>
    <t>MG72710190</t>
  </si>
  <si>
    <t>Ambohitralanana</t>
  </si>
  <si>
    <t>MG72710210</t>
  </si>
  <si>
    <t>Lanjarivo</t>
  </si>
  <si>
    <t>MG72710230</t>
  </si>
  <si>
    <t>Antsambalahy</t>
  </si>
  <si>
    <t>MG72710250</t>
  </si>
  <si>
    <t>Vinanivao</t>
  </si>
  <si>
    <t>MG72710271</t>
  </si>
  <si>
    <t>Ampanavoana</t>
  </si>
  <si>
    <t>MG72710272</t>
  </si>
  <si>
    <t>MG72711</t>
  </si>
  <si>
    <t>Sambava</t>
  </si>
  <si>
    <t>Sambava Cu</t>
  </si>
  <si>
    <t>MG72711010</t>
  </si>
  <si>
    <t>MG72711059</t>
  </si>
  <si>
    <t>Farahalana</t>
  </si>
  <si>
    <t>MG72711079</t>
  </si>
  <si>
    <t>Nosiarina</t>
  </si>
  <si>
    <t>MG72711090</t>
  </si>
  <si>
    <t>Ambodivoara</t>
  </si>
  <si>
    <t>MG72711130</t>
  </si>
  <si>
    <t>Anjinjaomby</t>
  </si>
  <si>
    <t>MG72711150</t>
  </si>
  <si>
    <t>MG72711170</t>
  </si>
  <si>
    <t>Analamaho</t>
  </si>
  <si>
    <t>MG72711190</t>
  </si>
  <si>
    <t>Ambohimitsinjo</t>
  </si>
  <si>
    <t>MG72711210</t>
  </si>
  <si>
    <t>Anjangoveratra</t>
  </si>
  <si>
    <t>MG72711230</t>
  </si>
  <si>
    <t>MG72711250</t>
  </si>
  <si>
    <t>Marogaona</t>
  </si>
  <si>
    <t>MG72711270</t>
  </si>
  <si>
    <t>Marojala</t>
  </si>
  <si>
    <t>MG72711290</t>
  </si>
  <si>
    <t>Antsambaharo</t>
  </si>
  <si>
    <t>MG72711310</t>
  </si>
  <si>
    <t>Andrahanjo</t>
  </si>
  <si>
    <t>MG72711330</t>
  </si>
  <si>
    <t>Bemanevika</t>
  </si>
  <si>
    <t>MG72711350</t>
  </si>
  <si>
    <t>Amboangibe</t>
  </si>
  <si>
    <t>MG72711371</t>
  </si>
  <si>
    <t>Andrembona</t>
  </si>
  <si>
    <t>MG72711372</t>
  </si>
  <si>
    <t>Antindra</t>
  </si>
  <si>
    <t>MG72711390</t>
  </si>
  <si>
    <t>MG72711410</t>
  </si>
  <si>
    <t>Maroambihy</t>
  </si>
  <si>
    <t>MG72711430</t>
  </si>
  <si>
    <t>Ambatoafo</t>
  </si>
  <si>
    <t>MG72711450</t>
  </si>
  <si>
    <t>Anjialava</t>
  </si>
  <si>
    <t>MG72711470</t>
  </si>
  <si>
    <t>Tanambao Daoud</t>
  </si>
  <si>
    <t>MG72711490</t>
  </si>
  <si>
    <t>Antsahavaribe</t>
  </si>
  <si>
    <t>MG72711510</t>
  </si>
  <si>
    <t>Bevonotra</t>
  </si>
  <si>
    <t>MG72711530</t>
  </si>
  <si>
    <t>MG72712</t>
  </si>
  <si>
    <t>Andapa</t>
  </si>
  <si>
    <t>MG72712010</t>
  </si>
  <si>
    <t>MG72712030</t>
  </si>
  <si>
    <t>Ankiakabe Nord</t>
  </si>
  <si>
    <t>MG72712050</t>
  </si>
  <si>
    <t>Belaoka Marovato</t>
  </si>
  <si>
    <t>MG72712070</t>
  </si>
  <si>
    <t>Ambodimanga I</t>
  </si>
  <si>
    <t>MG72712090</t>
  </si>
  <si>
    <t>MG72712110</t>
  </si>
  <si>
    <t>Andrakata</t>
  </si>
  <si>
    <t>MG72712130</t>
  </si>
  <si>
    <t>Bealampona</t>
  </si>
  <si>
    <t>MG72712150</t>
  </si>
  <si>
    <t>Matsohely</t>
  </si>
  <si>
    <t>MG72712170</t>
  </si>
  <si>
    <t>Andranomena</t>
  </si>
  <si>
    <t>MG72712190</t>
  </si>
  <si>
    <t>Ambalamanasy II</t>
  </si>
  <si>
    <t>MG72712210</t>
  </si>
  <si>
    <t>Ambodiangezoka</t>
  </si>
  <si>
    <t>MG72712230</t>
  </si>
  <si>
    <t>Betsakotsako Andranotsara</t>
  </si>
  <si>
    <t>MG72712250</t>
  </si>
  <si>
    <t>Belaoka Lokoho</t>
  </si>
  <si>
    <t>MG72712270</t>
  </si>
  <si>
    <t>Anoviara</t>
  </si>
  <si>
    <t>MG72712290</t>
  </si>
  <si>
    <t>Doany</t>
  </si>
  <si>
    <t>MG72712310</t>
  </si>
  <si>
    <t>Anjialavabe</t>
  </si>
  <si>
    <t>MG72712330</t>
  </si>
  <si>
    <t>Antsahamena</t>
  </si>
  <si>
    <t>MG72712350</t>
  </si>
  <si>
    <t>MG72716</t>
  </si>
  <si>
    <t>Vohemar</t>
  </si>
  <si>
    <t>MG72716010</t>
  </si>
  <si>
    <t>Ampondra</t>
  </si>
  <si>
    <t>MG72716030</t>
  </si>
  <si>
    <t>Fanambana</t>
  </si>
  <si>
    <t>MG72716050</t>
  </si>
  <si>
    <t>Milanoa</t>
  </si>
  <si>
    <t>MG72716070</t>
  </si>
  <si>
    <t>Bobakindro</t>
  </si>
  <si>
    <t>MG72716090</t>
  </si>
  <si>
    <t>Daraina</t>
  </si>
  <si>
    <t>MG72716110</t>
  </si>
  <si>
    <t>Ambalasatrana</t>
  </si>
  <si>
    <t>MG72716130</t>
  </si>
  <si>
    <t>Tsarabaria</t>
  </si>
  <si>
    <t>MG72716150</t>
  </si>
  <si>
    <t>Nosibe</t>
  </si>
  <si>
    <t>MG72716170</t>
  </si>
  <si>
    <t>Andravory</t>
  </si>
  <si>
    <t>MG72716190</t>
  </si>
  <si>
    <t>Andrafainkona</t>
  </si>
  <si>
    <t>MG72716210</t>
  </si>
  <si>
    <t>Ampanefena</t>
  </si>
  <si>
    <t>MG72716231</t>
  </si>
  <si>
    <t>Ambodisambalahy</t>
  </si>
  <si>
    <t>MG72716232</t>
  </si>
  <si>
    <t>Ambinanin'andravory</t>
  </si>
  <si>
    <t>MG72716250</t>
  </si>
  <si>
    <t>Amboriala</t>
  </si>
  <si>
    <t>MG72716270</t>
  </si>
  <si>
    <t>Maromokotra Loky</t>
  </si>
  <si>
    <t>MG72716290</t>
  </si>
  <si>
    <t>Antsirabe Nord</t>
  </si>
  <si>
    <t>MG72716310</t>
  </si>
  <si>
    <t>Ampisikinana</t>
  </si>
  <si>
    <t>MG72716330</t>
  </si>
  <si>
    <t>Belambo</t>
  </si>
  <si>
    <t>MG72716350</t>
  </si>
  <si>
    <t>Coordination</t>
  </si>
  <si>
    <t>Organisation titulaire du projet (accronyme)</t>
  </si>
  <si>
    <t>Organisation titulaire du projet</t>
  </si>
  <si>
    <t>Type d'organisation</t>
  </si>
  <si>
    <t>Bailleurs</t>
  </si>
  <si>
    <t>Response Modality</t>
  </si>
  <si>
    <t>Timing / response</t>
  </si>
  <si>
    <t>Action Contre la Faim</t>
  </si>
  <si>
    <t>ONG internationale</t>
  </si>
  <si>
    <t>AFD</t>
  </si>
  <si>
    <t>Periode de soudure</t>
  </si>
  <si>
    <t>Ration complète - 100%</t>
  </si>
  <si>
    <t>Adventist Development and Relief Agency</t>
  </si>
  <si>
    <t>ALLEMAGNE</t>
  </si>
  <si>
    <t>Grand Saison</t>
  </si>
  <si>
    <t>Oui (CRS/FID)</t>
  </si>
  <si>
    <t>Catholic Relief Services</t>
  </si>
  <si>
    <t>Contre-Saison</t>
  </si>
  <si>
    <t>Non applicable</t>
  </si>
  <si>
    <t>Oui (CRS/PAM)</t>
  </si>
  <si>
    <t>CDD</t>
  </si>
  <si>
    <t>ONG nationale</t>
  </si>
  <si>
    <t>BMZ</t>
  </si>
  <si>
    <t>N/A (activite continue)</t>
  </si>
  <si>
    <t>Croix Rouge Malagasy</t>
  </si>
  <si>
    <t>Croix/Croissant Rouge</t>
  </si>
  <si>
    <t>CANADA</t>
  </si>
  <si>
    <t>FAO</t>
  </si>
  <si>
    <t>Food and Agriculture Organization</t>
  </si>
  <si>
    <t>Agence des Nations Unies</t>
  </si>
  <si>
    <t>CCFD TERRE-SOLIDAIRE</t>
  </si>
  <si>
    <t>Non</t>
  </si>
  <si>
    <t>Fond de Developpement</t>
  </si>
  <si>
    <t>Gouvernementale</t>
  </si>
  <si>
    <t>CDCS</t>
  </si>
  <si>
    <t>GRET</t>
  </si>
  <si>
    <t>CIAA</t>
  </si>
  <si>
    <t>UNICEF</t>
  </si>
  <si>
    <t>Fonds des Nations-Unies pour l'Enfance</t>
  </si>
  <si>
    <t>MSF-F</t>
  </si>
  <si>
    <t>Médecins Sans Frontière - France</t>
  </si>
  <si>
    <t>ECHO</t>
  </si>
  <si>
    <t>Medical Environmental Development with Air Assistance</t>
  </si>
  <si>
    <t>ÉMIRATS ARABES UNIS</t>
  </si>
  <si>
    <t>MAEP</t>
  </si>
  <si>
    <t>Ministère de l'Agriculture, l'Elevage et la Peche</t>
  </si>
  <si>
    <t>ÉTATS-UNIS D'AMÉRIQUE</t>
  </si>
  <si>
    <t>ONN</t>
  </si>
  <si>
    <t>Office National de Nutrition</t>
  </si>
  <si>
    <t>Programme Alimentaire Mondial</t>
  </si>
  <si>
    <t>FÉDÉRATION DE RUSSIE</t>
  </si>
  <si>
    <t>FFP</t>
  </si>
  <si>
    <t>SI</t>
  </si>
  <si>
    <t>Secours Islamique</t>
  </si>
  <si>
    <t>FONDS BÊKOU</t>
  </si>
  <si>
    <t>SCI</t>
  </si>
  <si>
    <t>Save the Children</t>
  </si>
  <si>
    <t>FONDS DE CONSOLIDATION DE LA PAIX DE L'ONU</t>
  </si>
  <si>
    <t>FONDS HUMANITAIRE</t>
  </si>
  <si>
    <t>Autre</t>
  </si>
  <si>
    <t>FOOD FOR PEACE</t>
  </si>
  <si>
    <t>FRANCE</t>
  </si>
  <si>
    <t>GFFO</t>
  </si>
  <si>
    <t>IAPF</t>
  </si>
  <si>
    <t>IRISH AID/HPP</t>
  </si>
  <si>
    <t>Irlande</t>
  </si>
  <si>
    <t>ITALIE</t>
  </si>
  <si>
    <t>JAPON</t>
  </si>
  <si>
    <t>KLINSKY/PRIVE</t>
  </si>
  <si>
    <t>MINUSCA</t>
  </si>
  <si>
    <t>MUNISCA</t>
  </si>
  <si>
    <t>Multi-Bailleurs</t>
  </si>
  <si>
    <t>OFDA</t>
  </si>
  <si>
    <t>OUS</t>
  </si>
  <si>
    <t>PBF</t>
  </si>
  <si>
    <t>ROYAUME-UNI</t>
  </si>
  <si>
    <t>SDC</t>
  </si>
  <si>
    <t>SERVICE D'AIDE HUMANITAIRE ET DE PROTECTION CIVILE DE LA COMMISSION EUROPÉENNE</t>
  </si>
  <si>
    <t>SUÈDE</t>
  </si>
  <si>
    <t>SUISSE</t>
  </si>
  <si>
    <t>SV</t>
  </si>
  <si>
    <t>Intervenants</t>
  </si>
  <si>
    <t>Benef Planifies</t>
  </si>
  <si>
    <t>% sur pop</t>
  </si>
  <si>
    <t>Double comptage inter organisation (50% cash / 50% inkind)</t>
  </si>
  <si>
    <t>Benef Planifies (hors DC ration)</t>
  </si>
  <si>
    <t>% de gap selon la ration</t>
  </si>
  <si>
    <t>Alerte</t>
  </si>
  <si>
    <t>Coordination a faire</t>
  </si>
  <si>
    <t>Nov planifié</t>
  </si>
  <si>
    <t>Déc planifié</t>
  </si>
  <si>
    <t>BM</t>
  </si>
  <si>
    <t>CBT</t>
  </si>
  <si>
    <t>Gap en ration</t>
  </si>
  <si>
    <t xml:space="preserve">Total Priorite 1 </t>
  </si>
  <si>
    <t>FOOD</t>
  </si>
  <si>
    <t>x</t>
  </si>
  <si>
    <t>FID / PAM Hybride</t>
  </si>
  <si>
    <t xml:space="preserve">Total Priorite 2 </t>
  </si>
  <si>
    <t>Decembre</t>
  </si>
  <si>
    <t>Demi-ration (avec la CRM)</t>
  </si>
  <si>
    <t>CRM avec FID et PAM</t>
  </si>
  <si>
    <t xml:space="preserve">Total Priorite 3 </t>
  </si>
  <si>
    <t xml:space="preserve">Total Priorite 4 </t>
  </si>
  <si>
    <t>MAHABO (AMB)</t>
  </si>
  <si>
    <t>CBT / Inkind</t>
  </si>
  <si>
    <t>Sept-Dec</t>
  </si>
  <si>
    <t>TMNC UNICEF. Couverture attendu jusqu'a la fin de la soudure (par UNICEF) - mobilisation de ressources en cours</t>
  </si>
  <si>
    <t>Commune pas couverte</t>
  </si>
  <si>
    <t>Sept</t>
  </si>
  <si>
    <t>Ambovombe Androy</t>
  </si>
  <si>
    <t>FID / PAM</t>
  </si>
  <si>
    <t>BHA</t>
  </si>
  <si>
    <t>Sept-Fev</t>
  </si>
  <si>
    <t>en cours</t>
  </si>
  <si>
    <t>Provision pour potentiels IDPs et retournes.</t>
  </si>
  <si>
    <t>ANALAMARY (AMB)</t>
  </si>
  <si>
    <t>Gap en couverture (53% selon chiffres du Maire)</t>
  </si>
  <si>
    <t>ACF / FID</t>
  </si>
  <si>
    <t>Gap en couverture (36% selon chiffres du Maire)</t>
  </si>
  <si>
    <t>AMBOROMPOTSY (ATS)</t>
  </si>
  <si>
    <t>Gap en couverture (82% selon chef de district)</t>
  </si>
  <si>
    <t>80% couverture</t>
  </si>
  <si>
    <t>ADRA / PAM</t>
  </si>
  <si>
    <t>Seulement 16k en Sept FID (CERC)</t>
  </si>
  <si>
    <t>Gap en couverture</t>
  </si>
  <si>
    <t>ARDA / PAM</t>
  </si>
  <si>
    <t xml:space="preserve">ADRA et CRS </t>
  </si>
  <si>
    <t>Programme resilience</t>
  </si>
  <si>
    <t>Un mois TMNC (CERC), apres laisse a ADRA</t>
  </si>
  <si>
    <t>ADRA / FID (a confirmer)</t>
  </si>
  <si>
    <t>Gap en couverture (60% selon chef de district)</t>
  </si>
  <si>
    <t>Gap en couverture (71% selon enregistrement)</t>
  </si>
  <si>
    <t>Gap en couverture (57% selon enregistrement)</t>
  </si>
  <si>
    <t>BESAKOA (And)</t>
  </si>
  <si>
    <t>Gap en couverture (70% selon enregistrement)</t>
  </si>
  <si>
    <t>IKOPOKY</t>
  </si>
  <si>
    <t>CRS / FID (deja OK)</t>
  </si>
  <si>
    <t>AMBATRY MITSINJO</t>
  </si>
  <si>
    <t>Gap en couverture - TBC</t>
  </si>
  <si>
    <t>ANKILIVALO (BETI)</t>
  </si>
  <si>
    <t>MAROARIVO ANKAZOMANGA</t>
  </si>
  <si>
    <t>Gap en couverture (50% selon enregistrement)</t>
  </si>
  <si>
    <t>Nov</t>
  </si>
  <si>
    <t>Gap en couverture (55% selon enregistrement)</t>
  </si>
  <si>
    <t>TAMEANTSOA</t>
  </si>
  <si>
    <t>ANALAMARY (BETR)</t>
  </si>
  <si>
    <t>MAHABO (BETR)</t>
  </si>
  <si>
    <t>Expansion horizontal pour menages pas couvers par FID (100% couverture). Apres Dec, relevement economique</t>
  </si>
  <si>
    <t>FID / WHH</t>
  </si>
  <si>
    <t>ANKILIVALO (TAO)</t>
  </si>
  <si>
    <t>Oct-Dec</t>
  </si>
  <si>
    <t>Cash + Wash 800 a 1000 benef.</t>
  </si>
  <si>
    <t>Coordination avec FID</t>
  </si>
  <si>
    <t>Apres Dec, relevement economique</t>
  </si>
  <si>
    <t>ANALAMARY (TAO)</t>
  </si>
  <si>
    <t>ANKARAMENA (ANO)</t>
  </si>
  <si>
    <t>ENAKARA HAUT</t>
  </si>
  <si>
    <t>FENOEVO EFITA</t>
  </si>
  <si>
    <t>ISAKA IVONDRO</t>
  </si>
  <si>
    <t>RANOMAFANA (ANO)</t>
  </si>
  <si>
    <t>SOANIERANA (ANO)</t>
  </si>
  <si>
    <t>MAROMIANDRA (ATS)</t>
  </si>
  <si>
    <t>ANKILIVALO (TSI)</t>
  </si>
  <si>
    <t>MAROVATO (AND)</t>
  </si>
  <si>
    <t>TOTAUX</t>
  </si>
  <si>
    <t>Total</t>
  </si>
  <si>
    <t>Totaux de controle</t>
  </si>
  <si>
    <t>Soustotaux</t>
  </si>
  <si>
    <t>%</t>
  </si>
  <si>
    <t>#Benef</t>
  </si>
  <si>
    <t>changed</t>
  </si>
  <si>
    <t>Pop selon les autorites locaux (maire)</t>
  </si>
  <si>
    <t>Pop selon partenaire SAMS</t>
  </si>
  <si>
    <t>Methodologie</t>
  </si>
  <si>
    <t>Partenaire - source</t>
  </si>
  <si>
    <t>Pop estimee - cluster SAMS</t>
  </si>
  <si>
    <t>AMBOASARY-ATSIMO</t>
  </si>
  <si>
    <t>Enregistrement complet 2020-21</t>
  </si>
  <si>
    <t>WFP</t>
  </si>
  <si>
    <t>Enregistrement complet 2020-21 (TBC)</t>
  </si>
  <si>
    <t>WFP / CCOK</t>
  </si>
  <si>
    <t>Enregistrement de Benefs 2017</t>
  </si>
  <si>
    <t>Enregistrement complet 2020-21 (manuel)</t>
  </si>
  <si>
    <t>MANANJARY</t>
  </si>
  <si>
    <t>ANDRANAMBOLAVA</t>
  </si>
  <si>
    <t>AMBALAHOSY NORD</t>
  </si>
  <si>
    <t>AMBOHIMIARINA II</t>
  </si>
  <si>
    <t>AMBOHINIHAONANA</t>
  </si>
  <si>
    <t>ANOSIMPARIHY</t>
  </si>
  <si>
    <t>MAHATSARA SUD</t>
  </si>
  <si>
    <t>MAHELA</t>
  </si>
  <si>
    <t>MAROFODY</t>
  </si>
  <si>
    <t>MAROSANGY</t>
  </si>
  <si>
    <t>MORAFENO</t>
  </si>
  <si>
    <t>NAMORONA</t>
  </si>
  <si>
    <t>TSIATOSIKA</t>
  </si>
  <si>
    <t>VOHILAVA</t>
  </si>
  <si>
    <t>NOSY-VARIKA</t>
  </si>
  <si>
    <t>NOSY VARIKA</t>
  </si>
  <si>
    <t>SAHAVATO</t>
  </si>
  <si>
    <t>AMBAHY</t>
  </si>
  <si>
    <t>FIADANANA</t>
  </si>
  <si>
    <t>IKONGO</t>
  </si>
  <si>
    <t>TANAKAMBANA</t>
  </si>
  <si>
    <t>SAHALANONA</t>
  </si>
  <si>
    <t>IFANIREA</t>
  </si>
  <si>
    <t>ANTODINGA</t>
  </si>
  <si>
    <t>ANKARIMBELO</t>
  </si>
  <si>
    <t>KALAFOTSY</t>
  </si>
  <si>
    <t>VOHIPENO</t>
  </si>
  <si>
    <t>FARAFANGANA</t>
  </si>
  <si>
    <t>MAHAFASA Centre</t>
  </si>
  <si>
    <t>VOHILAVA Manapatrana</t>
  </si>
  <si>
    <t>TANGAINONY</t>
  </si>
  <si>
    <t>VOHILENGO</t>
  </si>
  <si>
    <t>EVATO</t>
  </si>
  <si>
    <t>VANGAINDRANO</t>
  </si>
  <si>
    <t>ATSINANANA</t>
  </si>
  <si>
    <t>MAHANORO</t>
  </si>
  <si>
    <t>Masimeloka</t>
  </si>
  <si>
    <t>ANALAMANGA</t>
  </si>
  <si>
    <t>ANTANANARIVO VILLE</t>
  </si>
  <si>
    <t>ANTANANARIVO PERIURBAIN</t>
  </si>
  <si>
    <t>Toutes</t>
  </si>
  <si>
    <t>Tous</t>
  </si>
  <si>
    <t>ecart:</t>
  </si>
  <si>
    <t>Régions</t>
  </si>
  <si>
    <t>Districts</t>
  </si>
  <si>
    <t>Fokontany</t>
  </si>
  <si>
    <t>10 districts</t>
  </si>
  <si>
    <t>Région</t>
  </si>
  <si>
    <t>Région pcode</t>
  </si>
  <si>
    <t>District pcode</t>
  </si>
  <si>
    <t>Commune</t>
  </si>
  <si>
    <t>Commune pcode</t>
  </si>
  <si>
    <t>Fokontany pcode</t>
  </si>
  <si>
    <t>ADM1_EN (Région)</t>
  </si>
  <si>
    <t>ADM1_PCODE (Région)</t>
  </si>
  <si>
    <t>ADM2_EN (District)</t>
  </si>
  <si>
    <t>ADM2_PCODE (District)</t>
  </si>
  <si>
    <t>ADM3_EN (Commune)</t>
  </si>
  <si>
    <t>ADM4_PCODE (Fokontany)</t>
  </si>
  <si>
    <t>ADM4_EN (Fokontany)</t>
  </si>
  <si>
    <t>ADM3_PCODE (Commune)</t>
  </si>
  <si>
    <t># de ADM4_EN (Fokontany)</t>
  </si>
  <si>
    <t>Ambahita Centre</t>
  </si>
  <si>
    <t>MG52518151001</t>
  </si>
  <si>
    <t>MG52516031001</t>
  </si>
  <si>
    <t>Ambatomainty Haut</t>
  </si>
  <si>
    <t>MG52518151020</t>
  </si>
  <si>
    <t>MG52516031002</t>
  </si>
  <si>
    <t>Retoka</t>
  </si>
  <si>
    <t>Ampany</t>
  </si>
  <si>
    <t>MG52518151024</t>
  </si>
  <si>
    <t>MG52516031003</t>
  </si>
  <si>
    <t>Ankilemara</t>
  </si>
  <si>
    <t>Ampisopiso</t>
  </si>
  <si>
    <t>MG52518151009</t>
  </si>
  <si>
    <t>MG52516031004</t>
  </si>
  <si>
    <t>Ankako</t>
  </si>
  <si>
    <t>Analabe</t>
  </si>
  <si>
    <t>MG52518151025</t>
  </si>
  <si>
    <t>MG52516031005</t>
  </si>
  <si>
    <t>Androhondroho</t>
  </si>
  <si>
    <t>Anaviavy</t>
  </si>
  <si>
    <t>MG52518151007</t>
  </si>
  <si>
    <t>MG52516031006</t>
  </si>
  <si>
    <t>Sifiry Antanantsoa</t>
  </si>
  <si>
    <t>Andakato</t>
  </si>
  <si>
    <t>MG52518151005</t>
  </si>
  <si>
    <t>MG52516031007</t>
  </si>
  <si>
    <t>Antsakoamamy</t>
  </si>
  <si>
    <t>Ambatry Mitsinjo</t>
  </si>
  <si>
    <t>Andoharano</t>
  </si>
  <si>
    <t>MG52518151018</t>
  </si>
  <si>
    <t>MG52516031008</t>
  </si>
  <si>
    <t>Andriambola Est</t>
  </si>
  <si>
    <t>MG52518151008</t>
  </si>
  <si>
    <t>MG52516031009</t>
  </si>
  <si>
    <t>Ambolimoka</t>
  </si>
  <si>
    <t>Andriambola Nord</t>
  </si>
  <si>
    <t>MG52518151004</t>
  </si>
  <si>
    <t>MG52516031010</t>
  </si>
  <si>
    <t>Androvasoa Mitreaky</t>
  </si>
  <si>
    <t>Androtsy</t>
  </si>
  <si>
    <t>MG52518151021</t>
  </si>
  <si>
    <t>MG52516031011</t>
  </si>
  <si>
    <t>Etsoha Marofoty</t>
  </si>
  <si>
    <t>Ankazomiheva</t>
  </si>
  <si>
    <t>MG52518151013</t>
  </si>
  <si>
    <t>MG52516031012</t>
  </si>
  <si>
    <t>Mahaloto</t>
  </si>
  <si>
    <t>MG52518151006</t>
  </si>
  <si>
    <t>MG52516031013</t>
  </si>
  <si>
    <t>Miarintsoa</t>
  </si>
  <si>
    <t>Antaratsy</t>
  </si>
  <si>
    <t>MG52518151019</t>
  </si>
  <si>
    <t>MG52516092001</t>
  </si>
  <si>
    <t>Ambazoa I</t>
  </si>
  <si>
    <t>Antsomotsoy</t>
  </si>
  <si>
    <t>MG52518151002</t>
  </si>
  <si>
    <t>MG52516092002</t>
  </si>
  <si>
    <t>Ambazoa II</t>
  </si>
  <si>
    <t>Bemalo I</t>
  </si>
  <si>
    <t>MG52518151027</t>
  </si>
  <si>
    <t>MG52516092003</t>
  </si>
  <si>
    <t>Ampiha</t>
  </si>
  <si>
    <t>Bemalo II</t>
  </si>
  <si>
    <t>MG52518151028</t>
  </si>
  <si>
    <t>MG52516092004</t>
  </si>
  <si>
    <t>Halomboro</t>
  </si>
  <si>
    <t>Betioky</t>
  </si>
  <si>
    <t>MG52518151023</t>
  </si>
  <si>
    <t>MG52516092005</t>
  </si>
  <si>
    <t>Ampaipaika</t>
  </si>
  <si>
    <t>Bevaho</t>
  </si>
  <si>
    <t>MG52518151012</t>
  </si>
  <si>
    <t>MG52516092006</t>
  </si>
  <si>
    <t>Malaindoza</t>
  </si>
  <si>
    <t>Bevato I</t>
  </si>
  <si>
    <t>MG52518151016</t>
  </si>
  <si>
    <t>MG52516092007</t>
  </si>
  <si>
    <t>Satrie</t>
  </si>
  <si>
    <t>Bevato II</t>
  </si>
  <si>
    <t>MG52518151017</t>
  </si>
  <si>
    <t>MG52516092010</t>
  </si>
  <si>
    <t>Ambanimantsake</t>
  </si>
  <si>
    <t>Beza</t>
  </si>
  <si>
    <t>MG52518151022</t>
  </si>
  <si>
    <t>MG52516092011</t>
  </si>
  <si>
    <t>Ambasy</t>
  </si>
  <si>
    <t>Fangoala</t>
  </si>
  <si>
    <t>MG52518151010</t>
  </si>
  <si>
    <t>MG52516092012</t>
  </si>
  <si>
    <t>Tanamalangy</t>
  </si>
  <si>
    <t>Fenoarivo Nord</t>
  </si>
  <si>
    <t>MG52518151014</t>
  </si>
  <si>
    <t>MG52516092013</t>
  </si>
  <si>
    <t>Ambazoamazava</t>
  </si>
  <si>
    <t>Sakoambelomy</t>
  </si>
  <si>
    <t>MG52518151011</t>
  </si>
  <si>
    <t>MG52516092014</t>
  </si>
  <si>
    <t>Amboriminendra</t>
  </si>
  <si>
    <t>Sakoampolo</t>
  </si>
  <si>
    <t>MG52518151015</t>
  </si>
  <si>
    <t>MG52516092015</t>
  </si>
  <si>
    <t>Berehaky</t>
  </si>
  <si>
    <t>MG52518151003</t>
  </si>
  <si>
    <t>MG52516092016</t>
  </si>
  <si>
    <t>Ikotoala</t>
  </si>
  <si>
    <t>MG52518151026</t>
  </si>
  <si>
    <t>MG52516092017</t>
  </si>
  <si>
    <t>Ikotoala Bemozotse</t>
  </si>
  <si>
    <t>MG53517070005</t>
  </si>
  <si>
    <t>MG52516092018</t>
  </si>
  <si>
    <t>Antanimihery I</t>
  </si>
  <si>
    <t>Andragnanivo</t>
  </si>
  <si>
    <t>MG53517070001</t>
  </si>
  <si>
    <t>MG52516092019</t>
  </si>
  <si>
    <t>Antanimihery II</t>
  </si>
  <si>
    <t>Fandranarivo</t>
  </si>
  <si>
    <t>MG53517070006</t>
  </si>
  <si>
    <t>MG52516092020</t>
  </si>
  <si>
    <t>Antanimihery Terabovo</t>
  </si>
  <si>
    <t>MG53517070004</t>
  </si>
  <si>
    <t>MG52516033003</t>
  </si>
  <si>
    <t>Ampanolora</t>
  </si>
  <si>
    <t>Iritsoka</t>
  </si>
  <si>
    <t>MG53517070003</t>
  </si>
  <si>
    <t>MG52516033015</t>
  </si>
  <si>
    <t>Androvasoa</t>
  </si>
  <si>
    <t>Kelivaho</t>
  </si>
  <si>
    <t>MG53517070002</t>
  </si>
  <si>
    <t>MG52516033005</t>
  </si>
  <si>
    <t>Mahatsinjo Soarano</t>
  </si>
  <si>
    <t>MG53517070008</t>
  </si>
  <si>
    <t>MG52516033006</t>
  </si>
  <si>
    <t>Ankatrafae Mazava</t>
  </si>
  <si>
    <t>Marovala Atsimo</t>
  </si>
  <si>
    <t>MG53517070007</t>
  </si>
  <si>
    <t>MG52516033004</t>
  </si>
  <si>
    <t>MG52516033001</t>
  </si>
  <si>
    <t>Bevoalavo</t>
  </si>
  <si>
    <t>MG52516033014</t>
  </si>
  <si>
    <t>Kobaimirafy</t>
  </si>
  <si>
    <t>MG52516033012</t>
  </si>
  <si>
    <t>Sakavey</t>
  </si>
  <si>
    <t>MG52516033002</t>
  </si>
  <si>
    <t>Taty</t>
  </si>
  <si>
    <t>MG52516033011</t>
  </si>
  <si>
    <t>Taviramongy</t>
  </si>
  <si>
    <t>MG52516050001</t>
  </si>
  <si>
    <t>Nagnalo</t>
  </si>
  <si>
    <t>MG52516050002</t>
  </si>
  <si>
    <t>Beratro I</t>
  </si>
  <si>
    <t>MG52516050003</t>
  </si>
  <si>
    <t>Beratro II</t>
  </si>
  <si>
    <t>MG52516050004</t>
  </si>
  <si>
    <t>MG52516050005</t>
  </si>
  <si>
    <t>Ankarandoha</t>
  </si>
  <si>
    <t>MG52516050006</t>
  </si>
  <si>
    <t>Ambokoka</t>
  </si>
  <si>
    <t>MG52516050007</t>
  </si>
  <si>
    <t>Belaletsy</t>
  </si>
  <si>
    <t>MG52516050008</t>
  </si>
  <si>
    <t>Marofohy</t>
  </si>
  <si>
    <t>MG53515112001</t>
  </si>
  <si>
    <t>MG52516050009</t>
  </si>
  <si>
    <t>Analavao</t>
  </si>
  <si>
    <t>Ampahitsy</t>
  </si>
  <si>
    <t>MG53515112002</t>
  </si>
  <si>
    <t>MG52516050010</t>
  </si>
  <si>
    <t>Marolava</t>
  </si>
  <si>
    <t>Betanimena</t>
  </si>
  <si>
    <t>MG53515112006</t>
  </si>
  <si>
    <t>MG52516050011</t>
  </si>
  <si>
    <t>Bealoka</t>
  </si>
  <si>
    <t>Evasia</t>
  </si>
  <si>
    <t>MG53515112003</t>
  </si>
  <si>
    <t>MG52516050012</t>
  </si>
  <si>
    <t>Nandrosoa</t>
  </si>
  <si>
    <t>Maromena Ambany</t>
  </si>
  <si>
    <t>MG53515112007</t>
  </si>
  <si>
    <t>MG52516050013</t>
  </si>
  <si>
    <t>Sihanamaie</t>
  </si>
  <si>
    <t>MG53515112008</t>
  </si>
  <si>
    <t>MG52516050014</t>
  </si>
  <si>
    <t>Maromainty</t>
  </si>
  <si>
    <t>Marovotry</t>
  </si>
  <si>
    <t>MG53515112005</t>
  </si>
  <si>
    <t>MG52516050015</t>
  </si>
  <si>
    <t>Talakifeno</t>
  </si>
  <si>
    <t>MG53515112004</t>
  </si>
  <si>
    <t>MG52516091001</t>
  </si>
  <si>
    <t>Ambondro Anatirova</t>
  </si>
  <si>
    <t>Androimpano</t>
  </si>
  <si>
    <t>Ankatrakatraka</t>
  </si>
  <si>
    <t>MG53517350001</t>
  </si>
  <si>
    <t>MG52516091002</t>
  </si>
  <si>
    <t>Tsimanankiaraky</t>
  </si>
  <si>
    <t>Ankilitelo</t>
  </si>
  <si>
    <t>MG53517350008</t>
  </si>
  <si>
    <t>MG52516091003</t>
  </si>
  <si>
    <t>Lamitihy Ampisandrata</t>
  </si>
  <si>
    <t>Antanimary Centre</t>
  </si>
  <si>
    <t>MG53517350009</t>
  </si>
  <si>
    <t>MG52516091004</t>
  </si>
  <si>
    <t>Lamitihy Belanky</t>
  </si>
  <si>
    <t>Antanimary Toby</t>
  </si>
  <si>
    <t>MG53517350010</t>
  </si>
  <si>
    <t>MG52516091005</t>
  </si>
  <si>
    <t>Marosy I</t>
  </si>
  <si>
    <t>Antataky Toby</t>
  </si>
  <si>
    <t>MG53517350004</t>
  </si>
  <si>
    <t>MG52516091006</t>
  </si>
  <si>
    <t>Marosy II</t>
  </si>
  <si>
    <t>Iaborano Sud</t>
  </si>
  <si>
    <t>MG53517350007</t>
  </si>
  <si>
    <t>MG52516091007</t>
  </si>
  <si>
    <t>Ramagna Magnefa</t>
  </si>
  <si>
    <t>Manampy</t>
  </si>
  <si>
    <t>MG53517350011</t>
  </si>
  <si>
    <t>MG52516091008</t>
  </si>
  <si>
    <t>Lamitihy Ankasy</t>
  </si>
  <si>
    <t>Menarandra</t>
  </si>
  <si>
    <t>MG53517350005</t>
  </si>
  <si>
    <t>MG52516091009</t>
  </si>
  <si>
    <t>Lamitihy Ambario</t>
  </si>
  <si>
    <t>MG53517350006</t>
  </si>
  <si>
    <t>MG52516091010</t>
  </si>
  <si>
    <t>Lamitihy Tsibo</t>
  </si>
  <si>
    <t>Sevalava</t>
  </si>
  <si>
    <t>MG53517350002</t>
  </si>
  <si>
    <t>MG52516091011</t>
  </si>
  <si>
    <t>Lamitihy Atsimo</t>
  </si>
  <si>
    <t>Vohitramboa</t>
  </si>
  <si>
    <t>MG53517350003</t>
  </si>
  <si>
    <t>MG52516091012</t>
  </si>
  <si>
    <t>Antsotre Be</t>
  </si>
  <si>
    <t>Ambalabe Avaratra</t>
  </si>
  <si>
    <t>MG52518091002</t>
  </si>
  <si>
    <t>MG52516091013</t>
  </si>
  <si>
    <t>Lamitihy Ankitry</t>
  </si>
  <si>
    <t>Ambatosola Mahasoa</t>
  </si>
  <si>
    <t>MG52518091001</t>
  </si>
  <si>
    <t>MG52516091014</t>
  </si>
  <si>
    <t>Ankazoabo II</t>
  </si>
  <si>
    <t>Anadabolava Vohidroa</t>
  </si>
  <si>
    <t>MG52518091003</t>
  </si>
  <si>
    <t>MG52516091015</t>
  </si>
  <si>
    <t>Ankiliromotse</t>
  </si>
  <si>
    <t>MG52518091004</t>
  </si>
  <si>
    <t>MG52516091016</t>
  </si>
  <si>
    <t>Antsotry Faliakondro</t>
  </si>
  <si>
    <t>Bemanondrotsy</t>
  </si>
  <si>
    <t>MG52518091005</t>
  </si>
  <si>
    <t>MG52516091017</t>
  </si>
  <si>
    <t>Bebea</t>
  </si>
  <si>
    <t>Fenoarivo Sud</t>
  </si>
  <si>
    <t>MG52518091006</t>
  </si>
  <si>
    <t>MG52516091018</t>
  </si>
  <si>
    <t>Vazoa</t>
  </si>
  <si>
    <t>Mahabo Sud</t>
  </si>
  <si>
    <t>MG52518091007</t>
  </si>
  <si>
    <t>MG52516091019</t>
  </si>
  <si>
    <t>Andobaka</t>
  </si>
  <si>
    <t>MG52518091008</t>
  </si>
  <si>
    <t>MG52516091020</t>
  </si>
  <si>
    <t>Betioky Zanavo</t>
  </si>
  <si>
    <t>Nagnarena</t>
  </si>
  <si>
    <t>MG52518091009</t>
  </si>
  <si>
    <t>MG52516091021</t>
  </si>
  <si>
    <t>Belay Marolava</t>
  </si>
  <si>
    <t>Ambatosilava</t>
  </si>
  <si>
    <t>Soaserana Sud</t>
  </si>
  <si>
    <t>MG52518091010</t>
  </si>
  <si>
    <t>MG52516091022</t>
  </si>
  <si>
    <t>Terakabo</t>
  </si>
  <si>
    <t>Ambatry Ambony</t>
  </si>
  <si>
    <t>MG51506013009</t>
  </si>
  <si>
    <t>MG52516091023</t>
  </si>
  <si>
    <t>Andasary Sud</t>
  </si>
  <si>
    <t>Ambatry Mahabo</t>
  </si>
  <si>
    <t>MG51506013008</t>
  </si>
  <si>
    <t>MG52516091024</t>
  </si>
  <si>
    <t>Tsifahera</t>
  </si>
  <si>
    <t>Ambatry Manory</t>
  </si>
  <si>
    <t>MG51506013004</t>
  </si>
  <si>
    <t>MG52516091025</t>
  </si>
  <si>
    <t>Beraketa II</t>
  </si>
  <si>
    <t>Maheny</t>
  </si>
  <si>
    <t>MG51506013001</t>
  </si>
  <si>
    <t>MG52516011001</t>
  </si>
  <si>
    <t>Anjatoka</t>
  </si>
  <si>
    <t>Ambatry Tanambao</t>
  </si>
  <si>
    <t>MG51506013010</t>
  </si>
  <si>
    <t>MG52516011002</t>
  </si>
  <si>
    <t>Andaboly</t>
  </si>
  <si>
    <t>Anadabolava</t>
  </si>
  <si>
    <t>MG51506013007</t>
  </si>
  <si>
    <t>MG52516011003</t>
  </si>
  <si>
    <t>Ambaro</t>
  </si>
  <si>
    <t>Andranokototo</t>
  </si>
  <si>
    <t>MG51506013002</t>
  </si>
  <si>
    <t>MG52516011004</t>
  </si>
  <si>
    <t>Avaradrova</t>
  </si>
  <si>
    <t>Andranotantely</t>
  </si>
  <si>
    <t>MG51506013003</t>
  </si>
  <si>
    <t>MG52516011005</t>
  </si>
  <si>
    <t>Beabo</t>
  </si>
  <si>
    <t>Tsilavondrivotse</t>
  </si>
  <si>
    <t>MG51506013006</t>
  </si>
  <si>
    <t>MG52516011006</t>
  </si>
  <si>
    <t>Esingo</t>
  </si>
  <si>
    <t>MG52516011007</t>
  </si>
  <si>
    <t>Antanambao IIi</t>
  </si>
  <si>
    <t>MG52516011008</t>
  </si>
  <si>
    <t>Antanambao I</t>
  </si>
  <si>
    <t>MG52516011009</t>
  </si>
  <si>
    <t>Berary</t>
  </si>
  <si>
    <t>MG52516011010</t>
  </si>
  <si>
    <t>Mitsangana II</t>
  </si>
  <si>
    <t>MG52516011011</t>
  </si>
  <si>
    <t>Mitsangana I</t>
  </si>
  <si>
    <t>MG52516011012</t>
  </si>
  <si>
    <t>MG52516011013</t>
  </si>
  <si>
    <t>Amboasary II</t>
  </si>
  <si>
    <t>Fort-Dauphin</t>
  </si>
  <si>
    <t>MG52516011014</t>
  </si>
  <si>
    <t>Ambolomariagne</t>
  </si>
  <si>
    <t>MG52516011015</t>
  </si>
  <si>
    <t>Ambazoamirafy</t>
  </si>
  <si>
    <t>MG52516011016</t>
  </si>
  <si>
    <t>Esanta Fototra</t>
  </si>
  <si>
    <t>MG52516011017</t>
  </si>
  <si>
    <t>Ambaniavoha</t>
  </si>
  <si>
    <t>MG52516011018</t>
  </si>
  <si>
    <t>Ebana</t>
  </si>
  <si>
    <t>MG52516011019</t>
  </si>
  <si>
    <t>Ankilimafaitse Bas</t>
  </si>
  <si>
    <t>MG52516011020</t>
  </si>
  <si>
    <t>Beanike I</t>
  </si>
  <si>
    <t>MG52516011021</t>
  </si>
  <si>
    <t>Amborobe</t>
  </si>
  <si>
    <t>MG52516011022</t>
  </si>
  <si>
    <t>Beanike II</t>
  </si>
  <si>
    <t>MG52516011023</t>
  </si>
  <si>
    <t>MG52516011024</t>
  </si>
  <si>
    <t>Antetebey</t>
  </si>
  <si>
    <t>Anarabajy</t>
  </si>
  <si>
    <t>MG53519010009</t>
  </si>
  <si>
    <t>MG52516011025</t>
  </si>
  <si>
    <t>Tsirangoty</t>
  </si>
  <si>
    <t>Ankamena S.S.M</t>
  </si>
  <si>
    <t>MG53519010008</t>
  </si>
  <si>
    <t>MG52516011026</t>
  </si>
  <si>
    <t>Tsingivilahy</t>
  </si>
  <si>
    <t>Ankamena Tanantsoa</t>
  </si>
  <si>
    <t>MG53519010024</t>
  </si>
  <si>
    <t>MG52516011027</t>
  </si>
  <si>
    <t>Esanta Maromainty</t>
  </si>
  <si>
    <t>Ankilimiary</t>
  </si>
  <si>
    <t>MG53519010002</t>
  </si>
  <si>
    <t>MG52516011028</t>
  </si>
  <si>
    <t>Ambanefengoke</t>
  </si>
  <si>
    <t>MG53519010012</t>
  </si>
  <si>
    <t>MG52516011029</t>
  </si>
  <si>
    <t>Bekokako</t>
  </si>
  <si>
    <t>Ankitry</t>
  </si>
  <si>
    <t>MG53519010019</t>
  </si>
  <si>
    <t>MG52516011030</t>
  </si>
  <si>
    <t>Sarihangy</t>
  </si>
  <si>
    <t>Antsognognabo Tanamahavelo</t>
  </si>
  <si>
    <t>MG53519010007</t>
  </si>
  <si>
    <t>MG52516011031</t>
  </si>
  <si>
    <t>Behabobo II</t>
  </si>
  <si>
    <t>Beavoha</t>
  </si>
  <si>
    <t>Bedaro</t>
  </si>
  <si>
    <t>MG53519010005</t>
  </si>
  <si>
    <t>MG52516011032</t>
  </si>
  <si>
    <t>Ankilifaly</t>
  </si>
  <si>
    <t>MG53519010014</t>
  </si>
  <si>
    <t>MG52516011033</t>
  </si>
  <si>
    <t>Milahane Fenoarivo</t>
  </si>
  <si>
    <t>Savary-II</t>
  </si>
  <si>
    <t>Belitsake</t>
  </si>
  <si>
    <t>MG53519010010</t>
  </si>
  <si>
    <t>MG52516011034</t>
  </si>
  <si>
    <t>Andamilamy</t>
  </si>
  <si>
    <t>Vohomary</t>
  </si>
  <si>
    <t>Berano Gallois</t>
  </si>
  <si>
    <t>MG53519010023</t>
  </si>
  <si>
    <t>MG52516011035</t>
  </si>
  <si>
    <t>Sarisanga</t>
  </si>
  <si>
    <t>Bevala D.P.</t>
  </si>
  <si>
    <t>MG53519010021</t>
  </si>
  <si>
    <t>MG52516011036</t>
  </si>
  <si>
    <t>Varesoa</t>
  </si>
  <si>
    <t>Bevala Gallois</t>
  </si>
  <si>
    <t>MG53519010016</t>
  </si>
  <si>
    <t>MG52516011037</t>
  </si>
  <si>
    <t>Marofanogne</t>
  </si>
  <si>
    <t>Bevala Ville</t>
  </si>
  <si>
    <t>MG53519010015</t>
  </si>
  <si>
    <t>MG52516011038</t>
  </si>
  <si>
    <t>Ankilivinonjy</t>
  </si>
  <si>
    <t>Erombazy</t>
  </si>
  <si>
    <t>MG53519010022</t>
  </si>
  <si>
    <t>MG52516011039</t>
  </si>
  <si>
    <t>Antsatrahamasy</t>
  </si>
  <si>
    <t>Hovotsotse</t>
  </si>
  <si>
    <t>MG53519010020</t>
  </si>
  <si>
    <t>MG52516011040</t>
  </si>
  <si>
    <t>Esalo</t>
  </si>
  <si>
    <t>MG53519010018</t>
  </si>
  <si>
    <t>MG52516011041</t>
  </si>
  <si>
    <t>Anafondrakady</t>
  </si>
  <si>
    <t>Limby</t>
  </si>
  <si>
    <t>MG53519010017</t>
  </si>
  <si>
    <t>MG52516011042</t>
  </si>
  <si>
    <t>Maromalay</t>
  </si>
  <si>
    <t>Magnaly</t>
  </si>
  <si>
    <t>MG53519010011</t>
  </si>
  <si>
    <t>MG52516011043</t>
  </si>
  <si>
    <t>Esanta IIi</t>
  </si>
  <si>
    <t>Mantsake</t>
  </si>
  <si>
    <t>MG53519010013</t>
  </si>
  <si>
    <t>MG52516011044</t>
  </si>
  <si>
    <t>Esanta Marofoty</t>
  </si>
  <si>
    <t>MG53519010004</t>
  </si>
  <si>
    <t>MG52516011045</t>
  </si>
  <si>
    <t>Antseky Nord</t>
  </si>
  <si>
    <t>S.P.S.M.</t>
  </si>
  <si>
    <t>MG53519010006</t>
  </si>
  <si>
    <t>MG52516011046</t>
  </si>
  <si>
    <t>Antseky Sud</t>
  </si>
  <si>
    <t>Iaborotsy</t>
  </si>
  <si>
    <t>Tanambao</t>
  </si>
  <si>
    <t>MG53519010003</t>
  </si>
  <si>
    <t>MG52516011047</t>
  </si>
  <si>
    <t>Tsianoriha</t>
  </si>
  <si>
    <t>MG53519010001</t>
  </si>
  <si>
    <t>MG52516011048</t>
  </si>
  <si>
    <t>Behabobo I</t>
  </si>
  <si>
    <t>Agnahibe</t>
  </si>
  <si>
    <t>MG51520111012</t>
  </si>
  <si>
    <t>MG52516011049</t>
  </si>
  <si>
    <t>Ankaka</t>
  </si>
  <si>
    <t>Ambika</t>
  </si>
  <si>
    <t>MG51520111003</t>
  </si>
  <si>
    <t>MG52516011050</t>
  </si>
  <si>
    <t>MG51520111001</t>
  </si>
  <si>
    <t>MG52516011051</t>
  </si>
  <si>
    <t>Ambolobe</t>
  </si>
  <si>
    <t>Ankotrofoty</t>
  </si>
  <si>
    <t>MG51520111009</t>
  </si>
  <si>
    <t>MG52516011052</t>
  </si>
  <si>
    <t>Ankilimafaitse Haut</t>
  </si>
  <si>
    <t>Antainosy</t>
  </si>
  <si>
    <t>MG51520111004</t>
  </si>
  <si>
    <t>MG52516011053</t>
  </si>
  <si>
    <t>Lavandrandra</t>
  </si>
  <si>
    <t>Antsarongaza</t>
  </si>
  <si>
    <t>MG51520111005</t>
  </si>
  <si>
    <t>MG52516011054</t>
  </si>
  <si>
    <t>Sevohipoty</t>
  </si>
  <si>
    <t>MG51520111007</t>
  </si>
  <si>
    <t>MG52516011055</t>
  </si>
  <si>
    <t>Tsialihe</t>
  </si>
  <si>
    <t>Mahaleotse</t>
  </si>
  <si>
    <t>MG51520111011</t>
  </si>
  <si>
    <t>MG52516011056</t>
  </si>
  <si>
    <t>Maroamalo</t>
  </si>
  <si>
    <t>MG51520111002</t>
  </si>
  <si>
    <t>MG52516011057</t>
  </si>
  <si>
    <t>Tranobe Maromainty</t>
  </si>
  <si>
    <t>Maropia</t>
  </si>
  <si>
    <t>MG51520111010</t>
  </si>
  <si>
    <t>MG52516011058</t>
  </si>
  <si>
    <t>Ekonka</t>
  </si>
  <si>
    <t>Tanandava Mahabo</t>
  </si>
  <si>
    <t>MG51520111008</t>
  </si>
  <si>
    <t>MG52516011059</t>
  </si>
  <si>
    <t>Talaky Centrale</t>
  </si>
  <si>
    <t>Tolikisy</t>
  </si>
  <si>
    <t>MG51520111006</t>
  </si>
  <si>
    <t>MG52516011060</t>
  </si>
  <si>
    <t>Talaky Marofoty</t>
  </si>
  <si>
    <t>MG52516011061</t>
  </si>
  <si>
    <t>MG52516011062</t>
  </si>
  <si>
    <t>Botreoke</t>
  </si>
  <si>
    <t>MG52516152001</t>
  </si>
  <si>
    <t>Antanimavo II</t>
  </si>
  <si>
    <t>MG52516152002</t>
  </si>
  <si>
    <t>Manarena Mahasoa</t>
  </si>
  <si>
    <t>MG52516152003</t>
  </si>
  <si>
    <t>Antsihanamasy</t>
  </si>
  <si>
    <t>MG52516152004</t>
  </si>
  <si>
    <t>Andalipito</t>
  </si>
  <si>
    <t>MG52516152005</t>
  </si>
  <si>
    <t>Ampanaperandrotsy I</t>
  </si>
  <si>
    <t>MG52516152006</t>
  </si>
  <si>
    <t>Ampanaperandrotsy II</t>
  </si>
  <si>
    <t>MG52516152007</t>
  </si>
  <si>
    <t>Mafilefy I</t>
  </si>
  <si>
    <t>MG52516152008</t>
  </si>
  <si>
    <t>Antafianampela I</t>
  </si>
  <si>
    <t>MG51520150001</t>
  </si>
  <si>
    <t>MG52516152009</t>
  </si>
  <si>
    <t>Anjatelo I</t>
  </si>
  <si>
    <t>Ampihamy</t>
  </si>
  <si>
    <t>MG51520150007</t>
  </si>
  <si>
    <t>MG52516152010</t>
  </si>
  <si>
    <t>Besatra Soarano</t>
  </si>
  <si>
    <t>MG51520150009</t>
  </si>
  <si>
    <t>MG52516152011</t>
  </si>
  <si>
    <t>Befeno Beropiteke I</t>
  </si>
  <si>
    <t>Befiha</t>
  </si>
  <si>
    <t>MG51520150004</t>
  </si>
  <si>
    <t>MG52516152012</t>
  </si>
  <si>
    <t>Antanimavo I</t>
  </si>
  <si>
    <t>Belavenoka</t>
  </si>
  <si>
    <t>MG51520150006</t>
  </si>
  <si>
    <t>MG52516032001</t>
  </si>
  <si>
    <t>Ankazomagnitse</t>
  </si>
  <si>
    <t>Ihazoambo</t>
  </si>
  <si>
    <t>MG51520150003</t>
  </si>
  <si>
    <t>MG52516032002</t>
  </si>
  <si>
    <t>Analasoa</t>
  </si>
  <si>
    <t>Berehoka</t>
  </si>
  <si>
    <t>MG51520150011</t>
  </si>
  <si>
    <t>MG52516032003</t>
  </si>
  <si>
    <t>Lavainaly</t>
  </si>
  <si>
    <t>MG51520150008</t>
  </si>
  <si>
    <t>MG52516032004</t>
  </si>
  <si>
    <t>Homelatse</t>
  </si>
  <si>
    <t>Manantsofy</t>
  </si>
  <si>
    <t>MG51520150002</t>
  </si>
  <si>
    <t>MG52516032005</t>
  </si>
  <si>
    <t>Ankilimalangy</t>
  </si>
  <si>
    <t>MG51520150005</t>
  </si>
  <si>
    <t>MG52516032006</t>
  </si>
  <si>
    <t>Magnindra</t>
  </si>
  <si>
    <t>Tongah</t>
  </si>
  <si>
    <t>MG51520150010</t>
  </si>
  <si>
    <t>MG52516032007</t>
  </si>
  <si>
    <t>MG52516032008</t>
  </si>
  <si>
    <t>MG52516032009</t>
  </si>
  <si>
    <t>MG52516032010</t>
  </si>
  <si>
    <t>MG52516032011</t>
  </si>
  <si>
    <t>Anjamalinike</t>
  </si>
  <si>
    <t>MG52516032012</t>
  </si>
  <si>
    <t>MG52516032013</t>
  </si>
  <si>
    <t>Afondrakady</t>
  </si>
  <si>
    <t>MG52516032014</t>
  </si>
  <si>
    <t>Anafondravoay</t>
  </si>
  <si>
    <t>MG52516032015</t>
  </si>
  <si>
    <t>Ankileroa Marolava</t>
  </si>
  <si>
    <t>MG52516032016</t>
  </si>
  <si>
    <t>Ankilisana</t>
  </si>
  <si>
    <t>MG52516032017</t>
  </si>
  <si>
    <t>Mahatomotse</t>
  </si>
  <si>
    <t>MG52516151001</t>
  </si>
  <si>
    <t>Andalatanosy Atsimo</t>
  </si>
  <si>
    <t>MG52516151002</t>
  </si>
  <si>
    <t>Vohibanemba</t>
  </si>
  <si>
    <t>MG52516151003</t>
  </si>
  <si>
    <t>MG52516151004</t>
  </si>
  <si>
    <t>Ambatomasy</t>
  </si>
  <si>
    <t>MG52516151005</t>
  </si>
  <si>
    <t>Andalakaolo</t>
  </si>
  <si>
    <t>MG52516151006</t>
  </si>
  <si>
    <t>Ambatobendretsiomby</t>
  </si>
  <si>
    <t>MG52516151007</t>
  </si>
  <si>
    <t>Manolodroa</t>
  </si>
  <si>
    <t>MG52516151008</t>
  </si>
  <si>
    <t>Ankondria</t>
  </si>
  <si>
    <t>MG52516151009</t>
  </si>
  <si>
    <t>Bekopiky</t>
  </si>
  <si>
    <t>MG52516151010</t>
  </si>
  <si>
    <t>Edasotse</t>
  </si>
  <si>
    <t>MG52516151011</t>
  </si>
  <si>
    <t>Ankafoja</t>
  </si>
  <si>
    <t>MG52516151012</t>
  </si>
  <si>
    <t>Kelelemby Ankilemasy</t>
  </si>
  <si>
    <t>MG52516151013</t>
  </si>
  <si>
    <t>Bekapitsa</t>
  </si>
  <si>
    <t>MG52516151014</t>
  </si>
  <si>
    <t>Koroma Toby</t>
  </si>
  <si>
    <t>MG52516151015</t>
  </si>
  <si>
    <t>Behena</t>
  </si>
  <si>
    <t>MG52516151016</t>
  </si>
  <si>
    <t>Andalatanosy Avaratra</t>
  </si>
  <si>
    <t>MG52516151017</t>
  </si>
  <si>
    <t>Andrambarotse</t>
  </si>
  <si>
    <t>MG52516151018</t>
  </si>
  <si>
    <t>MG52516151019</t>
  </si>
  <si>
    <t>Anjapito</t>
  </si>
  <si>
    <t>Soahazo</t>
  </si>
  <si>
    <t>MG52516151020</t>
  </si>
  <si>
    <t>Modoioke</t>
  </si>
  <si>
    <t>MG52516151021</t>
  </si>
  <si>
    <t>MG52516151022</t>
  </si>
  <si>
    <t>Manalihara</t>
  </si>
  <si>
    <t>Tsifota</t>
  </si>
  <si>
    <t>MG52516151023</t>
  </si>
  <si>
    <t>Anjakota</t>
  </si>
  <si>
    <t>MG52516151024</t>
  </si>
  <si>
    <t>Andemby</t>
  </si>
  <si>
    <t>MG52516151025</t>
  </si>
  <si>
    <t>Marofany</t>
  </si>
  <si>
    <t>MG52516151026</t>
  </si>
  <si>
    <t>Analamahery</t>
  </si>
  <si>
    <t>MG52516151027</t>
  </si>
  <si>
    <t>MG52516151028</t>
  </si>
  <si>
    <t>Vohimpandrany Est</t>
  </si>
  <si>
    <t>MG52516151029</t>
  </si>
  <si>
    <t>Ambondrombe</t>
  </si>
  <si>
    <t>MG52516151030</t>
  </si>
  <si>
    <t>Ambahivahy</t>
  </si>
  <si>
    <t>MG51507050003</t>
  </si>
  <si>
    <t>MG52516151031</t>
  </si>
  <si>
    <t>Andranolaliky</t>
  </si>
  <si>
    <t>Ambararata Haut</t>
  </si>
  <si>
    <t>MG51507050002</t>
  </si>
  <si>
    <t>MG52516151032</t>
  </si>
  <si>
    <t>Andrambita</t>
  </si>
  <si>
    <t>Ambatomanambahatse</t>
  </si>
  <si>
    <t>MG51507050004</t>
  </si>
  <si>
    <t>MG52516151033</t>
  </si>
  <si>
    <t>Ambaliandro</t>
  </si>
  <si>
    <t>Amborompotsy I</t>
  </si>
  <si>
    <t>MG51507050001</t>
  </si>
  <si>
    <t>MG52516151034</t>
  </si>
  <si>
    <t>Vohitraomby</t>
  </si>
  <si>
    <t>Amborompotsy II</t>
  </si>
  <si>
    <t>MG51507050013</t>
  </si>
  <si>
    <t>MG52516151035</t>
  </si>
  <si>
    <t>Belindo Bas</t>
  </si>
  <si>
    <t>Analamisaka</t>
  </si>
  <si>
    <t>MG51507050020</t>
  </si>
  <si>
    <t>MG52516014001</t>
  </si>
  <si>
    <t>Beanatara I</t>
  </si>
  <si>
    <t>Anaramalinike</t>
  </si>
  <si>
    <t>MG51507050015</t>
  </si>
  <si>
    <t>MG52516014002</t>
  </si>
  <si>
    <t>MG51507050014</t>
  </si>
  <si>
    <t>MG52516014003</t>
  </si>
  <si>
    <t>Tobodriha</t>
  </si>
  <si>
    <t>Ankilimanondro Nord</t>
  </si>
  <si>
    <t>MG51507050009</t>
  </si>
  <si>
    <t>MG52516014004</t>
  </si>
  <si>
    <t>Ankilimanondro Sud</t>
  </si>
  <si>
    <t>MG51507050011</t>
  </si>
  <si>
    <t>MG52516014005</t>
  </si>
  <si>
    <t>Anjeky Ankilivalo</t>
  </si>
  <si>
    <t>Ankisakisake</t>
  </si>
  <si>
    <t>MG51507050012</t>
  </si>
  <si>
    <t>MG52516014006</t>
  </si>
  <si>
    <t>Amboroky I</t>
  </si>
  <si>
    <t>Antanimavo</t>
  </si>
  <si>
    <t>MG51507050019</t>
  </si>
  <si>
    <t>MG52516014007</t>
  </si>
  <si>
    <t>Amboroke II</t>
  </si>
  <si>
    <t>Bealango I</t>
  </si>
  <si>
    <t>MG51507050006</t>
  </si>
  <si>
    <t>MG52516014008</t>
  </si>
  <si>
    <t>Ambaliandro Marobey I</t>
  </si>
  <si>
    <t>Bealango II</t>
  </si>
  <si>
    <t>MG51507050007</t>
  </si>
  <si>
    <t>MG52516014009</t>
  </si>
  <si>
    <t>Marovaho</t>
  </si>
  <si>
    <t>Belalitse</t>
  </si>
  <si>
    <t>MG51507050008</t>
  </si>
  <si>
    <t>MG52516014010</t>
  </si>
  <si>
    <t>Marolava I</t>
  </si>
  <si>
    <t>MG51507050022</t>
  </si>
  <si>
    <t>MG52516014011</t>
  </si>
  <si>
    <t>Anjeky Erada</t>
  </si>
  <si>
    <t>Bemoita Nord</t>
  </si>
  <si>
    <t>MG51507050016</t>
  </si>
  <si>
    <t>MG52516014012</t>
  </si>
  <si>
    <t>Antanimiary</t>
  </si>
  <si>
    <t>Bemoita Sud</t>
  </si>
  <si>
    <t>MG51507050018</t>
  </si>
  <si>
    <t>MG52516014013</t>
  </si>
  <si>
    <t>Erada Popiner</t>
  </si>
  <si>
    <t>MG51507050010</t>
  </si>
  <si>
    <t>MG52516014014</t>
  </si>
  <si>
    <t>Analavelo Bearivo</t>
  </si>
  <si>
    <t>Besavoa</t>
  </si>
  <si>
    <t>MG51507050021</t>
  </si>
  <si>
    <t>MG52516014015</t>
  </si>
  <si>
    <t>Beanantara II</t>
  </si>
  <si>
    <t>MG51507050023</t>
  </si>
  <si>
    <t>MG52516014016</t>
  </si>
  <si>
    <t>Beanatara Sud</t>
  </si>
  <si>
    <t>Motombe</t>
  </si>
  <si>
    <t>MG51507050005</t>
  </si>
  <si>
    <t>MG52516014017</t>
  </si>
  <si>
    <t>Anjeky Enikonty</t>
  </si>
  <si>
    <t>Tsotsama</t>
  </si>
  <si>
    <t>MG51507050017</t>
  </si>
  <si>
    <t>MG52516014018</t>
  </si>
  <si>
    <t>Ankilikira I</t>
  </si>
  <si>
    <t>MG52516014019</t>
  </si>
  <si>
    <t>Ankilikira Sud</t>
  </si>
  <si>
    <t>MG52516014020</t>
  </si>
  <si>
    <t>Ankilikira II</t>
  </si>
  <si>
    <t>MG52516014021</t>
  </si>
  <si>
    <t>Anjeky Behevotse</t>
  </si>
  <si>
    <t>MG52516014022</t>
  </si>
  <si>
    <t>Enjoty Behabobo</t>
  </si>
  <si>
    <t>MG52516014023</t>
  </si>
  <si>
    <t>Marofoty Avaradrova</t>
  </si>
  <si>
    <t>MG52516014024</t>
  </si>
  <si>
    <t>Anjeky Maroho</t>
  </si>
  <si>
    <t>MG52516014025</t>
  </si>
  <si>
    <t>Analavelo Ambaro</t>
  </si>
  <si>
    <t>MG52516014026</t>
  </si>
  <si>
    <t>Marolava II</t>
  </si>
  <si>
    <t>MG52516130001</t>
  </si>
  <si>
    <t>MG52516130002</t>
  </si>
  <si>
    <t>Analave Fotsy</t>
  </si>
  <si>
    <t>MG52516130003</t>
  </si>
  <si>
    <t>Amboasary Tehalomboro</t>
  </si>
  <si>
    <t>MG52516130004</t>
  </si>
  <si>
    <t>MG52516130005</t>
  </si>
  <si>
    <t>Ambolokohy</t>
  </si>
  <si>
    <t>MG52516130006</t>
  </si>
  <si>
    <t>Ankileroa Befeno</t>
  </si>
  <si>
    <t>MG52516130007</t>
  </si>
  <si>
    <t>Somangy Ankileroa</t>
  </si>
  <si>
    <t>MG52516130008</t>
  </si>
  <si>
    <t>Andraketa</t>
  </si>
  <si>
    <t>MG52516130009</t>
  </si>
  <si>
    <t>Ankilimasy Tedo</t>
  </si>
  <si>
    <t>MG52516130010</t>
  </si>
  <si>
    <t>Ankilimilopaka</t>
  </si>
  <si>
    <t>MG52516130011</t>
  </si>
  <si>
    <t>Ambinany I</t>
  </si>
  <si>
    <t>MG52516130012</t>
  </si>
  <si>
    <t>Horombe Antsakoamiary</t>
  </si>
  <si>
    <t>MG52516130013</t>
  </si>
  <si>
    <t>Bevinda</t>
  </si>
  <si>
    <t>MG52516130014</t>
  </si>
  <si>
    <t>Ambararata Bas</t>
  </si>
  <si>
    <t>MG52516130015</t>
  </si>
  <si>
    <t>Antsakoamasy</t>
  </si>
  <si>
    <t>MG52516130016</t>
  </si>
  <si>
    <t>MG52516130017</t>
  </si>
  <si>
    <t>Vohitsova</t>
  </si>
  <si>
    <t>MG52516130018</t>
  </si>
  <si>
    <t>Ankaramanoy</t>
  </si>
  <si>
    <t>MG52516130019</t>
  </si>
  <si>
    <t>Soamiry Analave Mainty IIi</t>
  </si>
  <si>
    <t>MG52516130020</t>
  </si>
  <si>
    <t>Analave Mainty I</t>
  </si>
  <si>
    <t>MG52516130021</t>
  </si>
  <si>
    <t>Analave Mainty II</t>
  </si>
  <si>
    <t>MG52516130022</t>
  </si>
  <si>
    <t>Andemby Analamaiky</t>
  </si>
  <si>
    <t>MG52516130023</t>
  </si>
  <si>
    <t>Soity Bas</t>
  </si>
  <si>
    <t>MG52516130024</t>
  </si>
  <si>
    <t>Betoko Ambatosoavolo</t>
  </si>
  <si>
    <t>MG52516130025</t>
  </si>
  <si>
    <t>Ikonda Ambatosoavolo</t>
  </si>
  <si>
    <t>MG52516130026</t>
  </si>
  <si>
    <t>Ikonda Tsimiarihandry</t>
  </si>
  <si>
    <t>MG52516130027</t>
  </si>
  <si>
    <t>Ambingovingo</t>
  </si>
  <si>
    <t>MG52516130028</t>
  </si>
  <si>
    <t>MG52516130029</t>
  </si>
  <si>
    <t>MG52516130030</t>
  </si>
  <si>
    <t>Sakaomby</t>
  </si>
  <si>
    <t>MG52516130031</t>
  </si>
  <si>
    <t>Andriamanarina Avaratra</t>
  </si>
  <si>
    <t>MG52516130032</t>
  </si>
  <si>
    <t>Marolava Antsatra</t>
  </si>
  <si>
    <t>MG52516130033</t>
  </si>
  <si>
    <t>Manavy</t>
  </si>
  <si>
    <t>MG52516130034</t>
  </si>
  <si>
    <t>Andriamanarina Imangory</t>
  </si>
  <si>
    <t>MG52516130035</t>
  </si>
  <si>
    <t>MG52516130036</t>
  </si>
  <si>
    <t>Andranogiso</t>
  </si>
  <si>
    <t>MG52516130037</t>
  </si>
  <si>
    <t>Andriamanarina Atsimo</t>
  </si>
  <si>
    <t>MG52516130038</t>
  </si>
  <si>
    <t>Ambaro Antsagnira</t>
  </si>
  <si>
    <t>MG52516130039</t>
  </si>
  <si>
    <t>Ambaro Loharoe</t>
  </si>
  <si>
    <t>MG52516130040</t>
  </si>
  <si>
    <t>MG52516130041</t>
  </si>
  <si>
    <t>Laparoy</t>
  </si>
  <si>
    <t>MG52516013001</t>
  </si>
  <si>
    <t>Erada II</t>
  </si>
  <si>
    <t>MG52516013002</t>
  </si>
  <si>
    <t>Habohabo Sud</t>
  </si>
  <si>
    <t>MG52516013003</t>
  </si>
  <si>
    <t>Habohabo Nord</t>
  </si>
  <si>
    <t>MG52516013004</t>
  </si>
  <si>
    <t>Mitreaky</t>
  </si>
  <si>
    <t>MG52516013005</t>
  </si>
  <si>
    <t>Ankaragnabo</t>
  </si>
  <si>
    <t>MG52516013006</t>
  </si>
  <si>
    <t>Nisorona</t>
  </si>
  <si>
    <t>MG52516013007</t>
  </si>
  <si>
    <t>Belaza</t>
  </si>
  <si>
    <t>MG52516013008</t>
  </si>
  <si>
    <t>Vohibaoe I</t>
  </si>
  <si>
    <t>MG52516013009</t>
  </si>
  <si>
    <t>Ambory I</t>
  </si>
  <si>
    <t>MG52516013010</t>
  </si>
  <si>
    <t>Ambory II</t>
  </si>
  <si>
    <t>MG52516013011</t>
  </si>
  <si>
    <t>Anketa</t>
  </si>
  <si>
    <t>MG52516013012</t>
  </si>
  <si>
    <t>Ankazomagnitsy</t>
  </si>
  <si>
    <t>MG52516013013</t>
  </si>
  <si>
    <t>MG52516013014</t>
  </si>
  <si>
    <t>Erada I</t>
  </si>
  <si>
    <t>MG52516013015</t>
  </si>
  <si>
    <t>Erada IIi</t>
  </si>
  <si>
    <t>MG52516013016</t>
  </si>
  <si>
    <t>Ambanikily Sud</t>
  </si>
  <si>
    <t>MG52516013017</t>
  </si>
  <si>
    <t>Ambanikily Nord</t>
  </si>
  <si>
    <t>MG52516190001</t>
  </si>
  <si>
    <t>MG52516190002</t>
  </si>
  <si>
    <t>MG52516190003</t>
  </si>
  <si>
    <t>Andranovola</t>
  </si>
  <si>
    <t>MG52516190004</t>
  </si>
  <si>
    <t>Antehalomboro</t>
  </si>
  <si>
    <t>MG52516190005</t>
  </si>
  <si>
    <t>MG52516190006</t>
  </si>
  <si>
    <t>MG52516190007</t>
  </si>
  <si>
    <t>Iaborano</t>
  </si>
  <si>
    <t>MG52516190008</t>
  </si>
  <si>
    <t>Ambaninato II</t>
  </si>
  <si>
    <t>Ambalatsiefa</t>
  </si>
  <si>
    <t>MG51507010008</t>
  </si>
  <si>
    <t>MG52516190009</t>
  </si>
  <si>
    <t>Ambanenato Mahazoarivo</t>
  </si>
  <si>
    <t>MG51507010003</t>
  </si>
  <si>
    <t>MG52516190010</t>
  </si>
  <si>
    <t>Ambaninato I</t>
  </si>
  <si>
    <t>Ambatolahinaory</t>
  </si>
  <si>
    <t>MG51507010020</t>
  </si>
  <si>
    <t>MG52516190011</t>
  </si>
  <si>
    <t>Antesomay</t>
  </si>
  <si>
    <t>Ambohimahatazana</t>
  </si>
  <si>
    <t>MG51507010007</t>
  </si>
  <si>
    <t>MG52516190012</t>
  </si>
  <si>
    <t>Antsakoamalangy</t>
  </si>
  <si>
    <t>Ampanihy Centre</t>
  </si>
  <si>
    <t>MG51507010001</t>
  </si>
  <si>
    <t>MG52516190013</t>
  </si>
  <si>
    <t>Kalady</t>
  </si>
  <si>
    <t>MG51507010005</t>
  </si>
  <si>
    <t>MG52516190014</t>
  </si>
  <si>
    <t>Andranovaho</t>
  </si>
  <si>
    <t>MG51507010025</t>
  </si>
  <si>
    <t>MG52516190015</t>
  </si>
  <si>
    <t>Esogno Antanele</t>
  </si>
  <si>
    <t>Ankilitoka</t>
  </si>
  <si>
    <t>MG51507010012</t>
  </si>
  <si>
    <t>MG52516190016</t>
  </si>
  <si>
    <t>Finday</t>
  </si>
  <si>
    <t>Antanimainty</t>
  </si>
  <si>
    <t>MG51507010006</t>
  </si>
  <si>
    <t>MG52516190017</t>
  </si>
  <si>
    <t>Ankilivohitse</t>
  </si>
  <si>
    <t>Antsaridava</t>
  </si>
  <si>
    <t>MG51507010013</t>
  </si>
  <si>
    <t>MG52516190018</t>
  </si>
  <si>
    <t>Ambalantany I</t>
  </si>
  <si>
    <t>MG51507010009</t>
  </si>
  <si>
    <t>MG52516190019</t>
  </si>
  <si>
    <t>Analavondrovey</t>
  </si>
  <si>
    <t>Besakoa Sud</t>
  </si>
  <si>
    <t>MG51507010022</t>
  </si>
  <si>
    <t>MG52516170001</t>
  </si>
  <si>
    <t>Jafaro I</t>
  </si>
  <si>
    <t>Betsibaroke</t>
  </si>
  <si>
    <t>MG51507010014</t>
  </si>
  <si>
    <t>MG52516170002</t>
  </si>
  <si>
    <t>Ankara Andindo</t>
  </si>
  <si>
    <t>Etanjo</t>
  </si>
  <si>
    <t>MG51507010016</t>
  </si>
  <si>
    <t>MG52516170003</t>
  </si>
  <si>
    <t>Ankilimiandra</t>
  </si>
  <si>
    <t>Etrobeke</t>
  </si>
  <si>
    <t>MG51507010015</t>
  </si>
  <si>
    <t>MG52516170004</t>
  </si>
  <si>
    <t>Evazy</t>
  </si>
  <si>
    <t>MG51507010023</t>
  </si>
  <si>
    <t>MG52516170005</t>
  </si>
  <si>
    <t>Tsiabetsaka</t>
  </si>
  <si>
    <t>Firanga</t>
  </si>
  <si>
    <t>MG51507010024</t>
  </si>
  <si>
    <t>MG52516170006</t>
  </si>
  <si>
    <t>Anjakamba Haut</t>
  </si>
  <si>
    <t>Gorogoda</t>
  </si>
  <si>
    <t>MG51507010011</t>
  </si>
  <si>
    <t>MG52516170007</t>
  </si>
  <si>
    <t>Ankarana Anivo</t>
  </si>
  <si>
    <t>Lafibato</t>
  </si>
  <si>
    <t>MG51507010004</t>
  </si>
  <si>
    <t>MG52516170008</t>
  </si>
  <si>
    <t>Antafianampela Bas</t>
  </si>
  <si>
    <t>Lavaposa</t>
  </si>
  <si>
    <t>MG51507010021</t>
  </si>
  <si>
    <t>MG52516170009</t>
  </si>
  <si>
    <t>Antanantsoa</t>
  </si>
  <si>
    <t>Reambohitse Bas</t>
  </si>
  <si>
    <t>MG51507010002</t>
  </si>
  <si>
    <t>MG52516170010</t>
  </si>
  <si>
    <t>Ankobo II</t>
  </si>
  <si>
    <t>Sihanamitohy</t>
  </si>
  <si>
    <t>MG51507010017</t>
  </si>
  <si>
    <t>MG52516170011</t>
  </si>
  <si>
    <t>Analatsama</t>
  </si>
  <si>
    <t>Sihananilambo</t>
  </si>
  <si>
    <t>MG51507010019</t>
  </si>
  <si>
    <t>MG52516170012</t>
  </si>
  <si>
    <t>Ampangindraoke</t>
  </si>
  <si>
    <t>Terahanaombitelo</t>
  </si>
  <si>
    <t>MG51507010018</t>
  </si>
  <si>
    <t>MG52516170013</t>
  </si>
  <si>
    <t>Andahivozaka Haut</t>
  </si>
  <si>
    <t>Tokove</t>
  </si>
  <si>
    <t>MG51507010010</t>
  </si>
  <si>
    <t>MG52516170014</t>
  </si>
  <si>
    <t>Magnevotse</t>
  </si>
  <si>
    <t>Ambalalangy</t>
  </si>
  <si>
    <t>MG53515230010</t>
  </si>
  <si>
    <t>MG52516170015</t>
  </si>
  <si>
    <t>Anjakamba Bas</t>
  </si>
  <si>
    <t>Amboangy</t>
  </si>
  <si>
    <t>MG53515230002</t>
  </si>
  <si>
    <t>MG52516170016</t>
  </si>
  <si>
    <t>Androtoka</t>
  </si>
  <si>
    <t>Ambotabe</t>
  </si>
  <si>
    <t>MG53515230009</t>
  </si>
  <si>
    <t>MG52516170017</t>
  </si>
  <si>
    <t>Betapoaka</t>
  </si>
  <si>
    <t>MG53515230001</t>
  </si>
  <si>
    <t>MG52516170018</t>
  </si>
  <si>
    <t>Beteny</t>
  </si>
  <si>
    <t>Andaza Sakahala</t>
  </si>
  <si>
    <t>MG53515230011</t>
  </si>
  <si>
    <t>MG52516170019</t>
  </si>
  <si>
    <t>Afondratehaky</t>
  </si>
  <si>
    <t>Ankaria</t>
  </si>
  <si>
    <t>MG53515230006</t>
  </si>
  <si>
    <t>MG52516170020</t>
  </si>
  <si>
    <t>Andemby Tanamasy</t>
  </si>
  <si>
    <t>MG53515230003</t>
  </si>
  <si>
    <t>MG52516170021</t>
  </si>
  <si>
    <t>Antafianampela Haut</t>
  </si>
  <si>
    <t>MG53515230004</t>
  </si>
  <si>
    <t>MG52516170022</t>
  </si>
  <si>
    <t>Besakoa Bas</t>
  </si>
  <si>
    <t>Torondrehy</t>
  </si>
  <si>
    <t>MG53515230007</t>
  </si>
  <si>
    <t>MG52516170023</t>
  </si>
  <si>
    <t>Sovatry</t>
  </si>
  <si>
    <t>Tsivala</t>
  </si>
  <si>
    <t>MG53515230005</t>
  </si>
  <si>
    <t>MG52516170024</t>
  </si>
  <si>
    <t>Ankobo I</t>
  </si>
  <si>
    <t>Vinanitsaha</t>
  </si>
  <si>
    <t>MG53515230008</t>
  </si>
  <si>
    <t>MG52516170025</t>
  </si>
  <si>
    <t>Ambanditse</t>
  </si>
  <si>
    <t>Ambaniala</t>
  </si>
  <si>
    <t>MG53515031002</t>
  </si>
  <si>
    <t>MG52516170026</t>
  </si>
  <si>
    <t>Anjandroe Behevotre</t>
  </si>
  <si>
    <t>Ampasy Centre</t>
  </si>
  <si>
    <t>MG53515031001</t>
  </si>
  <si>
    <t>MG52516170027</t>
  </si>
  <si>
    <t>Ambory Bas</t>
  </si>
  <si>
    <t>Mangaiky</t>
  </si>
  <si>
    <t>MG53515031003</t>
  </si>
  <si>
    <t>MG52516170028</t>
  </si>
  <si>
    <t>Mandily</t>
  </si>
  <si>
    <t>Anakao Bas</t>
  </si>
  <si>
    <t>MG51520132002</t>
  </si>
  <si>
    <t>MG52516170029</t>
  </si>
  <si>
    <t>Antsomotsala</t>
  </si>
  <si>
    <t>Anakao Haut</t>
  </si>
  <si>
    <t>MG51520132001</t>
  </si>
  <si>
    <t>MG52516170030</t>
  </si>
  <si>
    <t>Anjeba</t>
  </si>
  <si>
    <t>MG51520132004</t>
  </si>
  <si>
    <t>MG52516170031</t>
  </si>
  <si>
    <t>Antanimanoy</t>
  </si>
  <si>
    <t>Maromena</t>
  </si>
  <si>
    <t>MG51520132003</t>
  </si>
  <si>
    <t>MG52516170032</t>
  </si>
  <si>
    <t>Maliosoa</t>
  </si>
  <si>
    <t>MG52516170033</t>
  </si>
  <si>
    <t>Maregny</t>
  </si>
  <si>
    <t>MG52516170034</t>
  </si>
  <si>
    <t>Tsimanaraka</t>
  </si>
  <si>
    <t>MG52516170035</t>
  </si>
  <si>
    <t>Bemonjola</t>
  </si>
  <si>
    <t>MG53515252001</t>
  </si>
  <si>
    <t>MG52516170036</t>
  </si>
  <si>
    <t>Betaranta</t>
  </si>
  <si>
    <t>Analamary Centre</t>
  </si>
  <si>
    <t>MG53517110001</t>
  </si>
  <si>
    <t>MG52516170037</t>
  </si>
  <si>
    <t>Marosoritse</t>
  </si>
  <si>
    <t>MG52516170038</t>
  </si>
  <si>
    <t>Ankorokoroka</t>
  </si>
  <si>
    <t>MG52516170039</t>
  </si>
  <si>
    <t>Antsakoambalo</t>
  </si>
  <si>
    <t>MG52516170040</t>
  </si>
  <si>
    <t>Ankotsobe</t>
  </si>
  <si>
    <t>MG52516170041</t>
  </si>
  <si>
    <t>Ampahejoloky</t>
  </si>
  <si>
    <t>MG52516071001</t>
  </si>
  <si>
    <t>Erakoka Atsinanana</t>
  </si>
  <si>
    <t>MG52516071002</t>
  </si>
  <si>
    <t>Ambonaivo Ampihamibe</t>
  </si>
  <si>
    <t>MG52516071003</t>
  </si>
  <si>
    <t>Zanavo Nord</t>
  </si>
  <si>
    <t>MG52516071004</t>
  </si>
  <si>
    <t>Erakoka Atsimo</t>
  </si>
  <si>
    <t>MG52516071005</t>
  </si>
  <si>
    <t>Ambolovohitse Erako</t>
  </si>
  <si>
    <t>MG52516071006</t>
  </si>
  <si>
    <t>Ankilitsimagnarito</t>
  </si>
  <si>
    <t>Bepia</t>
  </si>
  <si>
    <t>MG53517110006</t>
  </si>
  <si>
    <t>MG52516071007</t>
  </si>
  <si>
    <t>Maroho</t>
  </si>
  <si>
    <t>MG52516071008</t>
  </si>
  <si>
    <t>Ianakafy Marosola</t>
  </si>
  <si>
    <t>MG53517110007</t>
  </si>
  <si>
    <t>MG52516071009</t>
  </si>
  <si>
    <t>Antsomontsoy</t>
  </si>
  <si>
    <t>Ifataka</t>
  </si>
  <si>
    <t>MG53517110003</t>
  </si>
  <si>
    <t>MG52516071010</t>
  </si>
  <si>
    <t>Analamitsetake</t>
  </si>
  <si>
    <t>Lapamena</t>
  </si>
  <si>
    <t>MG53515252003</t>
  </si>
  <si>
    <t>MG52516071011</t>
  </si>
  <si>
    <t>Ankilimanintsy II</t>
  </si>
  <si>
    <t>MG52516071012</t>
  </si>
  <si>
    <t>Betsimeda</t>
  </si>
  <si>
    <t>MG52516071013</t>
  </si>
  <si>
    <t>Ankilihogo</t>
  </si>
  <si>
    <t>Manombo</t>
  </si>
  <si>
    <t>MG53517110005</t>
  </si>
  <si>
    <t>MG52516071014</t>
  </si>
  <si>
    <t>Ankilimiare</t>
  </si>
  <si>
    <t>MG52516071015</t>
  </si>
  <si>
    <t>Zanavo Sud</t>
  </si>
  <si>
    <t>Marora</t>
  </si>
  <si>
    <t>MG53517110004</t>
  </si>
  <si>
    <t>MG52516071016</t>
  </si>
  <si>
    <t>Ankilimaroaloka</t>
  </si>
  <si>
    <t>MG53517110008</t>
  </si>
  <si>
    <t>MG52516071017</t>
  </si>
  <si>
    <t>Vahavola Centre</t>
  </si>
  <si>
    <t>Sambalahy</t>
  </si>
  <si>
    <t>MG53517110002</t>
  </si>
  <si>
    <t>MG52516071018</t>
  </si>
  <si>
    <t>Erakoka Anjatoka</t>
  </si>
  <si>
    <t>Soavala</t>
  </si>
  <si>
    <t>MG53515252002</t>
  </si>
  <si>
    <t>MG52516071019</t>
  </si>
  <si>
    <t>Ambaro Mahazoarivo</t>
  </si>
  <si>
    <t>Ambahija</t>
  </si>
  <si>
    <t>MG51520330021</t>
  </si>
  <si>
    <t>MG52516071020</t>
  </si>
  <si>
    <t>Erakoka Andrefana</t>
  </si>
  <si>
    <t>Ambovomanga</t>
  </si>
  <si>
    <t>MG51520330018</t>
  </si>
  <si>
    <t>MG52516071021</t>
  </si>
  <si>
    <t>Marobe</t>
  </si>
  <si>
    <t>Ambovotsiritsy</t>
  </si>
  <si>
    <t>MG51520330020</t>
  </si>
  <si>
    <t>MG52516071022</t>
  </si>
  <si>
    <t>Ampasikibo</t>
  </si>
  <si>
    <t>MG51520330019</t>
  </si>
  <si>
    <t>MG52516071023</t>
  </si>
  <si>
    <t>Volakira Ambatoabo</t>
  </si>
  <si>
    <t>Analabo</t>
  </si>
  <si>
    <t>MG51520330010</t>
  </si>
  <si>
    <t>MG52516071024</t>
  </si>
  <si>
    <t>Vahavola Ampihamibe</t>
  </si>
  <si>
    <t>MG51520330001</t>
  </si>
  <si>
    <t>MG52516071025</t>
  </si>
  <si>
    <t>Ankilimanintsy I</t>
  </si>
  <si>
    <t>Analodolo</t>
  </si>
  <si>
    <t>MG51520330008</t>
  </si>
  <si>
    <t>MG52516071026</t>
  </si>
  <si>
    <t>Beabobo Ampatiolotse</t>
  </si>
  <si>
    <t>Andaboro</t>
  </si>
  <si>
    <t>MG51520330004</t>
  </si>
  <si>
    <t>MG52516071027</t>
  </si>
  <si>
    <t>Mareagne</t>
  </si>
  <si>
    <t>MG51520330003</t>
  </si>
  <si>
    <t>MG52516071028</t>
  </si>
  <si>
    <t>Radabetsimivaky</t>
  </si>
  <si>
    <t>Anjabetrongo</t>
  </si>
  <si>
    <t>MG51520330009</t>
  </si>
  <si>
    <t>MG52516071029</t>
  </si>
  <si>
    <t>Vahavola Ankilisoa</t>
  </si>
  <si>
    <t>Ankaray Nord</t>
  </si>
  <si>
    <t>MG51520330014</t>
  </si>
  <si>
    <t>MG52516072001</t>
  </si>
  <si>
    <t>Amboasary I</t>
  </si>
  <si>
    <t>Ankaray Sud</t>
  </si>
  <si>
    <t>MG51520330013</t>
  </si>
  <si>
    <t>MG52516072002</t>
  </si>
  <si>
    <t>Ambaro I</t>
  </si>
  <si>
    <t>Ankililaly</t>
  </si>
  <si>
    <t>MG51520330005</t>
  </si>
  <si>
    <t>MG52516072003</t>
  </si>
  <si>
    <t>Ampanavy Fototsambo</t>
  </si>
  <si>
    <t>Ankilimbositra</t>
  </si>
  <si>
    <t>MG51520330017</t>
  </si>
  <si>
    <t>MG52516072004</t>
  </si>
  <si>
    <t>Analamitsetake Est</t>
  </si>
  <si>
    <t>Ankilitiahena</t>
  </si>
  <si>
    <t>MG51520330007</t>
  </si>
  <si>
    <t>MG52516072005</t>
  </si>
  <si>
    <t>Ankilimieva</t>
  </si>
  <si>
    <t>Belitsaka Nord</t>
  </si>
  <si>
    <t>MG51520330011</t>
  </si>
  <si>
    <t>MG52516072006</t>
  </si>
  <si>
    <t>Belitsaka Sud</t>
  </si>
  <si>
    <t>MG51520330012</t>
  </si>
  <si>
    <t>MG52516072007</t>
  </si>
  <si>
    <t>Ankobo Analamizitse</t>
  </si>
  <si>
    <t>Betsioky Somotse</t>
  </si>
  <si>
    <t>MG51520330015</t>
  </si>
  <si>
    <t>MG52516072008</t>
  </si>
  <si>
    <t>Behanta Beraketa</t>
  </si>
  <si>
    <t>Betsipotika</t>
  </si>
  <si>
    <t>MG51520330016</t>
  </si>
  <si>
    <t>MG52516072009</t>
  </si>
  <si>
    <t>Belemboka Ambony</t>
  </si>
  <si>
    <t>Mandatsa</t>
  </si>
  <si>
    <t>MG51520330006</t>
  </si>
  <si>
    <t>MG52516072010</t>
  </si>
  <si>
    <t>Belemboka Ambany</t>
  </si>
  <si>
    <t>Matsa</t>
  </si>
  <si>
    <t>MG51520330022</t>
  </si>
  <si>
    <t>MG52516072011</t>
  </si>
  <si>
    <t>Magneva</t>
  </si>
  <si>
    <t>Namaboha</t>
  </si>
  <si>
    <t>MG51520330023</t>
  </si>
  <si>
    <t>MG52516072012</t>
  </si>
  <si>
    <t>Maroalopoty I</t>
  </si>
  <si>
    <t>MG51520330002</t>
  </si>
  <si>
    <t>MG52516072013</t>
  </si>
  <si>
    <t>Maroalopoty II</t>
  </si>
  <si>
    <t>Agnapoly</t>
  </si>
  <si>
    <t>MG53515114007</t>
  </si>
  <si>
    <t>MG52516072014</t>
  </si>
  <si>
    <t>Maropia Ankilibe</t>
  </si>
  <si>
    <t>Ambarobe</t>
  </si>
  <si>
    <t>MG53515114005</t>
  </si>
  <si>
    <t>MG52516072015</t>
  </si>
  <si>
    <t>Maropia Nord</t>
  </si>
  <si>
    <t>Analapatsy I</t>
  </si>
  <si>
    <t>MG53515114001</t>
  </si>
  <si>
    <t>MG52516072016</t>
  </si>
  <si>
    <t>Maropia Ampisopiso</t>
  </si>
  <si>
    <t>Analapatsy II</t>
  </si>
  <si>
    <t>MG53515114002</t>
  </si>
  <si>
    <t>MG52516072017</t>
  </si>
  <si>
    <t>Maropia Sud</t>
  </si>
  <si>
    <t>Andrivory</t>
  </si>
  <si>
    <t>MG53515114009</t>
  </si>
  <si>
    <t>MG52516072018</t>
  </si>
  <si>
    <t>Tanambao Sud</t>
  </si>
  <si>
    <t>Ankilimitraha</t>
  </si>
  <si>
    <t>MG53515114004</t>
  </si>
  <si>
    <t>MG52516072019</t>
  </si>
  <si>
    <t>Soatsifa Ambony</t>
  </si>
  <si>
    <t>Belay Ambony</t>
  </si>
  <si>
    <t>MG53515114011</t>
  </si>
  <si>
    <t>MG52516072020</t>
  </si>
  <si>
    <t>Soatsifa Ambany</t>
  </si>
  <si>
    <t>Maroaky</t>
  </si>
  <si>
    <t>MG53515114003</t>
  </si>
  <si>
    <t>MG52516072021</t>
  </si>
  <si>
    <t>Savara Tanandava</t>
  </si>
  <si>
    <t>Marovatobe</t>
  </si>
  <si>
    <t>MG53515114010</t>
  </si>
  <si>
    <t>MG52516072022</t>
  </si>
  <si>
    <t>Antseta Ankilimanintsy</t>
  </si>
  <si>
    <t>Mitriaky</t>
  </si>
  <si>
    <t>MG53515114006</t>
  </si>
  <si>
    <t>MG52516072023</t>
  </si>
  <si>
    <t>Soatamea</t>
  </si>
  <si>
    <t>Namanona</t>
  </si>
  <si>
    <t>MG53515114008</t>
  </si>
  <si>
    <t>MG52516072024</t>
  </si>
  <si>
    <t>Vohimiare</t>
  </si>
  <si>
    <t>MG52516072025</t>
  </si>
  <si>
    <t>Tanambao Nord</t>
  </si>
  <si>
    <t>MG52516072026</t>
  </si>
  <si>
    <t>MG52516072027</t>
  </si>
  <si>
    <t>Ankororoke Mahazosoa</t>
  </si>
  <si>
    <t>MG52516072028</t>
  </si>
  <si>
    <t>Antanisoa</t>
  </si>
  <si>
    <t>MG52516072029</t>
  </si>
  <si>
    <t>Ankilivotro</t>
  </si>
  <si>
    <t>MG52516072030</t>
  </si>
  <si>
    <t>Ampihamibe Mahazosoa</t>
  </si>
  <si>
    <t>MG52516072031</t>
  </si>
  <si>
    <t>Tsimikaboke</t>
  </si>
  <si>
    <t>MG52516072032</t>
  </si>
  <si>
    <t>Marodoa Ankilimasy</t>
  </si>
  <si>
    <t>MG52516112001</t>
  </si>
  <si>
    <t>MG52516112002</t>
  </si>
  <si>
    <t>Namalaza I</t>
  </si>
  <si>
    <t>MG52516112003</t>
  </si>
  <si>
    <t>Namalaza II</t>
  </si>
  <si>
    <t>MG52516112004</t>
  </si>
  <si>
    <t>Lahabe</t>
  </si>
  <si>
    <t>MG52516112005</t>
  </si>
  <si>
    <t>Tsiteke Hazolava</t>
  </si>
  <si>
    <t>MG52516112006</t>
  </si>
  <si>
    <t>MG52516112007</t>
  </si>
  <si>
    <t>Mitreaky Marofoty</t>
  </si>
  <si>
    <t>MG52516112008</t>
  </si>
  <si>
    <t>Nandrasoa</t>
  </si>
  <si>
    <t>MG52516112009</t>
  </si>
  <si>
    <t>Miandrasoa</t>
  </si>
  <si>
    <t>MG52516112010</t>
  </si>
  <si>
    <t>Amborokahake</t>
  </si>
  <si>
    <t>MG52516112011</t>
  </si>
  <si>
    <t>Ambendrana</t>
  </si>
  <si>
    <t>MG52516111001</t>
  </si>
  <si>
    <t>Terabovo</t>
  </si>
  <si>
    <t>MG52516111002</t>
  </si>
  <si>
    <t>MG52516111003</t>
  </si>
  <si>
    <t>Analamasy</t>
  </si>
  <si>
    <t>MG52516111004</t>
  </si>
  <si>
    <t>Sihanamitohy Marolava</t>
  </si>
  <si>
    <t>MG52516111005</t>
  </si>
  <si>
    <t>Imontombe</t>
  </si>
  <si>
    <t>MG52516111006</t>
  </si>
  <si>
    <t>Imantsaky</t>
  </si>
  <si>
    <t>MG52516111007</t>
  </si>
  <si>
    <t>Ambohitse</t>
  </si>
  <si>
    <t>MG52516111008</t>
  </si>
  <si>
    <t>Analahova Andranomaro</t>
  </si>
  <si>
    <t>MG52516111009</t>
  </si>
  <si>
    <t>MG52516111010</t>
  </si>
  <si>
    <t>MG52516111011</t>
  </si>
  <si>
    <t>Ehavo</t>
  </si>
  <si>
    <t>MG52516111012</t>
  </si>
  <si>
    <t>Miandra</t>
  </si>
  <si>
    <t>MG52516111013</t>
  </si>
  <si>
    <t>Manja Soaloka</t>
  </si>
  <si>
    <t>MG52516111014</t>
  </si>
  <si>
    <t>Itondrake</t>
  </si>
  <si>
    <t>MG52516111015</t>
  </si>
  <si>
    <t>Analaisoke</t>
  </si>
  <si>
    <t>MG52516111016</t>
  </si>
  <si>
    <t>Belindo Analahova</t>
  </si>
  <si>
    <t>Ambatobe</t>
  </si>
  <si>
    <t>MG53515115010</t>
  </si>
  <si>
    <t>MG52516111017</t>
  </si>
  <si>
    <t>Agnorike</t>
  </si>
  <si>
    <t>Ampasindava Marosivaky</t>
  </si>
  <si>
    <t>MG53515115003</t>
  </si>
  <si>
    <t>MG52516111018</t>
  </si>
  <si>
    <t>Kotovelo</t>
  </si>
  <si>
    <t>MG53515115009</t>
  </si>
  <si>
    <t>MG52516111019</t>
  </si>
  <si>
    <t>Analamanoy</t>
  </si>
  <si>
    <t>Anagnorasa</t>
  </si>
  <si>
    <t>MG53515115004</t>
  </si>
  <si>
    <t>MG52516111020</t>
  </si>
  <si>
    <t>Ankiliabo Nord</t>
  </si>
  <si>
    <t>MG53515115007</t>
  </si>
  <si>
    <t>MG52516111021</t>
  </si>
  <si>
    <t>Ankilimiharatse</t>
  </si>
  <si>
    <t>MG53515115005</t>
  </si>
  <si>
    <t>MG52516111022</t>
  </si>
  <si>
    <t>Benonoka</t>
  </si>
  <si>
    <t>Andranobory Centre</t>
  </si>
  <si>
    <t>MG53515115002</t>
  </si>
  <si>
    <t>MG52516111023</t>
  </si>
  <si>
    <t>Silimosa</t>
  </si>
  <si>
    <t>Andranobory I</t>
  </si>
  <si>
    <t>MG53515115001</t>
  </si>
  <si>
    <t>MG52516111024</t>
  </si>
  <si>
    <t>Andramanera</t>
  </si>
  <si>
    <t>Ankazomalany</t>
  </si>
  <si>
    <t>MG53515115006</t>
  </si>
  <si>
    <t>MG52516111025</t>
  </si>
  <si>
    <t>Taranake</t>
  </si>
  <si>
    <t>Belay</t>
  </si>
  <si>
    <t>MG53515115008</t>
  </si>
  <si>
    <t>MG52516111026</t>
  </si>
  <si>
    <t>Eraho</t>
  </si>
  <si>
    <t>Morafeno Sud</t>
  </si>
  <si>
    <t>MG53515115011</t>
  </si>
  <si>
    <t>MG52516111027</t>
  </si>
  <si>
    <t>Ankazomanga</t>
  </si>
  <si>
    <t>MG51520112008</t>
  </si>
  <si>
    <t>MG52516111028</t>
  </si>
  <si>
    <t>Savilava</t>
  </si>
  <si>
    <t>Analamitivala</t>
  </si>
  <si>
    <t>MG51520112006</t>
  </si>
  <si>
    <t>MG52516012001</t>
  </si>
  <si>
    <t>MG51520112001</t>
  </si>
  <si>
    <t>MG52516012002</t>
  </si>
  <si>
    <t>Tsimihevo</t>
  </si>
  <si>
    <t>Ankazotrano</t>
  </si>
  <si>
    <t>MG51520112005</t>
  </si>
  <si>
    <t>MG52516012003</t>
  </si>
  <si>
    <t>Marohafotsy</t>
  </si>
  <si>
    <t>Ankiliberengy</t>
  </si>
  <si>
    <t>MG51520112009</t>
  </si>
  <si>
    <t>MG52516012004</t>
  </si>
  <si>
    <t>Mokofo</t>
  </si>
  <si>
    <t>Antsakoamileka</t>
  </si>
  <si>
    <t>MG51520112004</t>
  </si>
  <si>
    <t>MG52516012005</t>
  </si>
  <si>
    <t>Ankilirandro Nord</t>
  </si>
  <si>
    <t>Befoly Tsimiola</t>
  </si>
  <si>
    <t>MG51520112007</t>
  </si>
  <si>
    <t>Masiakampy</t>
  </si>
  <si>
    <t>MG51520112003</t>
  </si>
  <si>
    <t>Sareriake</t>
  </si>
  <si>
    <t>MG51520112002</t>
  </si>
  <si>
    <t>Ambario</t>
  </si>
  <si>
    <t>MG51506191011</t>
  </si>
  <si>
    <t>Analamanitsy</t>
  </si>
  <si>
    <t>MG51506191006</t>
  </si>
  <si>
    <t>MG51506191002</t>
  </si>
  <si>
    <t>MG51506191001</t>
  </si>
  <si>
    <t>MG51506191008</t>
  </si>
  <si>
    <t>Besatra</t>
  </si>
  <si>
    <t>MG51506191009</t>
  </si>
  <si>
    <t>Bevaro Bas</t>
  </si>
  <si>
    <t>MG51506191004</t>
  </si>
  <si>
    <t>Fenoambony</t>
  </si>
  <si>
    <t>MG51506191003</t>
  </si>
  <si>
    <t>Fenoanivo</t>
  </si>
  <si>
    <t>MG51506191014</t>
  </si>
  <si>
    <t>Kiliarivo</t>
  </si>
  <si>
    <t>MG51506191007</t>
  </si>
  <si>
    <t>MG51506191005</t>
  </si>
  <si>
    <t>Manantsa</t>
  </si>
  <si>
    <t>MG51506191015</t>
  </si>
  <si>
    <t>Mibay</t>
  </si>
  <si>
    <t>MG51506191010</t>
  </si>
  <si>
    <t>MG51506191012</t>
  </si>
  <si>
    <t>Tanambao II</t>
  </si>
  <si>
    <t>MG51506191013</t>
  </si>
  <si>
    <t>Ambarimanitra</t>
  </si>
  <si>
    <t>MG51520270006</t>
  </si>
  <si>
    <t>Ambatovanda Centre</t>
  </si>
  <si>
    <t>MG51520270010</t>
  </si>
  <si>
    <t>Andalanabo</t>
  </si>
  <si>
    <t>MG51520270017</t>
  </si>
  <si>
    <t>Andamoty Mahasoa</t>
  </si>
  <si>
    <t>MG51520270016</t>
  </si>
  <si>
    <t>Andaromihomaky</t>
  </si>
  <si>
    <t>MG51520270021</t>
  </si>
  <si>
    <t>Andranovory Centre</t>
  </si>
  <si>
    <t>MG51520270001</t>
  </si>
  <si>
    <t>Anjakiriky Lavasadia</t>
  </si>
  <si>
    <t>MG51520270025</t>
  </si>
  <si>
    <t>Anjambaky</t>
  </si>
  <si>
    <t>MG51520270023</t>
  </si>
  <si>
    <t>Anjampirahalahy</t>
  </si>
  <si>
    <t>MG51520270022</t>
  </si>
  <si>
    <t>Anjaposa</t>
  </si>
  <si>
    <t>MG51520270020</t>
  </si>
  <si>
    <t>Anjaraday</t>
  </si>
  <si>
    <t>MG51520270005</t>
  </si>
  <si>
    <t>Ankatsadava</t>
  </si>
  <si>
    <t>MG51520270007</t>
  </si>
  <si>
    <t>Anketa Ambohimandroso</t>
  </si>
  <si>
    <t>MG51520270012</t>
  </si>
  <si>
    <t>Anketa Anivorano</t>
  </si>
  <si>
    <t>MG51520270013</t>
  </si>
  <si>
    <t>Anketa Tanindraza</t>
  </si>
  <si>
    <t>MG51520270014</t>
  </si>
  <si>
    <t>MG51520270008</t>
  </si>
  <si>
    <t>Ankilimaro</t>
  </si>
  <si>
    <t>MG51520270011</t>
  </si>
  <si>
    <t>Ankoratsaka</t>
  </si>
  <si>
    <t>MG51520270002</t>
  </si>
  <si>
    <t>Antsanira</t>
  </si>
  <si>
    <t>MG51520270024</t>
  </si>
  <si>
    <t>MG51520270003</t>
  </si>
  <si>
    <t>Sakavilany</t>
  </si>
  <si>
    <t>MG51520270018</t>
  </si>
  <si>
    <t>MG52518290001</t>
  </si>
  <si>
    <t>Sambaindefo Betsinefo</t>
  </si>
  <si>
    <t>MG51520270004</t>
  </si>
  <si>
    <t>MG52518290002</t>
  </si>
  <si>
    <t>Ankilimivory Esogno</t>
  </si>
  <si>
    <t>Satramafana</t>
  </si>
  <si>
    <t>MG51520270019</t>
  </si>
  <si>
    <t>MG52518290003</t>
  </si>
  <si>
    <t>Tomboarivo Betsiriry</t>
  </si>
  <si>
    <t>Tanambao Andranovory</t>
  </si>
  <si>
    <t>MG51520270015</t>
  </si>
  <si>
    <t>MG52518290004</t>
  </si>
  <si>
    <t>Tsanerena</t>
  </si>
  <si>
    <t>Vorondreo Vaovao</t>
  </si>
  <si>
    <t>MG51520270009</t>
  </si>
  <si>
    <t>MG52518290005</t>
  </si>
  <si>
    <t>Androtsabo</t>
  </si>
  <si>
    <t>MG53517331001</t>
  </si>
  <si>
    <t>MG52518290006</t>
  </si>
  <si>
    <t>Antondritsy</t>
  </si>
  <si>
    <t>Beangaty</t>
  </si>
  <si>
    <t>MG53517331003</t>
  </si>
  <si>
    <t>MG52518290007</t>
  </si>
  <si>
    <t>Bekopay</t>
  </si>
  <si>
    <t>MG53517331002</t>
  </si>
  <si>
    <t>MG52518290008</t>
  </si>
  <si>
    <t>Lapeloha</t>
  </si>
  <si>
    <t>Mahamany</t>
  </si>
  <si>
    <t>MG53517331004</t>
  </si>
  <si>
    <t>MG52518290009</t>
  </si>
  <si>
    <t>Mikaikarivo Haut</t>
  </si>
  <si>
    <t>Ambohibola</t>
  </si>
  <si>
    <t>MG51507230017</t>
  </si>
  <si>
    <t>MG52518290010</t>
  </si>
  <si>
    <t>Mikaikarivo Bas</t>
  </si>
  <si>
    <t>Ambolosarike</t>
  </si>
  <si>
    <t>MG51507230018</t>
  </si>
  <si>
    <t>MG52518050001</t>
  </si>
  <si>
    <t>Anja Nord Centre</t>
  </si>
  <si>
    <t>Ampasy Nord</t>
  </si>
  <si>
    <t>MG51507230004</t>
  </si>
  <si>
    <t>MG52518050002</t>
  </si>
  <si>
    <t>Andranonaondry</t>
  </si>
  <si>
    <t>Andrapidrapike</t>
  </si>
  <si>
    <t>MG51507230020</t>
  </si>
  <si>
    <t>MG52518050003</t>
  </si>
  <si>
    <t>Ankatsakatsa</t>
  </si>
  <si>
    <t>Androka Ela</t>
  </si>
  <si>
    <t>MG51507230012</t>
  </si>
  <si>
    <t>MG52518050004</t>
  </si>
  <si>
    <t>Besandraha</t>
  </si>
  <si>
    <t>Androka Vao</t>
  </si>
  <si>
    <t>MG51507230001</t>
  </si>
  <si>
    <t>MG52518050005</t>
  </si>
  <si>
    <t>Mikaikarivo</t>
  </si>
  <si>
    <t>Ankobay</t>
  </si>
  <si>
    <t>MG51507230024</t>
  </si>
  <si>
    <t>MG52518031001</t>
  </si>
  <si>
    <t>Antsakoa</t>
  </si>
  <si>
    <t>MG51507230008</t>
  </si>
  <si>
    <t>MG52518031002</t>
  </si>
  <si>
    <t>Beavoha Sud</t>
  </si>
  <si>
    <t>MG51507230019</t>
  </si>
  <si>
    <t>MG52518031003</t>
  </si>
  <si>
    <t>Andranomanintsy</t>
  </si>
  <si>
    <t>Beharahake</t>
  </si>
  <si>
    <t>MG51507230005</t>
  </si>
  <si>
    <t>MG52518031004</t>
  </si>
  <si>
    <t>Anarabe I</t>
  </si>
  <si>
    <t>MG51507230007</t>
  </si>
  <si>
    <t>MG52518031005</t>
  </si>
  <si>
    <t>Andriabe</t>
  </si>
  <si>
    <t>MG51507230022</t>
  </si>
  <si>
    <t>MG52518031006</t>
  </si>
  <si>
    <t>Anarabe II</t>
  </si>
  <si>
    <t>Evanga</t>
  </si>
  <si>
    <t>MG51507230006</t>
  </si>
  <si>
    <t>MG52518031007</t>
  </si>
  <si>
    <t>Bevoa</t>
  </si>
  <si>
    <t>Kalangasa</t>
  </si>
  <si>
    <t>MG51507230010</t>
  </si>
  <si>
    <t>MG52518031008</t>
  </si>
  <si>
    <t>Ankilimasy Haut</t>
  </si>
  <si>
    <t>Kilibory I</t>
  </si>
  <si>
    <t>MG51507230016</t>
  </si>
  <si>
    <t>MG52518031009</t>
  </si>
  <si>
    <t>Ankiliroa</t>
  </si>
  <si>
    <t>Kilibory II</t>
  </si>
  <si>
    <t>MG51507230014</t>
  </si>
  <si>
    <t>MG52518031010</t>
  </si>
  <si>
    <t>Maroharo</t>
  </si>
  <si>
    <t>Kilimirimbo</t>
  </si>
  <si>
    <t>MG51507230013</t>
  </si>
  <si>
    <t>MG52518031011</t>
  </si>
  <si>
    <t>Vohimary I</t>
  </si>
  <si>
    <t>Lahitsitele</t>
  </si>
  <si>
    <t>MG51507230021</t>
  </si>
  <si>
    <t>MG52518031012</t>
  </si>
  <si>
    <t>Ambinanivelo</t>
  </si>
  <si>
    <t>Mahatsandry</t>
  </si>
  <si>
    <t>MG51507230023</t>
  </si>
  <si>
    <t>MG52518031013</t>
  </si>
  <si>
    <t>Vohimary II</t>
  </si>
  <si>
    <t>Mandevy</t>
  </si>
  <si>
    <t>MG51507230003</t>
  </si>
  <si>
    <t>MG52518031014</t>
  </si>
  <si>
    <t>Ankilibe I</t>
  </si>
  <si>
    <t>Manera</t>
  </si>
  <si>
    <t>MG51507230015</t>
  </si>
  <si>
    <t>MG52518031015</t>
  </si>
  <si>
    <t>Antsohamamy</t>
  </si>
  <si>
    <t>Tsiankeva Haut</t>
  </si>
  <si>
    <t>MG51507230009</t>
  </si>
  <si>
    <t>MG52518070001</t>
  </si>
  <si>
    <t>Tsiarindrano</t>
  </si>
  <si>
    <t>MG51507230002</t>
  </si>
  <si>
    <t>MG52518070003</t>
  </si>
  <si>
    <t>Antanimary</t>
  </si>
  <si>
    <t>Tsimafaitse</t>
  </si>
  <si>
    <t>MG51507230011</t>
  </si>
  <si>
    <t>MG52518070004</t>
  </si>
  <si>
    <t>Ankazota</t>
  </si>
  <si>
    <t>MG52518070005</t>
  </si>
  <si>
    <t>Beparo</t>
  </si>
  <si>
    <t>MG52518070006</t>
  </si>
  <si>
    <t>Bevala</t>
  </si>
  <si>
    <t>MG52518070007</t>
  </si>
  <si>
    <t>MG52518070008</t>
  </si>
  <si>
    <t>Ankilimihamy</t>
  </si>
  <si>
    <t>MG52518070009</t>
  </si>
  <si>
    <t>Antaboara Haut</t>
  </si>
  <si>
    <t>MG52518230001</t>
  </si>
  <si>
    <t>Bekitro Centre</t>
  </si>
  <si>
    <t>MG52518230002</t>
  </si>
  <si>
    <t>Ambatomainty Anivorano</t>
  </si>
  <si>
    <t>MG52518230003</t>
  </si>
  <si>
    <t>Voravy</t>
  </si>
  <si>
    <t>MG52518230004</t>
  </si>
  <si>
    <t>Antsakoamiary</t>
  </si>
  <si>
    <t>MG52518230005</t>
  </si>
  <si>
    <t>Befangitsy</t>
  </si>
  <si>
    <t>MG52518230006</t>
  </si>
  <si>
    <t>Miary Toby</t>
  </si>
  <si>
    <t>MG52518230007</t>
  </si>
  <si>
    <t>Miary Haut</t>
  </si>
  <si>
    <t>MG52518230008</t>
  </si>
  <si>
    <t>MG52518230009</t>
  </si>
  <si>
    <t>Ankaratsokake</t>
  </si>
  <si>
    <t>MG52518230010</t>
  </si>
  <si>
    <t>Soaloky</t>
  </si>
  <si>
    <t>MG52514032006</t>
  </si>
  <si>
    <t>MG52518230011</t>
  </si>
  <si>
    <t>Ankaboa</t>
  </si>
  <si>
    <t>Ambavatany</t>
  </si>
  <si>
    <t>MG52514032011</t>
  </si>
  <si>
    <t>MG52518230012</t>
  </si>
  <si>
    <t>Bemoita</t>
  </si>
  <si>
    <t>MG52514032009</t>
  </si>
  <si>
    <t>MG52518230013</t>
  </si>
  <si>
    <t>Marosakoa</t>
  </si>
  <si>
    <t>Ampengoky</t>
  </si>
  <si>
    <t>MG52514032005</t>
  </si>
  <si>
    <t>MG52518230014</t>
  </si>
  <si>
    <t>Malangiraho</t>
  </si>
  <si>
    <t>Andavakio</t>
  </si>
  <si>
    <t>MG52514032002</t>
  </si>
  <si>
    <t>MG52518230015</t>
  </si>
  <si>
    <t>Maroasara</t>
  </si>
  <si>
    <t>Anday</t>
  </si>
  <si>
    <t>MG52514032010</t>
  </si>
  <si>
    <t>MG52518230016</t>
  </si>
  <si>
    <t>Marokily</t>
  </si>
  <si>
    <t>Andaza</t>
  </si>
  <si>
    <t>MG52514032012</t>
  </si>
  <si>
    <t>MG52518230017</t>
  </si>
  <si>
    <t>Betakapaka</t>
  </si>
  <si>
    <t>Anjampaly Centre</t>
  </si>
  <si>
    <t>MG52514032001</t>
  </si>
  <si>
    <t>MG52518230018</t>
  </si>
  <si>
    <t>Ankara</t>
  </si>
  <si>
    <t>MG52514032004</t>
  </si>
  <si>
    <t>MG52518230019</t>
  </si>
  <si>
    <t>Manambahy I</t>
  </si>
  <si>
    <t>Ankatamboalavo</t>
  </si>
  <si>
    <t>MG52514032007</t>
  </si>
  <si>
    <t>MG52518230020</t>
  </si>
  <si>
    <t>Antanamanjary</t>
  </si>
  <si>
    <t>MG52514032014</t>
  </si>
  <si>
    <t>MG52518230021</t>
  </si>
  <si>
    <t>Vohitsosy</t>
  </si>
  <si>
    <t>Anteny Ouest</t>
  </si>
  <si>
    <t>MG52514032003</t>
  </si>
  <si>
    <t>MG52518230022</t>
  </si>
  <si>
    <t>Antsaha</t>
  </si>
  <si>
    <t>Marosarana</t>
  </si>
  <si>
    <t>MG52514032008</t>
  </si>
  <si>
    <t>MG52518230023</t>
  </si>
  <si>
    <t>Ankilimanintsy</t>
  </si>
  <si>
    <t>Tsitindroka</t>
  </si>
  <si>
    <t>MG52514032013</t>
  </si>
  <si>
    <t>MG52518230024</t>
  </si>
  <si>
    <t>Bevositra</t>
  </si>
  <si>
    <t>MG52518230025</t>
  </si>
  <si>
    <t>Sakoantsoa</t>
  </si>
  <si>
    <t>MG52518230026</t>
  </si>
  <si>
    <t>Ambaro Abo</t>
  </si>
  <si>
    <t>MG52518230027</t>
  </si>
  <si>
    <t>Andolobory I</t>
  </si>
  <si>
    <t>MG52518230028</t>
  </si>
  <si>
    <t>Sarotrandro</t>
  </si>
  <si>
    <t>MG52518230029</t>
  </si>
  <si>
    <t>Andolobory II</t>
  </si>
  <si>
    <t>MG52518230030</t>
  </si>
  <si>
    <t>MG52518230031</t>
  </si>
  <si>
    <t>Ankiliarivo</t>
  </si>
  <si>
    <t>MG52518230032</t>
  </si>
  <si>
    <t>Beangily</t>
  </si>
  <si>
    <t>MG52518170001</t>
  </si>
  <si>
    <t>MG52518170002</t>
  </si>
  <si>
    <t>MG52518170003</t>
  </si>
  <si>
    <t>MG52518170004</t>
  </si>
  <si>
    <t>Antsakoandahy</t>
  </si>
  <si>
    <t>MG52518170005</t>
  </si>
  <si>
    <t>Ampanamperandrotsy I</t>
  </si>
  <si>
    <t>MG52518170006</t>
  </si>
  <si>
    <t>Ambatomanamana</t>
  </si>
  <si>
    <t>MG52518170007</t>
  </si>
  <si>
    <t>Liolambo</t>
  </si>
  <si>
    <t>MG52518170008</t>
  </si>
  <si>
    <t>Andranovovo</t>
  </si>
  <si>
    <t>MG52518170009</t>
  </si>
  <si>
    <t>Ampanamperandrotsy II</t>
  </si>
  <si>
    <t>MG52518170010</t>
  </si>
  <si>
    <t>MG52518170011</t>
  </si>
  <si>
    <t>Remanongo</t>
  </si>
  <si>
    <t>MG52518170012</t>
  </si>
  <si>
    <t>Antsakoamiary II</t>
  </si>
  <si>
    <t>MG52518170013</t>
  </si>
  <si>
    <t>Anarabe</t>
  </si>
  <si>
    <t>MG52518170014</t>
  </si>
  <si>
    <t>Marorano Anja</t>
  </si>
  <si>
    <t>MG52518170015</t>
  </si>
  <si>
    <t>Anjatoana Anivorano</t>
  </si>
  <si>
    <t>MG52518170016</t>
  </si>
  <si>
    <t>MG52518170017</t>
  </si>
  <si>
    <t>Mahasoa II</t>
  </si>
  <si>
    <t>MG52518170018</t>
  </si>
  <si>
    <t>Ambolifasy</t>
  </si>
  <si>
    <t>MG53515090001</t>
  </si>
  <si>
    <t>MG52518170019</t>
  </si>
  <si>
    <t>Tanantsoa</t>
  </si>
  <si>
    <t>Midongy</t>
  </si>
  <si>
    <t>Analandravy</t>
  </si>
  <si>
    <t>MG53515090002</t>
  </si>
  <si>
    <t>MG52518170020</t>
  </si>
  <si>
    <t>Mahasoa I</t>
  </si>
  <si>
    <t>Andohavondro</t>
  </si>
  <si>
    <t>MG53515090003</t>
  </si>
  <si>
    <t>MG52518170021</t>
  </si>
  <si>
    <t>Ampanamperandrotsy Sud</t>
  </si>
  <si>
    <t>Androdava</t>
  </si>
  <si>
    <t>MG53515090004</t>
  </si>
  <si>
    <t>MG52518170022</t>
  </si>
  <si>
    <t>MG53515090005</t>
  </si>
  <si>
    <t>MG52518170023</t>
  </si>
  <si>
    <t>Andranofoty</t>
  </si>
  <si>
    <t>Ankilitsiarova</t>
  </si>
  <si>
    <t>MG53515090006</t>
  </si>
  <si>
    <t>MG52518170024</t>
  </si>
  <si>
    <t>Befeno</t>
  </si>
  <si>
    <t>MG53515090007</t>
  </si>
  <si>
    <t>MG52518170025</t>
  </si>
  <si>
    <t>Berohondroho</t>
  </si>
  <si>
    <t>Ebobaka</t>
  </si>
  <si>
    <t>MG53515090008</t>
  </si>
  <si>
    <t>MG52518170026</t>
  </si>
  <si>
    <t>Marosaraka</t>
  </si>
  <si>
    <t>Manisy</t>
  </si>
  <si>
    <t>MG53515090009</t>
  </si>
  <si>
    <t>MG52518170027</t>
  </si>
  <si>
    <t>MG53515090010</t>
  </si>
  <si>
    <t>MG52518170028</t>
  </si>
  <si>
    <t>Andranomihery</t>
  </si>
  <si>
    <t>Taviala</t>
  </si>
  <si>
    <t>MG53515090011</t>
  </si>
  <si>
    <t>MG52518251001</t>
  </si>
  <si>
    <t>Beraketa Centre</t>
  </si>
  <si>
    <t>Tsiatoro</t>
  </si>
  <si>
    <t>MG53515090012</t>
  </si>
  <si>
    <t>MG52518251002</t>
  </si>
  <si>
    <t>MG52518251003</t>
  </si>
  <si>
    <t>Ambalasaraka</t>
  </si>
  <si>
    <t>MG52518251004</t>
  </si>
  <si>
    <t>Ankatrafay</t>
  </si>
  <si>
    <t>MG52518251005</t>
  </si>
  <si>
    <t>Andriabe Haut</t>
  </si>
  <si>
    <t>MG52518251006</t>
  </si>
  <si>
    <t>MG52518251007</t>
  </si>
  <si>
    <t>MG52518251008</t>
  </si>
  <si>
    <t>Ankelivaho</t>
  </si>
  <si>
    <t>MG52518251009</t>
  </si>
  <si>
    <t>Antsely Be</t>
  </si>
  <si>
    <t>MG52518251010</t>
  </si>
  <si>
    <t>MG52518251011</t>
  </si>
  <si>
    <t>Beadabo</t>
  </si>
  <si>
    <t>MG52518251012</t>
  </si>
  <si>
    <t>Belamoty Antsagnira</t>
  </si>
  <si>
    <t>MG52518251013</t>
  </si>
  <si>
    <t>Besakoa Ifarantsa</t>
  </si>
  <si>
    <t>MG52518251014</t>
  </si>
  <si>
    <t>MG52518251015</t>
  </si>
  <si>
    <t>Fenoarivo Analasoa</t>
  </si>
  <si>
    <t>MG52518251016</t>
  </si>
  <si>
    <t>Latsahambola</t>
  </si>
  <si>
    <t>MG52518251017</t>
  </si>
  <si>
    <t>Andrevavo</t>
  </si>
  <si>
    <t>MG53515113003</t>
  </si>
  <si>
    <t>MG52518251018</t>
  </si>
  <si>
    <t>Mendoravy</t>
  </si>
  <si>
    <t>Berongo</t>
  </si>
  <si>
    <t>MG53515113005</t>
  </si>
  <si>
    <t>MG52518251019</t>
  </si>
  <si>
    <t>Bevilany</t>
  </si>
  <si>
    <t>MG53515113001</t>
  </si>
  <si>
    <t>MG52518251020</t>
  </si>
  <si>
    <t>Ranomainty Anjamahasoa</t>
  </si>
  <si>
    <t>MG53515113002</t>
  </si>
  <si>
    <t>MG52518251021</t>
  </si>
  <si>
    <t>Antsely Toby Antanantsoa</t>
  </si>
  <si>
    <t>Tsimelahy</t>
  </si>
  <si>
    <t>MG53515113004</t>
  </si>
  <si>
    <t>MG52518032001</t>
  </si>
  <si>
    <t>Besakoa Centre</t>
  </si>
  <si>
    <t>Andrahavia</t>
  </si>
  <si>
    <t>MG51506014005</t>
  </si>
  <si>
    <t>MG52518032003</t>
  </si>
  <si>
    <t>Andranomatavy</t>
  </si>
  <si>
    <t>Ankandy</t>
  </si>
  <si>
    <t>MG51506014010</t>
  </si>
  <si>
    <t>MG52518032004</t>
  </si>
  <si>
    <t>Vohitany Mahasoa</t>
  </si>
  <si>
    <t>MG51506014001</t>
  </si>
  <si>
    <t>MG52518032005</t>
  </si>
  <si>
    <t>Besohihy</t>
  </si>
  <si>
    <t>MG51506014008</t>
  </si>
  <si>
    <t>MG52518032006</t>
  </si>
  <si>
    <t>Besohihy Vohitany</t>
  </si>
  <si>
    <t>Miogo</t>
  </si>
  <si>
    <t>MG51506014003</t>
  </si>
  <si>
    <t>MG52518032007</t>
  </si>
  <si>
    <t>Fenoarivo Mahatalaky</t>
  </si>
  <si>
    <t>MG51506014004</t>
  </si>
  <si>
    <t>MG52518190001</t>
  </si>
  <si>
    <t>Beteza Centre</t>
  </si>
  <si>
    <t>Tokoendolo</t>
  </si>
  <si>
    <t>MG51506014006</t>
  </si>
  <si>
    <t>MG52518190002</t>
  </si>
  <si>
    <t>Ankilivalo Haut</t>
  </si>
  <si>
    <t>Vombao</t>
  </si>
  <si>
    <t>MG51506014009</t>
  </si>
  <si>
    <t>MG52518190003</t>
  </si>
  <si>
    <t>Androidroy</t>
  </si>
  <si>
    <t>Vonje</t>
  </si>
  <si>
    <t>MG51506014007</t>
  </si>
  <si>
    <t>MG52518190004</t>
  </si>
  <si>
    <t>Antsakoampolo</t>
  </si>
  <si>
    <t>Vovomena</t>
  </si>
  <si>
    <t>MG51506014002</t>
  </si>
  <si>
    <t>MG52518190005</t>
  </si>
  <si>
    <t>Ankarenantsoa</t>
  </si>
  <si>
    <t>Ambararata Morafeno</t>
  </si>
  <si>
    <t>MG51506130003</t>
  </si>
  <si>
    <t>MG52518190006</t>
  </si>
  <si>
    <t>Ankilivalo Bas</t>
  </si>
  <si>
    <t>Ambinda</t>
  </si>
  <si>
    <t>MG51506130011</t>
  </si>
  <si>
    <t>MG52518190007</t>
  </si>
  <si>
    <t>Reromotsy</t>
  </si>
  <si>
    <t>Ampanihy Antarabory</t>
  </si>
  <si>
    <t>MG51506130017</t>
  </si>
  <si>
    <t>MG52518190008</t>
  </si>
  <si>
    <t>Antsosa</t>
  </si>
  <si>
    <t>Ampasindava</t>
  </si>
  <si>
    <t>MG51506130016</t>
  </si>
  <si>
    <t>MG52518190009</t>
  </si>
  <si>
    <t>Anjamivony</t>
  </si>
  <si>
    <t>Analafaly</t>
  </si>
  <si>
    <t>MG51506130010</t>
  </si>
  <si>
    <t>MG52518190010</t>
  </si>
  <si>
    <t>Antsakoambevotse</t>
  </si>
  <si>
    <t>MG51506130014</t>
  </si>
  <si>
    <t>MG52518190011</t>
  </si>
  <si>
    <t>Marofototsy II</t>
  </si>
  <si>
    <t>MG51506130001</t>
  </si>
  <si>
    <t>MG52518190012</t>
  </si>
  <si>
    <t>Ambalatsaraky Sud</t>
  </si>
  <si>
    <t>Bejio</t>
  </si>
  <si>
    <t>MG51506130009</t>
  </si>
  <si>
    <t>MG52518190013</t>
  </si>
  <si>
    <t>Pelaraiky Belamoty</t>
  </si>
  <si>
    <t>MG51506130015</t>
  </si>
  <si>
    <t>MG52518190014</t>
  </si>
  <si>
    <t>Sarakaty</t>
  </si>
  <si>
    <t>Betalaha</t>
  </si>
  <si>
    <t>MG51506130012</t>
  </si>
  <si>
    <t>MG52518270001</t>
  </si>
  <si>
    <t>Bevitiky Centre</t>
  </si>
  <si>
    <t>MG51506130007</t>
  </si>
  <si>
    <t>MG52518270002</t>
  </si>
  <si>
    <t>Befamonty</t>
  </si>
  <si>
    <t>Beza Mahafaly</t>
  </si>
  <si>
    <t>MG51506130008</t>
  </si>
  <si>
    <t>MG52518270003</t>
  </si>
  <si>
    <t>Betsintsy</t>
  </si>
  <si>
    <t>Mahaty</t>
  </si>
  <si>
    <t>MG51506130002</t>
  </si>
  <si>
    <t>MG52518270004</t>
  </si>
  <si>
    <t>MG51506130006</t>
  </si>
  <si>
    <t>MG52518270005</t>
  </si>
  <si>
    <t>Tsioga Vohimary</t>
  </si>
  <si>
    <t>Manasoa</t>
  </si>
  <si>
    <t>MG51506130005</t>
  </si>
  <si>
    <t>MG52518270006</t>
  </si>
  <si>
    <t>Andaro</t>
  </si>
  <si>
    <t>MG51506130013</t>
  </si>
  <si>
    <t>MG52518270007</t>
  </si>
  <si>
    <t>Antsatra</t>
  </si>
  <si>
    <t>Milomboke</t>
  </si>
  <si>
    <t>MG51506130004</t>
  </si>
  <si>
    <t>MG52518270008</t>
  </si>
  <si>
    <t>Andamoty</t>
  </si>
  <si>
    <t>MG51507030011</t>
  </si>
  <si>
    <t>MG52518270009</t>
  </si>
  <si>
    <t>Vatoarivo</t>
  </si>
  <si>
    <t>MG51507030001</t>
  </si>
  <si>
    <t>MG52518130001</t>
  </si>
  <si>
    <t>Anosa</t>
  </si>
  <si>
    <t>MG51507030008</t>
  </si>
  <si>
    <t>MG52518130002</t>
  </si>
  <si>
    <t>Tambahy</t>
  </si>
  <si>
    <t>Befamata</t>
  </si>
  <si>
    <t>MG51507030004</t>
  </si>
  <si>
    <t>MG52518130003</t>
  </si>
  <si>
    <t>Analamahavelo</t>
  </si>
  <si>
    <t>Behavandra I</t>
  </si>
  <si>
    <t>MG51507030009</t>
  </si>
  <si>
    <t>MG52518130004</t>
  </si>
  <si>
    <t>Behavandra IIi</t>
  </si>
  <si>
    <t>MG51507030007</t>
  </si>
  <si>
    <t>MG52518130005</t>
  </si>
  <si>
    <t>Betaimbala</t>
  </si>
  <si>
    <t>MG51507030002</t>
  </si>
  <si>
    <t>MG52518130006</t>
  </si>
  <si>
    <t>Andriabe Est</t>
  </si>
  <si>
    <t>MG51507030003</t>
  </si>
  <si>
    <t>MG52518130007</t>
  </si>
  <si>
    <t>Miria II</t>
  </si>
  <si>
    <t>Etakake</t>
  </si>
  <si>
    <t>MG51507030010</t>
  </si>
  <si>
    <t>MG52518130008</t>
  </si>
  <si>
    <t>Miria I</t>
  </si>
  <si>
    <t>Tsijobony</t>
  </si>
  <si>
    <t>MG51507030005</t>
  </si>
  <si>
    <t>MG52518130009</t>
  </si>
  <si>
    <t>MG51507030006</t>
  </si>
  <si>
    <t>MG52518130010</t>
  </si>
  <si>
    <t>Anaramanintsy</t>
  </si>
  <si>
    <t>Aborano</t>
  </si>
  <si>
    <t>MG51520310009</t>
  </si>
  <si>
    <t>MG52518130011</t>
  </si>
  <si>
    <t>Ampilofilo</t>
  </si>
  <si>
    <t>Ambararatafaly</t>
  </si>
  <si>
    <t>MG51520310016</t>
  </si>
  <si>
    <t>MG52518130012</t>
  </si>
  <si>
    <t>Anja Ouest</t>
  </si>
  <si>
    <t>Amboboka</t>
  </si>
  <si>
    <t>MG51520310012</t>
  </si>
  <si>
    <t>MG52518130013</t>
  </si>
  <si>
    <t>Antanamary</t>
  </si>
  <si>
    <t>MG51520310023</t>
  </si>
  <si>
    <t>MG52518130014</t>
  </si>
  <si>
    <t>Ankilisoa Somangy</t>
  </si>
  <si>
    <t>Amboribositse</t>
  </si>
  <si>
    <t>MG51520310005</t>
  </si>
  <si>
    <t>MG52518130015</t>
  </si>
  <si>
    <t>Maikandro</t>
  </si>
  <si>
    <t>Ampagnolora</t>
  </si>
  <si>
    <t>MG51520310022</t>
  </si>
  <si>
    <t>MG52518130016</t>
  </si>
  <si>
    <t>Ianato</t>
  </si>
  <si>
    <t>MG51520310006</t>
  </si>
  <si>
    <t>MG52518130017</t>
  </si>
  <si>
    <t>Andranokova</t>
  </si>
  <si>
    <t>MG51520310013</t>
  </si>
  <si>
    <t>MG52518152001</t>
  </si>
  <si>
    <t>Bedala Maroviro</t>
  </si>
  <si>
    <t>MG51520310007</t>
  </si>
  <si>
    <t>MG52518152002</t>
  </si>
  <si>
    <t>MG51520310014</t>
  </si>
  <si>
    <t>MG52518152003</t>
  </si>
  <si>
    <t>Belenalena</t>
  </si>
  <si>
    <t>Ankatepoky</t>
  </si>
  <si>
    <t>MG51520310019</t>
  </si>
  <si>
    <t>MG52518152004</t>
  </si>
  <si>
    <t>Ankonatsy</t>
  </si>
  <si>
    <t>MG51520310020</t>
  </si>
  <si>
    <t>MG52518152005</t>
  </si>
  <si>
    <t>Tsanarena</t>
  </si>
  <si>
    <t>Ankililoaka I</t>
  </si>
  <si>
    <t>MG51520310001</t>
  </si>
  <si>
    <t>MG52518152006</t>
  </si>
  <si>
    <t>Ankililoaka II</t>
  </si>
  <si>
    <t>MG51520310017</t>
  </si>
  <si>
    <t>MG52518152007</t>
  </si>
  <si>
    <t>Andriabe Nord</t>
  </si>
  <si>
    <t>MG51520310018</t>
  </si>
  <si>
    <t>MG52518152008</t>
  </si>
  <si>
    <t>Ankilimiriorio</t>
  </si>
  <si>
    <t>MG51520310004</t>
  </si>
  <si>
    <t>MG52518152009</t>
  </si>
  <si>
    <t>Ankorondamoty</t>
  </si>
  <si>
    <t>MG51520310010</t>
  </si>
  <si>
    <t>MG52518152010</t>
  </si>
  <si>
    <t>MG51520310015</t>
  </si>
  <si>
    <t>MG52518152011</t>
  </si>
  <si>
    <t>Morahariva</t>
  </si>
  <si>
    <t>Antanandava Mandroso</t>
  </si>
  <si>
    <t>MG51520310011</t>
  </si>
  <si>
    <t>MG52518152012</t>
  </si>
  <si>
    <t>Marobory</t>
  </si>
  <si>
    <t>Antanilehibe</t>
  </si>
  <si>
    <t>MG51520310002</t>
  </si>
  <si>
    <t>MG52518010001</t>
  </si>
  <si>
    <t>Antanimena Maikandro</t>
  </si>
  <si>
    <t>MG51520310008</t>
  </si>
  <si>
    <t>MG52518010002</t>
  </si>
  <si>
    <t>Morafeno Bas</t>
  </si>
  <si>
    <t>Antseva</t>
  </si>
  <si>
    <t>MG51520310003</t>
  </si>
  <si>
    <t>MG52518010003</t>
  </si>
  <si>
    <t>MG51520310021</t>
  </si>
  <si>
    <t>MG52518010004</t>
  </si>
  <si>
    <t>Ampasamalinike</t>
  </si>
  <si>
    <t>MG51520170003</t>
  </si>
  <si>
    <t>MG52518010005</t>
  </si>
  <si>
    <t>Ankilibe Antsakoamasy</t>
  </si>
  <si>
    <t>Ampototse Atsimo</t>
  </si>
  <si>
    <t>MG51520170005</t>
  </si>
  <si>
    <t>MG52518010006</t>
  </si>
  <si>
    <t>Ambararata Ouest</t>
  </si>
  <si>
    <t>Andombiry</t>
  </si>
  <si>
    <t>MG51520170011</t>
  </si>
  <si>
    <t>MG52518010007</t>
  </si>
  <si>
    <t>Antsifitsy</t>
  </si>
  <si>
    <t>Andrevo Haut</t>
  </si>
  <si>
    <t>MG51520170010</t>
  </si>
  <si>
    <t>MG52518010008</t>
  </si>
  <si>
    <t>Tahiembanga</t>
  </si>
  <si>
    <t>MG51520170006</t>
  </si>
  <si>
    <t>MG52518010009</t>
  </si>
  <si>
    <t>Sakaralava</t>
  </si>
  <si>
    <t>MG51520170001</t>
  </si>
  <si>
    <t>MG52518010010</t>
  </si>
  <si>
    <t>Bedona</t>
  </si>
  <si>
    <t>Antapoake</t>
  </si>
  <si>
    <t>MG51520170008</t>
  </si>
  <si>
    <t>MG52518010011</t>
  </si>
  <si>
    <t>Belemboka Andohateva</t>
  </si>
  <si>
    <t>MG51520170013</t>
  </si>
  <si>
    <t>MG52518010012</t>
  </si>
  <si>
    <t>Benetse</t>
  </si>
  <si>
    <t>MG51520170004</t>
  </si>
  <si>
    <t>MG52518010013</t>
  </si>
  <si>
    <t>Antsakoamasy Nord</t>
  </si>
  <si>
    <t>MG51520170012</t>
  </si>
  <si>
    <t>MG52518010014</t>
  </si>
  <si>
    <t>Sakabera Sikily</t>
  </si>
  <si>
    <t>MG51520170014</t>
  </si>
  <si>
    <t>MG52518010015</t>
  </si>
  <si>
    <t>Saririaka</t>
  </si>
  <si>
    <t>MG51520170002</t>
  </si>
  <si>
    <t>MG52518010016</t>
  </si>
  <si>
    <t>Tanambe Manirisoa</t>
  </si>
  <si>
    <t>MG51520170007</t>
  </si>
  <si>
    <t>MG52518210001</t>
  </si>
  <si>
    <t>Tanandava Metaye</t>
  </si>
  <si>
    <t>MG51520170009</t>
  </si>
  <si>
    <t>MG52518210002</t>
  </si>
  <si>
    <t>Sakara Haut</t>
  </si>
  <si>
    <t>Ambatolahitsirara</t>
  </si>
  <si>
    <t>MG51507130010</t>
  </si>
  <si>
    <t>MG52518210003</t>
  </si>
  <si>
    <t>Sakara Bas</t>
  </si>
  <si>
    <t>Amboaido</t>
  </si>
  <si>
    <t>MG51507130012</t>
  </si>
  <si>
    <t>MG52518210004</t>
  </si>
  <si>
    <t>Iabomary</t>
  </si>
  <si>
    <t>Andrakia</t>
  </si>
  <si>
    <t>MG51507130008</t>
  </si>
  <si>
    <t>MG52518210005</t>
  </si>
  <si>
    <t>Anataky</t>
  </si>
  <si>
    <t>Anjabotretreke</t>
  </si>
  <si>
    <t>MG51507130009</t>
  </si>
  <si>
    <t>MG52518210006</t>
  </si>
  <si>
    <t>Morafeno Ambony</t>
  </si>
  <si>
    <t>Anjamarotea</t>
  </si>
  <si>
    <t>MG51507130002</t>
  </si>
  <si>
    <t>MG52518210007</t>
  </si>
  <si>
    <t>MG51507130001</t>
  </si>
  <si>
    <t>MG52518210008</t>
  </si>
  <si>
    <t>Analamary II</t>
  </si>
  <si>
    <t>Betrandrake</t>
  </si>
  <si>
    <t>MG51507130003</t>
  </si>
  <si>
    <t>MG52518210009</t>
  </si>
  <si>
    <t>Besakoa Soaravy I</t>
  </si>
  <si>
    <t>Marohola</t>
  </si>
  <si>
    <t>MG51507130005</t>
  </si>
  <si>
    <t>MG52518210010</t>
  </si>
  <si>
    <t>Masiadily</t>
  </si>
  <si>
    <t>MG51507130013</t>
  </si>
  <si>
    <t>MG52518210011</t>
  </si>
  <si>
    <t>Analamary I</t>
  </si>
  <si>
    <t>Sarotsetay Ambany</t>
  </si>
  <si>
    <t>MG51507130007</t>
  </si>
  <si>
    <t>MG52518210012</t>
  </si>
  <si>
    <t>Besakoa Soaravy II</t>
  </si>
  <si>
    <t>MG51507130011</t>
  </si>
  <si>
    <t>MG52518210013</t>
  </si>
  <si>
    <t>Vohimiroro</t>
  </si>
  <si>
    <t>MG51507130006</t>
  </si>
  <si>
    <t>MG52518210014</t>
  </si>
  <si>
    <t>Mahasoa Bas</t>
  </si>
  <si>
    <t>Votovoatavo</t>
  </si>
  <si>
    <t>MG51507130004</t>
  </si>
  <si>
    <t>MG52518210015</t>
  </si>
  <si>
    <t>Ambararata Toby II</t>
  </si>
  <si>
    <t>Ankaboka</t>
  </si>
  <si>
    <t>MG51506192007</t>
  </si>
  <si>
    <t>MG52518210016</t>
  </si>
  <si>
    <t>Ambararata Toby I</t>
  </si>
  <si>
    <t>MG51506192010</t>
  </si>
  <si>
    <t>MG52518210017</t>
  </si>
  <si>
    <t>Ambirimena I</t>
  </si>
  <si>
    <t>MG51506192001</t>
  </si>
  <si>
    <t>MG52518210018</t>
  </si>
  <si>
    <t>Belamoty Ikovy</t>
  </si>
  <si>
    <t>MG51506192006</t>
  </si>
  <si>
    <t>MG52518210019</t>
  </si>
  <si>
    <t>Beroanga</t>
  </si>
  <si>
    <t>MG51506192003</t>
  </si>
  <si>
    <t>MG52518210020</t>
  </si>
  <si>
    <t>Bevaro Haut</t>
  </si>
  <si>
    <t>MG51506192004</t>
  </si>
  <si>
    <t>MG52518210021</t>
  </si>
  <si>
    <t>Anadabolava Beakondro</t>
  </si>
  <si>
    <t>Mandabe II</t>
  </si>
  <si>
    <t>MG51506192002</t>
  </si>
  <si>
    <t>MG52518210022</t>
  </si>
  <si>
    <t>Soamarama</t>
  </si>
  <si>
    <t>Tanambao Elapa</t>
  </si>
  <si>
    <t>MG51506192009</t>
  </si>
  <si>
    <t>MG52518210023</t>
  </si>
  <si>
    <t>Andromasy</t>
  </si>
  <si>
    <t>Tonga</t>
  </si>
  <si>
    <t>MG51506192008</t>
  </si>
  <si>
    <t>MG52518110001</t>
  </si>
  <si>
    <t>MG51506192005</t>
  </si>
  <si>
    <t>MG52518110002</t>
  </si>
  <si>
    <t>Ampanorita</t>
  </si>
  <si>
    <t>MG51507070004</t>
  </si>
  <si>
    <t>MG52518110003</t>
  </si>
  <si>
    <t>Antenendahy</t>
  </si>
  <si>
    <t>Analamateza Bas</t>
  </si>
  <si>
    <t>MG51507070002</t>
  </si>
  <si>
    <t>MG52518110004</t>
  </si>
  <si>
    <t>Belio Haut</t>
  </si>
  <si>
    <t>Analamateza Bey</t>
  </si>
  <si>
    <t>MG51507070005</t>
  </si>
  <si>
    <t>MG52518110005</t>
  </si>
  <si>
    <t>Anjidava</t>
  </si>
  <si>
    <t>MG51507070007</t>
  </si>
  <si>
    <t>MG52518110006</t>
  </si>
  <si>
    <t>MG51507070001</t>
  </si>
  <si>
    <t>MG52518110007</t>
  </si>
  <si>
    <t>Ankilimilopaky</t>
  </si>
  <si>
    <t>Bekako Nord</t>
  </si>
  <si>
    <t>MG51507070006</t>
  </si>
  <si>
    <t>MG52518110008</t>
  </si>
  <si>
    <t>Anjantsoa</t>
  </si>
  <si>
    <t>Bekako Sud</t>
  </si>
  <si>
    <t>MG51507070009</t>
  </si>
  <si>
    <t>MG52518092001</t>
  </si>
  <si>
    <t>Tanambao Tsirandrany</t>
  </si>
  <si>
    <t>MG51507070003</t>
  </si>
  <si>
    <t>MG52518092002</t>
  </si>
  <si>
    <t>Tanambao Soaserana</t>
  </si>
  <si>
    <t>MG51507070008</t>
  </si>
  <si>
    <t>MG52518092003</t>
  </si>
  <si>
    <t>Mitsinjo I</t>
  </si>
  <si>
    <t>MG51507110006</t>
  </si>
  <si>
    <t>MG52518092004</t>
  </si>
  <si>
    <t>MG51507110001</t>
  </si>
  <si>
    <t>MG52518092005</t>
  </si>
  <si>
    <t>Temagnalo</t>
  </si>
  <si>
    <t>Beara</t>
  </si>
  <si>
    <t>MG51507110009</t>
  </si>
  <si>
    <t>MG52518092006</t>
  </si>
  <si>
    <t>Morafeno Tanandava</t>
  </si>
  <si>
    <t>Beara Boko</t>
  </si>
  <si>
    <t>MG51507110011</t>
  </si>
  <si>
    <t>MG52518092007</t>
  </si>
  <si>
    <t>Mananantana Beamotsy</t>
  </si>
  <si>
    <t>Beavake</t>
  </si>
  <si>
    <t>MG51507110004</t>
  </si>
  <si>
    <t>MG52518252001</t>
  </si>
  <si>
    <t>Manakoliva</t>
  </si>
  <si>
    <t>Bedeboke</t>
  </si>
  <si>
    <t>MG51507110002</t>
  </si>
  <si>
    <t>MG52518252002</t>
  </si>
  <si>
    <t>MG51507110003</t>
  </si>
  <si>
    <t>MG52518252003</t>
  </si>
  <si>
    <t>Manaravolo</t>
  </si>
  <si>
    <t>MG51507110007</t>
  </si>
  <si>
    <t>MG52518252004</t>
  </si>
  <si>
    <t>Sakoapolo</t>
  </si>
  <si>
    <t>Bevaro</t>
  </si>
  <si>
    <t>MG51507110005</t>
  </si>
  <si>
    <t>MG52518252005</t>
  </si>
  <si>
    <t>Vohimanga I</t>
  </si>
  <si>
    <t>MG51507110012</t>
  </si>
  <si>
    <t>MG52518252006</t>
  </si>
  <si>
    <t>MG51507110010</t>
  </si>
  <si>
    <t>MG52518252007</t>
  </si>
  <si>
    <t>Besamanta</t>
  </si>
  <si>
    <t>Marovahatse</t>
  </si>
  <si>
    <t>MG51507110008</t>
  </si>
  <si>
    <t>MG52518252008</t>
  </si>
  <si>
    <t>Vohimanga II</t>
  </si>
  <si>
    <t>Pinjo I</t>
  </si>
  <si>
    <t>MG51507110016</t>
  </si>
  <si>
    <t>MG52518252009</t>
  </si>
  <si>
    <t>Soakija</t>
  </si>
  <si>
    <t>Pinjo II</t>
  </si>
  <si>
    <t>MG51507110014</t>
  </si>
  <si>
    <t>MG52513092001</t>
  </si>
  <si>
    <t>Tanamaeva</t>
  </si>
  <si>
    <t>MG51507110015</t>
  </si>
  <si>
    <t>MG52513092003</t>
  </si>
  <si>
    <t>Sihanadrotsy</t>
  </si>
  <si>
    <t>Vohibe</t>
  </si>
  <si>
    <t>MG51507110013</t>
  </si>
  <si>
    <t>MG52513092004</t>
  </si>
  <si>
    <t>Behabobo Nord</t>
  </si>
  <si>
    <t>MG51520191002</t>
  </si>
  <si>
    <t>MG52513092005</t>
  </si>
  <si>
    <t>Anatsakoa</t>
  </si>
  <si>
    <t>MG51520191006</t>
  </si>
  <si>
    <t>MG52513092006</t>
  </si>
  <si>
    <t>Marobasia</t>
  </si>
  <si>
    <t>MG51520191001</t>
  </si>
  <si>
    <t>MG52513092007</t>
  </si>
  <si>
    <t>Famatalefo</t>
  </si>
  <si>
    <t>MG51520191005</t>
  </si>
  <si>
    <t>MG52513092008</t>
  </si>
  <si>
    <t>Belamaky</t>
  </si>
  <si>
    <t>MG51520191003</t>
  </si>
  <si>
    <t>MG52513010001</t>
  </si>
  <si>
    <t>Beloha Nord</t>
  </si>
  <si>
    <t>Voaifotsy</t>
  </si>
  <si>
    <t>MG51520191004</t>
  </si>
  <si>
    <t>MG52513010002</t>
  </si>
  <si>
    <t>Vondrote</t>
  </si>
  <si>
    <t>MG52513010003</t>
  </si>
  <si>
    <t>Besomotse Maheny</t>
  </si>
  <si>
    <t>MG52513010004</t>
  </si>
  <si>
    <t>Marolava Andrefana</t>
  </si>
  <si>
    <t>MG52513010005</t>
  </si>
  <si>
    <t>Behorofa Avaratra</t>
  </si>
  <si>
    <t>MG52513010006</t>
  </si>
  <si>
    <t>Zambe Avaratra</t>
  </si>
  <si>
    <t>MG52513010007</t>
  </si>
  <si>
    <t>Besomotse Antsanira</t>
  </si>
  <si>
    <t>MG52513010008</t>
  </si>
  <si>
    <t>Tehodo Riambe</t>
  </si>
  <si>
    <t>MG52513010009</t>
  </si>
  <si>
    <t>Marolava Avaratra</t>
  </si>
  <si>
    <t>MG52513010010</t>
  </si>
  <si>
    <t>Tefototse Andrambale</t>
  </si>
  <si>
    <t>MG52513010011</t>
  </si>
  <si>
    <t>Antsaniria</t>
  </si>
  <si>
    <t>MG52513010012</t>
  </si>
  <si>
    <t>Hatakatake Anjapohy</t>
  </si>
  <si>
    <t>MG52513010013</t>
  </si>
  <si>
    <t>Ambindavato Anjamalangy</t>
  </si>
  <si>
    <t>MG52513010014</t>
  </si>
  <si>
    <t>Vazoa Antaly</t>
  </si>
  <si>
    <t>MG52513010015</t>
  </si>
  <si>
    <t>Andranohazonahily</t>
  </si>
  <si>
    <t>MG52513010016</t>
  </si>
  <si>
    <t>Andriamameriarivo</t>
  </si>
  <si>
    <t>MG52513010017</t>
  </si>
  <si>
    <t>Andramboro</t>
  </si>
  <si>
    <t>MG52513010018</t>
  </si>
  <si>
    <t>Afondralambo Ampatiolobe</t>
  </si>
  <si>
    <t>MG52513010019</t>
  </si>
  <si>
    <t>Kirimosa</t>
  </si>
  <si>
    <t>MG52513010020</t>
  </si>
  <si>
    <t>Lapavaho Ankilimiary</t>
  </si>
  <si>
    <t>MG52513010021</t>
  </si>
  <si>
    <t>Tirimby</t>
  </si>
  <si>
    <t>MG52513010022</t>
  </si>
  <si>
    <t>Sihanaboay Tsitonta</t>
  </si>
  <si>
    <t>MG52513010023</t>
  </si>
  <si>
    <t>Maliolagnitse Angobigoby</t>
  </si>
  <si>
    <t>MG52513010024</t>
  </si>
  <si>
    <t>Maliolagnitse Andranolava</t>
  </si>
  <si>
    <t>MG52513010025</t>
  </si>
  <si>
    <t>Anatsosa Beborodoke</t>
  </si>
  <si>
    <t>MG52513010026</t>
  </si>
  <si>
    <t>Ambohimandroso Antreaky</t>
  </si>
  <si>
    <t>MG52513010027</t>
  </si>
  <si>
    <t>Sihanadaly</t>
  </si>
  <si>
    <t>MG52513010028</t>
  </si>
  <si>
    <t>Bevaro Ambony</t>
  </si>
  <si>
    <t>MG52513010029</t>
  </si>
  <si>
    <t>Bemonto Bevaro Patia</t>
  </si>
  <si>
    <t>MG52513010030</t>
  </si>
  <si>
    <t>Zambe Beloha</t>
  </si>
  <si>
    <t>MG52513010031</t>
  </si>
  <si>
    <t>Avotsy Zambe Mifanitsy</t>
  </si>
  <si>
    <t>MG52513010032</t>
  </si>
  <si>
    <t>Antakeloke Zambe</t>
  </si>
  <si>
    <t>MG52513010033</t>
  </si>
  <si>
    <t>Beloha Sud</t>
  </si>
  <si>
    <t>MG52513010034</t>
  </si>
  <si>
    <t>MG52513010035</t>
  </si>
  <si>
    <t>Atsimondrova</t>
  </si>
  <si>
    <t>MG52513010036</t>
  </si>
  <si>
    <t>Namandriha</t>
  </si>
  <si>
    <t>MG52513010037</t>
  </si>
  <si>
    <t>MG52513010038</t>
  </si>
  <si>
    <t>Tetsiatreke Amboroneoke</t>
  </si>
  <si>
    <t>MG52513050001</t>
  </si>
  <si>
    <t>Tsinaha</t>
  </si>
  <si>
    <t>MG52513050002</t>
  </si>
  <si>
    <t>Tamonto II</t>
  </si>
  <si>
    <t>MG52513050003</t>
  </si>
  <si>
    <t>Ankilevoangy</t>
  </si>
  <si>
    <t>MG52513050004</t>
  </si>
  <si>
    <t>Befahitsy</t>
  </si>
  <si>
    <t>MG52513050005</t>
  </si>
  <si>
    <t>Tamonto I</t>
  </si>
  <si>
    <t>Afotsifaly Est</t>
  </si>
  <si>
    <t>MG52514071018</t>
  </si>
  <si>
    <t>MG52513050006</t>
  </si>
  <si>
    <t>Ampangidraty</t>
  </si>
  <si>
    <t>Afotsifaly Ouest</t>
  </si>
  <si>
    <t>MG52514071017</t>
  </si>
  <si>
    <t>MG52513050007</t>
  </si>
  <si>
    <t>Sihanakapaha</t>
  </si>
  <si>
    <t>Ambaromanoy</t>
  </si>
  <si>
    <t>MG52514071014</t>
  </si>
  <si>
    <t>MG52513050008</t>
  </si>
  <si>
    <t>MG52514071005</t>
  </si>
  <si>
    <t>MG52513050009</t>
  </si>
  <si>
    <t>Iotry</t>
  </si>
  <si>
    <t>MG52514071023</t>
  </si>
  <si>
    <t>MG52513050010</t>
  </si>
  <si>
    <t>Afondravoatse Anjandavo</t>
  </si>
  <si>
    <t>MG52514071019</t>
  </si>
  <si>
    <t>MG52513050011</t>
  </si>
  <si>
    <t>Afondravoatse Nord</t>
  </si>
  <si>
    <t>Anakania</t>
  </si>
  <si>
    <t>MG52514071008</t>
  </si>
  <si>
    <t>MG52513050012</t>
  </si>
  <si>
    <t>Tsinaha Tratravaky</t>
  </si>
  <si>
    <t>Anakanimo</t>
  </si>
  <si>
    <t>MG52514071011</t>
  </si>
  <si>
    <t>MG52513050013</t>
  </si>
  <si>
    <t>Tamontopoty</t>
  </si>
  <si>
    <t>Andraketalahy</t>
  </si>
  <si>
    <t>MG52514071010</t>
  </si>
  <si>
    <t>MG52513050014</t>
  </si>
  <si>
    <t>Anjapoty</t>
  </si>
  <si>
    <t>Andranopoly</t>
  </si>
  <si>
    <t>MG52514071020</t>
  </si>
  <si>
    <t>MG52513050015</t>
  </si>
  <si>
    <t>Tamontondava</t>
  </si>
  <si>
    <t>Androvamare</t>
  </si>
  <si>
    <t>MG52514071007</t>
  </si>
  <si>
    <t>MG52513050016</t>
  </si>
  <si>
    <t>Tamonto Sud</t>
  </si>
  <si>
    <t>Anjira</t>
  </si>
  <si>
    <t>MG52514071006</t>
  </si>
  <si>
    <t>MG52513050017</t>
  </si>
  <si>
    <t>Bevolombity</t>
  </si>
  <si>
    <t>Ankilimikaiky</t>
  </si>
  <si>
    <t>MG52514071004</t>
  </si>
  <si>
    <t>MG52513050018</t>
  </si>
  <si>
    <t>Tambanivaro Avaratra</t>
  </si>
  <si>
    <t>Antaritarika Centrale</t>
  </si>
  <si>
    <t>MG52514071001</t>
  </si>
  <si>
    <t>MG52513050019</t>
  </si>
  <si>
    <t>Tambanivaro</t>
  </si>
  <si>
    <t>Antaritarika II</t>
  </si>
  <si>
    <t>MG52514071015</t>
  </si>
  <si>
    <t>MG52513050020</t>
  </si>
  <si>
    <t>Afondravoatse Sud</t>
  </si>
  <si>
    <t>Antaritarika Maromainty</t>
  </si>
  <si>
    <t>MG52514071016</t>
  </si>
  <si>
    <t>MG52513050021</t>
  </si>
  <si>
    <t>Tedreatsy</t>
  </si>
  <si>
    <t>Antsakoamanga</t>
  </si>
  <si>
    <t>MG52514071002</t>
  </si>
  <si>
    <t>MG52513050022</t>
  </si>
  <si>
    <t>Teza</t>
  </si>
  <si>
    <t>Bemozotsy</t>
  </si>
  <si>
    <t>MG52514071009</t>
  </si>
  <si>
    <t>MG52513050023</t>
  </si>
  <si>
    <t>Ambohimagnare</t>
  </si>
  <si>
    <t>Betsiporitse Bas</t>
  </si>
  <si>
    <t>MG52514071022</t>
  </si>
  <si>
    <t>MG52513050024</t>
  </si>
  <si>
    <t>Fanarano</t>
  </si>
  <si>
    <t>MG52514071012</t>
  </si>
  <si>
    <t>MG52513070001</t>
  </si>
  <si>
    <t>Mahafaly</t>
  </si>
  <si>
    <t>Maroafo</t>
  </si>
  <si>
    <t>MG52514071021</t>
  </si>
  <si>
    <t>MG52513070002</t>
  </si>
  <si>
    <t>Tanalave</t>
  </si>
  <si>
    <t>Mokabe</t>
  </si>
  <si>
    <t>MG52514071013</t>
  </si>
  <si>
    <t>MG52513070003</t>
  </si>
  <si>
    <t>Talaky Bas</t>
  </si>
  <si>
    <t>MG52514071025</t>
  </si>
  <si>
    <t>MG52513070004</t>
  </si>
  <si>
    <t>Marojela</t>
  </si>
  <si>
    <t>Talaky Haut</t>
  </si>
  <si>
    <t>MG52514071024</t>
  </si>
  <si>
    <t>MG52513070005</t>
  </si>
  <si>
    <t>Tsianoha Ihodo</t>
  </si>
  <si>
    <t>MG52514071003</t>
  </si>
  <si>
    <t>MG52513070006</t>
  </si>
  <si>
    <t>Tesomangy</t>
  </si>
  <si>
    <t>MG51506070008</t>
  </si>
  <si>
    <t>MG52513070007</t>
  </si>
  <si>
    <t>Tanalave Be</t>
  </si>
  <si>
    <t>MG51506070005</t>
  </si>
  <si>
    <t>MG52513070008</t>
  </si>
  <si>
    <t>Amborignabo</t>
  </si>
  <si>
    <t>Ankazoabokely</t>
  </si>
  <si>
    <t>MG51506070004</t>
  </si>
  <si>
    <t>MG52513070009</t>
  </si>
  <si>
    <t>Malebitsy</t>
  </si>
  <si>
    <t>MG51506070001</t>
  </si>
  <si>
    <t>MG52513070010</t>
  </si>
  <si>
    <t>Afondralambo Mahavelo</t>
  </si>
  <si>
    <t>Behelo</t>
  </si>
  <si>
    <t>MG51506070006</t>
  </si>
  <si>
    <t>MG52513070011</t>
  </si>
  <si>
    <t>Tambala Karembola</t>
  </si>
  <si>
    <t>Bekifonka</t>
  </si>
  <si>
    <t>MG51506070002</t>
  </si>
  <si>
    <t>MG52513070012</t>
  </si>
  <si>
    <t>Betakilotse</t>
  </si>
  <si>
    <t>MG51506070003</t>
  </si>
  <si>
    <t>MG52513070013</t>
  </si>
  <si>
    <t>Sasavisoa</t>
  </si>
  <si>
    <t>Fenoagnivo</t>
  </si>
  <si>
    <t>MG51506070007</t>
  </si>
  <si>
    <t>MG52513070014</t>
  </si>
  <si>
    <t>Ankilisoa</t>
  </si>
  <si>
    <t>Tongay</t>
  </si>
  <si>
    <t>MG51506070010</t>
  </si>
  <si>
    <t>MG52513070015</t>
  </si>
  <si>
    <t>Lavaheloky Ouest</t>
  </si>
  <si>
    <t>Tsitakabalala</t>
  </si>
  <si>
    <t>MG51506070009</t>
  </si>
  <si>
    <t>MG52513070016</t>
  </si>
  <si>
    <t>Hazohandatsy</t>
  </si>
  <si>
    <t>MG52513070017</t>
  </si>
  <si>
    <t>Anjedava</t>
  </si>
  <si>
    <t>MG52513070018</t>
  </si>
  <si>
    <t>Abolaza</t>
  </si>
  <si>
    <t>MG52513070019</t>
  </si>
  <si>
    <t>Ankilivalo Andovoky</t>
  </si>
  <si>
    <t>MG52513070020</t>
  </si>
  <si>
    <t>Tatimo</t>
  </si>
  <si>
    <t>MG52513070021</t>
  </si>
  <si>
    <t>MG52513070022</t>
  </si>
  <si>
    <t>MG52513091001</t>
  </si>
  <si>
    <t>Maroraza Tranoroa</t>
  </si>
  <si>
    <t>MG52513091002</t>
  </si>
  <si>
    <t>Jontany</t>
  </si>
  <si>
    <t>MG51506312001</t>
  </si>
  <si>
    <t>MG52513091003</t>
  </si>
  <si>
    <t>Morafeno Antsavoa</t>
  </si>
  <si>
    <t>MG51506312002</t>
  </si>
  <si>
    <t>MG52513091004</t>
  </si>
  <si>
    <t>Vohiby</t>
  </si>
  <si>
    <t>Agnena Centre</t>
  </si>
  <si>
    <t>MG51507190008</t>
  </si>
  <si>
    <t>MG52513091005</t>
  </si>
  <si>
    <t>Koboary</t>
  </si>
  <si>
    <t>Agnena Sud</t>
  </si>
  <si>
    <t>MG51507190017</t>
  </si>
  <si>
    <t>MG52513091006</t>
  </si>
  <si>
    <t>Tsotso</t>
  </si>
  <si>
    <t>MG51507190003</t>
  </si>
  <si>
    <t>MG52513091007</t>
  </si>
  <si>
    <t>Vohibola</t>
  </si>
  <si>
    <t>Analasarotse</t>
  </si>
  <si>
    <t>MG51507190022</t>
  </si>
  <si>
    <t>MG52513091008</t>
  </si>
  <si>
    <t>Bereha</t>
  </si>
  <si>
    <t>Ankaratihy</t>
  </si>
  <si>
    <t>MG51507190002</t>
  </si>
  <si>
    <t>MG52513091009</t>
  </si>
  <si>
    <t>Andranoherika</t>
  </si>
  <si>
    <t>Ankasy I</t>
  </si>
  <si>
    <t>MG51507190005</t>
  </si>
  <si>
    <t>MG52513091010</t>
  </si>
  <si>
    <t>Rerango</t>
  </si>
  <si>
    <t>Ankilibeharitse</t>
  </si>
  <si>
    <t>MG51507190011</t>
  </si>
  <si>
    <t>MG52513091011</t>
  </si>
  <si>
    <t>Ankilindrehamelo</t>
  </si>
  <si>
    <t>MG51507190020</t>
  </si>
  <si>
    <t>MG52513091012</t>
  </si>
  <si>
    <t>Koronga</t>
  </si>
  <si>
    <t>MG51507190015</t>
  </si>
  <si>
    <t>MG52513091013</t>
  </si>
  <si>
    <t>Beahitse Centre</t>
  </si>
  <si>
    <t>MG51507190001</t>
  </si>
  <si>
    <t>MG52513091014</t>
  </si>
  <si>
    <t>Behombe</t>
  </si>
  <si>
    <t>MG51507190019</t>
  </si>
  <si>
    <t>MG52513091015</t>
  </si>
  <si>
    <t>Bevontaky</t>
  </si>
  <si>
    <t>Belamoty Nord</t>
  </si>
  <si>
    <t>MG51507190023</t>
  </si>
  <si>
    <t>MG52513091016</t>
  </si>
  <si>
    <t>Ankilivahary</t>
  </si>
  <si>
    <t>Belamoty Sud</t>
  </si>
  <si>
    <t>MG51507190024</t>
  </si>
  <si>
    <t>MG52513091017</t>
  </si>
  <si>
    <t>MG51507190025</t>
  </si>
  <si>
    <t>MG52513091018</t>
  </si>
  <si>
    <t>MG51507190010</t>
  </si>
  <si>
    <t>MG52513091019</t>
  </si>
  <si>
    <t>Marofototse</t>
  </si>
  <si>
    <t>MG51507190018</t>
  </si>
  <si>
    <t>MG52513091020</t>
  </si>
  <si>
    <t>Boboke Marofane</t>
  </si>
  <si>
    <t>Marosaho</t>
  </si>
  <si>
    <t>MG51507190021</t>
  </si>
  <si>
    <t>MG52513091021</t>
  </si>
  <si>
    <t>Mahasira</t>
  </si>
  <si>
    <t>Marovotse</t>
  </si>
  <si>
    <t>MG51507190016</t>
  </si>
  <si>
    <t>MG52513091022</t>
  </si>
  <si>
    <t>Kerembola Ankilegnano</t>
  </si>
  <si>
    <t>Ranoabo Haut</t>
  </si>
  <si>
    <t>MG51507190004</t>
  </si>
  <si>
    <t>MG52513091023</t>
  </si>
  <si>
    <t>Kerembola I</t>
  </si>
  <si>
    <t>Ranoabo Nord</t>
  </si>
  <si>
    <t>MG51507190006</t>
  </si>
  <si>
    <t>MG52513091024</t>
  </si>
  <si>
    <t>Antsakoamitondritsy</t>
  </si>
  <si>
    <t>Ranoabo Sud</t>
  </si>
  <si>
    <t>MG51507190009</t>
  </si>
  <si>
    <t>MG52513091025</t>
  </si>
  <si>
    <t>Soronampela</t>
  </si>
  <si>
    <t>Sainta</t>
  </si>
  <si>
    <t>MG51507190007</t>
  </si>
  <si>
    <t>MG52513091026</t>
  </si>
  <si>
    <t>Razambahoaka Saboko</t>
  </si>
  <si>
    <t>Talimbola</t>
  </si>
  <si>
    <t>MG51507190026</t>
  </si>
  <si>
    <t>MG52513091027</t>
  </si>
  <si>
    <t>Tsimilofo</t>
  </si>
  <si>
    <t>Andranoboaky</t>
  </si>
  <si>
    <t>MG53517190002</t>
  </si>
  <si>
    <t>MG52513091028</t>
  </si>
  <si>
    <t>Marohery</t>
  </si>
  <si>
    <t>MG53517190004</t>
  </si>
  <si>
    <t>MG52513030001</t>
  </si>
  <si>
    <t>Barabay</t>
  </si>
  <si>
    <t>Anja Sud</t>
  </si>
  <si>
    <t>MG53517190006</t>
  </si>
  <si>
    <t>MG52513030002</t>
  </si>
  <si>
    <t>Masombaho</t>
  </si>
  <si>
    <t>MG53517190007</t>
  </si>
  <si>
    <t>MG52513030003</t>
  </si>
  <si>
    <t>Agnirinihamba</t>
  </si>
  <si>
    <t>MG53517190001</t>
  </si>
  <si>
    <t>MG52513030004</t>
  </si>
  <si>
    <t>Laparoro</t>
  </si>
  <si>
    <t>Sakaharo Ouest</t>
  </si>
  <si>
    <t>MG53517190003</t>
  </si>
  <si>
    <t>MG52513030005</t>
  </si>
  <si>
    <t>Tsimilafika</t>
  </si>
  <si>
    <t>Tafia Marovala</t>
  </si>
  <si>
    <t>MG53517190005</t>
  </si>
  <si>
    <t>MG52513030006</t>
  </si>
  <si>
    <t>Benato</t>
  </si>
  <si>
    <t>Andriamero</t>
  </si>
  <si>
    <t>MG53517292003</t>
  </si>
  <si>
    <t>MG52513030007</t>
  </si>
  <si>
    <t>Ankilisinao</t>
  </si>
  <si>
    <t>MG53517292001</t>
  </si>
  <si>
    <t>MG52513030008</t>
  </si>
  <si>
    <t>Natomasy</t>
  </si>
  <si>
    <t>Iaborano Nord</t>
  </si>
  <si>
    <t>MG53517292004</t>
  </si>
  <si>
    <t>MG52513030009</t>
  </si>
  <si>
    <t>Angirazato</t>
  </si>
  <si>
    <t>MG53517292002</t>
  </si>
  <si>
    <t>MG52513030010</t>
  </si>
  <si>
    <t>MG53517292005</t>
  </si>
  <si>
    <t>MG52513030011</t>
  </si>
  <si>
    <t>MG51506030005</t>
  </si>
  <si>
    <t>MG52513030012</t>
  </si>
  <si>
    <t>Andraseky</t>
  </si>
  <si>
    <t>Anjambalo</t>
  </si>
  <si>
    <t>MG51506030004</t>
  </si>
  <si>
    <t>MG52513030013</t>
  </si>
  <si>
    <t>MG51506030002</t>
  </si>
  <si>
    <t>MG52513030014</t>
  </si>
  <si>
    <t>Ankilevalo</t>
  </si>
  <si>
    <t>Ankililaza</t>
  </si>
  <si>
    <t>MG51506030010</t>
  </si>
  <si>
    <t>MG52513030015</t>
  </si>
  <si>
    <t>Tramba</t>
  </si>
  <si>
    <t>Ankotoboke Soarano</t>
  </si>
  <si>
    <t>MG51506030008</t>
  </si>
  <si>
    <t>MG52513030016</t>
  </si>
  <si>
    <t>Anontsy</t>
  </si>
  <si>
    <t>MG51506030001</t>
  </si>
  <si>
    <t>MG52513030017</t>
  </si>
  <si>
    <t>MG51506030009</t>
  </si>
  <si>
    <t>MG52513030018</t>
  </si>
  <si>
    <t>Betaimbolo</t>
  </si>
  <si>
    <t>Befaha</t>
  </si>
  <si>
    <t>MG51506030006</t>
  </si>
  <si>
    <t>MG52513030019</t>
  </si>
  <si>
    <t>Savilintotsy</t>
  </si>
  <si>
    <t>MG51506030003</t>
  </si>
  <si>
    <t>MG52513030020</t>
  </si>
  <si>
    <t>Ananademby</t>
  </si>
  <si>
    <t>Ereteke</t>
  </si>
  <si>
    <t>MG51506030007</t>
  </si>
  <si>
    <t>MG52513030021</t>
  </si>
  <si>
    <t>Lavanono</t>
  </si>
  <si>
    <t>MG51506030011</t>
  </si>
  <si>
    <t>MG52513030022</t>
  </si>
  <si>
    <t>Soamagnitse II</t>
  </si>
  <si>
    <t>MG52513030023</t>
  </si>
  <si>
    <t>Soamagnitse I</t>
  </si>
  <si>
    <t>MG52513030024</t>
  </si>
  <si>
    <t>MG52513030025</t>
  </si>
  <si>
    <t>Marovoro</t>
  </si>
  <si>
    <t>MG52513030026</t>
  </si>
  <si>
    <t>MG52513030027</t>
  </si>
  <si>
    <t>Agnalamare</t>
  </si>
  <si>
    <t>MG52513030028</t>
  </si>
  <si>
    <t>Ambalanose</t>
  </si>
  <si>
    <t>Afomanary Bas</t>
  </si>
  <si>
    <t>MG53519030018</t>
  </si>
  <si>
    <t>Analagna</t>
  </si>
  <si>
    <t>MG53519030004</t>
  </si>
  <si>
    <t>Anapemba</t>
  </si>
  <si>
    <t>MG53519030009</t>
  </si>
  <si>
    <t>Andavabazaha Haut</t>
  </si>
  <si>
    <t>MG53519030019</t>
  </si>
  <si>
    <t>Andregnara</t>
  </si>
  <si>
    <t>MG53519030003</t>
  </si>
  <si>
    <t>Ankirikirika</t>
  </si>
  <si>
    <t>MG53519030006</t>
  </si>
  <si>
    <t>Antsivavy</t>
  </si>
  <si>
    <t>MG53519030014</t>
  </si>
  <si>
    <t>Befaitsy</t>
  </si>
  <si>
    <t>MG53519030015</t>
  </si>
  <si>
    <t>Behara Ambony</t>
  </si>
  <si>
    <t>MG53519030005</t>
  </si>
  <si>
    <t>Behara Bas I</t>
  </si>
  <si>
    <t>MG53519030010</t>
  </si>
  <si>
    <t>Behara Bas II</t>
  </si>
  <si>
    <t>MG53519030011</t>
  </si>
  <si>
    <t>Behara Poste I</t>
  </si>
  <si>
    <t>MG53519030008</t>
  </si>
  <si>
    <t>Behara Poste II</t>
  </si>
  <si>
    <t>MG53519030001</t>
  </si>
  <si>
    <t>Berenty Officiel</t>
  </si>
  <si>
    <t>MG53519030021</t>
  </si>
  <si>
    <t>Berenty Toby</t>
  </si>
  <si>
    <t>MG53519030020</t>
  </si>
  <si>
    <t>Esatra Bevia</t>
  </si>
  <si>
    <t>MG53519030002</t>
  </si>
  <si>
    <t>Fandiova</t>
  </si>
  <si>
    <t>MG53519030016</t>
  </si>
  <si>
    <t>Helibondro</t>
  </si>
  <si>
    <t>MG53519030022</t>
  </si>
  <si>
    <t>MG53519030017</t>
  </si>
  <si>
    <t>Mieba</t>
  </si>
  <si>
    <t>MG53519030007</t>
  </si>
  <si>
    <t>Tanambao Behara</t>
  </si>
  <si>
    <t>MG53519030012</t>
  </si>
  <si>
    <t>Taranty Haut</t>
  </si>
  <si>
    <t>MG53519030013</t>
  </si>
  <si>
    <t>MG51520358003</t>
  </si>
  <si>
    <t>Ambola</t>
  </si>
  <si>
    <t>MG51520358016</t>
  </si>
  <si>
    <t>Ampotaka</t>
  </si>
  <si>
    <t>MG51520358006</t>
  </si>
  <si>
    <t>Ankalindrano</t>
  </si>
  <si>
    <t>MG51520358010</t>
  </si>
  <si>
    <t>Ankilibory</t>
  </si>
  <si>
    <t>MG51520358011</t>
  </si>
  <si>
    <t>Ankilimivony</t>
  </si>
  <si>
    <t>MG51520358002</t>
  </si>
  <si>
    <t>Behalintany</t>
  </si>
  <si>
    <t>MG51520358009</t>
  </si>
  <si>
    <t>Behazomby</t>
  </si>
  <si>
    <t>MG51520358018</t>
  </si>
  <si>
    <t>Beheloka Bas</t>
  </si>
  <si>
    <t>MG51520358001</t>
  </si>
  <si>
    <t>Beheloka Haut</t>
  </si>
  <si>
    <t>MG51520358005</t>
  </si>
  <si>
    <t>Besambay</t>
  </si>
  <si>
    <t>MG51520358012</t>
  </si>
  <si>
    <t>MG51520358015</t>
  </si>
  <si>
    <t>Manasy</t>
  </si>
  <si>
    <t>MG51520358019</t>
  </si>
  <si>
    <t>Marofijery</t>
  </si>
  <si>
    <t>MG51520358014</t>
  </si>
  <si>
    <t>Maromitilike</t>
  </si>
  <si>
    <t>MG51520358017</t>
  </si>
  <si>
    <t>MG51520358007</t>
  </si>
  <si>
    <t>Montelime</t>
  </si>
  <si>
    <t>MG51520358013</t>
  </si>
  <si>
    <t>MG52514031001</t>
  </si>
  <si>
    <t>Betanty (faux Cap Centre)</t>
  </si>
  <si>
    <t>Tomboina</t>
  </si>
  <si>
    <t>MG51520358008</t>
  </si>
  <si>
    <t>MG52514031002</t>
  </si>
  <si>
    <t>Antalahavalala</t>
  </si>
  <si>
    <t>Vatolalake</t>
  </si>
  <si>
    <t>MG51520358004</t>
  </si>
  <si>
    <t>MG52514031003</t>
  </si>
  <si>
    <t>Antavy Nord</t>
  </si>
  <si>
    <t>Ambolokira</t>
  </si>
  <si>
    <t>MG51520072010</t>
  </si>
  <si>
    <t>MG52514031004</t>
  </si>
  <si>
    <t>Amanda II</t>
  </si>
  <si>
    <t>Ampasy</t>
  </si>
  <si>
    <t>MG51520072006</t>
  </si>
  <si>
    <t>MG52514031005</t>
  </si>
  <si>
    <t>Ambory Andraketalahy</t>
  </si>
  <si>
    <t>Ampihalia</t>
  </si>
  <si>
    <t>MG51520072005</t>
  </si>
  <si>
    <t>MG52514031006</t>
  </si>
  <si>
    <t>Anjamala</t>
  </si>
  <si>
    <t>MG51520072003</t>
  </si>
  <si>
    <t>MG52514031007</t>
  </si>
  <si>
    <t>Nanerena Sud</t>
  </si>
  <si>
    <t>Beantsy Soakija</t>
  </si>
  <si>
    <t>MG51520072004</t>
  </si>
  <si>
    <t>MG52514031008</t>
  </si>
  <si>
    <t>Behera</t>
  </si>
  <si>
    <t>MG51520072009</t>
  </si>
  <si>
    <t>MG52514031009</t>
  </si>
  <si>
    <t>Ambotry</t>
  </si>
  <si>
    <t>Behompy Mahasoa</t>
  </si>
  <si>
    <t>MG51520072001</t>
  </si>
  <si>
    <t>MG52514031010</t>
  </si>
  <si>
    <t>Maroata</t>
  </si>
  <si>
    <t>MG51520072002</t>
  </si>
  <si>
    <t>MG52514031011</t>
  </si>
  <si>
    <t>Marohala</t>
  </si>
  <si>
    <t>MG51520072007</t>
  </si>
  <si>
    <t>MG52514031012</t>
  </si>
  <si>
    <t>Anovy Sud</t>
  </si>
  <si>
    <t>Vorondreo Tanindraza</t>
  </si>
  <si>
    <t>MG51520072008</t>
  </si>
  <si>
    <t>MG52514031013</t>
  </si>
  <si>
    <t>Anja Haut</t>
  </si>
  <si>
    <t>MG52514031014</t>
  </si>
  <si>
    <t>MG52514072001</t>
  </si>
  <si>
    <t>Imongy Central</t>
  </si>
  <si>
    <t>MG52514072002</t>
  </si>
  <si>
    <t>Ankilibe Nord</t>
  </si>
  <si>
    <t>MG52514072003</t>
  </si>
  <si>
    <t>Tomily</t>
  </si>
  <si>
    <t>MG52514072004</t>
  </si>
  <si>
    <t>Ambonaivo Nord</t>
  </si>
  <si>
    <t>MG52514072005</t>
  </si>
  <si>
    <t>Antsakoamanga Bas</t>
  </si>
  <si>
    <t>MG52514072006</t>
  </si>
  <si>
    <t>MG52514072007</t>
  </si>
  <si>
    <t>Fekony</t>
  </si>
  <si>
    <t>MG52514072008</t>
  </si>
  <si>
    <t>Andramirava Tsianoha</t>
  </si>
  <si>
    <t>MG52514072009</t>
  </si>
  <si>
    <t>Andramirava Centre</t>
  </si>
  <si>
    <t>MG52514072010</t>
  </si>
  <si>
    <t>Andramirava II</t>
  </si>
  <si>
    <t>MG52514072011</t>
  </si>
  <si>
    <t>Imongy I</t>
  </si>
  <si>
    <t>MG52514072012</t>
  </si>
  <si>
    <t>Ambatovato Centre</t>
  </si>
  <si>
    <t>MG52514072013</t>
  </si>
  <si>
    <t>Ambatovato Makifaha</t>
  </si>
  <si>
    <t>MG52514072014</t>
  </si>
  <si>
    <t>MG52514072015</t>
  </si>
  <si>
    <t>Antsakoamanga Centre</t>
  </si>
  <si>
    <t>MG52514072016</t>
  </si>
  <si>
    <t>MG52514072017</t>
  </si>
  <si>
    <t>Andratino</t>
  </si>
  <si>
    <t>MG52514072018</t>
  </si>
  <si>
    <t>Ambaromanintsy</t>
  </si>
  <si>
    <t>MG52514050001</t>
  </si>
  <si>
    <t>MG52514050002</t>
  </si>
  <si>
    <t>Tsinava</t>
  </si>
  <si>
    <t>MG52514050003</t>
  </si>
  <si>
    <t>MG52514050004</t>
  </si>
  <si>
    <t>Ambanikily Volakira</t>
  </si>
  <si>
    <t>MG52514050005</t>
  </si>
  <si>
    <t>MG52514050006</t>
  </si>
  <si>
    <t>Ambanikily Ambanifaty</t>
  </si>
  <si>
    <t>MG52514050007</t>
  </si>
  <si>
    <t>Betsingivy</t>
  </si>
  <si>
    <t>MG52514050008</t>
  </si>
  <si>
    <t>Soramena</t>
  </si>
  <si>
    <t>MG52514050009</t>
  </si>
  <si>
    <t>MG52514050010</t>
  </si>
  <si>
    <t>Amboandelaka</t>
  </si>
  <si>
    <t>MG52514050011</t>
  </si>
  <si>
    <t>Antseta</t>
  </si>
  <si>
    <t>MG52514050012</t>
  </si>
  <si>
    <t>MG52514050013</t>
  </si>
  <si>
    <t>Mantara</t>
  </si>
  <si>
    <t>MG53517250004</t>
  </si>
  <si>
    <t>MG52514050014</t>
  </si>
  <si>
    <t>Mionjona</t>
  </si>
  <si>
    <t>Andalamby</t>
  </si>
  <si>
    <t>MG53517250002</t>
  </si>
  <si>
    <t>MG52514050015</t>
  </si>
  <si>
    <t>Itroho</t>
  </si>
  <si>
    <t>MG53517250005</t>
  </si>
  <si>
    <t>MG52514050016</t>
  </si>
  <si>
    <t>Betaimboraka</t>
  </si>
  <si>
    <t>Mahilivoro</t>
  </si>
  <si>
    <t>MG53517250006</t>
  </si>
  <si>
    <t>MG52514050017</t>
  </si>
  <si>
    <t>Befeha</t>
  </si>
  <si>
    <t>Manandrotsy</t>
  </si>
  <si>
    <t>MG53517250001</t>
  </si>
  <si>
    <t>MG52514050018</t>
  </si>
  <si>
    <t>Mananovy</t>
  </si>
  <si>
    <t>MG53517250003</t>
  </si>
  <si>
    <t>MG52514012001</t>
  </si>
  <si>
    <t>Nikoly Centre</t>
  </si>
  <si>
    <t>Nanarena Antondrotsy</t>
  </si>
  <si>
    <t>MG53517250007</t>
  </si>
  <si>
    <t>MG52514012010</t>
  </si>
  <si>
    <t>Marakalo Sihanadampy</t>
  </si>
  <si>
    <t>Ambatovaky Ambony</t>
  </si>
  <si>
    <t>MG51507170002</t>
  </si>
  <si>
    <t>MG52514012011</t>
  </si>
  <si>
    <t>Tamonto Nord</t>
  </si>
  <si>
    <t>MG51507170005</t>
  </si>
  <si>
    <t>MG52514012012</t>
  </si>
  <si>
    <t>Ankilimigahy</t>
  </si>
  <si>
    <t>MG51507170009</t>
  </si>
  <si>
    <t>MG52514012013</t>
  </si>
  <si>
    <t>Marakalo Ouest</t>
  </si>
  <si>
    <t>Ankilimasy</t>
  </si>
  <si>
    <t>MG51507170008</t>
  </si>
  <si>
    <t>MG52514012014</t>
  </si>
  <si>
    <t>Namoia</t>
  </si>
  <si>
    <t>MG51507170011</t>
  </si>
  <si>
    <t>MG52514012015</t>
  </si>
  <si>
    <t>Anatsosa Centre</t>
  </si>
  <si>
    <t>Beadala Ambany</t>
  </si>
  <si>
    <t>MG51507170004</t>
  </si>
  <si>
    <t>MG52514012016</t>
  </si>
  <si>
    <t>Anatsosa Maromainty</t>
  </si>
  <si>
    <t>Beadala Haut</t>
  </si>
  <si>
    <t>MG51507170003</t>
  </si>
  <si>
    <t>MG52514012017</t>
  </si>
  <si>
    <t>Marakalo Sud</t>
  </si>
  <si>
    <t>Belafike Ambany</t>
  </si>
  <si>
    <t>MG51507170007</t>
  </si>
  <si>
    <t>MG52514012018</t>
  </si>
  <si>
    <t>MG51507170001</t>
  </si>
  <si>
    <t>MG52514012019</t>
  </si>
  <si>
    <t>Tampototse Maromainty</t>
  </si>
  <si>
    <t>MG51507170010</t>
  </si>
  <si>
    <t>MG52514012020</t>
  </si>
  <si>
    <t>Tampototse Imonto</t>
  </si>
  <si>
    <t>Namelomampia Ambany</t>
  </si>
  <si>
    <t>MG51507170013</t>
  </si>
  <si>
    <t>MG52514012021</t>
  </si>
  <si>
    <t>Ambasia</t>
  </si>
  <si>
    <t>Namelomampia Ambony</t>
  </si>
  <si>
    <t>MG51507170012</t>
  </si>
  <si>
    <t>MG52514012022</t>
  </si>
  <si>
    <t>Behasy</t>
  </si>
  <si>
    <t>Tratsiotsekandy</t>
  </si>
  <si>
    <t>MG51507170006</t>
  </si>
  <si>
    <t>MG52514012023</t>
  </si>
  <si>
    <t>Tampototse Nord</t>
  </si>
  <si>
    <t>MG51507170014</t>
  </si>
  <si>
    <t>MG52514012024</t>
  </si>
  <si>
    <t>Anja Tanambao</t>
  </si>
  <si>
    <t>Ambalaboy</t>
  </si>
  <si>
    <t>MG51520030006</t>
  </si>
  <si>
    <t>MG52514012025</t>
  </si>
  <si>
    <t>Tampototse Sud</t>
  </si>
  <si>
    <t>Amboaboaka</t>
  </si>
  <si>
    <t>MG51520030002</t>
  </si>
  <si>
    <t>MG52514012026</t>
  </si>
  <si>
    <t>Antanamiare</t>
  </si>
  <si>
    <t>Ambotsibotsike</t>
  </si>
  <si>
    <t>MG51520030009</t>
  </si>
  <si>
    <t>MG52514012027</t>
  </si>
  <si>
    <t>Analamisandratse</t>
  </si>
  <si>
    <t>Bekoake</t>
  </si>
  <si>
    <t>MG51520030012</t>
  </si>
  <si>
    <t>MG52514012028</t>
  </si>
  <si>
    <t>Tesingo Nord</t>
  </si>
  <si>
    <t>MG51520030001</t>
  </si>
  <si>
    <t>MG52514012029</t>
  </si>
  <si>
    <t>Tesingo Marofohe</t>
  </si>
  <si>
    <t>Belitsake Tanambao</t>
  </si>
  <si>
    <t>MG51520030010</t>
  </si>
  <si>
    <t>MG52514012030</t>
  </si>
  <si>
    <t>Tesingo Sud</t>
  </si>
  <si>
    <t>Beravy</t>
  </si>
  <si>
    <t>MG51520030007</t>
  </si>
  <si>
    <t>MG52514012031</t>
  </si>
  <si>
    <t>Ambanenonoke</t>
  </si>
  <si>
    <t>Ifaty</t>
  </si>
  <si>
    <t>MG51520030005</t>
  </si>
  <si>
    <t>MG52514011001</t>
  </si>
  <si>
    <t>Tsihombe Centre</t>
  </si>
  <si>
    <t>Mangily</t>
  </si>
  <si>
    <t>MG51520030003</t>
  </si>
  <si>
    <t>MG52514011002</t>
  </si>
  <si>
    <t>Ambatomanoy</t>
  </si>
  <si>
    <t>Tsinjoriaka</t>
  </si>
  <si>
    <t>MG51520030011</t>
  </si>
  <si>
    <t>MG52514011003</t>
  </si>
  <si>
    <t>Magnorikandro</t>
  </si>
  <si>
    <t>Tsivonoe</t>
  </si>
  <si>
    <t>MG51520030004</t>
  </si>
  <si>
    <t>MG52514011004</t>
  </si>
  <si>
    <t>Tsiboatsoa</t>
  </si>
  <si>
    <t>Tsongeritelo</t>
  </si>
  <si>
    <t>MG51520030008</t>
  </si>
  <si>
    <t>MG52514011005</t>
  </si>
  <si>
    <t>Ankilivalo Sud</t>
  </si>
  <si>
    <t>Ambondrompaly</t>
  </si>
  <si>
    <t>MG51506311003</t>
  </si>
  <si>
    <t>MG52514011006</t>
  </si>
  <si>
    <t>Ankilivalo Nord</t>
  </si>
  <si>
    <t>Ankilimary</t>
  </si>
  <si>
    <t>MG51506311006</t>
  </si>
  <si>
    <t>MG52514011007</t>
  </si>
  <si>
    <t>MG51506311007</t>
  </si>
  <si>
    <t>MG52514011008</t>
  </si>
  <si>
    <t>Ambatopilake</t>
  </si>
  <si>
    <t>Belamoty Ankilitelo</t>
  </si>
  <si>
    <t>MG51506311001</t>
  </si>
  <si>
    <t>MG52514011009</t>
  </si>
  <si>
    <t>Agnara</t>
  </si>
  <si>
    <t>Bemelo</t>
  </si>
  <si>
    <t>MG51506311014</t>
  </si>
  <si>
    <t>MG52514011010</t>
  </si>
  <si>
    <t>Tambanditse Ankarandoha</t>
  </si>
  <si>
    <t>Betamenaky</t>
  </si>
  <si>
    <t>MG51506311002</t>
  </si>
  <si>
    <t>MG52514011011</t>
  </si>
  <si>
    <t>Erombaze</t>
  </si>
  <si>
    <t>Mihaiky</t>
  </si>
  <si>
    <t>MG51506311004</t>
  </si>
  <si>
    <t>MG52514011012</t>
  </si>
  <si>
    <t>Tesogno Nord</t>
  </si>
  <si>
    <t>Morafeno II</t>
  </si>
  <si>
    <t>MG51506311005</t>
  </si>
  <si>
    <t>MG52514011013</t>
  </si>
  <si>
    <t>Tesogno Sud</t>
  </si>
  <si>
    <t>MG51506311009</t>
  </si>
  <si>
    <t>MG52514011014</t>
  </si>
  <si>
    <t>Tambanditsy</t>
  </si>
  <si>
    <t>Savazy I</t>
  </si>
  <si>
    <t>MG51506311011</t>
  </si>
  <si>
    <t>MG52514011015</t>
  </si>
  <si>
    <t>Belemboka Centre</t>
  </si>
  <si>
    <t>Savazy II</t>
  </si>
  <si>
    <t>MG51506311012</t>
  </si>
  <si>
    <t>MG52514011016</t>
  </si>
  <si>
    <t>Belemboka</t>
  </si>
  <si>
    <t>Savazy Iv</t>
  </si>
  <si>
    <t>MG51506311013</t>
  </si>
  <si>
    <t>MG52514011017</t>
  </si>
  <si>
    <t>Ambatobe Ankily</t>
  </si>
  <si>
    <t>MG51506311008</t>
  </si>
  <si>
    <t>MG52514011018</t>
  </si>
  <si>
    <t>Anjantsampa</t>
  </si>
  <si>
    <t>Soatamia</t>
  </si>
  <si>
    <t>MG51506311010</t>
  </si>
  <si>
    <t>MG52514011019</t>
  </si>
  <si>
    <t>Tevoro</t>
  </si>
  <si>
    <t>MG52514011020</t>
  </si>
  <si>
    <t>Taivo</t>
  </si>
  <si>
    <t>MG52514011021</t>
  </si>
  <si>
    <t>Sihanamena Marolava Ouest</t>
  </si>
  <si>
    <t>MG52514011022</t>
  </si>
  <si>
    <t>Tsihombe I</t>
  </si>
  <si>
    <t>MG52514011023</t>
  </si>
  <si>
    <t>Tsihombe II</t>
  </si>
  <si>
    <t>MG52514011024</t>
  </si>
  <si>
    <t>Tsihombe Avaradrova</t>
  </si>
  <si>
    <t>MG52514011025</t>
  </si>
  <si>
    <t>Sakamasy</t>
  </si>
  <si>
    <t>MG52514011026</t>
  </si>
  <si>
    <t>Marotana</t>
  </si>
  <si>
    <t>MG52514011027</t>
  </si>
  <si>
    <t>Sihanamena Marolava Est</t>
  </si>
  <si>
    <t>MG52514011028</t>
  </si>
  <si>
    <t>Sihanamena Marobey</t>
  </si>
  <si>
    <t>MG52514011029</t>
  </si>
  <si>
    <t>Sihanamena Marofohy</t>
  </si>
  <si>
    <t>MG52514011030</t>
  </si>
  <si>
    <t>Beavoha Nord</t>
  </si>
  <si>
    <t>MG52514011031</t>
  </si>
  <si>
    <t>Afondralambo</t>
  </si>
  <si>
    <t>MG52514011032</t>
  </si>
  <si>
    <t>Ankililiry</t>
  </si>
  <si>
    <t>MG52514011033</t>
  </si>
  <si>
    <t>Ambovo</t>
  </si>
  <si>
    <t>MG52514011034</t>
  </si>
  <si>
    <t>Sihanamena Marofoty</t>
  </si>
  <si>
    <t>MG52514011035</t>
  </si>
  <si>
    <t>Beavoha Tanambao</t>
  </si>
  <si>
    <t>MG52514011036</t>
  </si>
  <si>
    <t>Tsidambo Besara</t>
  </si>
  <si>
    <t>MG52514011037</t>
  </si>
  <si>
    <t>Zafindravala</t>
  </si>
  <si>
    <t>MG52514011038</t>
  </si>
  <si>
    <t>Marohira Sud</t>
  </si>
  <si>
    <t>MG52514011039</t>
  </si>
  <si>
    <t>MG52514011040</t>
  </si>
  <si>
    <t>Anabovo Nord</t>
  </si>
  <si>
    <t>MG52514011041</t>
  </si>
  <si>
    <t>Anabovo Ouest</t>
  </si>
  <si>
    <t>MG52514011042</t>
  </si>
  <si>
    <t>MG52514011043</t>
  </si>
  <si>
    <t>MG52514011044</t>
  </si>
  <si>
    <t>Tamonto Ouest</t>
  </si>
  <si>
    <t>MG52514011045</t>
  </si>
  <si>
    <t>Anabovo Sud</t>
  </si>
  <si>
    <t>MG52514011046</t>
  </si>
  <si>
    <t>Marohatake</t>
  </si>
  <si>
    <t>Ambatovita</t>
  </si>
  <si>
    <t>MG53517150005</t>
  </si>
  <si>
    <t>Ambinda Sud</t>
  </si>
  <si>
    <t>MG53517150003</t>
  </si>
  <si>
    <t>MG53517150007</t>
  </si>
  <si>
    <t>MG53517150001</t>
  </si>
  <si>
    <t>Benonoky I</t>
  </si>
  <si>
    <t>MG53517150006</t>
  </si>
  <si>
    <t>Bepeha</t>
  </si>
  <si>
    <t>MG53517150004</t>
  </si>
  <si>
    <t>Itafia Morafeno</t>
  </si>
  <si>
    <t>MG53517150008</t>
  </si>
  <si>
    <t>Ivohitsoa</t>
  </si>
  <si>
    <t>MG53517150009</t>
  </si>
  <si>
    <t>MG53519291001</t>
  </si>
  <si>
    <t>Ebelo Tsaramandroso</t>
  </si>
  <si>
    <t>MG53517150002</t>
  </si>
  <si>
    <t>MG53519291002</t>
  </si>
  <si>
    <t>Anaramaliniky</t>
  </si>
  <si>
    <t>MG53519291003</t>
  </si>
  <si>
    <t>Valohazomanga</t>
  </si>
  <si>
    <t>MG53519291004</t>
  </si>
  <si>
    <t>Ankaramangotroky</t>
  </si>
  <si>
    <t>MG53519291005</t>
  </si>
  <si>
    <t>Fenoarivo Ranomainty</t>
  </si>
  <si>
    <t>MG53519291006</t>
  </si>
  <si>
    <t>Bevalay</t>
  </si>
  <si>
    <t>MG53519291007</t>
  </si>
  <si>
    <t>Anarafito</t>
  </si>
  <si>
    <t>MG53519291008</t>
  </si>
  <si>
    <t>MG53519291009</t>
  </si>
  <si>
    <t>Amboetsy</t>
  </si>
  <si>
    <t>MG53519150001</t>
  </si>
  <si>
    <t>MG53519150002</t>
  </si>
  <si>
    <t>MG53519150003</t>
  </si>
  <si>
    <t>Maroforoha</t>
  </si>
  <si>
    <t>MG53519150004</t>
  </si>
  <si>
    <t>Ambatomanaky</t>
  </si>
  <si>
    <t>MG53519150005</t>
  </si>
  <si>
    <t>MG53519150006</t>
  </si>
  <si>
    <t>Beadabo Nord</t>
  </si>
  <si>
    <t>MG53519150007</t>
  </si>
  <si>
    <t>Fanjakamandroso</t>
  </si>
  <si>
    <t>MG53519150008</t>
  </si>
  <si>
    <t>Besakoa Nord</t>
  </si>
  <si>
    <t>MG53519150009</t>
  </si>
  <si>
    <t>Soamanonga Est</t>
  </si>
  <si>
    <t>MG53519150010</t>
  </si>
  <si>
    <t>Tamotamo Bas</t>
  </si>
  <si>
    <t>MG53519150011</t>
  </si>
  <si>
    <t>Bemandresy Androtsy</t>
  </si>
  <si>
    <t>MG53519170001</t>
  </si>
  <si>
    <t>MG53519170002</t>
  </si>
  <si>
    <t>Befihamy Ihosy</t>
  </si>
  <si>
    <t>MG53519170003</t>
  </si>
  <si>
    <t>Betonta</t>
  </si>
  <si>
    <t>Amboniarivo</t>
  </si>
  <si>
    <t>MG51507270009</t>
  </si>
  <si>
    <t>MG53519170004</t>
  </si>
  <si>
    <t>Lapiry</t>
  </si>
  <si>
    <t>Ampanagnira Satramaro</t>
  </si>
  <si>
    <t>MG51507270011</t>
  </si>
  <si>
    <t>MG53519170005</t>
  </si>
  <si>
    <t>Mandarano</t>
  </si>
  <si>
    <t>Ampandrambe Anivorano</t>
  </si>
  <si>
    <t>MG51507270017</t>
  </si>
  <si>
    <t>MG53519170006</t>
  </si>
  <si>
    <t>Mandoha</t>
  </si>
  <si>
    <t>Ampandrambe Centre</t>
  </si>
  <si>
    <t>MG51507270002</t>
  </si>
  <si>
    <t>MG53519170007</t>
  </si>
  <si>
    <t>Andakatoposa</t>
  </si>
  <si>
    <t>Anadranto Ankatrafay</t>
  </si>
  <si>
    <t>MG51507270010</t>
  </si>
  <si>
    <t>MG53519170008</t>
  </si>
  <si>
    <t>MG51507270012</t>
  </si>
  <si>
    <t>MG53519170009</t>
  </si>
  <si>
    <t>Ankilibory I</t>
  </si>
  <si>
    <t>MG51507270004</t>
  </si>
  <si>
    <t>MG53519170010</t>
  </si>
  <si>
    <t>Eramamy</t>
  </si>
  <si>
    <t>Ankilibory II</t>
  </si>
  <si>
    <t>MG51507270006</t>
  </si>
  <si>
    <t>MG53519170011</t>
  </si>
  <si>
    <t>Mitray</t>
  </si>
  <si>
    <t>Antaly Vohipisaky</t>
  </si>
  <si>
    <t>MG51507270005</t>
  </si>
  <si>
    <t>MG53519170012</t>
  </si>
  <si>
    <t>Emieba</t>
  </si>
  <si>
    <t>Belobaka Nord</t>
  </si>
  <si>
    <t>MG51507270008</t>
  </si>
  <si>
    <t>MG53519170013</t>
  </si>
  <si>
    <t>MG51507270001</t>
  </si>
  <si>
    <t>MG53519170014</t>
  </si>
  <si>
    <t>Beroy Avaratra</t>
  </si>
  <si>
    <t>MG51507270007</t>
  </si>
  <si>
    <t>MG53519090001</t>
  </si>
  <si>
    <t>Besaroy</t>
  </si>
  <si>
    <t>MG51507270003</t>
  </si>
  <si>
    <t>MG53519090002</t>
  </si>
  <si>
    <t>Befantiolotsy</t>
  </si>
  <si>
    <t>MG51507270013</t>
  </si>
  <si>
    <t>MG53519090003</t>
  </si>
  <si>
    <t>Tsikombo Ambany</t>
  </si>
  <si>
    <t>MG51507270014</t>
  </si>
  <si>
    <t>MG53519090004</t>
  </si>
  <si>
    <t>Ambaninato</t>
  </si>
  <si>
    <t>Tsikombo Anivo</t>
  </si>
  <si>
    <t>MG51507270015</t>
  </si>
  <si>
    <t>MG53519090005</t>
  </si>
  <si>
    <t>Tsikombo Haut</t>
  </si>
  <si>
    <t>MG51507270016</t>
  </si>
  <si>
    <t>MG53519090006</t>
  </si>
  <si>
    <t>Bekiria II</t>
  </si>
  <si>
    <t>MG53519090007</t>
  </si>
  <si>
    <t>Bekiria I</t>
  </si>
  <si>
    <t>MG53519090008</t>
  </si>
  <si>
    <t>Fenoaivo</t>
  </si>
  <si>
    <t>MG53519090009</t>
  </si>
  <si>
    <t>Analoalo</t>
  </si>
  <si>
    <t>MG53519090010</t>
  </si>
  <si>
    <t>MG53519090011</t>
  </si>
  <si>
    <t>Ifotaka D.P.</t>
  </si>
  <si>
    <t>MG53519090012</t>
  </si>
  <si>
    <t>Bebarimo</t>
  </si>
  <si>
    <t>Ampikolova</t>
  </si>
  <si>
    <t>MG51506112008</t>
  </si>
  <si>
    <t>MG53519090013</t>
  </si>
  <si>
    <t>Analamipetraka</t>
  </si>
  <si>
    <t>MG51506112003</t>
  </si>
  <si>
    <t>MG53519090014</t>
  </si>
  <si>
    <t>Ankilimanjosoa</t>
  </si>
  <si>
    <t>Ananavy</t>
  </si>
  <si>
    <t>MG51506112012</t>
  </si>
  <si>
    <t>MG53519090015</t>
  </si>
  <si>
    <t>Tsaripioky</t>
  </si>
  <si>
    <t>MG51506112007</t>
  </si>
  <si>
    <t>MG53519090016</t>
  </si>
  <si>
    <t>Anjando</t>
  </si>
  <si>
    <t>Bebaria</t>
  </si>
  <si>
    <t>MG51506112011</t>
  </si>
  <si>
    <t>MG53519090017</t>
  </si>
  <si>
    <t>Anjamahavelo</t>
  </si>
  <si>
    <t>Beherike</t>
  </si>
  <si>
    <t>MG51506112002</t>
  </si>
  <si>
    <t>MG53519090018</t>
  </si>
  <si>
    <t>Tsileha</t>
  </si>
  <si>
    <t>MG51506112001</t>
  </si>
  <si>
    <t>MG53519190001</t>
  </si>
  <si>
    <t>Helokahita</t>
  </si>
  <si>
    <t>MG51506112009</t>
  </si>
  <si>
    <t>MG53519190002</t>
  </si>
  <si>
    <t>Babaria</t>
  </si>
  <si>
    <t>MG51506112010</t>
  </si>
  <si>
    <t>MG53519190003</t>
  </si>
  <si>
    <t>Bepimay</t>
  </si>
  <si>
    <t>MG51506112005</t>
  </si>
  <si>
    <t>MG53519190004</t>
  </si>
  <si>
    <t>Vohitelo</t>
  </si>
  <si>
    <t>Sakoamaro</t>
  </si>
  <si>
    <t>MG51506112006</t>
  </si>
  <si>
    <t>MG53519190005</t>
  </si>
  <si>
    <t>MG51506112004</t>
  </si>
  <si>
    <t>MG53519190006</t>
  </si>
  <si>
    <t>Ambakaka</t>
  </si>
  <si>
    <t>MG53519190007</t>
  </si>
  <si>
    <t>Adabolava Sud</t>
  </si>
  <si>
    <t>MG53519190008</t>
  </si>
  <si>
    <t>Antraitray</t>
  </si>
  <si>
    <t>MG53519190009</t>
  </si>
  <si>
    <t>MG53519190010</t>
  </si>
  <si>
    <t>Tanampirafy</t>
  </si>
  <si>
    <t>MG53519190011</t>
  </si>
  <si>
    <t>MG53519190012</t>
  </si>
  <si>
    <t>MG53519210001</t>
  </si>
  <si>
    <t>MG53519210002</t>
  </si>
  <si>
    <t>Andetsy</t>
  </si>
  <si>
    <t>MG53519210003</t>
  </si>
  <si>
    <t>Ambero</t>
  </si>
  <si>
    <t>MG53519210004</t>
  </si>
  <si>
    <t>MG53519210005</t>
  </si>
  <si>
    <t>Ampamatoha</t>
  </si>
  <si>
    <t>MG53519210006</t>
  </si>
  <si>
    <t>Sahakondro</t>
  </si>
  <si>
    <t>MG53519210007</t>
  </si>
  <si>
    <t>Atsavoa</t>
  </si>
  <si>
    <t>MG53519210008</t>
  </si>
  <si>
    <t>Ambotaky</t>
  </si>
  <si>
    <t>MG53519210009</t>
  </si>
  <si>
    <t>MG53519210010</t>
  </si>
  <si>
    <t>Vohibaka</t>
  </si>
  <si>
    <t>MG53519130001</t>
  </si>
  <si>
    <t>MG53519130002</t>
  </si>
  <si>
    <t>Betsingilo</t>
  </si>
  <si>
    <t>MG53519130003</t>
  </si>
  <si>
    <t>MG53519130004</t>
  </si>
  <si>
    <t>Tanandava Nord</t>
  </si>
  <si>
    <t>MG53519130005</t>
  </si>
  <si>
    <t>Vohipaly</t>
  </si>
  <si>
    <t>MG53519130006</t>
  </si>
  <si>
    <t>MG53519130007</t>
  </si>
  <si>
    <t>Andranondambo</t>
  </si>
  <si>
    <t>MG53519130008</t>
  </si>
  <si>
    <t>Tsiloakarivo</t>
  </si>
  <si>
    <t>MG53519130009</t>
  </si>
  <si>
    <t>Marohotro</t>
  </si>
  <si>
    <t>MG53519130010</t>
  </si>
  <si>
    <t>Esaka</t>
  </si>
  <si>
    <t>MG53519130011</t>
  </si>
  <si>
    <t>Esomony</t>
  </si>
  <si>
    <t>MG53519250001</t>
  </si>
  <si>
    <t>Antanambao Beakanga</t>
  </si>
  <si>
    <t>Ambalabey Beroy</t>
  </si>
  <si>
    <t>MG51506011013</t>
  </si>
  <si>
    <t>MG53519250002</t>
  </si>
  <si>
    <t>Antsariky</t>
  </si>
  <si>
    <t>Ambalahazo</t>
  </si>
  <si>
    <t>MG51506011009</t>
  </si>
  <si>
    <t>MG53519250003</t>
  </si>
  <si>
    <t>Andindo</t>
  </si>
  <si>
    <t>Ambatofotsy Est</t>
  </si>
  <si>
    <t>MG51506011024</t>
  </si>
  <si>
    <t>MG53519250004</t>
  </si>
  <si>
    <t>Sakafia</t>
  </si>
  <si>
    <t>Ampakabo</t>
  </si>
  <si>
    <t>MG51506011002</t>
  </si>
  <si>
    <t>MG53519250005</t>
  </si>
  <si>
    <t>Soaserana II</t>
  </si>
  <si>
    <t>Ampasimandroake</t>
  </si>
  <si>
    <t>MG51506011006</t>
  </si>
  <si>
    <t>MG53519250006</t>
  </si>
  <si>
    <t>Tombonahy</t>
  </si>
  <si>
    <t>Andranomena Mahasoa</t>
  </si>
  <si>
    <t>MG51506011014</t>
  </si>
  <si>
    <t>MG53519250007</t>
  </si>
  <si>
    <t>Ankazomanga Behere</t>
  </si>
  <si>
    <t>MG51506011025</t>
  </si>
  <si>
    <t>MG53519250008</t>
  </si>
  <si>
    <t>Ankazomanga Est</t>
  </si>
  <si>
    <t>MG51506011026</t>
  </si>
  <si>
    <t>MG53519250009</t>
  </si>
  <si>
    <t>Bekola</t>
  </si>
  <si>
    <t>Anketrake</t>
  </si>
  <si>
    <t>MG51506011008</t>
  </si>
  <si>
    <t>MG53519250010</t>
  </si>
  <si>
    <t>Ankilifolo</t>
  </si>
  <si>
    <t>MG51506011018</t>
  </si>
  <si>
    <t>MG53519250011</t>
  </si>
  <si>
    <t>Befihamy</t>
  </si>
  <si>
    <t>MG51506011011</t>
  </si>
  <si>
    <t>MG53519250012</t>
  </si>
  <si>
    <t>Antranotany</t>
  </si>
  <si>
    <t>Ankilimiangatse</t>
  </si>
  <si>
    <t>MG51506011010</t>
  </si>
  <si>
    <t>MG53519250013</t>
  </si>
  <si>
    <t>MG51506011005</t>
  </si>
  <si>
    <t>MG53519250014</t>
  </si>
  <si>
    <t>MG51506011007</t>
  </si>
  <si>
    <t>MG53519250015</t>
  </si>
  <si>
    <t>Anjadoaky</t>
  </si>
  <si>
    <t>MG51506011012</t>
  </si>
  <si>
    <t>MG53519250016</t>
  </si>
  <si>
    <t>MG51506011023</t>
  </si>
  <si>
    <t>MG53519250017</t>
  </si>
  <si>
    <t>Antsonjo</t>
  </si>
  <si>
    <t>MG51506011020</t>
  </si>
  <si>
    <t>MG53519292001</t>
  </si>
  <si>
    <t>Besavoa Antsakoamahity</t>
  </si>
  <si>
    <t>MG51506011021</t>
  </si>
  <si>
    <t>MG53519292002</t>
  </si>
  <si>
    <t>Behalomboro II</t>
  </si>
  <si>
    <t>Besavoa Bevoay</t>
  </si>
  <si>
    <t>MG51506011019</t>
  </si>
  <si>
    <t>MG53519292003</t>
  </si>
  <si>
    <t>Behalomboro I</t>
  </si>
  <si>
    <t>Betioky Centre</t>
  </si>
  <si>
    <t>MG51506011001</t>
  </si>
  <si>
    <t>MG53519292004</t>
  </si>
  <si>
    <t>Ankamena</t>
  </si>
  <si>
    <t>Betioky II</t>
  </si>
  <si>
    <t>MG51506011004</t>
  </si>
  <si>
    <t>MG53519292005</t>
  </si>
  <si>
    <t>Fenoarivo Behisatse</t>
  </si>
  <si>
    <t>MG51506011016</t>
  </si>
  <si>
    <t>MG53519292006</t>
  </si>
  <si>
    <t>Ranofoty</t>
  </si>
  <si>
    <t>MG51506011015</t>
  </si>
  <si>
    <t>MG53519292007</t>
  </si>
  <si>
    <t>Fenoarivo Soamagnaly</t>
  </si>
  <si>
    <t>Ranonda</t>
  </si>
  <si>
    <t>MG51506011003</t>
  </si>
  <si>
    <t>MG53519070001</t>
  </si>
  <si>
    <t>Beroroha Ambato</t>
  </si>
  <si>
    <t>MG51506011017</t>
  </si>
  <si>
    <t>MG53519070002</t>
  </si>
  <si>
    <t>Ankilimanara</t>
  </si>
  <si>
    <t>Tsiborake</t>
  </si>
  <si>
    <t>MG51506011022</t>
  </si>
  <si>
    <t>MG53519070003</t>
  </si>
  <si>
    <t>Akomanga</t>
  </si>
  <si>
    <t>MG53517010010</t>
  </si>
  <si>
    <t>MG53519070004</t>
  </si>
  <si>
    <t>Ambolokohy Anatolily</t>
  </si>
  <si>
    <t>MG53517010007</t>
  </si>
  <si>
    <t>MG53519070005</t>
  </si>
  <si>
    <t>Anjado</t>
  </si>
  <si>
    <t>MG53517010004</t>
  </si>
  <si>
    <t>MG53519070006</t>
  </si>
  <si>
    <t>Ambahy Ianakafy</t>
  </si>
  <si>
    <t>Bekijoly</t>
  </si>
  <si>
    <t>MG53517010009</t>
  </si>
  <si>
    <t>MG53519070007</t>
  </si>
  <si>
    <t>Somay Sanakambo</t>
  </si>
  <si>
    <t>Betroka Centre</t>
  </si>
  <si>
    <t>MG53517010001</t>
  </si>
  <si>
    <t>MG53519070008</t>
  </si>
  <si>
    <t>Ankilidoga Ezambe</t>
  </si>
  <si>
    <t>MG53517010011</t>
  </si>
  <si>
    <t>MG53519070009</t>
  </si>
  <si>
    <t>Sampona Ankilimiary</t>
  </si>
  <si>
    <t>Fiadanana Morarano</t>
  </si>
  <si>
    <t>MG53517010002</t>
  </si>
  <si>
    <t>MG53519070010</t>
  </si>
  <si>
    <t>Sampona Centre</t>
  </si>
  <si>
    <t>Ianadroy Nord</t>
  </si>
  <si>
    <t>MG53517010012</t>
  </si>
  <si>
    <t>MG53519070011</t>
  </si>
  <si>
    <t>Ankilibe Vahavola</t>
  </si>
  <si>
    <t>MG53517010003</t>
  </si>
  <si>
    <t>MG53519070012</t>
  </si>
  <si>
    <t>Manindra</t>
  </si>
  <si>
    <t>MG53517010008</t>
  </si>
  <si>
    <t>MG53519070013</t>
  </si>
  <si>
    <t>Vahavola</t>
  </si>
  <si>
    <t>Tanakopania</t>
  </si>
  <si>
    <t>MG53517010006</t>
  </si>
  <si>
    <t>MG53519070014</t>
  </si>
  <si>
    <t>Elanja Centre</t>
  </si>
  <si>
    <t>MG53517010005</t>
  </si>
  <si>
    <t>MG53519070015</t>
  </si>
  <si>
    <t>Elanja Androandria</t>
  </si>
  <si>
    <t>MG51520050002</t>
  </si>
  <si>
    <t>MG53519070016</t>
  </si>
  <si>
    <t>Mandrapasy Centre</t>
  </si>
  <si>
    <t>Andakoro I</t>
  </si>
  <si>
    <t>MG51520050005</t>
  </si>
  <si>
    <t>MG53519070017</t>
  </si>
  <si>
    <t>Mandrapasy Amborignabo</t>
  </si>
  <si>
    <t>Andakoro II</t>
  </si>
  <si>
    <t>MG51520050006</t>
  </si>
  <si>
    <t>MG53519070018</t>
  </si>
  <si>
    <t>Nasambola</t>
  </si>
  <si>
    <t>MG51520050013</t>
  </si>
  <si>
    <t>MG53519070019</t>
  </si>
  <si>
    <t>Ankilimalaindio I</t>
  </si>
  <si>
    <t>Ankaiasy</t>
  </si>
  <si>
    <t>MG51520050010</t>
  </si>
  <si>
    <t>MG53519070020</t>
  </si>
  <si>
    <t>Ankilimalaindio II</t>
  </si>
  <si>
    <t>Ankoronga Andatabo</t>
  </si>
  <si>
    <t>MG51520050014</t>
  </si>
  <si>
    <t>MG53519050001</t>
  </si>
  <si>
    <t>Tanandava Sud I</t>
  </si>
  <si>
    <t>Antanimikodoy</t>
  </si>
  <si>
    <t>MG51520050009</t>
  </si>
  <si>
    <t>MG53519050002</t>
  </si>
  <si>
    <t>Ankara Berano</t>
  </si>
  <si>
    <t>Antsihanaka</t>
  </si>
  <si>
    <t>MG51520050007</t>
  </si>
  <si>
    <t>MG53519050003</t>
  </si>
  <si>
    <t>Berano Ville</t>
  </si>
  <si>
    <t>MG51520050004</t>
  </si>
  <si>
    <t>MG53519050004</t>
  </si>
  <si>
    <t>Berano Anja</t>
  </si>
  <si>
    <t>Betsinjaka Ambony</t>
  </si>
  <si>
    <t>MG51520050001</t>
  </si>
  <si>
    <t>MG53519050005</t>
  </si>
  <si>
    <t>Maroaiky II</t>
  </si>
  <si>
    <t>Motombe Est</t>
  </si>
  <si>
    <t>MG51520050011</t>
  </si>
  <si>
    <t>MG53519050006</t>
  </si>
  <si>
    <t>Maroaiky I</t>
  </si>
  <si>
    <t>Motombe West</t>
  </si>
  <si>
    <t>MG51520050012</t>
  </si>
  <si>
    <t>MG53519050007</t>
  </si>
  <si>
    <t>Manitsevo</t>
  </si>
  <si>
    <t>Samotelahy</t>
  </si>
  <si>
    <t>MG51520050003</t>
  </si>
  <si>
    <t>MG53519050008</t>
  </si>
  <si>
    <t>Ambolovohitse Ville</t>
  </si>
  <si>
    <t>Toby Betela</t>
  </si>
  <si>
    <t>MG51520050008</t>
  </si>
  <si>
    <t>MG53519050009</t>
  </si>
  <si>
    <t>Bevoangy</t>
  </si>
  <si>
    <t>MG53519050010</t>
  </si>
  <si>
    <t>Ampotobato</t>
  </si>
  <si>
    <t>MG53519050011</t>
  </si>
  <si>
    <t>Ambolovohitse Tanamiary</t>
  </si>
  <si>
    <t>MG53519050012</t>
  </si>
  <si>
    <t>Ambaniza Morafeno</t>
  </si>
  <si>
    <t>MG53519050013</t>
  </si>
  <si>
    <t>Andavaboay</t>
  </si>
  <si>
    <t>MG53519050014</t>
  </si>
  <si>
    <t>MG53519050015</t>
  </si>
  <si>
    <t>Elomaka</t>
  </si>
  <si>
    <t>MG53519050016</t>
  </si>
  <si>
    <t>Antsovela Sama</t>
  </si>
  <si>
    <t>MG53519050017</t>
  </si>
  <si>
    <t>Antsovela Ville</t>
  </si>
  <si>
    <t>MG53519050018</t>
  </si>
  <si>
    <t>Evoahazo</t>
  </si>
  <si>
    <t>Ampaho</t>
  </si>
  <si>
    <t>MG53515210002</t>
  </si>
  <si>
    <t>MG53519050019</t>
  </si>
  <si>
    <t>MG53515210003</t>
  </si>
  <si>
    <t>MG53519050020</t>
  </si>
  <si>
    <t>Belavenoka Atsimo</t>
  </si>
  <si>
    <t>Enekara Bas</t>
  </si>
  <si>
    <t>MG53515210004</t>
  </si>
  <si>
    <t>MG53519050021</t>
  </si>
  <si>
    <t>Tanandava Sud II</t>
  </si>
  <si>
    <t>MG53515210001</t>
  </si>
  <si>
    <t>MG53519050022</t>
  </si>
  <si>
    <t>Vohibary</t>
  </si>
  <si>
    <t>Masiakena</t>
  </si>
  <si>
    <t>MG53515210006</t>
  </si>
  <si>
    <t>MG53519050023</t>
  </si>
  <si>
    <t>Maroloha</t>
  </si>
  <si>
    <t>MG53515210005</t>
  </si>
  <si>
    <t>MG53519270001</t>
  </si>
  <si>
    <t>Ampasimaiky</t>
  </si>
  <si>
    <t>MG51506150021</t>
  </si>
  <si>
    <t>MG53519270002</t>
  </si>
  <si>
    <t>Antaralava</t>
  </si>
  <si>
    <t>MG51506150014</t>
  </si>
  <si>
    <t>MG53519270003</t>
  </si>
  <si>
    <t>MG51506150005</t>
  </si>
  <si>
    <t>MG53519270004</t>
  </si>
  <si>
    <t>Soarano</t>
  </si>
  <si>
    <t>MG51506150016</t>
  </si>
  <si>
    <t>MG53519270005</t>
  </si>
  <si>
    <t>Angebo</t>
  </si>
  <si>
    <t>Anja</t>
  </si>
  <si>
    <t>MG51506150017</t>
  </si>
  <si>
    <t>MG53519270006</t>
  </si>
  <si>
    <t>MG51506150004</t>
  </si>
  <si>
    <t>MG53519270007</t>
  </si>
  <si>
    <t>Manandavenoka</t>
  </si>
  <si>
    <t>MG51506150020</t>
  </si>
  <si>
    <t>MG53519110001</t>
  </si>
  <si>
    <t>Tranomaro I</t>
  </si>
  <si>
    <t>Behisatra</t>
  </si>
  <si>
    <t>MG51506150018</t>
  </si>
  <si>
    <t>MG53519110002</t>
  </si>
  <si>
    <t>Ranolava</t>
  </si>
  <si>
    <t>MG51506150003</t>
  </si>
  <si>
    <t>MG53519110003</t>
  </si>
  <si>
    <t>MG51506150010</t>
  </si>
  <si>
    <t>MG53519110004</t>
  </si>
  <si>
    <t>Tatsimo Ampilira</t>
  </si>
  <si>
    <t>Bezaha I</t>
  </si>
  <si>
    <t>MG51506150001</t>
  </si>
  <si>
    <t>MG53519110005</t>
  </si>
  <si>
    <t>Anivorano</t>
  </si>
  <si>
    <t>Bezaha II</t>
  </si>
  <si>
    <t>MG51506150012</t>
  </si>
  <si>
    <t>MG53519110006</t>
  </si>
  <si>
    <t>Amboropotsy</t>
  </si>
  <si>
    <t>Bezaha IIi</t>
  </si>
  <si>
    <t>MG51506150013</t>
  </si>
  <si>
    <t>MG53519110007</t>
  </si>
  <si>
    <t>Tranomaro II</t>
  </si>
  <si>
    <t>Bezaha Iv</t>
  </si>
  <si>
    <t>MG51506150011</t>
  </si>
  <si>
    <t>MG53519110008</t>
  </si>
  <si>
    <t>Fenoanala</t>
  </si>
  <si>
    <t>MG51506150015</t>
  </si>
  <si>
    <t>MG53519110009</t>
  </si>
  <si>
    <t>Antsira</t>
  </si>
  <si>
    <t>MG51506150009</t>
  </si>
  <si>
    <t>MG53519110010</t>
  </si>
  <si>
    <t>Beroanga Tsimiangatra</t>
  </si>
  <si>
    <t>Misay</t>
  </si>
  <si>
    <t>MG51506150019</t>
  </si>
  <si>
    <t>MG53519110011</t>
  </si>
  <si>
    <t>Sakalaly</t>
  </si>
  <si>
    <t>MG51506150007</t>
  </si>
  <si>
    <t>MG53519110012</t>
  </si>
  <si>
    <t>Tsilamaha II</t>
  </si>
  <si>
    <t>Sakamalio</t>
  </si>
  <si>
    <t>MG51506150006</t>
  </si>
  <si>
    <t>MG53519110013</t>
  </si>
  <si>
    <t>Tsilamaha I</t>
  </si>
  <si>
    <t>Saloavaratsy</t>
  </si>
  <si>
    <t>MG51506150008</t>
  </si>
  <si>
    <t>MG53519110014</t>
  </si>
  <si>
    <t>Andolobe</t>
  </si>
  <si>
    <t>MG51506150002</t>
  </si>
  <si>
    <t>MG53519230001</t>
  </si>
  <si>
    <t>MG53519230002</t>
  </si>
  <si>
    <t>Bevahy Ambany</t>
  </si>
  <si>
    <t>MG53519230003</t>
  </si>
  <si>
    <t>Tsilanja</t>
  </si>
  <si>
    <t>MG53519230004</t>
  </si>
  <si>
    <t>MG53519230005</t>
  </si>
  <si>
    <t>MG53519230006</t>
  </si>
  <si>
    <t>MG53519230007</t>
  </si>
  <si>
    <t>Imanjola</t>
  </si>
  <si>
    <t>MG53519230008</t>
  </si>
  <si>
    <t>MG53519230009</t>
  </si>
  <si>
    <t>MG53519230010</t>
  </si>
  <si>
    <t>Tsapa</t>
  </si>
  <si>
    <t>Ambatokapike</t>
  </si>
  <si>
    <t>MG51507150005</t>
  </si>
  <si>
    <t>MG53519230011</t>
  </si>
  <si>
    <t>Ambatovaky Centre</t>
  </si>
  <si>
    <t>MG51507150011</t>
  </si>
  <si>
    <t>MG53519230012</t>
  </si>
  <si>
    <t>Ambatovaky Tanantsoa</t>
  </si>
  <si>
    <t>MG51507150010</t>
  </si>
  <si>
    <t>MG53519230013</t>
  </si>
  <si>
    <t>Farivolo</t>
  </si>
  <si>
    <t>MG51507150037</t>
  </si>
  <si>
    <t>Ampozoke</t>
  </si>
  <si>
    <t>MG51507150039</t>
  </si>
  <si>
    <t>MG51507150002</t>
  </si>
  <si>
    <t>MG51507150017</t>
  </si>
  <si>
    <t>MG51507150018</t>
  </si>
  <si>
    <t>MG51507150009</t>
  </si>
  <si>
    <t>MG51507150045</t>
  </si>
  <si>
    <t>Ankozohozo</t>
  </si>
  <si>
    <t>MG51507150014</t>
  </si>
  <si>
    <t>MG51507150034</t>
  </si>
  <si>
    <t>Antsevaseva</t>
  </si>
  <si>
    <t>MG51507150026</t>
  </si>
  <si>
    <t>Antsevaseva Befoe</t>
  </si>
  <si>
    <t>MG51507150027</t>
  </si>
  <si>
    <t>MG51507150032</t>
  </si>
  <si>
    <t>MG51507150038</t>
  </si>
  <si>
    <t>Behatravy</t>
  </si>
  <si>
    <t>MG51507150008</t>
  </si>
  <si>
    <t>Behazondregnetse</t>
  </si>
  <si>
    <t>MG51507150006</t>
  </si>
  <si>
    <t>Beholiva</t>
  </si>
  <si>
    <t>MG51507150031</t>
  </si>
  <si>
    <t>MG51507150048</t>
  </si>
  <si>
    <t>Bekinagna</t>
  </si>
  <si>
    <t>MG51507150022</t>
  </si>
  <si>
    <t>Besakoa Liambositse</t>
  </si>
  <si>
    <t>MG51507150029</t>
  </si>
  <si>
    <t>Beviro</t>
  </si>
  <si>
    <t>MG51507150024</t>
  </si>
  <si>
    <t>Ejeda Centre</t>
  </si>
  <si>
    <t>MG51507150001</t>
  </si>
  <si>
    <t>Ejeda Nord</t>
  </si>
  <si>
    <t>MG51507150023</t>
  </si>
  <si>
    <t>Ejeda Sud</t>
  </si>
  <si>
    <t>MG51507150025</t>
  </si>
  <si>
    <t>Enosy</t>
  </si>
  <si>
    <t>MG51507150021</t>
  </si>
  <si>
    <t>Esifake</t>
  </si>
  <si>
    <t>MG51507150019</t>
  </si>
  <si>
    <t>Etory</t>
  </si>
  <si>
    <t>MG51507150043</t>
  </si>
  <si>
    <t>Farafatse</t>
  </si>
  <si>
    <t>MG51507150016</t>
  </si>
  <si>
    <t>Fentsifake</t>
  </si>
  <si>
    <t>MG51507150049</t>
  </si>
  <si>
    <t>Kilimidega</t>
  </si>
  <si>
    <t>MG51507150013</t>
  </si>
  <si>
    <t>Lambomaty</t>
  </si>
  <si>
    <t>MG51507150035</t>
  </si>
  <si>
    <t>Manakaralahy Nord</t>
  </si>
  <si>
    <t>MG51507150040</t>
  </si>
  <si>
    <t>Manakaralahy Sud</t>
  </si>
  <si>
    <t>MG51507150041</t>
  </si>
  <si>
    <t>Manakaravavy</t>
  </si>
  <si>
    <t>MG51507150047</t>
  </si>
  <si>
    <t>Mandopake I</t>
  </si>
  <si>
    <t>MG51507150046</t>
  </si>
  <si>
    <t>Mandopake II</t>
  </si>
  <si>
    <t>MG51507150042</t>
  </si>
  <si>
    <t>MG51507150015</t>
  </si>
  <si>
    <t>Matave</t>
  </si>
  <si>
    <t>MG51507150036</t>
  </si>
  <si>
    <t>Mirafy</t>
  </si>
  <si>
    <t>MG51507150030</t>
  </si>
  <si>
    <t>Mitsoriake</t>
  </si>
  <si>
    <t>MG51507150033</t>
  </si>
  <si>
    <t>Sakanay Nord</t>
  </si>
  <si>
    <t>MG51507150020</t>
  </si>
  <si>
    <t>Sakoantovo</t>
  </si>
  <si>
    <t>MG51507150044</t>
  </si>
  <si>
    <t>MG51507150028</t>
  </si>
  <si>
    <t>Tananondaty</t>
  </si>
  <si>
    <t>MG51507150007</t>
  </si>
  <si>
    <t>Tranomboro</t>
  </si>
  <si>
    <t>MG51507150004</t>
  </si>
  <si>
    <t>Tsikoakahitse</t>
  </si>
  <si>
    <t>MG51507150003</t>
  </si>
  <si>
    <t>Tsizarae</t>
  </si>
  <si>
    <t>MG51507150012</t>
  </si>
  <si>
    <t>Ambahihy</t>
  </si>
  <si>
    <t>MG53515192002</t>
  </si>
  <si>
    <t>MG53515192004</t>
  </si>
  <si>
    <t>Anonobe</t>
  </si>
  <si>
    <t>MG53515192003</t>
  </si>
  <si>
    <t>MG53515192001</t>
  </si>
  <si>
    <t>Soatamboro</t>
  </si>
  <si>
    <t>MG53515192005</t>
  </si>
  <si>
    <t>MG53515170002</t>
  </si>
  <si>
    <t>Androangabe</t>
  </si>
  <si>
    <t>MG53515170005</t>
  </si>
  <si>
    <t>Emalitsy</t>
  </si>
  <si>
    <t>MG53515170006</t>
  </si>
  <si>
    <t>Emoita</t>
  </si>
  <si>
    <t>MG53515170004</t>
  </si>
  <si>
    <t>Enakara Haut</t>
  </si>
  <si>
    <t>MG53515170001</t>
  </si>
  <si>
    <t>MG53515170003</t>
  </si>
  <si>
    <t>Baketra</t>
  </si>
  <si>
    <t>MG53515151002</t>
  </si>
  <si>
    <t>Emanindry</t>
  </si>
  <si>
    <t>MG53515151005</t>
  </si>
  <si>
    <t>Eminiminy</t>
  </si>
  <si>
    <t>MG53515151003</t>
  </si>
  <si>
    <t>MG53515151001</t>
  </si>
  <si>
    <t>MG53517270001</t>
  </si>
  <si>
    <t>Enosiary</t>
  </si>
  <si>
    <t>MG53515151004</t>
  </si>
  <si>
    <t>MG53517270002</t>
  </si>
  <si>
    <t>Ankeniheny</t>
  </si>
  <si>
    <t>MG53517270003</t>
  </si>
  <si>
    <t>Antranotakatra</t>
  </si>
  <si>
    <t>MG53517270004</t>
  </si>
  <si>
    <t>Antsely Anivorano</t>
  </si>
  <si>
    <t>MG53517270005</t>
  </si>
  <si>
    <t>Sahamandrevo</t>
  </si>
  <si>
    <t>MG53517270006</t>
  </si>
  <si>
    <t>Ankatrafay Est</t>
  </si>
  <si>
    <t>MG53517130001</t>
  </si>
  <si>
    <t>MG53517130002</t>
  </si>
  <si>
    <t>MG53517130003</t>
  </si>
  <si>
    <t>Ankaroka Toby</t>
  </si>
  <si>
    <t>MG53517130004</t>
  </si>
  <si>
    <t>Saheny</t>
  </si>
  <si>
    <t>MG53517130005</t>
  </si>
  <si>
    <t>Sakoa</t>
  </si>
  <si>
    <t>MG53517130006</t>
  </si>
  <si>
    <t>MG53517130007</t>
  </si>
  <si>
    <t>Antatabe</t>
  </si>
  <si>
    <t>MG53517130008</t>
  </si>
  <si>
    <t>Voronkafotra Toby</t>
  </si>
  <si>
    <t>MG53517130009</t>
  </si>
  <si>
    <t>Sakasoa</t>
  </si>
  <si>
    <t>MG53517130010</t>
  </si>
  <si>
    <t>MG53517130011</t>
  </si>
  <si>
    <t>MG53517130012</t>
  </si>
  <si>
    <t>MG53517130013</t>
  </si>
  <si>
    <t>Amboliala</t>
  </si>
  <si>
    <t>MG53517310001</t>
  </si>
  <si>
    <t>MG53517310002</t>
  </si>
  <si>
    <t>MG53517310003</t>
  </si>
  <si>
    <t>Ampandratolony</t>
  </si>
  <si>
    <t>MG53517310004</t>
  </si>
  <si>
    <t>Rehea</t>
  </si>
  <si>
    <t>MG53517310005</t>
  </si>
  <si>
    <t>Ambatomihala</t>
  </si>
  <si>
    <t>MG53517310006</t>
  </si>
  <si>
    <t>Ankasy</t>
  </si>
  <si>
    <t>MG53517310007</t>
  </si>
  <si>
    <t>Ankatrafay Andrefana</t>
  </si>
  <si>
    <t>MG53517310008</t>
  </si>
  <si>
    <t>Antanandava Andrefana</t>
  </si>
  <si>
    <t>MG53517310009</t>
  </si>
  <si>
    <t>Ampandravelo</t>
  </si>
  <si>
    <t>MG53517310010</t>
  </si>
  <si>
    <t>Bekinana</t>
  </si>
  <si>
    <t>MG53517310011</t>
  </si>
  <si>
    <t>Bekininy</t>
  </si>
  <si>
    <t>MG53517310012</t>
  </si>
  <si>
    <t>MG53517310013</t>
  </si>
  <si>
    <t>MG53517310014</t>
  </si>
  <si>
    <t>Ankilimirafy</t>
  </si>
  <si>
    <t>MG51506230006</t>
  </si>
  <si>
    <t>MG53517310015</t>
  </si>
  <si>
    <t>Bekapiky I</t>
  </si>
  <si>
    <t>MG51506230005</t>
  </si>
  <si>
    <t>MG53517291001</t>
  </si>
  <si>
    <t>Isoanala Sud</t>
  </si>
  <si>
    <t>Besahatsy</t>
  </si>
  <si>
    <t>MG51506230008</t>
  </si>
  <si>
    <t>MG53517291002</t>
  </si>
  <si>
    <t>Isoanala Nord</t>
  </si>
  <si>
    <t>Fanjaka</t>
  </si>
  <si>
    <t>MG51506230004</t>
  </si>
  <si>
    <t>MG53517291003</t>
  </si>
  <si>
    <t>MG51506230001</t>
  </si>
  <si>
    <t>MG53517291004</t>
  </si>
  <si>
    <t>Marovala Toby</t>
  </si>
  <si>
    <t>Mahazo</t>
  </si>
  <si>
    <t>MG51506230002</t>
  </si>
  <si>
    <t>MG53517291005</t>
  </si>
  <si>
    <t>MG51506230007</t>
  </si>
  <si>
    <t>MG53517291006</t>
  </si>
  <si>
    <t>Lavalila</t>
  </si>
  <si>
    <t>Soamidriso</t>
  </si>
  <si>
    <t>MG51506230003</t>
  </si>
  <si>
    <t>MG53517291007</t>
  </si>
  <si>
    <t>Beseva</t>
  </si>
  <si>
    <t>MG53515152002</t>
  </si>
  <si>
    <t>MG53517291008</t>
  </si>
  <si>
    <t>Fenoevo Efita</t>
  </si>
  <si>
    <t>MG53515152001</t>
  </si>
  <si>
    <t>MG53517291009</t>
  </si>
  <si>
    <t>Vohitsevo</t>
  </si>
  <si>
    <t>MG53515152003</t>
  </si>
  <si>
    <t>MG53517291010</t>
  </si>
  <si>
    <t>MG53515152004</t>
  </si>
  <si>
    <t>MG53517291011</t>
  </si>
  <si>
    <t>Beraketa Sud</t>
  </si>
  <si>
    <t>MG53515152005</t>
  </si>
  <si>
    <t>MG53517291012</t>
  </si>
  <si>
    <t>Ambindamahery</t>
  </si>
  <si>
    <t>Ambinanibe</t>
  </si>
  <si>
    <t>MG53515010011</t>
  </si>
  <si>
    <t>MG53517291013</t>
  </si>
  <si>
    <t>Ambinanikely</t>
  </si>
  <si>
    <t>MG53515010008</t>
  </si>
  <si>
    <t>MG53517090001</t>
  </si>
  <si>
    <t>Amboanato</t>
  </si>
  <si>
    <t>MG53515010003</t>
  </si>
  <si>
    <t>MG53517090002</t>
  </si>
  <si>
    <t>Voromiantsa</t>
  </si>
  <si>
    <t>Ampamakiambato</t>
  </si>
  <si>
    <t>MG53515010007</t>
  </si>
  <si>
    <t>MG53517090003</t>
  </si>
  <si>
    <t>Tsanirena</t>
  </si>
  <si>
    <t>MG53515010002</t>
  </si>
  <si>
    <t>MG53517090004</t>
  </si>
  <si>
    <t>Ambalavato Ambony</t>
  </si>
  <si>
    <t>Ampasikabo</t>
  </si>
  <si>
    <t>MG53515010005</t>
  </si>
  <si>
    <t>MG53517090005</t>
  </si>
  <si>
    <t>Amposaky</t>
  </si>
  <si>
    <t>Ampotatra</t>
  </si>
  <si>
    <t>MG53515010009</t>
  </si>
  <si>
    <t>MG53517090006</t>
  </si>
  <si>
    <t>Benonoka II</t>
  </si>
  <si>
    <t>Bazaribe</t>
  </si>
  <si>
    <t>MG53515010001</t>
  </si>
  <si>
    <t>MG53517210001</t>
  </si>
  <si>
    <t>Bazarikely</t>
  </si>
  <si>
    <t>MG53515010010</t>
  </si>
  <si>
    <t>MG53517210002</t>
  </si>
  <si>
    <t>Ampety</t>
  </si>
  <si>
    <t>Esokaka</t>
  </si>
  <si>
    <t>MG53515010004</t>
  </si>
  <si>
    <t>MG53517210003</t>
  </si>
  <si>
    <t>Ampandrabe</t>
  </si>
  <si>
    <t>MG53515010006</t>
  </si>
  <si>
    <t>MG53517210004</t>
  </si>
  <si>
    <t>Sakamahily Est</t>
  </si>
  <si>
    <t>Ambararata I</t>
  </si>
  <si>
    <t>MG51507290019</t>
  </si>
  <si>
    <t>MG53517210005</t>
  </si>
  <si>
    <t>Ambalamary</t>
  </si>
  <si>
    <t>MG51507290049</t>
  </si>
  <si>
    <t>MG53517210006</t>
  </si>
  <si>
    <t>Manombo Est</t>
  </si>
  <si>
    <t>MG51507290033</t>
  </si>
  <si>
    <t>MG53517210007</t>
  </si>
  <si>
    <t>Andriamandevy</t>
  </si>
  <si>
    <t>Ambilany Haut</t>
  </si>
  <si>
    <t>MG51507290047</t>
  </si>
  <si>
    <t>MG53517210008</t>
  </si>
  <si>
    <t>Ambondrolava</t>
  </si>
  <si>
    <t>Ambondromena</t>
  </si>
  <si>
    <t>MG51507290021</t>
  </si>
  <si>
    <t>MG53517210009</t>
  </si>
  <si>
    <t>Ianapandra</t>
  </si>
  <si>
    <t>Ampandrambe</t>
  </si>
  <si>
    <t>MG51507290007</t>
  </si>
  <si>
    <t>MG53517210010</t>
  </si>
  <si>
    <t>Anteny Mahasoa</t>
  </si>
  <si>
    <t>MG51507290041</t>
  </si>
  <si>
    <t>MG53517210011</t>
  </si>
  <si>
    <t>Reho Mahatsinjo</t>
  </si>
  <si>
    <t>Analafantsika</t>
  </si>
  <si>
    <t>MG51507290011</t>
  </si>
  <si>
    <t>MG53517170001</t>
  </si>
  <si>
    <t>MG51507290015</t>
  </si>
  <si>
    <t>MG53517170002</t>
  </si>
  <si>
    <t>Imotra</t>
  </si>
  <si>
    <t>Anarabemoko</t>
  </si>
  <si>
    <t>MG51507290056</t>
  </si>
  <si>
    <t>MG53517170003</t>
  </si>
  <si>
    <t>Miary Iomby</t>
  </si>
  <si>
    <t>Anavoha Ambonirano</t>
  </si>
  <si>
    <t>MG51507290008</t>
  </si>
  <si>
    <t>MG53517170004</t>
  </si>
  <si>
    <t>Anavoha Centre</t>
  </si>
  <si>
    <t>MG51507290012</t>
  </si>
  <si>
    <t>MG53517170005</t>
  </si>
  <si>
    <t>Anavoha Sud</t>
  </si>
  <si>
    <t>MG51507290013</t>
  </si>
  <si>
    <t>MG53517170006</t>
  </si>
  <si>
    <t>Andamaky</t>
  </si>
  <si>
    <t>MG51507290036</t>
  </si>
  <si>
    <t>MG53517170007</t>
  </si>
  <si>
    <t>Benonoka I</t>
  </si>
  <si>
    <t>Andranomiboa Bebakaka</t>
  </si>
  <si>
    <t>MG51507290024</t>
  </si>
  <si>
    <t>MG53517170008</t>
  </si>
  <si>
    <t>Andranomiforitra</t>
  </si>
  <si>
    <t>Andranomilitse I</t>
  </si>
  <si>
    <t>MG51507290029</t>
  </si>
  <si>
    <t>MG53517170009</t>
  </si>
  <si>
    <t>Andranomilitse II</t>
  </si>
  <si>
    <t>MG51507290028</t>
  </si>
  <si>
    <t>MG53517170010</t>
  </si>
  <si>
    <t>Andranotsiriry Nord</t>
  </si>
  <si>
    <t>MG51507290043</t>
  </si>
  <si>
    <t>MG53517170011</t>
  </si>
  <si>
    <t>Riandampy</t>
  </si>
  <si>
    <t>Andranotsiriry Sud</t>
  </si>
  <si>
    <t>MG51507290052</t>
  </si>
  <si>
    <t>MG53517170012</t>
  </si>
  <si>
    <t>MG51507290038</t>
  </si>
  <si>
    <t>MG53517170013</t>
  </si>
  <si>
    <t>Anivorano I</t>
  </si>
  <si>
    <t>MG51507290046</t>
  </si>
  <si>
    <t>MG53517170014</t>
  </si>
  <si>
    <t>MG51507290006</t>
  </si>
  <si>
    <t>MG53517170015</t>
  </si>
  <si>
    <t>Ankiletsidiro Haut</t>
  </si>
  <si>
    <t>MG51507290050</t>
  </si>
  <si>
    <t>MG53517230001</t>
  </si>
  <si>
    <t>Ankilibe</t>
  </si>
  <si>
    <t>MG51507290048</t>
  </si>
  <si>
    <t>MG53517230002</t>
  </si>
  <si>
    <t>Ankatrafay Antsinanana</t>
  </si>
  <si>
    <t>MG51507290031</t>
  </si>
  <si>
    <t>MG53517230003</t>
  </si>
  <si>
    <t>Ankilimamy</t>
  </si>
  <si>
    <t>MG51507290045</t>
  </si>
  <si>
    <t>MG53517230004</t>
  </si>
  <si>
    <t>Farive</t>
  </si>
  <si>
    <t>Ankilitsidiro</t>
  </si>
  <si>
    <t>MG51507290051</t>
  </si>
  <si>
    <t>MG53517230005</t>
  </si>
  <si>
    <t>Ankopia</t>
  </si>
  <si>
    <t>MG51507290026</t>
  </si>
  <si>
    <t>MG53517230006</t>
  </si>
  <si>
    <t>Soaserana Atsinanana</t>
  </si>
  <si>
    <t>MG51507290003</t>
  </si>
  <si>
    <t>MG53517230007</t>
  </si>
  <si>
    <t>Ampiriky</t>
  </si>
  <si>
    <t>Antohabato Sud</t>
  </si>
  <si>
    <t>MG51507290010</t>
  </si>
  <si>
    <t>MG53517230008</t>
  </si>
  <si>
    <t>Benono</t>
  </si>
  <si>
    <t>Asonjo II</t>
  </si>
  <si>
    <t>MG51507290002</t>
  </si>
  <si>
    <t>MG53517230009</t>
  </si>
  <si>
    <t>Ampototsy</t>
  </si>
  <si>
    <t>Beamalo</t>
  </si>
  <si>
    <t>MG51507290009</t>
  </si>
  <si>
    <t>MG53517293001</t>
  </si>
  <si>
    <t>Beamalo Ankazobe</t>
  </si>
  <si>
    <t>MG51507290004</t>
  </si>
  <si>
    <t>MG53517293002</t>
  </si>
  <si>
    <t>Soatana Ambondrombe</t>
  </si>
  <si>
    <t>Beapemba</t>
  </si>
  <si>
    <t>MG51507290042</t>
  </si>
  <si>
    <t>MG53517293003</t>
  </si>
  <si>
    <t>Ianakoty</t>
  </si>
  <si>
    <t>Bekiseny</t>
  </si>
  <si>
    <t>MG51507290044</t>
  </si>
  <si>
    <t>MG53517293004</t>
  </si>
  <si>
    <t>Ambararata Nord</t>
  </si>
  <si>
    <t>Belinjo I</t>
  </si>
  <si>
    <t>MG51507290016</t>
  </si>
  <si>
    <t>MG53517293005</t>
  </si>
  <si>
    <t>Belinjo II</t>
  </si>
  <si>
    <t>MG51507290017</t>
  </si>
  <si>
    <t>MG53517293006</t>
  </si>
  <si>
    <t>Marofatotra</t>
  </si>
  <si>
    <t>MG51507290035</t>
  </si>
  <si>
    <t>MG53517050001</t>
  </si>
  <si>
    <t>MG51507290054</t>
  </si>
  <si>
    <t>MG53517050002</t>
  </si>
  <si>
    <t>Ambalavato Bas</t>
  </si>
  <si>
    <t>Beteza Bas</t>
  </si>
  <si>
    <t>MG51507290022</t>
  </si>
  <si>
    <t>MG53517050003</t>
  </si>
  <si>
    <t>Beteza Haut</t>
  </si>
  <si>
    <t>MG51507290027</t>
  </si>
  <si>
    <t>MG53517050004</t>
  </si>
  <si>
    <t>MG51507290025</t>
  </si>
  <si>
    <t>MG53517050005</t>
  </si>
  <si>
    <t>Edera</t>
  </si>
  <si>
    <t>MG51507290039</t>
  </si>
  <si>
    <t>MG53517050006</t>
  </si>
  <si>
    <t>Vondrony</t>
  </si>
  <si>
    <t>MG51507290001</t>
  </si>
  <si>
    <t>MG53517332001</t>
  </si>
  <si>
    <t>Sakamahily Ouest</t>
  </si>
  <si>
    <t>Fotadrevo Est</t>
  </si>
  <si>
    <t>MG51507290005</t>
  </si>
  <si>
    <t>MG53517332002</t>
  </si>
  <si>
    <t>Ambinany Sud</t>
  </si>
  <si>
    <t>Fotadrevo Sud</t>
  </si>
  <si>
    <t>MG51507290023</t>
  </si>
  <si>
    <t>MG53517332003</t>
  </si>
  <si>
    <t>Mandabe Ankilimaro</t>
  </si>
  <si>
    <t>MG51507290020</t>
  </si>
  <si>
    <t>MG53517332004</t>
  </si>
  <si>
    <t>Andoharano Nord</t>
  </si>
  <si>
    <t>Ranomasy II</t>
  </si>
  <si>
    <t>MG51507290055</t>
  </si>
  <si>
    <t>MG53517332005</t>
  </si>
  <si>
    <t>Mahasoa Nord</t>
  </si>
  <si>
    <t>Sakoanabo Bas</t>
  </si>
  <si>
    <t>MG51507290040</t>
  </si>
  <si>
    <t>MG53517030001</t>
  </si>
  <si>
    <t>Tsaraitso (6 fokontany)</t>
  </si>
  <si>
    <t>Satranarivo</t>
  </si>
  <si>
    <t>MG51507290037</t>
  </si>
  <si>
    <t>Seta I</t>
  </si>
  <si>
    <t>MG51507290032</t>
  </si>
  <si>
    <t>Seta II</t>
  </si>
  <si>
    <t>MG51507290030</t>
  </si>
  <si>
    <t>MG51507290014</t>
  </si>
  <si>
    <t>MG51507290018</t>
  </si>
  <si>
    <t>MG51507290053</t>
  </si>
  <si>
    <t>MG51507290034</t>
  </si>
  <si>
    <t>Ambalatany Beavoha</t>
  </si>
  <si>
    <t>MG51507210013</t>
  </si>
  <si>
    <t>Ambondrokily</t>
  </si>
  <si>
    <t>MG51507210022</t>
  </si>
  <si>
    <t>Amborinabo</t>
  </si>
  <si>
    <t>MG51507210014</t>
  </si>
  <si>
    <t>Anamonta</t>
  </si>
  <si>
    <t>MG51507210018</t>
  </si>
  <si>
    <t>Ankilimamondro</t>
  </si>
  <si>
    <t>MG51507210004</t>
  </si>
  <si>
    <t>MG51507210009</t>
  </si>
  <si>
    <t>MG51507210020</t>
  </si>
  <si>
    <t>Ankilindrehozoke</t>
  </si>
  <si>
    <t>MG51507210006</t>
  </si>
  <si>
    <t>MG51507210010</t>
  </si>
  <si>
    <t>MG51507210015</t>
  </si>
  <si>
    <t>Bekompitse</t>
  </si>
  <si>
    <t>MG51507210017</t>
  </si>
  <si>
    <t>Belambo Bas</t>
  </si>
  <si>
    <t>MG51507210005</t>
  </si>
  <si>
    <t>Betonake</t>
  </si>
  <si>
    <t>MG51507210003</t>
  </si>
  <si>
    <t>Gogogogo Ambany</t>
  </si>
  <si>
    <t>MG51507210001</t>
  </si>
  <si>
    <t>Gogogogo Ambony</t>
  </si>
  <si>
    <t>MG51507210008</t>
  </si>
  <si>
    <t>Gogogogo II</t>
  </si>
  <si>
    <t>MG51507210016</t>
  </si>
  <si>
    <t>Lohaosy</t>
  </si>
  <si>
    <t>MG51507210002</t>
  </si>
  <si>
    <t>Ranohandatse</t>
  </si>
  <si>
    <t>MG51507210021</t>
  </si>
  <si>
    <t>Satrapotsy</t>
  </si>
  <si>
    <t>MG51507210007</t>
  </si>
  <si>
    <t>Satrapotsy Milanja</t>
  </si>
  <si>
    <t>MG51507210012</t>
  </si>
  <si>
    <t>Taolambositra</t>
  </si>
  <si>
    <t>MG51507210011</t>
  </si>
  <si>
    <t>Tsimaipaosa</t>
  </si>
  <si>
    <t>MG51507210019</t>
  </si>
  <si>
    <t>Ambanihazo</t>
  </si>
  <si>
    <t>MG53515132003</t>
  </si>
  <si>
    <t>Antsotso</t>
  </si>
  <si>
    <t>MG53515132002</t>
  </si>
  <si>
    <t>MG53515132001</t>
  </si>
  <si>
    <t>Vatomirindry</t>
  </si>
  <si>
    <t>MG53515132004</t>
  </si>
  <si>
    <t>Andanivato</t>
  </si>
  <si>
    <t>MG53515051006</t>
  </si>
  <si>
    <t>Ankera</t>
  </si>
  <si>
    <t>MG53515051008</t>
  </si>
  <si>
    <t>Evonje</t>
  </si>
  <si>
    <t>MG53515051005</t>
  </si>
  <si>
    <t>Fangeha</t>
  </si>
  <si>
    <t>MG53515051002</t>
  </si>
  <si>
    <t>Fanjahira</t>
  </si>
  <si>
    <t>MG53515051004</t>
  </si>
  <si>
    <t>MG53515051001</t>
  </si>
  <si>
    <t>Ivolo</t>
  </si>
  <si>
    <t>MG53515051007</t>
  </si>
  <si>
    <t>Ivorona</t>
  </si>
  <si>
    <t>MG53515051009</t>
  </si>
  <si>
    <t>Vatomivarina</t>
  </si>
  <si>
    <t>MG53515051003</t>
  </si>
  <si>
    <t>MG53515052001</t>
  </si>
  <si>
    <t>MG53515052002</t>
  </si>
  <si>
    <t>MG53515052003</t>
  </si>
  <si>
    <t>Isaka Ivondro</t>
  </si>
  <si>
    <t>MG53515052004</t>
  </si>
  <si>
    <t>Erara</t>
  </si>
  <si>
    <t>MG53515052005</t>
  </si>
  <si>
    <t>Etsilesy</t>
  </si>
  <si>
    <t>MG53515052006</t>
  </si>
  <si>
    <t>Ianapasy</t>
  </si>
  <si>
    <t>MG53515052007</t>
  </si>
  <si>
    <t>MG53515052008</t>
  </si>
  <si>
    <t>Tamboro</t>
  </si>
  <si>
    <t>MG53515052009</t>
  </si>
  <si>
    <t>Amboalengo</t>
  </si>
  <si>
    <t>MG53515131001</t>
  </si>
  <si>
    <t>Mahatalaky Eroanga</t>
  </si>
  <si>
    <t>MG53515131002</t>
  </si>
  <si>
    <t>Volobe Nord</t>
  </si>
  <si>
    <t>MG53515131003</t>
  </si>
  <si>
    <t>Volobe Sud</t>
  </si>
  <si>
    <t>MG53515131004</t>
  </si>
  <si>
    <t>Ebakika</t>
  </si>
  <si>
    <t>MG53515131005</t>
  </si>
  <si>
    <t>Sainte Luce</t>
  </si>
  <si>
    <t>MG53515131006</t>
  </si>
  <si>
    <t>Belavenoka Andriambe</t>
  </si>
  <si>
    <t>MG53515131007</t>
  </si>
  <si>
    <t>Farafara Vatambe</t>
  </si>
  <si>
    <t>MG53515131008</t>
  </si>
  <si>
    <t>Tsiharoa Ampasy</t>
  </si>
  <si>
    <t>MG53515131009</t>
  </si>
  <si>
    <t>Mananara I</t>
  </si>
  <si>
    <t>MG53515131010</t>
  </si>
  <si>
    <t>Mananara II</t>
  </si>
  <si>
    <t>MG53515131011</t>
  </si>
  <si>
    <t>Tsanoriha</t>
  </si>
  <si>
    <t>MG53515131012</t>
  </si>
  <si>
    <t>Tsiharoa Ambondro</t>
  </si>
  <si>
    <t>MG53515131013</t>
  </si>
  <si>
    <t>Beandry</t>
  </si>
  <si>
    <t>MG53515131014</t>
  </si>
  <si>
    <t>Tsihalagna</t>
  </si>
  <si>
    <t>MG53515131015</t>
  </si>
  <si>
    <t>Andramanaka</t>
  </si>
  <si>
    <t>MG53515131016</t>
  </si>
  <si>
    <t>Mahialambo</t>
  </si>
  <si>
    <t>MG53515071001</t>
  </si>
  <si>
    <t>Manambaro I</t>
  </si>
  <si>
    <t>MG53515071002</t>
  </si>
  <si>
    <t>Manambaro II</t>
  </si>
  <si>
    <t>MG53515071003</t>
  </si>
  <si>
    <t>MG53515071004</t>
  </si>
  <si>
    <t>MG53515071005</t>
  </si>
  <si>
    <t>Malio</t>
  </si>
  <si>
    <t>MG53515071006</t>
  </si>
  <si>
    <t>Manalo</t>
  </si>
  <si>
    <t>MG53515071007</t>
  </si>
  <si>
    <t>MG53515071008</t>
  </si>
  <si>
    <t>Tsihary</t>
  </si>
  <si>
    <t>MG53515071009</t>
  </si>
  <si>
    <t>Elarina</t>
  </si>
  <si>
    <t>MG53515071010</t>
  </si>
  <si>
    <t>MG53515071011</t>
  </si>
  <si>
    <t>Antanamasy</t>
  </si>
  <si>
    <t>MG53515251001</t>
  </si>
  <si>
    <t>Manantenina Haut</t>
  </si>
  <si>
    <t>MG53515251002</t>
  </si>
  <si>
    <t>Antanitsara</t>
  </si>
  <si>
    <t>Ambalabe Beavoha</t>
  </si>
  <si>
    <t>MG51507310027</t>
  </si>
  <si>
    <t>MG53515251003</t>
  </si>
  <si>
    <t>Manantenina Bas</t>
  </si>
  <si>
    <t>Ambaladoda</t>
  </si>
  <si>
    <t>MG51507310043</t>
  </si>
  <si>
    <t>MG53515251004</t>
  </si>
  <si>
    <t>Ambalatsimiviky</t>
  </si>
  <si>
    <t>MG51507310039</t>
  </si>
  <si>
    <t>MG53515251005</t>
  </si>
  <si>
    <t>Esama</t>
  </si>
  <si>
    <t>Ambolisono</t>
  </si>
  <si>
    <t>MG51507310029</t>
  </si>
  <si>
    <t>MG53515251006</t>
  </si>
  <si>
    <t>Ankaramany</t>
  </si>
  <si>
    <t>Ampitanake</t>
  </si>
  <si>
    <t>MG51507310023</t>
  </si>
  <si>
    <t>MG53515251007</t>
  </si>
  <si>
    <t>Ampasimasay</t>
  </si>
  <si>
    <t>MG51507310035</t>
  </si>
  <si>
    <t>MG53515251008</t>
  </si>
  <si>
    <t>Ambalateza</t>
  </si>
  <si>
    <t>Andranomasintsoa</t>
  </si>
  <si>
    <t>MG51507310017</t>
  </si>
  <si>
    <t>MG53515251009</t>
  </si>
  <si>
    <t>Ankarefo</t>
  </si>
  <si>
    <t>MG51507310016</t>
  </si>
  <si>
    <t>MG53515053001</t>
  </si>
  <si>
    <t>Mandiso Atsinanana</t>
  </si>
  <si>
    <t>MG51507310036</t>
  </si>
  <si>
    <t>MG53515053002</t>
  </si>
  <si>
    <t>Mandiso Andrefana</t>
  </si>
  <si>
    <t>Anja Belitsake</t>
  </si>
  <si>
    <t>MG51507310010</t>
  </si>
  <si>
    <t>MG53515053003</t>
  </si>
  <si>
    <t>Tranoambo</t>
  </si>
  <si>
    <t>Anja Namakia</t>
  </si>
  <si>
    <t>MG51507310011</t>
  </si>
  <si>
    <t>MG53515053004</t>
  </si>
  <si>
    <t>Ankamena I</t>
  </si>
  <si>
    <t>MG51507310040</t>
  </si>
  <si>
    <t>MG53515053005</t>
  </si>
  <si>
    <t>Ankamena II</t>
  </si>
  <si>
    <t>MG51507310041</t>
  </si>
  <si>
    <t>MG53515053006</t>
  </si>
  <si>
    <t>Ankazoabo Nord</t>
  </si>
  <si>
    <t>MG51507310018</t>
  </si>
  <si>
    <t>MG53515032001</t>
  </si>
  <si>
    <t>Ankiliambany</t>
  </si>
  <si>
    <t>MG51507310045</t>
  </si>
  <si>
    <t>MG53515032002</t>
  </si>
  <si>
    <t>Vatoroka</t>
  </si>
  <si>
    <t>Ankilibory Nord</t>
  </si>
  <si>
    <t>MG51507310003</t>
  </si>
  <si>
    <t>MG53515032003</t>
  </si>
  <si>
    <t>Hovatraha</t>
  </si>
  <si>
    <t>Ankilibory Sud</t>
  </si>
  <si>
    <t>MG51507310038</t>
  </si>
  <si>
    <t>MG53515191001</t>
  </si>
  <si>
    <t>Fenoevo</t>
  </si>
  <si>
    <t>MG51507310006</t>
  </si>
  <si>
    <t>MG53515191002</t>
  </si>
  <si>
    <t>Ankiririsa</t>
  </si>
  <si>
    <t>MG51507310007</t>
  </si>
  <si>
    <t>MG53515191003</t>
  </si>
  <si>
    <t>Ankitekiteke</t>
  </si>
  <si>
    <t>MG51507310019</t>
  </si>
  <si>
    <t>MG53515191004</t>
  </si>
  <si>
    <t>Befengoke</t>
  </si>
  <si>
    <t>MG51507310033</t>
  </si>
  <si>
    <t>MG53515191005</t>
  </si>
  <si>
    <t>Ranofolo</t>
  </si>
  <si>
    <t>Befolotse</t>
  </si>
  <si>
    <t>MG51507310034</t>
  </si>
  <si>
    <t>MG53515191006</t>
  </si>
  <si>
    <t>Emaloto</t>
  </si>
  <si>
    <t>Bemanateza</t>
  </si>
  <si>
    <t>MG51507310015</t>
  </si>
  <si>
    <t>MG53515191007</t>
  </si>
  <si>
    <t>Tananevo</t>
  </si>
  <si>
    <t>Berovontsy</t>
  </si>
  <si>
    <t>MG51507310022</t>
  </si>
  <si>
    <t>MG53515191008</t>
  </si>
  <si>
    <t>Enakasa</t>
  </si>
  <si>
    <t>Beroy Antsaro</t>
  </si>
  <si>
    <t>MG51507310008</t>
  </si>
  <si>
    <t>MG53515191009</t>
  </si>
  <si>
    <t>Amboloavaratra</t>
  </si>
  <si>
    <t>Besasavy Nord</t>
  </si>
  <si>
    <t>MG51507310013</t>
  </si>
  <si>
    <t>MG53515191010</t>
  </si>
  <si>
    <t>Mangatsiaky</t>
  </si>
  <si>
    <t>Besasavy Sud</t>
  </si>
  <si>
    <t>MG51507310026</t>
  </si>
  <si>
    <t>MG53515111001</t>
  </si>
  <si>
    <t>Besely Nord</t>
  </si>
  <si>
    <t>MG51507310032</t>
  </si>
  <si>
    <t>MG53515111002</t>
  </si>
  <si>
    <t>Andrebasy</t>
  </si>
  <si>
    <t>Besely Sud</t>
  </si>
  <si>
    <t>MG51507310046</t>
  </si>
  <si>
    <t>MG53515111003</t>
  </si>
  <si>
    <t>Betratratra</t>
  </si>
  <si>
    <t>MG51507310042</t>
  </si>
  <si>
    <t>MG53515111004</t>
  </si>
  <si>
    <t>Bemavoriky</t>
  </si>
  <si>
    <t>MG51507310001</t>
  </si>
  <si>
    <t>MG53515111005</t>
  </si>
  <si>
    <t>Fenoatsimo</t>
  </si>
  <si>
    <t>Kaikarivo Nord</t>
  </si>
  <si>
    <t>MG51507310005</t>
  </si>
  <si>
    <t>MG53515111006</t>
  </si>
  <si>
    <t>Kaikarivo Sud</t>
  </si>
  <si>
    <t>MG51507310037</t>
  </si>
  <si>
    <t>MG53515111007</t>
  </si>
  <si>
    <t>Marovatoforiha</t>
  </si>
  <si>
    <t>Lavasy</t>
  </si>
  <si>
    <t>MG51507310009</t>
  </si>
  <si>
    <t>MG53515111008</t>
  </si>
  <si>
    <t>Midriso</t>
  </si>
  <si>
    <t>Malangeriake</t>
  </si>
  <si>
    <t>MG51507310020</t>
  </si>
  <si>
    <t>MG53515111009</t>
  </si>
  <si>
    <t>Ankazofotsy I</t>
  </si>
  <si>
    <t>Nanohofa</t>
  </si>
  <si>
    <t>MG51507310012</t>
  </si>
  <si>
    <t>MG53515111010</t>
  </si>
  <si>
    <t>Ankazofotsy II</t>
  </si>
  <si>
    <t>Nisoa</t>
  </si>
  <si>
    <t>MG51507310030</t>
  </si>
  <si>
    <t>MG53515111011</t>
  </si>
  <si>
    <t>Sakariake</t>
  </si>
  <si>
    <t>MG51507310031</t>
  </si>
  <si>
    <t>MG53515111012</t>
  </si>
  <si>
    <t>Ampikazo</t>
  </si>
  <si>
    <t>Tanindranto</t>
  </si>
  <si>
    <t>MG51507310004</t>
  </si>
  <si>
    <t>MG53515111013</t>
  </si>
  <si>
    <t>Lambova</t>
  </si>
  <si>
    <t>Tariboly</t>
  </si>
  <si>
    <t>MG51507310002</t>
  </si>
  <si>
    <t>MG53515111014</t>
  </si>
  <si>
    <t>Tongaenoro</t>
  </si>
  <si>
    <t>MG51507310025</t>
  </si>
  <si>
    <t>MG53515111015</t>
  </si>
  <si>
    <t>Eloviky Ampangalakongo</t>
  </si>
  <si>
    <t>Tsiandriona Nord</t>
  </si>
  <si>
    <t>MG51507310028</t>
  </si>
  <si>
    <t>MG53515072001</t>
  </si>
  <si>
    <t>Antsiranana</t>
  </si>
  <si>
    <t>Tsiandriona Sud</t>
  </si>
  <si>
    <t>MG51507310044</t>
  </si>
  <si>
    <t>MG53515072002</t>
  </si>
  <si>
    <t>Amboavola</t>
  </si>
  <si>
    <t>Vombe</t>
  </si>
  <si>
    <t>MG51507310014</t>
  </si>
  <si>
    <t>MG53515072003</t>
  </si>
  <si>
    <t>Anjanatanimena I</t>
  </si>
  <si>
    <t>Voroja</t>
  </si>
  <si>
    <t>MG51507310021</t>
  </si>
  <si>
    <t>MG53515072004</t>
  </si>
  <si>
    <t>Italy</t>
  </si>
  <si>
    <t>Zoenarivo</t>
  </si>
  <si>
    <t>MG51507310024</t>
  </si>
  <si>
    <t>MG53515072005</t>
  </si>
  <si>
    <t>Anjanatanimena II</t>
  </si>
  <si>
    <t>MG53515072006</t>
  </si>
  <si>
    <t>Mokala</t>
  </si>
  <si>
    <t>MG53515072007</t>
  </si>
  <si>
    <t>Loharano</t>
  </si>
  <si>
    <t>MG53515072008</t>
  </si>
  <si>
    <t>MG53515072009</t>
  </si>
  <si>
    <t>Anena</t>
  </si>
  <si>
    <t>MG53515033001</t>
  </si>
  <si>
    <t>MG53515033002</t>
  </si>
  <si>
    <t>Andramaka</t>
  </si>
  <si>
    <t>MG53515033003</t>
  </si>
  <si>
    <t>Analahova</t>
  </si>
  <si>
    <t>MG53515033004</t>
  </si>
  <si>
    <t>MG53515033005</t>
  </si>
  <si>
    <t>Andranara</t>
  </si>
  <si>
    <t>MG53515033006</t>
  </si>
  <si>
    <t>Lafiatsinanana</t>
  </si>
  <si>
    <t>MG53515253001</t>
  </si>
  <si>
    <t>MG53515253002</t>
  </si>
  <si>
    <t>Maroroy</t>
  </si>
  <si>
    <t>MG53515253003</t>
  </si>
  <si>
    <t>Beventihazo</t>
  </si>
  <si>
    <t>MG53515253004</t>
  </si>
  <si>
    <t>Andriambe</t>
  </si>
  <si>
    <t>MG53515253005</t>
  </si>
  <si>
    <t>Ambararata Sud</t>
  </si>
  <si>
    <t>MG51506330018</t>
  </si>
  <si>
    <t>Ampiha Haut</t>
  </si>
  <si>
    <t>MG51506330012</t>
  </si>
  <si>
    <t>Anaviavy Sud</t>
  </si>
  <si>
    <t>MG51506330025</t>
  </si>
  <si>
    <t>MG51506330008</t>
  </si>
  <si>
    <t>Andoakaolo</t>
  </si>
  <si>
    <t>MG51506330038</t>
  </si>
  <si>
    <t>MG51506330034</t>
  </si>
  <si>
    <t>Andoharano Sud</t>
  </si>
  <si>
    <t>MG51506330035</t>
  </si>
  <si>
    <t>Andoharano Vohiboro</t>
  </si>
  <si>
    <t>MG51506330003</t>
  </si>
  <si>
    <t>MG51506330039</t>
  </si>
  <si>
    <t>MG51506330002</t>
  </si>
  <si>
    <t>Ankazondringitsy</t>
  </si>
  <si>
    <t>MG51506330004</t>
  </si>
  <si>
    <t>Ankilimarovahatse</t>
  </si>
  <si>
    <t>MG51506330005</t>
  </si>
  <si>
    <t>Ankilivao</t>
  </si>
  <si>
    <t>MG51506330017</t>
  </si>
  <si>
    <t>Ankily Haut</t>
  </si>
  <si>
    <t>MG51506330024</t>
  </si>
  <si>
    <t>MG51506330041</t>
  </si>
  <si>
    <t>Antsonjo I</t>
  </si>
  <si>
    <t>MG51506330033</t>
  </si>
  <si>
    <t>Beantaky</t>
  </si>
  <si>
    <t>MG51506330028</t>
  </si>
  <si>
    <t>MG51506330044</t>
  </si>
  <si>
    <t>MG51506330009</t>
  </si>
  <si>
    <t>Betaly Ankaranabo</t>
  </si>
  <si>
    <t>MG51506330031</t>
  </si>
  <si>
    <t>Betaly I</t>
  </si>
  <si>
    <t>MG51506330036</t>
  </si>
  <si>
    <t>Betaly II</t>
  </si>
  <si>
    <t>MG51506330037</t>
  </si>
  <si>
    <t>Bohaky Haut</t>
  </si>
  <si>
    <t>MG51506330006</t>
  </si>
  <si>
    <t>Farezy</t>
  </si>
  <si>
    <t>MG51506330029</t>
  </si>
  <si>
    <t>Iaborotsy Haut</t>
  </si>
  <si>
    <t>MG51506330010</t>
  </si>
  <si>
    <t>Lambosy</t>
  </si>
  <si>
    <t>MG51506330019</t>
  </si>
  <si>
    <t>MG51506330001</t>
  </si>
  <si>
    <t>Lazarivo II</t>
  </si>
  <si>
    <t>MG51506330027</t>
  </si>
  <si>
    <t>Mandafotsy</t>
  </si>
  <si>
    <t>MG51506330042</t>
  </si>
  <si>
    <t>Mandahazo</t>
  </si>
  <si>
    <t>MG51506330022</t>
  </si>
  <si>
    <t>MG51506330021</t>
  </si>
  <si>
    <t>Maroara</t>
  </si>
  <si>
    <t>MG51506330023</t>
  </si>
  <si>
    <t>Mibay Tanimandry</t>
  </si>
  <si>
    <t>MG51506330020</t>
  </si>
  <si>
    <t>MG51506330030</t>
  </si>
  <si>
    <t>Soarano Ouest</t>
  </si>
  <si>
    <t>MG51506330007</t>
  </si>
  <si>
    <t>Tsanarena Nord</t>
  </si>
  <si>
    <t>MG51506330016</t>
  </si>
  <si>
    <t>Tsanarena Sud</t>
  </si>
  <si>
    <t>MG51506330011</t>
  </si>
  <si>
    <t>MG51506330015</t>
  </si>
  <si>
    <t>Vohipotsy Centre</t>
  </si>
  <si>
    <t>MG51506330014</t>
  </si>
  <si>
    <t>Vohipotsy Nord</t>
  </si>
  <si>
    <t>MG51506330013</t>
  </si>
  <si>
    <t>Vohitoka Nord</t>
  </si>
  <si>
    <t>MG51506330026</t>
  </si>
  <si>
    <t>Vohitsevo Haut</t>
  </si>
  <si>
    <t>MG51506330040</t>
  </si>
  <si>
    <t>Vohitsevo I</t>
  </si>
  <si>
    <t>MG51506330032</t>
  </si>
  <si>
    <t>Ankazotsivany</t>
  </si>
  <si>
    <t>MG51506170006</t>
  </si>
  <si>
    <t>MG51506170002</t>
  </si>
  <si>
    <t>MG51506170005</t>
  </si>
  <si>
    <t>Ankilitelo Atsimondrano</t>
  </si>
  <si>
    <t>MG51506170011</t>
  </si>
  <si>
    <t>Ankilitelo I</t>
  </si>
  <si>
    <t>MG51506170010</t>
  </si>
  <si>
    <t>MG51506170007</t>
  </si>
  <si>
    <t>MG51506170001</t>
  </si>
  <si>
    <t>MG51506170003</t>
  </si>
  <si>
    <t>MG51506170008</t>
  </si>
  <si>
    <t>Sakaravy</t>
  </si>
  <si>
    <t>MG51506170004</t>
  </si>
  <si>
    <t>MG51506170009</t>
  </si>
  <si>
    <t>Ambahotera</t>
  </si>
  <si>
    <t>MG51507090011</t>
  </si>
  <si>
    <t>MG51507090004</t>
  </si>
  <si>
    <t>Begorago</t>
  </si>
  <si>
    <t>MG51507090013</t>
  </si>
  <si>
    <t>MG51507090014</t>
  </si>
  <si>
    <t>Besaly</t>
  </si>
  <si>
    <t>MG51507090002</t>
  </si>
  <si>
    <t>MG51507090005</t>
  </si>
  <si>
    <t>Bokonake</t>
  </si>
  <si>
    <t>MG51507090006</t>
  </si>
  <si>
    <t>Efoty</t>
  </si>
  <si>
    <t>MG51507090012</t>
  </si>
  <si>
    <t>MG51507090001</t>
  </si>
  <si>
    <t>Pinjo</t>
  </si>
  <si>
    <t>MG51507090003</t>
  </si>
  <si>
    <t>Reambohitse Haut</t>
  </si>
  <si>
    <t>MG51507090008</t>
  </si>
  <si>
    <t>Remengoke</t>
  </si>
  <si>
    <t>MG51507090007</t>
  </si>
  <si>
    <t>Tsiasimo</t>
  </si>
  <si>
    <t>MG51507090009</t>
  </si>
  <si>
    <t>Vohidrakitse</t>
  </si>
  <si>
    <t>MG51507090010</t>
  </si>
  <si>
    <t>MG51520250013</t>
  </si>
  <si>
    <t>Ambolomailaka</t>
  </si>
  <si>
    <t>MG51520250017</t>
  </si>
  <si>
    <t>MG51520250009</t>
  </si>
  <si>
    <t>Andravona</t>
  </si>
  <si>
    <t>MG51520250002</t>
  </si>
  <si>
    <t>Andrevo Bas</t>
  </si>
  <si>
    <t>MG51520250016</t>
  </si>
  <si>
    <t>Avaradrova Mikamba</t>
  </si>
  <si>
    <t>MG51520250011</t>
  </si>
  <si>
    <t>Bekodoy</t>
  </si>
  <si>
    <t>MG51520250003</t>
  </si>
  <si>
    <t>Betsibaroka</t>
  </si>
  <si>
    <t>MG51520250018</t>
  </si>
  <si>
    <t>Fiherenamasay</t>
  </si>
  <si>
    <t>MG51520250008</t>
  </si>
  <si>
    <t>Fitsitike</t>
  </si>
  <si>
    <t>MG51520250015</t>
  </si>
  <si>
    <t>Karimela Mamiratra</t>
  </si>
  <si>
    <t>MG51520250010</t>
  </si>
  <si>
    <t>Madiorano</t>
  </si>
  <si>
    <t>MG51520250019</t>
  </si>
  <si>
    <t>Manombo I</t>
  </si>
  <si>
    <t>MG51520250001</t>
  </si>
  <si>
    <t>Manombo II</t>
  </si>
  <si>
    <t>MG51520250012</t>
  </si>
  <si>
    <t>Salary Nord I</t>
  </si>
  <si>
    <t>MG51520250005</t>
  </si>
  <si>
    <t>Salary Nord II</t>
  </si>
  <si>
    <t>MG51520250004</t>
  </si>
  <si>
    <t>Tsandamba</t>
  </si>
  <si>
    <t>MG51520250006</t>
  </si>
  <si>
    <t>MG51520250007</t>
  </si>
  <si>
    <t>Tsihake</t>
  </si>
  <si>
    <t>MG51520250014</t>
  </si>
  <si>
    <t>MG51520192004</t>
  </si>
  <si>
    <t>MG51520192003</t>
  </si>
  <si>
    <t>Andranovaky</t>
  </si>
  <si>
    <t>MG51520192002</t>
  </si>
  <si>
    <t>Antaliabo</t>
  </si>
  <si>
    <t>MG51520192005</t>
  </si>
  <si>
    <t>MG51520192001</t>
  </si>
  <si>
    <t>Ambatofoty Ouest</t>
  </si>
  <si>
    <t>MG51506015003</t>
  </si>
  <si>
    <t>Ambory</t>
  </si>
  <si>
    <t>MG51506015008</t>
  </si>
  <si>
    <t>Analalentike</t>
  </si>
  <si>
    <t>MG51506015004</t>
  </si>
  <si>
    <t>Andranamy</t>
  </si>
  <si>
    <t>MG51506015002</t>
  </si>
  <si>
    <t>Andremba Centre I</t>
  </si>
  <si>
    <t>MG51506015011</t>
  </si>
  <si>
    <t>Andremba Centre II</t>
  </si>
  <si>
    <t>MG51506015010</t>
  </si>
  <si>
    <t>Andremba Mihaga</t>
  </si>
  <si>
    <t>MG51506015013</t>
  </si>
  <si>
    <t>Andremba Mihary</t>
  </si>
  <si>
    <t>MG51506015012</t>
  </si>
  <si>
    <t>Andremihory</t>
  </si>
  <si>
    <t>MG51506015009</t>
  </si>
  <si>
    <t>Ankilimihada</t>
  </si>
  <si>
    <t>MG51506015007</t>
  </si>
  <si>
    <t>MG51506015006</t>
  </si>
  <si>
    <t>MG51506015001</t>
  </si>
  <si>
    <t>Maroarivo Tanandava</t>
  </si>
  <si>
    <t>MG51506015005</t>
  </si>
  <si>
    <t>MG51520210006</t>
  </si>
  <si>
    <t>Ankadobarika</t>
  </si>
  <si>
    <t>MG51520210004</t>
  </si>
  <si>
    <t>Antandroka</t>
  </si>
  <si>
    <t>MG51520210007</t>
  </si>
  <si>
    <t>Antanimahery</t>
  </si>
  <si>
    <t>MG51520210005</t>
  </si>
  <si>
    <t>Antanimena</t>
  </si>
  <si>
    <t>MG51520210008</t>
  </si>
  <si>
    <t>Antsonomarify</t>
  </si>
  <si>
    <t>MG51520210003</t>
  </si>
  <si>
    <t>MG51520210002</t>
  </si>
  <si>
    <t>MG51520210001</t>
  </si>
  <si>
    <t>MG51507250001</t>
  </si>
  <si>
    <t>MG51507250002</t>
  </si>
  <si>
    <t>Betaratse</t>
  </si>
  <si>
    <t>MG51507250003</t>
  </si>
  <si>
    <t>Bevahy</t>
  </si>
  <si>
    <t>MG51507250004</t>
  </si>
  <si>
    <t>Bebalahazo</t>
  </si>
  <si>
    <t>MG51507250005</t>
  </si>
  <si>
    <t>Ambatofotsy I</t>
  </si>
  <si>
    <t>MG51507250006</t>
  </si>
  <si>
    <t>Soamanonga Ouest</t>
  </si>
  <si>
    <t>MG51507250007</t>
  </si>
  <si>
    <t>Analoalo Andindo</t>
  </si>
  <si>
    <t>MG51507250008</t>
  </si>
  <si>
    <t>MG51507250009</t>
  </si>
  <si>
    <t>Tamentsoa Ambatovaky</t>
  </si>
  <si>
    <t>MG51507250010</t>
  </si>
  <si>
    <t>Belolo Haut</t>
  </si>
  <si>
    <t>MG51507250011</t>
  </si>
  <si>
    <t>Belolo Antanimena</t>
  </si>
  <si>
    <t>MG51507250012</t>
  </si>
  <si>
    <t>Belolo Bas</t>
  </si>
  <si>
    <t>MG51507250013</t>
  </si>
  <si>
    <t>Amborovoro</t>
  </si>
  <si>
    <t>MG51507250014</t>
  </si>
  <si>
    <t>Ambatokapika</t>
  </si>
  <si>
    <t>MG51507250015</t>
  </si>
  <si>
    <t>Andranomilitse</t>
  </si>
  <si>
    <t>MG51507250016</t>
  </si>
  <si>
    <t>Andranomilitse Est</t>
  </si>
  <si>
    <t>MG51507250017</t>
  </si>
  <si>
    <t>MG51507250018</t>
  </si>
  <si>
    <t>Evovo Nord</t>
  </si>
  <si>
    <t>MG51507250019</t>
  </si>
  <si>
    <t>Evovo Sud</t>
  </si>
  <si>
    <t>MG51507250020</t>
  </si>
  <si>
    <t>Ankilimanintsy Ambijy</t>
  </si>
  <si>
    <t>Ambalaviro Bas</t>
  </si>
  <si>
    <t>MG51520090006</t>
  </si>
  <si>
    <t>Ambohitsabo</t>
  </si>
  <si>
    <t>MG51520090011</t>
  </si>
  <si>
    <t>Ambovonosy</t>
  </si>
  <si>
    <t>MG51520090005</t>
  </si>
  <si>
    <t>Ankoro</t>
  </si>
  <si>
    <t>MG51520090009</t>
  </si>
  <si>
    <t>Antevamena</t>
  </si>
  <si>
    <t>MG51520090008</t>
  </si>
  <si>
    <t>Antsary</t>
  </si>
  <si>
    <t>MG51520090004</t>
  </si>
  <si>
    <t>Magnamby</t>
  </si>
  <si>
    <t>MG51520090003</t>
  </si>
  <si>
    <t>Mamery</t>
  </si>
  <si>
    <t>MG51520090002</t>
  </si>
  <si>
    <t>Marofatika</t>
  </si>
  <si>
    <t>MG51520090010</t>
  </si>
  <si>
    <t>MG51520090001</t>
  </si>
  <si>
    <t>Mitsinjo Mahazoarivo</t>
  </si>
  <si>
    <t>MG51520090007</t>
  </si>
  <si>
    <t>Ambatomitikitsy</t>
  </si>
  <si>
    <t>MG51506252009</t>
  </si>
  <si>
    <t>Ampandrandava</t>
  </si>
  <si>
    <t>MG51506252005</t>
  </si>
  <si>
    <t>MG51506252007</t>
  </si>
  <si>
    <t>Ankaratsokaky</t>
  </si>
  <si>
    <t>MG51506252012</t>
  </si>
  <si>
    <t>MG51506252008</t>
  </si>
  <si>
    <t>Ankilimilitsy</t>
  </si>
  <si>
    <t>MG51506252010</t>
  </si>
  <si>
    <t>Betampy</t>
  </si>
  <si>
    <t>MG51506252013</t>
  </si>
  <si>
    <t>Ihela Bas</t>
  </si>
  <si>
    <t>MG51506252002</t>
  </si>
  <si>
    <t>Ihela Haut</t>
  </si>
  <si>
    <t>MG51506252004</t>
  </si>
  <si>
    <t>Maditsikamalo</t>
  </si>
  <si>
    <t>MG51506252011</t>
  </si>
  <si>
    <t>Manintsy</t>
  </si>
  <si>
    <t>MG51506252006</t>
  </si>
  <si>
    <t>Marosavoa Bas</t>
  </si>
  <si>
    <t>MG51506252001</t>
  </si>
  <si>
    <t>MG51506050020</t>
  </si>
  <si>
    <t>Ambatokapike Nord</t>
  </si>
  <si>
    <t>MG51506050004</t>
  </si>
  <si>
    <t>Ambatokapike Sud</t>
  </si>
  <si>
    <t>MG51506050018</t>
  </si>
  <si>
    <t>Andamilamy I</t>
  </si>
  <si>
    <t>MG51506050015</t>
  </si>
  <si>
    <t>Andamilamy II</t>
  </si>
  <si>
    <t>MG51506050013</t>
  </si>
  <si>
    <t>Andranotakatse</t>
  </si>
  <si>
    <t>MG51506050011</t>
  </si>
  <si>
    <t>Anjamena Anivorano</t>
  </si>
  <si>
    <t>MG51506050012</t>
  </si>
  <si>
    <t>Anjamena Mahazoarivo</t>
  </si>
  <si>
    <t>MG51506050007</t>
  </si>
  <si>
    <t>Anjamena Nord</t>
  </si>
  <si>
    <t>MG51506050008</t>
  </si>
  <si>
    <t>Anjamena Sud</t>
  </si>
  <si>
    <t>MG51506050009</t>
  </si>
  <si>
    <t>Ankalirano Anjandroe</t>
  </si>
  <si>
    <t>MG51506050019</t>
  </si>
  <si>
    <t>MG51506050014</t>
  </si>
  <si>
    <t>MG51506050023</t>
  </si>
  <si>
    <t>Antararaty</t>
  </si>
  <si>
    <t>MG51506050022</t>
  </si>
  <si>
    <t>MG51506050016</t>
  </si>
  <si>
    <t>MG51506050002</t>
  </si>
  <si>
    <t>MG51506050003</t>
  </si>
  <si>
    <t>Bemanda</t>
  </si>
  <si>
    <t>MG51506050021</t>
  </si>
  <si>
    <t>MG51506050005</t>
  </si>
  <si>
    <t>MG51506050006</t>
  </si>
  <si>
    <t>Bevotake</t>
  </si>
  <si>
    <t>MG51506050017</t>
  </si>
  <si>
    <t>Marohira</t>
  </si>
  <si>
    <t>MG51506050024</t>
  </si>
  <si>
    <t>MG51506050001</t>
  </si>
  <si>
    <t>MG51506050010</t>
  </si>
  <si>
    <t>Ankotsaobihia</t>
  </si>
  <si>
    <t>MG51520071002</t>
  </si>
  <si>
    <t>Anolaka</t>
  </si>
  <si>
    <t>MG51520071005</t>
  </si>
  <si>
    <t>Antaikoake</t>
  </si>
  <si>
    <t>MG51520071003</t>
  </si>
  <si>
    <t>MG51520071004</t>
  </si>
  <si>
    <t>MG51520071001</t>
  </si>
  <si>
    <t>Miary Ankasy</t>
  </si>
  <si>
    <t>MG51520071009</t>
  </si>
  <si>
    <t>Miary Ankoronga</t>
  </si>
  <si>
    <t>MG51520071010</t>
  </si>
  <si>
    <t>Miary Belemboka</t>
  </si>
  <si>
    <t>MG51520071011</t>
  </si>
  <si>
    <t>Miary Bereketa</t>
  </si>
  <si>
    <t>MG51520071006</t>
  </si>
  <si>
    <t>Miary Betsileo</t>
  </si>
  <si>
    <t>MG51520071007</t>
  </si>
  <si>
    <t>Miary Ville</t>
  </si>
  <si>
    <t>MG51520071008</t>
  </si>
  <si>
    <t>Ambatolily</t>
  </si>
  <si>
    <t>MG51520290007</t>
  </si>
  <si>
    <t>Ampihamy Sud</t>
  </si>
  <si>
    <t>MG51520290011</t>
  </si>
  <si>
    <t>Ampoizy</t>
  </si>
  <si>
    <t>MG51520290006</t>
  </si>
  <si>
    <t>Andambolo</t>
  </si>
  <si>
    <t>MG51520290002</t>
  </si>
  <si>
    <t>Andranodehoka</t>
  </si>
  <si>
    <t>MG51520290008</t>
  </si>
  <si>
    <t>MG51520290003</t>
  </si>
  <si>
    <t>Antanimena Rendaitse</t>
  </si>
  <si>
    <t>MG51520290010</t>
  </si>
  <si>
    <t>Antateza</t>
  </si>
  <si>
    <t>MG51520290004</t>
  </si>
  <si>
    <t>Antranolahatse</t>
  </si>
  <si>
    <t>MG51520290005</t>
  </si>
  <si>
    <t>MG51520290013</t>
  </si>
  <si>
    <t>MG51520290001</t>
  </si>
  <si>
    <t>Moralonaka</t>
  </si>
  <si>
    <t>MG51520290014</t>
  </si>
  <si>
    <t>MG51520290009</t>
  </si>
  <si>
    <t>Tsiosy</t>
  </si>
  <si>
    <t>MG51520290012</t>
  </si>
  <si>
    <t>Ampasinabo</t>
  </si>
  <si>
    <t>MG51520010007</t>
  </si>
  <si>
    <t>Analatsimavo</t>
  </si>
  <si>
    <t>MG51520010005</t>
  </si>
  <si>
    <t>Andalavy</t>
  </si>
  <si>
    <t>MG51520010002</t>
  </si>
  <si>
    <t>Andamasiny Tanambao</t>
  </si>
  <si>
    <t>MG51520010008</t>
  </si>
  <si>
    <t>Befanamy</t>
  </si>
  <si>
    <t>MG51520010003</t>
  </si>
  <si>
    <t>Belemboka Androvakely</t>
  </si>
  <si>
    <t>MG51520010004</t>
  </si>
  <si>
    <t>Besasavy</t>
  </si>
  <si>
    <t>MG51520010009</t>
  </si>
  <si>
    <t>MG51520010001</t>
  </si>
  <si>
    <t>Tanandava Mikambana</t>
  </si>
  <si>
    <t>MG51520010006</t>
  </si>
  <si>
    <t>Efontsy</t>
  </si>
  <si>
    <t>MG51506313002</t>
  </si>
  <si>
    <t>Kiliso</t>
  </si>
  <si>
    <t>MG51506313004</t>
  </si>
  <si>
    <t>Mantora</t>
  </si>
  <si>
    <t>MG51506313003</t>
  </si>
  <si>
    <t>MG51506313001</t>
  </si>
  <si>
    <t>MG51520131011</t>
  </si>
  <si>
    <t>Ambohibory</t>
  </si>
  <si>
    <t>MG51520131013</t>
  </si>
  <si>
    <t>Ampasinihita</t>
  </si>
  <si>
    <t>MG51520131008</t>
  </si>
  <si>
    <t>Ankerereaka</t>
  </si>
  <si>
    <t>MG51520131006</t>
  </si>
  <si>
    <t>MG51520131002</t>
  </si>
  <si>
    <t>MG51520131003</t>
  </si>
  <si>
    <t>Ianantsono</t>
  </si>
  <si>
    <t>MG51520131001</t>
  </si>
  <si>
    <t>Lavenombato</t>
  </si>
  <si>
    <t>MG51520131010</t>
  </si>
  <si>
    <t>Lovokampy</t>
  </si>
  <si>
    <t>MG51520131009</t>
  </si>
  <si>
    <t>Manoroka</t>
  </si>
  <si>
    <t>MG51520131005</t>
  </si>
  <si>
    <t>Marobika</t>
  </si>
  <si>
    <t>MG51520131012</t>
  </si>
  <si>
    <t>MG51520131004</t>
  </si>
  <si>
    <t>MG51520131007</t>
  </si>
  <si>
    <t>Ambatofotsy Mahasoa</t>
  </si>
  <si>
    <t>MG51506012018</t>
  </si>
  <si>
    <t>MG51506012014</t>
  </si>
  <si>
    <t>Ampanimaro</t>
  </si>
  <si>
    <t>MG51506012017</t>
  </si>
  <si>
    <t>MG51506012006</t>
  </si>
  <si>
    <t>Ankililimy</t>
  </si>
  <si>
    <t>MG51506012015</t>
  </si>
  <si>
    <t>Antamotamo</t>
  </si>
  <si>
    <t>MG51506012004</t>
  </si>
  <si>
    <t>MG51506012003</t>
  </si>
  <si>
    <t>Beanike Centre</t>
  </si>
  <si>
    <t>MG51506012007</t>
  </si>
  <si>
    <t>Beora Ankiliabo</t>
  </si>
  <si>
    <t>MG51506012013</t>
  </si>
  <si>
    <t>Beora Centre</t>
  </si>
  <si>
    <t>MG51506012008</t>
  </si>
  <si>
    <t>Beora II</t>
  </si>
  <si>
    <t>MG51506012010</t>
  </si>
  <si>
    <t>Beora Tanambao</t>
  </si>
  <si>
    <t>MG51506012011</t>
  </si>
  <si>
    <t>Besaihatsy</t>
  </si>
  <si>
    <t>MG51506012002</t>
  </si>
  <si>
    <t>MG51506012016</t>
  </si>
  <si>
    <t>MG51506012012</t>
  </si>
  <si>
    <t>Sakamasay Centre</t>
  </si>
  <si>
    <t>MG51506012001</t>
  </si>
  <si>
    <t>Sakamasay Haut</t>
  </si>
  <si>
    <t>MG51506012009</t>
  </si>
  <si>
    <t>Vohitolia</t>
  </si>
  <si>
    <t>MG51506012005</t>
  </si>
  <si>
    <t>Andromasy II</t>
  </si>
  <si>
    <t>MG51506270004</t>
  </si>
  <si>
    <t>Bekapiky II</t>
  </si>
  <si>
    <t>MG51506270009</t>
  </si>
  <si>
    <t>Fenoarivo II</t>
  </si>
  <si>
    <t>MG51506270010</t>
  </si>
  <si>
    <t>Mahazoamoro</t>
  </si>
  <si>
    <t>MG51506270005</t>
  </si>
  <si>
    <t>MG51506270002</t>
  </si>
  <si>
    <t>Mitsinjo Saloambany</t>
  </si>
  <si>
    <t>MG51506270007</t>
  </si>
  <si>
    <t>Saloambany</t>
  </si>
  <si>
    <t>MG51506270006</t>
  </si>
  <si>
    <t>Saloanivo</t>
  </si>
  <si>
    <t>MG51506270003</t>
  </si>
  <si>
    <t>MG51506270001</t>
  </si>
  <si>
    <t>Tanambao Bas</t>
  </si>
  <si>
    <t>MG51506270008</t>
  </si>
  <si>
    <t>MG51506210001</t>
  </si>
  <si>
    <t>Soamanonga II</t>
  </si>
  <si>
    <t>MG51506210003</t>
  </si>
  <si>
    <t>Manintsy II</t>
  </si>
  <si>
    <t>MG51506210004</t>
  </si>
  <si>
    <t>Behomby</t>
  </si>
  <si>
    <t>MG51506210005</t>
  </si>
  <si>
    <t>MG51506210006</t>
  </si>
  <si>
    <t>MG51506210007</t>
  </si>
  <si>
    <t>Betsirevo Bas</t>
  </si>
  <si>
    <t>MG51506210008</t>
  </si>
  <si>
    <t>MG51506210009</t>
  </si>
  <si>
    <t>Betsirevo Haut</t>
  </si>
  <si>
    <t>MG51506210010</t>
  </si>
  <si>
    <t>MG51506210011</t>
  </si>
  <si>
    <t>Soamanonga I</t>
  </si>
  <si>
    <t>MG51506210012</t>
  </si>
  <si>
    <t>Ampipitsy</t>
  </si>
  <si>
    <t>MG51506210013</t>
  </si>
  <si>
    <t>MG51506210014</t>
  </si>
  <si>
    <t>Vohimariry</t>
  </si>
  <si>
    <t>MG51506210015</t>
  </si>
  <si>
    <t>MG51506210016</t>
  </si>
  <si>
    <t>Sakoambe</t>
  </si>
  <si>
    <t>MG51506210017</t>
  </si>
  <si>
    <t>MG51506210018</t>
  </si>
  <si>
    <t>Beroanga I</t>
  </si>
  <si>
    <t>MG51506210019</t>
  </si>
  <si>
    <t>Vohipotsy Avaradrano</t>
  </si>
  <si>
    <t>MG51506210020</t>
  </si>
  <si>
    <t>Sakoatelo Bis</t>
  </si>
  <si>
    <t>MG51506210021</t>
  </si>
  <si>
    <t>Sakoatelo</t>
  </si>
  <si>
    <t>MG51506210022</t>
  </si>
  <si>
    <t>Ambatomainty II</t>
  </si>
  <si>
    <t>MG51506210023</t>
  </si>
  <si>
    <t>Vohipotsy Sud I</t>
  </si>
  <si>
    <t>MG51506210024</t>
  </si>
  <si>
    <t>Ambatomainty I</t>
  </si>
  <si>
    <t>MG51506210025</t>
  </si>
  <si>
    <t>MG51506210026</t>
  </si>
  <si>
    <t>Vohipotsy II</t>
  </si>
  <si>
    <t>MG51506210027</t>
  </si>
  <si>
    <t>Marofototsy</t>
  </si>
  <si>
    <t>MG51506210028</t>
  </si>
  <si>
    <t>Amboasary Mitsinjo</t>
  </si>
  <si>
    <t>MG51506251001</t>
  </si>
  <si>
    <t>MG51506251002</t>
  </si>
  <si>
    <t>Androtohoke</t>
  </si>
  <si>
    <t>MG51520133006</t>
  </si>
  <si>
    <t>MG51506251003</t>
  </si>
  <si>
    <t>Ankotika II</t>
  </si>
  <si>
    <t>Ankaranila</t>
  </si>
  <si>
    <t>MG51520133005</t>
  </si>
  <si>
    <t>MG51506251004</t>
  </si>
  <si>
    <t>Fanatera</t>
  </si>
  <si>
    <t>Ankilimivony Maromainty</t>
  </si>
  <si>
    <t>MG51520133007</t>
  </si>
  <si>
    <t>MG51506251005</t>
  </si>
  <si>
    <t>Ambatomitikitsy II</t>
  </si>
  <si>
    <t>MG51520133002</t>
  </si>
  <si>
    <t>MG51506251006</t>
  </si>
  <si>
    <t>Antanile</t>
  </si>
  <si>
    <t>Soalara Bas</t>
  </si>
  <si>
    <t>MG51520133001</t>
  </si>
  <si>
    <t>MG51506251007</t>
  </si>
  <si>
    <t>Kalambo</t>
  </si>
  <si>
    <t>Soalara Haut</t>
  </si>
  <si>
    <t>MG51520133003</t>
  </si>
  <si>
    <t>MG51506251008</t>
  </si>
  <si>
    <t>Ampanonona</t>
  </si>
  <si>
    <t>Tsirafaly</t>
  </si>
  <si>
    <t>MG51520133004</t>
  </si>
  <si>
    <t>MG51506251009</t>
  </si>
  <si>
    <t>MG51506251010</t>
  </si>
  <si>
    <t>Belamoty Andafindrano</t>
  </si>
  <si>
    <t>MG51506251011</t>
  </si>
  <si>
    <t>Marosavoa Haut</t>
  </si>
  <si>
    <t>MG51506251012</t>
  </si>
  <si>
    <t>MG51506251013</t>
  </si>
  <si>
    <t>Ambatomitsinjo</t>
  </si>
  <si>
    <t>MG51506251014</t>
  </si>
  <si>
    <t>Ankotika</t>
  </si>
  <si>
    <t>MG51506090001</t>
  </si>
  <si>
    <t>MG51506090002</t>
  </si>
  <si>
    <t>MG51506090003</t>
  </si>
  <si>
    <t>Ranomay</t>
  </si>
  <si>
    <t>MG51506090004</t>
  </si>
  <si>
    <t>Tanambao Bemoky</t>
  </si>
  <si>
    <t>MG51506090005</t>
  </si>
  <si>
    <t>Bekotika</t>
  </si>
  <si>
    <t>MG51506090006</t>
  </si>
  <si>
    <t>Leobondro</t>
  </si>
  <si>
    <t>MG51506090007</t>
  </si>
  <si>
    <t>Eboro</t>
  </si>
  <si>
    <t>MG51506090008</t>
  </si>
  <si>
    <t>Ankavola</t>
  </si>
  <si>
    <t>MG51506090009</t>
  </si>
  <si>
    <t>MG51506090010</t>
  </si>
  <si>
    <t>Andohasatra</t>
  </si>
  <si>
    <t>MG51506090011</t>
  </si>
  <si>
    <t>MG51506090012</t>
  </si>
  <si>
    <t>Laniry</t>
  </si>
  <si>
    <t>MG51506090013</t>
  </si>
  <si>
    <t>Anakatsamby</t>
  </si>
  <si>
    <t>MG51506290001</t>
  </si>
  <si>
    <t>Befamoty</t>
  </si>
  <si>
    <t>MG51506290002</t>
  </si>
  <si>
    <t>Betaly</t>
  </si>
  <si>
    <t>MG51506290003</t>
  </si>
  <si>
    <t>Andromasy I</t>
  </si>
  <si>
    <t>MG51506290004</t>
  </si>
  <si>
    <t>Tanambao Ambony</t>
  </si>
  <si>
    <t>MG51506290005</t>
  </si>
  <si>
    <t>MG51506290006</t>
  </si>
  <si>
    <t>Beadabo II</t>
  </si>
  <si>
    <t>MG51506290007</t>
  </si>
  <si>
    <t>Beadabo I</t>
  </si>
  <si>
    <t>MG51506290008</t>
  </si>
  <si>
    <t>Marevokasara</t>
  </si>
  <si>
    <t>MG51506290009</t>
  </si>
  <si>
    <t>Fenoarivo I</t>
  </si>
  <si>
    <t>MG51506290010</t>
  </si>
  <si>
    <t>Ankilimaroanaka</t>
  </si>
  <si>
    <t>MG51506290011</t>
  </si>
  <si>
    <t>Tanambao Satrapotsy</t>
  </si>
  <si>
    <t>MG51506111001</t>
  </si>
  <si>
    <t>MG51506111002</t>
  </si>
  <si>
    <t>Ifanato</t>
  </si>
  <si>
    <t>MG51506111003</t>
  </si>
  <si>
    <t>Anaralava</t>
  </si>
  <si>
    <t>MG51506111004</t>
  </si>
  <si>
    <t>MG51506111005</t>
  </si>
  <si>
    <t>Ampoezy</t>
  </si>
  <si>
    <t>MG51506111006</t>
  </si>
  <si>
    <t>Ampandramaro</t>
  </si>
  <si>
    <t>MG51506111007</t>
  </si>
  <si>
    <t>Ambatomitsangana</t>
  </si>
  <si>
    <t>MG51506111008</t>
  </si>
  <si>
    <t>MG51506111009</t>
  </si>
  <si>
    <t>Tamia</t>
  </si>
  <si>
    <t>MG51506111010</t>
  </si>
  <si>
    <t>Ampasinivo</t>
  </si>
  <si>
    <t>MG51506111011</t>
  </si>
  <si>
    <t>MG51506111012</t>
  </si>
  <si>
    <t>MG51506111013</t>
  </si>
  <si>
    <t>MG51506111014</t>
  </si>
  <si>
    <t>MG51506111015</t>
  </si>
  <si>
    <t>MG51506111016</t>
  </si>
  <si>
    <t>MG51506111017</t>
  </si>
  <si>
    <t>Ihotry</t>
  </si>
  <si>
    <t>MG51506111018</t>
  </si>
  <si>
    <t>MG51506113001</t>
  </si>
  <si>
    <t>MG51506113003</t>
  </si>
  <si>
    <t>MG51506113004</t>
  </si>
  <si>
    <t>Mavozaza</t>
  </si>
  <si>
    <t>MG51506113005</t>
  </si>
  <si>
    <t>MG51506113006</t>
  </si>
  <si>
    <t>MG51506113007</t>
  </si>
  <si>
    <t>MG51506113008</t>
  </si>
  <si>
    <t>Ankorohotsy</t>
  </si>
  <si>
    <t>MG51506113009</t>
  </si>
  <si>
    <t>Adabodo</t>
  </si>
  <si>
    <t>MG51506113010</t>
  </si>
  <si>
    <t>MG51506113011</t>
  </si>
  <si>
    <t>Satria</t>
  </si>
  <si>
    <t>MG51506113012</t>
  </si>
  <si>
    <t>MG51506113013</t>
  </si>
  <si>
    <t>MG51506113014</t>
  </si>
  <si>
    <t>Andoharano I</t>
  </si>
  <si>
    <t>MG51520230006</t>
  </si>
  <si>
    <t>Andoharano Morafeno</t>
  </si>
  <si>
    <t>MG51520230003</t>
  </si>
  <si>
    <t>Andoharano Tsaratanana</t>
  </si>
  <si>
    <t>MG51520230005</t>
  </si>
  <si>
    <t>MG51520230008</t>
  </si>
  <si>
    <t>MG51520230015</t>
  </si>
  <si>
    <t>MG51520230004</t>
  </si>
  <si>
    <t>Behompy Ambarobe</t>
  </si>
  <si>
    <t>MG51520230009</t>
  </si>
  <si>
    <t>Beravy Ambala</t>
  </si>
  <si>
    <t>MG51520230016</t>
  </si>
  <si>
    <t>Beravy Antsoity</t>
  </si>
  <si>
    <t>MG51520230012</t>
  </si>
  <si>
    <t>Beravy Bas</t>
  </si>
  <si>
    <t>MG51520230014</t>
  </si>
  <si>
    <t>Beravy Haut</t>
  </si>
  <si>
    <t>MG51520230013</t>
  </si>
  <si>
    <t>MG51520230010</t>
  </si>
  <si>
    <t>MG51520230002</t>
  </si>
  <si>
    <t>MG51520230011</t>
  </si>
  <si>
    <t>Tsiafanoka</t>
  </si>
  <si>
    <t>MG51520230007</t>
  </si>
  <si>
    <t>Tsianisiha I</t>
  </si>
  <si>
    <t>MG51520230017</t>
  </si>
  <si>
    <t>Tsianisiha II</t>
  </si>
  <si>
    <t>MG51520230001</t>
  </si>
  <si>
    <t>Communes avec gaps</t>
  </si>
  <si>
    <t>Priorite</t>
  </si>
  <si>
    <t>Intervenant</t>
  </si>
  <si>
    <t>Modalite</t>
  </si>
  <si>
    <t>AMBOASARY</t>
  </si>
  <si>
    <t>MAGNEVY</t>
  </si>
  <si>
    <t>FID (avant)</t>
  </si>
  <si>
    <t>ACF, FID</t>
  </si>
  <si>
    <t>AMPANIHY</t>
  </si>
  <si>
    <t>Gap en couverture (cible ADRA a definir mais relativement petite)</t>
  </si>
  <si>
    <t>Comparaison entre cible SAMS et IPC</t>
  </si>
  <si>
    <r>
      <t xml:space="preserve">Cluster SAMS
</t>
    </r>
    <r>
      <rPr>
        <i/>
        <sz val="11"/>
        <color theme="1"/>
        <rFont val="Calibri"/>
        <family val="2"/>
        <scheme val="minor"/>
      </rPr>
      <t>Sept 21 - Mars 22</t>
    </r>
  </si>
  <si>
    <t>Prorite</t>
  </si>
  <si>
    <r>
      <t>Total Cible</t>
    </r>
    <r>
      <rPr>
        <b/>
        <i/>
        <sz val="11"/>
        <color theme="1"/>
        <rFont val="Calibri"/>
        <family val="2"/>
        <scheme val="minor"/>
      </rPr>
      <t xml:space="preserve">
</t>
    </r>
    <r>
      <rPr>
        <b/>
        <i/>
        <sz val="10"/>
        <color theme="1"/>
        <rFont val="Calibri"/>
        <family val="2"/>
        <scheme val="minor"/>
      </rPr>
      <t>(chiffres d'enregistrement terrain)</t>
    </r>
  </si>
  <si>
    <r>
      <t xml:space="preserve">Total Population
</t>
    </r>
    <r>
      <rPr>
        <i/>
        <sz val="10"/>
        <color theme="1"/>
        <rFont val="Calibri"/>
        <family val="2"/>
        <scheme val="minor"/>
      </rPr>
      <t>(chiffres INSTAT)</t>
    </r>
  </si>
  <si>
    <t>Cible per priorite</t>
  </si>
  <si>
    <t>% sur population</t>
  </si>
  <si>
    <r>
      <t xml:space="preserve">IPC AFI
</t>
    </r>
    <r>
      <rPr>
        <i/>
        <sz val="11"/>
        <color theme="1"/>
        <rFont val="Calibri"/>
        <family val="2"/>
        <scheme val="minor"/>
      </rPr>
      <t>Sept-Dec 2021</t>
    </r>
  </si>
  <si>
    <t>Phase IPC</t>
  </si>
  <si>
    <t>Phase 4 &amp;5</t>
  </si>
  <si>
    <t>Phase 3</t>
  </si>
  <si>
    <t>Phase 2</t>
  </si>
  <si>
    <t>Phase 1</t>
  </si>
  <si>
    <r>
      <t xml:space="preserve">Phase 3+
</t>
    </r>
    <r>
      <rPr>
        <b/>
        <i/>
        <sz val="10"/>
        <color theme="1"/>
        <rFont val="Calibri"/>
        <family val="2"/>
        <scheme val="minor"/>
      </rPr>
      <t>(chiffres INSTAT)</t>
    </r>
  </si>
  <si>
    <t>Population par phase</t>
  </si>
  <si>
    <r>
      <rPr>
        <b/>
        <u/>
        <sz val="11"/>
        <color theme="1"/>
        <rFont val="Calibri"/>
        <family val="2"/>
        <scheme val="minor"/>
      </rPr>
      <t>NOTE:</t>
    </r>
    <r>
      <rPr>
        <sz val="11"/>
        <color theme="1"/>
        <rFont val="Calibri"/>
        <family val="2"/>
        <scheme val="minor"/>
      </rPr>
      <t xml:space="preserve">
The total number of people to be assisted by all actors is higher than the IPC3+ figure for the following reasons:
1) The IPC analysis is based on official forecasted population figures, which underestimate the population in the field; the planning of FS actors is based on households registration in the field
2) The planning of FS actors is based on a prioritization exercise (identify priority communes, as IPC is done at district level only); such prioritization was based on the IPC results (and row data) on one side, and on nutritional surveillance data on the other side. As such, population of the targeted communes in any given district can be different (more/less) than the population in IPC3 in that district. Example: a commune belonging to a district in IPC3 but presenting consecutive emergency nutritional status &gt; the commune is classified in Priority 1 for FS actors.  </t>
    </r>
  </si>
  <si>
    <t>Comparaison entre cible SAMS et IPC calcule sur la matrice Plans SAMS</t>
  </si>
  <si>
    <t>Population 2021</t>
  </si>
  <si>
    <t>Population revue partenaire</t>
  </si>
  <si>
    <t>MDG11</t>
  </si>
  <si>
    <t>MDG11101001A</t>
  </si>
  <si>
    <t>MDG11101001</t>
  </si>
  <si>
    <t>MDG11101002A</t>
  </si>
  <si>
    <t>MDG11101002</t>
  </si>
  <si>
    <t>MDG11101003A</t>
  </si>
  <si>
    <t>MDG11101003</t>
  </si>
  <si>
    <t>MDG11101004A</t>
  </si>
  <si>
    <t>MDG11101004</t>
  </si>
  <si>
    <t>MDG11101005A</t>
  </si>
  <si>
    <t>MDG11101005</t>
  </si>
  <si>
    <t>MDG11101006A</t>
  </si>
  <si>
    <t>MDG11101006</t>
  </si>
  <si>
    <t>MDG11102</t>
  </si>
  <si>
    <t>MDG11102010</t>
  </si>
  <si>
    <t>MDG11102039</t>
  </si>
  <si>
    <t>MDG11102050</t>
  </si>
  <si>
    <t>MDG11102079</t>
  </si>
  <si>
    <t>MDG11102099</t>
  </si>
  <si>
    <t>MDG11102210</t>
  </si>
  <si>
    <t>MDG11102230</t>
  </si>
  <si>
    <t>MDG11102279</t>
  </si>
  <si>
    <t>MDG11102319</t>
  </si>
  <si>
    <t>MDG11102350</t>
  </si>
  <si>
    <t>MDG11102379</t>
  </si>
  <si>
    <t>MDG11102390</t>
  </si>
  <si>
    <t>MDG11102410</t>
  </si>
  <si>
    <t>MDG11102430</t>
  </si>
  <si>
    <t>MDG11103</t>
  </si>
  <si>
    <t>MDG11103010</t>
  </si>
  <si>
    <t>MDG11103030</t>
  </si>
  <si>
    <t>MDG11103050</t>
  </si>
  <si>
    <t>MDG11103070</t>
  </si>
  <si>
    <t>MDG11103090</t>
  </si>
  <si>
    <t>MDG11103111</t>
  </si>
  <si>
    <t>MDG11103112</t>
  </si>
  <si>
    <t>MDG11103130</t>
  </si>
  <si>
    <t>MDG11103150</t>
  </si>
  <si>
    <t>MDG11103171</t>
  </si>
  <si>
    <t>MDG11103172</t>
  </si>
  <si>
    <t>MDG11103190</t>
  </si>
  <si>
    <t>MDG11103210</t>
  </si>
  <si>
    <t>MDG11103230</t>
  </si>
  <si>
    <t>MDG11103251</t>
  </si>
  <si>
    <t>MDG11103252</t>
  </si>
  <si>
    <t>MDG11103270</t>
  </si>
  <si>
    <t>MDG11103290</t>
  </si>
  <si>
    <t>Mahabo (AMB)</t>
  </si>
  <si>
    <t>MDG11103310</t>
  </si>
  <si>
    <t>MDG11103330</t>
  </si>
  <si>
    <t>MDG11103350</t>
  </si>
  <si>
    <t>MDG11103370</t>
  </si>
  <si>
    <t>MDG11103390</t>
  </si>
  <si>
    <t>MDG11103410</t>
  </si>
  <si>
    <t>MDG11103430</t>
  </si>
  <si>
    <t>MDG11104</t>
  </si>
  <si>
    <t>MDG11104010</t>
  </si>
  <si>
    <t>MDG11104030</t>
  </si>
  <si>
    <t>MDG11104050</t>
  </si>
  <si>
    <t>MDG11104071</t>
  </si>
  <si>
    <t>MDG11104072</t>
  </si>
  <si>
    <t>MDG11104090</t>
  </si>
  <si>
    <t>MDG11104110</t>
  </si>
  <si>
    <t>MDG11104130</t>
  </si>
  <si>
    <t>MDG11104150</t>
  </si>
  <si>
    <t>MDG11104170</t>
  </si>
  <si>
    <t>MDG11104190</t>
  </si>
  <si>
    <t>MDG11104210</t>
  </si>
  <si>
    <t>MDG11104230</t>
  </si>
  <si>
    <t>MDG11106</t>
  </si>
  <si>
    <t>MDG11106011</t>
  </si>
  <si>
    <t>MDG11106012</t>
  </si>
  <si>
    <t>MDG11106030</t>
  </si>
  <si>
    <t>MDG11106050</t>
  </si>
  <si>
    <t>MDG11106070</t>
  </si>
  <si>
    <t>MDG11106090</t>
  </si>
  <si>
    <t>MDG11106110</t>
  </si>
  <si>
    <t>MDG11106130</t>
  </si>
  <si>
    <t>MDG11106150</t>
  </si>
  <si>
    <t>MDG11106170</t>
  </si>
  <si>
    <t>MDG11106190</t>
  </si>
  <si>
    <t>MDG11106210</t>
  </si>
  <si>
    <t>MDG11106230</t>
  </si>
  <si>
    <t>MDG11106251</t>
  </si>
  <si>
    <t>MDG11106252</t>
  </si>
  <si>
    <t>MDG11106271</t>
  </si>
  <si>
    <t>MDG11106272</t>
  </si>
  <si>
    <t>MDG11115</t>
  </si>
  <si>
    <t>MDG11115031</t>
  </si>
  <si>
    <t>MDG11115032</t>
  </si>
  <si>
    <t>MDG11115050</t>
  </si>
  <si>
    <t>MDG11117</t>
  </si>
  <si>
    <t>MDG11117470</t>
  </si>
  <si>
    <t>MDG12</t>
  </si>
  <si>
    <t>MDG12108</t>
  </si>
  <si>
    <t>MDG12108001</t>
  </si>
  <si>
    <t>MDG12108002</t>
  </si>
  <si>
    <t>MDG12114</t>
  </si>
  <si>
    <t>MDG12114050</t>
  </si>
  <si>
    <t>MDG12114079</t>
  </si>
  <si>
    <t>MDG12114090</t>
  </si>
  <si>
    <t>MDG21</t>
  </si>
  <si>
    <t>MDG21205</t>
  </si>
  <si>
    <t>MDG21205290</t>
  </si>
  <si>
    <t>MDG21208</t>
  </si>
  <si>
    <t>MDG21208010</t>
  </si>
  <si>
    <t>MDG21208030</t>
  </si>
  <si>
    <t>MDG22</t>
  </si>
  <si>
    <t>MDG22223</t>
  </si>
  <si>
    <t>MDG22223090</t>
  </si>
  <si>
    <t>MDG22223110</t>
  </si>
  <si>
    <t>MDG22223130</t>
  </si>
  <si>
    <t>MDG23</t>
  </si>
  <si>
    <t>MDG23211</t>
  </si>
  <si>
    <t>MDG23211111</t>
  </si>
  <si>
    <t>MDG23211112</t>
  </si>
  <si>
    <t>MDG23211113</t>
  </si>
  <si>
    <t>MDG25</t>
  </si>
  <si>
    <t>MDG25222</t>
  </si>
  <si>
    <t>MDG25222012</t>
  </si>
  <si>
    <t>MDG25222031</t>
  </si>
  <si>
    <t>MDG25222032</t>
  </si>
  <si>
    <t>MDG11106290</t>
  </si>
  <si>
    <t>MDG11106310</t>
  </si>
  <si>
    <t>MDG11106330</t>
  </si>
  <si>
    <t>MDG11106351</t>
  </si>
  <si>
    <t>MDG11106352</t>
  </si>
  <si>
    <t>MDG11106371</t>
  </si>
  <si>
    <t>MDG11106372</t>
  </si>
  <si>
    <t>MDG11106390</t>
  </si>
  <si>
    <t>MDG11107</t>
  </si>
  <si>
    <t>MDG11107019</t>
  </si>
  <si>
    <t>MDG11107070</t>
  </si>
  <si>
    <t>MDG11107099</t>
  </si>
  <si>
    <t>MDG11107110</t>
  </si>
  <si>
    <t>MDG11107130</t>
  </si>
  <si>
    <t>MDG11107150</t>
  </si>
  <si>
    <t>MDG11107170</t>
  </si>
  <si>
    <t>MDG11107190</t>
  </si>
  <si>
    <t>MDG11107211</t>
  </si>
  <si>
    <t>MDG11107212</t>
  </si>
  <si>
    <t>MDG11107230</t>
  </si>
  <si>
    <t>MDG11107250</t>
  </si>
  <si>
    <t>MDG11107270</t>
  </si>
  <si>
    <t>MDG11107290</t>
  </si>
  <si>
    <t>MDG11107310</t>
  </si>
  <si>
    <t>MDG11107330</t>
  </si>
  <si>
    <t>MDG11107350</t>
  </si>
  <si>
    <t>MDG11107370</t>
  </si>
  <si>
    <t>MDG11115010</t>
  </si>
  <si>
    <t>MDG11115071</t>
  </si>
  <si>
    <t>MDG11115072</t>
  </si>
  <si>
    <t>MDG11115091</t>
  </si>
  <si>
    <t>MDG11115092</t>
  </si>
  <si>
    <t>MDG11115110</t>
  </si>
  <si>
    <t>MDG11115130</t>
  </si>
  <si>
    <t>MDG11115150</t>
  </si>
  <si>
    <t>MDG11115170</t>
  </si>
  <si>
    <t>MDG11117011</t>
  </si>
  <si>
    <t>MDG11117012</t>
  </si>
  <si>
    <t>MDG11117030</t>
  </si>
  <si>
    <t>MDG11117050</t>
  </si>
  <si>
    <t>MDG11117070</t>
  </si>
  <si>
    <t>MDG11117090</t>
  </si>
  <si>
    <t>MDG11117110</t>
  </si>
  <si>
    <t>MDG11117130</t>
  </si>
  <si>
    <t>MDG11117150</t>
  </si>
  <si>
    <t>MDG11117170</t>
  </si>
  <si>
    <t>MDG11117190</t>
  </si>
  <si>
    <t>MDG11117210</t>
  </si>
  <si>
    <t>MDG11117230</t>
  </si>
  <si>
    <t>MDG11117250</t>
  </si>
  <si>
    <t>MDG11117270</t>
  </si>
  <si>
    <t>MDG11117290</t>
  </si>
  <si>
    <t>MDG11117311</t>
  </si>
  <si>
    <t>MDG11117312</t>
  </si>
  <si>
    <t>MDG11117330</t>
  </si>
  <si>
    <t>MDG11117350</t>
  </si>
  <si>
    <t>MDG11117370</t>
  </si>
  <si>
    <t>MDG11117390</t>
  </si>
  <si>
    <t>MDG11117410</t>
  </si>
  <si>
    <t>MDG11117430</t>
  </si>
  <si>
    <t>MDG11117450</t>
  </si>
  <si>
    <t>MDG12108003</t>
  </si>
  <si>
    <t>MDG12108004</t>
  </si>
  <si>
    <t>MDG12108005</t>
  </si>
  <si>
    <t>MDG12108006</t>
  </si>
  <si>
    <t>MDG12109</t>
  </si>
  <si>
    <t>MDG12109010</t>
  </si>
  <si>
    <t>MDG12109030</t>
  </si>
  <si>
    <t>MDG12109050</t>
  </si>
  <si>
    <t>MDG12109070</t>
  </si>
  <si>
    <t>MDG12109090</t>
  </si>
  <si>
    <t>MDG12109110</t>
  </si>
  <si>
    <t>MDG12109130</t>
  </si>
  <si>
    <t>MDG12109150</t>
  </si>
  <si>
    <t>MDG12109170</t>
  </si>
  <si>
    <t>MDG12109190</t>
  </si>
  <si>
    <t>MDG12109211</t>
  </si>
  <si>
    <t>MDG12109212</t>
  </si>
  <si>
    <t>MDG12109230</t>
  </si>
  <si>
    <t>MDG12109250</t>
  </si>
  <si>
    <t>MDG12109270</t>
  </si>
  <si>
    <t>MDG12109290</t>
  </si>
  <si>
    <t>MDG12109390</t>
  </si>
  <si>
    <t>MDG12109490</t>
  </si>
  <si>
    <t>MDG12110</t>
  </si>
  <si>
    <t>MDG12110010</t>
  </si>
  <si>
    <t>MDG12110030</t>
  </si>
  <si>
    <t>MDG12110050</t>
  </si>
  <si>
    <t>MDG12110070</t>
  </si>
  <si>
    <t>MDG12110090</t>
  </si>
  <si>
    <t>MDG12110110</t>
  </si>
  <si>
    <t>MDG12110130</t>
  </si>
  <si>
    <t>MDG12110150</t>
  </si>
  <si>
    <t>MDG12110170</t>
  </si>
  <si>
    <t>MDG12110190</t>
  </si>
  <si>
    <t>MDG12110210</t>
  </si>
  <si>
    <t>MDG12110230</t>
  </si>
  <si>
    <t>MDG12110250</t>
  </si>
  <si>
    <t>MDG12110270</t>
  </si>
  <si>
    <t>MDG12110291</t>
  </si>
  <si>
    <t>MDG12110292</t>
  </si>
  <si>
    <t>MDG12110310</t>
  </si>
  <si>
    <t>MDG12110330</t>
  </si>
  <si>
    <t>MDG12114010</t>
  </si>
  <si>
    <t>MDG12114030</t>
  </si>
  <si>
    <t>MDG12114110</t>
  </si>
  <si>
    <t>MDG12114150</t>
  </si>
  <si>
    <t>MDG12114171</t>
  </si>
  <si>
    <t>MDG12114172</t>
  </si>
  <si>
    <t>MDG12114199</t>
  </si>
  <si>
    <t>MDG12114230</t>
  </si>
  <si>
    <t>MDG12114290</t>
  </si>
  <si>
    <t>MDG12116</t>
  </si>
  <si>
    <t>MDG12116010</t>
  </si>
  <si>
    <t>MDG12116030</t>
  </si>
  <si>
    <t>MDG12116050</t>
  </si>
  <si>
    <t>MDG12116070</t>
  </si>
  <si>
    <t>MDG12116090</t>
  </si>
  <si>
    <t>MDG12116110</t>
  </si>
  <si>
    <t>MDG12116130</t>
  </si>
  <si>
    <t>MDG12116150</t>
  </si>
  <si>
    <t>MDG12116170</t>
  </si>
  <si>
    <t>MDG12118</t>
  </si>
  <si>
    <t>MDG12118010</t>
  </si>
  <si>
    <t>MDG12118030</t>
  </si>
  <si>
    <t>MDG12118050</t>
  </si>
  <si>
    <t>MDG12118070</t>
  </si>
  <si>
    <t>MDG12118090</t>
  </si>
  <si>
    <t>MDG12118110</t>
  </si>
  <si>
    <t>MDG12118130</t>
  </si>
  <si>
    <t>MDG12118150</t>
  </si>
  <si>
    <t>MDG12118170</t>
  </si>
  <si>
    <t>MDG12118190</t>
  </si>
  <si>
    <t>MDG12118210</t>
  </si>
  <si>
    <t>MDG12118230</t>
  </si>
  <si>
    <t>MDG12118250</t>
  </si>
  <si>
    <t>MDG12118270</t>
  </si>
  <si>
    <t>MDG12118290</t>
  </si>
  <si>
    <t>MDG12118310</t>
  </si>
  <si>
    <t>MDG12118331</t>
  </si>
  <si>
    <t>MDG12118332</t>
  </si>
  <si>
    <t>MDG12118350</t>
  </si>
  <si>
    <t>MDG12118370</t>
  </si>
  <si>
    <t>MDG12120</t>
  </si>
  <si>
    <t>MDG12120010</t>
  </si>
  <si>
    <t>MDG12120030</t>
  </si>
  <si>
    <t>MDG12120050</t>
  </si>
  <si>
    <t>MDG12120070</t>
  </si>
  <si>
    <t>MDG12120090</t>
  </si>
  <si>
    <t>MDG12120110</t>
  </si>
  <si>
    <t>MDG12120130</t>
  </si>
  <si>
    <t>MDG12120150</t>
  </si>
  <si>
    <t>MDG13</t>
  </si>
  <si>
    <t>MDG13105</t>
  </si>
  <si>
    <t>MDG13105010</t>
  </si>
  <si>
    <t>MDG13105030</t>
  </si>
  <si>
    <t>MDG13105050</t>
  </si>
  <si>
    <t>MDG13105070</t>
  </si>
  <si>
    <t>MDG13105090</t>
  </si>
  <si>
    <t>MDG13105110</t>
  </si>
  <si>
    <t>MDG13105130</t>
  </si>
  <si>
    <t>MDG13105150</t>
  </si>
  <si>
    <t>MDG13105170</t>
  </si>
  <si>
    <t>MDG13105190</t>
  </si>
  <si>
    <t>MDG13105211</t>
  </si>
  <si>
    <t>MDG13105212</t>
  </si>
  <si>
    <t>MDG13105213</t>
  </si>
  <si>
    <t>MDG13105214</t>
  </si>
  <si>
    <t>MDG13105215</t>
  </si>
  <si>
    <t>MDG13105216</t>
  </si>
  <si>
    <t>MDG13105230</t>
  </si>
  <si>
    <t>MDG13105250</t>
  </si>
  <si>
    <t>MDG13105270</t>
  </si>
  <si>
    <t>MDG13105291</t>
  </si>
  <si>
    <t>MDG13105292</t>
  </si>
  <si>
    <t>MDG13105310</t>
  </si>
  <si>
    <t>MDG13112</t>
  </si>
  <si>
    <t>MDG13112010</t>
  </si>
  <si>
    <t>MDG13112030</t>
  </si>
  <si>
    <t>MDG13112050</t>
  </si>
  <si>
    <t>MDG13112071</t>
  </si>
  <si>
    <t>MDG13112072</t>
  </si>
  <si>
    <t>MDG13112090</t>
  </si>
  <si>
    <t>MDG13112111</t>
  </si>
  <si>
    <t>MDG13112112</t>
  </si>
  <si>
    <t>MDG13112130</t>
  </si>
  <si>
    <t>MDG13112151</t>
  </si>
  <si>
    <t>MDG13112152</t>
  </si>
  <si>
    <t>MDG13112170</t>
  </si>
  <si>
    <t>MDG13112190</t>
  </si>
  <si>
    <t>MDG13112210</t>
  </si>
  <si>
    <t>MDG13113</t>
  </si>
  <si>
    <t>MDG13113011</t>
  </si>
  <si>
    <t>MDG13113012</t>
  </si>
  <si>
    <t>MDG13113030</t>
  </si>
  <si>
    <t>MDG13113050</t>
  </si>
  <si>
    <t>MDG13113071</t>
  </si>
  <si>
    <t>MDG13113072</t>
  </si>
  <si>
    <t>MDG13113090</t>
  </si>
  <si>
    <t>MDG13113110</t>
  </si>
  <si>
    <t>MDG13113131</t>
  </si>
  <si>
    <t>MDG13113132</t>
  </si>
  <si>
    <t>MDG13113150</t>
  </si>
  <si>
    <t>MDG13113170</t>
  </si>
  <si>
    <t>MDG13113190</t>
  </si>
  <si>
    <t>MDG13113210</t>
  </si>
  <si>
    <t>MDG13113230</t>
  </si>
  <si>
    <t>MDG14</t>
  </si>
  <si>
    <t>MDG14111</t>
  </si>
  <si>
    <t>MDG14111010</t>
  </si>
  <si>
    <t>MDG14111030</t>
  </si>
  <si>
    <t>MDG14111051</t>
  </si>
  <si>
    <t>MDG14111052</t>
  </si>
  <si>
    <t>MDG14111070</t>
  </si>
  <si>
    <t>MDG14111090</t>
  </si>
  <si>
    <t>MDG14111110</t>
  </si>
  <si>
    <t>MDG14111130</t>
  </si>
  <si>
    <t>MDG14111150</t>
  </si>
  <si>
    <t>MDG14111170</t>
  </si>
  <si>
    <t>MDG14111190</t>
  </si>
  <si>
    <t>MDG14111210</t>
  </si>
  <si>
    <t>MDG14111230</t>
  </si>
  <si>
    <t>MDG14111250</t>
  </si>
  <si>
    <t>MDG14111270</t>
  </si>
  <si>
    <t>MDG14111290</t>
  </si>
  <si>
    <t>MDG14111310</t>
  </si>
  <si>
    <t>MDG14111330</t>
  </si>
  <si>
    <t>MDG14119</t>
  </si>
  <si>
    <t>MDG14119010</t>
  </si>
  <si>
    <t>MDG14119031</t>
  </si>
  <si>
    <t>MDG14119032</t>
  </si>
  <si>
    <t>MDG14119051</t>
  </si>
  <si>
    <t>MDG14119052</t>
  </si>
  <si>
    <t>MDG14119053</t>
  </si>
  <si>
    <t>MDG14119071</t>
  </si>
  <si>
    <t>MDG14119072</t>
  </si>
  <si>
    <t>MDG21201</t>
  </si>
  <si>
    <t>MDG21201001</t>
  </si>
  <si>
    <t>MDG21201002</t>
  </si>
  <si>
    <t>MDG21201003</t>
  </si>
  <si>
    <t>MDG21201004</t>
  </si>
  <si>
    <t>MDG21201005</t>
  </si>
  <si>
    <t>MDG21201006</t>
  </si>
  <si>
    <t>MDG21201007</t>
  </si>
  <si>
    <t>MDG21205010</t>
  </si>
  <si>
    <t>MDG21205030</t>
  </si>
  <si>
    <t>MDG21205050</t>
  </si>
  <si>
    <t>MDG21205071</t>
  </si>
  <si>
    <t>MDG21205072</t>
  </si>
  <si>
    <t>MDG21205090</t>
  </si>
  <si>
    <t>MDG21205110</t>
  </si>
  <si>
    <t>MDG21205130</t>
  </si>
  <si>
    <t>MDG21205150</t>
  </si>
  <si>
    <t>MDG21205170</t>
  </si>
  <si>
    <t>MDG21205190</t>
  </si>
  <si>
    <t>MDG21205211</t>
  </si>
  <si>
    <t>MDG21205212</t>
  </si>
  <si>
    <t>MDG21205230</t>
  </si>
  <si>
    <t>MDG21205250</t>
  </si>
  <si>
    <t>MDG21205270</t>
  </si>
  <si>
    <t>MDG21208050</t>
  </si>
  <si>
    <t>MDG21208071</t>
  </si>
  <si>
    <t>MDG21208072</t>
  </si>
  <si>
    <t>MDG21208090</t>
  </si>
  <si>
    <t>MDG21208110</t>
  </si>
  <si>
    <t>MDG21208130</t>
  </si>
  <si>
    <t>MDG21208150</t>
  </si>
  <si>
    <t>MDG21208170</t>
  </si>
  <si>
    <t>MDG21208190</t>
  </si>
  <si>
    <t>MDG21208211</t>
  </si>
  <si>
    <t>MDG21208212</t>
  </si>
  <si>
    <t>MDG21208230</t>
  </si>
  <si>
    <t>MDG21208251</t>
  </si>
  <si>
    <t>MDG21208252</t>
  </si>
  <si>
    <t>MDG21208270</t>
  </si>
  <si>
    <t>MDG21208290</t>
  </si>
  <si>
    <t>MDG21219</t>
  </si>
  <si>
    <t>MDG21219010</t>
  </si>
  <si>
    <t>MDG21219030</t>
  </si>
  <si>
    <t>MDG21219050</t>
  </si>
  <si>
    <t>MDG21219070</t>
  </si>
  <si>
    <t>MDG21219090</t>
  </si>
  <si>
    <t>MDG21219110</t>
  </si>
  <si>
    <t>MDG21219130</t>
  </si>
  <si>
    <t>MDG21219150</t>
  </si>
  <si>
    <t>MDG21220</t>
  </si>
  <si>
    <t>MDG21220011</t>
  </si>
  <si>
    <t>MDG21220012</t>
  </si>
  <si>
    <t>MDG21220030</t>
  </si>
  <si>
    <t>MDG21220070</t>
  </si>
  <si>
    <t>MDG21220090</t>
  </si>
  <si>
    <t>MDG21220111</t>
  </si>
  <si>
    <t>MDG21220112</t>
  </si>
  <si>
    <t>MDG21220210</t>
  </si>
  <si>
    <t>MDG21220250</t>
  </si>
  <si>
    <t>MDG21220330</t>
  </si>
  <si>
    <t>MDG21220350</t>
  </si>
  <si>
    <t>MDG21220430</t>
  </si>
  <si>
    <t>MDG21220630</t>
  </si>
  <si>
    <t>MDG21224</t>
  </si>
  <si>
    <t>MDG21224010</t>
  </si>
  <si>
    <t>MDG21224030</t>
  </si>
  <si>
    <t>MDG21224050</t>
  </si>
  <si>
    <t>MDG21224070</t>
  </si>
  <si>
    <t>MDG21224090</t>
  </si>
  <si>
    <t>MDG21224110</t>
  </si>
  <si>
    <t>MDG21224130</t>
  </si>
  <si>
    <t>MDG21224150</t>
  </si>
  <si>
    <t>MDG21224170</t>
  </si>
  <si>
    <t>MDG21224190</t>
  </si>
  <si>
    <t>MDG21224210</t>
  </si>
  <si>
    <t>MDG21224230</t>
  </si>
  <si>
    <t>MDG21224250</t>
  </si>
  <si>
    <t>MDG21224270</t>
  </si>
  <si>
    <t>MDG21225</t>
  </si>
  <si>
    <t>MDG21225010</t>
  </si>
  <si>
    <t>MDG21225030</t>
  </si>
  <si>
    <t>MDG21225050</t>
  </si>
  <si>
    <t>MDG21225070</t>
  </si>
  <si>
    <t>MDG21225090</t>
  </si>
  <si>
    <t>MDG21225110</t>
  </si>
  <si>
    <t>MDG21225130</t>
  </si>
  <si>
    <t>MDG21225150</t>
  </si>
  <si>
    <t>MDG21225170</t>
  </si>
  <si>
    <t>MDG21225190</t>
  </si>
  <si>
    <t>MDG21225210</t>
  </si>
  <si>
    <t>MDG22202</t>
  </si>
  <si>
    <t>MDG22202010</t>
  </si>
  <si>
    <t>MDG22202030</t>
  </si>
  <si>
    <t>MDG22202050</t>
  </si>
  <si>
    <t>MDG22202070</t>
  </si>
  <si>
    <t>MDG22202090</t>
  </si>
  <si>
    <t>MDG22202110</t>
  </si>
  <si>
    <t>MDG22202130</t>
  </si>
  <si>
    <t>MDG22202150</t>
  </si>
  <si>
    <t>MDG22202170</t>
  </si>
  <si>
    <t>MDG22203</t>
  </si>
  <si>
    <t>MDG22203010</t>
  </si>
  <si>
    <t>MDG22203030</t>
  </si>
  <si>
    <t>MDG22203050</t>
  </si>
  <si>
    <t>MDG22203070</t>
  </si>
  <si>
    <t>MDG22203090</t>
  </si>
  <si>
    <t>MDG22203110</t>
  </si>
  <si>
    <t>MDG22203130</t>
  </si>
  <si>
    <t>MDG22203150</t>
  </si>
  <si>
    <t>MDG22203170</t>
  </si>
  <si>
    <t>MDG22203190</t>
  </si>
  <si>
    <t>MDG22203210</t>
  </si>
  <si>
    <t>MDG22203230</t>
  </si>
  <si>
    <t>MDG22203250</t>
  </si>
  <si>
    <t>MDG22203290</t>
  </si>
  <si>
    <t>MDG22203310</t>
  </si>
  <si>
    <t>MDG22203390</t>
  </si>
  <si>
    <t>MDG22203410</t>
  </si>
  <si>
    <t>MDG22203430</t>
  </si>
  <si>
    <t>MDG22203450</t>
  </si>
  <si>
    <t>MDG22203491</t>
  </si>
  <si>
    <t>MDG22203492</t>
  </si>
  <si>
    <t>MDG22203551</t>
  </si>
  <si>
    <t>MDG22203552</t>
  </si>
  <si>
    <t>MDG22204</t>
  </si>
  <si>
    <t>MDG22204010</t>
  </si>
  <si>
    <t>MDG22204030</t>
  </si>
  <si>
    <t>MDG22204050</t>
  </si>
  <si>
    <t>MDG22204070</t>
  </si>
  <si>
    <t>MDG22204090</t>
  </si>
  <si>
    <t>MDG22204110</t>
  </si>
  <si>
    <t>MDG22204130</t>
  </si>
  <si>
    <t>MDG22204150</t>
  </si>
  <si>
    <t>MDG22204170</t>
  </si>
  <si>
    <t>MDG22204191</t>
  </si>
  <si>
    <t>MDG22204192</t>
  </si>
  <si>
    <t>MDG22204210</t>
  </si>
  <si>
    <t>MDG22204230</t>
  </si>
  <si>
    <t>MDG22223010</t>
  </si>
  <si>
    <t>MDG22223030</t>
  </si>
  <si>
    <t>MDG22223050</t>
  </si>
  <si>
    <t>MDG22223070</t>
  </si>
  <si>
    <t>MDG22223150</t>
  </si>
  <si>
    <t>MDG22223171</t>
  </si>
  <si>
    <t>MDG22223172</t>
  </si>
  <si>
    <t>MDG23206</t>
  </si>
  <si>
    <t>MDG23206011</t>
  </si>
  <si>
    <t>MDG23206012</t>
  </si>
  <si>
    <t>MDG23206030</t>
  </si>
  <si>
    <t>MDG23206051</t>
  </si>
  <si>
    <t>MDG23206052</t>
  </si>
  <si>
    <t>MDG23206071</t>
  </si>
  <si>
    <t>MDG23206072</t>
  </si>
  <si>
    <t>MDG23206090</t>
  </si>
  <si>
    <t>MDG23206110</t>
  </si>
  <si>
    <t>MDG23206130</t>
  </si>
  <si>
    <t>MDG23206150</t>
  </si>
  <si>
    <t>MDG23206170</t>
  </si>
  <si>
    <t>MDG23206190</t>
  </si>
  <si>
    <t>MDG23207</t>
  </si>
  <si>
    <t>MDG23207010</t>
  </si>
  <si>
    <t>MDG23207031</t>
  </si>
  <si>
    <t>MDG23207032</t>
  </si>
  <si>
    <t>MDG23207051</t>
  </si>
  <si>
    <t>MDG23207052</t>
  </si>
  <si>
    <t>MDG23207070</t>
  </si>
  <si>
    <t>MDG23207090</t>
  </si>
  <si>
    <t>MDG23207111</t>
  </si>
  <si>
    <t>MDG23207112</t>
  </si>
  <si>
    <t>MDG23207113</t>
  </si>
  <si>
    <t>MDG23207130</t>
  </si>
  <si>
    <t>MDG23207151</t>
  </si>
  <si>
    <t>MDG23207152</t>
  </si>
  <si>
    <t>MDG23207171</t>
  </si>
  <si>
    <t>MDG23207172</t>
  </si>
  <si>
    <t>MDG23207173</t>
  </si>
  <si>
    <t>MDG23207191</t>
  </si>
  <si>
    <t>MDG23207192</t>
  </si>
  <si>
    <t>MDG23209</t>
  </si>
  <si>
    <t>MDG23209010</t>
  </si>
  <si>
    <t>MDG23209031</t>
  </si>
  <si>
    <t>MDG23209032</t>
  </si>
  <si>
    <t>MDG23209050</t>
  </si>
  <si>
    <t>MDG23209070</t>
  </si>
  <si>
    <t>MDG23209090</t>
  </si>
  <si>
    <t>MDG23209110</t>
  </si>
  <si>
    <t>MDG23209130</t>
  </si>
  <si>
    <t>MDG23209150</t>
  </si>
  <si>
    <t>MDG23209170</t>
  </si>
  <si>
    <t>MDG23209190</t>
  </si>
  <si>
    <t>MDG23209210</t>
  </si>
  <si>
    <t>MDG23209230</t>
  </si>
  <si>
    <t>MDG23209251</t>
  </si>
  <si>
    <t>MDG23209252</t>
  </si>
  <si>
    <t>MDG23209270</t>
  </si>
  <si>
    <t>MDG23209290</t>
  </si>
  <si>
    <t>MDG23209310</t>
  </si>
  <si>
    <t>MDG23209331</t>
  </si>
  <si>
    <t>MDG23209332</t>
  </si>
  <si>
    <t>MDG23209350</t>
  </si>
  <si>
    <t>MDG23209370</t>
  </si>
  <si>
    <t>MDG23209391</t>
  </si>
  <si>
    <t>MDG23209392</t>
  </si>
  <si>
    <t>MDG23209410</t>
  </si>
  <si>
    <t>MDG23209430</t>
  </si>
  <si>
    <t>MDG23209450</t>
  </si>
  <si>
    <t>MDG23209470</t>
  </si>
  <si>
    <t>MDG23209490</t>
  </si>
  <si>
    <t>MDG23210</t>
  </si>
  <si>
    <t>MDG23210010</t>
  </si>
  <si>
    <t>MDG23210031</t>
  </si>
  <si>
    <t>MDG23210032</t>
  </si>
  <si>
    <t>MDG23210051</t>
  </si>
  <si>
    <t>MDG23210052</t>
  </si>
  <si>
    <t>MDG23210070</t>
  </si>
  <si>
    <t>MDG23210090</t>
  </si>
  <si>
    <t>MDG23210110</t>
  </si>
  <si>
    <t>MDG23210130</t>
  </si>
  <si>
    <t>MDG23210151</t>
  </si>
  <si>
    <t>MDG23210152</t>
  </si>
  <si>
    <t>MDG23210153</t>
  </si>
  <si>
    <t>MDG23210171</t>
  </si>
  <si>
    <t>MDG23210172</t>
  </si>
  <si>
    <t>MDG23210190</t>
  </si>
  <si>
    <t>MDG23210211</t>
  </si>
  <si>
    <t>MDG23210212</t>
  </si>
  <si>
    <t>MDG23210213</t>
  </si>
  <si>
    <t>MDG23210231</t>
  </si>
  <si>
    <t>MDG23210232</t>
  </si>
  <si>
    <t>MDG23210233</t>
  </si>
  <si>
    <t>MDG23210250</t>
  </si>
  <si>
    <t>MDG23210271</t>
  </si>
  <si>
    <t>MDG23210272</t>
  </si>
  <si>
    <t>MDG23210291</t>
  </si>
  <si>
    <t>MDG23210292</t>
  </si>
  <si>
    <t>MDG23210311</t>
  </si>
  <si>
    <t>MDG23210312</t>
  </si>
  <si>
    <t>MDG23210313</t>
  </si>
  <si>
    <t>MDG23210330</t>
  </si>
  <si>
    <t>MDG23210351</t>
  </si>
  <si>
    <t>MDG23210352</t>
  </si>
  <si>
    <t>MDG23210353</t>
  </si>
  <si>
    <t>MDG23210370</t>
  </si>
  <si>
    <t>MDG23210390</t>
  </si>
  <si>
    <t>MDG23210410</t>
  </si>
  <si>
    <t>MDG23210430</t>
  </si>
  <si>
    <t>MDG23210451</t>
  </si>
  <si>
    <t>MDG23210452</t>
  </si>
  <si>
    <t>MDG23210471</t>
  </si>
  <si>
    <t>MDG23210472</t>
  </si>
  <si>
    <t>MDG23210490</t>
  </si>
  <si>
    <t>MDG23210510</t>
  </si>
  <si>
    <t>MDG23210531</t>
  </si>
  <si>
    <t>MDG23210532</t>
  </si>
  <si>
    <t>MDG23211011</t>
  </si>
  <si>
    <t>MDG23211012</t>
  </si>
  <si>
    <t>MDG23211031</t>
  </si>
  <si>
    <t>MDG23211032</t>
  </si>
  <si>
    <t>MDG23211033</t>
  </si>
  <si>
    <t>MDG23211051</t>
  </si>
  <si>
    <t>MDG23211052</t>
  </si>
  <si>
    <t>MDG23211071</t>
  </si>
  <si>
    <t>MDG23211072</t>
  </si>
  <si>
    <t>MDG23211073</t>
  </si>
  <si>
    <t>MDG23211091</t>
  </si>
  <si>
    <t>MDG23211092</t>
  </si>
  <si>
    <t>MDG23212</t>
  </si>
  <si>
    <t>MDG23212010</t>
  </si>
  <si>
    <t>MDG23212031</t>
  </si>
  <si>
    <t>MDG23212032</t>
  </si>
  <si>
    <t>MDG23212051</t>
  </si>
  <si>
    <t>MDG23212052</t>
  </si>
  <si>
    <t>MDG23212053</t>
  </si>
  <si>
    <t>MDG23212070</t>
  </si>
  <si>
    <t>MDG23212090</t>
  </si>
  <si>
    <t>MDG23212110</t>
  </si>
  <si>
    <t>MDG23212130</t>
  </si>
  <si>
    <t>MDG23212150</t>
  </si>
  <si>
    <t>MDG23212171</t>
  </si>
  <si>
    <t>MDG23212172</t>
  </si>
  <si>
    <t>MDG23212190</t>
  </si>
  <si>
    <t>MDG23212211</t>
  </si>
  <si>
    <t>MDG23212212</t>
  </si>
  <si>
    <t>MDG23212230</t>
  </si>
  <si>
    <t>MDG23212250</t>
  </si>
  <si>
    <t>MDG23212270</t>
  </si>
  <si>
    <t>MDG24</t>
  </si>
  <si>
    <t>MDG24216</t>
  </si>
  <si>
    <t>MDG24216010</t>
  </si>
  <si>
    <t>MDG24216031</t>
  </si>
  <si>
    <t>MDG24216032</t>
  </si>
  <si>
    <t>MDG24216033</t>
  </si>
  <si>
    <t>MDG24216050</t>
  </si>
  <si>
    <t>MDG24216070</t>
  </si>
  <si>
    <t>MDG24216090</t>
  </si>
  <si>
    <t>MDG24216110</t>
  </si>
  <si>
    <t>MDG24216131</t>
  </si>
  <si>
    <t>MDG24216132</t>
  </si>
  <si>
    <t>MDG24216151</t>
  </si>
  <si>
    <t>MDG24216152</t>
  </si>
  <si>
    <t>MDG24216170</t>
  </si>
  <si>
    <t>MDG24216191</t>
  </si>
  <si>
    <t>MDG24216192</t>
  </si>
  <si>
    <t>MDG24216210</t>
  </si>
  <si>
    <t>MDG24216231</t>
  </si>
  <si>
    <t>MDG24216232</t>
  </si>
  <si>
    <t>MDG24216250</t>
  </si>
  <si>
    <t>MDG24218</t>
  </si>
  <si>
    <t>MDG24218010</t>
  </si>
  <si>
    <t>MDG24218030</t>
  </si>
  <si>
    <t>MDG24218050</t>
  </si>
  <si>
    <t>MDG24218070</t>
  </si>
  <si>
    <t>MDG24221</t>
  </si>
  <si>
    <t>MDG24221010</t>
  </si>
  <si>
    <t>MDG24221030</t>
  </si>
  <si>
    <t>MDG24221050</t>
  </si>
  <si>
    <t>MDG25213</t>
  </si>
  <si>
    <t>MDG25213010</t>
  </si>
  <si>
    <t>MDG25213030</t>
  </si>
  <si>
    <t>MDG25213050</t>
  </si>
  <si>
    <t>MDG25213070</t>
  </si>
  <si>
    <t>MDG25213090</t>
  </si>
  <si>
    <t>MDG25213110</t>
  </si>
  <si>
    <t>MDG25213130</t>
  </si>
  <si>
    <t>MDG25213150</t>
  </si>
  <si>
    <t>MDG25213170</t>
  </si>
  <si>
    <t>MDG25213190</t>
  </si>
  <si>
    <t>MDG25213210</t>
  </si>
  <si>
    <t>MDG25213230</t>
  </si>
  <si>
    <t>MDG25213250</t>
  </si>
  <si>
    <t>MDG25213270</t>
  </si>
  <si>
    <t>MDG25213290</t>
  </si>
  <si>
    <t>MDG25213310</t>
  </si>
  <si>
    <t>MDG25213330</t>
  </si>
  <si>
    <t>MDG25213350</t>
  </si>
  <si>
    <t>MDG25213370</t>
  </si>
  <si>
    <t>MDG25213390</t>
  </si>
  <si>
    <t>MDG25213410</t>
  </si>
  <si>
    <t>MDG25213430</t>
  </si>
  <si>
    <t>MDG25213450</t>
  </si>
  <si>
    <t>MDG25213471</t>
  </si>
  <si>
    <t>MDG25213472</t>
  </si>
  <si>
    <t>MDG25213490</t>
  </si>
  <si>
    <t>MDG25213510</t>
  </si>
  <si>
    <t>MDG25213530</t>
  </si>
  <si>
    <t>MDG25213551</t>
  </si>
  <si>
    <t>MDG25213552</t>
  </si>
  <si>
    <t>MDG25213570</t>
  </si>
  <si>
    <t>MDG25213590</t>
  </si>
  <si>
    <t>MDG25214</t>
  </si>
  <si>
    <t>MDG25214010</t>
  </si>
  <si>
    <t>MDG25214031</t>
  </si>
  <si>
    <t>MDG25214032</t>
  </si>
  <si>
    <t>MDG25214033</t>
  </si>
  <si>
    <t>MDG25214050</t>
  </si>
  <si>
    <t>MDG25214070</t>
  </si>
  <si>
    <t>MDG25214091</t>
  </si>
  <si>
    <t>MDG25214092</t>
  </si>
  <si>
    <t>MDG25214111</t>
  </si>
  <si>
    <t>MDG25214112</t>
  </si>
  <si>
    <t>MDG25214131</t>
  </si>
  <si>
    <t>MDG25214132</t>
  </si>
  <si>
    <t>MDG25214151</t>
  </si>
  <si>
    <t>MDG25214152</t>
  </si>
  <si>
    <t>MDG25214171</t>
  </si>
  <si>
    <t>MDG25214172</t>
  </si>
  <si>
    <t>MDG25214190</t>
  </si>
  <si>
    <t>MDG25214211</t>
  </si>
  <si>
    <t>MDG25214212</t>
  </si>
  <si>
    <t>MDG25214230</t>
  </si>
  <si>
    <t>MDG25214251</t>
  </si>
  <si>
    <t>MDG25214252</t>
  </si>
  <si>
    <t>MDG25214270</t>
  </si>
  <si>
    <t>MDG25214290</t>
  </si>
  <si>
    <t>MDG25214311</t>
  </si>
  <si>
    <t>MDG25214312</t>
  </si>
  <si>
    <t>MDG25214313</t>
  </si>
  <si>
    <t>MDG25214331</t>
  </si>
  <si>
    <t>MDG25214332</t>
  </si>
  <si>
    <t>MDG25215</t>
  </si>
  <si>
    <t>MDG25215011</t>
  </si>
  <si>
    <t>MDG25215012</t>
  </si>
  <si>
    <t>MDG25215031</t>
  </si>
  <si>
    <t>MDG25215032</t>
  </si>
  <si>
    <t>MDG25215051</t>
  </si>
  <si>
    <t>MDG25215052</t>
  </si>
  <si>
    <t>MDG25217</t>
  </si>
  <si>
    <t>MDG25217011</t>
  </si>
  <si>
    <t>MDG25217012</t>
  </si>
  <si>
    <t>MDG25217013</t>
  </si>
  <si>
    <t>MDG25217030</t>
  </si>
  <si>
    <t>MDG25217051</t>
  </si>
  <si>
    <t>MDG25217052</t>
  </si>
  <si>
    <t>MDG25217071</t>
  </si>
  <si>
    <t>MDG25217072</t>
  </si>
  <si>
    <t>MDG25217090</t>
  </si>
  <si>
    <t>MDG25217111</t>
  </si>
  <si>
    <t>MDG25217112</t>
  </si>
  <si>
    <t>MDG25217130</t>
  </si>
  <si>
    <t>MDG25217150</t>
  </si>
  <si>
    <t>MDG25217170</t>
  </si>
  <si>
    <t>MDG25217191</t>
  </si>
  <si>
    <t>MDG25217192</t>
  </si>
  <si>
    <t>MDG25222011</t>
  </si>
  <si>
    <t>MDG25222051</t>
  </si>
  <si>
    <t>MDG25222052</t>
  </si>
  <si>
    <t>MDG25222053</t>
  </si>
  <si>
    <t>MDG31</t>
  </si>
  <si>
    <t>MDG31301</t>
  </si>
  <si>
    <t>MDG31301001</t>
  </si>
  <si>
    <t>MDG31301002</t>
  </si>
  <si>
    <t>MDG31301003</t>
  </si>
  <si>
    <t>MDG31301004</t>
  </si>
  <si>
    <t>MDG31301005</t>
  </si>
  <si>
    <t>MDG31306</t>
  </si>
  <si>
    <t>MDG31306010</t>
  </si>
  <si>
    <t>MDG31306030</t>
  </si>
  <si>
    <t>MDG31306050</t>
  </si>
  <si>
    <t>MDG31306070</t>
  </si>
  <si>
    <t>MDG31306090</t>
  </si>
  <si>
    <t>MDG31306110</t>
  </si>
  <si>
    <t>MDG31306130</t>
  </si>
  <si>
    <t>MDG31306150</t>
  </si>
  <si>
    <t>MDG31306171</t>
  </si>
  <si>
    <t>MDG31306172</t>
  </si>
  <si>
    <t>MDG31306190</t>
  </si>
  <si>
    <t>MDG31306210</t>
  </si>
  <si>
    <t>MDG31306230</t>
  </si>
  <si>
    <t>MDG31306251</t>
  </si>
  <si>
    <t>MDG31306252</t>
  </si>
  <si>
    <t>MDG31306270</t>
  </si>
  <si>
    <t>MDG31306290</t>
  </si>
  <si>
    <t>MDG31307</t>
  </si>
  <si>
    <t>MDG31307010</t>
  </si>
  <si>
    <t>MDG31307030</t>
  </si>
  <si>
    <t>MDG31307051</t>
  </si>
  <si>
    <t>MDG31307052</t>
  </si>
  <si>
    <t>MDG31307053</t>
  </si>
  <si>
    <t>MDG31307070</t>
  </si>
  <si>
    <t>MDG31307091</t>
  </si>
  <si>
    <t>MDG31307092</t>
  </si>
  <si>
    <t>MDG31307110</t>
  </si>
  <si>
    <t>MDG31307131</t>
  </si>
  <si>
    <t>MDG31307132</t>
  </si>
  <si>
    <t>MDG31307151</t>
  </si>
  <si>
    <t>MDG31307152</t>
  </si>
  <si>
    <t>MDG31307171</t>
  </si>
  <si>
    <t>MDG31307172</t>
  </si>
  <si>
    <t>MDG31307190</t>
  </si>
  <si>
    <t>MDG31307210</t>
  </si>
  <si>
    <t>MDG31307230</t>
  </si>
  <si>
    <t>MDG31307250</t>
  </si>
  <si>
    <t>MDG31308</t>
  </si>
  <si>
    <t>MDG31308011</t>
  </si>
  <si>
    <t>MDG31308012</t>
  </si>
  <si>
    <t>MDG31308030</t>
  </si>
  <si>
    <t>MDG31308050</t>
  </si>
  <si>
    <t>MDG31308070</t>
  </si>
  <si>
    <t>MDG31308090</t>
  </si>
  <si>
    <t>MDG31308110</t>
  </si>
  <si>
    <t>MDG31308130</t>
  </si>
  <si>
    <t>MDG31308150</t>
  </si>
  <si>
    <t>MDG31308170</t>
  </si>
  <si>
    <t>MDG31308190</t>
  </si>
  <si>
    <t>MDG31309</t>
  </si>
  <si>
    <t>MDG31309010</t>
  </si>
  <si>
    <t>MDG31309031</t>
  </si>
  <si>
    <t>MDG31309032</t>
  </si>
  <si>
    <t>MDG31309050</t>
  </si>
  <si>
    <t>MDG31309071</t>
  </si>
  <si>
    <t>MDG31309072</t>
  </si>
  <si>
    <t>MDG31309090</t>
  </si>
  <si>
    <t>MDG31309110</t>
  </si>
  <si>
    <t>MDG31309131</t>
  </si>
  <si>
    <t>MDG31309132</t>
  </si>
  <si>
    <t>MDG31309150</t>
  </si>
  <si>
    <t>MDG31309170</t>
  </si>
  <si>
    <t>MDG31309191</t>
  </si>
  <si>
    <t>MDG31309192</t>
  </si>
  <si>
    <t>MDG31310</t>
  </si>
  <si>
    <t>MDG31310010</t>
  </si>
  <si>
    <t>MDG31310030</t>
  </si>
  <si>
    <t>MDG31310050</t>
  </si>
  <si>
    <t>MDG31310070</t>
  </si>
  <si>
    <t>MDG31310091</t>
  </si>
  <si>
    <t>MDG31310092</t>
  </si>
  <si>
    <t>MDG31310110</t>
  </si>
  <si>
    <t>MDG31310130</t>
  </si>
  <si>
    <t>MDG31310150</t>
  </si>
  <si>
    <t>MDG31310170</t>
  </si>
  <si>
    <t>MDG31310191</t>
  </si>
  <si>
    <t>MDG31310192</t>
  </si>
  <si>
    <t>MDG31310193</t>
  </si>
  <si>
    <t>MDG31310211</t>
  </si>
  <si>
    <t>MDG31310212</t>
  </si>
  <si>
    <t>MDG31310230</t>
  </si>
  <si>
    <t>MDG31310250</t>
  </si>
  <si>
    <t>MDG31311</t>
  </si>
  <si>
    <t>MDG31311010</t>
  </si>
  <si>
    <t>MDG31311030</t>
  </si>
  <si>
    <t>MDG31311050</t>
  </si>
  <si>
    <t>MDG31311070</t>
  </si>
  <si>
    <t>MDG31311090</t>
  </si>
  <si>
    <t>MDG32</t>
  </si>
  <si>
    <t>MDG32302</t>
  </si>
  <si>
    <t>MDG32302019</t>
  </si>
  <si>
    <t>MDG32303</t>
  </si>
  <si>
    <t>MDG32303010</t>
  </si>
  <si>
    <t>MDG32303031</t>
  </si>
  <si>
    <t>MDG32303032</t>
  </si>
  <si>
    <t>MDG32303051</t>
  </si>
  <si>
    <t>MDG32303052</t>
  </si>
  <si>
    <t>MDG32303070</t>
  </si>
  <si>
    <t>MDG32303090</t>
  </si>
  <si>
    <t>MDG32303111</t>
  </si>
  <si>
    <t>MDG32303112</t>
  </si>
  <si>
    <t>MDG32303113</t>
  </si>
  <si>
    <t>MDG32303131</t>
  </si>
  <si>
    <t>MDG32303132</t>
  </si>
  <si>
    <t>MDG32303133</t>
  </si>
  <si>
    <t>MDG32303151</t>
  </si>
  <si>
    <t>MDG32303152</t>
  </si>
  <si>
    <t>MDG32303153</t>
  </si>
  <si>
    <t>MDG32303154</t>
  </si>
  <si>
    <t>MDG32303155</t>
  </si>
  <si>
    <t>MDG32304</t>
  </si>
  <si>
    <t>MDG32304011</t>
  </si>
  <si>
    <t>MDG32304012</t>
  </si>
  <si>
    <t>MDG32304013</t>
  </si>
  <si>
    <t>MDG32304031</t>
  </si>
  <si>
    <t>MDG32304032</t>
  </si>
  <si>
    <t>MDG32304050</t>
  </si>
  <si>
    <t>MDG32304070</t>
  </si>
  <si>
    <t>MDG32304091</t>
  </si>
  <si>
    <t>MDG32304092</t>
  </si>
  <si>
    <t>MDG32304093</t>
  </si>
  <si>
    <t>MDG32318</t>
  </si>
  <si>
    <t>MDG32318012</t>
  </si>
  <si>
    <t>MDG32318030</t>
  </si>
  <si>
    <t>MDG32318050</t>
  </si>
  <si>
    <t>MDG41</t>
  </si>
  <si>
    <t>MDG41405</t>
  </si>
  <si>
    <t>MDG41405052</t>
  </si>
  <si>
    <t>MDG41405070</t>
  </si>
  <si>
    <t>MDG41405090</t>
  </si>
  <si>
    <t>MDG42</t>
  </si>
  <si>
    <t>MDG42409</t>
  </si>
  <si>
    <t>MDG42409091</t>
  </si>
  <si>
    <t>MDG42409092</t>
  </si>
  <si>
    <t>MDG42409111</t>
  </si>
  <si>
    <t>MDG42409150</t>
  </si>
  <si>
    <t>MDG42409171</t>
  </si>
  <si>
    <t>MDG42409172</t>
  </si>
  <si>
    <t>MDG44</t>
  </si>
  <si>
    <t>MDG44402</t>
  </si>
  <si>
    <t>MDG44402011</t>
  </si>
  <si>
    <t>MDG44402012</t>
  </si>
  <si>
    <t>MDG44402030</t>
  </si>
  <si>
    <t>MDG51</t>
  </si>
  <si>
    <t>MDG51503</t>
  </si>
  <si>
    <t>MDG51503091</t>
  </si>
  <si>
    <t>MDG51503092</t>
  </si>
  <si>
    <t>MDG51503093</t>
  </si>
  <si>
    <t>MDG51504</t>
  </si>
  <si>
    <t>MDG51504130</t>
  </si>
  <si>
    <t>MDG51504150</t>
  </si>
  <si>
    <t>MDG51505</t>
  </si>
  <si>
    <t>MDG51505011</t>
  </si>
  <si>
    <t>MDG32304110</t>
  </si>
  <si>
    <t>MDG32304130</t>
  </si>
  <si>
    <t>MDG32304151</t>
  </si>
  <si>
    <t>MDG32304152</t>
  </si>
  <si>
    <t>MDG32305</t>
  </si>
  <si>
    <t>MDG32305010</t>
  </si>
  <si>
    <t>MDG32305030</t>
  </si>
  <si>
    <t>MDG32305050</t>
  </si>
  <si>
    <t>MDG32305070</t>
  </si>
  <si>
    <t>MDG32305090</t>
  </si>
  <si>
    <t>MDG32305110</t>
  </si>
  <si>
    <t>MDG32305130</t>
  </si>
  <si>
    <t>MDG32305150</t>
  </si>
  <si>
    <t>MDG32305170</t>
  </si>
  <si>
    <t>MDG32305190</t>
  </si>
  <si>
    <t>MDG32305210</t>
  </si>
  <si>
    <t>MDG32305238</t>
  </si>
  <si>
    <t>MDG32315</t>
  </si>
  <si>
    <t>MDG32315010</t>
  </si>
  <si>
    <t>MDG32315030</t>
  </si>
  <si>
    <t>MDG32315050</t>
  </si>
  <si>
    <t>MDG32315070</t>
  </si>
  <si>
    <t>MDG32315091</t>
  </si>
  <si>
    <t>MDG32315092</t>
  </si>
  <si>
    <t>MDG32315110</t>
  </si>
  <si>
    <t>MDG32315130</t>
  </si>
  <si>
    <t>MDG32315150</t>
  </si>
  <si>
    <t>MDG32315170</t>
  </si>
  <si>
    <t>MDG32318011</t>
  </si>
  <si>
    <t>MDG32318070</t>
  </si>
  <si>
    <t>MDG32318090</t>
  </si>
  <si>
    <t>MDG32318110</t>
  </si>
  <si>
    <t>MDG32318130</t>
  </si>
  <si>
    <t>MDG33</t>
  </si>
  <si>
    <t>MDG33312</t>
  </si>
  <si>
    <t>MDG33312011</t>
  </si>
  <si>
    <t>MDG33312012</t>
  </si>
  <si>
    <t>MDG33312013</t>
  </si>
  <si>
    <t>MDG33312014</t>
  </si>
  <si>
    <t>MDG33312031</t>
  </si>
  <si>
    <t>MDG33312032</t>
  </si>
  <si>
    <t>MDG33312033</t>
  </si>
  <si>
    <t>MDG33312051</t>
  </si>
  <si>
    <t>MDG33312052</t>
  </si>
  <si>
    <t>MDG33312071</t>
  </si>
  <si>
    <t>MDG33312072</t>
  </si>
  <si>
    <t>MDG33312090</t>
  </si>
  <si>
    <t>MDG33312111</t>
  </si>
  <si>
    <t>MDG33312112</t>
  </si>
  <si>
    <t>MDG33312113</t>
  </si>
  <si>
    <t>MDG33312131</t>
  </si>
  <si>
    <t>MDG33312132</t>
  </si>
  <si>
    <t>MDG33312133</t>
  </si>
  <si>
    <t>MDG33312151</t>
  </si>
  <si>
    <t>MDG33312152</t>
  </si>
  <si>
    <t>MDG33313</t>
  </si>
  <si>
    <t>MDG33313010</t>
  </si>
  <si>
    <t>MDG33313031</t>
  </si>
  <si>
    <t>MDG33313032</t>
  </si>
  <si>
    <t>MDG33313033</t>
  </si>
  <si>
    <t>MDG33313050</t>
  </si>
  <si>
    <t>MDG33313070</t>
  </si>
  <si>
    <t>MDG33313090</t>
  </si>
  <si>
    <t>MDG33313111</t>
  </si>
  <si>
    <t>MDG33313112</t>
  </si>
  <si>
    <t>MDG33313130</t>
  </si>
  <si>
    <t>MDG33313151</t>
  </si>
  <si>
    <t>MDG33313152</t>
  </si>
  <si>
    <t>MDG33313170</t>
  </si>
  <si>
    <t>MDG33313191</t>
  </si>
  <si>
    <t>MDG33313192</t>
  </si>
  <si>
    <t>MDG33313193</t>
  </si>
  <si>
    <t>MDG33313194</t>
  </si>
  <si>
    <t>MDG33313210</t>
  </si>
  <si>
    <t>MDG33313231</t>
  </si>
  <si>
    <t>MDG33313232</t>
  </si>
  <si>
    <t>MDG33314</t>
  </si>
  <si>
    <t>MDG33314010</t>
  </si>
  <si>
    <t>MDG33314030</t>
  </si>
  <si>
    <t>MDG33314050</t>
  </si>
  <si>
    <t>MDG33314070</t>
  </si>
  <si>
    <t>MDG33314091</t>
  </si>
  <si>
    <t>MDG33314092</t>
  </si>
  <si>
    <t>MDG33314110</t>
  </si>
  <si>
    <t>MDG33314130</t>
  </si>
  <si>
    <t>MDG33314150</t>
  </si>
  <si>
    <t>MDG33314170</t>
  </si>
  <si>
    <t>MDG33314190</t>
  </si>
  <si>
    <t>MDG33314210</t>
  </si>
  <si>
    <t>MDG33314230</t>
  </si>
  <si>
    <t>MDG33314250</t>
  </si>
  <si>
    <t>MDG33314270</t>
  </si>
  <si>
    <t>MDG33314291</t>
  </si>
  <si>
    <t>MDG33314292</t>
  </si>
  <si>
    <t>MDG33314293</t>
  </si>
  <si>
    <t>MDG33314310</t>
  </si>
  <si>
    <t>MDG33314330</t>
  </si>
  <si>
    <t>MDG33314350</t>
  </si>
  <si>
    <t>MDG33316</t>
  </si>
  <si>
    <t>MDG33316011</t>
  </si>
  <si>
    <t>MDG33316012</t>
  </si>
  <si>
    <t>MDG33316031</t>
  </si>
  <si>
    <t>MDG33316032</t>
  </si>
  <si>
    <t>MDG33316051</t>
  </si>
  <si>
    <t>MDG33316052</t>
  </si>
  <si>
    <t>MDG33316071</t>
  </si>
  <si>
    <t>MDG33316072</t>
  </si>
  <si>
    <t>MDG33317</t>
  </si>
  <si>
    <t>MDG33317011</t>
  </si>
  <si>
    <t>MDG33317012</t>
  </si>
  <si>
    <t>MDG33317031</t>
  </si>
  <si>
    <t>MDG33317032</t>
  </si>
  <si>
    <t>MDG33317051</t>
  </si>
  <si>
    <t>MDG33317052</t>
  </si>
  <si>
    <t>MDG33317053</t>
  </si>
  <si>
    <t>MDG33317054</t>
  </si>
  <si>
    <t>MDG33317071</t>
  </si>
  <si>
    <t>MDG33317072</t>
  </si>
  <si>
    <t>MDG41401</t>
  </si>
  <si>
    <t>MDG41401001</t>
  </si>
  <si>
    <t>MDG41401002</t>
  </si>
  <si>
    <t>MDG41403</t>
  </si>
  <si>
    <t>MDG41403010</t>
  </si>
  <si>
    <t>MDG41403030</t>
  </si>
  <si>
    <t>MDG41403050</t>
  </si>
  <si>
    <t>MDG41405019</t>
  </si>
  <si>
    <t>MDG41405051</t>
  </si>
  <si>
    <t>MDG41405111</t>
  </si>
  <si>
    <t>MDG41405112</t>
  </si>
  <si>
    <t>MDG41405130</t>
  </si>
  <si>
    <t>MDG41405150</t>
  </si>
  <si>
    <t>MDG41405170</t>
  </si>
  <si>
    <t>MDG41405190</t>
  </si>
  <si>
    <t>MDG41406</t>
  </si>
  <si>
    <t>MDG41406010</t>
  </si>
  <si>
    <t>MDG41406031</t>
  </si>
  <si>
    <t>MDG41406032</t>
  </si>
  <si>
    <t>MDG41406033</t>
  </si>
  <si>
    <t>MDG41406051</t>
  </si>
  <si>
    <t>MDG41406052</t>
  </si>
  <si>
    <t>MDG41406070</t>
  </si>
  <si>
    <t>MDG41406090</t>
  </si>
  <si>
    <t>MDG41406111</t>
  </si>
  <si>
    <t>MDG41406112</t>
  </si>
  <si>
    <t>MDG41406130</t>
  </si>
  <si>
    <t>MDG41406158</t>
  </si>
  <si>
    <t>MDG41407</t>
  </si>
  <si>
    <t>MDG41407011</t>
  </si>
  <si>
    <t>MDG41407012</t>
  </si>
  <si>
    <t>MDG41407030</t>
  </si>
  <si>
    <t>MDG41407050</t>
  </si>
  <si>
    <t>MDG41407070</t>
  </si>
  <si>
    <t>MDG41407091</t>
  </si>
  <si>
    <t>MDG41407092</t>
  </si>
  <si>
    <t>MDG41415</t>
  </si>
  <si>
    <t>MDG41415011</t>
  </si>
  <si>
    <t>MDG41415012</t>
  </si>
  <si>
    <t>MDG41415031</t>
  </si>
  <si>
    <t>MDG41415032</t>
  </si>
  <si>
    <t>MDG41415050</t>
  </si>
  <si>
    <t>MDG41415071</t>
  </si>
  <si>
    <t>MDG41415072</t>
  </si>
  <si>
    <t>MDG41415091</t>
  </si>
  <si>
    <t>MDG41415092</t>
  </si>
  <si>
    <t>MDG42409010</t>
  </si>
  <si>
    <t>MDG42409031</t>
  </si>
  <si>
    <t>MDG42409032</t>
  </si>
  <si>
    <t>MDG42409050</t>
  </si>
  <si>
    <t>MDG42409070</t>
  </si>
  <si>
    <t>MDG42409112</t>
  </si>
  <si>
    <t>MDG42409131</t>
  </si>
  <si>
    <t>MDG42409132</t>
  </si>
  <si>
    <t>MDG42409190</t>
  </si>
  <si>
    <t>MDG42410</t>
  </si>
  <si>
    <t>MDG42410010</t>
  </si>
  <si>
    <t>MDG42410030</t>
  </si>
  <si>
    <t>MDG42410050</t>
  </si>
  <si>
    <t>MDG42410070</t>
  </si>
  <si>
    <t>MDG42410090</t>
  </si>
  <si>
    <t>MDG42410111</t>
  </si>
  <si>
    <t>MDG42410112</t>
  </si>
  <si>
    <t>MDG42410130</t>
  </si>
  <si>
    <t>MDG42410150</t>
  </si>
  <si>
    <t>MDG42410171</t>
  </si>
  <si>
    <t>MDG42410172</t>
  </si>
  <si>
    <t>MDG42410191</t>
  </si>
  <si>
    <t>MDG42410192</t>
  </si>
  <si>
    <t>MDG42410211</t>
  </si>
  <si>
    <t>MDG42410212</t>
  </si>
  <si>
    <t>MDG42410231</t>
  </si>
  <si>
    <t>MDG42410232</t>
  </si>
  <si>
    <t>MDG42410250</t>
  </si>
  <si>
    <t>MDG42410270</t>
  </si>
  <si>
    <t>MDG42410290</t>
  </si>
  <si>
    <t>MDG42410310</t>
  </si>
  <si>
    <t>MDG42410330</t>
  </si>
  <si>
    <t>MDG42410350</t>
  </si>
  <si>
    <t>MDG42410371</t>
  </si>
  <si>
    <t>MDG42410372</t>
  </si>
  <si>
    <t>MDG42410391</t>
  </si>
  <si>
    <t>MDG42410392</t>
  </si>
  <si>
    <t>MDG42410410</t>
  </si>
  <si>
    <t>MDG42411</t>
  </si>
  <si>
    <t>MDG42411011</t>
  </si>
  <si>
    <t>MDG42411012</t>
  </si>
  <si>
    <t>MDG42411030</t>
  </si>
  <si>
    <t>MDG42411050</t>
  </si>
  <si>
    <t>MDG42411070</t>
  </si>
  <si>
    <t>MDG42411090</t>
  </si>
  <si>
    <t>MDG42411110</t>
  </si>
  <si>
    <t>MDG42411131</t>
  </si>
  <si>
    <t>MDG42411132</t>
  </si>
  <si>
    <t>MDG42411150</t>
  </si>
  <si>
    <t>MDG42411170</t>
  </si>
  <si>
    <t>MDG42411190</t>
  </si>
  <si>
    <t>MDG42411210</t>
  </si>
  <si>
    <t>MDG42412</t>
  </si>
  <si>
    <t>MDG42412010</t>
  </si>
  <si>
    <t>MDG42412030</t>
  </si>
  <si>
    <t>MDG42412050</t>
  </si>
  <si>
    <t>MDG42412070</t>
  </si>
  <si>
    <t>MDG42412090</t>
  </si>
  <si>
    <t>MDG42412110</t>
  </si>
  <si>
    <t>MDG42412130</t>
  </si>
  <si>
    <t>MDG42412150</t>
  </si>
  <si>
    <t>MDG42412170</t>
  </si>
  <si>
    <t>MDG42412190</t>
  </si>
  <si>
    <t>MDG42412210</t>
  </si>
  <si>
    <t>MDG42412230</t>
  </si>
  <si>
    <t>MDG42413</t>
  </si>
  <si>
    <t>MDG42413010</t>
  </si>
  <si>
    <t>MDG42413030</t>
  </si>
  <si>
    <t>MDG42413051</t>
  </si>
  <si>
    <t>MDG42413052</t>
  </si>
  <si>
    <t>MDG42413070</t>
  </si>
  <si>
    <t>MDG42413090</t>
  </si>
  <si>
    <t>MDG42413110</t>
  </si>
  <si>
    <t>MDG42413130</t>
  </si>
  <si>
    <t>MDG42413150</t>
  </si>
  <si>
    <t>MDG42413171</t>
  </si>
  <si>
    <t>MDG42413172</t>
  </si>
  <si>
    <t>MDG42413190</t>
  </si>
  <si>
    <t>MDG42414</t>
  </si>
  <si>
    <t>MDG42414010</t>
  </si>
  <si>
    <t>MDG42414031</t>
  </si>
  <si>
    <t>MDG42414032</t>
  </si>
  <si>
    <t>MDG42414050</t>
  </si>
  <si>
    <t>MDG42414071</t>
  </si>
  <si>
    <t>MDG42414072</t>
  </si>
  <si>
    <t>MDG42414090</t>
  </si>
  <si>
    <t>MDG42414110</t>
  </si>
  <si>
    <t>MDG42414131</t>
  </si>
  <si>
    <t>MDG42414132</t>
  </si>
  <si>
    <t>MDG42414151</t>
  </si>
  <si>
    <t>MDG42414152</t>
  </si>
  <si>
    <t>MDG42414171</t>
  </si>
  <si>
    <t>MDG42414172</t>
  </si>
  <si>
    <t>MDG42414190</t>
  </si>
  <si>
    <t>MDG42414211</t>
  </si>
  <si>
    <t>MDG42414212</t>
  </si>
  <si>
    <t>MDG42414213</t>
  </si>
  <si>
    <t>MDG42423</t>
  </si>
  <si>
    <t>MDG42423010</t>
  </si>
  <si>
    <t>MDG42423030</t>
  </si>
  <si>
    <t>MDG42423051</t>
  </si>
  <si>
    <t>MDG42423052</t>
  </si>
  <si>
    <t>MDG42423071</t>
  </si>
  <si>
    <t>MDG42423072</t>
  </si>
  <si>
    <t>MDG42423073</t>
  </si>
  <si>
    <t>MDG42423090</t>
  </si>
  <si>
    <t>MDG42423111</t>
  </si>
  <si>
    <t>MDG42423112</t>
  </si>
  <si>
    <t>MDG43</t>
  </si>
  <si>
    <t>MDG43404</t>
  </si>
  <si>
    <t>MDG43404010</t>
  </si>
  <si>
    <t>MDG43404031</t>
  </si>
  <si>
    <t>MDG43404032</t>
  </si>
  <si>
    <t>MDG43404050</t>
  </si>
  <si>
    <t>MDG43404070</t>
  </si>
  <si>
    <t>MDG43404091</t>
  </si>
  <si>
    <t>MDG43404092</t>
  </si>
  <si>
    <t>MDG43404111</t>
  </si>
  <si>
    <t>MDG43404112</t>
  </si>
  <si>
    <t>MDG43404131</t>
  </si>
  <si>
    <t>MDG43404132</t>
  </si>
  <si>
    <t>MDG43404150</t>
  </si>
  <si>
    <t>MDG43404171</t>
  </si>
  <si>
    <t>MDG43404172</t>
  </si>
  <si>
    <t>MDG43404173</t>
  </si>
  <si>
    <t>MDG43404191</t>
  </si>
  <si>
    <t>MDG43404192</t>
  </si>
  <si>
    <t>MDG43408</t>
  </si>
  <si>
    <t>MDG43408010</t>
  </si>
  <si>
    <t>MDG43408030</t>
  </si>
  <si>
    <t>MDG43408050</t>
  </si>
  <si>
    <t>MDG43408070</t>
  </si>
  <si>
    <t>MDG43408090</t>
  </si>
  <si>
    <t>MDG43408110</t>
  </si>
  <si>
    <t>MDG43408130</t>
  </si>
  <si>
    <t>MDG43408150</t>
  </si>
  <si>
    <t>MDG43408170</t>
  </si>
  <si>
    <t>MDG43408190</t>
  </si>
  <si>
    <t>MDG43408210</t>
  </si>
  <si>
    <t>MDG43408230</t>
  </si>
  <si>
    <t>MDG43416</t>
  </si>
  <si>
    <t>MDG43416011</t>
  </si>
  <si>
    <t>MDG43416012</t>
  </si>
  <si>
    <t>MDG43416013</t>
  </si>
  <si>
    <t>MDG43416030</t>
  </si>
  <si>
    <t>MDG43416051</t>
  </si>
  <si>
    <t>MDG43416052</t>
  </si>
  <si>
    <t>MDG44402050</t>
  </si>
  <si>
    <t>MDG44402071</t>
  </si>
  <si>
    <t>MDG44402072</t>
  </si>
  <si>
    <t>MDG44402090</t>
  </si>
  <si>
    <t>MDG44402110</t>
  </si>
  <si>
    <t>MDG44417</t>
  </si>
  <si>
    <t>MDG44417011</t>
  </si>
  <si>
    <t>MDG44417012</t>
  </si>
  <si>
    <t>MDG44417031</t>
  </si>
  <si>
    <t>MDG44417032</t>
  </si>
  <si>
    <t>MDG44420</t>
  </si>
  <si>
    <t>MDG44420010</t>
  </si>
  <si>
    <t>MDG44420030</t>
  </si>
  <si>
    <t>MDG44420050</t>
  </si>
  <si>
    <t>MDG44420070</t>
  </si>
  <si>
    <t>MDG44420090</t>
  </si>
  <si>
    <t>MDG44421</t>
  </si>
  <si>
    <t>MDG44421010</t>
  </si>
  <si>
    <t>MDG44421030</t>
  </si>
  <si>
    <t>MDG44421050</t>
  </si>
  <si>
    <t>MDG44421070</t>
  </si>
  <si>
    <t>MDG44421090</t>
  </si>
  <si>
    <t>MDG44421110</t>
  </si>
  <si>
    <t>MDG44421130</t>
  </si>
  <si>
    <t>MDG44421150</t>
  </si>
  <si>
    <t>MDG44421170</t>
  </si>
  <si>
    <t>MDG44421191</t>
  </si>
  <si>
    <t>MDG44421192</t>
  </si>
  <si>
    <t>MDG44421193</t>
  </si>
  <si>
    <t>MDG44421194</t>
  </si>
  <si>
    <t>MDG44421210</t>
  </si>
  <si>
    <t>MDG44421231</t>
  </si>
  <si>
    <t>MDG44421232</t>
  </si>
  <si>
    <t>MDG44421233</t>
  </si>
  <si>
    <t>MDG44422</t>
  </si>
  <si>
    <t>MDG44422010</t>
  </si>
  <si>
    <t>MDG44422030</t>
  </si>
  <si>
    <t>MDG44422050</t>
  </si>
  <si>
    <t>MDG51501</t>
  </si>
  <si>
    <t>MDG51501001</t>
  </si>
  <si>
    <t>MDG51501002</t>
  </si>
  <si>
    <t>MDG51501003</t>
  </si>
  <si>
    <t>MDG51501004</t>
  </si>
  <si>
    <t>MDG51501005</t>
  </si>
  <si>
    <t>MDG51501006</t>
  </si>
  <si>
    <t>MDG51503011</t>
  </si>
  <si>
    <t>MDG51503012</t>
  </si>
  <si>
    <t>MDG51503030</t>
  </si>
  <si>
    <t>MDG51503050</t>
  </si>
  <si>
    <t>MDG51503070</t>
  </si>
  <si>
    <t>MDG51504010</t>
  </si>
  <si>
    <t>MDG51504030</t>
  </si>
  <si>
    <t>MDG51504050</t>
  </si>
  <si>
    <t>MDG51504070</t>
  </si>
  <si>
    <t>MDG51504090</t>
  </si>
  <si>
    <t>MDG51504110</t>
  </si>
  <si>
    <t>MDG51505012</t>
  </si>
  <si>
    <t>MDG51505030</t>
  </si>
  <si>
    <t>MDG51505050</t>
  </si>
  <si>
    <t>MDG51505071</t>
  </si>
  <si>
    <t>MDG51505072</t>
  </si>
  <si>
    <t>MDG51506</t>
  </si>
  <si>
    <t>MDG51506011</t>
  </si>
  <si>
    <t>MDG51506012</t>
  </si>
  <si>
    <t>MDG51506013</t>
  </si>
  <si>
    <t>MDG51506014</t>
  </si>
  <si>
    <t>MDG51506015</t>
  </si>
  <si>
    <t>MDG51506030</t>
  </si>
  <si>
    <t>MDG51506050</t>
  </si>
  <si>
    <t>MDG51506070</t>
  </si>
  <si>
    <t>MDG51506090</t>
  </si>
  <si>
    <t>MDG51506111</t>
  </si>
  <si>
    <t>MDG51506112</t>
  </si>
  <si>
    <t>MDG51506113</t>
  </si>
  <si>
    <t>MDG51506130</t>
  </si>
  <si>
    <t>MDG51506150</t>
  </si>
  <si>
    <t>MDG51506170</t>
  </si>
  <si>
    <t>MDG51506191</t>
  </si>
  <si>
    <t>MDG51507</t>
  </si>
  <si>
    <t>MDG51507030</t>
  </si>
  <si>
    <t>Amborompotsy (ATS)</t>
  </si>
  <si>
    <t>MDG51507050</t>
  </si>
  <si>
    <t>MDG51507070</t>
  </si>
  <si>
    <t>MDG51506192</t>
  </si>
  <si>
    <t>MDG51506210</t>
  </si>
  <si>
    <t>MDG51506230</t>
  </si>
  <si>
    <t>MDG51506251</t>
  </si>
  <si>
    <t>MDG51506252</t>
  </si>
  <si>
    <t>MDG51506270</t>
  </si>
  <si>
    <t>MDG51506290</t>
  </si>
  <si>
    <t>MDG51506311</t>
  </si>
  <si>
    <t>MDG51506312</t>
  </si>
  <si>
    <t>MDG51506313</t>
  </si>
  <si>
    <t>MDG51506330</t>
  </si>
  <si>
    <t>MDG51507010</t>
  </si>
  <si>
    <t>MDG51507090</t>
  </si>
  <si>
    <t>MDG51507110</t>
  </si>
  <si>
    <t>MDG51507130</t>
  </si>
  <si>
    <t>MDG51507150</t>
  </si>
  <si>
    <t>MDG51507170</t>
  </si>
  <si>
    <t>MDG51507190</t>
  </si>
  <si>
    <t>MDG51507210</t>
  </si>
  <si>
    <t>MDG51507230</t>
  </si>
  <si>
    <t>MDG51507250</t>
  </si>
  <si>
    <t>MDG51507270</t>
  </si>
  <si>
    <t>MDG51507290</t>
  </si>
  <si>
    <t>MDG51507310</t>
  </si>
  <si>
    <t>MDG51512</t>
  </si>
  <si>
    <t>MDG51512011</t>
  </si>
  <si>
    <t>MDG51512012</t>
  </si>
  <si>
    <t>MDG51512030</t>
  </si>
  <si>
    <t>MDG51512050</t>
  </si>
  <si>
    <t>MDG51512070</t>
  </si>
  <si>
    <t>MDG51512090</t>
  </si>
  <si>
    <t>MDG51512111</t>
  </si>
  <si>
    <t>MDG51512112</t>
  </si>
  <si>
    <t>MDG51512130</t>
  </si>
  <si>
    <t>MDG51512150</t>
  </si>
  <si>
    <t>MDG51512171</t>
  </si>
  <si>
    <t>MDG51512172</t>
  </si>
  <si>
    <t>MDG51520</t>
  </si>
  <si>
    <t>MDG51520010</t>
  </si>
  <si>
    <t>MDG51520030</t>
  </si>
  <si>
    <t>MDG51520050</t>
  </si>
  <si>
    <t>MDG51520071</t>
  </si>
  <si>
    <t>MDG51520072</t>
  </si>
  <si>
    <t>Maromiandra (ATS)</t>
  </si>
  <si>
    <t>MDG51520090</t>
  </si>
  <si>
    <t>MDG51520111</t>
  </si>
  <si>
    <t>MDG51520112</t>
  </si>
  <si>
    <t>MDG51520131</t>
  </si>
  <si>
    <t>MDG51520132</t>
  </si>
  <si>
    <t>MDG51520133</t>
  </si>
  <si>
    <t>MDG51520150</t>
  </si>
  <si>
    <t>MDG51520170</t>
  </si>
  <si>
    <t>MDG51520191</t>
  </si>
  <si>
    <t>MDG51520192</t>
  </si>
  <si>
    <t>MDG51520210</t>
  </si>
  <si>
    <t>MDG51520230</t>
  </si>
  <si>
    <t>MDG51520250</t>
  </si>
  <si>
    <t>MDG51520270</t>
  </si>
  <si>
    <t>MDG51520290</t>
  </si>
  <si>
    <t>MDG51520310</t>
  </si>
  <si>
    <t>MDG51520330</t>
  </si>
  <si>
    <t>MDG51520358a</t>
  </si>
  <si>
    <t>MDG51521</t>
  </si>
  <si>
    <t>MDG51521010</t>
  </si>
  <si>
    <t>MDG51521031</t>
  </si>
  <si>
    <t>MDG51521032</t>
  </si>
  <si>
    <t>MDG51521050</t>
  </si>
  <si>
    <t>MDG52</t>
  </si>
  <si>
    <t>MDG52513</t>
  </si>
  <si>
    <t>MDG52513010</t>
  </si>
  <si>
    <t>MDG52513030</t>
  </si>
  <si>
    <t>iKopoky</t>
  </si>
  <si>
    <t>MDG52513050</t>
  </si>
  <si>
    <t>MDG52513070</t>
  </si>
  <si>
    <t>MDG52513091</t>
  </si>
  <si>
    <t>MDG52513092</t>
  </si>
  <si>
    <t>MDG52514</t>
  </si>
  <si>
    <t>MDG52514011</t>
  </si>
  <si>
    <t>MDG52514012</t>
  </si>
  <si>
    <t>MDG52514031</t>
  </si>
  <si>
    <t>MDG52514032</t>
  </si>
  <si>
    <t>Marovato (AND)</t>
  </si>
  <si>
    <t>MDG52514050</t>
  </si>
  <si>
    <t>MDG52514071</t>
  </si>
  <si>
    <t>MDG52514072</t>
  </si>
  <si>
    <t>MDG52516</t>
  </si>
  <si>
    <t>MDG52516011</t>
  </si>
  <si>
    <t>MDG52516012</t>
  </si>
  <si>
    <t>MDG52516013</t>
  </si>
  <si>
    <t>MDG52516014</t>
  </si>
  <si>
    <t>MDG52516031</t>
  </si>
  <si>
    <t>MDG52516032</t>
  </si>
  <si>
    <t>MDG52516033</t>
  </si>
  <si>
    <t>MDG52516050</t>
  </si>
  <si>
    <t>MDG52516071</t>
  </si>
  <si>
    <t>MDG52516072</t>
  </si>
  <si>
    <t>MDG52516091</t>
  </si>
  <si>
    <t>MDG52516092</t>
  </si>
  <si>
    <t>MDG52516111</t>
  </si>
  <si>
    <t>MDG52516112</t>
  </si>
  <si>
    <t>MDG52516130</t>
  </si>
  <si>
    <t>MDG52516151</t>
  </si>
  <si>
    <t>MDG52516152</t>
  </si>
  <si>
    <t>MDG52516170</t>
  </si>
  <si>
    <t>MDG52516190</t>
  </si>
  <si>
    <t>MDG52518</t>
  </si>
  <si>
    <t>MDG52518010</t>
  </si>
  <si>
    <t>MDG52518031</t>
  </si>
  <si>
    <t>Besakoa (AND)</t>
  </si>
  <si>
    <t>MDG52518032</t>
  </si>
  <si>
    <t>MDG52518050</t>
  </si>
  <si>
    <t>MDG52518070</t>
  </si>
  <si>
    <t>MDG52518091</t>
  </si>
  <si>
    <t>MDG52518092</t>
  </si>
  <si>
    <t>MDG52518110</t>
  </si>
  <si>
    <t>MDG52518130</t>
  </si>
  <si>
    <t>MDG52518151</t>
  </si>
  <si>
    <t>MDG52518152</t>
  </si>
  <si>
    <t>MDG52518170</t>
  </si>
  <si>
    <t>MDG52518190</t>
  </si>
  <si>
    <t>MDG52518210</t>
  </si>
  <si>
    <t>MDG52518230</t>
  </si>
  <si>
    <t>MDG52518251</t>
  </si>
  <si>
    <t>MDG52518252</t>
  </si>
  <si>
    <t>MDG52518270</t>
  </si>
  <si>
    <t>MDG52518290</t>
  </si>
  <si>
    <t>MDG53</t>
  </si>
  <si>
    <t>MDG53515</t>
  </si>
  <si>
    <t>Fort Dauphin</t>
  </si>
  <si>
    <t>MDG53515010</t>
  </si>
  <si>
    <t>MDG53515031</t>
  </si>
  <si>
    <t>MDG53515032</t>
  </si>
  <si>
    <t>Soanierana (ANO)</t>
  </si>
  <si>
    <t>MDG53515033</t>
  </si>
  <si>
    <t>MDG53515051</t>
  </si>
  <si>
    <t>MDG53515052</t>
  </si>
  <si>
    <t>MDG53515053</t>
  </si>
  <si>
    <t>MDG53515071</t>
  </si>
  <si>
    <t>MDG53515072</t>
  </si>
  <si>
    <t>Ankaramena (ANO)</t>
  </si>
  <si>
    <t>MDG53515090</t>
  </si>
  <si>
    <t>MDG53515111</t>
  </si>
  <si>
    <t>MDG53515112</t>
  </si>
  <si>
    <t>MDG53515113</t>
  </si>
  <si>
    <t>MDG53515114</t>
  </si>
  <si>
    <t>MDG53515115</t>
  </si>
  <si>
    <t>MDG53515131</t>
  </si>
  <si>
    <t>MDG53515132</t>
  </si>
  <si>
    <t>MDG53515151</t>
  </si>
  <si>
    <t>MDG53515152</t>
  </si>
  <si>
    <t>MDG53515170</t>
  </si>
  <si>
    <t>Ranomafana (ANO)</t>
  </si>
  <si>
    <t>MDG53515191</t>
  </si>
  <si>
    <t>MDG53515192</t>
  </si>
  <si>
    <t>MDG53515210</t>
  </si>
  <si>
    <t>MDG53515230</t>
  </si>
  <si>
    <t>MDG53515251</t>
  </si>
  <si>
    <t>MDG53515252</t>
  </si>
  <si>
    <t>MDG53515253</t>
  </si>
  <si>
    <t>MDG53517</t>
  </si>
  <si>
    <t>MDG53517010</t>
  </si>
  <si>
    <t>MDG53517030</t>
  </si>
  <si>
    <t>MDG53517050</t>
  </si>
  <si>
    <t>MDG53517070</t>
  </si>
  <si>
    <t>MDG53517090</t>
  </si>
  <si>
    <t>MDG53517110</t>
  </si>
  <si>
    <t>MDG53517130</t>
  </si>
  <si>
    <t>MDG53517150</t>
  </si>
  <si>
    <t>MDG53517170</t>
  </si>
  <si>
    <t>MDG53517190</t>
  </si>
  <si>
    <t>MDG53517210</t>
  </si>
  <si>
    <t>MDG53517230</t>
  </si>
  <si>
    <t>MDG53517250</t>
  </si>
  <si>
    <t>MDG53517270</t>
  </si>
  <si>
    <t>MDG53517291</t>
  </si>
  <si>
    <t>MDG53517292</t>
  </si>
  <si>
    <t>MDG53517293</t>
  </si>
  <si>
    <t>MDG53517310</t>
  </si>
  <si>
    <t>MDG53517331</t>
  </si>
  <si>
    <t>MDG53517332</t>
  </si>
  <si>
    <t>MDG53517350</t>
  </si>
  <si>
    <t>MDG53519</t>
  </si>
  <si>
    <t>MDG53519010</t>
  </si>
  <si>
    <t>MDG53519030</t>
  </si>
  <si>
    <t>MDG53519050</t>
  </si>
  <si>
    <t>MDG53519070</t>
  </si>
  <si>
    <t>MDG53519090</t>
  </si>
  <si>
    <t>MDG53519110</t>
  </si>
  <si>
    <t>MDG53519130</t>
  </si>
  <si>
    <t>MDG53519150</t>
  </si>
  <si>
    <t>MDG53519170</t>
  </si>
  <si>
    <t>MDG53519190</t>
  </si>
  <si>
    <t>MDG53519210</t>
  </si>
  <si>
    <t>MDG53519230</t>
  </si>
  <si>
    <t>MDG53519250</t>
  </si>
  <si>
    <t>MDG53519270</t>
  </si>
  <si>
    <t>MDG53519291</t>
  </si>
  <si>
    <t>MDG53519292</t>
  </si>
  <si>
    <t>MDG54</t>
  </si>
  <si>
    <t>MDG54502</t>
  </si>
  <si>
    <t>MDG54502010</t>
  </si>
  <si>
    <t>MDG54502030</t>
  </si>
  <si>
    <t>MDG54502050</t>
  </si>
  <si>
    <t>MDG54502070</t>
  </si>
  <si>
    <t>MDG54502090</t>
  </si>
  <si>
    <t>MDG54502110</t>
  </si>
  <si>
    <t>MDG54508</t>
  </si>
  <si>
    <t>MDG54508010</t>
  </si>
  <si>
    <t>MDG54508059</t>
  </si>
  <si>
    <t>MDG54508079</t>
  </si>
  <si>
    <t>MDG54508159</t>
  </si>
  <si>
    <t>MDG54508179</t>
  </si>
  <si>
    <t>MDG54509</t>
  </si>
  <si>
    <t>MDG54509010</t>
  </si>
  <si>
    <t>MDG54509030</t>
  </si>
  <si>
    <t>MDG54509051</t>
  </si>
  <si>
    <t>MDG54509052</t>
  </si>
  <si>
    <t>MDG54509070</t>
  </si>
  <si>
    <t>MDG54509091</t>
  </si>
  <si>
    <t>MDG54509092</t>
  </si>
  <si>
    <t>MDG54509110</t>
  </si>
  <si>
    <t>MDG54509130</t>
  </si>
  <si>
    <t>MDG54509150</t>
  </si>
  <si>
    <t>MDG54509170</t>
  </si>
  <si>
    <t>MDG54510</t>
  </si>
  <si>
    <t>MDG54510011</t>
  </si>
  <si>
    <t>MDG54510012</t>
  </si>
  <si>
    <t>MDG54510013</t>
  </si>
  <si>
    <t>MDG54510031</t>
  </si>
  <si>
    <t>MDG54510032</t>
  </si>
  <si>
    <t>MDG54510050</t>
  </si>
  <si>
    <t>MDG54510070</t>
  </si>
  <si>
    <t>MDG54510090</t>
  </si>
  <si>
    <t>MDG54510111</t>
  </si>
  <si>
    <t>MDG54510112</t>
  </si>
  <si>
    <t>MDG54510131</t>
  </si>
  <si>
    <t>MDG54510132</t>
  </si>
  <si>
    <t>MDG54510151</t>
  </si>
  <si>
    <t>MDG54510152</t>
  </si>
  <si>
    <t>MDG54511</t>
  </si>
  <si>
    <t>MDG54511011</t>
  </si>
  <si>
    <t>MDG54511012</t>
  </si>
  <si>
    <t>MDG54511031</t>
  </si>
  <si>
    <t>MDG54511032</t>
  </si>
  <si>
    <t>MDG54511033</t>
  </si>
  <si>
    <t>MDG54511050</t>
  </si>
  <si>
    <t>MDG54511071</t>
  </si>
  <si>
    <t>MDG54511072</t>
  </si>
  <si>
    <t>MDG54511091</t>
  </si>
  <si>
    <t>MDG54511092</t>
  </si>
  <si>
    <t>MDG54511110</t>
  </si>
  <si>
    <t>MDG54511130</t>
  </si>
  <si>
    <t>MDG54511150</t>
  </si>
  <si>
    <t>MDG54511170</t>
  </si>
  <si>
    <t>MDG54511210</t>
  </si>
  <si>
    <t>MDG71</t>
  </si>
  <si>
    <t>MDG71713</t>
  </si>
  <si>
    <t>MDG71713010</t>
  </si>
  <si>
    <t>MDG71713031</t>
  </si>
  <si>
    <t>MDG71713032</t>
  </si>
  <si>
    <t>MDG71713033</t>
  </si>
  <si>
    <t>MDG71713050</t>
  </si>
  <si>
    <t>MDG71713070</t>
  </si>
  <si>
    <t>MDG71713090</t>
  </si>
  <si>
    <t>MDG71713110</t>
  </si>
  <si>
    <t>MDG71713130</t>
  </si>
  <si>
    <t>MDG71713151</t>
  </si>
  <si>
    <t>MDG71713152</t>
  </si>
  <si>
    <t>MDG71713170</t>
  </si>
  <si>
    <t>MDG71713191</t>
  </si>
  <si>
    <t>MDG71713192</t>
  </si>
  <si>
    <t>MDG71713210</t>
  </si>
  <si>
    <t>MDG71713231</t>
  </si>
  <si>
    <t>MDG71713232</t>
  </si>
  <si>
    <t>MDG71713251</t>
  </si>
  <si>
    <t>MDG71713252</t>
  </si>
  <si>
    <t>MDG71713253</t>
  </si>
  <si>
    <t>MDG71713254</t>
  </si>
  <si>
    <t>MDG71715</t>
  </si>
  <si>
    <t>MDG71715009</t>
  </si>
  <si>
    <t>MDG71717</t>
  </si>
  <si>
    <t>MDG71717010</t>
  </si>
  <si>
    <t>MDG71717030</t>
  </si>
  <si>
    <t>MDG71717050</t>
  </si>
  <si>
    <t>MDG71717070</t>
  </si>
  <si>
    <t>MDG71717090</t>
  </si>
  <si>
    <t>MDG71717110</t>
  </si>
  <si>
    <t>MDG71717130</t>
  </si>
  <si>
    <t>MDG71717150</t>
  </si>
  <si>
    <t>MDG71717171</t>
  </si>
  <si>
    <t>MDG71717172</t>
  </si>
  <si>
    <t>MDG71717190</t>
  </si>
  <si>
    <t>MDG71717210</t>
  </si>
  <si>
    <t>MDG71717231</t>
  </si>
  <si>
    <t>MDG71717232</t>
  </si>
  <si>
    <t>MDG71717233</t>
  </si>
  <si>
    <t>MDG71718</t>
  </si>
  <si>
    <t>MDG71718001</t>
  </si>
  <si>
    <t>MDG71718002</t>
  </si>
  <si>
    <t>MDG71718003</t>
  </si>
  <si>
    <t>MDG71718004</t>
  </si>
  <si>
    <t>MDG71718005</t>
  </si>
  <si>
    <t>MDG71719</t>
  </si>
  <si>
    <t>MDG71719010</t>
  </si>
  <si>
    <t>MDG71719030</t>
  </si>
  <si>
    <t>MDG71719050</t>
  </si>
  <si>
    <t>MDG71719070</t>
  </si>
  <si>
    <t>MDG71719091</t>
  </si>
  <si>
    <t>MDG71719092</t>
  </si>
  <si>
    <t>MDG71719110</t>
  </si>
  <si>
    <t>MDG71719130</t>
  </si>
  <si>
    <t>MDG71719150</t>
  </si>
  <si>
    <t>MDG71719171</t>
  </si>
  <si>
    <t>MDG71719172</t>
  </si>
  <si>
    <t>MDG71719173</t>
  </si>
  <si>
    <t>MDG71719190</t>
  </si>
  <si>
    <t>MDG71719210</t>
  </si>
  <si>
    <t>MDG71719231</t>
  </si>
  <si>
    <t>MDG71719232</t>
  </si>
  <si>
    <t>MDG71719233</t>
  </si>
  <si>
    <t>MDG71719250</t>
  </si>
  <si>
    <t>MDG71719270</t>
  </si>
  <si>
    <t>MDG71719290</t>
  </si>
  <si>
    <t>MDG71719310</t>
  </si>
  <si>
    <t>MDG71719330</t>
  </si>
  <si>
    <t>MDG71719350</t>
  </si>
  <si>
    <t>MDG72</t>
  </si>
  <si>
    <t>MDG72710</t>
  </si>
  <si>
    <t>MDG72710010</t>
  </si>
  <si>
    <t>MDG72710030</t>
  </si>
  <si>
    <t>MDG72710050</t>
  </si>
  <si>
    <t>MDG72710070</t>
  </si>
  <si>
    <t>MDG72710090</t>
  </si>
  <si>
    <t>MDG72710110</t>
  </si>
  <si>
    <t>MDG72710130</t>
  </si>
  <si>
    <t>MDG72710151</t>
  </si>
  <si>
    <t>MDG72710152</t>
  </si>
  <si>
    <t>MDG72710170</t>
  </si>
  <si>
    <t>MDG72710190</t>
  </si>
  <si>
    <t>MDG72710210</t>
  </si>
  <si>
    <t>MDG72710230</t>
  </si>
  <si>
    <t>MDG72710250</t>
  </si>
  <si>
    <t>MDG72710271</t>
  </si>
  <si>
    <t>MDG72710272</t>
  </si>
  <si>
    <t>MDG72711</t>
  </si>
  <si>
    <t>MDG72711010</t>
  </si>
  <si>
    <t>MDG72711059</t>
  </si>
  <si>
    <t>MDG72711079</t>
  </si>
  <si>
    <t>MDG72711090</t>
  </si>
  <si>
    <t>MDG72711130</t>
  </si>
  <si>
    <t>MDG72711150</t>
  </si>
  <si>
    <t>MDG72711170</t>
  </si>
  <si>
    <t>MDG72711190</t>
  </si>
  <si>
    <t>MDG72711210</t>
  </si>
  <si>
    <t>MDG72711230</t>
  </si>
  <si>
    <t>MDG72711250</t>
  </si>
  <si>
    <t>MDG72711270</t>
  </si>
  <si>
    <t>MDG72711290</t>
  </si>
  <si>
    <t>MDG72711310</t>
  </si>
  <si>
    <t>MDG72711330</t>
  </si>
  <si>
    <t>MDG72711350</t>
  </si>
  <si>
    <t>MDG72711371</t>
  </si>
  <si>
    <t>MDG72711372</t>
  </si>
  <si>
    <t>MDG72711390</t>
  </si>
  <si>
    <t>MDG72711410</t>
  </si>
  <si>
    <t>MDG72711430</t>
  </si>
  <si>
    <t>MDG72711450</t>
  </si>
  <si>
    <t>MDG72711470</t>
  </si>
  <si>
    <t>MDG72711490</t>
  </si>
  <si>
    <t>MDG72711510</t>
  </si>
  <si>
    <t>MDG72711530</t>
  </si>
  <si>
    <t>MDG72712</t>
  </si>
  <si>
    <t>MDG72712010</t>
  </si>
  <si>
    <t>MDG72712030</t>
  </si>
  <si>
    <t>MDG72712050</t>
  </si>
  <si>
    <t>MDG72712070</t>
  </si>
  <si>
    <t>MDG72712090</t>
  </si>
  <si>
    <t>MDG72712110</t>
  </si>
  <si>
    <t>MDG72712130</t>
  </si>
  <si>
    <t>MDG72712150</t>
  </si>
  <si>
    <t>MDG72712170</t>
  </si>
  <si>
    <t>MDG72712190</t>
  </si>
  <si>
    <t>MDG72712210</t>
  </si>
  <si>
    <t>MDG72712230</t>
  </si>
  <si>
    <t>MDG72712250</t>
  </si>
  <si>
    <t>MDG72712270</t>
  </si>
  <si>
    <t>MDG72712290</t>
  </si>
  <si>
    <t>MDG72712310</t>
  </si>
  <si>
    <t>MDG72712330</t>
  </si>
  <si>
    <t>MDG72712350</t>
  </si>
  <si>
    <t>MDG72716</t>
  </si>
  <si>
    <t>MDG72716010</t>
  </si>
  <si>
    <t>MDG72716030</t>
  </si>
  <si>
    <t>MDG72716050</t>
  </si>
  <si>
    <t>MDG72716070</t>
  </si>
  <si>
    <t>MDG72716090</t>
  </si>
  <si>
    <t>MDG72716110</t>
  </si>
  <si>
    <t>MDG72716130</t>
  </si>
  <si>
    <t>MDG72716150</t>
  </si>
  <si>
    <t>MDG72716170</t>
  </si>
  <si>
    <t>MDG72716190</t>
  </si>
  <si>
    <t>MDG72716210</t>
  </si>
  <si>
    <t>MDG72716231</t>
  </si>
  <si>
    <t>MDG72716232</t>
  </si>
  <si>
    <t>MDG72716250</t>
  </si>
  <si>
    <t>MDG72716270</t>
  </si>
  <si>
    <t>MDG72716290</t>
  </si>
  <si>
    <t>MDG72716310</t>
  </si>
  <si>
    <t>MDG72716330</t>
  </si>
  <si>
    <t>MDG72716350</t>
  </si>
  <si>
    <t>MDG53519050a</t>
  </si>
  <si>
    <t>MDG52513091a</t>
  </si>
  <si>
    <t>Ankilivalo (Tsi)</t>
  </si>
  <si>
    <t>MDG52514011a</t>
  </si>
  <si>
    <t>MDG51507290a</t>
  </si>
  <si>
    <t>MDG51507310a</t>
  </si>
  <si>
    <t>Ankilivalo (Tao)</t>
  </si>
  <si>
    <t>MDG53515111a</t>
  </si>
  <si>
    <t>MDG51520358</t>
  </si>
  <si>
    <t>TDH</t>
  </si>
  <si>
    <t>Jan-Juin</t>
  </si>
  <si>
    <t>La mise en œuvre n'a pu débuter que vers début Mars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</si>
</sst>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0_-;\-&quot;£&quot;* #,##0_-;_-&quot;£&quot;* &quot;-&quot;_-;_-@_-"/>
    <numFmt numFmtId="43" formatCode="_-* #,##0.00_-;\-* #,##0.00_-;_-* &quot;-&quot;??_-;_-@_-"/>
    <numFmt numFmtId="164" formatCode="_-* #,##0_-;\-* #,##0_-;_-* &quot;-&quot;??_-;_-@_-"/>
    <numFmt numFmtId="165" formatCode="_-* #,##0\ _€_-;\-* #,##0\ _€_-;_-* &quot;-&quot;??\ _€_-;_-@_-"/>
    <numFmt numFmtId="166" formatCode="[$-40C]mmm\-yy;@"/>
  </numFmts>
  <fonts count="50" x14ac:knownFonts="1">
    <font>
      <sz val="11"/>
      <color theme="1"/>
      <name val="Calibri"/>
      <family val="2"/>
      <scheme val="minor"/>
    </font>
    <font>
      <sz val="11"/>
      <color theme="1"/>
      <name val="Calibri"/>
      <family val="2"/>
      <scheme val="minor"/>
    </font>
    <font>
      <sz val="11"/>
      <name val="Calibri"/>
      <family val="2"/>
      <scheme val="minor"/>
    </font>
    <font>
      <sz val="9"/>
      <color indexed="81"/>
      <name val="Tahoma"/>
      <family val="2"/>
    </font>
    <font>
      <b/>
      <sz val="9"/>
      <color indexed="81"/>
      <name val="Tahoma"/>
      <family val="2"/>
    </font>
    <font>
      <b/>
      <i/>
      <sz val="11"/>
      <name val="Calibri"/>
      <family val="2"/>
      <scheme val="minor"/>
    </font>
    <font>
      <b/>
      <sz val="11"/>
      <name val="Calibri"/>
      <family val="2"/>
      <scheme val="minor"/>
    </font>
    <font>
      <b/>
      <i/>
      <sz val="11"/>
      <color rgb="FF0070C0"/>
      <name val="Calibri"/>
      <family val="2"/>
      <scheme val="minor"/>
    </font>
    <font>
      <sz val="11"/>
      <color rgb="FF0070C0"/>
      <name val="Calibri"/>
      <family val="2"/>
      <scheme val="minor"/>
    </font>
    <font>
      <b/>
      <sz val="11"/>
      <color theme="0"/>
      <name val="Calibri"/>
      <family val="2"/>
      <scheme val="minor"/>
    </font>
    <font>
      <b/>
      <sz val="11"/>
      <color rgb="FFFF0000"/>
      <name val="Calibri"/>
      <family val="2"/>
      <scheme val="minor"/>
    </font>
    <font>
      <sz val="11"/>
      <color rgb="FFFF0000"/>
      <name val="Calibri"/>
      <family val="2"/>
      <scheme val="minor"/>
    </font>
    <font>
      <b/>
      <i/>
      <sz val="11"/>
      <color rgb="FFFF0000"/>
      <name val="Calibri"/>
      <family val="2"/>
      <scheme val="minor"/>
    </font>
    <font>
      <sz val="11"/>
      <color rgb="FF00B050"/>
      <name val="Calibri"/>
      <family val="2"/>
      <scheme val="minor"/>
    </font>
    <font>
      <b/>
      <sz val="11"/>
      <color theme="1"/>
      <name val="Calibri"/>
      <family val="2"/>
      <scheme val="minor"/>
    </font>
    <font>
      <sz val="12"/>
      <color theme="1"/>
      <name val="Calibri"/>
      <family val="2"/>
      <scheme val="minor"/>
    </font>
    <font>
      <i/>
      <sz val="11"/>
      <color theme="1"/>
      <name val="Calibri"/>
      <family val="2"/>
      <scheme val="minor"/>
    </font>
    <font>
      <b/>
      <i/>
      <sz val="11"/>
      <color theme="1"/>
      <name val="Calibri"/>
      <family val="2"/>
      <scheme val="minor"/>
    </font>
    <font>
      <b/>
      <i/>
      <sz val="10"/>
      <color theme="1"/>
      <name val="Calibri"/>
      <family val="2"/>
      <scheme val="minor"/>
    </font>
    <font>
      <i/>
      <sz val="10"/>
      <color theme="1"/>
      <name val="Calibri"/>
      <family val="2"/>
      <scheme val="minor"/>
    </font>
    <font>
      <b/>
      <u/>
      <sz val="11"/>
      <color theme="1"/>
      <name val="Calibri"/>
      <family val="2"/>
      <scheme val="minor"/>
    </font>
    <font>
      <b/>
      <sz val="8"/>
      <color theme="1"/>
      <name val="Arial"/>
      <family val="2"/>
    </font>
    <font>
      <b/>
      <sz val="20"/>
      <name val="Arial"/>
      <family val="2"/>
    </font>
    <font>
      <b/>
      <sz val="8"/>
      <name val="Arial"/>
      <family val="2"/>
    </font>
    <font>
      <b/>
      <sz val="9"/>
      <name val="Arial"/>
      <family val="2"/>
    </font>
    <font>
      <sz val="8"/>
      <color theme="1"/>
      <name val="Arial"/>
      <family val="2"/>
    </font>
    <font>
      <sz val="8"/>
      <name val="Arial"/>
      <family val="2"/>
    </font>
    <font>
      <sz val="10"/>
      <name val="Arial"/>
      <family val="2"/>
    </font>
    <font>
      <b/>
      <sz val="10"/>
      <name val="Arial"/>
      <family val="2"/>
    </font>
    <font>
      <sz val="9"/>
      <name val="Arial"/>
      <family val="2"/>
    </font>
    <font>
      <sz val="10"/>
      <name val="Arial"/>
      <family val="2"/>
    </font>
    <font>
      <sz val="10"/>
      <color theme="1"/>
      <name val="Arial"/>
      <family val="2"/>
    </font>
    <font>
      <b/>
      <i/>
      <sz val="8"/>
      <name val="Arial"/>
      <family val="2"/>
    </font>
    <font>
      <b/>
      <sz val="18"/>
      <color theme="0"/>
      <name val="Arial"/>
      <family val="2"/>
    </font>
    <font>
      <sz val="11"/>
      <color theme="1"/>
      <name val="Arial"/>
      <family val="2"/>
    </font>
    <font>
      <sz val="9"/>
      <color theme="1"/>
      <name val="Arial"/>
      <family val="2"/>
    </font>
    <font>
      <b/>
      <sz val="18"/>
      <color theme="1"/>
      <name val="Arial"/>
      <family val="2"/>
    </font>
    <font>
      <b/>
      <sz val="11"/>
      <color theme="1"/>
      <name val="Arial"/>
      <family val="2"/>
    </font>
    <font>
      <sz val="11"/>
      <color rgb="FFFF0000"/>
      <name val="Arial"/>
      <family val="2"/>
    </font>
    <font>
      <sz val="8"/>
      <name val="Calibri"/>
      <family val="2"/>
      <scheme val="minor"/>
    </font>
    <font>
      <b/>
      <i/>
      <sz val="12"/>
      <color theme="0"/>
      <name val="Calibri"/>
      <family val="2"/>
      <scheme val="minor"/>
    </font>
    <font>
      <b/>
      <sz val="10"/>
      <color rgb="FFFF0000"/>
      <name val="Arial"/>
      <family val="2"/>
    </font>
    <font>
      <sz val="11"/>
      <color theme="0"/>
      <name val="Calibri"/>
      <family val="2"/>
      <scheme val="minor"/>
    </font>
    <font>
      <sz val="11"/>
      <color theme="0"/>
      <name val="Arial"/>
      <family val="2"/>
    </font>
    <font>
      <b/>
      <sz val="11"/>
      <color rgb="FF002060"/>
      <name val="Arial"/>
      <family val="2"/>
    </font>
    <font>
      <b/>
      <sz val="16"/>
      <color rgb="FF002060"/>
      <name val="Arial"/>
      <family val="2"/>
    </font>
    <font>
      <b/>
      <i/>
      <sz val="11"/>
      <color theme="0" tint="-0.499984740745262"/>
      <name val="Calibri"/>
      <family val="2"/>
      <scheme val="minor"/>
    </font>
    <font>
      <sz val="11"/>
      <color theme="0" tint="-0.499984740745262"/>
      <name val="Calibri"/>
      <family val="2"/>
      <scheme val="minor"/>
    </font>
    <font>
      <sz val="10"/>
      <color theme="1"/>
      <name val="Arial"/>
      <family val="2"/>
    </font>
    <font>
      <sz val="10"/>
      <name val="Arial"/>
      <family val="2"/>
    </font>
  </fonts>
  <fills count="39">
    <fill>
      <patternFill patternType="none"/>
    </fill>
    <fill>
      <patternFill patternType="gray125"/>
    </fill>
    <fill>
      <patternFill patternType="solid">
        <fgColor rgb="FF0070C0"/>
        <bgColor indexed="64"/>
      </patternFill>
    </fill>
    <fill>
      <patternFill patternType="solid">
        <fgColor rgb="FFFFC000"/>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1C93B3"/>
        <bgColor indexed="64"/>
      </patternFill>
    </fill>
    <fill>
      <patternFill patternType="solid">
        <fgColor rgb="FF96DBEE"/>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rgb="FF00B0F0"/>
        <bgColor indexed="64"/>
      </patternFill>
    </fill>
    <fill>
      <patternFill patternType="solid">
        <fgColor rgb="FFFF9797"/>
        <bgColor indexed="64"/>
      </patternFill>
    </fill>
    <fill>
      <patternFill patternType="solid">
        <fgColor theme="4" tint="0.39997558519241921"/>
        <bgColor indexed="64"/>
      </patternFill>
    </fill>
    <fill>
      <patternFill patternType="solid">
        <fgColor rgb="FF00FF00"/>
        <bgColor indexed="64"/>
      </patternFill>
    </fill>
    <fill>
      <patternFill patternType="solid">
        <fgColor indexed="22"/>
      </patternFill>
    </fill>
    <fill>
      <patternFill patternType="solid">
        <fgColor theme="0" tint="-4.9989318521683403E-2"/>
        <bgColor indexed="64"/>
      </patternFill>
    </fill>
    <fill>
      <patternFill patternType="solid">
        <fgColor rgb="FFFF7C8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92D050"/>
        <bgColor indexed="64"/>
      </patternFill>
    </fill>
    <fill>
      <patternFill patternType="solid">
        <fgColor rgb="FF0594AF"/>
        <bgColor indexed="64"/>
      </patternFill>
    </fill>
    <fill>
      <patternFill patternType="solid">
        <fgColor theme="1"/>
        <bgColor indexed="64"/>
      </patternFill>
    </fill>
    <fill>
      <patternFill patternType="solid">
        <fgColor rgb="FFFFCCCC"/>
        <bgColor indexed="64"/>
      </patternFill>
    </fill>
    <fill>
      <patternFill patternType="solid">
        <fgColor rgb="FFFF9999"/>
        <bgColor indexed="64"/>
      </patternFill>
    </fill>
    <fill>
      <patternFill patternType="solid">
        <fgColor theme="8" tint="-0.249977111117893"/>
        <bgColor indexed="64"/>
      </patternFill>
    </fill>
    <fill>
      <patternFill patternType="solid">
        <fgColor rgb="FF035869"/>
        <bgColor indexed="64"/>
      </patternFill>
    </fill>
    <fill>
      <patternFill patternType="solid">
        <fgColor theme="1" tint="4.9989318521683403E-2"/>
        <bgColor indexed="64"/>
      </patternFill>
    </fill>
    <fill>
      <patternFill patternType="solid">
        <fgColor theme="0" tint="-0.499984740745262"/>
        <bgColor indexed="64"/>
      </patternFill>
    </fill>
  </fills>
  <borders count="98">
    <border>
      <left/>
      <right/>
      <top/>
      <bottom/>
      <diagonal/>
    </border>
    <border>
      <left style="thin">
        <color indexed="64"/>
      </left>
      <right style="thin">
        <color indexed="64"/>
      </right>
      <top style="thin">
        <color indexed="64"/>
      </top>
      <bottom style="thin">
        <color indexed="64"/>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top style="thin">
        <color theme="2" tint="-0.249977111117893"/>
      </top>
      <bottom/>
      <diagonal/>
    </border>
    <border>
      <left/>
      <right style="thin">
        <color theme="2" tint="-0.249977111117893"/>
      </right>
      <top style="thin">
        <color theme="2" tint="-0.249977111117893"/>
      </top>
      <bottom/>
      <diagonal/>
    </border>
    <border>
      <left/>
      <right style="medium">
        <color indexed="64"/>
      </right>
      <top style="medium">
        <color indexed="64"/>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indexed="64"/>
      </left>
      <right style="thin">
        <color indexed="64"/>
      </right>
      <top/>
      <bottom style="thin">
        <color theme="1" tint="0.499984740745262"/>
      </bottom>
      <diagonal/>
    </border>
    <border>
      <left style="thin">
        <color theme="1"/>
      </left>
      <right style="medium">
        <color rgb="FF7030A0"/>
      </right>
      <top/>
      <bottom style="thin">
        <color theme="1"/>
      </bottom>
      <diagonal/>
    </border>
    <border>
      <left style="thin">
        <color theme="1"/>
      </left>
      <right style="thin">
        <color theme="1"/>
      </right>
      <top/>
      <bottom/>
      <diagonal/>
    </border>
    <border>
      <left style="thin">
        <color theme="1"/>
      </left>
      <right style="medium">
        <color rgb="FF7030A0"/>
      </right>
      <top/>
      <bottom/>
      <diagonal/>
    </border>
    <border>
      <left/>
      <right style="thin">
        <color theme="1"/>
      </right>
      <top style="thin">
        <color theme="1"/>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top/>
      <bottom style="thin">
        <color theme="2" tint="-0.249977111117893"/>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theme="2" tint="-0.249977111117893"/>
      </right>
      <top style="thin">
        <color theme="2"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style="thin">
        <color theme="1" tint="0.34998626667073579"/>
      </left>
      <right style="thin">
        <color theme="1"/>
      </right>
      <top/>
      <bottom/>
      <diagonal/>
    </border>
    <border>
      <left style="thin">
        <color theme="1"/>
      </left>
      <right/>
      <top/>
      <bottom/>
      <diagonal/>
    </border>
    <border>
      <left/>
      <right style="thin">
        <color theme="1"/>
      </right>
      <top/>
      <bottom/>
      <diagonal/>
    </border>
    <border>
      <left/>
      <right style="thin">
        <color rgb="FFC00000"/>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theme="1" tint="0.499984740745262"/>
      </right>
      <top style="thin">
        <color theme="1" tint="0.499984740745262"/>
      </top>
      <bottom style="thin">
        <color theme="1" tint="0.499984740745262"/>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theme="1" tint="0.499984740745262"/>
      </top>
      <bottom style="thin">
        <color theme="1" tint="0.499984740745262"/>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medium">
        <color rgb="FF7030A0"/>
      </top>
      <bottom/>
      <diagonal/>
    </border>
    <border>
      <left style="medium">
        <color indexed="64"/>
      </left>
      <right style="thin">
        <color theme="1"/>
      </right>
      <top style="medium">
        <color indexed="64"/>
      </top>
      <bottom/>
      <diagonal/>
    </border>
    <border>
      <left style="thin">
        <color theme="1"/>
      </left>
      <right style="thin">
        <color theme="1"/>
      </right>
      <top style="medium">
        <color indexed="64"/>
      </top>
      <bottom style="thin">
        <color theme="1"/>
      </bottom>
      <diagonal/>
    </border>
    <border>
      <left style="thin">
        <color theme="1"/>
      </left>
      <right style="thin">
        <color theme="1"/>
      </right>
      <top style="medium">
        <color indexed="64"/>
      </top>
      <bottom/>
      <diagonal/>
    </border>
    <border>
      <left style="thin">
        <color theme="1"/>
      </left>
      <right/>
      <top style="medium">
        <color indexed="64"/>
      </top>
      <bottom style="thin">
        <color theme="1"/>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theme="1"/>
      </left>
      <right style="medium">
        <color rgb="FF7030A0"/>
      </right>
      <top style="medium">
        <color indexed="64"/>
      </top>
      <bottom/>
      <diagonal/>
    </border>
    <border>
      <left/>
      <right style="thin">
        <color theme="1"/>
      </right>
      <top style="medium">
        <color indexed="64"/>
      </top>
      <bottom style="thin">
        <color theme="1"/>
      </bottom>
      <diagonal/>
    </border>
    <border>
      <left style="thin">
        <color theme="1"/>
      </left>
      <right style="medium">
        <color indexed="64"/>
      </right>
      <top style="medium">
        <color indexed="64"/>
      </top>
      <bottom/>
      <diagonal/>
    </border>
    <border>
      <left style="medium">
        <color indexed="64"/>
      </left>
      <right style="thin">
        <color theme="1"/>
      </right>
      <top/>
      <bottom style="thin">
        <color theme="1"/>
      </bottom>
      <diagonal/>
    </border>
    <border>
      <left style="thin">
        <color theme="1"/>
      </left>
      <right style="medium">
        <color indexed="64"/>
      </right>
      <top/>
      <bottom/>
      <diagonal/>
    </border>
    <border>
      <left style="thin">
        <color theme="1"/>
      </left>
      <right style="medium">
        <color indexed="64"/>
      </right>
      <top style="thin">
        <color theme="1"/>
      </top>
      <bottom style="thin">
        <color theme="1"/>
      </bottom>
      <diagonal/>
    </border>
    <border>
      <left style="medium">
        <color indexed="64"/>
      </left>
      <right style="thin">
        <color theme="2" tint="-0.249977111117893"/>
      </right>
      <top style="thin">
        <color theme="2" tint="-0.249977111117893"/>
      </top>
      <bottom style="medium">
        <color indexed="64"/>
      </bottom>
      <diagonal/>
    </border>
    <border>
      <left/>
      <right/>
      <top/>
      <bottom style="medium">
        <color indexed="64"/>
      </bottom>
      <diagonal/>
    </border>
    <border>
      <left style="thin">
        <color theme="2" tint="-0.249977111117893"/>
      </left>
      <right style="thin">
        <color theme="2" tint="-0.249977111117893"/>
      </right>
      <top style="thin">
        <color theme="2" tint="-0.249977111117893"/>
      </top>
      <bottom style="medium">
        <color indexed="64"/>
      </bottom>
      <diagonal/>
    </border>
    <border>
      <left style="thin">
        <color theme="2" tint="-0.249977111117893"/>
      </left>
      <right/>
      <top style="thin">
        <color theme="2" tint="-0.249977111117893"/>
      </top>
      <bottom style="medium">
        <color indexed="64"/>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left>
      <right style="thin">
        <color theme="1"/>
      </right>
      <top style="thin">
        <color theme="1"/>
      </top>
      <bottom style="medium">
        <color indexed="64"/>
      </bottom>
      <diagonal/>
    </border>
    <border>
      <left style="thin">
        <color theme="1"/>
      </left>
      <right style="medium">
        <color indexed="64"/>
      </right>
      <top style="thin">
        <color theme="1"/>
      </top>
      <bottom style="medium">
        <color indexed="64"/>
      </bottom>
      <diagonal/>
    </border>
    <border>
      <left style="thin">
        <color theme="1" tint="0.499984740745262"/>
      </left>
      <right/>
      <top style="thin">
        <color theme="1" tint="0.499984740745262"/>
      </top>
      <bottom style="medium">
        <color indexed="64"/>
      </bottom>
      <diagonal/>
    </border>
    <border>
      <left/>
      <right style="medium">
        <color rgb="FFC00000"/>
      </right>
      <top style="thin">
        <color indexed="64"/>
      </top>
      <bottom style="thin">
        <color indexed="64"/>
      </bottom>
      <diagonal/>
    </border>
    <border>
      <left/>
      <right style="thin">
        <color theme="1" tint="0.499984740745262"/>
      </right>
      <top style="thin">
        <color theme="1" tint="0.499984740745262"/>
      </top>
      <bottom style="medium">
        <color indexed="64"/>
      </bottom>
      <diagonal/>
    </border>
    <border>
      <left style="medium">
        <color indexed="64"/>
      </left>
      <right style="thin">
        <color theme="1" tint="0.499984740745262"/>
      </right>
      <top style="medium">
        <color indexed="64"/>
      </top>
      <bottom style="thin">
        <color theme="1" tint="0.499984740745262"/>
      </bottom>
      <diagonal/>
    </border>
    <border>
      <left style="thin">
        <color theme="1" tint="0.499984740745262"/>
      </left>
      <right style="thin">
        <color theme="1" tint="0.499984740745262"/>
      </right>
      <top style="medium">
        <color indexed="64"/>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style="medium">
        <color indexed="64"/>
      </left>
      <right style="thin">
        <color theme="1"/>
      </right>
      <top/>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style="medium">
        <color indexed="64"/>
      </right>
      <top style="thin">
        <color theme="1" tint="0.499984740745262"/>
      </top>
      <bottom style="medium">
        <color indexed="64"/>
      </bottom>
      <diagonal/>
    </border>
    <border>
      <left/>
      <right style="thin">
        <color theme="1" tint="0.499984740745262"/>
      </right>
      <top style="medium">
        <color indexed="64"/>
      </top>
      <bottom style="thin">
        <color theme="1" tint="0.499984740745262"/>
      </bottom>
      <diagonal/>
    </border>
    <border>
      <left/>
      <right style="medium">
        <color indexed="64"/>
      </right>
      <top style="medium">
        <color indexed="64"/>
      </top>
      <bottom style="thin">
        <color theme="1" tint="0.499984740745262"/>
      </bottom>
      <diagonal/>
    </border>
    <border>
      <left/>
      <right style="medium">
        <color indexed="64"/>
      </right>
      <top style="thin">
        <color theme="1" tint="0.499984740745262"/>
      </top>
      <bottom style="thin">
        <color theme="1" tint="0.499984740745262"/>
      </bottom>
      <diagonal/>
    </border>
    <border>
      <left/>
      <right style="medium">
        <color indexed="64"/>
      </right>
      <top/>
      <bottom/>
      <diagonal/>
    </border>
    <border>
      <left style="medium">
        <color indexed="64"/>
      </left>
      <right style="thin">
        <color theme="2" tint="-0.249977111117893"/>
      </right>
      <top style="thin">
        <color theme="2" tint="-0.249977111117893"/>
      </top>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top style="thin">
        <color theme="2" tint="-0.249977111117893"/>
      </top>
      <bottom/>
      <diagonal/>
    </border>
    <border>
      <left style="thin">
        <color theme="1" tint="0.499984740745262"/>
      </left>
      <right style="thin">
        <color theme="1" tint="0.499984740745262"/>
      </right>
      <top/>
      <bottom/>
      <diagonal/>
    </border>
    <border>
      <left style="thin">
        <color theme="1" tint="0.499984740745262"/>
      </left>
      <right/>
      <top/>
      <bottom/>
      <diagonal/>
    </border>
    <border>
      <left style="medium">
        <color indexed="64"/>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medium">
        <color indexed="64"/>
      </right>
      <top style="thin">
        <color theme="1" tint="0.499984740745262"/>
      </top>
      <bottom/>
      <diagonal/>
    </border>
    <border>
      <left style="medium">
        <color indexed="64"/>
      </left>
      <right style="thin">
        <color theme="1" tint="0.499984740745262"/>
      </right>
      <top style="thin">
        <color theme="1" tint="0.499984740745262"/>
      </top>
      <bottom/>
      <diagonal/>
    </border>
    <border>
      <left style="thin">
        <color theme="1"/>
      </left>
      <right style="medium">
        <color indexed="64"/>
      </right>
      <top style="thin">
        <color theme="1"/>
      </top>
      <bottom/>
      <diagonal/>
    </border>
  </borders>
  <cellStyleXfs count="9">
    <xf numFmtId="0" fontId="0" fillId="0" borderId="0"/>
    <xf numFmtId="9" fontId="1" fillId="0" borderId="0" applyFont="0" applyFill="0" applyBorder="0" applyAlignment="0" applyProtection="0"/>
    <xf numFmtId="43" fontId="1" fillId="0" borderId="0" applyFont="0" applyFill="0" applyBorder="0" applyAlignment="0" applyProtection="0"/>
    <xf numFmtId="0" fontId="15" fillId="0" borderId="0"/>
    <xf numFmtId="43" fontId="1" fillId="0" borderId="0" applyFont="0" applyFill="0" applyBorder="0" applyAlignment="0" applyProtection="0"/>
    <xf numFmtId="42" fontId="1" fillId="0" borderId="0" applyFont="0" applyFill="0" applyBorder="0" applyAlignment="0" applyProtection="0"/>
    <xf numFmtId="0" fontId="3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445">
    <xf numFmtId="0" fontId="0" fillId="0" borderId="0" xfId="0"/>
    <xf numFmtId="0" fontId="2" fillId="0" borderId="1" xfId="0" applyFont="1" applyBorder="1"/>
    <xf numFmtId="0" fontId="2" fillId="0" borderId="0" xfId="0" applyFont="1"/>
    <xf numFmtId="0" fontId="2" fillId="0" borderId="1" xfId="0" applyFont="1" applyBorder="1" applyAlignment="1">
      <alignment horizontal="center"/>
    </xf>
    <xf numFmtId="164" fontId="2" fillId="0" borderId="1" xfId="0" applyNumberFormat="1" applyFont="1" applyBorder="1"/>
    <xf numFmtId="0" fontId="5" fillId="0" borderId="1" xfId="0" applyFont="1" applyBorder="1" applyAlignment="1">
      <alignment horizontal="center" vertical="center"/>
    </xf>
    <xf numFmtId="164" fontId="2" fillId="0" borderId="1" xfId="2" applyNumberFormat="1" applyFont="1" applyBorder="1"/>
    <xf numFmtId="9" fontId="2" fillId="0" borderId="1" xfId="1" applyFont="1" applyFill="1" applyBorder="1"/>
    <xf numFmtId="164" fontId="2" fillId="0" borderId="1" xfId="2" applyNumberFormat="1" applyFont="1" applyFill="1" applyBorder="1"/>
    <xf numFmtId="3" fontId="2" fillId="0" borderId="1" xfId="0" applyNumberFormat="1" applyFont="1" applyBorder="1"/>
    <xf numFmtId="0" fontId="6" fillId="0" borderId="1" xfId="0" applyFont="1" applyBorder="1"/>
    <xf numFmtId="9" fontId="7" fillId="0" borderId="1" xfId="1" applyFont="1" applyFill="1" applyBorder="1" applyAlignment="1">
      <alignment horizontal="center" vertical="center"/>
    </xf>
    <xf numFmtId="9" fontId="8" fillId="0" borderId="1" xfId="1" applyFont="1" applyFill="1" applyBorder="1"/>
    <xf numFmtId="164" fontId="8" fillId="0" borderId="1" xfId="0" applyNumberFormat="1" applyFont="1" applyBorder="1"/>
    <xf numFmtId="0" fontId="5" fillId="0" borderId="0" xfId="0" applyFont="1" applyAlignment="1">
      <alignment horizontal="center" vertical="center"/>
    </xf>
    <xf numFmtId="0" fontId="7" fillId="0" borderId="1" xfId="0" applyFont="1" applyBorder="1" applyAlignment="1">
      <alignment horizontal="center" vertical="center"/>
    </xf>
    <xf numFmtId="0" fontId="2" fillId="0" borderId="0" xfId="0" applyFont="1" applyAlignment="1">
      <alignment horizontal="center"/>
    </xf>
    <xf numFmtId="9" fontId="8" fillId="0" borderId="0" xfId="1" applyFont="1" applyFill="1"/>
    <xf numFmtId="0" fontId="8" fillId="0" borderId="0" xfId="0" applyFont="1"/>
    <xf numFmtId="164" fontId="2" fillId="4" borderId="1" xfId="0" applyNumberFormat="1" applyFont="1" applyFill="1" applyBorder="1"/>
    <xf numFmtId="0" fontId="5" fillId="4" borderId="1" xfId="0" applyFont="1" applyFill="1" applyBorder="1" applyAlignment="1">
      <alignment horizontal="center" vertical="center"/>
    </xf>
    <xf numFmtId="0" fontId="5" fillId="5"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0" fillId="3" borderId="0" xfId="0" applyFill="1"/>
    <xf numFmtId="0" fontId="0" fillId="0" borderId="0" xfId="0" applyAlignment="1">
      <alignment horizontal="center"/>
    </xf>
    <xf numFmtId="0" fontId="9" fillId="2" borderId="1" xfId="0" applyFont="1" applyFill="1" applyBorder="1" applyAlignment="1">
      <alignment horizontal="center" vertical="center"/>
    </xf>
    <xf numFmtId="0" fontId="0" fillId="0" borderId="1" xfId="0" applyBorder="1"/>
    <xf numFmtId="0" fontId="0" fillId="0" borderId="1" xfId="0" applyBorder="1" applyAlignment="1">
      <alignment horizontal="center"/>
    </xf>
    <xf numFmtId="164" fontId="0" fillId="0" borderId="1" xfId="0" applyNumberFormat="1" applyBorder="1"/>
    <xf numFmtId="164" fontId="0" fillId="0" borderId="1" xfId="2" applyNumberFormat="1" applyFont="1" applyBorder="1"/>
    <xf numFmtId="0" fontId="0" fillId="0" borderId="1" xfId="0" applyBorder="1" applyAlignment="1">
      <alignment horizontal="left"/>
    </xf>
    <xf numFmtId="0" fontId="0" fillId="5" borderId="1" xfId="0" applyFill="1" applyBorder="1"/>
    <xf numFmtId="0" fontId="0" fillId="5" borderId="1" xfId="0" applyFill="1" applyBorder="1" applyAlignment="1">
      <alignment horizontal="left"/>
    </xf>
    <xf numFmtId="0" fontId="0" fillId="5" borderId="1" xfId="0" applyFill="1" applyBorder="1" applyAlignment="1">
      <alignment horizontal="center"/>
    </xf>
    <xf numFmtId="164" fontId="0" fillId="5" borderId="1" xfId="2" applyNumberFormat="1" applyFont="1" applyFill="1" applyBorder="1"/>
    <xf numFmtId="9" fontId="0" fillId="5" borderId="1" xfId="1" applyFont="1" applyFill="1" applyBorder="1" applyAlignment="1">
      <alignment horizontal="center"/>
    </xf>
    <xf numFmtId="9" fontId="0" fillId="0" borderId="1" xfId="1" applyFont="1" applyBorder="1" applyAlignment="1">
      <alignment horizontal="center"/>
    </xf>
    <xf numFmtId="0" fontId="0" fillId="9" borderId="1" xfId="0" applyFill="1" applyBorder="1"/>
    <xf numFmtId="0" fontId="0" fillId="9" borderId="1" xfId="0" applyFill="1" applyBorder="1" applyAlignment="1">
      <alignment horizontal="left"/>
    </xf>
    <xf numFmtId="0" fontId="0" fillId="9" borderId="1" xfId="0" applyFill="1" applyBorder="1" applyAlignment="1">
      <alignment horizontal="center"/>
    </xf>
    <xf numFmtId="164" fontId="0" fillId="9" borderId="1" xfId="2" applyNumberFormat="1" applyFont="1" applyFill="1" applyBorder="1"/>
    <xf numFmtId="9" fontId="10" fillId="9" borderId="1" xfId="1" applyFont="1" applyFill="1" applyBorder="1" applyAlignment="1">
      <alignment horizontal="center"/>
    </xf>
    <xf numFmtId="0" fontId="2" fillId="0" borderId="1" xfId="0" applyFont="1" applyBorder="1" applyAlignment="1">
      <alignment horizontal="center" vertical="center"/>
    </xf>
    <xf numFmtId="0" fontId="2" fillId="0" borderId="1" xfId="0" applyFont="1" applyBorder="1" applyAlignment="1">
      <alignment vertical="center"/>
    </xf>
    <xf numFmtId="164" fontId="2" fillId="5" borderId="1" xfId="0" applyNumberFormat="1" applyFont="1" applyFill="1" applyBorder="1" applyAlignment="1">
      <alignment vertical="center"/>
    </xf>
    <xf numFmtId="164" fontId="2" fillId="6" borderId="1" xfId="0" applyNumberFormat="1" applyFont="1" applyFill="1" applyBorder="1" applyAlignment="1">
      <alignment vertical="center"/>
    </xf>
    <xf numFmtId="164" fontId="2" fillId="7" borderId="1" xfId="0" applyNumberFormat="1" applyFont="1" applyFill="1" applyBorder="1" applyAlignment="1">
      <alignment vertical="center"/>
    </xf>
    <xf numFmtId="164" fontId="2" fillId="7" borderId="1" xfId="0" applyNumberFormat="1" applyFont="1" applyFill="1" applyBorder="1" applyAlignment="1">
      <alignment horizontal="center" vertical="center"/>
    </xf>
    <xf numFmtId="164" fontId="2" fillId="8" borderId="1" xfId="0" applyNumberFormat="1" applyFont="1" applyFill="1" applyBorder="1" applyAlignment="1">
      <alignment vertical="center"/>
    </xf>
    <xf numFmtId="0" fontId="2" fillId="0" borderId="0" xfId="0" applyFont="1" applyAlignment="1">
      <alignment vertical="center"/>
    </xf>
    <xf numFmtId="0" fontId="2" fillId="0" borderId="0" xfId="0" applyFont="1" applyAlignment="1">
      <alignment horizontal="center" vertical="center"/>
    </xf>
    <xf numFmtId="164" fontId="2" fillId="0" borderId="0" xfId="0" applyNumberFormat="1" applyFont="1" applyAlignment="1">
      <alignment vertical="center"/>
    </xf>
    <xf numFmtId="164" fontId="11" fillId="7" borderId="1" xfId="0" applyNumberFormat="1" applyFont="1" applyFill="1" applyBorder="1" applyAlignment="1">
      <alignment vertical="center"/>
    </xf>
    <xf numFmtId="0" fontId="0" fillId="10" borderId="1" xfId="0" applyFill="1" applyBorder="1"/>
    <xf numFmtId="0" fontId="0" fillId="10" borderId="1" xfId="0" applyFill="1" applyBorder="1" applyAlignment="1">
      <alignment horizontal="left"/>
    </xf>
    <xf numFmtId="0" fontId="0" fillId="10" borderId="1" xfId="0" applyFill="1" applyBorder="1" applyAlignment="1">
      <alignment horizontal="center"/>
    </xf>
    <xf numFmtId="164" fontId="0" fillId="10" borderId="1" xfId="2" applyNumberFormat="1" applyFont="1" applyFill="1" applyBorder="1"/>
    <xf numFmtId="164" fontId="2" fillId="10" borderId="1" xfId="2" applyNumberFormat="1" applyFont="1" applyFill="1" applyBorder="1"/>
    <xf numFmtId="0" fontId="2" fillId="0" borderId="1" xfId="0" applyFont="1" applyBorder="1" applyAlignment="1">
      <alignment horizontal="left"/>
    </xf>
    <xf numFmtId="9" fontId="2" fillId="0" borderId="1" xfId="1" applyFont="1" applyBorder="1" applyAlignment="1">
      <alignment horizontal="center"/>
    </xf>
    <xf numFmtId="0" fontId="2" fillId="5" borderId="1" xfId="0" applyFont="1" applyFill="1" applyBorder="1"/>
    <xf numFmtId="0" fontId="2" fillId="5" borderId="1" xfId="0" applyFont="1" applyFill="1" applyBorder="1" applyAlignment="1">
      <alignment horizontal="left"/>
    </xf>
    <xf numFmtId="0" fontId="2" fillId="5" borderId="1" xfId="0" applyFont="1" applyFill="1" applyBorder="1" applyAlignment="1">
      <alignment horizontal="center"/>
    </xf>
    <xf numFmtId="164" fontId="2" fillId="5" borderId="1" xfId="2" applyNumberFormat="1" applyFont="1" applyFill="1" applyBorder="1"/>
    <xf numFmtId="9" fontId="2" fillId="5" borderId="1" xfId="1" applyFont="1" applyFill="1" applyBorder="1" applyAlignment="1">
      <alignment horizontal="center"/>
    </xf>
    <xf numFmtId="3" fontId="2" fillId="0" borderId="0" xfId="0" applyNumberFormat="1" applyFont="1" applyAlignment="1">
      <alignment horizontal="center"/>
    </xf>
    <xf numFmtId="9" fontId="2" fillId="0" borderId="0" xfId="1" applyFont="1"/>
    <xf numFmtId="0" fontId="11" fillId="0" borderId="1" xfId="0" applyFont="1" applyBorder="1"/>
    <xf numFmtId="0" fontId="11" fillId="0" borderId="0" xfId="0" applyFont="1"/>
    <xf numFmtId="164" fontId="2" fillId="12" borderId="1" xfId="0" applyNumberFormat="1" applyFont="1" applyFill="1" applyBorder="1"/>
    <xf numFmtId="0" fontId="2" fillId="12" borderId="1" xfId="0" applyFont="1" applyFill="1" applyBorder="1" applyAlignment="1">
      <alignment horizontal="center"/>
    </xf>
    <xf numFmtId="164" fontId="2" fillId="0" borderId="0" xfId="0" applyNumberFormat="1" applyFont="1"/>
    <xf numFmtId="0" fontId="0" fillId="5" borderId="1" xfId="0" applyFill="1" applyBorder="1" applyAlignment="1">
      <alignment horizontal="center" vertical="center"/>
    </xf>
    <xf numFmtId="0" fontId="0" fillId="5" borderId="1" xfId="0" applyFill="1" applyBorder="1" applyAlignment="1">
      <alignment horizontal="left" vertical="center"/>
    </xf>
    <xf numFmtId="0" fontId="9" fillId="2" borderId="1" xfId="3" applyFont="1" applyFill="1" applyBorder="1" applyAlignment="1">
      <alignment horizontal="left" vertical="center"/>
    </xf>
    <xf numFmtId="0" fontId="0" fillId="0" borderId="0" xfId="0" applyAlignment="1">
      <alignment vertical="center"/>
    </xf>
    <xf numFmtId="0" fontId="1" fillId="13" borderId="1" xfId="3" applyFont="1" applyFill="1" applyBorder="1" applyAlignment="1">
      <alignment vertical="center"/>
    </xf>
    <xf numFmtId="0" fontId="0" fillId="13" borderId="1" xfId="0" applyFill="1" applyBorder="1" applyAlignment="1">
      <alignment horizontal="center" vertical="center"/>
    </xf>
    <xf numFmtId="0" fontId="14" fillId="11" borderId="1" xfId="0" applyFont="1" applyFill="1" applyBorder="1" applyAlignment="1">
      <alignment horizontal="center" vertical="center" wrapText="1"/>
    </xf>
    <xf numFmtId="0" fontId="0" fillId="0" borderId="0" xfId="0" applyAlignment="1">
      <alignment horizontal="center" vertical="center"/>
    </xf>
    <xf numFmtId="164" fontId="1" fillId="13" borderId="1" xfId="2" applyNumberFormat="1" applyFont="1" applyFill="1" applyBorder="1" applyAlignment="1">
      <alignment horizontal="center" vertical="center"/>
    </xf>
    <xf numFmtId="164" fontId="14" fillId="11" borderId="1" xfId="2" applyNumberFormat="1" applyFont="1" applyFill="1" applyBorder="1" applyAlignment="1">
      <alignment horizontal="center" vertical="center"/>
    </xf>
    <xf numFmtId="9" fontId="1" fillId="13" borderId="1" xfId="1" applyFont="1" applyFill="1" applyBorder="1" applyAlignment="1">
      <alignment horizontal="center" vertical="center"/>
    </xf>
    <xf numFmtId="9" fontId="14" fillId="11" borderId="1" xfId="1" applyFont="1" applyFill="1" applyBorder="1" applyAlignment="1">
      <alignment horizontal="center" vertical="center"/>
    </xf>
    <xf numFmtId="164" fontId="0" fillId="5" borderId="1" xfId="2" applyNumberFormat="1" applyFont="1" applyFill="1" applyBorder="1" applyAlignment="1">
      <alignment horizontal="center" vertical="center"/>
    </xf>
    <xf numFmtId="164" fontId="14" fillId="6" borderId="1" xfId="0" applyNumberFormat="1" applyFont="1" applyFill="1" applyBorder="1" applyAlignment="1">
      <alignment horizontal="center" vertical="center"/>
    </xf>
    <xf numFmtId="164" fontId="0" fillId="5" borderId="1" xfId="0" applyNumberFormat="1" applyFill="1" applyBorder="1" applyAlignment="1">
      <alignment horizontal="center" vertical="center"/>
    </xf>
    <xf numFmtId="9" fontId="0" fillId="5" borderId="1" xfId="1" applyFont="1" applyFill="1" applyBorder="1" applyAlignment="1">
      <alignment horizontal="center" vertical="center"/>
    </xf>
    <xf numFmtId="9" fontId="14" fillId="6" borderId="1" xfId="1" applyFont="1" applyFill="1" applyBorder="1" applyAlignment="1">
      <alignment horizontal="center" vertical="center"/>
    </xf>
    <xf numFmtId="0" fontId="0" fillId="13" borderId="1" xfId="0" applyFill="1" applyBorder="1" applyAlignment="1">
      <alignment horizontal="center" vertical="center" wrapText="1"/>
    </xf>
    <xf numFmtId="0" fontId="0" fillId="5" borderId="1" xfId="0" applyFill="1" applyBorder="1" applyAlignment="1">
      <alignment horizontal="center" vertical="center" wrapText="1"/>
    </xf>
    <xf numFmtId="0" fontId="14" fillId="6" borderId="1" xfId="0" applyFont="1" applyFill="1" applyBorder="1" applyAlignment="1">
      <alignment horizontal="center" vertical="center" wrapText="1"/>
    </xf>
    <xf numFmtId="0" fontId="0" fillId="0" borderId="0" xfId="0" applyAlignment="1">
      <alignment wrapText="1"/>
    </xf>
    <xf numFmtId="0" fontId="9" fillId="2" borderId="1" xfId="0" applyFont="1" applyFill="1" applyBorder="1" applyAlignment="1">
      <alignment horizontal="center" vertical="center" wrapText="1"/>
    </xf>
    <xf numFmtId="0" fontId="0" fillId="0" borderId="1" xfId="0" applyBorder="1" applyAlignment="1">
      <alignment wrapText="1"/>
    </xf>
    <xf numFmtId="0" fontId="0" fillId="10" borderId="1" xfId="0" applyFill="1" applyBorder="1" applyAlignment="1">
      <alignment wrapText="1"/>
    </xf>
    <xf numFmtId="0" fontId="0" fillId="9" borderId="1" xfId="0" applyFill="1" applyBorder="1" applyAlignment="1">
      <alignment wrapText="1"/>
    </xf>
    <xf numFmtId="0" fontId="0" fillId="5" borderId="1" xfId="0" applyFill="1" applyBorder="1" applyAlignment="1">
      <alignment wrapText="1"/>
    </xf>
    <xf numFmtId="0" fontId="2" fillId="5" borderId="1" xfId="0" applyFont="1" applyFill="1" applyBorder="1" applyAlignment="1">
      <alignment wrapText="1"/>
    </xf>
    <xf numFmtId="0" fontId="2" fillId="0" borderId="1" xfId="0" applyFont="1" applyBorder="1" applyAlignment="1">
      <alignment wrapText="1"/>
    </xf>
    <xf numFmtId="0" fontId="2" fillId="0" borderId="6" xfId="0" applyFont="1" applyBorder="1" applyAlignment="1">
      <alignment vertical="center"/>
    </xf>
    <xf numFmtId="0" fontId="2" fillId="0" borderId="7" xfId="0" applyFont="1" applyBorder="1" applyAlignment="1">
      <alignment vertical="center"/>
    </xf>
    <xf numFmtId="0" fontId="2" fillId="0" borderId="7" xfId="0" applyFont="1" applyBorder="1" applyAlignment="1">
      <alignment horizontal="center" vertical="center"/>
    </xf>
    <xf numFmtId="0" fontId="6" fillId="0" borderId="7" xfId="0" applyFont="1" applyBorder="1" applyAlignment="1">
      <alignment horizontal="center" vertical="center"/>
    </xf>
    <xf numFmtId="164" fontId="2" fillId="0" borderId="7" xfId="0" applyNumberFormat="1" applyFont="1" applyBorder="1" applyAlignment="1">
      <alignment vertical="center"/>
    </xf>
    <xf numFmtId="164" fontId="2" fillId="0" borderId="8" xfId="0" applyNumberFormat="1" applyFont="1" applyBorder="1" applyAlignment="1">
      <alignment vertical="center"/>
    </xf>
    <xf numFmtId="0" fontId="6" fillId="0" borderId="1" xfId="0" applyFont="1" applyBorder="1" applyAlignment="1">
      <alignment horizontal="center" vertical="center"/>
    </xf>
    <xf numFmtId="164" fontId="2" fillId="0" borderId="1" xfId="0" applyNumberFormat="1" applyFont="1" applyBorder="1" applyAlignment="1">
      <alignment vertical="center"/>
    </xf>
    <xf numFmtId="164" fontId="2" fillId="0" borderId="9" xfId="2" applyNumberFormat="1" applyFont="1" applyFill="1" applyBorder="1"/>
    <xf numFmtId="0" fontId="11" fillId="0" borderId="5" xfId="0" applyFont="1" applyBorder="1"/>
    <xf numFmtId="164" fontId="2" fillId="12" borderId="9" xfId="0" applyNumberFormat="1" applyFont="1" applyFill="1" applyBorder="1"/>
    <xf numFmtId="164" fontId="10" fillId="0" borderId="5" xfId="0" applyNumberFormat="1" applyFont="1" applyBorder="1"/>
    <xf numFmtId="3" fontId="2" fillId="0" borderId="0" xfId="0" applyNumberFormat="1" applyFont="1"/>
    <xf numFmtId="0" fontId="6" fillId="0" borderId="0" xfId="0" applyFont="1"/>
    <xf numFmtId="0" fontId="2" fillId="14" borderId="1" xfId="0" applyFont="1" applyFill="1" applyBorder="1" applyAlignment="1">
      <alignment horizontal="center"/>
    </xf>
    <xf numFmtId="0" fontId="2" fillId="14" borderId="1" xfId="0" applyFont="1" applyFill="1" applyBorder="1"/>
    <xf numFmtId="0" fontId="11" fillId="14" borderId="1" xfId="0" applyFont="1" applyFill="1" applyBorder="1"/>
    <xf numFmtId="9" fontId="2" fillId="14" borderId="1" xfId="1" applyFont="1" applyFill="1" applyBorder="1"/>
    <xf numFmtId="3" fontId="2" fillId="0" borderId="1" xfId="2" applyNumberFormat="1" applyFont="1" applyFill="1" applyBorder="1"/>
    <xf numFmtId="3" fontId="2" fillId="14" borderId="1" xfId="2" applyNumberFormat="1" applyFont="1" applyFill="1" applyBorder="1"/>
    <xf numFmtId="3" fontId="6" fillId="0" borderId="1" xfId="0" applyNumberFormat="1" applyFont="1" applyBorder="1"/>
    <xf numFmtId="3" fontId="6" fillId="0" borderId="1" xfId="2" applyNumberFormat="1" applyFont="1" applyFill="1" applyBorder="1"/>
    <xf numFmtId="0" fontId="2" fillId="6" borderId="1" xfId="0" applyFont="1" applyFill="1" applyBorder="1"/>
    <xf numFmtId="9" fontId="2" fillId="15" borderId="1" xfId="1" applyFont="1" applyFill="1" applyBorder="1"/>
    <xf numFmtId="0" fontId="5" fillId="15" borderId="1" xfId="0" applyFont="1" applyFill="1" applyBorder="1" applyAlignment="1">
      <alignment horizontal="center" vertical="center" wrapText="1"/>
    </xf>
    <xf numFmtId="164" fontId="10" fillId="0" borderId="0" xfId="0" applyNumberFormat="1" applyFont="1"/>
    <xf numFmtId="164" fontId="2" fillId="15" borderId="1" xfId="2" applyNumberFormat="1" applyFont="1" applyFill="1" applyBorder="1"/>
    <xf numFmtId="0" fontId="2" fillId="16" borderId="1" xfId="0" applyFont="1" applyFill="1" applyBorder="1"/>
    <xf numFmtId="0" fontId="11" fillId="15" borderId="1" xfId="0" applyFont="1" applyFill="1" applyBorder="1" applyAlignment="1">
      <alignment horizontal="center"/>
    </xf>
    <xf numFmtId="0" fontId="5" fillId="0" borderId="0" xfId="0" applyFont="1" applyAlignment="1">
      <alignment horizontal="center" vertical="center" wrapText="1"/>
    </xf>
    <xf numFmtId="0" fontId="25" fillId="0" borderId="0" xfId="0" applyFont="1"/>
    <xf numFmtId="3" fontId="26" fillId="5" borderId="27" xfId="5" applyNumberFormat="1" applyFont="1" applyFill="1" applyBorder="1"/>
    <xf numFmtId="3" fontId="26" fillId="0" borderId="27" xfId="0" applyNumberFormat="1" applyFont="1" applyBorder="1" applyAlignment="1">
      <alignment horizontal="center"/>
    </xf>
    <xf numFmtId="3" fontId="25" fillId="0" borderId="1" xfId="0" applyNumberFormat="1" applyFont="1" applyBorder="1" applyAlignment="1">
      <alignment horizontal="center"/>
    </xf>
    <xf numFmtId="3" fontId="26" fillId="0" borderId="19" xfId="0" applyNumberFormat="1" applyFont="1" applyBorder="1" applyAlignment="1">
      <alignment horizontal="center" vertical="center"/>
    </xf>
    <xf numFmtId="164" fontId="26" fillId="0" borderId="30" xfId="2" applyNumberFormat="1" applyFont="1" applyFill="1" applyBorder="1" applyAlignment="1">
      <alignment horizontal="center" vertical="center"/>
    </xf>
    <xf numFmtId="164" fontId="26" fillId="0" borderId="18" xfId="2" applyNumberFormat="1" applyFont="1" applyFill="1" applyBorder="1" applyAlignment="1">
      <alignment horizontal="center" vertical="center"/>
    </xf>
    <xf numFmtId="164" fontId="26" fillId="0" borderId="19" xfId="2" applyNumberFormat="1" applyFont="1" applyFill="1" applyBorder="1" applyAlignment="1">
      <alignment horizontal="center" vertical="center"/>
    </xf>
    <xf numFmtId="3" fontId="25" fillId="0" borderId="19" xfId="0" applyNumberFormat="1" applyFont="1" applyBorder="1" applyAlignment="1">
      <alignment horizontal="center"/>
    </xf>
    <xf numFmtId="1" fontId="26" fillId="0" borderId="19" xfId="2" applyNumberFormat="1" applyFont="1" applyFill="1" applyBorder="1" applyAlignment="1">
      <alignment horizontal="center" vertical="center"/>
    </xf>
    <xf numFmtId="3" fontId="25" fillId="0" borderId="19" xfId="1" applyNumberFormat="1" applyFont="1" applyBorder="1" applyAlignment="1">
      <alignment horizontal="center"/>
    </xf>
    <xf numFmtId="3" fontId="26" fillId="0" borderId="19" xfId="5" applyNumberFormat="1" applyFont="1" applyBorder="1" applyAlignment="1">
      <alignment horizontal="center" vertical="center" wrapText="1"/>
    </xf>
    <xf numFmtId="3" fontId="23" fillId="23" borderId="26" xfId="5" applyNumberFormat="1" applyFont="1" applyFill="1" applyBorder="1" applyAlignment="1">
      <alignment vertical="center" wrapText="1"/>
    </xf>
    <xf numFmtId="3" fontId="23" fillId="23" borderId="31" xfId="5" applyNumberFormat="1" applyFont="1" applyFill="1" applyBorder="1" applyAlignment="1">
      <alignment vertical="center"/>
    </xf>
    <xf numFmtId="3" fontId="23" fillId="23" borderId="26" xfId="5" applyNumberFormat="1" applyFont="1" applyFill="1" applyBorder="1"/>
    <xf numFmtId="3" fontId="23" fillId="23" borderId="32" xfId="5" applyNumberFormat="1" applyFont="1" applyFill="1" applyBorder="1"/>
    <xf numFmtId="3" fontId="23" fillId="23" borderId="32" xfId="0" applyNumberFormat="1" applyFont="1" applyFill="1" applyBorder="1" applyAlignment="1">
      <alignment horizontal="center" vertical="center"/>
    </xf>
    <xf numFmtId="9" fontId="23" fillId="23" borderId="33" xfId="1" applyFont="1" applyFill="1" applyBorder="1" applyAlignment="1">
      <alignment horizontal="center" vertical="center"/>
    </xf>
    <xf numFmtId="3" fontId="23" fillId="23" borderId="23" xfId="0" applyNumberFormat="1" applyFont="1" applyFill="1" applyBorder="1" applyAlignment="1">
      <alignment horizontal="center"/>
    </xf>
    <xf numFmtId="3" fontId="21" fillId="23" borderId="29" xfId="0" applyNumberFormat="1" applyFont="1" applyFill="1" applyBorder="1" applyAlignment="1">
      <alignment horizontal="center"/>
    </xf>
    <xf numFmtId="3" fontId="21" fillId="23" borderId="1" xfId="0" applyNumberFormat="1" applyFont="1" applyFill="1" applyBorder="1" applyAlignment="1">
      <alignment horizontal="center"/>
    </xf>
    <xf numFmtId="3" fontId="23" fillId="23" borderId="34" xfId="0" applyNumberFormat="1" applyFont="1" applyFill="1" applyBorder="1" applyAlignment="1">
      <alignment horizontal="center"/>
    </xf>
    <xf numFmtId="3" fontId="23" fillId="23" borderId="19" xfId="0" applyNumberFormat="1" applyFont="1" applyFill="1" applyBorder="1" applyAlignment="1">
      <alignment horizontal="center" vertical="center"/>
    </xf>
    <xf numFmtId="3" fontId="23" fillId="23" borderId="35" xfId="0" applyNumberFormat="1" applyFont="1" applyFill="1" applyBorder="1" applyAlignment="1">
      <alignment horizontal="center"/>
    </xf>
    <xf numFmtId="3" fontId="21" fillId="23" borderId="19" xfId="0" applyNumberFormat="1" applyFont="1" applyFill="1" applyBorder="1" applyAlignment="1">
      <alignment horizontal="center"/>
    </xf>
    <xf numFmtId="164" fontId="23" fillId="23" borderId="19" xfId="2" applyNumberFormat="1" applyFont="1" applyFill="1" applyBorder="1" applyAlignment="1">
      <alignment horizontal="center" vertical="center"/>
    </xf>
    <xf numFmtId="164" fontId="26" fillId="0" borderId="36" xfId="2" applyNumberFormat="1" applyFont="1" applyFill="1" applyBorder="1" applyAlignment="1">
      <alignment horizontal="center" vertical="center"/>
    </xf>
    <xf numFmtId="0" fontId="25" fillId="0" borderId="19" xfId="0" applyFont="1" applyBorder="1" applyAlignment="1">
      <alignment horizontal="center"/>
    </xf>
    <xf numFmtId="3" fontId="26" fillId="0" borderId="32" xfId="5" applyNumberFormat="1" applyFont="1" applyFill="1" applyBorder="1"/>
    <xf numFmtId="3" fontId="26" fillId="0" borderId="26" xfId="5" applyNumberFormat="1" applyFont="1" applyBorder="1" applyAlignment="1">
      <alignment vertical="center"/>
    </xf>
    <xf numFmtId="1" fontId="26" fillId="0" borderId="19" xfId="1" applyNumberFormat="1" applyFont="1" applyFill="1" applyBorder="1" applyAlignment="1">
      <alignment horizontal="center" vertical="center"/>
    </xf>
    <xf numFmtId="0" fontId="25" fillId="5" borderId="0" xfId="0" applyFont="1" applyFill="1" applyAlignment="1">
      <alignment vertical="center" wrapText="1"/>
    </xf>
    <xf numFmtId="0" fontId="30" fillId="0" borderId="0" xfId="6"/>
    <xf numFmtId="0" fontId="30" fillId="0" borderId="0" xfId="6" applyFill="1" applyBorder="1" applyAlignment="1" applyProtection="1"/>
    <xf numFmtId="0" fontId="2" fillId="15" borderId="1" xfId="0" applyFont="1" applyFill="1" applyBorder="1" applyAlignment="1">
      <alignment vertical="center"/>
    </xf>
    <xf numFmtId="0" fontId="2" fillId="16" borderId="1" xfId="0" applyFont="1" applyFill="1" applyBorder="1" applyAlignment="1">
      <alignment vertical="center"/>
    </xf>
    <xf numFmtId="0" fontId="0" fillId="15" borderId="0" xfId="0" applyFill="1" applyAlignment="1">
      <alignment vertical="center"/>
    </xf>
    <xf numFmtId="0" fontId="31" fillId="15" borderId="0" xfId="0" applyFont="1" applyFill="1" applyAlignment="1">
      <alignment vertical="center"/>
    </xf>
    <xf numFmtId="0" fontId="30" fillId="15" borderId="0" xfId="6" applyFill="1" applyBorder="1" applyAlignment="1" applyProtection="1"/>
    <xf numFmtId="0" fontId="27" fillId="0" borderId="0" xfId="6" applyFont="1" applyFill="1" applyBorder="1" applyAlignment="1" applyProtection="1"/>
    <xf numFmtId="9" fontId="23" fillId="23" borderId="1" xfId="1" applyFont="1" applyFill="1" applyBorder="1" applyAlignment="1">
      <alignment horizontal="center" vertical="center"/>
    </xf>
    <xf numFmtId="3" fontId="26" fillId="0" borderId="41" xfId="0" applyNumberFormat="1" applyFont="1" applyBorder="1" applyAlignment="1">
      <alignment horizontal="center"/>
    </xf>
    <xf numFmtId="0" fontId="0" fillId="4" borderId="1" xfId="0" applyFill="1" applyBorder="1"/>
    <xf numFmtId="3" fontId="21" fillId="26" borderId="1" xfId="0" applyNumberFormat="1" applyFont="1" applyFill="1" applyBorder="1" applyAlignment="1">
      <alignment horizontal="center"/>
    </xf>
    <xf numFmtId="164" fontId="26" fillId="0" borderId="0" xfId="2" applyNumberFormat="1" applyFont="1" applyFill="1" applyBorder="1" applyAlignment="1">
      <alignment horizontal="center" vertical="center"/>
    </xf>
    <xf numFmtId="0" fontId="33" fillId="0" borderId="0" xfId="0" applyFont="1" applyAlignment="1">
      <alignment vertical="center"/>
    </xf>
    <xf numFmtId="0" fontId="34" fillId="0" borderId="0" xfId="0" applyFont="1"/>
    <xf numFmtId="0" fontId="37" fillId="0" borderId="0" xfId="0" applyFont="1"/>
    <xf numFmtId="0" fontId="31" fillId="0" borderId="0" xfId="0" applyFont="1" applyAlignment="1">
      <alignment vertical="center"/>
    </xf>
    <xf numFmtId="0" fontId="34" fillId="0" borderId="0" xfId="0" applyFont="1" applyAlignment="1">
      <alignment horizontal="center"/>
    </xf>
    <xf numFmtId="9" fontId="38" fillId="0" borderId="0" xfId="1" applyFont="1"/>
    <xf numFmtId="0" fontId="34" fillId="0" borderId="0" xfId="0" applyFont="1" applyAlignment="1">
      <alignment horizontal="center" vertical="center"/>
    </xf>
    <xf numFmtId="165" fontId="34" fillId="0" borderId="0" xfId="0" applyNumberFormat="1" applyFont="1"/>
    <xf numFmtId="3" fontId="34" fillId="0" borderId="0" xfId="0" applyNumberFormat="1" applyFont="1"/>
    <xf numFmtId="3" fontId="34" fillId="0" borderId="0" xfId="0" applyNumberFormat="1" applyFont="1" applyAlignment="1">
      <alignment horizontal="center" vertical="center"/>
    </xf>
    <xf numFmtId="165" fontId="34" fillId="0" borderId="0" xfId="0" applyNumberFormat="1" applyFont="1" applyAlignment="1">
      <alignment horizontal="center"/>
    </xf>
    <xf numFmtId="165" fontId="34" fillId="0" borderId="0" xfId="0" applyNumberFormat="1" applyFont="1" applyAlignment="1">
      <alignment horizontal="center" vertical="center"/>
    </xf>
    <xf numFmtId="0" fontId="26" fillId="0" borderId="1" xfId="0" applyFont="1" applyBorder="1" applyAlignment="1">
      <alignment vertical="center"/>
    </xf>
    <xf numFmtId="0" fontId="26" fillId="16" borderId="1" xfId="0" applyFont="1" applyFill="1" applyBorder="1" applyAlignment="1">
      <alignment vertical="center"/>
    </xf>
    <xf numFmtId="9" fontId="23" fillId="23" borderId="35" xfId="1" applyFont="1" applyFill="1" applyBorder="1" applyAlignment="1">
      <alignment horizontal="center" vertical="center"/>
    </xf>
    <xf numFmtId="0" fontId="5" fillId="11" borderId="1" xfId="0" applyFont="1" applyFill="1" applyBorder="1" applyAlignment="1">
      <alignment horizontal="center" vertical="center" wrapText="1"/>
    </xf>
    <xf numFmtId="0" fontId="2" fillId="15" borderId="1" xfId="0" applyFont="1" applyFill="1" applyBorder="1" applyAlignment="1">
      <alignment horizontal="center"/>
    </xf>
    <xf numFmtId="0" fontId="2" fillId="15" borderId="1" xfId="0" applyFont="1" applyFill="1" applyBorder="1"/>
    <xf numFmtId="0" fontId="27" fillId="15" borderId="0" xfId="6" applyFont="1" applyFill="1" applyBorder="1" applyAlignment="1" applyProtection="1"/>
    <xf numFmtId="164" fontId="2" fillId="16" borderId="1" xfId="2" applyNumberFormat="1" applyFont="1" applyFill="1" applyBorder="1"/>
    <xf numFmtId="3" fontId="26" fillId="0" borderId="0" xfId="0" applyNumberFormat="1" applyFont="1" applyAlignment="1">
      <alignment horizontal="center"/>
    </xf>
    <xf numFmtId="3" fontId="25" fillId="26" borderId="1" xfId="0" applyNumberFormat="1" applyFont="1" applyFill="1" applyBorder="1" applyAlignment="1">
      <alignment horizontal="center"/>
    </xf>
    <xf numFmtId="0" fontId="26" fillId="0" borderId="0" xfId="0" applyFont="1" applyAlignment="1">
      <alignment vertical="center"/>
    </xf>
    <xf numFmtId="9" fontId="2" fillId="15" borderId="0" xfId="1" applyFont="1" applyFill="1" applyBorder="1"/>
    <xf numFmtId="164" fontId="2" fillId="0" borderId="0" xfId="2" applyNumberFormat="1" applyFont="1" applyFill="1"/>
    <xf numFmtId="9" fontId="23" fillId="28" borderId="28" xfId="1" applyFont="1" applyFill="1" applyBorder="1" applyAlignment="1">
      <alignment horizontal="center"/>
    </xf>
    <xf numFmtId="3" fontId="23" fillId="28" borderId="28" xfId="0" applyNumberFormat="1" applyFont="1" applyFill="1" applyBorder="1" applyAlignment="1">
      <alignment horizontal="center"/>
    </xf>
    <xf numFmtId="3" fontId="23" fillId="28" borderId="23" xfId="0" applyNumberFormat="1" applyFont="1" applyFill="1" applyBorder="1" applyAlignment="1">
      <alignment horizontal="center"/>
    </xf>
    <xf numFmtId="0" fontId="34" fillId="28" borderId="0" xfId="0" applyFont="1" applyFill="1"/>
    <xf numFmtId="3" fontId="34" fillId="28" borderId="0" xfId="0" applyNumberFormat="1" applyFont="1" applyFill="1" applyAlignment="1">
      <alignment horizontal="center" vertical="center"/>
    </xf>
    <xf numFmtId="165" fontId="34" fillId="28" borderId="0" xfId="0" applyNumberFormat="1" applyFont="1" applyFill="1" applyAlignment="1">
      <alignment horizontal="center" vertical="center"/>
    </xf>
    <xf numFmtId="0" fontId="34" fillId="28" borderId="0" xfId="0" applyFont="1" applyFill="1" applyAlignment="1">
      <alignment horizontal="center" vertical="center"/>
    </xf>
    <xf numFmtId="3" fontId="26" fillId="28" borderId="28" xfId="0" applyNumberFormat="1" applyFont="1" applyFill="1" applyBorder="1" applyAlignment="1">
      <alignment horizontal="center"/>
    </xf>
    <xf numFmtId="16" fontId="2" fillId="0" borderId="0" xfId="0" applyNumberFormat="1" applyFont="1"/>
    <xf numFmtId="17" fontId="2" fillId="0" borderId="0" xfId="0" applyNumberFormat="1" applyFont="1"/>
    <xf numFmtId="0" fontId="32" fillId="20" borderId="1" xfId="0" applyFont="1" applyFill="1" applyBorder="1" applyAlignment="1">
      <alignment horizontal="center" vertical="center" wrapText="1"/>
    </xf>
    <xf numFmtId="9" fontId="23" fillId="23" borderId="29" xfId="1" applyFont="1" applyFill="1" applyBorder="1" applyAlignment="1">
      <alignment horizontal="center" vertical="center"/>
    </xf>
    <xf numFmtId="0" fontId="12" fillId="11" borderId="30" xfId="0" applyFont="1" applyFill="1" applyBorder="1" applyAlignment="1">
      <alignment horizontal="center" vertical="center" wrapText="1"/>
    </xf>
    <xf numFmtId="0" fontId="11" fillId="0" borderId="30" xfId="0" applyFont="1" applyBorder="1"/>
    <xf numFmtId="0" fontId="11" fillId="14" borderId="30" xfId="0" applyFont="1" applyFill="1" applyBorder="1"/>
    <xf numFmtId="0" fontId="13" fillId="0" borderId="30" xfId="0" applyFont="1" applyBorder="1"/>
    <xf numFmtId="0" fontId="11" fillId="6" borderId="30" xfId="0" applyFont="1" applyFill="1" applyBorder="1"/>
    <xf numFmtId="0" fontId="11" fillId="0" borderId="37" xfId="0" applyFont="1" applyBorder="1"/>
    <xf numFmtId="3" fontId="11" fillId="0" borderId="42" xfId="0" applyNumberFormat="1" applyFont="1" applyBorder="1"/>
    <xf numFmtId="3" fontId="11" fillId="0" borderId="43" xfId="0" applyNumberFormat="1" applyFont="1" applyBorder="1"/>
    <xf numFmtId="3" fontId="26" fillId="0" borderId="1" xfId="0" applyNumberFormat="1" applyFont="1" applyBorder="1" applyAlignment="1">
      <alignment horizontal="center"/>
    </xf>
    <xf numFmtId="0" fontId="23" fillId="13" borderId="1" xfId="0" applyFont="1" applyFill="1" applyBorder="1" applyAlignment="1">
      <alignment horizontal="center" vertical="center" wrapText="1"/>
    </xf>
    <xf numFmtId="9" fontId="26" fillId="0" borderId="29" xfId="1" applyFont="1" applyBorder="1" applyAlignment="1">
      <alignment horizontal="center"/>
    </xf>
    <xf numFmtId="166" fontId="23" fillId="17" borderId="9" xfId="0" applyNumberFormat="1" applyFont="1" applyFill="1" applyBorder="1" applyAlignment="1">
      <alignment horizontal="center" vertical="center" wrapText="1"/>
    </xf>
    <xf numFmtId="166" fontId="23" fillId="13" borderId="9" xfId="0" applyNumberFormat="1" applyFont="1" applyFill="1" applyBorder="1" applyAlignment="1">
      <alignment horizontal="center" vertical="center" wrapText="1"/>
    </xf>
    <xf numFmtId="166" fontId="23" fillId="6" borderId="9" xfId="0" applyNumberFormat="1" applyFont="1" applyFill="1" applyBorder="1" applyAlignment="1">
      <alignment horizontal="center" vertical="center" wrapText="1"/>
    </xf>
    <xf numFmtId="3" fontId="26" fillId="0" borderId="45" xfId="0" applyNumberFormat="1" applyFont="1" applyBorder="1" applyAlignment="1">
      <alignment horizontal="center"/>
    </xf>
    <xf numFmtId="3" fontId="26" fillId="0" borderId="46" xfId="0" applyNumberFormat="1" applyFont="1" applyBorder="1" applyAlignment="1">
      <alignment horizontal="center"/>
    </xf>
    <xf numFmtId="3" fontId="26" fillId="0" borderId="47" xfId="0" applyNumberFormat="1" applyFont="1" applyBorder="1" applyAlignment="1">
      <alignment horizontal="center"/>
    </xf>
    <xf numFmtId="3" fontId="26" fillId="0" borderId="48" xfId="0" applyNumberFormat="1" applyFont="1" applyBorder="1" applyAlignment="1">
      <alignment horizontal="center"/>
    </xf>
    <xf numFmtId="3" fontId="26" fillId="0" borderId="49" xfId="0" applyNumberFormat="1" applyFont="1" applyBorder="1" applyAlignment="1">
      <alignment horizontal="center"/>
    </xf>
    <xf numFmtId="9" fontId="23" fillId="23" borderId="50" xfId="1" applyFont="1" applyFill="1" applyBorder="1" applyAlignment="1">
      <alignment horizontal="center" vertical="center"/>
    </xf>
    <xf numFmtId="9" fontId="23" fillId="23" borderId="49" xfId="1" applyFont="1" applyFill="1" applyBorder="1" applyAlignment="1">
      <alignment horizontal="center" vertical="center"/>
    </xf>
    <xf numFmtId="3" fontId="25" fillId="0" borderId="51" xfId="0" applyNumberFormat="1" applyFont="1" applyBorder="1" applyAlignment="1">
      <alignment horizontal="center"/>
    </xf>
    <xf numFmtId="3" fontId="25" fillId="0" borderId="46" xfId="0" applyNumberFormat="1" applyFont="1" applyBorder="1" applyAlignment="1">
      <alignment horizontal="center"/>
    </xf>
    <xf numFmtId="3" fontId="25" fillId="0" borderId="47" xfId="0" applyNumberFormat="1" applyFont="1" applyBorder="1" applyAlignment="1">
      <alignment horizontal="center"/>
    </xf>
    <xf numFmtId="3" fontId="25" fillId="0" borderId="50" xfId="0" applyNumberFormat="1" applyFont="1" applyBorder="1" applyAlignment="1">
      <alignment horizontal="center"/>
    </xf>
    <xf numFmtId="3" fontId="25" fillId="0" borderId="49" xfId="0" applyNumberFormat="1" applyFont="1" applyBorder="1" applyAlignment="1">
      <alignment horizontal="center"/>
    </xf>
    <xf numFmtId="3" fontId="21" fillId="23" borderId="50" xfId="0" applyNumberFormat="1" applyFont="1" applyFill="1" applyBorder="1" applyAlignment="1">
      <alignment horizontal="center"/>
    </xf>
    <xf numFmtId="3" fontId="21" fillId="23" borderId="52" xfId="0" applyNumberFormat="1" applyFont="1" applyFill="1" applyBorder="1" applyAlignment="1">
      <alignment horizontal="center"/>
    </xf>
    <xf numFmtId="3" fontId="21" fillId="23" borderId="49" xfId="0" applyNumberFormat="1" applyFont="1" applyFill="1" applyBorder="1" applyAlignment="1">
      <alignment horizontal="center"/>
    </xf>
    <xf numFmtId="166" fontId="23" fillId="20" borderId="9" xfId="0" applyNumberFormat="1" applyFont="1" applyFill="1" applyBorder="1" applyAlignment="1">
      <alignment horizontal="center" vertical="center" wrapText="1"/>
    </xf>
    <xf numFmtId="166" fontId="23" fillId="21" borderId="9" xfId="0" applyNumberFormat="1" applyFont="1" applyFill="1" applyBorder="1" applyAlignment="1">
      <alignment horizontal="center" vertical="center" wrapText="1"/>
    </xf>
    <xf numFmtId="0" fontId="35" fillId="5" borderId="12" xfId="0" applyFont="1" applyFill="1" applyBorder="1" applyAlignment="1">
      <alignment horizontal="center" vertical="center" wrapText="1"/>
    </xf>
    <xf numFmtId="164" fontId="29" fillId="0" borderId="20" xfId="2" applyNumberFormat="1" applyFont="1" applyFill="1" applyBorder="1" applyAlignment="1">
      <alignment horizontal="center" vertical="center"/>
    </xf>
    <xf numFmtId="0" fontId="32" fillId="20" borderId="46" xfId="0" applyFont="1" applyFill="1" applyBorder="1" applyAlignment="1">
      <alignment vertical="center" wrapText="1"/>
    </xf>
    <xf numFmtId="0" fontId="26" fillId="0" borderId="50" xfId="0" applyFont="1" applyBorder="1" applyAlignment="1">
      <alignment vertical="center"/>
    </xf>
    <xf numFmtId="164" fontId="26" fillId="0" borderId="67" xfId="2" applyNumberFormat="1" applyFont="1" applyFill="1" applyBorder="1" applyAlignment="1">
      <alignment horizontal="center" vertical="center"/>
    </xf>
    <xf numFmtId="3" fontId="23" fillId="23" borderId="31" xfId="5" applyNumberFormat="1" applyFont="1" applyFill="1" applyBorder="1" applyAlignment="1">
      <alignment vertical="center" wrapText="1"/>
    </xf>
    <xf numFmtId="164" fontId="23" fillId="23" borderId="67" xfId="2" applyNumberFormat="1" applyFont="1" applyFill="1" applyBorder="1" applyAlignment="1">
      <alignment horizontal="center" vertical="center"/>
    </xf>
    <xf numFmtId="3" fontId="26" fillId="0" borderId="31" xfId="5" applyNumberFormat="1" applyFont="1" applyBorder="1" applyAlignment="1">
      <alignment vertical="center"/>
    </xf>
    <xf numFmtId="3" fontId="27" fillId="0" borderId="68" xfId="5" applyNumberFormat="1" applyFont="1" applyBorder="1" applyAlignment="1">
      <alignment vertical="center"/>
    </xf>
    <xf numFmtId="0" fontId="31" fillId="0" borderId="69" xfId="0" applyFont="1" applyBorder="1" applyAlignment="1">
      <alignment vertical="center"/>
    </xf>
    <xf numFmtId="3" fontId="27" fillId="0" borderId="70" xfId="5" applyNumberFormat="1" applyFont="1" applyBorder="1" applyAlignment="1">
      <alignment vertical="center"/>
    </xf>
    <xf numFmtId="0" fontId="23" fillId="24" borderId="70" xfId="0" applyFont="1" applyFill="1" applyBorder="1"/>
    <xf numFmtId="0" fontId="28" fillId="21" borderId="70" xfId="0" applyFont="1" applyFill="1" applyBorder="1" applyAlignment="1">
      <alignment vertical="center"/>
    </xf>
    <xf numFmtId="0" fontId="28" fillId="21" borderId="71" xfId="0" applyFont="1" applyFill="1" applyBorder="1" applyAlignment="1">
      <alignment vertical="center"/>
    </xf>
    <xf numFmtId="0" fontId="28" fillId="21" borderId="69" xfId="0" applyFont="1" applyFill="1" applyBorder="1" applyAlignment="1">
      <alignment vertical="center"/>
    </xf>
    <xf numFmtId="165" fontId="28" fillId="21" borderId="72" xfId="0" applyNumberFormat="1" applyFont="1" applyFill="1" applyBorder="1" applyAlignment="1">
      <alignment horizontal="center" vertical="center"/>
    </xf>
    <xf numFmtId="165" fontId="28" fillId="28" borderId="72" xfId="0" applyNumberFormat="1" applyFont="1" applyFill="1" applyBorder="1" applyAlignment="1">
      <alignment horizontal="center" vertical="center"/>
    </xf>
    <xf numFmtId="3" fontId="26" fillId="0" borderId="69" xfId="0" applyNumberFormat="1" applyFont="1" applyBorder="1" applyAlignment="1">
      <alignment horizontal="center"/>
    </xf>
    <xf numFmtId="165" fontId="28" fillId="21" borderId="73" xfId="0" applyNumberFormat="1" applyFont="1" applyFill="1" applyBorder="1" applyAlignment="1">
      <alignment horizontal="center" vertical="center"/>
    </xf>
    <xf numFmtId="164" fontId="24" fillId="23" borderId="74" xfId="2" applyNumberFormat="1" applyFont="1" applyFill="1" applyBorder="1" applyAlignment="1">
      <alignment horizontal="center" vertical="center"/>
    </xf>
    <xf numFmtId="165" fontId="28" fillId="21" borderId="75" xfId="0" applyNumberFormat="1" applyFont="1" applyFill="1" applyBorder="1" applyAlignment="1">
      <alignment horizontal="center" vertical="center"/>
    </xf>
    <xf numFmtId="164" fontId="26" fillId="0" borderId="76" xfId="2" applyNumberFormat="1" applyFont="1" applyFill="1" applyBorder="1" applyAlignment="1">
      <alignment horizontal="center" vertical="center"/>
    </xf>
    <xf numFmtId="9" fontId="23" fillId="23" borderId="35" xfId="0" applyNumberFormat="1" applyFont="1" applyFill="1" applyBorder="1" applyAlignment="1">
      <alignment horizontal="center"/>
    </xf>
    <xf numFmtId="165" fontId="28" fillId="21" borderId="77" xfId="0" applyNumberFormat="1" applyFont="1" applyFill="1" applyBorder="1" applyAlignment="1">
      <alignment horizontal="center" vertical="center"/>
    </xf>
    <xf numFmtId="9" fontId="26" fillId="0" borderId="78" xfId="1" applyFont="1" applyBorder="1" applyAlignment="1">
      <alignment horizontal="center"/>
    </xf>
    <xf numFmtId="9" fontId="23" fillId="28" borderId="79" xfId="1" applyFont="1" applyFill="1" applyBorder="1" applyAlignment="1">
      <alignment horizontal="center"/>
    </xf>
    <xf numFmtId="3" fontId="26" fillId="28" borderId="79" xfId="0" applyNumberFormat="1" applyFont="1" applyFill="1" applyBorder="1" applyAlignment="1">
      <alignment horizontal="center"/>
    </xf>
    <xf numFmtId="3" fontId="21" fillId="26" borderId="46" xfId="0" applyNumberFormat="1" applyFont="1" applyFill="1" applyBorder="1" applyAlignment="1">
      <alignment horizontal="center"/>
    </xf>
    <xf numFmtId="164" fontId="26" fillId="26" borderId="47" xfId="2" applyNumberFormat="1" applyFont="1" applyFill="1" applyBorder="1" applyAlignment="1">
      <alignment horizontal="center" vertical="center"/>
    </xf>
    <xf numFmtId="9" fontId="26" fillId="0" borderId="80" xfId="1" applyFont="1" applyBorder="1" applyAlignment="1">
      <alignment horizontal="center"/>
    </xf>
    <xf numFmtId="164" fontId="26" fillId="26" borderId="49" xfId="2" applyNumberFormat="1" applyFont="1" applyFill="1" applyBorder="1" applyAlignment="1">
      <alignment horizontal="center" vertical="center"/>
    </xf>
    <xf numFmtId="9" fontId="23" fillId="23" borderId="81" xfId="1" applyFont="1" applyFill="1" applyBorder="1" applyAlignment="1">
      <alignment horizontal="center" vertical="center"/>
    </xf>
    <xf numFmtId="3" fontId="23" fillId="23" borderId="66" xfId="0" applyNumberFormat="1" applyFont="1" applyFill="1" applyBorder="1" applyAlignment="1">
      <alignment horizontal="center"/>
    </xf>
    <xf numFmtId="165" fontId="28" fillId="21" borderId="82" xfId="0" applyNumberFormat="1" applyFont="1" applyFill="1" applyBorder="1" applyAlignment="1">
      <alignment horizontal="center" vertical="center"/>
    </xf>
    <xf numFmtId="165" fontId="28" fillId="21" borderId="83" xfId="0" applyNumberFormat="1" applyFont="1" applyFill="1" applyBorder="1" applyAlignment="1">
      <alignment horizontal="center" vertical="center"/>
    </xf>
    <xf numFmtId="9" fontId="26" fillId="0" borderId="44" xfId="1" applyFont="1" applyBorder="1" applyAlignment="1">
      <alignment horizontal="center"/>
    </xf>
    <xf numFmtId="9" fontId="23" fillId="23" borderId="44" xfId="1" applyFont="1" applyFill="1" applyBorder="1" applyAlignment="1">
      <alignment horizontal="center" vertical="center"/>
    </xf>
    <xf numFmtId="9" fontId="23" fillId="26" borderId="51" xfId="1" applyFont="1" applyFill="1" applyBorder="1" applyAlignment="1">
      <alignment horizontal="center"/>
    </xf>
    <xf numFmtId="3" fontId="26" fillId="0" borderId="84" xfId="0" applyNumberFormat="1" applyFont="1" applyBorder="1" applyAlignment="1">
      <alignment horizontal="center"/>
    </xf>
    <xf numFmtId="3" fontId="26" fillId="0" borderId="85" xfId="0" applyNumberFormat="1" applyFont="1" applyBorder="1" applyAlignment="1">
      <alignment horizontal="center"/>
    </xf>
    <xf numFmtId="9" fontId="23" fillId="26" borderId="50" xfId="1" applyFont="1" applyFill="1" applyBorder="1" applyAlignment="1">
      <alignment horizontal="center"/>
    </xf>
    <xf numFmtId="3" fontId="26" fillId="0" borderId="86" xfId="0" applyNumberFormat="1" applyFont="1" applyBorder="1" applyAlignment="1">
      <alignment horizontal="center"/>
    </xf>
    <xf numFmtId="9" fontId="23" fillId="23" borderId="10" xfId="1" applyFont="1" applyFill="1" applyBorder="1" applyAlignment="1">
      <alignment horizontal="center" vertical="center"/>
    </xf>
    <xf numFmtId="9" fontId="23" fillId="23" borderId="87" xfId="1" applyFont="1" applyFill="1" applyBorder="1" applyAlignment="1">
      <alignment horizontal="center" vertical="center"/>
    </xf>
    <xf numFmtId="9" fontId="23" fillId="29" borderId="50" xfId="1" applyFont="1" applyFill="1" applyBorder="1" applyAlignment="1">
      <alignment horizontal="center"/>
    </xf>
    <xf numFmtId="0" fontId="2" fillId="30" borderId="1" xfId="0" applyFont="1" applyFill="1" applyBorder="1"/>
    <xf numFmtId="164" fontId="2" fillId="0" borderId="1" xfId="2" quotePrefix="1" applyNumberFormat="1" applyFont="1" applyFill="1" applyBorder="1"/>
    <xf numFmtId="164" fontId="2" fillId="0" borderId="1" xfId="7" quotePrefix="1" applyNumberFormat="1" applyFont="1" applyFill="1" applyBorder="1"/>
    <xf numFmtId="164" fontId="11" fillId="0" borderId="1" xfId="2" applyNumberFormat="1" applyFont="1" applyFill="1" applyBorder="1"/>
    <xf numFmtId="0" fontId="40" fillId="31" borderId="1" xfId="0" applyFont="1" applyFill="1" applyBorder="1" applyAlignment="1">
      <alignment horizontal="center" vertical="center" wrapText="1"/>
    </xf>
    <xf numFmtId="0" fontId="35" fillId="27" borderId="11" xfId="0" applyFont="1" applyFill="1" applyBorder="1" applyAlignment="1">
      <alignment horizontal="left" vertical="center" wrapText="1"/>
    </xf>
    <xf numFmtId="0" fontId="25" fillId="33" borderId="12" xfId="0" applyFont="1" applyFill="1" applyBorder="1" applyAlignment="1">
      <alignment vertical="center" wrapText="1"/>
    </xf>
    <xf numFmtId="3" fontId="23" fillId="19" borderId="55" xfId="5" applyNumberFormat="1" applyFont="1" applyFill="1" applyBorder="1" applyAlignment="1">
      <alignment horizontal="center" vertical="center"/>
    </xf>
    <xf numFmtId="3" fontId="23" fillId="19" borderId="19" xfId="5" applyNumberFormat="1" applyFont="1" applyFill="1" applyBorder="1" applyAlignment="1">
      <alignment horizontal="center" vertical="center"/>
    </xf>
    <xf numFmtId="0" fontId="28" fillId="25" borderId="0" xfId="6" applyFont="1" applyFill="1" applyBorder="1" applyAlignment="1" applyProtection="1">
      <alignment horizontal="center"/>
    </xf>
    <xf numFmtId="0" fontId="41" fillId="25" borderId="0" xfId="6" applyFont="1" applyFill="1" applyBorder="1" applyAlignment="1" applyProtection="1">
      <alignment horizontal="center"/>
    </xf>
    <xf numFmtId="164" fontId="2" fillId="15" borderId="1" xfId="0" applyNumberFormat="1" applyFont="1" applyFill="1" applyBorder="1" applyAlignment="1">
      <alignment vertical="center"/>
    </xf>
    <xf numFmtId="0" fontId="25" fillId="33" borderId="0" xfId="0" applyFont="1" applyFill="1" applyAlignment="1">
      <alignment vertical="center" wrapText="1"/>
    </xf>
    <xf numFmtId="0" fontId="25" fillId="0" borderId="0" xfId="0" applyFont="1" applyAlignment="1">
      <alignment vertical="center"/>
    </xf>
    <xf numFmtId="1" fontId="0" fillId="0" borderId="0" xfId="0" applyNumberFormat="1"/>
    <xf numFmtId="0" fontId="11" fillId="0" borderId="1" xfId="0" applyFont="1" applyBorder="1" applyAlignment="1">
      <alignment vertical="center"/>
    </xf>
    <xf numFmtId="0" fontId="40" fillId="31" borderId="0" xfId="0" applyFont="1" applyFill="1" applyAlignment="1">
      <alignment horizontal="center" vertical="center" wrapText="1"/>
    </xf>
    <xf numFmtId="3" fontId="2" fillId="0" borderId="30" xfId="0" applyNumberFormat="1" applyFont="1" applyBorder="1"/>
    <xf numFmtId="3" fontId="2" fillId="0" borderId="30" xfId="2" applyNumberFormat="1" applyFont="1" applyFill="1" applyBorder="1"/>
    <xf numFmtId="3" fontId="6" fillId="0" borderId="30" xfId="2" applyNumberFormat="1" applyFont="1" applyFill="1" applyBorder="1"/>
    <xf numFmtId="0" fontId="43" fillId="35" borderId="0" xfId="0" applyFont="1" applyFill="1" applyAlignment="1">
      <alignment horizontal="center" vertical="center" wrapText="1"/>
    </xf>
    <xf numFmtId="0" fontId="43" fillId="35" borderId="0" xfId="0" applyFont="1" applyFill="1" applyAlignment="1">
      <alignment horizontal="center" vertical="center"/>
    </xf>
    <xf numFmtId="0" fontId="27" fillId="0" borderId="0" xfId="0" applyFont="1" applyAlignment="1">
      <alignment vertical="center"/>
    </xf>
    <xf numFmtId="0" fontId="44" fillId="32" borderId="0" xfId="0" applyFont="1" applyFill="1" applyAlignment="1">
      <alignment vertical="center"/>
    </xf>
    <xf numFmtId="0" fontId="44" fillId="0" borderId="0" xfId="0" applyFont="1" applyAlignment="1">
      <alignment vertical="center"/>
    </xf>
    <xf numFmtId="0" fontId="34" fillId="35" borderId="0" xfId="0" applyFont="1" applyFill="1" applyAlignment="1">
      <alignment horizontal="center" vertical="center" wrapText="1"/>
    </xf>
    <xf numFmtId="0" fontId="31" fillId="32" borderId="0" xfId="0" applyFont="1" applyFill="1" applyAlignment="1">
      <alignment horizontal="center" vertical="center" wrapText="1"/>
    </xf>
    <xf numFmtId="0" fontId="31" fillId="35" borderId="0" xfId="0" applyFont="1" applyFill="1" applyAlignment="1">
      <alignment horizontal="center" vertical="center" wrapText="1"/>
    </xf>
    <xf numFmtId="0" fontId="31" fillId="0" borderId="0" xfId="0" applyFont="1" applyAlignment="1">
      <alignment horizontal="center" vertical="center" wrapText="1"/>
    </xf>
    <xf numFmtId="0" fontId="31" fillId="32" borderId="0" xfId="0" applyFont="1" applyFill="1" applyAlignment="1">
      <alignment vertical="center"/>
    </xf>
    <xf numFmtId="0" fontId="34" fillId="32" borderId="0" xfId="0" applyFont="1" applyFill="1"/>
    <xf numFmtId="0" fontId="0" fillId="32" borderId="0" xfId="0" applyFill="1"/>
    <xf numFmtId="0" fontId="42" fillId="36" borderId="0" xfId="0" applyFont="1" applyFill="1" applyAlignment="1">
      <alignment horizontal="center" vertical="center" wrapText="1"/>
    </xf>
    <xf numFmtId="0" fontId="40" fillId="31" borderId="30" xfId="0" applyFont="1" applyFill="1" applyBorder="1" applyAlignment="1">
      <alignment horizontal="center" vertical="center" wrapText="1"/>
    </xf>
    <xf numFmtId="0" fontId="0" fillId="0" borderId="0" xfId="0" pivotButton="1"/>
    <xf numFmtId="0" fontId="2" fillId="13" borderId="1" xfId="0" applyFont="1" applyFill="1" applyBorder="1"/>
    <xf numFmtId="9" fontId="2" fillId="13" borderId="1" xfId="1" applyFont="1" applyFill="1" applyBorder="1"/>
    <xf numFmtId="0" fontId="40" fillId="37" borderId="1" xfId="0" applyFont="1" applyFill="1" applyBorder="1" applyAlignment="1">
      <alignment horizontal="center" vertical="center" wrapText="1"/>
    </xf>
    <xf numFmtId="3" fontId="23" fillId="23" borderId="88" xfId="5" applyNumberFormat="1" applyFont="1" applyFill="1" applyBorder="1" applyAlignment="1">
      <alignment vertical="center" wrapText="1"/>
    </xf>
    <xf numFmtId="3" fontId="23" fillId="23" borderId="0" xfId="5" applyNumberFormat="1" applyFont="1" applyFill="1" applyBorder="1" applyAlignment="1">
      <alignment vertical="center" wrapText="1"/>
    </xf>
    <xf numFmtId="3" fontId="23" fillId="23" borderId="89" xfId="5" applyNumberFormat="1" applyFont="1" applyFill="1" applyBorder="1" applyAlignment="1">
      <alignment vertical="center" wrapText="1"/>
    </xf>
    <xf numFmtId="3" fontId="23" fillId="23" borderId="90" xfId="5" applyNumberFormat="1" applyFont="1" applyFill="1" applyBorder="1" applyAlignment="1">
      <alignment vertical="center" wrapText="1"/>
    </xf>
    <xf numFmtId="3" fontId="23" fillId="23" borderId="90" xfId="5" applyNumberFormat="1" applyFont="1" applyFill="1" applyBorder="1"/>
    <xf numFmtId="3" fontId="23" fillId="23" borderId="0" xfId="5" applyNumberFormat="1" applyFont="1" applyFill="1" applyBorder="1"/>
    <xf numFmtId="3" fontId="23" fillId="23" borderId="0" xfId="0" applyNumberFormat="1" applyFont="1" applyFill="1" applyAlignment="1">
      <alignment horizontal="center"/>
    </xf>
    <xf numFmtId="9" fontId="23" fillId="23" borderId="91" xfId="1" applyFont="1" applyFill="1" applyBorder="1" applyAlignment="1">
      <alignment horizontal="center" vertical="center"/>
    </xf>
    <xf numFmtId="3" fontId="23" fillId="23" borderId="91" xfId="0" applyNumberFormat="1" applyFont="1" applyFill="1" applyBorder="1" applyAlignment="1">
      <alignment horizontal="center"/>
    </xf>
    <xf numFmtId="9" fontId="23" fillId="23" borderId="92" xfId="1" applyFont="1" applyFill="1" applyBorder="1" applyAlignment="1">
      <alignment horizontal="center" vertical="center"/>
    </xf>
    <xf numFmtId="9" fontId="23" fillId="23" borderId="93" xfId="1" applyFont="1" applyFill="1" applyBorder="1" applyAlignment="1">
      <alignment horizontal="center" vertical="center"/>
    </xf>
    <xf numFmtId="9" fontId="23" fillId="23" borderId="94" xfId="1" applyFont="1" applyFill="1" applyBorder="1" applyAlignment="1">
      <alignment horizontal="center" vertical="center"/>
    </xf>
    <xf numFmtId="9" fontId="23" fillId="23" borderId="95" xfId="1" applyFont="1" applyFill="1" applyBorder="1" applyAlignment="1">
      <alignment horizontal="center" vertical="center"/>
    </xf>
    <xf numFmtId="9" fontId="23" fillId="23" borderId="96" xfId="1" applyFont="1" applyFill="1" applyBorder="1" applyAlignment="1">
      <alignment horizontal="center" vertical="center"/>
    </xf>
    <xf numFmtId="3" fontId="23" fillId="28" borderId="94" xfId="0" applyNumberFormat="1" applyFont="1" applyFill="1" applyBorder="1" applyAlignment="1">
      <alignment horizontal="center"/>
    </xf>
    <xf numFmtId="3" fontId="23" fillId="23" borderId="94" xfId="0" applyNumberFormat="1" applyFont="1" applyFill="1" applyBorder="1" applyAlignment="1">
      <alignment horizontal="center"/>
    </xf>
    <xf numFmtId="3" fontId="23" fillId="23" borderId="95" xfId="0" applyNumberFormat="1" applyFont="1" applyFill="1" applyBorder="1" applyAlignment="1">
      <alignment horizontal="center"/>
    </xf>
    <xf numFmtId="9" fontId="23" fillId="23" borderId="0" xfId="0" applyNumberFormat="1" applyFont="1" applyFill="1" applyAlignment="1">
      <alignment horizontal="center"/>
    </xf>
    <xf numFmtId="3" fontId="23" fillId="23" borderId="0" xfId="0" applyNumberFormat="1" applyFont="1" applyFill="1" applyAlignment="1">
      <alignment horizontal="center" vertical="center"/>
    </xf>
    <xf numFmtId="3" fontId="23" fillId="23" borderId="16" xfId="0" applyNumberFormat="1" applyFont="1" applyFill="1" applyBorder="1" applyAlignment="1">
      <alignment horizontal="center"/>
    </xf>
    <xf numFmtId="3" fontId="21" fillId="23" borderId="16" xfId="0" applyNumberFormat="1" applyFont="1" applyFill="1" applyBorder="1" applyAlignment="1">
      <alignment horizontal="center"/>
    </xf>
    <xf numFmtId="164" fontId="23" fillId="23" borderId="0" xfId="2" applyNumberFormat="1" applyFont="1" applyFill="1" applyBorder="1" applyAlignment="1">
      <alignment horizontal="center" vertical="center"/>
    </xf>
    <xf numFmtId="3" fontId="21" fillId="23" borderId="0" xfId="0" applyNumberFormat="1" applyFont="1" applyFill="1" applyAlignment="1">
      <alignment horizontal="center"/>
    </xf>
    <xf numFmtId="164" fontId="23" fillId="23" borderId="97" xfId="2" applyNumberFormat="1" applyFont="1" applyFill="1" applyBorder="1" applyAlignment="1">
      <alignment horizontal="center" vertical="center"/>
    </xf>
    <xf numFmtId="0" fontId="2" fillId="13" borderId="0" xfId="0" applyFont="1" applyFill="1"/>
    <xf numFmtId="0" fontId="2" fillId="13" borderId="1" xfId="0" applyFont="1" applyFill="1" applyBorder="1" applyAlignment="1">
      <alignment vertical="center"/>
    </xf>
    <xf numFmtId="0" fontId="6" fillId="13" borderId="1" xfId="0" applyFont="1" applyFill="1" applyBorder="1"/>
    <xf numFmtId="0" fontId="40" fillId="31" borderId="29" xfId="0" applyFont="1" applyFill="1" applyBorder="1" applyAlignment="1">
      <alignment horizontal="center" vertical="center" wrapText="1"/>
    </xf>
    <xf numFmtId="0" fontId="2" fillId="0" borderId="29" xfId="0" applyFont="1" applyBorder="1" applyAlignment="1">
      <alignment horizontal="center"/>
    </xf>
    <xf numFmtId="0" fontId="40" fillId="37" borderId="30" xfId="0" applyFont="1" applyFill="1" applyBorder="1" applyAlignment="1">
      <alignment horizontal="center" vertical="center" wrapText="1"/>
    </xf>
    <xf numFmtId="164" fontId="2" fillId="0" borderId="30" xfId="2" applyNumberFormat="1" applyFont="1" applyFill="1" applyBorder="1"/>
    <xf numFmtId="0" fontId="2" fillId="0" borderId="30" xfId="0" applyFont="1" applyBorder="1"/>
    <xf numFmtId="0" fontId="0" fillId="0" borderId="30" xfId="0" applyBorder="1"/>
    <xf numFmtId="0" fontId="40" fillId="37" borderId="29" xfId="0" applyFont="1" applyFill="1" applyBorder="1" applyAlignment="1">
      <alignment horizontal="center" vertical="center" wrapText="1"/>
    </xf>
    <xf numFmtId="0" fontId="26" fillId="0" borderId="29" xfId="0" applyFont="1" applyBorder="1" applyAlignment="1">
      <alignment vertical="center"/>
    </xf>
    <xf numFmtId="0" fontId="46" fillId="38" borderId="0" xfId="0" applyFont="1" applyFill="1" applyAlignment="1">
      <alignment horizontal="center" vertical="center" wrapText="1"/>
    </xf>
    <xf numFmtId="0" fontId="47" fillId="38" borderId="0" xfId="0" applyFont="1" applyFill="1"/>
    <xf numFmtId="3" fontId="47" fillId="38" borderId="0" xfId="0" applyNumberFormat="1" applyFont="1" applyFill="1"/>
    <xf numFmtId="0" fontId="2" fillId="13" borderId="9" xfId="0" applyFont="1" applyFill="1" applyBorder="1"/>
    <xf numFmtId="0" fontId="2" fillId="12" borderId="9" xfId="0" applyFont="1" applyFill="1" applyBorder="1" applyAlignment="1">
      <alignment horizontal="center"/>
    </xf>
    <xf numFmtId="9" fontId="2" fillId="13" borderId="9" xfId="1" applyFont="1" applyFill="1" applyBorder="1"/>
    <xf numFmtId="0" fontId="2" fillId="0" borderId="9" xfId="0" applyFont="1" applyBorder="1"/>
    <xf numFmtId="3" fontId="2" fillId="0" borderId="9" xfId="2" applyNumberFormat="1" applyFont="1" applyFill="1" applyBorder="1"/>
    <xf numFmtId="3" fontId="2" fillId="0" borderId="37" xfId="2" applyNumberFormat="1" applyFont="1" applyFill="1" applyBorder="1"/>
    <xf numFmtId="0" fontId="2" fillId="0" borderId="37" xfId="0" applyFont="1" applyBorder="1"/>
    <xf numFmtId="0" fontId="26" fillId="0" borderId="9" xfId="0" applyFont="1" applyBorder="1" applyAlignment="1">
      <alignment vertical="center"/>
    </xf>
    <xf numFmtId="0" fontId="2" fillId="0" borderId="9" xfId="0" applyFont="1" applyBorder="1" applyAlignment="1">
      <alignment vertical="center"/>
    </xf>
    <xf numFmtId="164" fontId="2" fillId="0" borderId="37" xfId="2" applyNumberFormat="1" applyFont="1" applyFill="1" applyBorder="1"/>
    <xf numFmtId="0" fontId="48" fillId="0" borderId="0" xfId="0" applyFont="1" applyAlignment="1">
      <alignment vertical="center"/>
    </xf>
    <xf numFmtId="0" fontId="48" fillId="15" borderId="0" xfId="0" applyFont="1" applyFill="1" applyAlignment="1">
      <alignment vertical="center"/>
    </xf>
    <xf numFmtId="0" fontId="49" fillId="0" borderId="0" xfId="0" applyFont="1" applyAlignment="1">
      <alignment vertical="center"/>
    </xf>
    <xf numFmtId="0" fontId="49" fillId="0" borderId="0" xfId="0" applyFont="1" applyFill="1" applyAlignment="1">
      <alignment vertical="center"/>
    </xf>
    <xf numFmtId="3" fontId="23" fillId="19" borderId="54" xfId="5" applyNumberFormat="1" applyFont="1" applyFill="1" applyBorder="1" applyAlignment="1">
      <alignment horizontal="center" vertical="center"/>
    </xf>
    <xf numFmtId="3" fontId="23" fillId="19" borderId="65" xfId="5" applyNumberFormat="1" applyFont="1" applyFill="1" applyBorder="1" applyAlignment="1">
      <alignment horizontal="center" vertical="center"/>
    </xf>
    <xf numFmtId="3" fontId="23" fillId="19" borderId="55" xfId="5" applyNumberFormat="1" applyFont="1" applyFill="1" applyBorder="1" applyAlignment="1">
      <alignment horizontal="center" vertical="center" wrapText="1"/>
    </xf>
    <xf numFmtId="3" fontId="23" fillId="19" borderId="19" xfId="5" applyNumberFormat="1" applyFont="1" applyFill="1" applyBorder="1" applyAlignment="1">
      <alignment horizontal="center" vertical="center" wrapText="1"/>
    </xf>
    <xf numFmtId="3" fontId="23" fillId="19" borderId="56" xfId="5" applyNumberFormat="1" applyFont="1" applyFill="1" applyBorder="1" applyAlignment="1">
      <alignment horizontal="center" vertical="center"/>
    </xf>
    <xf numFmtId="3" fontId="23" fillId="19" borderId="20" xfId="5" applyNumberFormat="1" applyFont="1" applyFill="1" applyBorder="1" applyAlignment="1">
      <alignment horizontal="center" vertical="center"/>
    </xf>
    <xf numFmtId="3" fontId="23" fillId="19" borderId="55" xfId="5" applyNumberFormat="1" applyFont="1" applyFill="1" applyBorder="1" applyAlignment="1">
      <alignment horizontal="center" vertical="center"/>
    </xf>
    <xf numFmtId="3" fontId="23" fillId="19" borderId="19" xfId="5" applyNumberFormat="1" applyFont="1" applyFill="1" applyBorder="1" applyAlignment="1">
      <alignment horizontal="center" vertical="center"/>
    </xf>
    <xf numFmtId="3" fontId="23" fillId="19" borderId="57" xfId="5" applyNumberFormat="1" applyFont="1" applyFill="1" applyBorder="1" applyAlignment="1">
      <alignment horizontal="center" vertical="center" wrapText="1"/>
    </xf>
    <xf numFmtId="3" fontId="23" fillId="19" borderId="17" xfId="5" applyNumberFormat="1" applyFont="1" applyFill="1" applyBorder="1" applyAlignment="1">
      <alignment horizontal="center" vertical="center" wrapText="1"/>
    </xf>
    <xf numFmtId="0" fontId="33" fillId="17" borderId="10" xfId="0" applyFont="1" applyFill="1" applyBorder="1" applyAlignment="1">
      <alignment horizontal="center" vertical="center"/>
    </xf>
    <xf numFmtId="0" fontId="33" fillId="17" borderId="0" xfId="0" applyFont="1" applyFill="1" applyAlignment="1">
      <alignment horizontal="center" vertical="center"/>
    </xf>
    <xf numFmtId="0" fontId="35" fillId="34" borderId="11" xfId="0" applyFont="1" applyFill="1" applyBorder="1" applyAlignment="1">
      <alignment horizontal="left" vertical="center" wrapText="1"/>
    </xf>
    <xf numFmtId="0" fontId="35" fillId="34" borderId="12" xfId="0" applyFont="1" applyFill="1" applyBorder="1" applyAlignment="1">
      <alignment horizontal="left" vertical="center" wrapText="1"/>
    </xf>
    <xf numFmtId="9" fontId="22" fillId="7" borderId="13" xfId="1" applyFont="1" applyFill="1" applyBorder="1" applyAlignment="1">
      <alignment horizontal="center" vertical="center"/>
    </xf>
    <xf numFmtId="9" fontId="22" fillId="7" borderId="14" xfId="1" applyFont="1" applyFill="1" applyBorder="1" applyAlignment="1">
      <alignment horizontal="center" vertical="center"/>
    </xf>
    <xf numFmtId="0" fontId="36" fillId="18" borderId="53" xfId="0" applyFont="1" applyFill="1" applyBorder="1" applyAlignment="1">
      <alignment horizontal="center" vertical="center" wrapText="1"/>
    </xf>
    <xf numFmtId="0" fontId="36" fillId="18" borderId="12" xfId="0" applyFont="1" applyFill="1" applyBorder="1" applyAlignment="1">
      <alignment horizontal="center" vertical="center" wrapText="1"/>
    </xf>
    <xf numFmtId="0" fontId="36" fillId="18" borderId="15" xfId="0" applyFont="1" applyFill="1" applyBorder="1" applyAlignment="1">
      <alignment horizontal="center" vertical="center" wrapText="1"/>
    </xf>
    <xf numFmtId="3" fontId="24" fillId="19" borderId="63" xfId="5" applyNumberFormat="1" applyFont="1" applyFill="1" applyBorder="1" applyAlignment="1">
      <alignment horizontal="center" vertical="center" wrapText="1"/>
    </xf>
    <xf numFmtId="3" fontId="24" fillId="19" borderId="25" xfId="5" applyNumberFormat="1" applyFont="1" applyFill="1" applyBorder="1" applyAlignment="1">
      <alignment horizontal="center" vertical="center" wrapText="1"/>
    </xf>
    <xf numFmtId="3" fontId="24" fillId="19" borderId="55" xfId="5" applyNumberFormat="1" applyFont="1" applyFill="1" applyBorder="1" applyAlignment="1">
      <alignment horizontal="center" vertical="center" wrapText="1"/>
    </xf>
    <xf numFmtId="3" fontId="24" fillId="19" borderId="16" xfId="5" applyNumberFormat="1" applyFont="1" applyFill="1" applyBorder="1" applyAlignment="1">
      <alignment horizontal="center" vertical="center" wrapText="1"/>
    </xf>
    <xf numFmtId="0" fontId="21" fillId="22" borderId="64" xfId="0" applyFont="1" applyFill="1" applyBorder="1" applyAlignment="1">
      <alignment horizontal="center" vertical="center" wrapText="1"/>
    </xf>
    <xf numFmtId="0" fontId="21" fillId="22" borderId="66" xfId="0" applyFont="1" applyFill="1" applyBorder="1" applyAlignment="1">
      <alignment horizontal="center" vertical="center" wrapText="1"/>
    </xf>
    <xf numFmtId="0" fontId="23" fillId="20" borderId="46" xfId="0" applyFont="1" applyFill="1" applyBorder="1" applyAlignment="1">
      <alignment horizontal="center" vertical="center" wrapText="1"/>
    </xf>
    <xf numFmtId="0" fontId="23" fillId="20" borderId="9" xfId="0" applyFont="1" applyFill="1" applyBorder="1" applyAlignment="1">
      <alignment horizontal="center" vertical="center" wrapText="1"/>
    </xf>
    <xf numFmtId="0" fontId="21" fillId="22" borderId="62" xfId="0" applyFont="1" applyFill="1" applyBorder="1" applyAlignment="1">
      <alignment horizontal="center" vertical="center" wrapText="1"/>
    </xf>
    <xf numFmtId="0" fontId="21" fillId="22" borderId="22" xfId="0" applyFont="1" applyFill="1" applyBorder="1" applyAlignment="1">
      <alignment horizontal="center" vertical="center" wrapText="1"/>
    </xf>
    <xf numFmtId="0" fontId="23" fillId="15" borderId="46" xfId="0" applyFont="1" applyFill="1" applyBorder="1" applyAlignment="1">
      <alignment horizontal="center" vertical="center" wrapText="1"/>
    </xf>
    <xf numFmtId="0" fontId="23" fillId="15" borderId="1" xfId="0" applyFont="1" applyFill="1" applyBorder="1" applyAlignment="1">
      <alignment horizontal="center" vertical="center" wrapText="1"/>
    </xf>
    <xf numFmtId="0" fontId="23" fillId="20" borderId="58" xfId="0" applyFont="1" applyFill="1" applyBorder="1" applyAlignment="1">
      <alignment horizontal="center" vertical="center" wrapText="1"/>
    </xf>
    <xf numFmtId="0" fontId="23" fillId="20" borderId="21" xfId="0" applyFont="1" applyFill="1" applyBorder="1" applyAlignment="1">
      <alignment horizontal="center" vertical="center" wrapText="1"/>
    </xf>
    <xf numFmtId="0" fontId="23" fillId="15" borderId="9" xfId="0" applyFont="1" applyFill="1" applyBorder="1" applyAlignment="1">
      <alignment horizontal="center" vertical="center" wrapText="1"/>
    </xf>
    <xf numFmtId="0" fontId="21" fillId="22" borderId="24" xfId="0" applyFont="1" applyFill="1" applyBorder="1" applyAlignment="1">
      <alignment horizontal="center" vertical="center" wrapText="1"/>
    </xf>
    <xf numFmtId="0" fontId="23" fillId="17" borderId="46" xfId="0" applyFont="1" applyFill="1" applyBorder="1" applyAlignment="1">
      <alignment horizontal="center" vertical="center" wrapText="1"/>
    </xf>
    <xf numFmtId="0" fontId="23" fillId="17" borderId="9" xfId="0" applyFont="1" applyFill="1" applyBorder="1" applyAlignment="1">
      <alignment horizontal="center" vertical="center" wrapText="1"/>
    </xf>
    <xf numFmtId="0" fontId="23" fillId="13" borderId="58" xfId="0" applyFont="1" applyFill="1" applyBorder="1" applyAlignment="1">
      <alignment horizontal="center" vertical="center" wrapText="1"/>
    </xf>
    <xf numFmtId="0" fontId="23" fillId="13" borderId="38" xfId="0" applyFont="1" applyFill="1" applyBorder="1" applyAlignment="1">
      <alignment horizontal="center" vertical="center" wrapText="1"/>
    </xf>
    <xf numFmtId="0" fontId="23" fillId="21" borderId="58" xfId="0" applyFont="1" applyFill="1" applyBorder="1" applyAlignment="1">
      <alignment horizontal="center" vertical="center" wrapText="1"/>
    </xf>
    <xf numFmtId="0" fontId="23" fillId="21" borderId="39" xfId="0" applyFont="1" applyFill="1" applyBorder="1" applyAlignment="1">
      <alignment horizontal="center" vertical="center" wrapText="1"/>
    </xf>
    <xf numFmtId="0" fontId="23" fillId="28" borderId="46" xfId="0" applyFont="1" applyFill="1" applyBorder="1" applyAlignment="1">
      <alignment horizontal="center" vertical="center" wrapText="1"/>
    </xf>
    <xf numFmtId="0" fontId="23" fillId="28" borderId="9" xfId="0" applyFont="1" applyFill="1" applyBorder="1" applyAlignment="1">
      <alignment horizontal="center" vertical="center" wrapText="1"/>
    </xf>
    <xf numFmtId="0" fontId="23" fillId="28" borderId="58" xfId="0" applyFont="1" applyFill="1" applyBorder="1" applyAlignment="1">
      <alignment horizontal="center" vertical="center" wrapText="1"/>
    </xf>
    <xf numFmtId="0" fontId="23" fillId="28" borderId="40" xfId="0" applyFont="1" applyFill="1" applyBorder="1" applyAlignment="1">
      <alignment horizontal="center" vertical="center" wrapText="1"/>
    </xf>
    <xf numFmtId="0" fontId="32" fillId="20" borderId="46" xfId="0" applyFont="1" applyFill="1" applyBorder="1" applyAlignment="1">
      <alignment horizontal="center" vertical="center" wrapText="1"/>
    </xf>
    <xf numFmtId="0" fontId="32" fillId="20" borderId="1" xfId="0" applyFont="1" applyFill="1" applyBorder="1" applyAlignment="1">
      <alignment horizontal="center" vertical="center" wrapText="1"/>
    </xf>
    <xf numFmtId="0" fontId="32" fillId="3" borderId="58" xfId="0" applyFont="1" applyFill="1" applyBorder="1" applyAlignment="1">
      <alignment horizontal="center" vertical="center" wrapText="1"/>
    </xf>
    <xf numFmtId="0" fontId="32" fillId="3" borderId="40" xfId="0" applyFont="1" applyFill="1" applyBorder="1" applyAlignment="1">
      <alignment horizontal="center" vertical="center" wrapText="1"/>
    </xf>
    <xf numFmtId="0" fontId="23" fillId="13" borderId="46" xfId="0" applyFont="1" applyFill="1" applyBorder="1" applyAlignment="1">
      <alignment horizontal="center" vertical="center" wrapText="1"/>
    </xf>
    <xf numFmtId="0" fontId="23" fillId="6" borderId="46" xfId="0" applyFont="1" applyFill="1" applyBorder="1" applyAlignment="1">
      <alignment horizontal="center" vertical="center" wrapText="1"/>
    </xf>
    <xf numFmtId="0" fontId="23" fillId="21" borderId="46" xfId="0" applyFont="1" applyFill="1" applyBorder="1" applyAlignment="1">
      <alignment horizontal="center" vertical="center" wrapText="1"/>
    </xf>
    <xf numFmtId="0" fontId="23" fillId="20" borderId="59" xfId="0" applyFont="1" applyFill="1" applyBorder="1" applyAlignment="1">
      <alignment horizontal="center" vertical="center" wrapText="1"/>
    </xf>
    <xf numFmtId="0" fontId="23" fillId="20" borderId="60" xfId="0" applyFont="1" applyFill="1" applyBorder="1" applyAlignment="1">
      <alignment horizontal="center" vertical="center" wrapText="1"/>
    </xf>
    <xf numFmtId="0" fontId="23" fillId="20" borderId="61" xfId="0" applyFont="1" applyFill="1" applyBorder="1" applyAlignment="1">
      <alignment horizontal="center" vertical="center" wrapText="1"/>
    </xf>
    <xf numFmtId="0" fontId="44" fillId="7" borderId="0" xfId="0" applyFont="1" applyFill="1" applyAlignment="1">
      <alignment horizontal="center" vertical="center"/>
    </xf>
    <xf numFmtId="0" fontId="45" fillId="0" borderId="0" xfId="0" applyFont="1" applyAlignment="1">
      <alignment horizontal="center" vertical="center"/>
    </xf>
    <xf numFmtId="0" fontId="0" fillId="13" borderId="1" xfId="0" applyFill="1" applyBorder="1" applyAlignment="1">
      <alignment horizontal="center" vertical="center" wrapText="1"/>
    </xf>
    <xf numFmtId="0" fontId="0" fillId="13" borderId="1" xfId="0" applyFill="1" applyBorder="1" applyAlignment="1">
      <alignment horizontal="center" vertical="center"/>
    </xf>
    <xf numFmtId="0" fontId="0" fillId="5" borderId="1" xfId="0" applyFill="1" applyBorder="1" applyAlignment="1">
      <alignment horizontal="center" vertical="center" wrapText="1"/>
    </xf>
    <xf numFmtId="0" fontId="0" fillId="5" borderId="1" xfId="0" applyFill="1" applyBorder="1" applyAlignment="1">
      <alignment horizontal="center" vertical="center"/>
    </xf>
    <xf numFmtId="0" fontId="9" fillId="2" borderId="1" xfId="3" applyFont="1" applyFill="1" applyBorder="1" applyAlignment="1">
      <alignment horizontal="left"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cellXfs>
  <cellStyles count="9">
    <cellStyle name="Comma" xfId="2" builtinId="3"/>
    <cellStyle name="Comma 2" xfId="4" xr:uid="{21DD2EFB-760A-4BFA-9B7A-28F0A5CAEEAB}"/>
    <cellStyle name="Comma 2 2" xfId="8" xr:uid="{93123242-5CD6-454D-9DC6-271447474B33}"/>
    <cellStyle name="Comma 3" xfId="7" xr:uid="{8A0B2747-52AE-417C-B5E0-1182639DAB69}"/>
    <cellStyle name="Currency [0]" xfId="5" builtinId="7"/>
    <cellStyle name="Normal" xfId="0" builtinId="0"/>
    <cellStyle name="Normal 2" xfId="3" xr:uid="{55D8A84B-658F-45F6-8E45-A9F3267EC3CF}"/>
    <cellStyle name="Normal 3" xfId="6" xr:uid="{88EBDB69-BF86-464F-A28B-13C3AB1A87D6}"/>
    <cellStyle name="Percent" xfId="1" builtinId="5"/>
  </cellStyles>
  <dxfs count="1256">
    <dxf>
      <font>
        <color rgb="FF9C0006"/>
      </font>
      <fill>
        <patternFill>
          <bgColor rgb="FFFFC7CE"/>
        </patternFill>
      </fill>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8"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8"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8"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8"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8"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8"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8" tint="-0.249977111117893"/>
        </patternFill>
      </fill>
      <alignment horizontal="center" vertical="center"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0"/>
        <name val="Calibri"/>
        <scheme val="minor"/>
      </font>
      <fill>
        <patternFill patternType="solid">
          <fgColor indexed="64"/>
          <bgColor rgb="FF035869"/>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0"/>
        <name val="Calibri"/>
        <scheme val="minor"/>
      </font>
      <fill>
        <patternFill patternType="solid">
          <fgColor indexed="64"/>
          <bgColor rgb="FF035869"/>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Arial"/>
        <scheme val="none"/>
      </font>
      <fill>
        <patternFill patternType="solid">
          <fgColor indexed="64"/>
          <bgColor theme="8" tint="-0.249977111117893"/>
        </patternFill>
      </fill>
      <alignment horizontal="center" vertical="center"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font>
      <fill>
        <patternFill patternType="mediumGray">
          <fgColor rgb="FFFFC000"/>
        </patternFill>
      </fill>
    </dxf>
    <dxf>
      <font>
        <b/>
        <i val="0"/>
      </font>
      <fill>
        <patternFill patternType="mediumGray">
          <fgColor theme="9" tint="0.39991454817346722"/>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mediumGray">
          <f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64" formatCode="_-* #,##0_-;\-* #,##0_-;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64" formatCode="_-* #,##0_-;\-* #,##0_-;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tint="-0.499984740745262"/>
        <name val="Calibri"/>
        <family val="2"/>
        <scheme val="minor"/>
      </font>
      <fill>
        <patternFill patternType="solid">
          <fgColor indexed="64"/>
          <bgColor theme="0" tint="-0.499984740745262"/>
        </patternFill>
      </fil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64" formatCode="_-* #,##0_-;\-* #,##0_-;_-* &quot;-&quot;??_-;_-@_-"/>
      <fill>
        <patternFill patternType="solid">
          <fgColor indexed="64"/>
          <bgColor theme="0" tint="-0.34998626667073579"/>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solid">
          <fgColor indexed="64"/>
          <bgColor theme="0" tint="-0.34998626667073579"/>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border>
    </dxf>
    <dxf>
      <font>
        <b/>
        <i/>
        <strike val="0"/>
        <condense val="0"/>
        <extend val="0"/>
        <outline val="0"/>
        <shadow val="0"/>
        <u val="none"/>
        <vertAlign val="baseline"/>
        <sz val="12"/>
        <color theme="0"/>
        <name val="Calibri"/>
        <family val="2"/>
        <scheme val="minor"/>
      </font>
      <fill>
        <patternFill patternType="solid">
          <fgColor indexed="64"/>
          <bgColor theme="1" tint="4.9989318521683403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FF9999"/>
      <color rgb="FFFF7C80"/>
      <color rgb="FF0594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ites/fsc_mdg/Shared%20Documents/02%20-%20Information%20Management/01%20-%204W/5.%202022_FA/mdg_5W_2022.01_SA_ne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 MOI !"/>
      <sheetName val="MATRICE "/>
      <sheetName val="gFSC lists"/>
      <sheetName val="QUI"/>
      <sheetName val="QUAND"/>
      <sheetName val="QUOI"/>
      <sheetName val="OU"/>
      <sheetName val="Pour QUI"/>
      <sheetName val="mdg_5W_2022.01_SA_new"/>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persons/person.xml><?xml version="1.0" encoding="utf-8"?>
<personList xmlns="http://schemas.microsoft.com/office/spreadsheetml/2018/threadedcomments" xmlns:x="http://schemas.openxmlformats.org/spreadsheetml/2006/main">
  <person displayName="Liam BROWN" id="{7EC15AD5-BDE1-4E3D-A8A3-C455A401A398}" userId="S::liam.brown@wfp.org::b8ffa096-5dac-4cda-b48a-adbb020d8f13" providerId="AD"/>
  <person displayName="Herve SORREL" id="{B6CAA178-A304-49F1-9D26-B6E05FF4F3E1}" userId="S::herve.sorrel@wfp.org::a7f6a018-0e80-422c-b926-696a128bff7e"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oga" refreshedDate="44637.511663541663" createdVersion="7" refreshedVersion="7" minRefreshableVersion="3" recordCount="456" xr:uid="{D2186E42-546A-4F56-8F0F-41E38A113BE0}">
  <cacheSource type="worksheet">
    <worksheetSource ref="A1:I457" sheet="Sheet3"/>
  </cacheSource>
  <cacheFields count="9">
    <cacheField name="ADM1_EN" numFmtId="0">
      <sharedItems/>
    </cacheField>
    <cacheField name="ADM1_PCODE" numFmtId="0">
      <sharedItems/>
    </cacheField>
    <cacheField name="ADM2_PCODE" numFmtId="0">
      <sharedItems/>
    </cacheField>
    <cacheField name="ADM2_EN" numFmtId="0">
      <sharedItems count="31">
        <s v="1er Arrondissement"/>
        <s v="2e Arrondissement"/>
        <s v="3e Arrondissement"/>
        <s v="4e Arrondissement"/>
        <s v="5e Arrondissement"/>
        <s v="6e Arrondissement"/>
        <s v="Antananarivo Avaradrano"/>
        <s v="Ambohidratrimo"/>
        <s v="Ankazobe"/>
        <s v="Manjakandriana"/>
        <s v="Andramasina"/>
        <s v="Antananarivo Atsimondrano"/>
        <s v="Ikongo"/>
        <s v="Befotaka"/>
        <s v="Anjozorobe"/>
        <s v="Ifanadiana"/>
        <s v="Nosy-Varika"/>
        <s v="Mananjary"/>
        <s v="Manakara Atsimo"/>
        <s v="Vohipeno"/>
        <s v="Farafangana"/>
        <s v="Vangaindrano"/>
        <s v="Midongy-Atsimo"/>
        <s v="Vondrozo"/>
        <s v="Toamasina I"/>
        <s v="Brickaville"/>
        <s v="Vatomandry"/>
        <s v="Mahanoro"/>
        <s v="Marolambo"/>
        <s v="Toamasina II"/>
        <s v="Antanambao Manampontsy"/>
      </sharedItems>
    </cacheField>
    <cacheField name="ADM2_PCODE2" numFmtId="0">
      <sharedItems count="31">
        <s v="MG11101001A"/>
        <s v="MG11101002A"/>
        <s v="MG11101003A"/>
        <s v="MG11101004A"/>
        <s v="MG11101005A"/>
        <s v="MG11101006A"/>
        <s v="MG11102"/>
        <s v="MG11103"/>
        <s v="MG11104"/>
        <s v="MG11106"/>
        <s v="MG11115"/>
        <s v="MG11117"/>
        <s v="MG23211"/>
        <s v="MG25222"/>
        <s v="MG11107"/>
        <s v="MG23206"/>
        <s v="MG23207"/>
        <s v="MG23209"/>
        <s v="MG23210"/>
        <s v="MG23212"/>
        <s v="MG25213"/>
        <s v="MG25214"/>
        <s v="MG25215"/>
        <s v="MG25217"/>
        <s v="MG31301"/>
        <s v="MG31306"/>
        <s v="MG31307"/>
        <s v="MG31308"/>
        <s v="MG31309"/>
        <s v="MG31310"/>
        <s v="MG31311"/>
      </sharedItems>
    </cacheField>
    <cacheField name="ADM2_TYPE" numFmtId="0">
      <sharedItems/>
    </cacheField>
    <cacheField name="ADM3_EN" numFmtId="0">
      <sharedItems/>
    </cacheField>
    <cacheField name="ADM3_PCODE" numFmtId="0">
      <sharedItems/>
    </cacheField>
    <cacheField name="ADM3_EN2"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oga" refreshedDate="44637.511663657409" createdVersion="7" refreshedVersion="7" minRefreshableVersion="3" recordCount="1599" xr:uid="{E9F82D56-F232-4DFF-9227-F890AB48ACFC}">
  <cacheSource type="worksheet">
    <worksheetSource ref="E1:M1600" sheet="mdg_pop_adm3_2"/>
  </cacheSource>
  <cacheFields count="9">
    <cacheField name="ADM1_EN" numFmtId="0">
      <sharedItems count="22">
        <s v="Analamanga"/>
        <s v="Vakinankaratra"/>
        <s v="Haute Matsiatra"/>
        <s v="Amoron I Mania"/>
        <s v="Vatovavy Fitovinany"/>
        <s v="Atsimo Atsinanana"/>
        <s v="Itasy"/>
        <s v="Bongolava"/>
        <s v="Atsimo Andrefana"/>
        <s v="Ihorombe"/>
        <s v="Atsinanana"/>
        <s v="Analanjirofo"/>
        <s v="Boeny"/>
        <s v="Sofia"/>
        <s v="Melaky"/>
        <s v="Alaotra Mangoro"/>
        <s v="Betsiboka"/>
        <s v="Androy"/>
        <s v="Anosy"/>
        <s v="Menabe"/>
        <s v="Diana"/>
        <s v="Sava"/>
      </sharedItems>
    </cacheField>
    <cacheField name="ADM1_PCODE" numFmtId="0">
      <sharedItems count="22">
        <s v="MG11"/>
        <s v="MG12"/>
        <s v="MG21"/>
        <s v="MG22"/>
        <s v="MG23"/>
        <s v="MG25"/>
        <s v="MG13"/>
        <s v="MG14"/>
        <s v="MG51"/>
        <s v="MG24"/>
        <s v="MG31"/>
        <s v="MG32"/>
        <s v="MG41"/>
        <s v="MG42"/>
        <s v="MG44"/>
        <s v="MG33"/>
        <s v="MG43"/>
        <s v="MG52"/>
        <s v="MG53"/>
        <s v="MG54"/>
        <s v="MG71"/>
        <s v="MG72"/>
      </sharedItems>
    </cacheField>
    <cacheField name="ADM2_PCODE" numFmtId="0">
      <sharedItems/>
    </cacheField>
    <cacheField name="ADM2_EN" numFmtId="0">
      <sharedItems count="119">
        <s v="1er Arrondissement"/>
        <s v="2e Arrondissement"/>
        <s v="3e Arrondissement"/>
        <s v="4e Arrondissement"/>
        <s v="5e Arrondissement"/>
        <s v="6e Arrondissement"/>
        <s v="Antananarivo Avaradrano"/>
        <s v="Ambohidratrimo"/>
        <s v="Ankazobe"/>
        <s v="Manjakandriana"/>
        <s v="Andramasina"/>
        <s v="Antananarivo Atsimondrano"/>
        <s v="Antsirabe I"/>
        <s v="Antanifotsy"/>
        <s v="Ambalavao"/>
        <s v="Ambohimahasoa"/>
        <s v="Manandriana"/>
        <s v="Ikongo"/>
        <s v="Befotaka"/>
        <s v="Anjozorobe"/>
        <s v="Betafo"/>
        <s v="Ambatolampy"/>
        <s v="Faratsiho"/>
        <s v="Antsirabe II"/>
        <s v="Mandoto"/>
        <s v="Arivonimamo"/>
        <s v="Miarinarivo"/>
        <s v="Soavinandriana"/>
        <s v="Tsiroanomandidy"/>
        <s v="Fenoarivobe"/>
        <s v="Fianarantsoa I"/>
        <s v="Ikalamavony"/>
        <s v="Lalangina"/>
        <s v="Vohibato"/>
        <s v="Isandra"/>
        <s v="Ambatofinandrahana"/>
        <s v="Ambositra"/>
        <s v="Fandriana"/>
        <s v="Ifanadiana"/>
        <s v="Nosy-Varika"/>
        <s v="Mananjary"/>
        <s v="Manakara Atsimo"/>
        <s v="Vohipeno"/>
        <s v="Betioky Atsimo"/>
        <s v="Ihosy"/>
        <s v="Ivohibe"/>
        <s v="Iakora"/>
        <s v="Farafangana"/>
        <s v="Vangaindrano"/>
        <s v="Midongy-Atsimo"/>
        <s v="Vondrozo"/>
        <s v="Toamasina I"/>
        <s v="Brickaville"/>
        <s v="Vatomandry"/>
        <s v="Mahanoro"/>
        <s v="Marolambo"/>
        <s v="Toamasina II"/>
        <s v="Antanambao Manampontsy"/>
        <s v="Sainte Marie"/>
        <s v="Maroantsetra"/>
        <s v="Mananara-Avaratra"/>
        <s v="Soanierana Ivongo"/>
        <s v="Ambato Boeni"/>
        <s v="Port-Berge (Boriziny-Vaovao)"/>
        <s v="Besalampy"/>
        <s v="Beroroha"/>
        <s v="Morombe"/>
        <s v="Ankazoabo"/>
        <s v="Fenerive Est"/>
        <s v="Vavatenina"/>
        <s v="Amparafaravola"/>
        <s v="Ambatondrazaka"/>
        <s v="Moramanga"/>
        <s v="Andilamena"/>
        <s v="Anosibe-An'ala"/>
        <s v="Mahajanga I"/>
        <s v="Soalala"/>
        <s v="Marovoay"/>
        <s v="Mitsinjo"/>
        <s v="Mahajanga II"/>
        <s v="Mandritsara"/>
        <s v="Analalava"/>
        <s v="Befandriana Nord"/>
        <s v="Antsohihy"/>
        <s v="Bealanana"/>
        <s v="Mampikony"/>
        <s v="Maevatanana"/>
        <s v="Tsaratanana"/>
        <s v="Kandreho"/>
        <s v="Ambatomainty"/>
        <s v="Antsalova"/>
        <s v="Maintirano"/>
        <s v="Morafenobe"/>
        <s v="Toliary-I"/>
        <s v="Ampanihy Ouest"/>
        <s v="Sakaraha"/>
        <s v="Toliary-II"/>
        <s v="Benenitra"/>
        <s v="Beloha"/>
        <s v="Tsihombe"/>
        <s v="Ambovombe-Androy"/>
        <s v="Bekily"/>
        <s v="Taolagnaro"/>
        <s v="Betroka"/>
        <s v="Amboasary-Atsimo"/>
        <s v="Manja"/>
        <s v="Morondava"/>
        <s v="Mahabo"/>
        <s v="Belo Sur Tsiribihina"/>
        <s v="Miandrivazo"/>
        <s v="Antsiranana II"/>
        <s v="Antsiranana I"/>
        <s v="Ambilobe"/>
        <s v="Nosy-Be"/>
        <s v="Ambanja"/>
        <s v="Antalaha"/>
        <s v="Sambava"/>
        <s v="Andapa"/>
        <s v="Vohemar"/>
      </sharedItems>
    </cacheField>
    <cacheField name="ADM2_PCODE2" numFmtId="0">
      <sharedItems count="119">
        <s v="MG11101001A"/>
        <s v="MG11101002A"/>
        <s v="MG11101003A"/>
        <s v="MG11101004A"/>
        <s v="MG11101005A"/>
        <s v="MG11101006A"/>
        <s v="MG11102"/>
        <s v="MG11103"/>
        <s v="MG11104"/>
        <s v="MG11106"/>
        <s v="MG11115"/>
        <s v="MG11117"/>
        <s v="MG12108"/>
        <s v="MG12114"/>
        <s v="MG21205"/>
        <s v="MG21208"/>
        <s v="MG22223"/>
        <s v="MG23211"/>
        <s v="MG25222"/>
        <s v="MG11107"/>
        <s v="MG12109"/>
        <s v="MG12110"/>
        <s v="MG12116"/>
        <s v="MG12118"/>
        <s v="MG12120"/>
        <s v="MG13105"/>
        <s v="MG13112"/>
        <s v="MG13113"/>
        <s v="MG14111"/>
        <s v="MG14119"/>
        <s v="MG21201"/>
        <s v="MG21219"/>
        <s v="MG21220"/>
        <s v="MG21224"/>
        <s v="MG21225"/>
        <s v="MG22202"/>
        <s v="MG22203"/>
        <s v="MG22204"/>
        <s v="MG23206"/>
        <s v="MG23207"/>
        <s v="MG23209"/>
        <s v="MG23210"/>
        <s v="MG23212"/>
        <s v="MG51506"/>
        <s v="MG24216"/>
        <s v="MG24218"/>
        <s v="MG24221"/>
        <s v="MG25213"/>
        <s v="MG25214"/>
        <s v="MG25215"/>
        <s v="MG25217"/>
        <s v="MG31301"/>
        <s v="MG31306"/>
        <s v="MG31307"/>
        <s v="MG31308"/>
        <s v="MG31309"/>
        <s v="MG31310"/>
        <s v="MG31311"/>
        <s v="MG32302"/>
        <s v="MG32303"/>
        <s v="MG32304"/>
        <s v="MG32318"/>
        <s v="MG41405"/>
        <s v="MG42409"/>
        <s v="MG44402"/>
        <s v="MG51503"/>
        <s v="MG51504"/>
        <s v="MG51505"/>
        <s v="MG32305"/>
        <s v="MG32315"/>
        <s v="MG33312"/>
        <s v="MG33313"/>
        <s v="MG33314"/>
        <s v="MG33316"/>
        <s v="MG33317"/>
        <s v="MG41401"/>
        <s v="MG41403"/>
        <s v="MG41406"/>
        <s v="MG41407"/>
        <s v="MG41415"/>
        <s v="MG42410"/>
        <s v="MG42411"/>
        <s v="MG42412"/>
        <s v="MG42413"/>
        <s v="MG42414"/>
        <s v="MG42423"/>
        <s v="MG43404"/>
        <s v="MG43408"/>
        <s v="MG43416"/>
        <s v="MG44417"/>
        <s v="MG44420"/>
        <s v="MG44421"/>
        <s v="MG44422"/>
        <s v="MG51501"/>
        <s v="MG51507"/>
        <s v="MG51512"/>
        <s v="MG51520"/>
        <s v="MG51521"/>
        <s v="MG52513"/>
        <s v="MG52514"/>
        <s v="MG52516"/>
        <s v="MG52518"/>
        <s v="MG53515"/>
        <s v="MG53517"/>
        <s v="MG53519"/>
        <s v="MG54502"/>
        <s v="MG54508"/>
        <s v="MG54509"/>
        <s v="MG54510"/>
        <s v="MG54511"/>
        <s v="MG71713"/>
        <s v="MG71715"/>
        <s v="MG71717"/>
        <s v="MG71718"/>
        <s v="MG71719"/>
        <s v="MG72710"/>
        <s v="MG72711"/>
        <s v="MG72712"/>
        <s v="MG72716"/>
      </sharedItems>
    </cacheField>
    <cacheField name="ADM2_TYPE" numFmtId="0">
      <sharedItems/>
    </cacheField>
    <cacheField name="ADM3_EN" numFmtId="0">
      <sharedItems count="1445">
        <s v="1er Arrondissement"/>
        <s v="2e Arrondissement"/>
        <s v="3e Arrondissement"/>
        <s v="4e Arrondissement"/>
        <s v="5e Arrondissement"/>
        <s v="6e Arrondissement"/>
        <s v="Alasora"/>
        <s v="Ankadikely Ilafy"/>
        <s v="Ambohimanambola"/>
        <s v="Sabotsy Namehana"/>
        <s v="Ambohimangakely"/>
        <s v="Manandriana"/>
        <s v="Ambohimalaza Miray"/>
        <s v="Fiaferana"/>
        <s v="Ambohimanga Rova"/>
        <s v="Viliahazo"/>
        <s v="Talata Volonondry"/>
        <s v="Anjeva Gara"/>
        <s v="Masindray"/>
        <s v="Ankadinandriana"/>
        <s v="Ambohidratrimo"/>
        <s v="Anosiala"/>
        <s v="Talatamaty"/>
        <s v="Antehiroka"/>
        <s v="Iarinarivo"/>
        <s v="Ivato Firaisana"/>
        <s v="Ivato Aeroport"/>
        <s v="Ambohitrimanjaka"/>
        <s v="Mahitsy"/>
        <s v="Merimandroso"/>
        <s v="Ambatolampy"/>
        <s v="Ampangabe"/>
        <s v="Ampanotokana"/>
        <s v="Mananjara"/>
        <s v="Manjakavaradrano"/>
        <s v="Antsahafilo"/>
        <s v="Ambohimanjaka"/>
        <s v="Fiadanana"/>
        <s v="Mahabo"/>
        <s v="Mahereza"/>
        <s v="Antanetibe"/>
        <s v="Ambohipihaonana"/>
        <s v="Ambato"/>
        <s v="Anjanadoria"/>
        <s v="Avaratsena"/>
        <s v="Ankazobe"/>
        <s v="Talata Angavo"/>
        <s v="Ambohitromby"/>
        <s v="Antotohazo"/>
        <s v="Marondry"/>
        <s v="Fihaonana"/>
        <s v="Mahavelona"/>
        <s v="Tsaramasoandro"/>
        <s v="Ambolotarakely"/>
        <s v="Antakavana"/>
        <s v="Kiangara"/>
        <s v="Miantso"/>
        <s v="Manjakandriana"/>
        <s v="Ambatolaona"/>
        <s v="Sambaina"/>
        <s v="Ambohibary"/>
        <s v="Ambatomanga"/>
        <s v="Alarobia"/>
        <s v="Mantasoa"/>
        <s v="Ranovao"/>
        <s v="Miadanandriana"/>
        <s v="Nandihizana"/>
        <s v="Anjepy"/>
        <s v="Ambanitsena"/>
        <s v="Ambohitrandriamanitra"/>
        <s v="Ambatomena"/>
        <s v="Ambohibao Sud"/>
        <s v="Ambohitseheno"/>
        <s v="Antsahalalina"/>
        <s v="Sabotsy Ambohitromby"/>
        <s v="Andohariana"/>
        <s v="Mandrosoa"/>
        <s v="Ambatofahavalo"/>
        <s v="Antsenakely Andraikiba"/>
        <s v="Ampatana Mandriankeniheny"/>
        <s v="Ampitatafika"/>
        <s v="Ambatomiady"/>
        <s v="Andranofito"/>
        <s v="Fenoarivo"/>
        <s v="Ambohimahasoa"/>
        <s v="Ampitana"/>
        <s v="Ambohipo"/>
        <s v="Anjoman'ankona"/>
        <s v="Vinany Andakatanikely"/>
        <s v="Ankarimbelo"/>
        <s v="Antodinga"/>
        <s v="Kalafotsy"/>
        <s v="Antondabe"/>
        <s v="Marovitsika Sud"/>
        <s v="Antaninarenina"/>
        <s v="Ambohitrony"/>
        <s v="Merikanjaka"/>
        <s v="Anjoma Betoho"/>
        <s v="Ankazondandy"/>
        <s v="Soavinandriana"/>
        <s v="Ambohitrolomahitsy"/>
        <s v="Ampaneva"/>
        <s v="Sadabe"/>
        <s v="Anjozorobe"/>
        <s v="Mangamila"/>
        <s v="Ambongamarina"/>
        <s v="Tsarasaotra"/>
        <s v="Ambohimanarina Marovazaha"/>
        <s v="Betatao"/>
        <s v="Alakamisy"/>
        <s v="Analaroa"/>
        <s v="Belanitra"/>
        <s v="Ambatomanoina"/>
        <s v="Amparatanjona"/>
        <s v="Amboasary Nord"/>
        <s v="Androvakely"/>
        <s v="Ambohibary Vohilena"/>
        <s v="Ambohimirary"/>
        <s v="Marotsipoy"/>
        <s v="Beronono"/>
        <s v="Andramasina"/>
        <s v="Alatsinainy Bakaro"/>
        <s v="Ambohimiadana"/>
        <s v="Tankafatra"/>
        <s v="Alarobia Vatosola"/>
        <s v="Fitsinjovana Bakaro"/>
        <s v="Sabotsy Manjakavahoaka"/>
        <s v="Anosibe Trimoloharano"/>
        <s v="Anosizato Andrefana"/>
        <s v="Andranonahoatra"/>
        <s v="Ambohidrapeto"/>
        <s v="Bemasoandro"/>
        <s v="Fiombonana"/>
        <s v="Itaosy"/>
        <s v="Ambavahaditokana"/>
        <s v="Tanjombato"/>
        <s v="Andoharanofotsy"/>
        <s v="Ankaraobato"/>
        <s v="Soalandy"/>
        <s v="Antanetikely"/>
        <s v="Alatsinainy Ambazaha"/>
        <s v="Ampanefy"/>
        <s v="Ankadimanga"/>
        <s v="Alakamisy Fenoarivo"/>
        <s v="Soavina"/>
        <s v="Ambohijanaka"/>
        <s v="Ampahitrosy"/>
        <s v="Bongatsara"/>
        <s v="Androhibe"/>
        <s v="Tsiafahy"/>
        <s v="Ambalavao"/>
        <s v="Soamalaza Mahatsinjo"/>
        <s v="Antsirabe Afovoany Atsinanana"/>
        <s v="Manodidina Ny Gara Ambilombe"/>
        <s v="Mahazoarivo Avarabohitra"/>
        <s v="Betafo"/>
        <s v="Andranomafana"/>
        <s v="Mandritsara"/>
        <s v="Alakamisy Anativato"/>
        <s v="Antsoso"/>
        <s v="Tritriva"/>
        <s v="Manohisoa"/>
        <s v="Ambatonikolahy"/>
        <s v="Antohobe"/>
        <s v="Mahaiza"/>
        <s v="Anosiarivo Manapa"/>
        <s v="Alakamisy Marososona"/>
        <s v="Ambohimasina"/>
        <s v="Inanantonana"/>
        <s v="Alarobia Bemaha"/>
        <s v="Andrembesoa"/>
        <s v="Morarano"/>
        <s v="Manjakatompo"/>
        <s v="Ambatondrakalavao"/>
        <s v="Andriambilany"/>
        <s v="Belambo Firaisana"/>
        <s v="Andravola Vohipeno"/>
        <s v="Tsiafajavona Ankaratra"/>
        <s v="Ambodifarihy Fenomanana"/>
        <s v="Sabotsy Namatoana"/>
        <s v="Antanimasaka"/>
        <s v="Behenjy"/>
        <s v="Antsampandrano"/>
        <s v="Antanamalaza"/>
        <s v="Antakasina"/>
        <s v="Tsinjoarivo"/>
        <s v="Andranovelona"/>
        <s v="Antanifotsy"/>
        <s v="Ambatolahy"/>
        <s v="Ambohimandroso"/>
        <s v="Ambatotsipihina"/>
        <s v="Ambohitompoina"/>
        <s v="Antsahalava"/>
        <s v="Ambodiriana"/>
        <s v="Faratsiho"/>
        <s v="Antsampanimahazo"/>
        <s v="Faravohitra"/>
        <s v="Ramainandro"/>
        <s v="Andranomiady"/>
        <s v="Vinaninony Atsimo"/>
        <s v="Ambohiborona"/>
        <s v="Miandrarivo"/>
        <s v="Valabetokana"/>
        <s v="Ambano"/>
        <s v="Belazao"/>
        <s v="Antanimandry"/>
        <s v="Vinaninkarena"/>
        <s v="Andranomanelatra"/>
        <s v="Ambohidranandriana"/>
        <s v="Ambohimiarivo"/>
        <s v="Ambohitsimanova"/>
        <s v="Mangarano"/>
        <s v="Manandona"/>
        <s v="Antsoatany"/>
        <s v="Alatsinainy Ibity"/>
        <s v="Sahanivotry Manandona"/>
        <s v="Soanindrariny"/>
        <s v="Mandrosohasina"/>
        <s v="Tsarahonenana Sahanivotry"/>
        <s v="Antanambao"/>
        <s v="Mandoto"/>
        <s v="Betsohana"/>
        <s v="Antanambao Ambary"/>
        <s v="Anjoma Ramartina"/>
        <s v="Ankazomiriotra"/>
        <s v="Fidirana"/>
        <s v="Vasiana"/>
        <s v="Vinany"/>
        <s v="Arivonimamo I"/>
        <s v="Arivonimamo II"/>
        <s v="Ambohitrambo"/>
        <s v="Ampahimanga"/>
        <s v="Amboanana"/>
        <s v="Morafeno"/>
        <s v="Imerintsiatosika"/>
        <s v="Ambatomirahavavy"/>
        <s v="Manalalondo"/>
        <s v="Antenimbe"/>
        <s v="Alakamisikely"/>
        <s v="Mahatsinjo Est"/>
        <s v="Marofangady"/>
        <s v="Rambolamasoandro Andranomiely"/>
        <s v="Ambohimandry"/>
        <s v="Antambolo"/>
        <s v="Ambohipandrano"/>
        <s v="Miandrandra"/>
        <s v="Miantsoarivo"/>
        <s v="Miarinarivo I"/>
        <s v="Miarinarivo II"/>
        <s v="Ambatomanjaka"/>
        <s v="Manazary"/>
        <s v="Antoby Est"/>
        <s v="Soamahamanina"/>
        <s v="Analavory"/>
        <s v="Alatsinainikely"/>
        <s v="Mandiavato"/>
        <s v="Anosibe Ifanja"/>
        <s v="Sarobaratra Ifanja"/>
        <s v="Zoma Bealoka"/>
        <s v="Soavimbazaha"/>
        <s v="Andolofotsy"/>
        <s v="Dondona"/>
        <s v="Ampary"/>
        <s v="Mananasy"/>
        <s v="Amparibohitra"/>
        <s v="Ampefy"/>
        <s v="Amparaky"/>
        <s v="Amberomanga"/>
        <s v="Ankaranana"/>
        <s v="Ankisabe"/>
        <s v="Ambatoasana Centre"/>
        <s v="Tamponala"/>
        <s v="Tsiroanomandidy Ville"/>
        <s v="Tsiroanomandidy Fihaonana"/>
        <s v="Maritampona"/>
        <s v="Bevato"/>
        <s v="Ankadinondry Sakay"/>
        <s v="Ankerana Avaratra"/>
        <s v="Tsinjoarivo Imanga"/>
        <s v="Soanierana"/>
        <s v="Anosy"/>
        <s v="Ambararatabe"/>
        <s v="Belobaka"/>
        <s v="Ambalanirana"/>
        <s v="Mahasolo"/>
        <s v="Bemahatazana"/>
        <s v="Fierenana"/>
        <s v="Maroharona"/>
        <s v="Fenoarivo Centre"/>
        <s v="Firavahana"/>
        <s v="Morarano Maritampona"/>
        <s v="Kiranomena"/>
        <s v="Tsinjoarivo 22"/>
        <s v="Mahajeby"/>
        <s v="Ambatomainty Atsimo"/>
        <s v="Tanana Ambony"/>
        <s v="Tanana Ambany"/>
        <s v="Andrainjato Avaratra"/>
        <s v="Andrainjato Sud"/>
        <s v="Manolafaka"/>
        <s v="Lalazana"/>
        <s v="Vatosola"/>
        <s v="Manamisoa"/>
        <s v="Iarintsena"/>
        <s v="Andrainjato"/>
        <s v="Anjoma"/>
        <s v="Kirano"/>
        <s v="Sendrisoa"/>
        <s v="Besoa"/>
        <s v="Mahazony"/>
        <s v="Ambinanindovoka"/>
        <s v="Ankaramena"/>
        <s v="Ambinaniroa"/>
        <s v="Ambohimahamasina"/>
        <s v="Miarinarivo"/>
        <s v="Vohitsaoka"/>
        <s v="Ankerana"/>
        <s v="Manandroy"/>
        <s v="Ambalakindresy"/>
        <s v="Ankafina Tsarafidy"/>
        <s v="Sahave"/>
        <s v="Ikalalao"/>
        <s v="Vohiposa"/>
        <s v="Ambatosoa"/>
        <s v="Isaka"/>
        <s v="Vohitrarivo"/>
        <s v="Ambohinamboarina"/>
        <s v="Sahatona"/>
        <s v="Camp Robin"/>
        <s v="Befeta"/>
        <s v="Ikalamavony"/>
        <s v="Mangidy"/>
        <s v="Solila"/>
        <s v="Ambatomainty"/>
        <s v="Fitampito"/>
        <s v="Tanamarina Sakay"/>
        <s v="Tsitondroina"/>
        <s v="Tanamarina Bekisopa"/>
        <s v="Andrainjato Centre"/>
        <s v="Andrainjato Est"/>
        <s v="Ambalakely"/>
        <s v="Ivoamba"/>
        <s v="Taindambo"/>
        <s v="Mahatsinjony"/>
        <s v="Sahambavy"/>
        <s v="Ambalamahasoa"/>
        <s v="Alakamisy Ambohimaha"/>
        <s v="Androy"/>
        <s v="Alatsinainy Ialamarina"/>
        <s v="Fandrandava"/>
        <s v="Ialananindro"/>
        <s v="Mahasoabe"/>
        <s v="Vinanitelo"/>
        <s v="Alakamisy Itenina"/>
        <s v="Talata Ampano"/>
        <s v="Ihazoara"/>
        <s v="Ankaromalaza Mifanasoa"/>
        <s v="Vohimarina"/>
        <s v="Maneva"/>
        <s v="Vohitrafeno"/>
        <s v="Andranovorivato"/>
        <s v="Vohibato Ouest"/>
        <s v="Andranomiditra"/>
        <s v="Soaindrana"/>
        <s v="Mahaditra"/>
        <s v="Isorana"/>
        <s v="Anjoma Itsara"/>
        <s v="Andoharanomaitso"/>
        <s v="Ambondrona"/>
        <s v="Ambalamidera II"/>
        <s v="Ankarinarivo Manirisoa"/>
        <s v="Soatanana"/>
        <s v="Nasandratrony"/>
        <s v="Mahazoarivo"/>
        <s v="Fanjakana"/>
        <s v="Iavonomby Vohibola"/>
        <s v="Ambatofinandrahana"/>
        <s v="Itremo"/>
        <s v="Ambondromisotra"/>
        <s v="Ambatomifanongoa"/>
        <s v="Amborompotsy"/>
        <s v="Mandrosonoro"/>
        <s v="Mangataboahangy"/>
        <s v="Ambositra I"/>
        <s v="Ambositra II"/>
        <s v="Ankazoambo"/>
        <s v="Ivony Miaramiasa"/>
        <s v="Andina"/>
        <s v="Imerina Imady"/>
        <s v="Ivato"/>
        <s v="Marosoa"/>
        <s v="Fahizay"/>
        <s v="Alakamisy Ambohijato"/>
        <s v="Kianjandrakefina"/>
        <s v="Ambalamanakana"/>
        <s v="Ilaka Centre"/>
        <s v="Ihadilanana"/>
        <s v="Ambatofitorahana"/>
        <s v="Antoetra"/>
        <s v="Mahazina Ambohipierenana"/>
        <s v="Sahatsiho Ambohimanjaka"/>
        <s v="Ambohimitombo I"/>
        <s v="Ambohimitombo II"/>
        <s v="Ambinanindrano"/>
        <s v="Vohidahy"/>
        <s v="Fandriana"/>
        <s v="Milamaina"/>
        <s v="Sahamadio Fisakana"/>
        <s v="Tsarazaza"/>
        <s v="Tatamalaza"/>
        <s v="Ankarinoro"/>
        <s v="Sandrandahy"/>
        <s v="Miarinavaratra"/>
        <s v="Betsimisotra"/>
        <s v="Alakamisy Ambohimahazo"/>
        <s v="Imito"/>
        <s v="Ambovombe Centre"/>
        <s v="Ambohimahazo"/>
        <s v="Anjoma Nandihizana"/>
        <s v="Ambohimilanja"/>
        <s v="Talata Vohimena"/>
        <s v="Ambatomarina"/>
        <s v="Andakatany"/>
        <s v="Ifanadiana"/>
        <s v="Antaretra"/>
        <s v="Tsaratanana"/>
        <s v="Ranomafana"/>
        <s v="Kelilalina"/>
        <s v="Androrangavola"/>
        <s v="Marotoko"/>
        <s v="Ambohimiera"/>
        <s v="Antsindra"/>
        <s v="Ambohimanga Du Sud"/>
        <s v="Analampasina"/>
        <s v="Fasintsara"/>
        <s v="Maroharatra"/>
        <s v="Nosy Varika"/>
        <s v="Ambahy"/>
        <s v="Andara"/>
        <s v="Ambodirian'i Sahafary"/>
        <s v="Sahavato"/>
        <s v="Vohilava"/>
        <s v="Vohitrandriana"/>
        <s v="Vohidroa"/>
        <s v="Ambakobe"/>
        <s v="Ambodilafa"/>
        <s v="Ampasinambo"/>
        <s v="Angodongodona"/>
        <s v="Befody"/>
        <s v="Ambodiara"/>
        <s v="Mananjary"/>
        <s v="Tsaravary"/>
        <s v="Ankatafana"/>
        <s v="Mahatsara Sud"/>
        <s v="Tsiatosika"/>
        <s v="Mahatsara Iefaka"/>
        <s v="Marokarima"/>
        <s v="Antsenavolo"/>
        <s v="Marosangy"/>
        <s v="Ambohimiarina II"/>
        <s v="Andranambolava"/>
        <s v="Mahela"/>
        <s v="Ambohitsara Est"/>
        <s v="Mahavoky Nord"/>
        <s v="Andonabe"/>
        <s v="Ambohinihaonana"/>
        <s v="Marofototra"/>
        <s v="Andranomavo"/>
        <s v="Vatohandrina"/>
        <s v="Ambalahosy Nord"/>
        <s v="Ambodinonoka"/>
        <s v="Kianjavato"/>
        <s v="Sandrohy"/>
        <s v="Anosimparihy"/>
        <s v="Manakana Nord"/>
        <s v="Namorona"/>
        <s v="Manakara"/>
        <s v="Tataho"/>
        <s v="Mangatsiotra"/>
        <s v="Marofarihy"/>
        <s v="Ambila"/>
        <s v="Sorombo"/>
        <s v="Mizilo Gara"/>
        <s v="Ambohitsara M"/>
        <s v="Sahasinaka"/>
        <s v="Sahanambohitra"/>
        <s v="Ambahatrazo"/>
        <s v="Amboanjo"/>
        <s v="Anorombato"/>
        <s v="Vohimasy"/>
        <s v="Lokomby"/>
        <s v="Vatana"/>
        <s v="Sakoana"/>
        <s v="Ambahive"/>
        <s v="Ambandrika"/>
        <s v="Ambalaroka"/>
        <s v="Vohimanitra"/>
        <s v="Mitanty"/>
        <s v="Bekatra"/>
        <s v="Ampasimanjeva"/>
        <s v="Ambotaka"/>
        <s v="Nihaonana"/>
        <s v="Mavorano"/>
        <s v="Vohimasina Nord"/>
        <s v="Vohimasina Sud"/>
        <s v="Betampona"/>
        <s v="Fenomby"/>
        <s v="Ambalavero"/>
        <s v="Amborondra"/>
        <s v="Mahabako"/>
        <s v="Onilahy"/>
        <s v="Mahamaibe"/>
        <s v="Kianjanomby"/>
        <s v="Ampasimpotsy Sud"/>
        <s v="Anteza"/>
        <s v="Saharefo"/>
        <s v="Ampasimboraka"/>
        <s v="Ikongo"/>
        <s v="Ambolomadinika"/>
        <s v="Ambatofotsy"/>
        <s v="Belemoka"/>
        <s v="Maromiandra"/>
        <s v="Manampatrana"/>
        <s v="Ambinanitromby"/>
        <s v="Ifanirea"/>
        <s v="Tanakambana"/>
        <s v="Sahalanona"/>
        <s v="Tolongoina"/>
        <s v="Ambohimisafy"/>
        <s v="Vohipeno"/>
        <s v="Vohitrindry"/>
        <s v="Vohindava"/>
        <s v="SAVAZY II"/>
        <s v="Savana"/>
        <s v="Anoloka"/>
        <s v="Ankarimbary"/>
        <s v="Lanivo"/>
        <s v="Nato"/>
        <s v="Onjatsy"/>
        <s v="Vohilany"/>
        <s v="Andemaka"/>
        <s v="Ifatsy"/>
        <s v="Antananabo"/>
        <s v="Ilakatra"/>
        <s v="Sahalava"/>
        <s v="Ihosy"/>
        <s v="Ankily"/>
        <s v="Ambia"/>
        <s v="Tolohomiady"/>
        <s v="Irina"/>
        <s v="Sahambano"/>
        <s v="Analaliry"/>
        <s v="Mahasoa"/>
        <s v="Soamatasy"/>
        <s v="Zazafotsy"/>
        <s v="Antsoha"/>
        <s v="Sakalalina"/>
        <s v="Satrokala"/>
        <s v="Andiolava"/>
        <s v="Analavoka"/>
        <s v="Ranohira"/>
        <s v="Ilakaka"/>
        <s v="Menamaty Iloto"/>
        <s v="Ivohibe"/>
        <s v="Antambohobe"/>
        <s v="Maropaika"/>
        <s v="Ivongo"/>
        <s v="Iakora"/>
        <s v="Ranotsara Nord"/>
        <s v="Begogo"/>
        <s v="Farafangana"/>
        <s v="Anosivelo"/>
        <s v="Anosy Tsararafa"/>
        <s v="Vohitromby"/>
        <s v="Ivandrika"/>
        <s v="Manambotra Atsimo"/>
        <s v="Mahavelo"/>
        <s v="Mahafasa Centre"/>
        <s v="Amporoforo"/>
        <s v="Iabohazo"/>
        <s v="Tangainony"/>
        <s v="Beretra Bevoay"/>
        <s v="Ambohigogo"/>
        <s v="Maheriraty"/>
        <s v="Mahabo Mananivo"/>
        <s v="Ankarana Miraihina"/>
        <s v="Evato"/>
        <s v="Etrotroka Atsimo"/>
        <s v="Ambalavato Nord"/>
        <s v="Efatsy"/>
        <s v="Tovona"/>
        <s v="Ambalatany"/>
        <s v="Namohora Iaborano"/>
        <s v="Sahamadio"/>
        <s v="Antseranambe"/>
        <s v="Ihorombe"/>
        <s v="Ambalavato Antevato"/>
        <s v="Vohilengo"/>
        <s v="Marovandrika"/>
        <s v="Vangaindrano"/>
        <s v="Ampasimalemy"/>
        <s v="Tsianofana"/>
        <s v="Bekaraoky"/>
        <s v="Tsiately"/>
        <s v="Soamanova"/>
        <s v="Lopary"/>
        <s v="Bema"/>
        <s v="Vohitrambo"/>
        <s v="Anilobe"/>
        <s v="Lohafary"/>
        <s v="Ampataka"/>
        <s v="Matanga"/>
        <s v="Masianaka"/>
        <s v="Vohipaho"/>
        <s v="Marokibo"/>
        <s v="Ranomena"/>
        <s v="Ambongo"/>
        <s v="Ambatolava"/>
        <s v="Iara"/>
        <s v="Bevata"/>
        <s v="Karimbary"/>
        <s v="Manambondro"/>
        <s v="Fenoambany"/>
        <s v="Isahara"/>
        <s v="Vohimalaza"/>
        <s v="Vatanato"/>
        <s v="Amparihy Est"/>
        <s v="Sandravinany"/>
        <s v="Nosifeno"/>
        <s v="Ankazovelo"/>
        <s v="Andranolalina"/>
        <s v="Maliorano"/>
        <s v="Ivondro"/>
        <s v="Soakibany"/>
        <s v="Vondrozo"/>
        <s v="Manambidala"/>
        <s v="Anandravy"/>
        <s v="Mahatsinjo"/>
        <s v="Iamonta"/>
        <s v="VOHIMARY"/>
        <s v="Antokonala"/>
        <s v="Ambohimana"/>
        <s v="Karianga"/>
        <s v="Manato"/>
        <s v="Andakana"/>
        <s v="Moroteza"/>
        <s v="Vohiboreka"/>
        <s v="Befotaka Sud"/>
        <s v="Ranotsara Sud"/>
        <s v="Beharena"/>
        <s v="Bekofafa Sud"/>
        <s v="Ambodimanga"/>
        <s v="Tanambao V"/>
        <s v="Ankirihiry"/>
        <s v="Brickaville"/>
        <s v="Vohitranivona"/>
        <s v="Anivorano Est"/>
        <s v="Mahatsara"/>
        <s v="Andovoranto"/>
        <s v="Ambinaninony"/>
        <s v="Fetraomby"/>
        <s v="Vohipeno Razanaka"/>
        <s v="Ranomafana Est"/>
        <s v="Ampasimbe"/>
        <s v="Fanasana"/>
        <s v="Ambalarondra"/>
        <s v="Maroseranana"/>
        <s v="Lohariandava"/>
        <s v="Andekaleka"/>
        <s v="Ambohimanana"/>
        <s v="Anjahamana"/>
        <s v="Vatomandry"/>
        <s v="Ambodivoananto"/>
        <s v="Maintinandry"/>
        <s v="Tanambao Vahatrakaka"/>
        <s v="Tsarasambo"/>
        <s v="Sahamatevina"/>
        <s v="Antanambao Mahatsara"/>
        <s v="Iamborano"/>
        <s v="Ambalavolo"/>
        <s v="Amboditavolo"/>
        <s v="Niherenana"/>
        <s v="Ilaka Est"/>
        <s v="Niarovana Caroline"/>
        <s v="Tsivangiana"/>
        <s v="Ampasimazava"/>
        <s v="Ampasimadinika"/>
        <s v="Ifasina I"/>
        <s v="Ambalabe"/>
        <s v="Ifasina II"/>
        <s v="Mahanoro"/>
        <s v="Betsizaraina"/>
        <s v="Tsaravinany"/>
        <s v="Ambodiharina"/>
        <s v="Masomeloka"/>
        <s v="Ambinanidilana"/>
        <s v="Ambodibonara"/>
        <s v="Ankazotsifantatra"/>
        <s v="Befotaka"/>
        <s v="Marolambo"/>
        <s v="Tanambao Rabemanana"/>
        <s v="Andonabe Sud"/>
        <s v="Ambalapaiso II"/>
        <s v="Ambodivoangy"/>
        <s v="Ambatofisaka II"/>
        <s v="Anosiarivo I"/>
        <s v="Amboasary"/>
        <s v="Lohavanana"/>
        <s v="Sahakevo"/>
        <s v="Toamasina Suburbaine"/>
        <s v="Antetezambaro"/>
        <s v="Fanandrana"/>
        <s v="Ampasimadinika Manambolo"/>
        <s v="Amboditandroroho"/>
        <s v="Mahavelona (Foulpointe)"/>
        <s v="Sahambala"/>
        <s v="Ambodilazana"/>
        <s v="Ampasimbe Onibe"/>
        <s v="Mangabe"/>
        <s v="Antenina"/>
        <s v="Andondabe"/>
        <s v="Ampisokina"/>
        <s v="Andranobolaha"/>
        <s v="Fito"/>
        <s v="Antanambao Manampontsy"/>
        <s v="Saivaza"/>
        <s v="Antanandehibe"/>
        <s v="Manakana"/>
        <s v="Sainte Marie"/>
        <s v="Maroantsetra"/>
        <s v="Anjanazana"/>
        <s v="Manambolo"/>
        <s v="Andranofotsy"/>
        <s v="Antakotako"/>
        <s v="Ankofa"/>
        <s v="Ambinanitelo"/>
        <s v="Anjahana"/>
        <s v="Ambanizana"/>
        <s v="Mahalevona"/>
        <s v="Voloina"/>
        <s v="Ankofabe"/>
        <s v="Antsirabe Sahatany"/>
        <s v="Rantabe"/>
        <s v="Androndrono"/>
        <s v="Ambodimanga Rantabe"/>
        <s v="Anandrivola"/>
        <s v="Mananara Avaratra"/>
        <s v="Ambodivoanio"/>
        <s v="Imorona"/>
        <s v="Antanambaobe"/>
        <s v="Antanananivo"/>
        <s v="Manambolosy"/>
        <s v="Ambodiampana"/>
        <s v="Sandrakatsy"/>
        <s v="Tanibe"/>
        <s v="Ambatoharanana"/>
        <s v="Fotsialanana"/>
        <s v="Andranofasika"/>
        <s v="Madirovalo"/>
        <s v="Anjiajia"/>
        <s v="Andranomeva"/>
        <s v="Amparihy"/>
        <s v="Leanja"/>
        <s v="Marovato"/>
        <s v="Ambodimahabibo"/>
        <s v="Ambodivongo"/>
        <s v="Besalampy"/>
        <s v="Ampako"/>
        <s v="Marovoay Sud"/>
        <s v="Mandronarivo"/>
        <s v="Tanamary"/>
        <s v="Sakena"/>
        <s v="Antanimieva"/>
        <s v="Basibasy"/>
        <s v="Ankazoabo Sud"/>
        <s v="Antanambe"/>
        <s v="Saromaona"/>
        <s v="Vanono"/>
        <s v="Andasibe I"/>
        <s v="Fenerive Est"/>
        <s v="Ambodimanga II"/>
        <s v="Mahambo"/>
        <s v="Ampasina Maningory"/>
        <s v="Saranambana"/>
        <s v="Ampasimbe Manantsatrana"/>
        <s v="Miorimivalana"/>
        <s v="Antsiatsiaka"/>
        <s v="Vavatenina"/>
        <s v="Maromitety"/>
        <s v="Ambohibe"/>
        <s v="Anjahambe"/>
        <s v="Andasibe"/>
        <s v="Sahatavy"/>
        <s v="Ambodimangavalo"/>
        <s v="Soanierana Ivongo"/>
        <s v="Andapafito"/>
        <s v="Ambahoabe"/>
        <s v="Manompana"/>
        <s v="Amparafaravola"/>
        <s v="Bedidy"/>
        <s v="Sahamamy"/>
        <s v="Ampasikely"/>
        <s v="Andrebakely Sud"/>
        <s v="Ambohitrarivo"/>
        <s v="Anororo"/>
        <s v="Morarano Chrome"/>
        <s v="Ranomainty"/>
        <s v="Ambohijanahary"/>
        <s v="Tanambe"/>
        <s v="Beanana"/>
        <s v="Vohitsara"/>
        <s v="Amboavory"/>
        <s v="Andilana Nord"/>
        <s v="Vohimena"/>
        <s v="Andrebakely Nord"/>
        <s v="Ambatondrazaka"/>
        <s v="Feramanga Nord"/>
        <s v="Ambatondrazaka Suburbaine"/>
        <s v="Ampitatsimo"/>
        <s v="Ambohitsilaozana"/>
        <s v="Ilafy"/>
        <s v="Manakambahiny Andrefana"/>
        <s v="Antsangasanga"/>
        <s v="Ambatosoratra"/>
        <s v="Andilanatoby"/>
        <s v="Bejofo"/>
        <s v="Didy"/>
        <s v="Imerimandroso"/>
        <s v="Amparihintsokatra"/>
        <s v="Antanandava"/>
        <s v="Andromba"/>
        <s v="Manakambahiny Antsinanana"/>
        <s v="Soalazaina"/>
        <s v="Tanambao Besakay"/>
        <s v="Moramanga"/>
        <s v="Ampasimpotsy Gara"/>
        <s v="Anosibe Ifody"/>
        <s v="Vodiriana"/>
        <s v="Morarano Gara"/>
        <s v="Belavabary"/>
        <s v="Sabotsy Anjiro"/>
        <s v="Ambohidronono"/>
        <s v="Beforona"/>
        <s v="Ambatovola"/>
        <s v="Lakato"/>
        <s v="Mandialaza"/>
        <s v="Antaniditra"/>
        <s v="Ampasipotsy Mandialaza"/>
        <s v="Mangarivotra"/>
        <s v="Andaingo"/>
        <s v="Andilamena"/>
        <s v="Bemaitso"/>
        <s v="Antanimenabaka"/>
        <s v="Tanananifololahy"/>
        <s v="Maroadabo"/>
        <s v="Maitsokely"/>
        <s v="Anosibe An'ala"/>
        <s v="Ampasimaneva"/>
        <s v="Ampandroantraka"/>
        <s v="Tratramarina"/>
        <s v="Antandrokomby"/>
        <s v="Ambalaomby"/>
        <s v="Niarovana Marosampanana"/>
        <s v="Longozabe"/>
        <s v="Mahajanga"/>
        <s v="Mahabibo"/>
        <s v="Soalala"/>
        <s v="Ambohipaky"/>
        <s v="Ambato Ambarimay"/>
        <s v="Ankijabe"/>
        <s v="Tsaramandroso"/>
        <s v="Ambondromamy"/>
        <s v="Ankirihitra"/>
        <s v="Andranomamy"/>
        <s v="Manerinerina"/>
        <s v="Sitampiky"/>
        <s v="Marovoay Ville"/>
        <s v="Marovoay Banlieue"/>
        <s v="Antanambao Andranolava"/>
        <s v="Anosinalainolona"/>
        <s v="Ambolomoty"/>
        <s v="Marovoay"/>
        <s v="Tsararano"/>
        <s v="Ankazomborona"/>
        <s v="Manaratsandry"/>
        <s v="Bemaharivo"/>
        <s v="Mitsinjo"/>
        <s v="Antseza"/>
        <s v="Antongomena Bevary"/>
        <s v="Matsakabanja"/>
        <s v="Katsepy"/>
        <s v="Bekipay"/>
        <s v="Ambarimaninga"/>
        <s v="Boanamary"/>
        <s v="Ambalakida"/>
        <s v="Betsako"/>
        <s v="Mariarano"/>
        <s v="Bekobay"/>
        <s v="Andranoboka"/>
        <s v="Mahajamba Usine"/>
        <s v="Ambalabe Befanjava"/>
        <s v="Port Berge"/>
        <s v="Ambanjabe"/>
        <s v="Tsaratanana I"/>
        <s v="Tsarahasina"/>
        <s v="Tsiningia"/>
        <s v="Ambodisakoana"/>
        <s v="Tsinjomitondraka"/>
        <s v="Maevaranohely"/>
        <s v="Port Berge II"/>
        <s v="Kalandy"/>
        <s v="Antsirabe Centre"/>
        <s v="Amboaboa"/>
        <s v="Manampaneva"/>
        <s v="Ambarikorano"/>
        <s v="Andratamarina"/>
        <s v="Ambaripaika"/>
        <s v="Ambodiamontana Kianga"/>
        <s v="Ambalakirajy"/>
        <s v="Tsarajomoka"/>
        <s v="Antsatramidola"/>
        <s v="Ankiakabe-Fonoko"/>
        <s v="Marotandrano"/>
        <s v="Ambilombe"/>
        <s v="Andohajango"/>
        <s v="Anjiabe"/>
        <s v="Ambohisoa"/>
        <s v="Ampatakamaroreny"/>
        <s v="Ankiabe-Salohy"/>
        <s v="Pont Sofia"/>
        <s v="Ambodiadabo"/>
        <s v="Amborondolo"/>
        <s v="Antanambaon'amberina"/>
        <s v="Analalava"/>
        <s v="Ambarijeby Sud"/>
        <s v="Ambolobozo"/>
        <s v="Befotaka Nord"/>
        <s v="Ambaliha"/>
        <s v="Maromandia"/>
        <s v="Marovatolena"/>
        <s v="Andribavontsona"/>
        <s v="Angoaka Sud"/>
        <s v="Marovantaza"/>
        <s v="Ankaramy"/>
        <s v="Antonibe"/>
        <s v="Mahadrodroka"/>
        <s v="Befandriana Nord"/>
        <s v="Ambodimotso Sud"/>
        <s v="Tsiamalao"/>
        <s v="Maroamalona"/>
        <s v="Tsarahonenana"/>
        <s v="Antsakanalabe"/>
        <s v="Ambararata"/>
        <s v="Ambolidibe Est"/>
        <s v="Ankarongana"/>
        <s v="Antsakabary"/>
        <s v="Matsondakana"/>
        <s v="Antsohihy"/>
        <s v="Ankerika"/>
        <s v="Ampandriankilandy"/>
        <s v="Anjalazala"/>
        <s v="Anahidrano"/>
        <s v="Ambodimandresy"/>
        <s v="Anjiamangirana"/>
        <s v="Ambodimanary"/>
        <s v="Antsahabe"/>
        <s v="Ambodimadiro"/>
        <s v="Andreba"/>
        <s v="Maroala"/>
        <s v="Bealanana"/>
        <s v="Beandrarezona"/>
        <s v="Antananivo Haut"/>
        <s v="Antsamaka"/>
        <s v="Ambatosia"/>
        <s v="Ambatoriha Est"/>
        <s v="Ambovonomby"/>
        <s v="Analila"/>
        <s v="Anjozoromadosy"/>
        <s v="Mangindrano"/>
        <s v="Ambararatabe Nord"/>
        <s v="Ambodisikidy"/>
        <s v="Ambararata Sofia"/>
        <s v="Marotolana"/>
        <s v="Ambodiadabo M"/>
        <s v="Ankazotokana"/>
        <s v="Ambalaromba"/>
        <s v="Mampikony I"/>
        <s v="Mampikony II"/>
        <s v="Ambohitoaka"/>
        <s v="Ankiririky"/>
        <s v="Bekoratsaka"/>
        <s v="Malakialina"/>
        <s v="Betaramahamay"/>
        <s v="Komajia"/>
        <s v="Ampasimatera"/>
        <s v="Ambodihazoambo"/>
        <s v="Maevatanana I"/>
        <s v="Maevatanana II"/>
        <s v="Beratsimanina"/>
        <s v="Bemokotra"/>
        <s v="Mahazoma"/>
        <s v="Antsiafabositra"/>
        <s v="Antanimbary"/>
        <s v="Ambalajia"/>
        <s v="Ambalanjanakomby"/>
        <s v="Marokoro"/>
        <s v="Maria"/>
        <s v="Andriba"/>
        <s v="Madiromirafy"/>
        <s v="Bekapaika"/>
        <s v="Tsararova"/>
        <s v="Betrandraka"/>
        <s v="Keliloha"/>
        <s v="Sarobaratra"/>
        <s v="Ampandrana"/>
        <s v="Andriamena"/>
        <s v="Ambakireny"/>
        <s v="Brieville"/>
        <s v="Sakoamadinika"/>
        <s v="Kandreho"/>
        <s v="Behazomaty"/>
        <s v="Antanimbaribe"/>
        <s v="Betaimboay"/>
        <s v="Soanenga"/>
        <s v="Bekodoka"/>
        <s v="Ambolodia Sud"/>
        <s v="Ankasakasa Tsibiray"/>
        <s v="Mahabe"/>
        <s v="Bemarivo"/>
        <s v="Sarodrano"/>
        <s v="Marotsialeha"/>
        <s v="Antsalova"/>
        <s v="Soahany"/>
        <s v="Masoarivo"/>
        <s v="Trangahy"/>
        <s v="Bekopaka"/>
        <s v="Maintirano"/>
        <s v="Mafaijijo"/>
        <s v="Andabotoka"/>
        <s v="Betanatanana"/>
        <s v="Andrea"/>
        <s v="Ankisatra"/>
        <s v="Marohazo"/>
        <s v="Antsondrodava"/>
        <s v="Belitsaky"/>
        <s v="Tambohorano"/>
        <s v="Veromanga"/>
        <s v="Maromavo"/>
        <s v="Andranovao"/>
        <s v="Antsaidoha Bebao"/>
        <s v="Berevo/ranobe"/>
        <s v="Bebaboky Sud"/>
        <s v="Bemokotra Sud"/>
        <s v="Morafenobe"/>
        <s v="Andramy"/>
        <s v="Beravina"/>
        <s v="Tanambao I"/>
        <s v="Tanambao II Tsf Nord"/>
        <s v="Mahavatse I"/>
        <s v="Mahavatse II"/>
        <s v="Betania"/>
        <s v="Besakoa"/>
        <s v="Beroroha"/>
        <s v="Bemavo"/>
        <s v="Behisatsy"/>
        <s v="Marerano"/>
        <s v="Cu Morombe"/>
        <s v="Befandefa"/>
        <s v="Ambahikily"/>
        <s v="Morombe/Tanandava"/>
        <s v="Antongo Vaovao"/>
        <s v="Nosy Ambositra"/>
        <s v="Befandriana Sud"/>
        <s v="Fotivolo"/>
        <s v="Tandrano"/>
        <s v="Berenty"/>
        <s v="Ilemby"/>
        <s v="Betioky Atsimo"/>
        <s v="Sakamasay"/>
        <s v="Beora"/>
        <s v="Ambatry"/>
        <s v="Ankazomanga Ouest"/>
        <s v="Maroarivo"/>
        <s v="Beantake"/>
        <s v="Masiaboay"/>
        <s v="Antohabato"/>
        <s v="Tameantsoa"/>
        <s v="Tongobory"/>
        <s v="Besely"/>
        <s v="Vatolatsaka"/>
        <s v="Ankazombalala"/>
        <s v="Behavoha"/>
        <s v="Bezaha"/>
        <s v="Manalobe"/>
        <s v="Andranomangatsiaka"/>
        <s v="Ankiliabo"/>
        <s v="Ankilizato"/>
        <s v="Ankilivalo"/>
        <s v="Soamanonga"/>
        <s v="Fenoandala"/>
        <s v="Soaserana"/>
        <s v="Marosavoa"/>
        <s v="Salobe"/>
        <s v="Tanambao Haut"/>
        <s v="Belamoty"/>
        <s v="Antsavoa"/>
        <s v="Montifeno"/>
        <s v="Lazarivo"/>
        <s v="Androipano"/>
        <s v="Anavoha"/>
        <s v="Ampanihy Ouest"/>
        <s v="Maniry"/>
        <s v="Antaly"/>
        <s v="BEARA"/>
        <s v="Ankilimivory"/>
        <s v="Ejeda"/>
        <s v="Belafike Haut"/>
        <s v="Beahitse"/>
        <s v="Gogogogo"/>
        <s v="Androka"/>
        <s v="Vohitany"/>
        <s v="Beroy Atsimo"/>
        <s v="Fotadrevo"/>
        <s v="Itampolo"/>
        <s v="Sakaraha"/>
        <s v="Miary Taheza"/>
        <s v="Miary Lamatihy"/>
        <s v="Mahaboboka"/>
        <s v="Amboronabo"/>
        <s v="Bereketa"/>
        <s v="Andamasiny Vineta"/>
        <s v="Mihavatsy"/>
        <s v="Andranolava"/>
        <s v="Ambinany"/>
        <s v="Mikoboka"/>
        <s v="Mitsinjo Betanimena"/>
        <s v="Belalanda"/>
        <s v="Betsinjaka"/>
        <s v="Miary"/>
        <s v="Behompy"/>
        <s v="Ambohimahavelona"/>
        <s v="Andranohinaly"/>
        <s v="Saint Augustin"/>
        <s v="Anakao"/>
        <s v="Soalara Sud"/>
        <s v="Ambolofoty"/>
        <s v="Ankilimalinike"/>
        <s v="Antanimena Onilahy"/>
        <s v="Manorofify"/>
        <s v="Marofoty"/>
        <s v="Tsianisiha"/>
        <s v="Manombo Sud"/>
        <s v="Andranovory"/>
        <s v="Milenaka"/>
        <s v="Ankililoaka"/>
        <s v="Analamisampy"/>
        <s v="Beheloka"/>
        <s v="Efoetse"/>
        <s v="TSIFOTA"/>
        <s v="SOAHAZO"/>
        <s v="Benenitra"/>
        <s v="Ianapera"/>
        <s v="Ambalavato"/>
        <s v="Ehara"/>
        <s v="Beloha"/>
        <s v="Tranovaho"/>
        <s v="Kopoky"/>
        <s v="Marolinta"/>
        <s v="Mahaenegne"/>
        <s v="Tranoroa"/>
        <s v="Behabobo"/>
        <s v="Ambatotsivala"/>
        <s v="Tsihombe"/>
        <s v="Behazomanga"/>
        <s v="Nikoly"/>
        <s v="Betanty (Faux Cap)"/>
        <s v="Anjampaly"/>
        <s v="Antaritarika"/>
        <s v="Imongy"/>
        <s v="Ambovombe"/>
        <s v="Tsimananada"/>
        <s v="Erada"/>
        <s v="Anjeky Ankilikira"/>
        <s v="Ambanisarika"/>
        <s v="Analamary"/>
        <s v="Ambohimalaza"/>
        <s v="Ambonaivo"/>
        <s v="Maroalomainty"/>
        <s v="Maroalopoty"/>
        <s v="Ambondro"/>
        <s v="Ambazoa"/>
        <s v="Sihanamaro"/>
        <s v="Marovato Befeno"/>
        <s v="AMBINAGNY"/>
        <s v="Antanimora Atsimo"/>
        <s v="Andalatanosy"/>
        <s v="Ampamata"/>
        <s v="Jafaro"/>
        <s v="ANDRAGNANIVO"/>
        <s v="Imanombo"/>
        <s v="Bekily"/>
        <s v="Ankaranabo Nord"/>
        <s v="Anja Nord"/>
        <s v="Antsakoamaro"/>
        <s v="Ambatosola"/>
        <s v="Tsirandrany"/>
        <s v="Tsikolaky"/>
        <s v="Manakompy"/>
        <s v="Ambahita"/>
        <s v="Maroviro"/>
        <s v="Belindo Mahasoa"/>
        <s v="Beteza"/>
        <s v="Tanandava"/>
        <s v="Bekitro"/>
        <s v="Beraketa"/>
        <s v="Vohimanga"/>
        <s v="Bevitiky"/>
        <s v="Anivorano Mitsinjo"/>
        <s v="Mikaikarivo Ambatomainty"/>
        <s v="Taolagnaro"/>
        <s v="Ampasy Nahampoana"/>
        <s v="Mandromondromotra"/>
        <s v="Ifarantsa"/>
        <s v="Isaka-Ivondro"/>
        <s v="Mandiso"/>
        <s v="Manambaro"/>
        <s v="Sarisambo"/>
        <s v="Ranopiso"/>
        <s v="Ambatoabo"/>
        <s v="Ankariera"/>
        <s v="Analapatsy"/>
        <s v="Andranobory"/>
        <s v="Mahatalaky"/>
        <s v="Iaboakoho"/>
        <s v="Enaniliha"/>
        <s v="Fenoevo-Efita"/>
        <s v="Enakara-Haut"/>
        <s v="Emagnobo"/>
        <s v="Bevoay"/>
        <s v="Ampasimena"/>
        <s v="Manantenina"/>
        <s v="Soavary"/>
        <s v="Betroka"/>
        <s v="Tsaraitso"/>
        <s v="Naninora"/>
        <s v="Ambalasoa"/>
        <s v="Ivahona"/>
        <s v="Ianabinda"/>
        <s v="Benato Toby"/>
        <s v="Beampombo I"/>
        <s v="Jangany"/>
        <s v="Mahasoa Est"/>
        <s v="Bekorobo"/>
        <s v="Iaborotra"/>
        <s v="Isoanala"/>
        <s v="Beampombo II"/>
        <s v="Nanarena Besakoa"/>
        <s v="Ianakafy"/>
        <s v="Andriandampy"/>
        <s v="Sakamahily"/>
        <s v="Ambatomivary"/>
        <s v="Amboasary Atsimo"/>
        <s v="Behara"/>
        <s v="Tanandava Sud"/>
        <s v="Sampona"/>
        <s v="Ifotaka"/>
        <s v="Tranomaro"/>
        <s v="Maromby"/>
        <s v="Elonty"/>
        <s v="Esira"/>
        <s v="Mahaly"/>
        <s v="Manevy"/>
        <s v="Tsivory"/>
        <s v="Marotsiraka"/>
        <s v="Tomboarivo"/>
        <s v="Berano"/>
        <s v="Ebelo"/>
        <s v="Ranobe"/>
        <s v="Manja"/>
        <s v="Beharona"/>
        <s v="Anontsibe Centre"/>
        <s v="Andranopasy"/>
        <s v="Morondava"/>
        <s v="Bemanonga"/>
        <s v="Analaiva"/>
        <s v="Befasy"/>
        <s v="Belo Sur Mer"/>
        <s v="Analamitsivalana"/>
        <s v="Ampanihy"/>
        <s v="Mandabe"/>
        <s v="Malaimbandy"/>
        <s v="Mazavasoa"/>
        <s v="Belo Sur Tsiribihina"/>
        <s v="Andimaky Manambolo"/>
        <s v="Bemarivo Ankirondro"/>
        <s v="Tsimafana"/>
        <s v="Beroboka Nord"/>
        <s v="Tsaraotana"/>
        <s v="Aboalimena"/>
        <s v="Ankalalobe"/>
        <s v="Ambiky"/>
        <s v="Berevo"/>
        <s v="Belinta"/>
        <s v="Ankiroroky"/>
        <s v="Miandrivazo"/>
        <s v="Dabolava"/>
        <s v="Anosimena"/>
        <s v="Manandaza"/>
        <s v="Ankotrofotsy"/>
        <s v="Isalo"/>
        <s v="Manambina"/>
        <s v="Itondy"/>
        <s v="Ankavandra"/>
        <s v="Soaloka"/>
        <s v="Betsipolitra"/>
        <s v="Ankondromena"/>
        <s v="Ramena"/>
        <s v="Sakaramy"/>
        <s v="Antanamitarana"/>
        <s v="Joffre Ville"/>
        <s v="Antsahampano"/>
        <s v="Mahavanona"/>
        <s v="Mangaoka"/>
        <s v="Andrafiabe"/>
        <s v="Anketrakabe"/>
        <s v="Sadjoavato"/>
        <s v="Antsalaka"/>
        <s v="Andranovondronina"/>
        <s v="Andranofanjava"/>
        <s v="Mahalina"/>
        <s v="Anivorano Nord"/>
        <s v="Bobasakoa"/>
        <s v="Bobakilandy"/>
        <s v="Mosorolava"/>
        <s v="Diego Suarez"/>
        <s v="Ambilobe"/>
        <s v="Mantaly"/>
        <s v="Ampondralava"/>
        <s v="Tanambao Marivorahona"/>
        <s v="Ambakirano"/>
        <s v="Ambatoben'anjavy"/>
        <s v="Antsaravibe"/>
        <s v="Antsohimbondrona"/>
        <s v="Anjiabe Ambony"/>
        <s v="Beramanja"/>
        <s v="Betsiaka"/>
        <s v="Ambarakaraka"/>
        <s v="Anaborano Ifasy"/>
        <s v="Manambato"/>
        <s v="Hell-Ville"/>
        <s v="Ampangorina"/>
        <s v="Ambatozavavy"/>
        <s v="Bemanondrobe"/>
        <s v="Dzamandzar"/>
        <s v="Ambanja"/>
        <s v="Benavony"/>
        <s v="Ambohimena"/>
        <s v="Antsatsaka"/>
        <s v="Antranokarany"/>
        <s v="Djangoa"/>
        <s v="Antsakoamanondro"/>
        <s v="Ambalahonko"/>
        <s v="Ankingameloka"/>
        <s v="Bemaneviky Haut Sambirano"/>
        <s v="Ambodimanga Ramena"/>
        <s v="Maevatanana"/>
        <s v="Antafiambotry"/>
        <s v="Maherivaratra"/>
        <s v="Ambohitrandriana"/>
        <s v="Ambohimarina"/>
        <s v="Bemaneviky Ouest"/>
        <s v="Anorontsangana"/>
        <s v="Antsirabe"/>
        <s v="Ankatafa"/>
        <s v="Antalaha Ambonivohitra"/>
        <s v="Ampahana"/>
        <s v="Ampohibe"/>
        <s v="Antombana"/>
        <s v="Antsahanoro"/>
        <s v="Antananambo"/>
        <s v="Marofinaritra"/>
        <s v="Sarahandrano"/>
        <s v="Andampy"/>
        <s v="Ambinanifaho"/>
        <s v="Ambohitralanana"/>
        <s v="Lanjarivo"/>
        <s v="Antsambalahy"/>
        <s v="Vinanivao"/>
        <s v="Ampanavoana"/>
        <s v="Sambava Cu"/>
        <s v="Farahalana"/>
        <s v="Nosiarina"/>
        <s v="Ambodivoara"/>
        <s v="Anjinjaomby"/>
        <s v="Analamaho"/>
        <s v="Ambohimitsinjo"/>
        <s v="Anjangoveratra"/>
        <s v="Marogaona"/>
        <s v="Marojala"/>
        <s v="Antsambaharo"/>
        <s v="Andrahanjo"/>
        <s v="Bemanevika"/>
        <s v="Amboangibe"/>
        <s v="Andrembona"/>
        <s v="Antindra"/>
        <s v="Maroambihy"/>
        <s v="Ambatoafo"/>
        <s v="Anjialava"/>
        <s v="Tanambao Daoud"/>
        <s v="Antsahavaribe"/>
        <s v="Bevonotra"/>
        <s v="Andapa"/>
        <s v="Ankiakabe Nord"/>
        <s v="Belaoka Marovato"/>
        <s v="Ambodimanga I"/>
        <s v="Andrakata"/>
        <s v="Bealampona"/>
        <s v="Matsohely"/>
        <s v="Andranomena"/>
        <s v="Ambalamanasy II"/>
        <s v="Ambodiangezoka"/>
        <s v="Betsakotsako Andranotsara"/>
        <s v="Belaoka Lokoho"/>
        <s v="Anoviara"/>
        <s v="Doany"/>
        <s v="Anjialavabe"/>
        <s v="Antsahamena"/>
        <s v="Vohemar"/>
        <s v="Ampondra"/>
        <s v="Fanambana"/>
        <s v="Milanoa"/>
        <s v="Bobakindro"/>
        <s v="Daraina"/>
        <s v="Ambalasatrana"/>
        <s v="Tsarabaria"/>
        <s v="Nosibe"/>
        <s v="Andravory"/>
        <s v="Andrafainkona"/>
        <s v="Ampanefena"/>
        <s v="Ambodisambalahy"/>
        <s v="Ambinanin'andravory"/>
        <s v="Amboriala"/>
        <s v="Maromokotra Loky"/>
        <s v="Antsirabe Nord"/>
        <s v="Ampisikinana"/>
      </sharedItems>
    </cacheField>
    <cacheField name="ADM3_PCODE" numFmtId="0">
      <sharedItems count="1599">
        <s v="MG11101001"/>
        <s v="MG11101002"/>
        <s v="MG11101003"/>
        <s v="MG11101004"/>
        <s v="MG11101005"/>
        <s v="MG11101006"/>
        <s v="MG11102010"/>
        <s v="MG11102039"/>
        <s v="MG11102050"/>
        <s v="MG11102079"/>
        <s v="MG11102099"/>
        <s v="MG11102210"/>
        <s v="MG11102230"/>
        <s v="MG11102279"/>
        <s v="MG11102319"/>
        <s v="MG11102350"/>
        <s v="MG11102379"/>
        <s v="MG11102390"/>
        <s v="MG11102410"/>
        <s v="MG11102430"/>
        <s v="MG11103010"/>
        <s v="MG11103030"/>
        <s v="MG11103050"/>
        <s v="MG11103070"/>
        <s v="MG11103090"/>
        <s v="MG11103111"/>
        <s v="MG11103112"/>
        <s v="MG11103130"/>
        <s v="MG11103150"/>
        <s v="MG11103171"/>
        <s v="MG11103172"/>
        <s v="MG11103190"/>
        <s v="MG11103210"/>
        <s v="MG11103230"/>
        <s v="MG11103251"/>
        <s v="MG11103252"/>
        <s v="MG11103270"/>
        <s v="MG11103290"/>
        <s v="MG11103310"/>
        <s v="MG11103330"/>
        <s v="MG11103350"/>
        <s v="MG11103370"/>
        <s v="MG11103390"/>
        <s v="MG11103410"/>
        <s v="MG11103430"/>
        <s v="MG11104010"/>
        <s v="MG11104030"/>
        <s v="MG11104050"/>
        <s v="MG11104071"/>
        <s v="MG11104072"/>
        <s v="MG11104090"/>
        <s v="MG11104110"/>
        <s v="MG11104130"/>
        <s v="MG11104150"/>
        <s v="MG11104170"/>
        <s v="MG11104190"/>
        <s v="MG11104210"/>
        <s v="MG11104230"/>
        <s v="MG11106011"/>
        <s v="MG11106012"/>
        <s v="MG11106030"/>
        <s v="MG11106050"/>
        <s v="MG11106070"/>
        <s v="MG11106090"/>
        <s v="MG11106110"/>
        <s v="MG11106130"/>
        <s v="MG11106150"/>
        <s v="MG11106170"/>
        <s v="MG11106190"/>
        <s v="MG11106210"/>
        <s v="MG11106230"/>
        <s v="MG11106251"/>
        <s v="MG11106252"/>
        <s v="MG11106271"/>
        <s v="MG11106272"/>
        <s v="MG11115031"/>
        <s v="MG11115032"/>
        <s v="MG11115050"/>
        <s v="MG11117470"/>
        <s v="MG12108001"/>
        <s v="MG12108002"/>
        <s v="MG12114050"/>
        <s v="MG12114079"/>
        <s v="MG12114090"/>
        <s v="MG21205290"/>
        <s v="MG21208010"/>
        <s v="MG21208030"/>
        <s v="MG22223090"/>
        <s v="MG22223110"/>
        <s v="MG22223130"/>
        <s v="MG23211111"/>
        <s v="MG23211112"/>
        <s v="MG23211113"/>
        <s v="MG25222012"/>
        <s v="MG25222031"/>
        <s v="MG25222032"/>
        <s v="MG11106290"/>
        <s v="MG11106310"/>
        <s v="MG11106330"/>
        <s v="MG11106351"/>
        <s v="MG11106352"/>
        <s v="MG11106371"/>
        <s v="MG11106372"/>
        <s v="MG11106390"/>
        <s v="MG11107019"/>
        <s v="MG11107070"/>
        <s v="MG11107099"/>
        <s v="MG11107110"/>
        <s v="MG11107130"/>
        <s v="MG11107150"/>
        <s v="MG11107170"/>
        <s v="MG11107190"/>
        <s v="MG11107211"/>
        <s v="MG11107212"/>
        <s v="MG11107230"/>
        <s v="MG11107250"/>
        <s v="MG11107270"/>
        <s v="MG11107290"/>
        <s v="MG11107310"/>
        <s v="MG11107330"/>
        <s v="MG11107350"/>
        <s v="MG11107370"/>
        <s v="MG11115010"/>
        <s v="MG11115071"/>
        <s v="MG11115072"/>
        <s v="MG11115091"/>
        <s v="MG11115092"/>
        <s v="MG11115110"/>
        <s v="MG11115130"/>
        <s v="MG11115150"/>
        <s v="MG11115170"/>
        <s v="MG11117011"/>
        <s v="MG11117012"/>
        <s v="MG11117030"/>
        <s v="MG11117050"/>
        <s v="MG11117070"/>
        <s v="MG11117090"/>
        <s v="MG11117110"/>
        <s v="MG11117130"/>
        <s v="MG11117150"/>
        <s v="MG11117170"/>
        <s v="MG11117190"/>
        <s v="MG11117210"/>
        <s v="MG11117230"/>
        <s v="MG11117250"/>
        <s v="MG11117270"/>
        <s v="MG11117290"/>
        <s v="MG11117311"/>
        <s v="MG11117312"/>
        <s v="MG11117330"/>
        <s v="MG11117350"/>
        <s v="MG11117370"/>
        <s v="MG11117390"/>
        <s v="MG11117410"/>
        <s v="MG11117430"/>
        <s v="MG11117450"/>
        <s v="MG12108003"/>
        <s v="MG12108004"/>
        <s v="MG12108005"/>
        <s v="MG12108006"/>
        <s v="MG12109010"/>
        <s v="MG12109030"/>
        <s v="MG12109050"/>
        <s v="MG12109070"/>
        <s v="MG12109090"/>
        <s v="MG12109110"/>
        <s v="MG12109130"/>
        <s v="MG12109150"/>
        <s v="MG12109170"/>
        <s v="MG12109190"/>
        <s v="MG12109211"/>
        <s v="MG12109212"/>
        <s v="MG12109230"/>
        <s v="MG12109250"/>
        <s v="MG12109270"/>
        <s v="MG12109290"/>
        <s v="MG12109390"/>
        <s v="MG12109490"/>
        <s v="MG12110010"/>
        <s v="MG12110030"/>
        <s v="MG12110050"/>
        <s v="MG12110070"/>
        <s v="MG12110090"/>
        <s v="MG12110110"/>
        <s v="MG12110130"/>
        <s v="MG12110150"/>
        <s v="MG12110170"/>
        <s v="MG12110190"/>
        <s v="MG12110210"/>
        <s v="MG12110230"/>
        <s v="MG12110250"/>
        <s v="MG12110270"/>
        <s v="MG12110291"/>
        <s v="MG12110292"/>
        <s v="MG12110310"/>
        <s v="MG12110330"/>
        <s v="MG12114010"/>
        <s v="MG12114030"/>
        <s v="MG12114110"/>
        <s v="MG12114150"/>
        <s v="MG12114171"/>
        <s v="MG12114172"/>
        <s v="MG12114199"/>
        <s v="MG12114230"/>
        <s v="MG12114290"/>
        <s v="MG12116010"/>
        <s v="MG12116030"/>
        <s v="MG12116050"/>
        <s v="MG12116070"/>
        <s v="MG12116090"/>
        <s v="MG12116110"/>
        <s v="MG12116130"/>
        <s v="MG12116150"/>
        <s v="MG12116170"/>
        <s v="MG12118010"/>
        <s v="MG12118030"/>
        <s v="MG12118050"/>
        <s v="MG12118070"/>
        <s v="MG12118090"/>
        <s v="MG12118110"/>
        <s v="MG12118130"/>
        <s v="MG12118150"/>
        <s v="MG12118170"/>
        <s v="MG12118190"/>
        <s v="MG12118210"/>
        <s v="MG12118230"/>
        <s v="MG12118250"/>
        <s v="MG12118270"/>
        <s v="MG12118290"/>
        <s v="MG12118310"/>
        <s v="MG12118331"/>
        <s v="MG12118332"/>
        <s v="MG12118350"/>
        <s v="MG12118370"/>
        <s v="MG12120010"/>
        <s v="MG12120030"/>
        <s v="MG12120050"/>
        <s v="MG12120070"/>
        <s v="MG12120090"/>
        <s v="MG12120110"/>
        <s v="MG12120130"/>
        <s v="MG12120150"/>
        <s v="MG13105010"/>
        <s v="MG13105030"/>
        <s v="MG13105050"/>
        <s v="MG13105070"/>
        <s v="MG13105090"/>
        <s v="MG13105110"/>
        <s v="MG13105130"/>
        <s v="MG13105150"/>
        <s v="MG13105170"/>
        <s v="MG13105190"/>
        <s v="MG13105211"/>
        <s v="MG13105212"/>
        <s v="MG13105213"/>
        <s v="MG13105214"/>
        <s v="MG13105215"/>
        <s v="MG13105216"/>
        <s v="MG13105230"/>
        <s v="MG13105250"/>
        <s v="MG13105270"/>
        <s v="MG13105291"/>
        <s v="MG13105292"/>
        <s v="MG13105310"/>
        <s v="MG13112010"/>
        <s v="MG13112030"/>
        <s v="MG13112050"/>
        <s v="MG13112071"/>
        <s v="MG13112072"/>
        <s v="MG13112090"/>
        <s v="MG13112111"/>
        <s v="MG13112112"/>
        <s v="MG13112130"/>
        <s v="MG13112151"/>
        <s v="MG13112152"/>
        <s v="MG13112170"/>
        <s v="MG13112190"/>
        <s v="MG13112210"/>
        <s v="MG13113011"/>
        <s v="MG13113012"/>
        <s v="MG13113030"/>
        <s v="MG13113050"/>
        <s v="MG13113071"/>
        <s v="MG13113072"/>
        <s v="MG13113090"/>
        <s v="MG13113110"/>
        <s v="MG13113131"/>
        <s v="MG13113132"/>
        <s v="MG13113150"/>
        <s v="MG13113170"/>
        <s v="MG13113190"/>
        <s v="MG13113210"/>
        <s v="MG13113230"/>
        <s v="MG14111010"/>
        <s v="MG14111030"/>
        <s v="MG14111051"/>
        <s v="MG14111052"/>
        <s v="MG14111070"/>
        <s v="MG14111090"/>
        <s v="MG14111110"/>
        <s v="MG14111130"/>
        <s v="MG14111150"/>
        <s v="MG14111170"/>
        <s v="MG14111190"/>
        <s v="MG14111210"/>
        <s v="MG14111230"/>
        <s v="MG14111250"/>
        <s v="MG14111270"/>
        <s v="MG14111290"/>
        <s v="MG14111310"/>
        <s v="MG14111330"/>
        <s v="MG14119010"/>
        <s v="MG14119031"/>
        <s v="MG14119032"/>
        <s v="MG14119051"/>
        <s v="MG14119052"/>
        <s v="MG14119053"/>
        <s v="MG14119071"/>
        <s v="MG14119072"/>
        <s v="MG21201001"/>
        <s v="MG21201002"/>
        <s v="MG21201003"/>
        <s v="MG21201004"/>
        <s v="MG21201005"/>
        <s v="MG21201006"/>
        <s v="MG21201007"/>
        <s v="MG21205010"/>
        <s v="MG21205030"/>
        <s v="MG21205050"/>
        <s v="MG21205071"/>
        <s v="MG21205072"/>
        <s v="MG21205090"/>
        <s v="MG21205110"/>
        <s v="MG21205130"/>
        <s v="MG21205150"/>
        <s v="MG21205170"/>
        <s v="MG21205190"/>
        <s v="MG21205211"/>
        <s v="MG21205212"/>
        <s v="MG21205230"/>
        <s v="MG21205250"/>
        <s v="MG21205270"/>
        <s v="MG21208050"/>
        <s v="MG21208071"/>
        <s v="MG21208072"/>
        <s v="MG21208090"/>
        <s v="MG21208110"/>
        <s v="MG21208130"/>
        <s v="MG21208150"/>
        <s v="MG21208170"/>
        <s v="MG21208190"/>
        <s v="MG21208211"/>
        <s v="MG21208212"/>
        <s v="MG21208230"/>
        <s v="MG21208251"/>
        <s v="MG21208252"/>
        <s v="MG21208270"/>
        <s v="MG21208290"/>
        <s v="MG21219010"/>
        <s v="MG21219030"/>
        <s v="MG21219050"/>
        <s v="MG21219070"/>
        <s v="MG21219090"/>
        <s v="MG21219110"/>
        <s v="MG21219130"/>
        <s v="MG21219150"/>
        <s v="MG21220011"/>
        <s v="MG21220012"/>
        <s v="MG21220030"/>
        <s v="MG21220070"/>
        <s v="MG21220090"/>
        <s v="MG21220111"/>
        <s v="MG21220112"/>
        <s v="MG21220210"/>
        <s v="MG21220250"/>
        <s v="MG21220330"/>
        <s v="MG21220350"/>
        <s v="MG21220430"/>
        <s v="MG21220630"/>
        <s v="MG21224010"/>
        <s v="MG21224030"/>
        <s v="MG21224050"/>
        <s v="MG21224070"/>
        <s v="MG21224090"/>
        <s v="MG21224110"/>
        <s v="MG21224130"/>
        <s v="MG21224150"/>
        <s v="MG21224170"/>
        <s v="MG21224190"/>
        <s v="MG21224210"/>
        <s v="MG21224230"/>
        <s v="MG21224250"/>
        <s v="MG21224270"/>
        <s v="MG21225010"/>
        <s v="MG21225030"/>
        <s v="MG21225050"/>
        <s v="MG21225070"/>
        <s v="MG21225090"/>
        <s v="MG21225110"/>
        <s v="MG21225130"/>
        <s v="MG21225150"/>
        <s v="MG21225170"/>
        <s v="MG21225190"/>
        <s v="MG21225210"/>
        <s v="MG22202010"/>
        <s v="MG22202030"/>
        <s v="MG22202050"/>
        <s v="MG22202070"/>
        <s v="MG22202090"/>
        <s v="MG22202110"/>
        <s v="MG22202130"/>
        <s v="MG22202150"/>
        <s v="MG22202170"/>
        <s v="MG22203010"/>
        <s v="MG22203030"/>
        <s v="MG22203050"/>
        <s v="MG22203070"/>
        <s v="MG22203090"/>
        <s v="MG22203110"/>
        <s v="MG22203130"/>
        <s v="MG22203150"/>
        <s v="MG22203170"/>
        <s v="MG22203190"/>
        <s v="MG22203210"/>
        <s v="MG22203230"/>
        <s v="MG22203250"/>
        <s v="MG22203290"/>
        <s v="MG22203310"/>
        <s v="MG22203390"/>
        <s v="MG22203410"/>
        <s v="MG22203430"/>
        <s v="MG22203450"/>
        <s v="MG22203491"/>
        <s v="MG22203492"/>
        <s v="MG22203551"/>
        <s v="MG22203552"/>
        <s v="MG22204010"/>
        <s v="MG22204030"/>
        <s v="MG22204050"/>
        <s v="MG22204070"/>
        <s v="MG22204090"/>
        <s v="MG22204110"/>
        <s v="MG22204130"/>
        <s v="MG22204150"/>
        <s v="MG22204170"/>
        <s v="MG22204191"/>
        <s v="MG22204192"/>
        <s v="MG22204210"/>
        <s v="MG22204230"/>
        <s v="MG22223010"/>
        <s v="MG22223030"/>
        <s v="MG22223050"/>
        <s v="MG22223070"/>
        <s v="MG22223150"/>
        <s v="MG22223171"/>
        <s v="MG22223172"/>
        <s v="MG23206011"/>
        <s v="MG23206012"/>
        <s v="MG23206030"/>
        <s v="MG23206051"/>
        <s v="MG23206052"/>
        <s v="MG23206071"/>
        <s v="MG23206072"/>
        <s v="MG23206090"/>
        <s v="MG23206110"/>
        <s v="MG23206130"/>
        <s v="MG23206150"/>
        <s v="MG23206170"/>
        <s v="MG23206190"/>
        <s v="MG23207010"/>
        <s v="MG23207031"/>
        <s v="MG23207032"/>
        <s v="MG23207051"/>
        <s v="MG23207052"/>
        <s v="MG23207070"/>
        <s v="MG23207090"/>
        <s v="MG23207111"/>
        <s v="MG23207112"/>
        <s v="MG23207113"/>
        <s v="MG23207130"/>
        <s v="MG23207151"/>
        <s v="MG23207152"/>
        <s v="MG23207171"/>
        <s v="MG23207172"/>
        <s v="MG23207173"/>
        <s v="MG23207191"/>
        <s v="MG23207192"/>
        <s v="MG23209010"/>
        <s v="MG23209031"/>
        <s v="MG23209032"/>
        <s v="MG23209050"/>
        <s v="MG23209070"/>
        <s v="MG23209090"/>
        <s v="MG23209110"/>
        <s v="MG23209130"/>
        <s v="MG23209150"/>
        <s v="MG23209170"/>
        <s v="MG23209190"/>
        <s v="MG23209210"/>
        <s v="MG23209230"/>
        <s v="MG23209251"/>
        <s v="MG23209252"/>
        <s v="MG23209270"/>
        <s v="MG23209290"/>
        <s v="MG23209310"/>
        <s v="MG23209331"/>
        <s v="MG23209332"/>
        <s v="MG23209350"/>
        <s v="MG23209370"/>
        <s v="MG23209391"/>
        <s v="MG23209392"/>
        <s v="MG23209410"/>
        <s v="MG23209430"/>
        <s v="MG23209450"/>
        <s v="MG23209470"/>
        <s v="MG23209490"/>
        <s v="MG23210010"/>
        <s v="MG23210031"/>
        <s v="MG23210032"/>
        <s v="MG23210051"/>
        <s v="MG23210052"/>
        <s v="MG23210070"/>
        <s v="MG23210090"/>
        <s v="MG23210110"/>
        <s v="MG23210130"/>
        <s v="MG23210151"/>
        <s v="MG23210152"/>
        <s v="MG23210153"/>
        <s v="MG23210171"/>
        <s v="MG23210172"/>
        <s v="MG23210190"/>
        <s v="MG23210211"/>
        <s v="MG23210212"/>
        <s v="MG23210213"/>
        <s v="MG23210231"/>
        <s v="MG23210232"/>
        <s v="MG23210233"/>
        <s v="MG23210250"/>
        <s v="MG23210271"/>
        <s v="MG23210272"/>
        <s v="MG23210291"/>
        <s v="MG23210292"/>
        <s v="MG23210311"/>
        <s v="MG23210312"/>
        <s v="MG23210313"/>
        <s v="MG23210330"/>
        <s v="MG23210351"/>
        <s v="MG23210352"/>
        <s v="MG23210353"/>
        <s v="MG23210370"/>
        <s v="MG23210390"/>
        <s v="MG23210410"/>
        <s v="MG23210430"/>
        <s v="MG23210451"/>
        <s v="MG23210452"/>
        <s v="MG23210471"/>
        <s v="MG23210472"/>
        <s v="MG23210490"/>
        <s v="MG23210510"/>
        <s v="MG23210531"/>
        <s v="MG23210532"/>
        <s v="MG23211011"/>
        <s v="MG23211012"/>
        <s v="MG23211031"/>
        <s v="MG23211032"/>
        <s v="MG23211033"/>
        <s v="MG23211051"/>
        <s v="MG23211052"/>
        <s v="MG23211071"/>
        <s v="MG23211072"/>
        <s v="MG23211073"/>
        <s v="MG23211091"/>
        <s v="MG23211092"/>
        <s v="MG23212010"/>
        <s v="MG23212031"/>
        <s v="MG23212032"/>
        <s v="MG23212051"/>
        <s v="MG51506311a"/>
        <s v="MG23212052"/>
        <s v="MG23212053"/>
        <s v="MG23212070"/>
        <s v="MG23212090"/>
        <s v="MG23212110"/>
        <s v="MG23212130"/>
        <s v="MG23212150"/>
        <s v="MG23212171"/>
        <s v="MG23212172"/>
        <s v="MG23212190"/>
        <s v="MG23212211"/>
        <s v="MG23212212"/>
        <s v="MG23212230"/>
        <s v="MG23212250"/>
        <s v="MG23212270"/>
        <s v="MG24216010"/>
        <s v="MG24216031"/>
        <s v="MG24216032"/>
        <s v="MG24216033"/>
        <s v="MG24216050"/>
        <s v="MG24216070"/>
        <s v="MG24216090"/>
        <s v="MG24216110"/>
        <s v="MG24216131"/>
        <s v="MG24216132"/>
        <s v="MG24216151"/>
        <s v="MG24216152"/>
        <s v="MG24216170"/>
        <s v="MG24216191"/>
        <s v="MG24216192"/>
        <s v="MG24216210"/>
        <s v="MG24216231"/>
        <s v="MG24216232"/>
        <s v="MG24216250"/>
        <s v="MG24218010"/>
        <s v="MG24218030"/>
        <s v="MG24218050"/>
        <s v="MG24218070"/>
        <s v="MG24221010"/>
        <s v="MG24221030"/>
        <s v="MG24221050"/>
        <s v="MG25213010"/>
        <s v="MG25213030"/>
        <s v="MG25213050"/>
        <s v="MG25213070"/>
        <s v="MG25213090"/>
        <s v="MG25213110"/>
        <s v="MG25213130"/>
        <s v="MG25213150"/>
        <s v="MG25213170"/>
        <s v="MG25213190"/>
        <s v="MG25213210"/>
        <s v="MG25213230"/>
        <s v="MG25213250"/>
        <s v="MG25213270"/>
        <s v="MG25213290"/>
        <s v="MG25213310"/>
        <s v="MG25213330"/>
        <s v="MG25213350"/>
        <s v="MG25213370"/>
        <s v="MG25213390"/>
        <s v="MG25213410"/>
        <s v="MG25213430"/>
        <s v="MG25213450"/>
        <s v="MG25213471"/>
        <s v="MG25213472"/>
        <s v="MG25213490"/>
        <s v="MG25213510"/>
        <s v="MG25213530"/>
        <s v="MG25213551"/>
        <s v="MG25213552"/>
        <s v="MG25213570"/>
        <s v="MG25213590"/>
        <s v="MG25214010"/>
        <s v="MG25214031"/>
        <s v="MG25214032"/>
        <s v="MG25214033"/>
        <s v="MG25214050"/>
        <s v="MG25214070"/>
        <s v="MG25214091"/>
        <s v="MG25214092"/>
        <s v="MG25214111"/>
        <s v="MG25214112"/>
        <s v="MG25214131"/>
        <s v="MG25214132"/>
        <s v="MG25214151"/>
        <s v="MG25214152"/>
        <s v="MG25214171"/>
        <s v="MG25214172"/>
        <s v="MG25214190"/>
        <s v="MG25214211"/>
        <s v="MG25214212"/>
        <s v="MG25214230"/>
        <s v="MG25214251"/>
        <s v="MG25214252"/>
        <s v="MG25214270"/>
        <s v="MG25214290"/>
        <s v="MG25214311"/>
        <s v="MG25214312"/>
        <s v="MG25214313"/>
        <s v="MG25214331"/>
        <s v="MG25214332"/>
        <s v="MG25215011"/>
        <s v="MG25215012"/>
        <s v="MG25215031"/>
        <s v="MG25215032"/>
        <s v="MG25215051"/>
        <s v="MG25215052"/>
        <s v="MG25217011"/>
        <s v="MG25217012"/>
        <s v="MG25217013"/>
        <s v="MG25217030"/>
        <s v="MG25217051"/>
        <s v="MG25217052"/>
        <s v="MG51506330a"/>
        <s v="MG25217071"/>
        <s v="MG25217072"/>
        <s v="MG25217090"/>
        <s v="MG25217111"/>
        <s v="MG25217112"/>
        <s v="MG25217130"/>
        <s v="MG25217150"/>
        <s v="MG25217170"/>
        <s v="MG25217191"/>
        <s v="MG25217192"/>
        <s v="MG25222011"/>
        <s v="MG25222051"/>
        <s v="MG25222052"/>
        <s v="MG25222053"/>
        <s v="MG31301001"/>
        <s v="MG31301002"/>
        <s v="MG31301003"/>
        <s v="MG31301004"/>
        <s v="MG31301005"/>
        <s v="MG31306010"/>
        <s v="MG31306030"/>
        <s v="MG31306050"/>
        <s v="MG31306070"/>
        <s v="MG31306090"/>
        <s v="MG31306110"/>
        <s v="MG31306130"/>
        <s v="MG31306150"/>
        <s v="MG31306171"/>
        <s v="MG31306172"/>
        <s v="MG31306190"/>
        <s v="MG31306210"/>
        <s v="MG31306230"/>
        <s v="MG31306251"/>
        <s v="MG31306252"/>
        <s v="MG31306270"/>
        <s v="MG31306290"/>
        <s v="MG31307010"/>
        <s v="MG31307030"/>
        <s v="MG31307051"/>
        <s v="MG31307052"/>
        <s v="MG31307053"/>
        <s v="MG31307070"/>
        <s v="MG31307091"/>
        <s v="MG31307092"/>
        <s v="MG31307110"/>
        <s v="MG31307131"/>
        <s v="MG31307132"/>
        <s v="MG31307151"/>
        <s v="MG31307152"/>
        <s v="MG31307171"/>
        <s v="MG31307172"/>
        <s v="MG31307190"/>
        <s v="MG31307210"/>
        <s v="MG31307230"/>
        <s v="MG31307250"/>
        <s v="MG31308011"/>
        <s v="MG31308012"/>
        <s v="MG31308030"/>
        <s v="MG31308050"/>
        <s v="MG31308070"/>
        <s v="MG31308090"/>
        <s v="MG31308110"/>
        <s v="MG31308130"/>
        <s v="MG31308150"/>
        <s v="MG31308170"/>
        <s v="MG31308190"/>
        <s v="MG31309010"/>
        <s v="MG31309031"/>
        <s v="MG31309032"/>
        <s v="MG31309050"/>
        <s v="MG31309071"/>
        <s v="MG31309072"/>
        <s v="MG31309090"/>
        <s v="MG31309110"/>
        <s v="MG31309131"/>
        <s v="MG31309132"/>
        <s v="MG31309150"/>
        <s v="MG31309170"/>
        <s v="MG31309191"/>
        <s v="MG31309192"/>
        <s v="MG31310010"/>
        <s v="MG31310030"/>
        <s v="MG31310050"/>
        <s v="MG31310070"/>
        <s v="MG31310091"/>
        <s v="MG31310092"/>
        <s v="MG31310110"/>
        <s v="MG31310130"/>
        <s v="MG31310150"/>
        <s v="MG31310170"/>
        <s v="MG31310191"/>
        <s v="MG31310192"/>
        <s v="MG31310193"/>
        <s v="MG31310211"/>
        <s v="MG31310212"/>
        <s v="MG31310230"/>
        <s v="MG31310250"/>
        <s v="MG31311010"/>
        <s v="MG31311030"/>
        <s v="MG31311050"/>
        <s v="MG31311070"/>
        <s v="MG31311090"/>
        <s v="MG32302019"/>
        <s v="MG32303010"/>
        <s v="MG32303031"/>
        <s v="MG32303032"/>
        <s v="MG32303051"/>
        <s v="MG32303052"/>
        <s v="MG32303070"/>
        <s v="MG32303090"/>
        <s v="MG32303111"/>
        <s v="MG32303112"/>
        <s v="MG32303113"/>
        <s v="MG32303131"/>
        <s v="MG32303132"/>
        <s v="MG32303133"/>
        <s v="MG32303151"/>
        <s v="MG32303152"/>
        <s v="MG32303153"/>
        <s v="MG32303154"/>
        <s v="MG32303155"/>
        <s v="MG32304011"/>
        <s v="MG32304012"/>
        <s v="MG32304013"/>
        <s v="MG32304031"/>
        <s v="MG32304032"/>
        <s v="MG32304050"/>
        <s v="MG32304070"/>
        <s v="MG32304091"/>
        <s v="MG32304092"/>
        <s v="MG32304093"/>
        <s v="MG32318012"/>
        <s v="MG32318030"/>
        <s v="MG32318050"/>
        <s v="MG41405052"/>
        <s v="MG41405070"/>
        <s v="MG41405090"/>
        <s v="MG42409091"/>
        <s v="MG42409092"/>
        <s v="MG42409111"/>
        <s v="MG42409150"/>
        <s v="MG42409171"/>
        <s v="MG42409172"/>
        <s v="MG44402011"/>
        <s v="MG44402012"/>
        <s v="MG44402030"/>
        <s v="MG51503091"/>
        <s v="MG51503092"/>
        <s v="MG51503093"/>
        <s v="MG51504130"/>
        <s v="MG51504150"/>
        <s v="MG51505011"/>
        <s v="MG32304110"/>
        <s v="MG32304130"/>
        <s v="MG32304151"/>
        <s v="MG32304152"/>
        <s v="MG32305010"/>
        <s v="MG32305030"/>
        <s v="MG32305050"/>
        <s v="MG32305070"/>
        <s v="MG32305090"/>
        <s v="MG32305110"/>
        <s v="MG32305130"/>
        <s v="MG32305150"/>
        <s v="MG32305170"/>
        <s v="MG32305190"/>
        <s v="MG32305210"/>
        <s v="MG32305238"/>
        <s v="MG32315010"/>
        <s v="MG32315030"/>
        <s v="MG32315050"/>
        <s v="MG32315070"/>
        <s v="MG32315091"/>
        <s v="MG32315092"/>
        <s v="MG32315110"/>
        <s v="MG32315130"/>
        <s v="MG32315150"/>
        <s v="MG32315170"/>
        <s v="MG32318011"/>
        <s v="MG32318070"/>
        <s v="MG32318090"/>
        <s v="MG32318110"/>
        <s v="MG32318130"/>
        <s v="MG33312011"/>
        <s v="MG33312012"/>
        <s v="MG33312013"/>
        <s v="MG33312014"/>
        <s v="MG33312031"/>
        <s v="MG33312032"/>
        <s v="MG33312033"/>
        <s v="MG33312051"/>
        <s v="MG33312052"/>
        <s v="MG33312071"/>
        <s v="MG33312072"/>
        <s v="MG33312090"/>
        <s v="MG33312111"/>
        <s v="MG33312112"/>
        <s v="MG33312113"/>
        <s v="MG33312131"/>
        <s v="MG33312132"/>
        <s v="MG33312133"/>
        <s v="MG33312151"/>
        <s v="MG33312152"/>
        <s v="MG33313010"/>
        <s v="MG33313031"/>
        <s v="MG33313032"/>
        <s v="MG33313033"/>
        <s v="MG33313050"/>
        <s v="MG33313070"/>
        <s v="MG33313090"/>
        <s v="MG33313111"/>
        <s v="MG33313112"/>
        <s v="MG33313130"/>
        <s v="MG33313151"/>
        <s v="MG33313152"/>
        <s v="MG33313170"/>
        <s v="MG33313191"/>
        <s v="MG33313192"/>
        <s v="MG33313193"/>
        <s v="MG33313194"/>
        <s v="MG33313210"/>
        <s v="MG33313231"/>
        <s v="MG33313232"/>
        <s v="MG33314010"/>
        <s v="MG33314030"/>
        <s v="MG33314050"/>
        <s v="MG33314070"/>
        <s v="MG33314091"/>
        <s v="MG33314092"/>
        <s v="MG33314110"/>
        <s v="MG33314130"/>
        <s v="MG33314150"/>
        <s v="MG33314170"/>
        <s v="MG33314190"/>
        <s v="MG33314210"/>
        <s v="MG33314230"/>
        <s v="MG33314250"/>
        <s v="MG33314270"/>
        <s v="MG33314291"/>
        <s v="MG33314292"/>
        <s v="MG33314293"/>
        <s v="MG33314310"/>
        <s v="MG33314330"/>
        <s v="MG33314350"/>
        <s v="MG33316011"/>
        <s v="MG33316012"/>
        <s v="MG33316031"/>
        <s v="MG33316032"/>
        <s v="MG33316051"/>
        <s v="MG33316052"/>
        <s v="MG33316071"/>
        <s v="MG33316072"/>
        <s v="MG33317011"/>
        <s v="MG33317012"/>
        <s v="MG33317031"/>
        <s v="MG33317032"/>
        <s v="MG33317051"/>
        <s v="MG33317052"/>
        <s v="MG33317053"/>
        <s v="MG33317054"/>
        <s v="MG33317071"/>
        <s v="MG33317072"/>
        <s v="MG41401001"/>
        <s v="MG41401002"/>
        <s v="MG41403010"/>
        <s v="MG41403030"/>
        <s v="MG41403050"/>
        <s v="MG41405019"/>
        <s v="MG41405051"/>
        <s v="MG41405111"/>
        <s v="MG41405112"/>
        <s v="MG41405130"/>
        <s v="MG41405150"/>
        <s v="MG41405170"/>
        <s v="MG41405190"/>
        <s v="MG41406010"/>
        <s v="MG41406031"/>
        <s v="MG41406032"/>
        <s v="MG41406033"/>
        <s v="MG41406051"/>
        <s v="MG41406052"/>
        <s v="MG41406070"/>
        <s v="MG41406090"/>
        <s v="MG41406111"/>
        <s v="MG41406112"/>
        <s v="MG41406130"/>
        <s v="MG41406158"/>
        <s v="MG41407011"/>
        <s v="MG41407012"/>
        <s v="MG41407030"/>
        <s v="MG41407050"/>
        <s v="MG41407070"/>
        <s v="MG41407091"/>
        <s v="MG41407092"/>
        <s v="MG41415011"/>
        <s v="MG41415012"/>
        <s v="MG41415031"/>
        <s v="MG41415032"/>
        <s v="MG41415050"/>
        <s v="MG41415071"/>
        <s v="MG41415072"/>
        <s v="MG41415091"/>
        <s v="MG41415092"/>
        <s v="MG42409010"/>
        <s v="MG42409031"/>
        <s v="MG42409032"/>
        <s v="MG42409050"/>
        <s v="MG42409070"/>
        <s v="MG42409112"/>
        <s v="MG42409131"/>
        <s v="MG42409132"/>
        <s v="MG42409190"/>
        <s v="MG42410010"/>
        <s v="MG42410030"/>
        <s v="MG42410050"/>
        <s v="MG42410070"/>
        <s v="MG42410090"/>
        <s v="MG42410111"/>
        <s v="MG42410112"/>
        <s v="MG42410130"/>
        <s v="MG42410150"/>
        <s v="MG42410171"/>
        <s v="MG42410172"/>
        <s v="MG42410191"/>
        <s v="MG42410192"/>
        <s v="MG42410211"/>
        <s v="MG42410212"/>
        <s v="MG42410231"/>
        <s v="MG42410232"/>
        <s v="MG42410250"/>
        <s v="MG42410270"/>
        <s v="MG42410290"/>
        <s v="MG42410310"/>
        <s v="MG42410330"/>
        <s v="MG42410350"/>
        <s v="MG42410371"/>
        <s v="MG42410372"/>
        <s v="MG42410391"/>
        <s v="MG42410392"/>
        <s v="MG42410410"/>
        <s v="MG42411011"/>
        <s v="MG42411012"/>
        <s v="MG42411030"/>
        <s v="MG42411050"/>
        <s v="MG42411070"/>
        <s v="MG42411090"/>
        <s v="MG42411110"/>
        <s v="MG42411131"/>
        <s v="MG42411132"/>
        <s v="MG42411150"/>
        <s v="MG42411170"/>
        <s v="MG42411190"/>
        <s v="MG42411210"/>
        <s v="MG42412010"/>
        <s v="MG42412030"/>
        <s v="MG42412050"/>
        <s v="MG42412070"/>
        <s v="MG42412090"/>
        <s v="MG42412110"/>
        <s v="MG42412130"/>
        <s v="MG42412150"/>
        <s v="MG42412170"/>
        <s v="MG42412190"/>
        <s v="MG42412210"/>
        <s v="MG42412230"/>
        <s v="MG42413010"/>
        <s v="MG42413030"/>
        <s v="MG42413051"/>
        <s v="MG42413052"/>
        <s v="MG42413070"/>
        <s v="MG42413090"/>
        <s v="MG42413110"/>
        <s v="MG42413130"/>
        <s v="MG42413150"/>
        <s v="MG42413171"/>
        <s v="MG42413172"/>
        <s v="MG42413190"/>
        <s v="MG42414010"/>
        <s v="MG42414031"/>
        <s v="MG42414032"/>
        <s v="MG42414050"/>
        <s v="MG42414071"/>
        <s v="MG42414072"/>
        <s v="MG42414090"/>
        <s v="MG42414110"/>
        <s v="MG42414131"/>
        <s v="MG42414132"/>
        <s v="MG42414151"/>
        <s v="MG42414152"/>
        <s v="MG42414171"/>
        <s v="MG42414172"/>
        <s v="MG42414190"/>
        <s v="MG42414211"/>
        <s v="MG42414212"/>
        <s v="MG42414213"/>
        <s v="MG42423010"/>
        <s v="MG42423030"/>
        <s v="MG42423051"/>
        <s v="MG42423052"/>
        <s v="MG42423071"/>
        <s v="MG42423072"/>
        <s v="MG42423073"/>
        <s v="MG42423090"/>
        <s v="MG42423111"/>
        <s v="MG42423112"/>
        <s v="MG43404010"/>
        <s v="MG43404031"/>
        <s v="MG43404032"/>
        <s v="MG43404050"/>
        <s v="MG43404070"/>
        <s v="MG43404091"/>
        <s v="MG43404092"/>
        <s v="MG43404111"/>
        <s v="MG43404112"/>
        <s v="MG43404131"/>
        <s v="MG43404132"/>
        <s v="MG43404150"/>
        <s v="MG43404171"/>
        <s v="MG43404172"/>
        <s v="MG43404173"/>
        <s v="MG43404191"/>
        <s v="MG43404192"/>
        <s v="MG43408010"/>
        <s v="MG43408030"/>
        <s v="MG43408050"/>
        <s v="MG43408070"/>
        <s v="MG43408090"/>
        <s v="MG43408110"/>
        <s v="MG43408130"/>
        <s v="MG43408150"/>
        <s v="MG43408170"/>
        <s v="MG43408190"/>
        <s v="MG43408210"/>
        <s v="MG43408230"/>
        <s v="MG43416011"/>
        <s v="MG43416012"/>
        <s v="MG43416013"/>
        <s v="MG43416030"/>
        <s v="MG43416051"/>
        <s v="MG43416052"/>
        <s v="MG44402050"/>
        <s v="MG44402071"/>
        <s v="MG44402072"/>
        <s v="MG44402090"/>
        <s v="MG44402110"/>
        <s v="MG44417011"/>
        <s v="MG44417012"/>
        <s v="MG44417031"/>
        <s v="MG44417032"/>
        <s v="MG44420010"/>
        <s v="MG44420030"/>
        <s v="MG44420050"/>
        <s v="MG44420070"/>
        <s v="MG44420090"/>
        <s v="MG44421010"/>
        <s v="MG44421030"/>
        <s v="MG44421050"/>
        <s v="MG44421070"/>
        <s v="MG44421090"/>
        <s v="MG44421110"/>
        <s v="MG44421130"/>
        <s v="MG44421150"/>
        <s v="MG44421170"/>
        <s v="MG44421191"/>
        <s v="MG44421192"/>
        <s v="MG44421193"/>
        <s v="MG44421194"/>
        <s v="MG44421210"/>
        <s v="MG44421231"/>
        <s v="MG44421232"/>
        <s v="MG44421233"/>
        <s v="MG44422010"/>
        <s v="MG44422030"/>
        <s v="MG44422050"/>
        <s v="MG51501001"/>
        <s v="MG51501002"/>
        <s v="MG51501003"/>
        <s v="MG51501004"/>
        <s v="MG51501005"/>
        <s v="MG51501006"/>
        <s v="MG51503011"/>
        <s v="MG51503012"/>
        <s v="MG51503030"/>
        <s v="MG51503050"/>
        <s v="MG51503070"/>
        <s v="MG51504010"/>
        <s v="MG51504030"/>
        <s v="MG51504050"/>
        <s v="MG51504050a"/>
        <s v="MG51504070"/>
        <s v="MG51504090"/>
        <s v="MG51504110"/>
        <s v="MG51505012"/>
        <s v="MG51505030"/>
        <s v="MG51505050"/>
        <s v="MG51505071"/>
        <s v="MG51505072"/>
        <s v="MG51506011"/>
        <s v="MG51506012"/>
        <s v="MG51506012a"/>
        <s v="MG51506013"/>
        <s v="MG51506014"/>
        <s v="MG51506015"/>
        <s v="MG51506030"/>
        <s v="MG51506050"/>
        <s v="MG51506070"/>
        <s v="MG51506090"/>
        <s v="MG51506111"/>
        <s v="MG51506112"/>
        <s v="MG51506113"/>
        <s v="MG51506130"/>
        <s v="MG51506130a"/>
        <s v="MG51506150"/>
        <s v="MG51506170"/>
        <s v="MG51506191"/>
        <s v="MG51507030"/>
        <s v="MG51507050"/>
        <s v="MG51507070"/>
        <s v="MG51506192"/>
        <s v="MG51506210"/>
        <s v="MG51506230"/>
        <s v="MG51506251"/>
        <s v="MG51506252"/>
        <s v="MG51506270"/>
        <s v="MG51506290"/>
        <s v="MG51506311"/>
        <s v="MG51506312"/>
        <s v="MG51506313"/>
        <s v="MG51506330"/>
        <s v="MG51507310a"/>
        <s v="MG51507290a"/>
        <s v="MG51507010"/>
        <s v="MG51507090"/>
        <s v="MG51507110"/>
        <s v="MG51507110a"/>
        <s v="MG51507130"/>
        <s v="MG51507150"/>
        <s v="MG51507170"/>
        <s v="MG51507190"/>
        <s v="MG51507210"/>
        <s v="MG51507230"/>
        <s v="MG51507250"/>
        <s v="MG51507270"/>
        <s v="MG51507290"/>
        <s v="MG51507310"/>
        <s v="MG51512011"/>
        <s v="MG51512012"/>
        <s v="MG51512030"/>
        <s v="MG51512050"/>
        <s v="MG51512070"/>
        <s v="MG51512090"/>
        <s v="MG51512111"/>
        <s v="MG51512112"/>
        <s v="MG51512130"/>
        <s v="MG51512150"/>
        <s v="MG51512171"/>
        <s v="MG51512172"/>
        <s v="MG51520010"/>
        <s v="MG51520030"/>
        <s v="MG51520050"/>
        <s v="MG51520071"/>
        <s v="MG51520072"/>
        <s v="MG51520090"/>
        <s v="MG51520111"/>
        <s v="MG51520112"/>
        <s v="MG51520131"/>
        <s v="MG51520132"/>
        <s v="MG51520133"/>
        <s v="MG51520150"/>
        <s v="MG51520170"/>
        <s v="MG51520191"/>
        <s v="MG51520192"/>
        <s v="MG51520210"/>
        <s v="MG51520230"/>
        <s v="MG51520250"/>
        <s v="MG51520270"/>
        <s v="MG51520290"/>
        <s v="MG51520310"/>
        <s v="MG51520330"/>
        <s v="MG51520358a"/>
        <s v="MG51520358"/>
        <s v="MG51520250a"/>
        <s v="MG51520330a"/>
        <s v="MG51521010"/>
        <s v="MG51521031"/>
        <s v="MG51521032"/>
        <s v="MG51521050"/>
        <s v="MG52513010"/>
        <s v="MG52513030"/>
        <s v="MG52513050"/>
        <s v="MG52513070"/>
        <s v="MG52513010a"/>
        <s v="MG52513091"/>
        <s v="MG52513092"/>
        <s v="MG52513091a"/>
        <s v="MG52514011b"/>
        <s v="MG52514011"/>
        <s v="MG52514011a"/>
        <s v="MG52514012"/>
        <s v="MG52514031"/>
        <s v="MG52514032"/>
        <s v="MG52514050"/>
        <s v="MG52514071"/>
        <s v="MG52514072"/>
        <s v="MG52516011"/>
        <s v="MG52516012"/>
        <s v="MG52516013"/>
        <s v="MG52516014"/>
        <s v="MG52516031"/>
        <s v="MG52516032"/>
        <s v="MG52516033"/>
        <s v="MG52516050"/>
        <s v="MG52516071"/>
        <s v="MG52516072"/>
        <s v="MG52516091"/>
        <s v="MG52516092"/>
        <s v="MG52516111"/>
        <s v="MG52516112"/>
        <s v="MG52516130a"/>
        <s v="MG52516130"/>
        <s v="MG52516151"/>
        <s v="MG52516152"/>
        <s v="MG52516170"/>
        <s v="MG52516170a"/>
        <s v="MG52516190"/>
        <s v="MG52518010"/>
        <s v="MG52518031"/>
        <s v="MG52518032"/>
        <s v="MG52518050"/>
        <s v="MG52518070"/>
        <s v="MG52518091"/>
        <s v="MG52518092"/>
        <s v="MG52518110"/>
        <s v="MG52518130"/>
        <s v="MG52518151"/>
        <s v="MG52518152"/>
        <s v="MG52518170"/>
        <s v="MG52518190"/>
        <s v="MG52518210"/>
        <s v="MG52518230"/>
        <s v="MG52518251"/>
        <s v="MG52518252"/>
        <s v="MG52518270"/>
        <s v="MG52518290"/>
        <s v="MG52518290a"/>
        <s v="MG53515010"/>
        <s v="MG53515031"/>
        <s v="MG53515032"/>
        <s v="MG53515033"/>
        <s v="MG53515051"/>
        <s v="MG53515052"/>
        <s v="MG53515053"/>
        <s v="MG53515071"/>
        <s v="MG53515072"/>
        <s v="MG53515090"/>
        <s v="MG53515111"/>
        <s v="MG53515112"/>
        <s v="MG53515113"/>
        <s v="MG53515114"/>
        <s v="MG53515115"/>
        <s v="MG53515131"/>
        <s v="MG53515132"/>
        <s v="MG53515151"/>
        <s v="MG53515152"/>
        <s v="MG53515170"/>
        <s v="MG53515191"/>
        <s v="MG53515192"/>
        <s v="MG53515210"/>
        <s v="MG53515230"/>
        <s v="MG53515251"/>
        <s v="MG53515252"/>
        <s v="MG53515253"/>
        <s v="MG53517010"/>
        <s v="MG53517030"/>
        <s v="MG53517050"/>
        <s v="MG53517070"/>
        <s v="MG53517090"/>
        <s v="MG53517110"/>
        <s v="MG53517130"/>
        <s v="MG53517150"/>
        <s v="MG53517170"/>
        <s v="MG53517190"/>
        <s v="MG53517210"/>
        <s v="MG53517230"/>
        <s v="MG53517250"/>
        <s v="MG53517270"/>
        <s v="MG53517291"/>
        <s v="MG53517292"/>
        <s v="MG53517293"/>
        <s v="MG53517310"/>
        <s v="MG53517331"/>
        <s v="MG53517332"/>
        <s v="MG53517350"/>
        <s v="MG53519010"/>
        <s v="MG53519030"/>
        <s v="MG53519050"/>
        <s v="MG53519070"/>
        <s v="MG53519090a"/>
        <s v="MG53519090"/>
        <s v="MG53519110"/>
        <s v="MG53519130"/>
        <s v="MG53519150"/>
        <s v="MG53519170"/>
        <s v="MG53519190"/>
        <s v="MG53519210"/>
        <s v="MG53519230"/>
        <s v="MG53519250"/>
        <s v="MG53519270"/>
        <s v="MG53519050a"/>
        <s v="MG53519291"/>
        <s v="MG53519292"/>
        <s v="MG54502010"/>
        <s v="MG54502030"/>
        <s v="MG54502050"/>
        <s v="MG54502070"/>
        <s v="MG54502090"/>
        <s v="MG54502110"/>
        <s v="MG54508010"/>
        <s v="MG54508059"/>
        <s v="MG54508079"/>
        <s v="MG54508159"/>
        <s v="MG54508179"/>
        <s v="MG54509010"/>
        <s v="MG53515111a"/>
        <s v="MG54509030"/>
        <s v="MG54509051"/>
        <s v="MG54509052"/>
        <s v="MG54509070"/>
        <s v="MG54509091"/>
        <s v="MG54509092"/>
        <s v="MG54509110"/>
        <s v="MG54509130"/>
        <s v="MG54509150"/>
        <s v="MG54509170"/>
        <s v="MG54510011"/>
        <s v="MG54510012"/>
        <s v="MG54510013"/>
        <s v="MG54510031"/>
        <s v="MG54510032"/>
        <s v="MG54510050"/>
        <s v="MG54510070"/>
        <s v="MG54510090"/>
        <s v="MG54510111"/>
        <s v="MG54510112"/>
        <s v="MG54510131"/>
        <s v="MG54510132"/>
        <s v="MG54510151"/>
        <s v="MG54510152"/>
        <s v="MG54511011"/>
        <s v="MG54511012"/>
        <s v="MG54511031"/>
        <s v="MG54511032"/>
        <s v="MG54511033"/>
        <s v="MG54511050"/>
        <s v="MG54511071"/>
        <s v="MG54511072"/>
        <s v="MG54511091"/>
        <s v="MG54511092"/>
        <s v="MG54511110"/>
        <s v="MG54511130"/>
        <s v="MG54511150"/>
        <s v="MG54511170"/>
        <s v="MG54511210"/>
        <s v="MG71713010"/>
        <s v="MG71713031"/>
        <s v="MG71713032"/>
        <s v="MG71713033"/>
        <s v="MG71713050"/>
        <s v="MG71713070"/>
        <s v="MG71713090"/>
        <s v="MG71713110"/>
        <s v="MG71713130"/>
        <s v="MG71713151"/>
        <s v="MG71713152"/>
        <s v="MG71713170"/>
        <s v="MG71713191"/>
        <s v="MG71713192"/>
        <s v="MG71713210"/>
        <s v="MG71713231"/>
        <s v="MG71713232"/>
        <s v="MG71713251"/>
        <s v="MG71713252"/>
        <s v="MG71713253"/>
        <s v="MG71713254"/>
        <s v="MG71715009"/>
        <s v="MG71717010"/>
        <s v="MG71717030"/>
        <s v="MG71717050"/>
        <s v="MG71717070"/>
        <s v="MG71717090"/>
        <s v="MG71717110"/>
        <s v="MG71717130"/>
        <s v="MG71717150"/>
        <s v="MG71717171"/>
        <s v="MG71717172"/>
        <s v="MG71717190"/>
        <s v="MG71717210"/>
        <s v="MG71717231"/>
        <s v="MG71717232"/>
        <s v="MG71717233"/>
        <s v="MG71718001"/>
        <s v="MG71718002"/>
        <s v="MG71718003"/>
        <s v="MG71718004"/>
        <s v="MG71718005"/>
        <s v="MG71719010"/>
        <s v="MG71719030"/>
        <s v="MG71719050"/>
        <s v="MG71719070"/>
        <s v="MG71719091"/>
        <s v="MG71719092"/>
        <s v="MG71719110"/>
        <s v="MG71719130"/>
        <s v="MG71719150"/>
        <s v="MG71719171"/>
        <s v="MG71719172"/>
        <s v="MG71719173"/>
        <s v="MG71719190"/>
        <s v="MG71719210"/>
        <s v="MG71719231"/>
        <s v="MG71719232"/>
        <s v="MG71719233"/>
        <s v="MG71719250"/>
        <s v="MG71719270"/>
        <s v="MG71719290"/>
        <s v="MG71719310"/>
        <s v="MG71719330"/>
        <s v="MG71719350"/>
        <s v="MG72710010"/>
        <s v="MG72710030"/>
        <s v="MG72710050"/>
        <s v="MG72710070"/>
        <s v="MG72710090"/>
        <s v="MG72710110"/>
        <s v="MG72710130"/>
        <s v="MG72710151"/>
        <s v="MG72710152"/>
        <s v="MG72710170"/>
        <s v="MG72710190"/>
        <s v="MG72710210"/>
        <s v="MG72710230"/>
        <s v="MG72710250"/>
        <s v="MG72710271"/>
        <s v="MG72710272"/>
        <s v="MG72711010"/>
        <s v="MG72711059"/>
        <s v="MG72711079"/>
        <s v="MG72711090"/>
        <s v="MG72711130"/>
        <s v="MG72711150"/>
        <s v="MG72711170"/>
        <s v="MG72711190"/>
        <s v="MG72711210"/>
        <s v="MG72711230"/>
        <s v="MG72711250"/>
        <s v="MG72711270"/>
        <s v="MG72711290"/>
        <s v="MG72711310"/>
        <s v="MG72711330"/>
        <s v="MG72711350"/>
        <s v="MG72711371"/>
        <s v="MG72711372"/>
        <s v="MG72711390"/>
        <s v="MG72711410"/>
        <s v="MG72711430"/>
        <s v="MG72711450"/>
        <s v="MG72711470"/>
        <s v="MG72711490"/>
        <s v="MG72711510"/>
        <s v="MG72711530"/>
        <s v="MG72712010"/>
        <s v="MG72712030"/>
        <s v="MG72712050"/>
        <s v="MG72712070"/>
        <s v="MG72712090"/>
        <s v="MG72712110"/>
        <s v="MG72712130"/>
        <s v="MG72712150"/>
        <s v="MG72712170"/>
        <s v="MG72712190"/>
        <s v="MG72712210"/>
        <s v="MG72712230"/>
        <s v="MG72712250"/>
        <s v="MG72712270"/>
        <s v="MG72712290"/>
        <s v="MG72712310"/>
        <s v="MG72712330"/>
        <s v="MG72712350"/>
        <s v="MG72716010"/>
        <s v="MG72716030"/>
        <s v="MG72716050"/>
        <s v="MG72716070"/>
        <s v="MG72716090"/>
        <s v="MG72716110"/>
        <s v="MG72716130"/>
        <s v="MG72716150"/>
        <s v="MG72716170"/>
        <s v="MG72716190"/>
        <s v="MG72716210"/>
        <s v="MG72716231"/>
        <s v="MG72716232"/>
        <s v="MG72716250"/>
        <s v="MG72716270"/>
        <s v="MG72716290"/>
        <s v="MG72716310"/>
        <s v="MG72716330"/>
      </sharedItems>
    </cacheField>
    <cacheField name="ADM3_EN2"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6">
  <r>
    <s v="Analamanga"/>
    <s v="MG11"/>
    <s v="MG11101001A"/>
    <x v="0"/>
    <x v="0"/>
    <s v="District"/>
    <s v="1er Arrondissement"/>
    <s v="MG11101001"/>
    <s v="1er Arrondissement"/>
  </r>
  <r>
    <s v="Analamanga"/>
    <s v="MG11"/>
    <s v="MG11101002A"/>
    <x v="1"/>
    <x v="1"/>
    <s v="District"/>
    <s v="2e Arrondissement"/>
    <s v="MG11101002"/>
    <s v="2e Arrondissement"/>
  </r>
  <r>
    <s v="Analamanga"/>
    <s v="MG11"/>
    <s v="MG11101003A"/>
    <x v="2"/>
    <x v="2"/>
    <s v="District"/>
    <s v="3e Arrondissement"/>
    <s v="MG11101003"/>
    <s v="3e Arrondissement"/>
  </r>
  <r>
    <s v="Analamanga"/>
    <s v="MG11"/>
    <s v="MG11101004A"/>
    <x v="3"/>
    <x v="3"/>
    <s v="District"/>
    <s v="4e Arrondissement"/>
    <s v="MG11101004"/>
    <s v="4e Arrondissement"/>
  </r>
  <r>
    <s v="Analamanga"/>
    <s v="MG11"/>
    <s v="MG11101005A"/>
    <x v="4"/>
    <x v="4"/>
    <s v="District"/>
    <s v="5e Arrondissement"/>
    <s v="MG11101005"/>
    <s v="5e Arrondissement"/>
  </r>
  <r>
    <s v="Analamanga"/>
    <s v="MG11"/>
    <s v="MG11101006A"/>
    <x v="5"/>
    <x v="5"/>
    <s v="District"/>
    <s v="6e Arrondissement"/>
    <s v="MG11101006"/>
    <s v="6e Arrondissement"/>
  </r>
  <r>
    <s v="Analamanga"/>
    <s v="MG11"/>
    <s v="MG11102"/>
    <x v="6"/>
    <x v="6"/>
    <s v="District"/>
    <s v="Alasora"/>
    <s v="MG11102010"/>
    <s v="Alasora"/>
  </r>
  <r>
    <s v="Analamanga"/>
    <s v="MG11"/>
    <s v="MG11102"/>
    <x v="6"/>
    <x v="6"/>
    <s v="District"/>
    <s v="Ankadikely Ilafy"/>
    <s v="MG11102039"/>
    <s v="Ankadikely Ilafy"/>
  </r>
  <r>
    <s v="Analamanga"/>
    <s v="MG11"/>
    <s v="MG11102"/>
    <x v="6"/>
    <x v="6"/>
    <s v="District"/>
    <s v="Ambohimanambola"/>
    <s v="MG11102050"/>
    <s v="Ambohimanambola"/>
  </r>
  <r>
    <s v="Analamanga"/>
    <s v="MG11"/>
    <s v="MG11102"/>
    <x v="6"/>
    <x v="6"/>
    <s v="District"/>
    <s v="Sabotsy Namehana"/>
    <s v="MG11102079"/>
    <s v="Sabotsy Namehana"/>
  </r>
  <r>
    <s v="Analamanga"/>
    <s v="MG11"/>
    <s v="MG11102"/>
    <x v="6"/>
    <x v="6"/>
    <s v="District"/>
    <s v="Ambohimangakely"/>
    <s v="MG11102099"/>
    <s v="Ambohimangakely"/>
  </r>
  <r>
    <s v="Analamanga"/>
    <s v="MG11"/>
    <s v="MG11102"/>
    <x v="6"/>
    <x v="6"/>
    <s v="District"/>
    <s v="Manandriana"/>
    <s v="MG11102210"/>
    <s v="Manandriana"/>
  </r>
  <r>
    <s v="Analamanga"/>
    <s v="MG11"/>
    <s v="MG11102"/>
    <x v="6"/>
    <x v="6"/>
    <s v="District"/>
    <s v="Ambohimalaza Miray"/>
    <s v="MG11102230"/>
    <s v="Ambohimalaza Miray"/>
  </r>
  <r>
    <s v="Analamanga"/>
    <s v="MG11"/>
    <s v="MG11102"/>
    <x v="6"/>
    <x v="6"/>
    <s v="District"/>
    <s v="Fiaferana"/>
    <s v="MG11102279"/>
    <s v="Fiaferana"/>
  </r>
  <r>
    <s v="Analamanga"/>
    <s v="MG11"/>
    <s v="MG11102"/>
    <x v="6"/>
    <x v="6"/>
    <s v="District"/>
    <s v="Ambohimanga Rova"/>
    <s v="MG11102319"/>
    <s v="Ambohimanga Rova"/>
  </r>
  <r>
    <s v="Analamanga"/>
    <s v="MG11"/>
    <s v="MG11102"/>
    <x v="6"/>
    <x v="6"/>
    <s v="District"/>
    <s v="Viliahazo"/>
    <s v="MG11102350"/>
    <s v="Viliahazo"/>
  </r>
  <r>
    <s v="Analamanga"/>
    <s v="MG11"/>
    <s v="MG11102"/>
    <x v="6"/>
    <x v="6"/>
    <s v="District"/>
    <s v="Talata Volonondry"/>
    <s v="MG11102379"/>
    <s v="Talata Volonondry"/>
  </r>
  <r>
    <s v="Analamanga"/>
    <s v="MG11"/>
    <s v="MG11102"/>
    <x v="6"/>
    <x v="6"/>
    <s v="District"/>
    <s v="Anjeva Gara"/>
    <s v="MG11102390"/>
    <s v="Anjeva Gara"/>
  </r>
  <r>
    <s v="Analamanga"/>
    <s v="MG11"/>
    <s v="MG11102"/>
    <x v="6"/>
    <x v="6"/>
    <s v="District"/>
    <s v="Masindray"/>
    <s v="MG11102410"/>
    <s v="Masindray"/>
  </r>
  <r>
    <s v="Analamanga"/>
    <s v="MG11"/>
    <s v="MG11102"/>
    <x v="6"/>
    <x v="6"/>
    <s v="District"/>
    <s v="Ankadinandriana"/>
    <s v="MG11102430"/>
    <s v="Ankadinandriana"/>
  </r>
  <r>
    <s v="Analamanga"/>
    <s v="MG11"/>
    <s v="MG11103"/>
    <x v="7"/>
    <x v="7"/>
    <s v="District"/>
    <s v="Ambohidratrimo"/>
    <s v="MG11103010"/>
    <s v="Ambohidratrimo"/>
  </r>
  <r>
    <s v="Analamanga"/>
    <s v="MG11"/>
    <s v="MG11103"/>
    <x v="7"/>
    <x v="7"/>
    <s v="District"/>
    <s v="Anosiala"/>
    <s v="MG11103030"/>
    <s v="Anosiala"/>
  </r>
  <r>
    <s v="Analamanga"/>
    <s v="MG11"/>
    <s v="MG11103"/>
    <x v="7"/>
    <x v="7"/>
    <s v="District"/>
    <s v="Talatamaty"/>
    <s v="MG11103050"/>
    <s v="Talatamaty"/>
  </r>
  <r>
    <s v="Analamanga"/>
    <s v="MG11"/>
    <s v="MG11103"/>
    <x v="7"/>
    <x v="7"/>
    <s v="District"/>
    <s v="Antehiroka"/>
    <s v="MG11103070"/>
    <s v="Antehiroka"/>
  </r>
  <r>
    <s v="Analamanga"/>
    <s v="MG11"/>
    <s v="MG11103"/>
    <x v="7"/>
    <x v="7"/>
    <s v="District"/>
    <s v="Iarinarivo"/>
    <s v="MG11103090"/>
    <s v="Iarinarivo"/>
  </r>
  <r>
    <s v="Analamanga"/>
    <s v="MG11"/>
    <s v="MG11103"/>
    <x v="7"/>
    <x v="7"/>
    <s v="District"/>
    <s v="Ivato Firaisana"/>
    <s v="MG11103111"/>
    <s v="Ivato Firaisana"/>
  </r>
  <r>
    <s v="Analamanga"/>
    <s v="MG11"/>
    <s v="MG11103"/>
    <x v="7"/>
    <x v="7"/>
    <s v="District"/>
    <s v="Ivato Aeroport"/>
    <s v="MG11103112"/>
    <s v="Ivato Aeroport"/>
  </r>
  <r>
    <s v="Analamanga"/>
    <s v="MG11"/>
    <s v="MG11103"/>
    <x v="7"/>
    <x v="7"/>
    <s v="District"/>
    <s v="Ambohitrimanjaka"/>
    <s v="MG11103130"/>
    <s v="Ambohitrimanjaka"/>
  </r>
  <r>
    <s v="Analamanga"/>
    <s v="MG11"/>
    <s v="MG11103"/>
    <x v="7"/>
    <x v="7"/>
    <s v="District"/>
    <s v="Mahitsy"/>
    <s v="MG11103150"/>
    <s v="Mahitsy"/>
  </r>
  <r>
    <s v="Analamanga"/>
    <s v="MG11"/>
    <s v="MG11103"/>
    <x v="7"/>
    <x v="7"/>
    <s v="District"/>
    <s v="Merimandroso"/>
    <s v="MG11103171"/>
    <s v="Merimandroso"/>
  </r>
  <r>
    <s v="Analamanga"/>
    <s v="MG11"/>
    <s v="MG11103"/>
    <x v="7"/>
    <x v="7"/>
    <s v="District"/>
    <s v="Ambatolampy"/>
    <s v="MG11103172"/>
    <s v="Ambatolampy"/>
  </r>
  <r>
    <s v="Analamanga"/>
    <s v="MG11"/>
    <s v="MG11103"/>
    <x v="7"/>
    <x v="7"/>
    <s v="District"/>
    <s v="Ampangabe"/>
    <s v="MG11103190"/>
    <s v="Ampangabe"/>
  </r>
  <r>
    <s v="Analamanga"/>
    <s v="MG11"/>
    <s v="MG11103"/>
    <x v="7"/>
    <x v="7"/>
    <s v="District"/>
    <s v="Ampanotokana"/>
    <s v="MG11103210"/>
    <s v="Ampanotokana"/>
  </r>
  <r>
    <s v="Analamanga"/>
    <s v="MG11"/>
    <s v="MG11103"/>
    <x v="7"/>
    <x v="7"/>
    <s v="District"/>
    <s v="Mananjara"/>
    <s v="MG11103230"/>
    <s v="Mananjara"/>
  </r>
  <r>
    <s v="Analamanga"/>
    <s v="MG11"/>
    <s v="MG11103"/>
    <x v="7"/>
    <x v="7"/>
    <s v="District"/>
    <s v="Manjakavaradrano"/>
    <s v="MG11103251"/>
    <s v="Manjakavaradrano"/>
  </r>
  <r>
    <s v="Analamanga"/>
    <s v="MG11"/>
    <s v="MG11103"/>
    <x v="7"/>
    <x v="7"/>
    <s v="District"/>
    <s v="Antsahafilo"/>
    <s v="MG11103252"/>
    <s v="Antsahafilo"/>
  </r>
  <r>
    <s v="Analamanga"/>
    <s v="MG11"/>
    <s v="MG11103"/>
    <x v="7"/>
    <x v="7"/>
    <s v="District"/>
    <s v="Ambohimanjaka"/>
    <s v="MG11103270"/>
    <s v="Ambohimanjaka"/>
  </r>
  <r>
    <s v="Analamanga"/>
    <s v="MG11"/>
    <s v="MG11103"/>
    <x v="7"/>
    <x v="7"/>
    <s v="District"/>
    <s v="Fiadanana"/>
    <s v="MG11103290"/>
    <s v="Fiadanana"/>
  </r>
  <r>
    <s v="Analamanga"/>
    <s v="MG11"/>
    <s v="MG11103"/>
    <x v="7"/>
    <x v="7"/>
    <s v="District"/>
    <s v="Mahabo"/>
    <s v="MG11103310"/>
    <s v="Mahabo"/>
  </r>
  <r>
    <s v="Analamanga"/>
    <s v="MG11"/>
    <s v="MG11103"/>
    <x v="7"/>
    <x v="7"/>
    <s v="District"/>
    <s v="Mahereza"/>
    <s v="MG11103330"/>
    <s v="Mahereza"/>
  </r>
  <r>
    <s v="Analamanga"/>
    <s v="MG11"/>
    <s v="MG11103"/>
    <x v="7"/>
    <x v="7"/>
    <s v="District"/>
    <s v="Antanetibe"/>
    <s v="MG11103350"/>
    <s v="Antanetibe"/>
  </r>
  <r>
    <s v="Analamanga"/>
    <s v="MG11"/>
    <s v="MG11103"/>
    <x v="7"/>
    <x v="7"/>
    <s v="District"/>
    <s v="Ambohipihaonana"/>
    <s v="MG11103370"/>
    <s v="Ambohipihaonana"/>
  </r>
  <r>
    <s v="Analamanga"/>
    <s v="MG11"/>
    <s v="MG11103"/>
    <x v="7"/>
    <x v="7"/>
    <s v="District"/>
    <s v="Ambato"/>
    <s v="MG11103390"/>
    <s v="Ambato"/>
  </r>
  <r>
    <s v="Analamanga"/>
    <s v="MG11"/>
    <s v="MG11103"/>
    <x v="7"/>
    <x v="7"/>
    <s v="District"/>
    <s v="Anjanadoria"/>
    <s v="MG11103410"/>
    <s v="Anjanadoria"/>
  </r>
  <r>
    <s v="Analamanga"/>
    <s v="MG11"/>
    <s v="MG11103"/>
    <x v="7"/>
    <x v="7"/>
    <s v="District"/>
    <s v="Avaratsena"/>
    <s v="MG11103430"/>
    <s v="Avaratsena"/>
  </r>
  <r>
    <s v="Analamanga"/>
    <s v="MG11"/>
    <s v="MG11104"/>
    <x v="8"/>
    <x v="8"/>
    <s v="District"/>
    <s v="Ankazobe"/>
    <s v="MG11104010"/>
    <s v="Ankazobe"/>
  </r>
  <r>
    <s v="Analamanga"/>
    <s v="MG11"/>
    <s v="MG11104"/>
    <x v="8"/>
    <x v="8"/>
    <s v="District"/>
    <s v="Talata Angavo"/>
    <s v="MG11104030"/>
    <s v="Talata Angavo"/>
  </r>
  <r>
    <s v="Analamanga"/>
    <s v="MG11"/>
    <s v="MG11104"/>
    <x v="8"/>
    <x v="8"/>
    <s v="District"/>
    <s v="Ambohitromby"/>
    <s v="MG11104050"/>
    <s v="Ambohitromby"/>
  </r>
  <r>
    <s v="Analamanga"/>
    <s v="MG11"/>
    <s v="MG11104"/>
    <x v="8"/>
    <x v="8"/>
    <s v="District"/>
    <s v="Antotohazo"/>
    <s v="MG11104071"/>
    <s v="Antotohazo"/>
  </r>
  <r>
    <s v="Analamanga"/>
    <s v="MG11"/>
    <s v="MG11104"/>
    <x v="8"/>
    <x v="8"/>
    <s v="District"/>
    <s v="Marondry"/>
    <s v="MG11104072"/>
    <s v="Marondry"/>
  </r>
  <r>
    <s v="Analamanga"/>
    <s v="MG11"/>
    <s v="MG11104"/>
    <x v="8"/>
    <x v="8"/>
    <s v="District"/>
    <s v="Fihaonana"/>
    <s v="MG11104090"/>
    <s v="Fihaonana"/>
  </r>
  <r>
    <s v="Analamanga"/>
    <s v="MG11"/>
    <s v="MG11104"/>
    <x v="8"/>
    <x v="8"/>
    <s v="District"/>
    <s v="Mahavelona"/>
    <s v="MG11104110"/>
    <s v="Mahavelona"/>
  </r>
  <r>
    <s v="Analamanga"/>
    <s v="MG11"/>
    <s v="MG11104"/>
    <x v="8"/>
    <x v="8"/>
    <s v="District"/>
    <s v="Fiadanana"/>
    <s v="MG11104130"/>
    <s v="Fiadanana"/>
  </r>
  <r>
    <s v="Analamanga"/>
    <s v="MG11"/>
    <s v="MG11104"/>
    <x v="8"/>
    <x v="8"/>
    <s v="District"/>
    <s v="Tsaramasoandro"/>
    <s v="MG11104150"/>
    <s v="Tsaramasoandro"/>
  </r>
  <r>
    <s v="Analamanga"/>
    <s v="MG11"/>
    <s v="MG11104"/>
    <x v="8"/>
    <x v="8"/>
    <s v="District"/>
    <s v="Ambolotarakely"/>
    <s v="MG11104170"/>
    <s v="Ambolotarakely"/>
  </r>
  <r>
    <s v="Analamanga"/>
    <s v="MG11"/>
    <s v="MG11104"/>
    <x v="8"/>
    <x v="8"/>
    <s v="District"/>
    <s v="Antakavana"/>
    <s v="MG11104190"/>
    <s v="Antakavana"/>
  </r>
  <r>
    <s v="Analamanga"/>
    <s v="MG11"/>
    <s v="MG11104"/>
    <x v="8"/>
    <x v="8"/>
    <s v="District"/>
    <s v="Kiangara"/>
    <s v="MG11104210"/>
    <s v="Kiangara"/>
  </r>
  <r>
    <s v="Analamanga"/>
    <s v="MG11"/>
    <s v="MG11104"/>
    <x v="8"/>
    <x v="8"/>
    <s v="District"/>
    <s v="Miantso"/>
    <s v="MG11104230"/>
    <s v="Miantso"/>
  </r>
  <r>
    <s v="Analamanga"/>
    <s v="MG11"/>
    <s v="MG11106"/>
    <x v="9"/>
    <x v="9"/>
    <s v="District"/>
    <s v="Manjakandriana"/>
    <s v="MG11106011"/>
    <s v="Manjakandriana"/>
  </r>
  <r>
    <s v="Analamanga"/>
    <s v="MG11"/>
    <s v="MG11106"/>
    <x v="9"/>
    <x v="9"/>
    <s v="District"/>
    <s v="Ambatolaona"/>
    <s v="MG11106012"/>
    <s v="Ambatolaona"/>
  </r>
  <r>
    <s v="Analamanga"/>
    <s v="MG11"/>
    <s v="MG11106"/>
    <x v="9"/>
    <x v="9"/>
    <s v="District"/>
    <s v="Sambaina"/>
    <s v="MG11106030"/>
    <s v="Sambaina"/>
  </r>
  <r>
    <s v="Analamanga"/>
    <s v="MG11"/>
    <s v="MG11106"/>
    <x v="9"/>
    <x v="9"/>
    <s v="District"/>
    <s v="Ambohibary"/>
    <s v="MG11106050"/>
    <s v="Ambohibary"/>
  </r>
  <r>
    <s v="Analamanga"/>
    <s v="MG11"/>
    <s v="MG11106"/>
    <x v="9"/>
    <x v="9"/>
    <s v="District"/>
    <s v="Ambatomanga"/>
    <s v="MG11106070"/>
    <s v="Ambatomanga"/>
  </r>
  <r>
    <s v="Analamanga"/>
    <s v="MG11"/>
    <s v="MG11106"/>
    <x v="9"/>
    <x v="9"/>
    <s v="District"/>
    <s v="Alarobia"/>
    <s v="MG11106090"/>
    <s v="Alarobia"/>
  </r>
  <r>
    <s v="Analamanga"/>
    <s v="MG11"/>
    <s v="MG11106"/>
    <x v="9"/>
    <x v="9"/>
    <s v="District"/>
    <s v="Mantasoa"/>
    <s v="MG11106110"/>
    <s v="Mantasoa"/>
  </r>
  <r>
    <s v="Analamanga"/>
    <s v="MG11"/>
    <s v="MG11106"/>
    <x v="9"/>
    <x v="9"/>
    <s v="District"/>
    <s v="Ranovao"/>
    <s v="MG11106130"/>
    <s v="Ranovao"/>
  </r>
  <r>
    <s v="Analamanga"/>
    <s v="MG11"/>
    <s v="MG11106"/>
    <x v="9"/>
    <x v="9"/>
    <s v="District"/>
    <s v="Miadanandriana"/>
    <s v="MG11106150"/>
    <s v="Miadanandriana"/>
  </r>
  <r>
    <s v="Analamanga"/>
    <s v="MG11"/>
    <s v="MG11106"/>
    <x v="9"/>
    <x v="9"/>
    <s v="District"/>
    <s v="Nandihizana"/>
    <s v="MG11106170"/>
    <s v="Nandihizana"/>
  </r>
  <r>
    <s v="Analamanga"/>
    <s v="MG11"/>
    <s v="MG11106"/>
    <x v="9"/>
    <x v="9"/>
    <s v="District"/>
    <s v="Anjepy"/>
    <s v="MG11106190"/>
    <s v="Anjepy"/>
  </r>
  <r>
    <s v="Analamanga"/>
    <s v="MG11"/>
    <s v="MG11106"/>
    <x v="9"/>
    <x v="9"/>
    <s v="District"/>
    <s v="Ambanitsena"/>
    <s v="MG11106210"/>
    <s v="Ambanitsena"/>
  </r>
  <r>
    <s v="Analamanga"/>
    <s v="MG11"/>
    <s v="MG11106"/>
    <x v="9"/>
    <x v="9"/>
    <s v="District"/>
    <s v="Ambohitrandriamanitra"/>
    <s v="MG11106230"/>
    <s v="Ambohitrandriamanitra"/>
  </r>
  <r>
    <s v="Analamanga"/>
    <s v="MG11"/>
    <s v="MG11106"/>
    <x v="9"/>
    <x v="9"/>
    <s v="District"/>
    <s v="Ambatomena"/>
    <s v="MG11106251"/>
    <s v="Ambatomena"/>
  </r>
  <r>
    <s v="Analamanga"/>
    <s v="MG11"/>
    <s v="MG11106"/>
    <x v="9"/>
    <x v="9"/>
    <s v="District"/>
    <s v="Ambohibao Sud"/>
    <s v="MG11106252"/>
    <s v="Ambohibao Sud"/>
  </r>
  <r>
    <s v="Analamanga"/>
    <s v="MG11"/>
    <s v="MG11106"/>
    <x v="9"/>
    <x v="9"/>
    <s v="District"/>
    <s v="Ambohitseheno"/>
    <s v="MG11106271"/>
    <s v="Ambohitseheno"/>
  </r>
  <r>
    <s v="Analamanga"/>
    <s v="MG11"/>
    <s v="MG11106"/>
    <x v="9"/>
    <x v="9"/>
    <s v="District"/>
    <s v="Antsahalalina"/>
    <s v="MG11106272"/>
    <s v="Antsahalalina"/>
  </r>
  <r>
    <s v="Analamanga"/>
    <s v="MG11"/>
    <s v="MG11115"/>
    <x v="10"/>
    <x v="10"/>
    <s v="District"/>
    <s v="Sabotsy Ambohitromby"/>
    <s v="MG11115031"/>
    <s v="Sabotsy Ambohitromby"/>
  </r>
  <r>
    <s v="Analamanga"/>
    <s v="MG11"/>
    <s v="MG11115"/>
    <x v="10"/>
    <x v="10"/>
    <s v="District"/>
    <s v="Andohariana"/>
    <s v="MG11115032"/>
    <s v="Andohariana"/>
  </r>
  <r>
    <s v="Analamanga"/>
    <s v="MG11"/>
    <s v="MG11115"/>
    <x v="10"/>
    <x v="10"/>
    <s v="District"/>
    <s v="Mandrosoa"/>
    <s v="MG11115050"/>
    <s v="Mandrosoa"/>
  </r>
  <r>
    <s v="Analamanga"/>
    <s v="MG11"/>
    <s v="MG11117"/>
    <x v="11"/>
    <x v="11"/>
    <s v="District"/>
    <s v="Ambatofahavalo"/>
    <s v="MG11117470"/>
    <s v="Ambatofahavalo"/>
  </r>
  <r>
    <s v="Vatovavy Fitovinany"/>
    <s v="MG23"/>
    <s v="MG23211"/>
    <x v="12"/>
    <x v="12"/>
    <s v="District"/>
    <s v="Ankarimbelo"/>
    <s v="MG23211111"/>
    <s v="Ankarimbelo"/>
  </r>
  <r>
    <s v="Vatovavy Fitovinany"/>
    <s v="MG23"/>
    <s v="MG23211"/>
    <x v="12"/>
    <x v="12"/>
    <s v="District"/>
    <s v="Antodinga"/>
    <s v="MG23211112"/>
    <s v="Antodinga"/>
  </r>
  <r>
    <s v="Vatovavy Fitovinany"/>
    <s v="MG23"/>
    <s v="MG23211"/>
    <x v="12"/>
    <x v="12"/>
    <s v="District"/>
    <s v="Kalafotsy"/>
    <s v="MG23211113"/>
    <s v="Kalafotsy"/>
  </r>
  <r>
    <s v="Atsimo Atsinanana"/>
    <s v="MG25"/>
    <s v="MG25222"/>
    <x v="13"/>
    <x v="13"/>
    <s v="District"/>
    <s v="Antondabe"/>
    <s v="MG25222012"/>
    <s v="Antondabe"/>
  </r>
  <r>
    <s v="Atsimo Atsinanana"/>
    <s v="MG25"/>
    <s v="MG25222"/>
    <x v="13"/>
    <x v="13"/>
    <s v="District"/>
    <s v="Marovitsika Sud"/>
    <s v="MG25222031"/>
    <s v="Marovitsika Sud"/>
  </r>
  <r>
    <s v="Atsimo Atsinanana"/>
    <s v="MG25"/>
    <s v="MG25222"/>
    <x v="13"/>
    <x v="13"/>
    <s v="District"/>
    <s v="Antaninarenina"/>
    <s v="MG25222032"/>
    <s v="Antaninarenina"/>
  </r>
  <r>
    <s v="Analamanga"/>
    <s v="MG11"/>
    <s v="MG11106"/>
    <x v="9"/>
    <x v="9"/>
    <s v="District"/>
    <s v="Ambohitrony"/>
    <s v="MG11106290"/>
    <s v="Ambohitrony"/>
  </r>
  <r>
    <s v="Analamanga"/>
    <s v="MG11"/>
    <s v="MG11106"/>
    <x v="9"/>
    <x v="9"/>
    <s v="District"/>
    <s v="Merikanjaka"/>
    <s v="MG11106310"/>
    <s v="Merikanjaka"/>
  </r>
  <r>
    <s v="Analamanga"/>
    <s v="MG11"/>
    <s v="MG11106"/>
    <x v="9"/>
    <x v="9"/>
    <s v="District"/>
    <s v="Anjoma Betoho"/>
    <s v="MG11106330"/>
    <s v="Anjoma Betoho"/>
  </r>
  <r>
    <s v="Analamanga"/>
    <s v="MG11"/>
    <s v="MG11106"/>
    <x v="9"/>
    <x v="9"/>
    <s v="District"/>
    <s v="Ankazondandy"/>
    <s v="MG11106351"/>
    <s v="Ankazondandy"/>
  </r>
  <r>
    <s v="Analamanga"/>
    <s v="MG11"/>
    <s v="MG11106"/>
    <x v="9"/>
    <x v="9"/>
    <s v="District"/>
    <s v="Soavinandriana"/>
    <s v="MG11106352"/>
    <s v="Soavinandriana"/>
  </r>
  <r>
    <s v="Analamanga"/>
    <s v="MG11"/>
    <s v="MG11106"/>
    <x v="9"/>
    <x v="9"/>
    <s v="District"/>
    <s v="Ambohitrolomahitsy"/>
    <s v="MG11106371"/>
    <s v="Ambohitrolomahitsy"/>
  </r>
  <r>
    <s v="Analamanga"/>
    <s v="MG11"/>
    <s v="MG11106"/>
    <x v="9"/>
    <x v="9"/>
    <s v="District"/>
    <s v="Ampaneva"/>
    <s v="MG11106372"/>
    <s v="Ampaneva"/>
  </r>
  <r>
    <s v="Analamanga"/>
    <s v="MG11"/>
    <s v="MG11106"/>
    <x v="9"/>
    <x v="9"/>
    <s v="District"/>
    <s v="Sadabe"/>
    <s v="MG11106390"/>
    <s v="Sadabe"/>
  </r>
  <r>
    <s v="Analamanga"/>
    <s v="MG11"/>
    <s v="MG11107"/>
    <x v="14"/>
    <x v="14"/>
    <s v="District"/>
    <s v="Anjozorobe"/>
    <s v="MG11107019"/>
    <s v="Anjozorobe"/>
  </r>
  <r>
    <s v="Analamanga"/>
    <s v="MG11"/>
    <s v="MG11107"/>
    <x v="14"/>
    <x v="14"/>
    <s v="District"/>
    <s v="Mangamila"/>
    <s v="MG11107070"/>
    <s v="Mangamila"/>
  </r>
  <r>
    <s v="Analamanga"/>
    <s v="MG11"/>
    <s v="MG11107"/>
    <x v="14"/>
    <x v="14"/>
    <s v="District"/>
    <s v="Ambongamarina"/>
    <s v="MG11107099"/>
    <s v="Ambongamarina"/>
  </r>
  <r>
    <s v="Analamanga"/>
    <s v="MG11"/>
    <s v="MG11107"/>
    <x v="14"/>
    <x v="14"/>
    <s v="District"/>
    <s v="Tsarasaotra"/>
    <s v="MG11107110"/>
    <s v="Tsarasaotra"/>
  </r>
  <r>
    <s v="Analamanga"/>
    <s v="MG11"/>
    <s v="MG11107"/>
    <x v="14"/>
    <x v="14"/>
    <s v="District"/>
    <s v="Ambohimanarina Marovazaha"/>
    <s v="MG11107130"/>
    <s v="Ambohimanarina Marovazaha"/>
  </r>
  <r>
    <s v="Analamanga"/>
    <s v="MG11"/>
    <s v="MG11107"/>
    <x v="14"/>
    <x v="14"/>
    <s v="District"/>
    <s v="Betatao"/>
    <s v="MG11107150"/>
    <s v="Betatao"/>
  </r>
  <r>
    <s v="Analamanga"/>
    <s v="MG11"/>
    <s v="MG11107"/>
    <x v="14"/>
    <x v="14"/>
    <s v="District"/>
    <s v="Alakamisy"/>
    <s v="MG11107170"/>
    <s v="Alakamisy"/>
  </r>
  <r>
    <s v="Analamanga"/>
    <s v="MG11"/>
    <s v="MG11107"/>
    <x v="14"/>
    <x v="14"/>
    <s v="District"/>
    <s v="Analaroa"/>
    <s v="MG11107190"/>
    <s v="Analaroa"/>
  </r>
  <r>
    <s v="Analamanga"/>
    <s v="MG11"/>
    <s v="MG11107"/>
    <x v="14"/>
    <x v="14"/>
    <s v="District"/>
    <s v="Antanetibe"/>
    <s v="MG11107211"/>
    <s v="Antanetibe"/>
  </r>
  <r>
    <s v="Analamanga"/>
    <s v="MG11"/>
    <s v="MG11107"/>
    <x v="14"/>
    <x v="14"/>
    <s v="District"/>
    <s v="Belanitra"/>
    <s v="MG11107212"/>
    <s v="Belanitra"/>
  </r>
  <r>
    <s v="Analamanga"/>
    <s v="MG11"/>
    <s v="MG11107"/>
    <x v="14"/>
    <x v="14"/>
    <s v="District"/>
    <s v="Ambatomanoina"/>
    <s v="MG11107230"/>
    <s v="Ambatomanoina"/>
  </r>
  <r>
    <s v="Analamanga"/>
    <s v="MG11"/>
    <s v="MG11107"/>
    <x v="14"/>
    <x v="14"/>
    <s v="District"/>
    <s v="Amparatanjona"/>
    <s v="MG11107250"/>
    <s v="Amparatanjona"/>
  </r>
  <r>
    <s v="Analamanga"/>
    <s v="MG11"/>
    <s v="MG11107"/>
    <x v="14"/>
    <x v="14"/>
    <s v="District"/>
    <s v="Amboasary Nord"/>
    <s v="MG11107270"/>
    <s v="Amboasary Nord"/>
  </r>
  <r>
    <s v="Analamanga"/>
    <s v="MG11"/>
    <s v="MG11107"/>
    <x v="14"/>
    <x v="14"/>
    <s v="District"/>
    <s v="Androvakely"/>
    <s v="MG11107290"/>
    <s v="Androvakely"/>
  </r>
  <r>
    <s v="Analamanga"/>
    <s v="MG11"/>
    <s v="MG11107"/>
    <x v="14"/>
    <x v="14"/>
    <s v="District"/>
    <s v="Ambohibary Vohilena"/>
    <s v="MG11107310"/>
    <s v="Ambohibary Vohilena"/>
  </r>
  <r>
    <s v="Analamanga"/>
    <s v="MG11"/>
    <s v="MG11107"/>
    <x v="14"/>
    <x v="14"/>
    <s v="District"/>
    <s v="Ambohimirary"/>
    <s v="MG11107330"/>
    <s v="Ambohimirary"/>
  </r>
  <r>
    <s v="Analamanga"/>
    <s v="MG11"/>
    <s v="MG11107"/>
    <x v="14"/>
    <x v="14"/>
    <s v="District"/>
    <s v="Marotsipoy"/>
    <s v="MG11107350"/>
    <s v="Marotsipoy"/>
  </r>
  <r>
    <s v="Analamanga"/>
    <s v="MG11"/>
    <s v="MG11107"/>
    <x v="14"/>
    <x v="14"/>
    <s v="District"/>
    <s v="Beronono"/>
    <s v="MG11107370"/>
    <s v="Beronono"/>
  </r>
  <r>
    <s v="Analamanga"/>
    <s v="MG11"/>
    <s v="MG11115"/>
    <x v="10"/>
    <x v="10"/>
    <s v="District"/>
    <s v="Andramasina"/>
    <s v="MG11115010"/>
    <s v="Andramasina"/>
  </r>
  <r>
    <s v="Analamanga"/>
    <s v="MG11"/>
    <s v="MG11115"/>
    <x v="10"/>
    <x v="10"/>
    <s v="District"/>
    <s v="Alatsinainy Bakaro"/>
    <s v="MG11115071"/>
    <s v="Alatsinainy Bakaro"/>
  </r>
  <r>
    <s v="Analamanga"/>
    <s v="MG11"/>
    <s v="MG11115"/>
    <x v="10"/>
    <x v="10"/>
    <s v="District"/>
    <s v="Antotohazo"/>
    <s v="MG11115072"/>
    <s v="Antotohazo"/>
  </r>
  <r>
    <s v="Analamanga"/>
    <s v="MG11"/>
    <s v="MG11115"/>
    <x v="10"/>
    <x v="10"/>
    <s v="District"/>
    <s v="Ambohimiadana"/>
    <s v="MG11115091"/>
    <s v="Ambohimiadana"/>
  </r>
  <r>
    <s v="Analamanga"/>
    <s v="MG11"/>
    <s v="MG11115"/>
    <x v="10"/>
    <x v="10"/>
    <s v="District"/>
    <s v="Tankafatra"/>
    <s v="MG11115092"/>
    <s v="Tankafatra"/>
  </r>
  <r>
    <s v="Analamanga"/>
    <s v="MG11"/>
    <s v="MG11115"/>
    <x v="10"/>
    <x v="10"/>
    <s v="District"/>
    <s v="Alarobia Vatosola"/>
    <s v="MG11115110"/>
    <s v="Alarobia Vatosola"/>
  </r>
  <r>
    <s v="Analamanga"/>
    <s v="MG11"/>
    <s v="MG11115"/>
    <x v="10"/>
    <x v="10"/>
    <s v="District"/>
    <s v="Fitsinjovana Bakaro"/>
    <s v="MG11115130"/>
    <s v="Fitsinjovana Bakaro"/>
  </r>
  <r>
    <s v="Analamanga"/>
    <s v="MG11"/>
    <s v="MG11115"/>
    <x v="10"/>
    <x v="10"/>
    <s v="District"/>
    <s v="Sabotsy Manjakavahoaka"/>
    <s v="MG11115150"/>
    <s v="Sabotsy Manjakavahoaka"/>
  </r>
  <r>
    <s v="Analamanga"/>
    <s v="MG11"/>
    <s v="MG11115"/>
    <x v="10"/>
    <x v="10"/>
    <s v="District"/>
    <s v="Anosibe Trimoloharano"/>
    <s v="MG11115170"/>
    <s v="Anosibe Trimoloharano"/>
  </r>
  <r>
    <s v="Analamanga"/>
    <s v="MG11"/>
    <s v="MG11117"/>
    <x v="11"/>
    <x v="11"/>
    <s v="District"/>
    <s v="Ampitatafika"/>
    <s v="MG11117011"/>
    <s v="Ampitatafika"/>
  </r>
  <r>
    <s v="Analamanga"/>
    <s v="MG11"/>
    <s v="MG11117"/>
    <x v="11"/>
    <x v="11"/>
    <s v="District"/>
    <s v="Anosizato Andrefana"/>
    <s v="MG11117012"/>
    <s v="Anosizato Andrefana"/>
  </r>
  <r>
    <s v="Analamanga"/>
    <s v="MG11"/>
    <s v="MG11117"/>
    <x v="11"/>
    <x v="11"/>
    <s v="District"/>
    <s v="Andranonahoatra"/>
    <s v="MG11117030"/>
    <s v="Andranonahoatra"/>
  </r>
  <r>
    <s v="Analamanga"/>
    <s v="MG11"/>
    <s v="MG11117"/>
    <x v="11"/>
    <x v="11"/>
    <s v="District"/>
    <s v="Ambohidrapeto"/>
    <s v="MG11117050"/>
    <s v="Ambohidrapeto"/>
  </r>
  <r>
    <s v="Analamanga"/>
    <s v="MG11"/>
    <s v="MG11117"/>
    <x v="11"/>
    <x v="11"/>
    <s v="District"/>
    <s v="Bemasoandro"/>
    <s v="MG11117070"/>
    <s v="Bemasoandro"/>
  </r>
  <r>
    <s v="Analamanga"/>
    <s v="MG11"/>
    <s v="MG11117"/>
    <x v="11"/>
    <x v="11"/>
    <s v="District"/>
    <s v="Fiombonana"/>
    <s v="MG11117090"/>
    <s v="Fiombonana"/>
  </r>
  <r>
    <s v="Analamanga"/>
    <s v="MG11"/>
    <s v="MG11117"/>
    <x v="11"/>
    <x v="11"/>
    <s v="District"/>
    <s v="Itaosy"/>
    <s v="MG11117110"/>
    <s v="Itaosy"/>
  </r>
  <r>
    <s v="Analamanga"/>
    <s v="MG11"/>
    <s v="MG11117"/>
    <x v="11"/>
    <x v="11"/>
    <s v="District"/>
    <s v="Ambavahaditokana"/>
    <s v="MG11117130"/>
    <s v="Ambavahaditokana"/>
  </r>
  <r>
    <s v="Analamanga"/>
    <s v="MG11"/>
    <s v="MG11117"/>
    <x v="11"/>
    <x v="11"/>
    <s v="District"/>
    <s v="Tanjombato"/>
    <s v="MG11117150"/>
    <s v="Tanjombato"/>
  </r>
  <r>
    <s v="Analamanga"/>
    <s v="MG11"/>
    <s v="MG11117"/>
    <x v="11"/>
    <x v="11"/>
    <s v="District"/>
    <s v="Andoharanofotsy"/>
    <s v="MG11117170"/>
    <s v="Andoharanofotsy"/>
  </r>
  <r>
    <s v="Analamanga"/>
    <s v="MG11"/>
    <s v="MG11117"/>
    <x v="11"/>
    <x v="11"/>
    <s v="District"/>
    <s v="Ankaraobato"/>
    <s v="MG11117190"/>
    <s v="Ankaraobato"/>
  </r>
  <r>
    <s v="Analamanga"/>
    <s v="MG11"/>
    <s v="MG11117"/>
    <x v="11"/>
    <x v="11"/>
    <s v="District"/>
    <s v="Soalandy"/>
    <s v="MG11117210"/>
    <s v="Soalandy"/>
  </r>
  <r>
    <s v="Analamanga"/>
    <s v="MG11"/>
    <s v="MG11117"/>
    <x v="11"/>
    <x v="11"/>
    <s v="District"/>
    <s v="Antanetikely"/>
    <s v="MG11117230"/>
    <s v="Antanetikely"/>
  </r>
  <r>
    <s v="Analamanga"/>
    <s v="MG11"/>
    <s v="MG11117"/>
    <x v="11"/>
    <x v="11"/>
    <s v="District"/>
    <s v="Alatsinainy Ambazaha"/>
    <s v="MG11117250"/>
    <s v="Alatsinainy Ambazaha"/>
  </r>
  <r>
    <s v="Analamanga"/>
    <s v="MG11"/>
    <s v="MG11117"/>
    <x v="11"/>
    <x v="11"/>
    <s v="District"/>
    <s v="Ampanefy"/>
    <s v="MG11117270"/>
    <s v="Ampanefy"/>
  </r>
  <r>
    <s v="Analamanga"/>
    <s v="MG11"/>
    <s v="MG11117"/>
    <x v="11"/>
    <x v="11"/>
    <s v="District"/>
    <s v="Ankadimanga"/>
    <s v="MG11117290"/>
    <s v="Ankadimanga"/>
  </r>
  <r>
    <s v="Analamanga"/>
    <s v="MG11"/>
    <s v="MG11117"/>
    <x v="11"/>
    <x v="11"/>
    <s v="District"/>
    <s v="Fenoarivo"/>
    <s v="MG11117311"/>
    <s v="Fenoarivo"/>
  </r>
  <r>
    <s v="Analamanga"/>
    <s v="MG11"/>
    <s v="MG11117"/>
    <x v="11"/>
    <x v="11"/>
    <s v="District"/>
    <s v="Alakamisy Fenoarivo"/>
    <s v="MG11117312"/>
    <s v="Alakamisy Fenoarivo"/>
  </r>
  <r>
    <s v="Analamanga"/>
    <s v="MG11"/>
    <s v="MG11117"/>
    <x v="11"/>
    <x v="11"/>
    <s v="District"/>
    <s v="Soavina"/>
    <s v="MG11117330"/>
    <s v="Soavina"/>
  </r>
  <r>
    <s v="Analamanga"/>
    <s v="MG11"/>
    <s v="MG11117"/>
    <x v="11"/>
    <x v="11"/>
    <s v="District"/>
    <s v="Ambohijanaka"/>
    <s v="MG11117350"/>
    <s v="Ambohijanaka"/>
  </r>
  <r>
    <s v="Analamanga"/>
    <s v="MG11"/>
    <s v="MG11117"/>
    <x v="11"/>
    <x v="11"/>
    <s v="District"/>
    <s v="Ampahitrosy"/>
    <s v="MG11117370"/>
    <s v="Ampahitrosy"/>
  </r>
  <r>
    <s v="Analamanga"/>
    <s v="MG11"/>
    <s v="MG11117"/>
    <x v="11"/>
    <x v="11"/>
    <s v="District"/>
    <s v="Bongatsara"/>
    <s v="MG11117390"/>
    <s v="Bongatsara"/>
  </r>
  <r>
    <s v="Analamanga"/>
    <s v="MG11"/>
    <s v="MG11117"/>
    <x v="11"/>
    <x v="11"/>
    <s v="District"/>
    <s v="Androhibe"/>
    <s v="MG11117410"/>
    <s v="Androhibe"/>
  </r>
  <r>
    <s v="Analamanga"/>
    <s v="MG11"/>
    <s v="MG11117"/>
    <x v="11"/>
    <x v="11"/>
    <s v="District"/>
    <s v="Tsiafahy"/>
    <s v="MG11117430"/>
    <s v="Tsiafahy"/>
  </r>
  <r>
    <s v="Analamanga"/>
    <s v="MG11"/>
    <s v="MG11117"/>
    <x v="11"/>
    <x v="11"/>
    <s v="District"/>
    <s v="Ambalavao"/>
    <s v="MG11117450"/>
    <s v="Ambalavao"/>
  </r>
  <r>
    <s v="Vatovavy Fitovinany"/>
    <s v="MG23"/>
    <s v="MG23206"/>
    <x v="15"/>
    <x v="15"/>
    <s v="District"/>
    <s v="Ifanadiana"/>
    <s v="MG23206011"/>
    <s v="Ifanadiana"/>
  </r>
  <r>
    <s v="Vatovavy Fitovinany"/>
    <s v="MG23"/>
    <s v="MG23206"/>
    <x v="15"/>
    <x v="15"/>
    <s v="District"/>
    <s v="Antaretra"/>
    <s v="MG23206012"/>
    <s v="Antaretra"/>
  </r>
  <r>
    <s v="Vatovavy Fitovinany"/>
    <s v="MG23"/>
    <s v="MG23206"/>
    <x v="15"/>
    <x v="15"/>
    <s v="District"/>
    <s v="Tsaratanana"/>
    <s v="MG23206030"/>
    <s v="Tsaratanana"/>
  </r>
  <r>
    <s v="Vatovavy Fitovinany"/>
    <s v="MG23"/>
    <s v="MG23206"/>
    <x v="15"/>
    <x v="15"/>
    <s v="District"/>
    <s v="Ranomafana"/>
    <s v="MG23206051"/>
    <s v="Ranomafana"/>
  </r>
  <r>
    <s v="Vatovavy Fitovinany"/>
    <s v="MG23"/>
    <s v="MG23206"/>
    <x v="15"/>
    <x v="15"/>
    <s v="District"/>
    <s v="Kelilalina"/>
    <s v="MG23206052"/>
    <s v="Kelilalina"/>
  </r>
  <r>
    <s v="Vatovavy Fitovinany"/>
    <s v="MG23"/>
    <s v="MG23206"/>
    <x v="15"/>
    <x v="15"/>
    <s v="District"/>
    <s v="Androrangavola"/>
    <s v="MG23206071"/>
    <s v="Androrangavola"/>
  </r>
  <r>
    <s v="Vatovavy Fitovinany"/>
    <s v="MG23"/>
    <s v="MG23206"/>
    <x v="15"/>
    <x v="15"/>
    <s v="District"/>
    <s v="Marotoko"/>
    <s v="MG23206072"/>
    <s v="Marotoko"/>
  </r>
  <r>
    <s v="Vatovavy Fitovinany"/>
    <s v="MG23"/>
    <s v="MG23206"/>
    <x v="15"/>
    <x v="15"/>
    <s v="District"/>
    <s v="Ambohimiera"/>
    <s v="MG23206090"/>
    <s v="Ambohimiera"/>
  </r>
  <r>
    <s v="Vatovavy Fitovinany"/>
    <s v="MG23"/>
    <s v="MG23206"/>
    <x v="15"/>
    <x v="15"/>
    <s v="District"/>
    <s v="Antsindra"/>
    <s v="MG23206110"/>
    <s v="Antsindra"/>
  </r>
  <r>
    <s v="Vatovavy Fitovinany"/>
    <s v="MG23"/>
    <s v="MG23206"/>
    <x v="15"/>
    <x v="15"/>
    <s v="District"/>
    <s v="Ambohimanga Du Sud"/>
    <s v="MG23206130"/>
    <s v="Ambohimanga Du Sud"/>
  </r>
  <r>
    <s v="Vatovavy Fitovinany"/>
    <s v="MG23"/>
    <s v="MG23206"/>
    <x v="15"/>
    <x v="15"/>
    <s v="District"/>
    <s v="Analampasina"/>
    <s v="MG23206150"/>
    <s v="Analampasina"/>
  </r>
  <r>
    <s v="Vatovavy Fitovinany"/>
    <s v="MG23"/>
    <s v="MG23206"/>
    <x v="15"/>
    <x v="15"/>
    <s v="District"/>
    <s v="Fasintsara"/>
    <s v="MG23206170"/>
    <s v="Fasintsara"/>
  </r>
  <r>
    <s v="Vatovavy Fitovinany"/>
    <s v="MG23"/>
    <s v="MG23206"/>
    <x v="15"/>
    <x v="15"/>
    <s v="District"/>
    <s v="Maroharatra"/>
    <s v="MG23206190"/>
    <s v="Maroharatra"/>
  </r>
  <r>
    <s v="Vatovavy Fitovinany"/>
    <s v="MG23"/>
    <s v="MG23207"/>
    <x v="16"/>
    <x v="16"/>
    <s v="District"/>
    <s v="Nosy Varika"/>
    <s v="MG23207010"/>
    <s v="Nosy Varika"/>
  </r>
  <r>
    <s v="Vatovavy Fitovinany"/>
    <s v="MG23"/>
    <s v="MG23207"/>
    <x v="16"/>
    <x v="16"/>
    <s v="District"/>
    <s v="Ambahy"/>
    <s v="MG23207031"/>
    <s v="Ambahy"/>
  </r>
  <r>
    <s v="Vatovavy Fitovinany"/>
    <s v="MG23"/>
    <s v="MG23207"/>
    <x v="16"/>
    <x v="16"/>
    <s v="District"/>
    <s v="Andara"/>
    <s v="MG23207032"/>
    <s v="Andara"/>
  </r>
  <r>
    <s v="Vatovavy Fitovinany"/>
    <s v="MG23"/>
    <s v="MG23207"/>
    <x v="16"/>
    <x v="16"/>
    <s v="District"/>
    <s v="Fiadanana"/>
    <s v="MG23207051"/>
    <s v="Fiadanana"/>
  </r>
  <r>
    <s v="Vatovavy Fitovinany"/>
    <s v="MG23"/>
    <s v="MG23207"/>
    <x v="16"/>
    <x v="16"/>
    <s v="District"/>
    <s v="Ambodirian'i Sahafary"/>
    <s v="MG23207052"/>
    <s v="Ambodirian'i Sahafary"/>
  </r>
  <r>
    <s v="Vatovavy Fitovinany"/>
    <s v="MG23"/>
    <s v="MG23207"/>
    <x v="16"/>
    <x v="16"/>
    <s v="District"/>
    <s v="Sahavato"/>
    <s v="MG23207070"/>
    <s v="Sahavato"/>
  </r>
  <r>
    <s v="Vatovavy Fitovinany"/>
    <s v="MG23"/>
    <s v="MG23207"/>
    <x v="16"/>
    <x v="16"/>
    <s v="District"/>
    <s v="Vohilava"/>
    <s v="MG23207090"/>
    <s v="Vohilava"/>
  </r>
  <r>
    <s v="Vatovavy Fitovinany"/>
    <s v="MG23"/>
    <s v="MG23207"/>
    <x v="16"/>
    <x v="16"/>
    <s v="District"/>
    <s v="Vohitrandriana"/>
    <s v="MG23207111"/>
    <s v="Vohitrandriana"/>
  </r>
  <r>
    <s v="Vatovavy Fitovinany"/>
    <s v="MG23"/>
    <s v="MG23207"/>
    <x v="16"/>
    <x v="16"/>
    <s v="District"/>
    <s v="Vohidroa"/>
    <s v="MG23207112"/>
    <s v="Vohidroa"/>
  </r>
  <r>
    <s v="Vatovavy Fitovinany"/>
    <s v="MG23"/>
    <s v="MG23207"/>
    <x v="16"/>
    <x v="16"/>
    <s v="District"/>
    <s v="Ambakobe"/>
    <s v="MG23207113"/>
    <s v="Ambakobe"/>
  </r>
  <r>
    <s v="Vatovavy Fitovinany"/>
    <s v="MG23"/>
    <s v="MG23207"/>
    <x v="16"/>
    <x v="16"/>
    <s v="District"/>
    <s v="Soavina"/>
    <s v="MG23207130"/>
    <s v="Soavina"/>
  </r>
  <r>
    <s v="Vatovavy Fitovinany"/>
    <s v="MG23"/>
    <s v="MG23207"/>
    <x v="16"/>
    <x v="16"/>
    <s v="District"/>
    <s v="Ambodilafa"/>
    <s v="MG23207151"/>
    <s v="Ambodilafa"/>
  </r>
  <r>
    <s v="Vatovavy Fitovinany"/>
    <s v="MG23"/>
    <s v="MG23207"/>
    <x v="16"/>
    <x v="16"/>
    <s v="District"/>
    <s v="Androrangavola"/>
    <s v="MG23207152"/>
    <s v="Androrangavola"/>
  </r>
  <r>
    <s v="Vatovavy Fitovinany"/>
    <s v="MG23"/>
    <s v="MG23207"/>
    <x v="16"/>
    <x v="16"/>
    <s v="District"/>
    <s v="Ampasinambo"/>
    <s v="MG23207171"/>
    <s v="Ampasinambo"/>
  </r>
  <r>
    <s v="Vatovavy Fitovinany"/>
    <s v="MG23"/>
    <s v="MG23207"/>
    <x v="16"/>
    <x v="16"/>
    <s v="District"/>
    <s v="Antanambao"/>
    <s v="MG23207172"/>
    <s v="Antanambao"/>
  </r>
  <r>
    <s v="Vatovavy Fitovinany"/>
    <s v="MG23"/>
    <s v="MG23207"/>
    <x v="16"/>
    <x v="16"/>
    <s v="District"/>
    <s v="Angodongodona"/>
    <s v="MG23207173"/>
    <s v="Angodongodona"/>
  </r>
  <r>
    <s v="Vatovavy Fitovinany"/>
    <s v="MG23"/>
    <s v="MG23207"/>
    <x v="16"/>
    <x v="16"/>
    <s v="District"/>
    <s v="Befody"/>
    <s v="MG23207191"/>
    <s v="Befody"/>
  </r>
  <r>
    <s v="Vatovavy Fitovinany"/>
    <s v="MG23"/>
    <s v="MG23207"/>
    <x v="16"/>
    <x v="16"/>
    <s v="District"/>
    <s v="Ambodiara"/>
    <s v="MG23207192"/>
    <s v="Ambodiara"/>
  </r>
  <r>
    <s v="Vatovavy Fitovinany"/>
    <s v="MG23"/>
    <s v="MG23209"/>
    <x v="17"/>
    <x v="17"/>
    <s v="District"/>
    <s v="Mananjary"/>
    <s v="MG23209010"/>
    <s v="Mananjary"/>
  </r>
  <r>
    <s v="Vatovavy Fitovinany"/>
    <s v="MG23"/>
    <s v="MG23209"/>
    <x v="17"/>
    <x v="17"/>
    <s v="District"/>
    <s v="Tsaravary"/>
    <s v="MG23209031"/>
    <s v="Tsaravary"/>
  </r>
  <r>
    <s v="Vatovavy Fitovinany"/>
    <s v="MG23"/>
    <s v="MG23209"/>
    <x v="17"/>
    <x v="17"/>
    <s v="District"/>
    <s v="Ankatafana"/>
    <s v="MG23209032"/>
    <s v="Ankatafana"/>
  </r>
  <r>
    <s v="Vatovavy Fitovinany"/>
    <s v="MG23"/>
    <s v="MG23209"/>
    <x v="17"/>
    <x v="17"/>
    <s v="District"/>
    <s v="Mahatsara Sud"/>
    <s v="MG23209050"/>
    <s v="Mahatsara Sud"/>
  </r>
  <r>
    <s v="Vatovavy Fitovinany"/>
    <s v="MG23"/>
    <s v="MG23209"/>
    <x v="17"/>
    <x v="17"/>
    <s v="District"/>
    <s v="Tsiatosika"/>
    <s v="MG23209070"/>
    <s v="Tsiatosika"/>
  </r>
  <r>
    <s v="Vatovavy Fitovinany"/>
    <s v="MG23"/>
    <s v="MG23209"/>
    <x v="17"/>
    <x v="17"/>
    <s v="District"/>
    <s v="Mahatsara Iefaka"/>
    <s v="MG23209090"/>
    <s v="Mahatsara Iefaka"/>
  </r>
  <r>
    <s v="Vatovavy Fitovinany"/>
    <s v="MG23"/>
    <s v="MG23209"/>
    <x v="17"/>
    <x v="17"/>
    <s v="District"/>
    <s v="Marokarima"/>
    <s v="MG23209110"/>
    <s v="Marokarima"/>
  </r>
  <r>
    <s v="Vatovavy Fitovinany"/>
    <s v="MG23"/>
    <s v="MG23209"/>
    <x v="17"/>
    <x v="17"/>
    <s v="District"/>
    <s v="Morafeno"/>
    <s v="MG23209130"/>
    <s v="Morafeno"/>
  </r>
  <r>
    <s v="Vatovavy Fitovinany"/>
    <s v="MG23"/>
    <s v="MG23209"/>
    <x v="17"/>
    <x v="17"/>
    <s v="District"/>
    <s v="Antsenavolo"/>
    <s v="MG23209150"/>
    <s v="Antsenavolo"/>
  </r>
  <r>
    <s v="Vatovavy Fitovinany"/>
    <s v="MG23"/>
    <s v="MG23209"/>
    <x v="17"/>
    <x v="17"/>
    <s v="District"/>
    <s v="Marosangy"/>
    <s v="MG23209170"/>
    <s v="Marosangy"/>
  </r>
  <r>
    <s v="Vatovavy Fitovinany"/>
    <s v="MG23"/>
    <s v="MG23209"/>
    <x v="17"/>
    <x v="17"/>
    <s v="District"/>
    <s v="Ambohimiarina II"/>
    <s v="MG23209190"/>
    <s v="Ambohimiarina II"/>
  </r>
  <r>
    <s v="Vatovavy Fitovinany"/>
    <s v="MG23"/>
    <s v="MG23209"/>
    <x v="17"/>
    <x v="17"/>
    <s v="District"/>
    <s v="Andranambolava"/>
    <s v="MG23209210"/>
    <s v="Andranambolava"/>
  </r>
  <r>
    <s v="Vatovavy Fitovinany"/>
    <s v="MG23"/>
    <s v="MG23209"/>
    <x v="17"/>
    <x v="17"/>
    <s v="District"/>
    <s v="Vohilava"/>
    <s v="MG23209230"/>
    <s v="Vohilava"/>
  </r>
  <r>
    <s v="Vatovavy Fitovinany"/>
    <s v="MG23"/>
    <s v="MG23209"/>
    <x v="17"/>
    <x v="17"/>
    <s v="District"/>
    <s v="Mahela"/>
    <s v="MG23209251"/>
    <s v="Mahela"/>
  </r>
  <r>
    <s v="Vatovavy Fitovinany"/>
    <s v="MG23"/>
    <s v="MG23209"/>
    <x v="17"/>
    <x v="17"/>
    <s v="District"/>
    <s v="Ambohitsara Est"/>
    <s v="MG23209252"/>
    <s v="Ambohitsara Est"/>
  </r>
  <r>
    <s v="Vatovavy Fitovinany"/>
    <s v="MG23"/>
    <s v="MG23209"/>
    <x v="17"/>
    <x v="17"/>
    <s v="District"/>
    <s v="Mahavoky Nord"/>
    <s v="MG23209270"/>
    <s v="Mahavoky Nord"/>
  </r>
  <r>
    <s v="Vatovavy Fitovinany"/>
    <s v="MG23"/>
    <s v="MG23209"/>
    <x v="17"/>
    <x v="17"/>
    <s v="District"/>
    <s v="Andonabe"/>
    <s v="MG23209290"/>
    <s v="Andonabe"/>
  </r>
  <r>
    <s v="Vatovavy Fitovinany"/>
    <s v="MG23"/>
    <s v="MG23209"/>
    <x v="17"/>
    <x v="17"/>
    <s v="District"/>
    <s v="Ambohinihaonana"/>
    <s v="MG23209310"/>
    <s v="Ambohinihaonana"/>
  </r>
  <r>
    <s v="Vatovavy Fitovinany"/>
    <s v="MG23"/>
    <s v="MG23209"/>
    <x v="17"/>
    <x v="17"/>
    <s v="District"/>
    <s v="Marofototra"/>
    <s v="MG23209331"/>
    <s v="Marofototra"/>
  </r>
  <r>
    <s v="Vatovavy Fitovinany"/>
    <s v="MG23"/>
    <s v="MG23209"/>
    <x v="17"/>
    <x v="17"/>
    <s v="District"/>
    <s v="Andranomavo"/>
    <s v="MG23209332"/>
    <s v="Andranomavo"/>
  </r>
  <r>
    <s v="Vatovavy Fitovinany"/>
    <s v="MG23"/>
    <s v="MG23209"/>
    <x v="17"/>
    <x v="17"/>
    <s v="District"/>
    <s v="Vatohandrina"/>
    <s v="MG23209350"/>
    <s v="Vatohandrina"/>
  </r>
  <r>
    <s v="Vatovavy Fitovinany"/>
    <s v="MG23"/>
    <s v="MG23209"/>
    <x v="17"/>
    <x v="17"/>
    <s v="District"/>
    <s v="Ambalahosy Nord"/>
    <s v="MG23209370"/>
    <s v="Ambalahosy Nord"/>
  </r>
  <r>
    <s v="Vatovavy Fitovinany"/>
    <s v="MG23"/>
    <s v="MG23209"/>
    <x v="17"/>
    <x v="17"/>
    <s v="District"/>
    <s v="Ambodinonoka"/>
    <s v="MG23209391"/>
    <s v="Ambodinonoka"/>
  </r>
  <r>
    <s v="Vatovavy Fitovinany"/>
    <s v="MG23"/>
    <s v="MG23209"/>
    <x v="17"/>
    <x v="17"/>
    <s v="District"/>
    <s v="Antaretra"/>
    <s v="MG23209392"/>
    <s v="Antaretra"/>
  </r>
  <r>
    <s v="Vatovavy Fitovinany"/>
    <s v="MG23"/>
    <s v="MG23209"/>
    <x v="17"/>
    <x v="17"/>
    <s v="District"/>
    <s v="Kianjavato"/>
    <s v="MG23209410"/>
    <s v="Kianjavato"/>
  </r>
  <r>
    <s v="Vatovavy Fitovinany"/>
    <s v="MG23"/>
    <s v="MG23209"/>
    <x v="17"/>
    <x v="17"/>
    <s v="District"/>
    <s v="Sandrohy"/>
    <s v="MG23209430"/>
    <s v="Sandrohy"/>
  </r>
  <r>
    <s v="Vatovavy Fitovinany"/>
    <s v="MG23"/>
    <s v="MG23209"/>
    <x v="17"/>
    <x v="17"/>
    <s v="District"/>
    <s v="Anosimparihy"/>
    <s v="MG23209450"/>
    <s v="Anosimparihy"/>
  </r>
  <r>
    <s v="Vatovavy Fitovinany"/>
    <s v="MG23"/>
    <s v="MG23209"/>
    <x v="17"/>
    <x v="17"/>
    <s v="District"/>
    <s v="Manakana Nord"/>
    <s v="MG23209470"/>
    <s v="Manakana Nord"/>
  </r>
  <r>
    <s v="Vatovavy Fitovinany"/>
    <s v="MG23"/>
    <s v="MG23209"/>
    <x v="17"/>
    <x v="17"/>
    <s v="District"/>
    <s v="Namorona"/>
    <s v="MG23209490"/>
    <s v="Namorona"/>
  </r>
  <r>
    <s v="Vatovavy Fitovinany"/>
    <s v="MG23"/>
    <s v="MG23210"/>
    <x v="18"/>
    <x v="18"/>
    <s v="District"/>
    <s v="Manakara"/>
    <s v="MG23210010"/>
    <s v="Manakara"/>
  </r>
  <r>
    <s v="Vatovavy Fitovinany"/>
    <s v="MG23"/>
    <s v="MG23210"/>
    <x v="18"/>
    <x v="18"/>
    <s v="District"/>
    <s v="Tataho"/>
    <s v="MG23210031"/>
    <s v="Tataho"/>
  </r>
  <r>
    <s v="Vatovavy Fitovinany"/>
    <s v="MG23"/>
    <s v="MG23210"/>
    <x v="18"/>
    <x v="18"/>
    <s v="District"/>
    <s v="Mangatsiotra"/>
    <s v="MG23210032"/>
    <s v="Mangatsiotra"/>
  </r>
  <r>
    <s v="Vatovavy Fitovinany"/>
    <s v="MG23"/>
    <s v="MG23210"/>
    <x v="18"/>
    <x v="18"/>
    <s v="District"/>
    <s v="Marofarihy"/>
    <s v="MG23210051"/>
    <s v="Marofarihy"/>
  </r>
  <r>
    <s v="Vatovavy Fitovinany"/>
    <s v="MG23"/>
    <s v="MG23210"/>
    <x v="18"/>
    <x v="18"/>
    <s v="District"/>
    <s v="Anosiala"/>
    <s v="MG23210052"/>
    <s v="Anosiala"/>
  </r>
  <r>
    <s v="Vatovavy Fitovinany"/>
    <s v="MG23"/>
    <s v="MG23210"/>
    <x v="18"/>
    <x v="18"/>
    <s v="District"/>
    <s v="Ambila"/>
    <s v="MG23210070"/>
    <s v="Ambila"/>
  </r>
  <r>
    <s v="Vatovavy Fitovinany"/>
    <s v="MG23"/>
    <s v="MG23210"/>
    <x v="18"/>
    <x v="18"/>
    <s v="District"/>
    <s v="Sorombo"/>
    <s v="MG23210090"/>
    <s v="Sorombo"/>
  </r>
  <r>
    <s v="Vatovavy Fitovinany"/>
    <s v="MG23"/>
    <s v="MG23210"/>
    <x v="18"/>
    <x v="18"/>
    <s v="District"/>
    <s v="Mizilo Gara"/>
    <s v="MG23210110"/>
    <s v="Mizilo Gara"/>
  </r>
  <r>
    <s v="Vatovavy Fitovinany"/>
    <s v="MG23"/>
    <s v="MG23210"/>
    <x v="18"/>
    <x v="18"/>
    <s v="District"/>
    <s v="Ambohitsara M"/>
    <s v="MG23210130"/>
    <s v="Ambohitsara M"/>
  </r>
  <r>
    <s v="Vatovavy Fitovinany"/>
    <s v="MG23"/>
    <s v="MG23210"/>
    <x v="18"/>
    <x v="18"/>
    <s v="District"/>
    <s v="Sahasinaka"/>
    <s v="MG23210151"/>
    <s v="Sahasinaka"/>
  </r>
  <r>
    <s v="Vatovavy Fitovinany"/>
    <s v="MG23"/>
    <s v="MG23210"/>
    <x v="18"/>
    <x v="18"/>
    <s v="District"/>
    <s v="Sahanambohitra"/>
    <s v="MG23210152"/>
    <s v="Sahanambohitra"/>
  </r>
  <r>
    <s v="Vatovavy Fitovinany"/>
    <s v="MG23"/>
    <s v="MG23210"/>
    <x v="18"/>
    <x v="18"/>
    <s v="District"/>
    <s v="Ambahatrazo"/>
    <s v="MG23210153"/>
    <s v="Ambahatrazo"/>
  </r>
  <r>
    <s v="Vatovavy Fitovinany"/>
    <s v="MG23"/>
    <s v="MG23210"/>
    <x v="18"/>
    <x v="18"/>
    <s v="District"/>
    <s v="Amboanjo"/>
    <s v="MG23210171"/>
    <s v="Amboanjo"/>
  </r>
  <r>
    <s v="Vatovavy Fitovinany"/>
    <s v="MG23"/>
    <s v="MG23210"/>
    <x v="18"/>
    <x v="18"/>
    <s v="District"/>
    <s v="Anorombato"/>
    <s v="MG23210172"/>
    <s v="Anorombato"/>
  </r>
  <r>
    <s v="Vatovavy Fitovinany"/>
    <s v="MG23"/>
    <s v="MG23210"/>
    <x v="18"/>
    <x v="18"/>
    <s v="District"/>
    <s v="Vohimasy"/>
    <s v="MG23210190"/>
    <s v="Vohimasy"/>
  </r>
  <r>
    <s v="Vatovavy Fitovinany"/>
    <s v="MG23"/>
    <s v="MG23210"/>
    <x v="18"/>
    <x v="18"/>
    <s v="District"/>
    <s v="Lokomby"/>
    <s v="MG23210211"/>
    <s v="Lokomby"/>
  </r>
  <r>
    <s v="Vatovavy Fitovinany"/>
    <s v="MG23"/>
    <s v="MG23210"/>
    <x v="18"/>
    <x v="18"/>
    <s v="District"/>
    <s v="Vatana"/>
    <s v="MG23210212"/>
    <s v="Vatana"/>
  </r>
  <r>
    <s v="Vatovavy Fitovinany"/>
    <s v="MG23"/>
    <s v="MG23210"/>
    <x v="18"/>
    <x v="18"/>
    <s v="District"/>
    <s v="Sakoana"/>
    <s v="MG23210213"/>
    <s v="Sakoana"/>
  </r>
  <r>
    <s v="Vatovavy Fitovinany"/>
    <s v="MG23"/>
    <s v="MG23210"/>
    <x v="18"/>
    <x v="18"/>
    <s v="District"/>
    <s v="Ambahive"/>
    <s v="MG23210231"/>
    <s v="Ambahive"/>
  </r>
  <r>
    <s v="Vatovavy Fitovinany"/>
    <s v="MG23"/>
    <s v="MG23210"/>
    <x v="18"/>
    <x v="18"/>
    <s v="District"/>
    <s v="Ambandrika"/>
    <s v="MG23210232"/>
    <s v="Ambandrika"/>
  </r>
  <r>
    <s v="Vatovavy Fitovinany"/>
    <s v="MG23"/>
    <s v="MG23210"/>
    <x v="18"/>
    <x v="18"/>
    <s v="District"/>
    <s v="Ambalaroka"/>
    <s v="MG23210233"/>
    <s v="Ambalaroka"/>
  </r>
  <r>
    <s v="Vatovavy Fitovinany"/>
    <s v="MG23"/>
    <s v="MG23210"/>
    <x v="18"/>
    <x v="18"/>
    <s v="District"/>
    <s v="Vohimanitra"/>
    <s v="MG23210250"/>
    <s v="Vohimanitra"/>
  </r>
  <r>
    <s v="Vatovavy Fitovinany"/>
    <s v="MG23"/>
    <s v="MG23210"/>
    <x v="18"/>
    <x v="18"/>
    <s v="District"/>
    <s v="Mitanty"/>
    <s v="MG23210271"/>
    <s v="Mitanty"/>
  </r>
  <r>
    <s v="Vatovavy Fitovinany"/>
    <s v="MG23"/>
    <s v="MG23210"/>
    <x v="18"/>
    <x v="18"/>
    <s v="District"/>
    <s v="Analavory"/>
    <s v="MG23210272"/>
    <s v="Analavory"/>
  </r>
  <r>
    <s v="Vatovavy Fitovinany"/>
    <s v="MG23"/>
    <s v="MG23210"/>
    <x v="18"/>
    <x v="18"/>
    <s v="District"/>
    <s v="Bekatra"/>
    <s v="MG23210291"/>
    <s v="Bekatra"/>
  </r>
  <r>
    <s v="Vatovavy Fitovinany"/>
    <s v="MG23"/>
    <s v="MG23210"/>
    <x v="18"/>
    <x v="18"/>
    <s v="District"/>
    <s v="Vinanitelo"/>
    <s v="MG23210292"/>
    <s v="Vinanitelo"/>
  </r>
  <r>
    <s v="Vatovavy Fitovinany"/>
    <s v="MG23"/>
    <s v="MG23210"/>
    <x v="18"/>
    <x v="18"/>
    <s v="District"/>
    <s v="Ampasimanjeva"/>
    <s v="MG23210311"/>
    <s v="Ampasimanjeva"/>
  </r>
  <r>
    <s v="Vatovavy Fitovinany"/>
    <s v="MG23"/>
    <s v="MG23210"/>
    <x v="18"/>
    <x v="18"/>
    <s v="District"/>
    <s v="Ambotaka"/>
    <s v="MG23210312"/>
    <s v="Ambotaka"/>
  </r>
  <r>
    <s v="Vatovavy Fitovinany"/>
    <s v="MG23"/>
    <s v="MG23210"/>
    <x v="18"/>
    <x v="18"/>
    <s v="District"/>
    <s v="Nihaonana"/>
    <s v="MG23210313"/>
    <s v="Nihaonana"/>
  </r>
  <r>
    <s v="Vatovavy Fitovinany"/>
    <s v="MG23"/>
    <s v="MG23210"/>
    <x v="18"/>
    <x v="18"/>
    <s v="District"/>
    <s v="Mavorano"/>
    <s v="MG23210330"/>
    <s v="Mavorano"/>
  </r>
  <r>
    <s v="Vatovavy Fitovinany"/>
    <s v="MG23"/>
    <s v="MG23210"/>
    <x v="18"/>
    <x v="18"/>
    <s v="District"/>
    <s v="Vohimasina Nord"/>
    <s v="MG23210351"/>
    <s v="Vohimasina Nord"/>
  </r>
  <r>
    <s v="Vatovavy Fitovinany"/>
    <s v="MG23"/>
    <s v="MG23210"/>
    <x v="18"/>
    <x v="18"/>
    <s v="District"/>
    <s v="Vohimasina Sud"/>
    <s v="MG23210352"/>
    <s v="Vohimasina Sud"/>
  </r>
  <r>
    <s v="Vatovavy Fitovinany"/>
    <s v="MG23"/>
    <s v="MG23210"/>
    <x v="18"/>
    <x v="18"/>
    <s v="District"/>
    <s v="Betampona"/>
    <s v="MG23210353"/>
    <s v="Betampona"/>
  </r>
  <r>
    <s v="Vatovavy Fitovinany"/>
    <s v="MG23"/>
    <s v="MG23210"/>
    <x v="18"/>
    <x v="18"/>
    <s v="District"/>
    <s v="Vohilava"/>
    <s v="MG23210370"/>
    <s v="Vohilava"/>
  </r>
  <r>
    <s v="Vatovavy Fitovinany"/>
    <s v="MG23"/>
    <s v="MG23210"/>
    <x v="18"/>
    <x v="18"/>
    <s v="District"/>
    <s v="Fenomby"/>
    <s v="MG23210390"/>
    <s v="Fenomby"/>
  </r>
  <r>
    <s v="Vatovavy Fitovinany"/>
    <s v="MG23"/>
    <s v="MG23210"/>
    <x v="18"/>
    <x v="18"/>
    <s v="District"/>
    <s v="Ambalavero"/>
    <s v="MG23210410"/>
    <s v="Ambalavero"/>
  </r>
  <r>
    <s v="Vatovavy Fitovinany"/>
    <s v="MG23"/>
    <s v="MG23210"/>
    <x v="18"/>
    <x v="18"/>
    <s v="District"/>
    <s v="Amborondra"/>
    <s v="MG23210430"/>
    <s v="Amborondra"/>
  </r>
  <r>
    <s v="Vatovavy Fitovinany"/>
    <s v="MG23"/>
    <s v="MG23210"/>
    <x v="18"/>
    <x v="18"/>
    <s v="District"/>
    <s v="Mahabako"/>
    <s v="MG23210451"/>
    <s v="Mahabako"/>
  </r>
  <r>
    <s v="Vatovavy Fitovinany"/>
    <s v="MG23"/>
    <s v="MG23210"/>
    <x v="18"/>
    <x v="18"/>
    <s v="District"/>
    <s v="Onilahy"/>
    <s v="MG23210452"/>
    <s v="Onilahy"/>
  </r>
  <r>
    <s v="Vatovavy Fitovinany"/>
    <s v="MG23"/>
    <s v="MG23210"/>
    <x v="18"/>
    <x v="18"/>
    <s v="District"/>
    <s v="Mahamaibe"/>
    <s v="MG23210471"/>
    <s v="Mahamaibe"/>
  </r>
  <r>
    <s v="Vatovavy Fitovinany"/>
    <s v="MG23"/>
    <s v="MG23210"/>
    <x v="18"/>
    <x v="18"/>
    <s v="District"/>
    <s v="Kianjanomby"/>
    <s v="MG23210472"/>
    <s v="Kianjanomby"/>
  </r>
  <r>
    <s v="Vatovavy Fitovinany"/>
    <s v="MG23"/>
    <s v="MG23210"/>
    <x v="18"/>
    <x v="18"/>
    <s v="District"/>
    <s v="Ampasimpotsy Sud"/>
    <s v="MG23210490"/>
    <s v="Ampasimpotsy Sud"/>
  </r>
  <r>
    <s v="Vatovavy Fitovinany"/>
    <s v="MG23"/>
    <s v="MG23210"/>
    <x v="18"/>
    <x v="18"/>
    <s v="District"/>
    <s v="Anteza"/>
    <s v="MG23210510"/>
    <s v="Anteza"/>
  </r>
  <r>
    <s v="Vatovavy Fitovinany"/>
    <s v="MG23"/>
    <s v="MG23210"/>
    <x v="18"/>
    <x v="18"/>
    <s v="District"/>
    <s v="Saharefo"/>
    <s v="MG23210531"/>
    <s v="Saharefo"/>
  </r>
  <r>
    <s v="Vatovavy Fitovinany"/>
    <s v="MG23"/>
    <s v="MG23210"/>
    <x v="18"/>
    <x v="18"/>
    <s v="District"/>
    <s v="Ampasimboraka"/>
    <s v="MG23210532"/>
    <s v="Ampasimboraka"/>
  </r>
  <r>
    <s v="Vatovavy Fitovinany"/>
    <s v="MG23"/>
    <s v="MG23211"/>
    <x v="12"/>
    <x v="12"/>
    <s v="District"/>
    <s v="Ikongo"/>
    <s v="MG23211011"/>
    <s v="Ikongo"/>
  </r>
  <r>
    <s v="Vatovavy Fitovinany"/>
    <s v="MG23"/>
    <s v="MG23211"/>
    <x v="12"/>
    <x v="12"/>
    <s v="District"/>
    <s v="Ambolomadinika"/>
    <s v="MG23211012"/>
    <s v="Ambolomadinika"/>
  </r>
  <r>
    <s v="Vatovavy Fitovinany"/>
    <s v="MG23"/>
    <s v="MG23211"/>
    <x v="12"/>
    <x v="12"/>
    <s v="District"/>
    <s v="Ambatofotsy"/>
    <s v="MG23211031"/>
    <s v="Ambatofotsy"/>
  </r>
  <r>
    <s v="Vatovavy Fitovinany"/>
    <s v="MG23"/>
    <s v="MG23211"/>
    <x v="12"/>
    <x v="12"/>
    <s v="District"/>
    <s v="Belemoka"/>
    <s v="MG23211032"/>
    <s v="Belemoka"/>
  </r>
  <r>
    <s v="Vatovavy Fitovinany"/>
    <s v="MG23"/>
    <s v="MG23211"/>
    <x v="12"/>
    <x v="12"/>
    <s v="District"/>
    <s v="Maromiandra"/>
    <s v="MG23211033"/>
    <s v="Maromiandra"/>
  </r>
  <r>
    <s v="Vatovavy Fitovinany"/>
    <s v="MG23"/>
    <s v="MG23211"/>
    <x v="12"/>
    <x v="12"/>
    <s v="District"/>
    <s v="Manampatrana"/>
    <s v="MG23211051"/>
    <s v="Manampatrana"/>
  </r>
  <r>
    <s v="Vatovavy Fitovinany"/>
    <s v="MG23"/>
    <s v="MG23211"/>
    <x v="12"/>
    <x v="12"/>
    <s v="District"/>
    <s v="Ambinanitromby"/>
    <s v="MG23211052"/>
    <s v="Ambinanitromby"/>
  </r>
  <r>
    <s v="Vatovavy Fitovinany"/>
    <s v="MG23"/>
    <s v="MG23211"/>
    <x v="12"/>
    <x v="12"/>
    <s v="District"/>
    <s v="Ifanirea"/>
    <s v="MG23211071"/>
    <s v="Ifanirea"/>
  </r>
  <r>
    <s v="Vatovavy Fitovinany"/>
    <s v="MG23"/>
    <s v="MG23211"/>
    <x v="12"/>
    <x v="12"/>
    <s v="District"/>
    <s v="Tanakambana"/>
    <s v="MG23211072"/>
    <s v="Tanakambana"/>
  </r>
  <r>
    <s v="Vatovavy Fitovinany"/>
    <s v="MG23"/>
    <s v="MG23211"/>
    <x v="12"/>
    <x v="12"/>
    <s v="District"/>
    <s v="Sahalanona"/>
    <s v="MG23211073"/>
    <s v="Sahalanona"/>
  </r>
  <r>
    <s v="Vatovavy Fitovinany"/>
    <s v="MG23"/>
    <s v="MG23211"/>
    <x v="12"/>
    <x v="12"/>
    <s v="District"/>
    <s v="Tolongoina"/>
    <s v="MG23211091"/>
    <s v="Tolongoina"/>
  </r>
  <r>
    <s v="Vatovavy Fitovinany"/>
    <s v="MG23"/>
    <s v="MG23211"/>
    <x v="12"/>
    <x v="12"/>
    <s v="District"/>
    <s v="Ambohimisafy"/>
    <s v="MG23211092"/>
    <s v="Ambohimisafy"/>
  </r>
  <r>
    <s v="Vatovavy Fitovinany"/>
    <s v="MG23"/>
    <s v="MG23212"/>
    <x v="19"/>
    <x v="19"/>
    <s v="District"/>
    <s v="Vohipeno"/>
    <s v="MG23212010"/>
    <s v="Vohipeno"/>
  </r>
  <r>
    <s v="Vatovavy Fitovinany"/>
    <s v="MG23"/>
    <s v="MG23212"/>
    <x v="19"/>
    <x v="19"/>
    <s v="District"/>
    <s v="Vohitrindry"/>
    <s v="MG23212031"/>
    <s v="Vohitrindry"/>
  </r>
  <r>
    <s v="Vatovavy Fitovinany"/>
    <s v="MG23"/>
    <s v="MG23212"/>
    <x v="19"/>
    <x v="19"/>
    <s v="District"/>
    <s v="Vohindava"/>
    <s v="MG23212032"/>
    <s v="Vohindava"/>
  </r>
  <r>
    <s v="Vatovavy Fitovinany"/>
    <s v="MG23"/>
    <s v="MG23212"/>
    <x v="19"/>
    <x v="19"/>
    <s v="District"/>
    <s v="Ivato"/>
    <s v="MG23212051"/>
    <s v="Ivato"/>
  </r>
  <r>
    <s v="Vatovavy Fitovinany"/>
    <s v="MG23"/>
    <s v="MG23212"/>
    <x v="19"/>
    <x v="19"/>
    <s v="District"/>
    <s v="Savana"/>
    <s v="MG23212052"/>
    <s v="Savana"/>
  </r>
  <r>
    <s v="Vatovavy Fitovinany"/>
    <s v="MG23"/>
    <s v="MG23212"/>
    <x v="19"/>
    <x v="19"/>
    <s v="District"/>
    <s v="Anoloka"/>
    <s v="MG23212053"/>
    <s v="Anoloka"/>
  </r>
  <r>
    <s v="Vatovavy Fitovinany"/>
    <s v="MG23"/>
    <s v="MG23212"/>
    <x v="19"/>
    <x v="19"/>
    <s v="District"/>
    <s v="Mahabo"/>
    <s v="MG23212070"/>
    <s v="Mahabo"/>
  </r>
  <r>
    <s v="Vatovavy Fitovinany"/>
    <s v="MG23"/>
    <s v="MG23212"/>
    <x v="19"/>
    <x v="19"/>
    <s v="District"/>
    <s v="Ankarimbary"/>
    <s v="MG23212090"/>
    <s v="Ankarimbary"/>
  </r>
  <r>
    <s v="Vatovavy Fitovinany"/>
    <s v="MG23"/>
    <s v="MG23212"/>
    <x v="19"/>
    <x v="19"/>
    <s v="District"/>
    <s v="Lanivo"/>
    <s v="MG23212110"/>
    <s v="Lanivo"/>
  </r>
  <r>
    <s v="Vatovavy Fitovinany"/>
    <s v="MG23"/>
    <s v="MG23212"/>
    <x v="19"/>
    <x v="19"/>
    <s v="District"/>
    <s v="Nato"/>
    <s v="MG23212130"/>
    <s v="Nato"/>
  </r>
  <r>
    <s v="Vatovavy Fitovinany"/>
    <s v="MG23"/>
    <s v="MG23212"/>
    <x v="19"/>
    <x v="19"/>
    <s v="District"/>
    <s v="Mahasoabe"/>
    <s v="MG23212150"/>
    <s v="Mahasoabe"/>
  </r>
  <r>
    <s v="Vatovavy Fitovinany"/>
    <s v="MG23"/>
    <s v="MG23212"/>
    <x v="19"/>
    <x v="19"/>
    <s v="District"/>
    <s v="Onjatsy"/>
    <s v="MG23212171"/>
    <s v="Onjatsy"/>
  </r>
  <r>
    <s v="Vatovavy Fitovinany"/>
    <s v="MG23"/>
    <s v="MG23212"/>
    <x v="19"/>
    <x v="19"/>
    <s v="District"/>
    <s v="Vohilany"/>
    <s v="MG23212172"/>
    <s v="Vohilany"/>
  </r>
  <r>
    <s v="Vatovavy Fitovinany"/>
    <s v="MG23"/>
    <s v="MG23212"/>
    <x v="19"/>
    <x v="19"/>
    <s v="District"/>
    <s v="Andemaka"/>
    <s v="MG23212190"/>
    <s v="Andemaka"/>
  </r>
  <r>
    <s v="Vatovavy Fitovinany"/>
    <s v="MG23"/>
    <s v="MG23212"/>
    <x v="19"/>
    <x v="19"/>
    <s v="District"/>
    <s v="Ifatsy"/>
    <s v="MG23212211"/>
    <s v="Ifatsy"/>
  </r>
  <r>
    <s v="Vatovavy Fitovinany"/>
    <s v="MG23"/>
    <s v="MG23212"/>
    <x v="19"/>
    <x v="19"/>
    <s v="District"/>
    <s v="Antananabo"/>
    <s v="MG23212212"/>
    <s v="Antananabo"/>
  </r>
  <r>
    <s v="Vatovavy Fitovinany"/>
    <s v="MG23"/>
    <s v="MG23212"/>
    <x v="19"/>
    <x v="19"/>
    <s v="District"/>
    <s v="Ilakatra"/>
    <s v="MG23212230"/>
    <s v="Ilakatra"/>
  </r>
  <r>
    <s v="Vatovavy Fitovinany"/>
    <s v="MG23"/>
    <s v="MG23212"/>
    <x v="19"/>
    <x v="19"/>
    <s v="District"/>
    <s v="Sahalava"/>
    <s v="MG23212250"/>
    <s v="Sahalava"/>
  </r>
  <r>
    <s v="Vatovavy Fitovinany"/>
    <s v="MG23"/>
    <s v="MG23212"/>
    <x v="19"/>
    <x v="19"/>
    <s v="District"/>
    <s v="Mahazoarivo"/>
    <s v="MG23212270"/>
    <s v="Mahazoarivo"/>
  </r>
  <r>
    <s v="Atsimo Atsinanana"/>
    <s v="MG25"/>
    <s v="MG25213"/>
    <x v="20"/>
    <x v="20"/>
    <s v="District"/>
    <s v="Farafangana"/>
    <s v="MG25213010"/>
    <s v="Farafangana"/>
  </r>
  <r>
    <s v="Atsimo Atsinanana"/>
    <s v="MG25"/>
    <s v="MG25213"/>
    <x v="20"/>
    <x v="20"/>
    <s v="District"/>
    <s v="Vohimasy"/>
    <s v="MG25213030"/>
    <s v="Vohimasy"/>
  </r>
  <r>
    <s v="Atsimo Atsinanana"/>
    <s v="MG25"/>
    <s v="MG25213"/>
    <x v="20"/>
    <x v="20"/>
    <s v="District"/>
    <s v="Anosivelo"/>
    <s v="MG25213050"/>
    <s v="Anosivelo"/>
  </r>
  <r>
    <s v="Atsimo Atsinanana"/>
    <s v="MG25"/>
    <s v="MG25213"/>
    <x v="20"/>
    <x v="20"/>
    <s v="District"/>
    <s v="Anosy Tsararafa"/>
    <s v="MG25213070"/>
    <s v="Anosy Tsararafa"/>
  </r>
  <r>
    <s v="Atsimo Atsinanana"/>
    <s v="MG25"/>
    <s v="MG25213"/>
    <x v="20"/>
    <x v="20"/>
    <s v="District"/>
    <s v="Vohitromby"/>
    <s v="MG25213090"/>
    <s v="Vohitromby"/>
  </r>
  <r>
    <s v="Atsimo Atsinanana"/>
    <s v="MG25"/>
    <s v="MG25213"/>
    <x v="20"/>
    <x v="20"/>
    <s v="District"/>
    <s v="Ivandrika"/>
    <s v="MG25213110"/>
    <s v="Ivandrika"/>
  </r>
  <r>
    <s v="Atsimo Atsinanana"/>
    <s v="MG25"/>
    <s v="MG25213"/>
    <x v="20"/>
    <x v="20"/>
    <s v="District"/>
    <s v="Manambotra Atsimo"/>
    <s v="MG25213130"/>
    <s v="Manambotra Atsimo"/>
  </r>
  <r>
    <s v="Atsimo Atsinanana"/>
    <s v="MG25"/>
    <s v="MG25213"/>
    <x v="20"/>
    <x v="20"/>
    <s v="District"/>
    <s v="Mahavelo"/>
    <s v="MG25213150"/>
    <s v="Mahavelo"/>
  </r>
  <r>
    <s v="Atsimo Atsinanana"/>
    <s v="MG25"/>
    <s v="MG25213"/>
    <x v="20"/>
    <x v="20"/>
    <s v="District"/>
    <s v="Mahafasa Centre"/>
    <s v="MG25213170"/>
    <s v="Mahafasa Centre"/>
  </r>
  <r>
    <s v="Atsimo Atsinanana"/>
    <s v="MG25"/>
    <s v="MG25213"/>
    <x v="20"/>
    <x v="20"/>
    <s v="District"/>
    <s v="Amporoforo"/>
    <s v="MG25213190"/>
    <s v="Amporoforo"/>
  </r>
  <r>
    <s v="Atsimo Atsinanana"/>
    <s v="MG25"/>
    <s v="MG25213"/>
    <x v="20"/>
    <x v="20"/>
    <s v="District"/>
    <s v="Iabohazo"/>
    <s v="MG25213210"/>
    <s v="Iabohazo"/>
  </r>
  <r>
    <s v="Atsimo Atsinanana"/>
    <s v="MG25"/>
    <s v="MG25213"/>
    <x v="20"/>
    <x v="20"/>
    <s v="District"/>
    <s v="Tangainony"/>
    <s v="MG25213230"/>
    <s v="Tangainony"/>
  </r>
  <r>
    <s v="Atsimo Atsinanana"/>
    <s v="MG25"/>
    <s v="MG25213"/>
    <x v="20"/>
    <x v="20"/>
    <s v="District"/>
    <s v="Beretra Bevoay"/>
    <s v="MG25213250"/>
    <s v="Beretra Bevoay"/>
  </r>
  <r>
    <s v="Atsimo Atsinanana"/>
    <s v="MG25"/>
    <s v="MG25213"/>
    <x v="20"/>
    <x v="20"/>
    <s v="District"/>
    <s v="Ambohigogo"/>
    <s v="MG25213270"/>
    <s v="Ambohigogo"/>
  </r>
  <r>
    <s v="Atsimo Atsinanana"/>
    <s v="MG25"/>
    <s v="MG25213"/>
    <x v="20"/>
    <x v="20"/>
    <s v="District"/>
    <s v="Maheriraty"/>
    <s v="MG25213290"/>
    <s v="Maheriraty"/>
  </r>
  <r>
    <s v="Atsimo Atsinanana"/>
    <s v="MG25"/>
    <s v="MG25213"/>
    <x v="20"/>
    <x v="20"/>
    <s v="District"/>
    <s v="Mahabo Mananivo"/>
    <s v="MG25213310"/>
    <s v="Mahabo Mananivo"/>
  </r>
  <r>
    <s v="Atsimo Atsinanana"/>
    <s v="MG25"/>
    <s v="MG25213"/>
    <x v="20"/>
    <x v="20"/>
    <s v="District"/>
    <s v="Ambohimandroso"/>
    <s v="MG25213330"/>
    <s v="Ambohimandroso"/>
  </r>
  <r>
    <s v="Atsimo Atsinanana"/>
    <s v="MG25"/>
    <s v="MG25213"/>
    <x v="20"/>
    <x v="20"/>
    <s v="District"/>
    <s v="Ankarana Miraihina"/>
    <s v="MG25213350"/>
    <s v="Ankarana Miraihina"/>
  </r>
  <r>
    <s v="Atsimo Atsinanana"/>
    <s v="MG25"/>
    <s v="MG25213"/>
    <x v="20"/>
    <x v="20"/>
    <s v="District"/>
    <s v="Evato"/>
    <s v="MG25213370"/>
    <s v="Evato"/>
  </r>
  <r>
    <s v="Atsimo Atsinanana"/>
    <s v="MG25"/>
    <s v="MG25213"/>
    <x v="20"/>
    <x v="20"/>
    <s v="District"/>
    <s v="Etrotroka Atsimo"/>
    <s v="MG25213390"/>
    <s v="Etrotroka Atsimo"/>
  </r>
  <r>
    <s v="Atsimo Atsinanana"/>
    <s v="MG25"/>
    <s v="MG25213"/>
    <x v="20"/>
    <x v="20"/>
    <s v="District"/>
    <s v="Ambalavato Nord"/>
    <s v="MG25213410"/>
    <s v="Ambalavato Nord"/>
  </r>
  <r>
    <s v="Atsimo Atsinanana"/>
    <s v="MG25"/>
    <s v="MG25213"/>
    <x v="20"/>
    <x v="20"/>
    <s v="District"/>
    <s v="Efatsy"/>
    <s v="MG25213430"/>
    <s v="Efatsy"/>
  </r>
  <r>
    <s v="Atsimo Atsinanana"/>
    <s v="MG25"/>
    <s v="MG25213"/>
    <x v="20"/>
    <x v="20"/>
    <s v="District"/>
    <s v="Tovona"/>
    <s v="MG25213450"/>
    <s v="Tovona"/>
  </r>
  <r>
    <s v="Atsimo Atsinanana"/>
    <s v="MG25"/>
    <s v="MG25213"/>
    <x v="20"/>
    <x v="20"/>
    <s v="District"/>
    <s v="Ambalatany"/>
    <s v="MG25213471"/>
    <s v="Ambalatany"/>
  </r>
  <r>
    <s v="Atsimo Atsinanana"/>
    <s v="MG25"/>
    <s v="MG25213"/>
    <x v="20"/>
    <x v="20"/>
    <s v="District"/>
    <s v="Namohora Iaborano"/>
    <s v="MG25213472"/>
    <s v="Namohora Iaborano"/>
  </r>
  <r>
    <s v="Atsimo Atsinanana"/>
    <s v="MG25"/>
    <s v="MG25213"/>
    <x v="20"/>
    <x v="20"/>
    <s v="District"/>
    <s v="Sahamadio"/>
    <s v="MG25213490"/>
    <s v="Sahamadio"/>
  </r>
  <r>
    <s v="Atsimo Atsinanana"/>
    <s v="MG25"/>
    <s v="MG25213"/>
    <x v="20"/>
    <x v="20"/>
    <s v="District"/>
    <s v="Fenoarivo"/>
    <s v="MG25213510"/>
    <s v="Fenoarivo"/>
  </r>
  <r>
    <s v="Atsimo Atsinanana"/>
    <s v="MG25"/>
    <s v="MG25213"/>
    <x v="20"/>
    <x v="20"/>
    <s v="District"/>
    <s v="Antseranambe"/>
    <s v="MG25213530"/>
    <s v="Antseranambe"/>
  </r>
  <r>
    <s v="Atsimo Atsinanana"/>
    <s v="MG25"/>
    <s v="MG25213"/>
    <x v="20"/>
    <x v="20"/>
    <s v="District"/>
    <s v="Ihorombe"/>
    <s v="MG25213551"/>
    <s v="Ihorombe"/>
  </r>
  <r>
    <s v="Atsimo Atsinanana"/>
    <s v="MG25"/>
    <s v="MG25213"/>
    <x v="20"/>
    <x v="20"/>
    <s v="District"/>
    <s v="Ambalavato Antevato"/>
    <s v="MG25213552"/>
    <s v="Ambalavato Antevato"/>
  </r>
  <r>
    <s v="Atsimo Atsinanana"/>
    <s v="MG25"/>
    <s v="MG25213"/>
    <x v="20"/>
    <x v="20"/>
    <s v="District"/>
    <s v="Vohilengo"/>
    <s v="MG25213570"/>
    <s v="Vohilengo"/>
  </r>
  <r>
    <s v="Atsimo Atsinanana"/>
    <s v="MG25"/>
    <s v="MG25213"/>
    <x v="20"/>
    <x v="20"/>
    <s v="District"/>
    <s v="Marovandrika"/>
    <s v="MG25213590"/>
    <s v="Marovandrika"/>
  </r>
  <r>
    <s v="Atsimo Atsinanana"/>
    <s v="MG25"/>
    <s v="MG25214"/>
    <x v="21"/>
    <x v="21"/>
    <s v="District"/>
    <s v="Vangaindrano"/>
    <s v="MG25214010"/>
    <s v="Vangaindrano"/>
  </r>
  <r>
    <s v="Atsimo Atsinanana"/>
    <s v="MG25"/>
    <s v="MG25214"/>
    <x v="21"/>
    <x v="21"/>
    <s v="District"/>
    <s v="Ampasimalemy"/>
    <s v="MG25214031"/>
    <s v="Ampasimalemy"/>
  </r>
  <r>
    <s v="Atsimo Atsinanana"/>
    <s v="MG25"/>
    <s v="MG25214"/>
    <x v="21"/>
    <x v="21"/>
    <s v="District"/>
    <s v="Tsianofana"/>
    <s v="MG25214032"/>
    <s v="Tsianofana"/>
  </r>
  <r>
    <s v="Atsimo Atsinanana"/>
    <s v="MG25"/>
    <s v="MG25214"/>
    <x v="21"/>
    <x v="21"/>
    <s v="District"/>
    <s v="Bekaraoky"/>
    <s v="MG25214033"/>
    <s v="Bekaraoky"/>
  </r>
  <r>
    <s v="Atsimo Atsinanana"/>
    <s v="MG25"/>
    <s v="MG25214"/>
    <x v="21"/>
    <x v="21"/>
    <s v="District"/>
    <s v="Tsiately"/>
    <s v="MG25214050"/>
    <s v="Tsiately"/>
  </r>
  <r>
    <s v="Atsimo Atsinanana"/>
    <s v="MG25"/>
    <s v="MG25214"/>
    <x v="21"/>
    <x v="21"/>
    <s v="District"/>
    <s v="Soamanova"/>
    <s v="MG25214070"/>
    <s v="Soamanova"/>
  </r>
  <r>
    <s v="Atsimo Atsinanana"/>
    <s v="MG25"/>
    <s v="MG25214"/>
    <x v="21"/>
    <x v="21"/>
    <s v="District"/>
    <s v="Lopary"/>
    <s v="MG25214091"/>
    <s v="Lopary"/>
  </r>
  <r>
    <s v="Atsimo Atsinanana"/>
    <s v="MG25"/>
    <s v="MG25214"/>
    <x v="21"/>
    <x v="21"/>
    <s v="District"/>
    <s v="Bema"/>
    <s v="MG25214092"/>
    <s v="Bema"/>
  </r>
  <r>
    <s v="Atsimo Atsinanana"/>
    <s v="MG25"/>
    <s v="MG25214"/>
    <x v="21"/>
    <x v="21"/>
    <s v="District"/>
    <s v="Vohitrambo"/>
    <s v="MG25214111"/>
    <s v="Vohitrambo"/>
  </r>
  <r>
    <s v="Atsimo Atsinanana"/>
    <s v="MG25"/>
    <s v="MG25214"/>
    <x v="21"/>
    <x v="21"/>
    <s v="District"/>
    <s v="Anilobe"/>
    <s v="MG25214112"/>
    <s v="Anilobe"/>
  </r>
  <r>
    <s v="Atsimo Atsinanana"/>
    <s v="MG25"/>
    <s v="MG25214"/>
    <x v="21"/>
    <x v="21"/>
    <s v="District"/>
    <s v="Lohafary"/>
    <s v="MG25214131"/>
    <s v="Lohafary"/>
  </r>
  <r>
    <s v="Atsimo Atsinanana"/>
    <s v="MG25"/>
    <s v="MG25214"/>
    <x v="21"/>
    <x v="21"/>
    <s v="District"/>
    <s v="Ampataka"/>
    <s v="MG25214132"/>
    <s v="Ampataka"/>
  </r>
  <r>
    <s v="Atsimo Atsinanana"/>
    <s v="MG25"/>
    <s v="MG25214"/>
    <x v="21"/>
    <x v="21"/>
    <s v="District"/>
    <s v="Matanga"/>
    <s v="MG25214151"/>
    <s v="Matanga"/>
  </r>
  <r>
    <s v="Atsimo Atsinanana"/>
    <s v="MG25"/>
    <s v="MG25214"/>
    <x v="21"/>
    <x v="21"/>
    <s v="District"/>
    <s v="Masianaka"/>
    <s v="MG25214152"/>
    <s v="Masianaka"/>
  </r>
  <r>
    <s v="Atsimo Atsinanana"/>
    <s v="MG25"/>
    <s v="MG25214"/>
    <x v="21"/>
    <x v="21"/>
    <s v="District"/>
    <s v="Vohipaho"/>
    <s v="MG25214171"/>
    <s v="Vohipaho"/>
  </r>
  <r>
    <s v="Atsimo Atsinanana"/>
    <s v="MG25"/>
    <s v="MG25214"/>
    <x v="21"/>
    <x v="21"/>
    <s v="District"/>
    <s v="Marokibo"/>
    <s v="MG25214172"/>
    <s v="Marokibo"/>
  </r>
  <r>
    <s v="Atsimo Atsinanana"/>
    <s v="MG25"/>
    <s v="MG25214"/>
    <x v="21"/>
    <x v="21"/>
    <s v="District"/>
    <s v="Ranomena"/>
    <s v="MG25214190"/>
    <s v="Ranomena"/>
  </r>
  <r>
    <s v="Atsimo Atsinanana"/>
    <s v="MG25"/>
    <s v="MG25214"/>
    <x v="21"/>
    <x v="21"/>
    <s v="District"/>
    <s v="Ambongo"/>
    <s v="MG25214211"/>
    <s v="Ambongo"/>
  </r>
  <r>
    <s v="Atsimo Atsinanana"/>
    <s v="MG25"/>
    <s v="MG25214"/>
    <x v="21"/>
    <x v="21"/>
    <s v="District"/>
    <s v="Ambatolava"/>
    <s v="MG25214212"/>
    <s v="Ambatolava"/>
  </r>
  <r>
    <s v="Atsimo Atsinanana"/>
    <s v="MG25"/>
    <s v="MG25214"/>
    <x v="21"/>
    <x v="21"/>
    <s v="District"/>
    <s v="Iara"/>
    <s v="MG25214230"/>
    <s v="Iara"/>
  </r>
  <r>
    <s v="Atsimo Atsinanana"/>
    <s v="MG25"/>
    <s v="MG25214"/>
    <x v="21"/>
    <x v="21"/>
    <s v="District"/>
    <s v="Bevata"/>
    <s v="MG25214251"/>
    <s v="Bevata"/>
  </r>
  <r>
    <s v="Atsimo Atsinanana"/>
    <s v="MG25"/>
    <s v="MG25214"/>
    <x v="21"/>
    <x v="21"/>
    <s v="District"/>
    <s v="Karimbary"/>
    <s v="MG25214252"/>
    <s v="Karimbary"/>
  </r>
  <r>
    <s v="Atsimo Atsinanana"/>
    <s v="MG25"/>
    <s v="MG25214"/>
    <x v="21"/>
    <x v="21"/>
    <s v="District"/>
    <s v="Manambondro"/>
    <s v="MG25214270"/>
    <s v="Manambondro"/>
  </r>
  <r>
    <s v="Atsimo Atsinanana"/>
    <s v="MG25"/>
    <s v="MG25214"/>
    <x v="21"/>
    <x v="21"/>
    <s v="District"/>
    <s v="Fenoambany"/>
    <s v="MG25214290"/>
    <s v="Fenoambany"/>
  </r>
  <r>
    <s v="Atsimo Atsinanana"/>
    <s v="MG25"/>
    <s v="MG25214"/>
    <x v="21"/>
    <x v="21"/>
    <s v="District"/>
    <s v="Isahara"/>
    <s v="MG25214311"/>
    <s v="Isahara"/>
  </r>
  <r>
    <s v="Atsimo Atsinanana"/>
    <s v="MG25"/>
    <s v="MG25214"/>
    <x v="21"/>
    <x v="21"/>
    <s v="District"/>
    <s v="Vohimalaza"/>
    <s v="MG25214312"/>
    <s v="Vohimalaza"/>
  </r>
  <r>
    <s v="Atsimo Atsinanana"/>
    <s v="MG25"/>
    <s v="MG25214"/>
    <x v="21"/>
    <x v="21"/>
    <s v="District"/>
    <s v="Vatanato"/>
    <s v="MG25214313"/>
    <s v="Vatanato"/>
  </r>
  <r>
    <s v="Atsimo Atsinanana"/>
    <s v="MG25"/>
    <s v="MG25214"/>
    <x v="21"/>
    <x v="21"/>
    <s v="District"/>
    <s v="Amparihy Est"/>
    <s v="MG25214331"/>
    <s v="Amparihy Est"/>
  </r>
  <r>
    <s v="Atsimo Atsinanana"/>
    <s v="MG25"/>
    <s v="MG25214"/>
    <x v="21"/>
    <x v="21"/>
    <s v="District"/>
    <s v="Sandravinany"/>
    <s v="MG25214332"/>
    <s v="Sandravinany"/>
  </r>
  <r>
    <s v="Atsimo Atsinanana"/>
    <s v="MG25"/>
    <s v="MG25215"/>
    <x v="22"/>
    <x v="22"/>
    <s v="District"/>
    <s v="Nosifeno"/>
    <s v="MG25215011"/>
    <s v="Nosifeno"/>
  </r>
  <r>
    <s v="Atsimo Atsinanana"/>
    <s v="MG25"/>
    <s v="MG25215"/>
    <x v="22"/>
    <x v="22"/>
    <s v="District"/>
    <s v="Ankazovelo"/>
    <s v="MG25215012"/>
    <s v="Ankazovelo"/>
  </r>
  <r>
    <s v="Atsimo Atsinanana"/>
    <s v="MG25"/>
    <s v="MG25215"/>
    <x v="22"/>
    <x v="22"/>
    <s v="District"/>
    <s v="Andranolalina"/>
    <s v="MG25215031"/>
    <s v="Andranolalina"/>
  </r>
  <r>
    <s v="Atsimo Atsinanana"/>
    <s v="MG25"/>
    <s v="MG25215"/>
    <x v="22"/>
    <x v="22"/>
    <s v="District"/>
    <s v="Maliorano"/>
    <s v="MG25215032"/>
    <s v="Maliorano"/>
  </r>
  <r>
    <s v="Atsimo Atsinanana"/>
    <s v="MG25"/>
    <s v="MG25215"/>
    <x v="22"/>
    <x v="22"/>
    <s v="District"/>
    <s v="Ivondro"/>
    <s v="MG25215051"/>
    <s v="Ivondro"/>
  </r>
  <r>
    <s v="Atsimo Atsinanana"/>
    <s v="MG25"/>
    <s v="MG25215"/>
    <x v="22"/>
    <x v="22"/>
    <s v="District"/>
    <s v="Soakibany"/>
    <s v="MG25215052"/>
    <s v="Soakibany"/>
  </r>
  <r>
    <s v="Atsimo Atsinanana"/>
    <s v="MG25"/>
    <s v="MG25217"/>
    <x v="23"/>
    <x v="23"/>
    <s v="District"/>
    <s v="Vondrozo"/>
    <s v="MG25217011"/>
    <s v="Vondrozo"/>
  </r>
  <r>
    <s v="Atsimo Atsinanana"/>
    <s v="MG25"/>
    <s v="MG25217"/>
    <x v="23"/>
    <x v="23"/>
    <s v="District"/>
    <s v="Manambidala"/>
    <s v="MG25217012"/>
    <s v="Manambidala"/>
  </r>
  <r>
    <s v="Atsimo Atsinanana"/>
    <s v="MG25"/>
    <s v="MG25217"/>
    <x v="23"/>
    <x v="23"/>
    <s v="District"/>
    <s v="Anandravy"/>
    <s v="MG25217013"/>
    <s v="Anandravy"/>
  </r>
  <r>
    <s v="Atsimo Atsinanana"/>
    <s v="MG25"/>
    <s v="MG25217"/>
    <x v="23"/>
    <x v="23"/>
    <s v="District"/>
    <s v="Mahatsinjo"/>
    <s v="MG25217030"/>
    <s v="Mahatsinjo"/>
  </r>
  <r>
    <s v="Atsimo Atsinanana"/>
    <s v="MG25"/>
    <s v="MG25217"/>
    <x v="23"/>
    <x v="23"/>
    <s v="District"/>
    <s v="Mahazoarivo"/>
    <s v="MG25217051"/>
    <s v="Mahazoarivo"/>
  </r>
  <r>
    <s v="Atsimo Atsinanana"/>
    <s v="MG25"/>
    <s v="MG25217"/>
    <x v="23"/>
    <x v="23"/>
    <s v="District"/>
    <s v="Iamonta"/>
    <s v="MG25217052"/>
    <s v="Iamonta"/>
  </r>
  <r>
    <s v="Atsimo Atsinanana"/>
    <s v="MG25"/>
    <s v="MG25217"/>
    <x v="23"/>
    <x v="23"/>
    <s v="District"/>
    <s v="Vohimary"/>
    <s v="MG25217071"/>
    <s v="Vohimary"/>
  </r>
  <r>
    <s v="Atsimo Atsinanana"/>
    <s v="MG25"/>
    <s v="MG25217"/>
    <x v="23"/>
    <x v="23"/>
    <s v="District"/>
    <s v="Antokonala"/>
    <s v="MG25217072"/>
    <s v="Antokonala"/>
  </r>
  <r>
    <s v="Atsimo Atsinanana"/>
    <s v="MG25"/>
    <s v="MG25217"/>
    <x v="23"/>
    <x v="23"/>
    <s v="District"/>
    <s v="Ambohimana"/>
    <s v="MG25217090"/>
    <s v="Ambohimana"/>
  </r>
  <r>
    <s v="Atsimo Atsinanana"/>
    <s v="MG25"/>
    <s v="MG25217"/>
    <x v="23"/>
    <x v="23"/>
    <s v="District"/>
    <s v="Karianga"/>
    <s v="MG25217111"/>
    <s v="Karianga"/>
  </r>
  <r>
    <s v="Atsimo Atsinanana"/>
    <s v="MG25"/>
    <s v="MG25217"/>
    <x v="23"/>
    <x v="23"/>
    <s v="District"/>
    <s v="Manato"/>
    <s v="MG25217112"/>
    <s v="Manato"/>
  </r>
  <r>
    <s v="Atsimo Atsinanana"/>
    <s v="MG25"/>
    <s v="MG25217"/>
    <x v="23"/>
    <x v="23"/>
    <s v="District"/>
    <s v="Ivato"/>
    <s v="MG25217130"/>
    <s v="Ivato"/>
  </r>
  <r>
    <s v="Atsimo Atsinanana"/>
    <s v="MG25"/>
    <s v="MG25217"/>
    <x v="23"/>
    <x v="23"/>
    <s v="District"/>
    <s v="Mahavelo"/>
    <s v="MG25217150"/>
    <s v="Mahavelo"/>
  </r>
  <r>
    <s v="Atsimo Atsinanana"/>
    <s v="MG25"/>
    <s v="MG25217"/>
    <x v="23"/>
    <x v="23"/>
    <s v="District"/>
    <s v="Andakana"/>
    <s v="MG25217170"/>
    <s v="Andakana"/>
  </r>
  <r>
    <s v="Atsimo Atsinanana"/>
    <s v="MG25"/>
    <s v="MG25217"/>
    <x v="23"/>
    <x v="23"/>
    <s v="District"/>
    <s v="Moroteza"/>
    <s v="MG25217191"/>
    <s v="Moroteza"/>
  </r>
  <r>
    <s v="Atsimo Atsinanana"/>
    <s v="MG25"/>
    <s v="MG25217"/>
    <x v="23"/>
    <x v="23"/>
    <s v="District"/>
    <s v="Vohiboreka"/>
    <s v="MG25217192"/>
    <s v="Vohiboreka"/>
  </r>
  <r>
    <s v="Atsimo Atsinanana"/>
    <s v="MG25"/>
    <s v="MG25222"/>
    <x v="13"/>
    <x v="13"/>
    <s v="District"/>
    <s v="Befotaka Sud"/>
    <s v="MG25222011"/>
    <s v="Befotaka Sud"/>
  </r>
  <r>
    <s v="Atsimo Atsinanana"/>
    <s v="MG25"/>
    <s v="MG25222"/>
    <x v="13"/>
    <x v="13"/>
    <s v="District"/>
    <s v="Ranotsara Sud"/>
    <s v="MG25222051"/>
    <s v="Ranotsara Sud"/>
  </r>
  <r>
    <s v="Atsimo Atsinanana"/>
    <s v="MG25"/>
    <s v="MG25222"/>
    <x v="13"/>
    <x v="13"/>
    <s v="District"/>
    <s v="Beharena"/>
    <s v="MG25222052"/>
    <s v="Beharena"/>
  </r>
  <r>
    <s v="Atsimo Atsinanana"/>
    <s v="MG25"/>
    <s v="MG25222"/>
    <x v="13"/>
    <x v="13"/>
    <s v="District"/>
    <s v="Bekofafa Sud"/>
    <s v="MG25222053"/>
    <s v="Bekofafa Sud"/>
  </r>
  <r>
    <s v="Atsinanana"/>
    <s v="MG31"/>
    <s v="MG31301"/>
    <x v="24"/>
    <x v="24"/>
    <s v="District"/>
    <s v="Ambodimanga"/>
    <s v="MG31301001"/>
    <s v="Ambodimanga"/>
  </r>
  <r>
    <s v="Atsinanana"/>
    <s v="MG31"/>
    <s v="MG31301"/>
    <x v="24"/>
    <x v="24"/>
    <s v="District"/>
    <s v="Anjoma"/>
    <s v="MG31301002"/>
    <s v="Anjoma"/>
  </r>
  <r>
    <s v="Atsinanana"/>
    <s v="MG31"/>
    <s v="MG31301"/>
    <x v="24"/>
    <x v="24"/>
    <s v="District"/>
    <s v="Morarano"/>
    <s v="MG31301003"/>
    <s v="Morarano"/>
  </r>
  <r>
    <s v="Atsinanana"/>
    <s v="MG31"/>
    <s v="MG31301"/>
    <x v="24"/>
    <x v="24"/>
    <s v="District"/>
    <s v="Tanambao V"/>
    <s v="MG31301004"/>
    <s v="Tanambao V"/>
  </r>
  <r>
    <s v="Atsinanana"/>
    <s v="MG31"/>
    <s v="MG31301"/>
    <x v="24"/>
    <x v="24"/>
    <s v="District"/>
    <s v="Ankirihiry"/>
    <s v="MG31301005"/>
    <s v="Ankirihiry"/>
  </r>
  <r>
    <s v="Atsinanana"/>
    <s v="MG31"/>
    <s v="MG31306"/>
    <x v="25"/>
    <x v="25"/>
    <s v="District"/>
    <s v="Brickaville"/>
    <s v="MG31306010"/>
    <s v="Brickaville"/>
  </r>
  <r>
    <s v="Atsinanana"/>
    <s v="MG31"/>
    <s v="MG31306"/>
    <x v="25"/>
    <x v="25"/>
    <s v="District"/>
    <s v="Vohitranivona"/>
    <s v="MG31306030"/>
    <s v="Vohitranivona"/>
  </r>
  <r>
    <s v="Atsinanana"/>
    <s v="MG31"/>
    <s v="MG31306"/>
    <x v="25"/>
    <x v="25"/>
    <s v="District"/>
    <s v="Anivorano Est"/>
    <s v="MG31306050"/>
    <s v="Anivorano Est"/>
  </r>
  <r>
    <s v="Atsinanana"/>
    <s v="MG31"/>
    <s v="MG31306"/>
    <x v="25"/>
    <x v="25"/>
    <s v="District"/>
    <s v="Mahatsara"/>
    <s v="MG31306070"/>
    <s v="Mahatsara"/>
  </r>
  <r>
    <s v="Atsinanana"/>
    <s v="MG31"/>
    <s v="MG31306"/>
    <x v="25"/>
    <x v="25"/>
    <s v="District"/>
    <s v="Andovoranto"/>
    <s v="MG31306090"/>
    <s v="Andovoranto"/>
  </r>
  <r>
    <s v="Atsinanana"/>
    <s v="MG31"/>
    <s v="MG31306"/>
    <x v="25"/>
    <x v="25"/>
    <s v="District"/>
    <s v="Ambinaninony"/>
    <s v="MG31306110"/>
    <s v="Ambinaninony"/>
  </r>
  <r>
    <s v="Atsinanana"/>
    <s v="MG31"/>
    <s v="MG31306"/>
    <x v="25"/>
    <x v="25"/>
    <s v="District"/>
    <s v="Fetraomby"/>
    <s v="MG31306130"/>
    <s v="Fetraomby"/>
  </r>
  <r>
    <s v="Atsinanana"/>
    <s v="MG31"/>
    <s v="MG31306"/>
    <x v="25"/>
    <x v="25"/>
    <s v="District"/>
    <s v="Vohipeno Razanaka"/>
    <s v="MG31306150"/>
    <s v="Vohipeno Razanaka"/>
  </r>
  <r>
    <s v="Atsinanana"/>
    <s v="MG31"/>
    <s v="MG31306"/>
    <x v="25"/>
    <x v="25"/>
    <s v="District"/>
    <s v="Ranomafana Est"/>
    <s v="MG31306171"/>
    <s v="Ranomafana Est"/>
  </r>
  <r>
    <s v="Atsinanana"/>
    <s v="MG31"/>
    <s v="MG31306"/>
    <x v="25"/>
    <x v="25"/>
    <s v="District"/>
    <s v="Ampasimbe"/>
    <s v="MG31306172"/>
    <s v="Ampasimbe"/>
  </r>
  <r>
    <s v="Atsinanana"/>
    <s v="MG31"/>
    <s v="MG31306"/>
    <x v="25"/>
    <x v="25"/>
    <s v="District"/>
    <s v="Fanasana"/>
    <s v="MG31306190"/>
    <s v="Fanasana"/>
  </r>
  <r>
    <s v="Atsinanana"/>
    <s v="MG31"/>
    <s v="MG31306"/>
    <x v="25"/>
    <x v="25"/>
    <s v="District"/>
    <s v="Ambalarondra"/>
    <s v="MG31306210"/>
    <s v="Ambalarondra"/>
  </r>
  <r>
    <s v="Atsinanana"/>
    <s v="MG31"/>
    <s v="MG31306"/>
    <x v="25"/>
    <x v="25"/>
    <s v="District"/>
    <s v="Maroseranana"/>
    <s v="MG31306230"/>
    <s v="Maroseranana"/>
  </r>
  <r>
    <s v="Atsinanana"/>
    <s v="MG31"/>
    <s v="MG31306"/>
    <x v="25"/>
    <x v="25"/>
    <s v="District"/>
    <s v="Lohariandava"/>
    <s v="MG31306251"/>
    <s v="Lohariandava"/>
  </r>
  <r>
    <s v="Atsinanana"/>
    <s v="MG31"/>
    <s v="MG31306"/>
    <x v="25"/>
    <x v="25"/>
    <s v="District"/>
    <s v="Andekaleka"/>
    <s v="MG31306252"/>
    <s v="Andekaleka"/>
  </r>
  <r>
    <s v="Atsinanana"/>
    <s v="MG31"/>
    <s v="MG31306"/>
    <x v="25"/>
    <x v="25"/>
    <s v="District"/>
    <s v="Ambohimanana"/>
    <s v="MG31306270"/>
    <s v="Ambohimanana"/>
  </r>
  <r>
    <s v="Atsinanana"/>
    <s v="MG31"/>
    <s v="MG31306"/>
    <x v="25"/>
    <x v="25"/>
    <s v="District"/>
    <s v="Anjahamana"/>
    <s v="MG31306290"/>
    <s v="Anjahamana"/>
  </r>
  <r>
    <s v="Atsinanana"/>
    <s v="MG31"/>
    <s v="MG31307"/>
    <x v="26"/>
    <x v="26"/>
    <s v="District"/>
    <s v="Vatomandry"/>
    <s v="MG31307010"/>
    <s v="Vatomandry"/>
  </r>
  <r>
    <s v="Atsinanana"/>
    <s v="MG31"/>
    <s v="MG31307"/>
    <x v="26"/>
    <x v="26"/>
    <s v="District"/>
    <s v="Ambodivoananto"/>
    <s v="MG31307030"/>
    <s v="Ambodivoananto"/>
  </r>
  <r>
    <s v="Atsinanana"/>
    <s v="MG31"/>
    <s v="MG31307"/>
    <x v="26"/>
    <x v="26"/>
    <s v="District"/>
    <s v="Maintinandry"/>
    <s v="MG31307051"/>
    <s v="Maintinandry"/>
  </r>
  <r>
    <s v="Atsinanana"/>
    <s v="MG31"/>
    <s v="MG31307"/>
    <x v="26"/>
    <x v="26"/>
    <s v="District"/>
    <s v="Tanambao Vahatrakaka"/>
    <s v="MG31307052"/>
    <s v="Tanambao Vahatrakaka"/>
  </r>
  <r>
    <s v="Atsinanana"/>
    <s v="MG31"/>
    <s v="MG31307"/>
    <x v="26"/>
    <x v="26"/>
    <s v="District"/>
    <s v="Tsarasambo"/>
    <s v="MG31307053"/>
    <s v="Tsarasambo"/>
  </r>
  <r>
    <s v="Atsinanana"/>
    <s v="MG31"/>
    <s v="MG31307"/>
    <x v="26"/>
    <x v="26"/>
    <s v="District"/>
    <s v="Sahamatevina"/>
    <s v="MG31307070"/>
    <s v="Sahamatevina"/>
  </r>
  <r>
    <s v="Atsinanana"/>
    <s v="MG31"/>
    <s v="MG31307"/>
    <x v="26"/>
    <x v="26"/>
    <s v="District"/>
    <s v="Antanambao Mahatsara"/>
    <s v="MG31307091"/>
    <s v="Antanambao Mahatsara"/>
  </r>
  <r>
    <s v="Atsinanana"/>
    <s v="MG31"/>
    <s v="MG31307"/>
    <x v="26"/>
    <x v="26"/>
    <s v="District"/>
    <s v="Iamborano"/>
    <s v="MG31307092"/>
    <s v="Iamborano"/>
  </r>
  <r>
    <s v="Atsinanana"/>
    <s v="MG31"/>
    <s v="MG31307"/>
    <x v="26"/>
    <x v="26"/>
    <s v="District"/>
    <s v="Ambalavolo"/>
    <s v="MG31307110"/>
    <s v="Ambalavolo"/>
  </r>
  <r>
    <s v="Atsinanana"/>
    <s v="MG31"/>
    <s v="MG31307"/>
    <x v="26"/>
    <x v="26"/>
    <s v="District"/>
    <s v="Amboditavolo"/>
    <s v="MG31307131"/>
    <s v="Amboditavolo"/>
  </r>
  <r>
    <s v="Atsinanana"/>
    <s v="MG31"/>
    <s v="MG31307"/>
    <x v="26"/>
    <x v="26"/>
    <s v="District"/>
    <s v="Niherenana"/>
    <s v="MG31307132"/>
    <s v="Niherenana"/>
  </r>
  <r>
    <s v="Atsinanana"/>
    <s v="MG31"/>
    <s v="MG31307"/>
    <x v="26"/>
    <x v="26"/>
    <s v="District"/>
    <s v="Ilaka Est"/>
    <s v="MG31307151"/>
    <s v="Ilaka Est"/>
  </r>
  <r>
    <s v="Atsinanana"/>
    <s v="MG31"/>
    <s v="MG31307"/>
    <x v="26"/>
    <x v="26"/>
    <s v="District"/>
    <s v="Niarovana Caroline"/>
    <s v="MG31307152"/>
    <s v="Niarovana Caroline"/>
  </r>
  <r>
    <s v="Atsinanana"/>
    <s v="MG31"/>
    <s v="MG31307"/>
    <x v="26"/>
    <x v="26"/>
    <s v="District"/>
    <s v="Tsivangiana"/>
    <s v="MG31307171"/>
    <s v="Tsivangiana"/>
  </r>
  <r>
    <s v="Atsinanana"/>
    <s v="MG31"/>
    <s v="MG31307"/>
    <x v="26"/>
    <x v="26"/>
    <s v="District"/>
    <s v="Ampasimazava"/>
    <s v="MG31307172"/>
    <s v="Ampasimazava"/>
  </r>
  <r>
    <s v="Atsinanana"/>
    <s v="MG31"/>
    <s v="MG31307"/>
    <x v="26"/>
    <x v="26"/>
    <s v="District"/>
    <s v="Ampasimadinika"/>
    <s v="MG31307190"/>
    <s v="Ampasimadinika"/>
  </r>
  <r>
    <s v="Atsinanana"/>
    <s v="MG31"/>
    <s v="MG31307"/>
    <x v="26"/>
    <x v="26"/>
    <s v="District"/>
    <s v="Ifasina I"/>
    <s v="MG31307210"/>
    <s v="Ifasina I"/>
  </r>
  <r>
    <s v="Atsinanana"/>
    <s v="MG31"/>
    <s v="MG31307"/>
    <x v="26"/>
    <x v="26"/>
    <s v="District"/>
    <s v="Ambalabe"/>
    <s v="MG31307230"/>
    <s v="Ambalabe"/>
  </r>
  <r>
    <s v="Atsinanana"/>
    <s v="MG31"/>
    <s v="MG31307"/>
    <x v="26"/>
    <x v="26"/>
    <s v="District"/>
    <s v="Ifasina II"/>
    <s v="MG31307250"/>
    <s v="Ifasina II"/>
  </r>
  <r>
    <s v="Atsinanana"/>
    <s v="MG31"/>
    <s v="MG31308"/>
    <x v="27"/>
    <x v="27"/>
    <s v="District"/>
    <s v="Mahanoro"/>
    <s v="MG31308011"/>
    <s v="Mahanoro"/>
  </r>
  <r>
    <s v="Atsinanana"/>
    <s v="MG31"/>
    <s v="MG31308"/>
    <x v="27"/>
    <x v="27"/>
    <s v="District"/>
    <s v="Betsizaraina"/>
    <s v="MG31308012"/>
    <s v="Betsizaraina"/>
  </r>
  <r>
    <s v="Atsinanana"/>
    <s v="MG31"/>
    <s v="MG31308"/>
    <x v="27"/>
    <x v="27"/>
    <s v="District"/>
    <s v="Tsaravinany"/>
    <s v="MG31308030"/>
    <s v="Tsaravinany"/>
  </r>
  <r>
    <s v="Atsinanana"/>
    <s v="MG31"/>
    <s v="MG31308"/>
    <x v="27"/>
    <x v="27"/>
    <s v="District"/>
    <s v="Ambodiharina"/>
    <s v="MG31308050"/>
    <s v="Ambodiharina"/>
  </r>
  <r>
    <s v="Atsinanana"/>
    <s v="MG31"/>
    <s v="MG31308"/>
    <x v="27"/>
    <x v="27"/>
    <s v="District"/>
    <s v="Manjakandriana"/>
    <s v="MG31308070"/>
    <s v="Manjakandriana"/>
  </r>
  <r>
    <s v="Atsinanana"/>
    <s v="MG31"/>
    <s v="MG31308"/>
    <x v="27"/>
    <x v="27"/>
    <s v="District"/>
    <s v="Masomeloka"/>
    <s v="MG31308090"/>
    <s v="Masomeloka"/>
  </r>
  <r>
    <s v="Atsinanana"/>
    <s v="MG31"/>
    <s v="MG31308"/>
    <x v="27"/>
    <x v="27"/>
    <s v="District"/>
    <s v="Ambinanidilana"/>
    <s v="MG31308110"/>
    <s v="Ambinanidilana"/>
  </r>
  <r>
    <s v="Atsinanana"/>
    <s v="MG31"/>
    <s v="MG31308"/>
    <x v="27"/>
    <x v="27"/>
    <s v="District"/>
    <s v="Ambodibonara"/>
    <s v="MG31308130"/>
    <s v="Ambodibonara"/>
  </r>
  <r>
    <s v="Atsinanana"/>
    <s v="MG31"/>
    <s v="MG31308"/>
    <x v="27"/>
    <x v="27"/>
    <s v="District"/>
    <s v="Ankazotsifantatra"/>
    <s v="MG31308150"/>
    <s v="Ankazotsifantatra"/>
  </r>
  <r>
    <s v="Atsinanana"/>
    <s v="MG31"/>
    <s v="MG31308"/>
    <x v="27"/>
    <x v="27"/>
    <s v="District"/>
    <s v="Ambinanindrano"/>
    <s v="MG31308170"/>
    <s v="Ambinanindrano"/>
  </r>
  <r>
    <s v="Atsinanana"/>
    <s v="MG31"/>
    <s v="MG31308"/>
    <x v="27"/>
    <x v="27"/>
    <s v="District"/>
    <s v="Befotaka"/>
    <s v="MG31308190"/>
    <s v="Befotaka"/>
  </r>
  <r>
    <s v="Atsinanana"/>
    <s v="MG31"/>
    <s v="MG31309"/>
    <x v="28"/>
    <x v="28"/>
    <s v="District"/>
    <s v="Marolambo"/>
    <s v="MG31309010"/>
    <s v="Marolambo"/>
  </r>
  <r>
    <s v="Atsinanana"/>
    <s v="MG31"/>
    <s v="MG31309"/>
    <x v="28"/>
    <x v="28"/>
    <s v="District"/>
    <s v="Betampona"/>
    <s v="MG31309031"/>
    <s v="Betampona"/>
  </r>
  <r>
    <s v="Atsinanana"/>
    <s v="MG31"/>
    <s v="MG31309"/>
    <x v="28"/>
    <x v="28"/>
    <s v="District"/>
    <s v="Tanambao Rabemanana"/>
    <s v="MG31309032"/>
    <s v="Tanambao Rabemanana"/>
  </r>
  <r>
    <s v="Atsinanana"/>
    <s v="MG31"/>
    <s v="MG31309"/>
    <x v="28"/>
    <x v="28"/>
    <s v="District"/>
    <s v="Andonabe Sud"/>
    <s v="MG31309050"/>
    <s v="Andonabe Sud"/>
  </r>
  <r>
    <s v="Atsinanana"/>
    <s v="MG31"/>
    <s v="MG31309"/>
    <x v="28"/>
    <x v="28"/>
    <s v="District"/>
    <s v="Ambalapaiso II"/>
    <s v="MG31309071"/>
    <s v="Ambalapaiso II"/>
  </r>
  <r>
    <s v="Atsinanana"/>
    <s v="MG31"/>
    <s v="MG31309"/>
    <x v="28"/>
    <x v="28"/>
    <s v="District"/>
    <s v="Ambodivoangy"/>
    <s v="MG31309072"/>
    <s v="Ambodivoangy"/>
  </r>
  <r>
    <s v="Atsinanana"/>
    <s v="MG31"/>
    <s v="MG31309"/>
    <x v="28"/>
    <x v="28"/>
    <s v="District"/>
    <s v="Ambohimilanja"/>
    <s v="MG31309090"/>
    <s v="Ambohimilanja"/>
  </r>
  <r>
    <s v="Atsinanana"/>
    <s v="MG31"/>
    <s v="MG31309"/>
    <x v="28"/>
    <x v="28"/>
    <s v="District"/>
    <s v="Ambatofisaka II"/>
    <s v="MG31309110"/>
    <s v="Ambatofisaka II"/>
  </r>
  <r>
    <s v="Atsinanana"/>
    <s v="MG31"/>
    <s v="MG31309"/>
    <x v="28"/>
    <x v="28"/>
    <s v="District"/>
    <s v="Androrangavola"/>
    <s v="MG31309131"/>
    <s v="Androrangavola"/>
  </r>
  <r>
    <s v="Atsinanana"/>
    <s v="MG31"/>
    <s v="MG31309"/>
    <x v="28"/>
    <x v="28"/>
    <s v="District"/>
    <s v="Anosiarivo I"/>
    <s v="MG31309132"/>
    <s v="Anosiarivo I"/>
  </r>
  <r>
    <s v="Atsinanana"/>
    <s v="MG31"/>
    <s v="MG31309"/>
    <x v="28"/>
    <x v="28"/>
    <s v="District"/>
    <s v="Amboasary"/>
    <s v="MG31309150"/>
    <s v="Amboasary"/>
  </r>
  <r>
    <s v="Atsinanana"/>
    <s v="MG31"/>
    <s v="MG31309"/>
    <x v="28"/>
    <x v="28"/>
    <s v="District"/>
    <s v="Lohavanana"/>
    <s v="MG31309170"/>
    <s v="Lohavanana"/>
  </r>
  <r>
    <s v="Atsinanana"/>
    <s v="MG31"/>
    <s v="MG31309"/>
    <x v="28"/>
    <x v="28"/>
    <s v="District"/>
    <s v="Ambodinonoka"/>
    <s v="MG31309191"/>
    <s v="Ambodinonoka"/>
  </r>
  <r>
    <s v="Atsinanana"/>
    <s v="MG31"/>
    <s v="MG31309"/>
    <x v="28"/>
    <x v="28"/>
    <s v="District"/>
    <s v="Sahakevo"/>
    <s v="MG31309192"/>
    <s v="Sahakevo"/>
  </r>
  <r>
    <s v="Atsinanana"/>
    <s v="MG31"/>
    <s v="MG31310"/>
    <x v="29"/>
    <x v="29"/>
    <s v="District"/>
    <s v="Toamasina Suburbaine"/>
    <s v="MG31310010"/>
    <s v="Toamasina Suburbaine"/>
  </r>
  <r>
    <s v="Atsinanana"/>
    <s v="MG31"/>
    <s v="MG31310"/>
    <x v="29"/>
    <x v="29"/>
    <s v="District"/>
    <s v="Antetezambaro"/>
    <s v="MG31310030"/>
    <s v="Antetezambaro"/>
  </r>
  <r>
    <s v="Atsinanana"/>
    <s v="MG31"/>
    <s v="MG31310"/>
    <x v="29"/>
    <x v="29"/>
    <s v="District"/>
    <s v="Fanandrana"/>
    <s v="MG31310050"/>
    <s v="Fanandrana"/>
  </r>
  <r>
    <s v="Atsinanana"/>
    <s v="MG31"/>
    <s v="MG31310"/>
    <x v="29"/>
    <x v="29"/>
    <s v="District"/>
    <s v="Ambodiriana"/>
    <s v="MG31310070"/>
    <s v="Ambodiriana"/>
  </r>
  <r>
    <s v="Atsinanana"/>
    <s v="MG31"/>
    <s v="MG31310"/>
    <x v="29"/>
    <x v="29"/>
    <s v="District"/>
    <s v="Ampasimadinika Manambolo"/>
    <s v="MG31310091"/>
    <s v="Ampasimadinika Manambolo"/>
  </r>
  <r>
    <s v="Atsinanana"/>
    <s v="MG31"/>
    <s v="MG31310"/>
    <x v="29"/>
    <x v="29"/>
    <s v="District"/>
    <s v="Amboditandroroho"/>
    <s v="MG31310092"/>
    <s v="Amboditandroroho"/>
  </r>
  <r>
    <s v="Atsinanana"/>
    <s v="MG31"/>
    <s v="MG31310"/>
    <x v="29"/>
    <x v="29"/>
    <s v="District"/>
    <s v="Mahavelona (Foulpointe)"/>
    <s v="MG31310110"/>
    <s v="Mahavelona (Foulpointe)"/>
  </r>
  <r>
    <s v="Atsinanana"/>
    <s v="MG31"/>
    <s v="MG31310"/>
    <x v="29"/>
    <x v="29"/>
    <s v="District"/>
    <s v="Sahambala"/>
    <s v="MG31310130"/>
    <s v="Sahambala"/>
  </r>
  <r>
    <s v="Atsinanana"/>
    <s v="MG31"/>
    <s v="MG31310"/>
    <x v="29"/>
    <x v="29"/>
    <s v="District"/>
    <s v="Ambodilazana"/>
    <s v="MG31310150"/>
    <s v="Ambodilazana"/>
  </r>
  <r>
    <s v="Atsinanana"/>
    <s v="MG31"/>
    <s v="MG31310"/>
    <x v="29"/>
    <x v="29"/>
    <s v="District"/>
    <s v="Ampasimbe Onibe"/>
    <s v="MG31310170"/>
    <s v="Ampasimbe Onibe"/>
  </r>
  <r>
    <s v="Atsinanana"/>
    <s v="MG31"/>
    <s v="MG31310"/>
    <x v="29"/>
    <x v="29"/>
    <s v="District"/>
    <s v="Mangabe"/>
    <s v="MG31310191"/>
    <s v="Mangabe"/>
  </r>
  <r>
    <s v="Atsinanana"/>
    <s v="MG31"/>
    <s v="MG31310"/>
    <x v="29"/>
    <x v="29"/>
    <s v="District"/>
    <s v="Amporoforo"/>
    <s v="MG31310192"/>
    <s v="Amporoforo"/>
  </r>
  <r>
    <s v="Atsinanana"/>
    <s v="MG31"/>
    <s v="MG31310"/>
    <x v="29"/>
    <x v="29"/>
    <s v="District"/>
    <s v="Antenina"/>
    <s v="MG31310193"/>
    <s v="Antenina"/>
  </r>
  <r>
    <s v="Atsinanana"/>
    <s v="MG31"/>
    <s v="MG31310"/>
    <x v="29"/>
    <x v="29"/>
    <s v="District"/>
    <s v="Andondabe"/>
    <s v="MG31310211"/>
    <s v="Andondabe"/>
  </r>
  <r>
    <s v="Atsinanana"/>
    <s v="MG31"/>
    <s v="MG31310"/>
    <x v="29"/>
    <x v="29"/>
    <s v="District"/>
    <s v="Ampisokina"/>
    <s v="MG31310212"/>
    <s v="Ampisokina"/>
  </r>
  <r>
    <s v="Atsinanana"/>
    <s v="MG31"/>
    <s v="MG31310"/>
    <x v="29"/>
    <x v="29"/>
    <s v="District"/>
    <s v="Andranobolaha"/>
    <s v="MG31310230"/>
    <s v="Andranobolaha"/>
  </r>
  <r>
    <s v="Atsinanana"/>
    <s v="MG31"/>
    <s v="MG31310"/>
    <x v="29"/>
    <x v="29"/>
    <s v="District"/>
    <s v="Fito"/>
    <s v="MG31310250"/>
    <s v="Fito"/>
  </r>
  <r>
    <s v="Atsinanana"/>
    <s v="MG31"/>
    <s v="MG31311"/>
    <x v="30"/>
    <x v="30"/>
    <s v="District"/>
    <s v="Antanambao Manampontsy"/>
    <s v="MG31311010"/>
    <s v="Antanambao Manampontsy"/>
  </r>
  <r>
    <s v="Atsinanana"/>
    <s v="MG31"/>
    <s v="MG31311"/>
    <x v="30"/>
    <x v="30"/>
    <s v="District"/>
    <s v="Mahela"/>
    <s v="MG31311030"/>
    <s v="Mahela"/>
  </r>
  <r>
    <s v="Atsinanana"/>
    <s v="MG31"/>
    <s v="MG31311"/>
    <x v="30"/>
    <x v="30"/>
    <s v="District"/>
    <s v="Saivaza"/>
    <s v="MG31311050"/>
    <s v="Saivaza"/>
  </r>
  <r>
    <s v="Atsinanana"/>
    <s v="MG31"/>
    <s v="MG31311"/>
    <x v="30"/>
    <x v="30"/>
    <s v="District"/>
    <s v="Antanandehibe"/>
    <s v="MG31311070"/>
    <s v="Antanandehibe"/>
  </r>
  <r>
    <s v="Atsinanana"/>
    <s v="MG31"/>
    <s v="MG31311"/>
    <x v="30"/>
    <x v="30"/>
    <s v="District"/>
    <s v="Manakana"/>
    <s v="MG31311090"/>
    <s v="Manakana"/>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9">
  <r>
    <x v="0"/>
    <x v="0"/>
    <s v="MG11101001A"/>
    <x v="0"/>
    <x v="0"/>
    <s v="District"/>
    <x v="0"/>
    <x v="0"/>
    <s v="1er Arrondissement"/>
  </r>
  <r>
    <x v="0"/>
    <x v="0"/>
    <s v="MG11101002A"/>
    <x v="1"/>
    <x v="1"/>
    <s v="District"/>
    <x v="1"/>
    <x v="1"/>
    <s v="2e Arrondissement"/>
  </r>
  <r>
    <x v="0"/>
    <x v="0"/>
    <s v="MG11101003A"/>
    <x v="2"/>
    <x v="2"/>
    <s v="District"/>
    <x v="2"/>
    <x v="2"/>
    <s v="3e Arrondissement"/>
  </r>
  <r>
    <x v="0"/>
    <x v="0"/>
    <s v="MG11101004A"/>
    <x v="3"/>
    <x v="3"/>
    <s v="District"/>
    <x v="3"/>
    <x v="3"/>
    <s v="4e Arrondissement"/>
  </r>
  <r>
    <x v="0"/>
    <x v="0"/>
    <s v="MG11101005A"/>
    <x v="4"/>
    <x v="4"/>
    <s v="District"/>
    <x v="4"/>
    <x v="4"/>
    <s v="5e Arrondissement"/>
  </r>
  <r>
    <x v="0"/>
    <x v="0"/>
    <s v="MG11101006A"/>
    <x v="5"/>
    <x v="5"/>
    <s v="District"/>
    <x v="5"/>
    <x v="5"/>
    <s v="6e Arrondissement"/>
  </r>
  <r>
    <x v="0"/>
    <x v="0"/>
    <s v="MG11102"/>
    <x v="6"/>
    <x v="6"/>
    <s v="District"/>
    <x v="6"/>
    <x v="6"/>
    <s v="Alasora"/>
  </r>
  <r>
    <x v="0"/>
    <x v="0"/>
    <s v="MG11102"/>
    <x v="6"/>
    <x v="6"/>
    <s v="District"/>
    <x v="7"/>
    <x v="7"/>
    <s v="Ankadikely Ilafy"/>
  </r>
  <r>
    <x v="0"/>
    <x v="0"/>
    <s v="MG11102"/>
    <x v="6"/>
    <x v="6"/>
    <s v="District"/>
    <x v="8"/>
    <x v="8"/>
    <s v="Ambohimanambola"/>
  </r>
  <r>
    <x v="0"/>
    <x v="0"/>
    <s v="MG11102"/>
    <x v="6"/>
    <x v="6"/>
    <s v="District"/>
    <x v="9"/>
    <x v="9"/>
    <s v="Sabotsy Namehana"/>
  </r>
  <r>
    <x v="0"/>
    <x v="0"/>
    <s v="MG11102"/>
    <x v="6"/>
    <x v="6"/>
    <s v="District"/>
    <x v="10"/>
    <x v="10"/>
    <s v="Ambohimangakely"/>
  </r>
  <r>
    <x v="0"/>
    <x v="0"/>
    <s v="MG11102"/>
    <x v="6"/>
    <x v="6"/>
    <s v="District"/>
    <x v="11"/>
    <x v="11"/>
    <s v="Manandriana"/>
  </r>
  <r>
    <x v="0"/>
    <x v="0"/>
    <s v="MG11102"/>
    <x v="6"/>
    <x v="6"/>
    <s v="District"/>
    <x v="12"/>
    <x v="12"/>
    <s v="Ambohimalaza Miray"/>
  </r>
  <r>
    <x v="0"/>
    <x v="0"/>
    <s v="MG11102"/>
    <x v="6"/>
    <x v="6"/>
    <s v="District"/>
    <x v="13"/>
    <x v="13"/>
    <s v="Fiaferana"/>
  </r>
  <r>
    <x v="0"/>
    <x v="0"/>
    <s v="MG11102"/>
    <x v="6"/>
    <x v="6"/>
    <s v="District"/>
    <x v="14"/>
    <x v="14"/>
    <s v="Ambohimanga Rova"/>
  </r>
  <r>
    <x v="0"/>
    <x v="0"/>
    <s v="MG11102"/>
    <x v="6"/>
    <x v="6"/>
    <s v="District"/>
    <x v="15"/>
    <x v="15"/>
    <s v="Viliahazo"/>
  </r>
  <r>
    <x v="0"/>
    <x v="0"/>
    <s v="MG11102"/>
    <x v="6"/>
    <x v="6"/>
    <s v="District"/>
    <x v="16"/>
    <x v="16"/>
    <s v="Talata Volonondry"/>
  </r>
  <r>
    <x v="0"/>
    <x v="0"/>
    <s v="MG11102"/>
    <x v="6"/>
    <x v="6"/>
    <s v="District"/>
    <x v="17"/>
    <x v="17"/>
    <s v="Anjeva Gara"/>
  </r>
  <r>
    <x v="0"/>
    <x v="0"/>
    <s v="MG11102"/>
    <x v="6"/>
    <x v="6"/>
    <s v="District"/>
    <x v="18"/>
    <x v="18"/>
    <s v="Masindray"/>
  </r>
  <r>
    <x v="0"/>
    <x v="0"/>
    <s v="MG11102"/>
    <x v="6"/>
    <x v="6"/>
    <s v="District"/>
    <x v="19"/>
    <x v="19"/>
    <s v="Ankadinandriana"/>
  </r>
  <r>
    <x v="0"/>
    <x v="0"/>
    <s v="MG11103"/>
    <x v="7"/>
    <x v="7"/>
    <s v="District"/>
    <x v="20"/>
    <x v="20"/>
    <s v="Ambohidratrimo"/>
  </r>
  <r>
    <x v="0"/>
    <x v="0"/>
    <s v="MG11103"/>
    <x v="7"/>
    <x v="7"/>
    <s v="District"/>
    <x v="21"/>
    <x v="21"/>
    <s v="Anosiala"/>
  </r>
  <r>
    <x v="0"/>
    <x v="0"/>
    <s v="MG11103"/>
    <x v="7"/>
    <x v="7"/>
    <s v="District"/>
    <x v="22"/>
    <x v="22"/>
    <s v="Talatamaty"/>
  </r>
  <r>
    <x v="0"/>
    <x v="0"/>
    <s v="MG11103"/>
    <x v="7"/>
    <x v="7"/>
    <s v="District"/>
    <x v="23"/>
    <x v="23"/>
    <s v="Antehiroka"/>
  </r>
  <r>
    <x v="0"/>
    <x v="0"/>
    <s v="MG11103"/>
    <x v="7"/>
    <x v="7"/>
    <s v="District"/>
    <x v="24"/>
    <x v="24"/>
    <s v="Iarinarivo"/>
  </r>
  <r>
    <x v="0"/>
    <x v="0"/>
    <s v="MG11103"/>
    <x v="7"/>
    <x v="7"/>
    <s v="District"/>
    <x v="25"/>
    <x v="25"/>
    <s v="Ivato Firaisana"/>
  </r>
  <r>
    <x v="0"/>
    <x v="0"/>
    <s v="MG11103"/>
    <x v="7"/>
    <x v="7"/>
    <s v="District"/>
    <x v="26"/>
    <x v="26"/>
    <s v="Ivato Aeroport"/>
  </r>
  <r>
    <x v="0"/>
    <x v="0"/>
    <s v="MG11103"/>
    <x v="7"/>
    <x v="7"/>
    <s v="District"/>
    <x v="27"/>
    <x v="27"/>
    <s v="Ambohitrimanjaka"/>
  </r>
  <r>
    <x v="0"/>
    <x v="0"/>
    <s v="MG11103"/>
    <x v="7"/>
    <x v="7"/>
    <s v="District"/>
    <x v="28"/>
    <x v="28"/>
    <s v="Mahitsy"/>
  </r>
  <r>
    <x v="0"/>
    <x v="0"/>
    <s v="MG11103"/>
    <x v="7"/>
    <x v="7"/>
    <s v="District"/>
    <x v="29"/>
    <x v="29"/>
    <s v="Merimandroso"/>
  </r>
  <r>
    <x v="0"/>
    <x v="0"/>
    <s v="MG11103"/>
    <x v="7"/>
    <x v="7"/>
    <s v="District"/>
    <x v="30"/>
    <x v="30"/>
    <s v="Ambatolampy"/>
  </r>
  <r>
    <x v="0"/>
    <x v="0"/>
    <s v="MG11103"/>
    <x v="7"/>
    <x v="7"/>
    <s v="District"/>
    <x v="31"/>
    <x v="31"/>
    <s v="Ampangabe"/>
  </r>
  <r>
    <x v="0"/>
    <x v="0"/>
    <s v="MG11103"/>
    <x v="7"/>
    <x v="7"/>
    <s v="District"/>
    <x v="32"/>
    <x v="32"/>
    <s v="Ampanotokana"/>
  </r>
  <r>
    <x v="0"/>
    <x v="0"/>
    <s v="MG11103"/>
    <x v="7"/>
    <x v="7"/>
    <s v="District"/>
    <x v="33"/>
    <x v="33"/>
    <s v="Mananjara"/>
  </r>
  <r>
    <x v="0"/>
    <x v="0"/>
    <s v="MG11103"/>
    <x v="7"/>
    <x v="7"/>
    <s v="District"/>
    <x v="34"/>
    <x v="34"/>
    <s v="Manjakavaradrano"/>
  </r>
  <r>
    <x v="0"/>
    <x v="0"/>
    <s v="MG11103"/>
    <x v="7"/>
    <x v="7"/>
    <s v="District"/>
    <x v="35"/>
    <x v="35"/>
    <s v="Antsahafilo"/>
  </r>
  <r>
    <x v="0"/>
    <x v="0"/>
    <s v="MG11103"/>
    <x v="7"/>
    <x v="7"/>
    <s v="District"/>
    <x v="36"/>
    <x v="36"/>
    <s v="Ambohimanjaka"/>
  </r>
  <r>
    <x v="0"/>
    <x v="0"/>
    <s v="MG11103"/>
    <x v="7"/>
    <x v="7"/>
    <s v="District"/>
    <x v="37"/>
    <x v="37"/>
    <s v="Fiadanana"/>
  </r>
  <r>
    <x v="0"/>
    <x v="0"/>
    <s v="MG11103"/>
    <x v="7"/>
    <x v="7"/>
    <s v="District"/>
    <x v="38"/>
    <x v="38"/>
    <s v="Mahabo"/>
  </r>
  <r>
    <x v="0"/>
    <x v="0"/>
    <s v="MG11103"/>
    <x v="7"/>
    <x v="7"/>
    <s v="District"/>
    <x v="39"/>
    <x v="39"/>
    <s v="Mahereza"/>
  </r>
  <r>
    <x v="0"/>
    <x v="0"/>
    <s v="MG11103"/>
    <x v="7"/>
    <x v="7"/>
    <s v="District"/>
    <x v="40"/>
    <x v="40"/>
    <s v="Antanetibe"/>
  </r>
  <r>
    <x v="0"/>
    <x v="0"/>
    <s v="MG11103"/>
    <x v="7"/>
    <x v="7"/>
    <s v="District"/>
    <x v="41"/>
    <x v="41"/>
    <s v="Ambohipihaonana"/>
  </r>
  <r>
    <x v="0"/>
    <x v="0"/>
    <s v="MG11103"/>
    <x v="7"/>
    <x v="7"/>
    <s v="District"/>
    <x v="42"/>
    <x v="42"/>
    <s v="Ambato"/>
  </r>
  <r>
    <x v="0"/>
    <x v="0"/>
    <s v="MG11103"/>
    <x v="7"/>
    <x v="7"/>
    <s v="District"/>
    <x v="43"/>
    <x v="43"/>
    <s v="Anjanadoria"/>
  </r>
  <r>
    <x v="0"/>
    <x v="0"/>
    <s v="MG11103"/>
    <x v="7"/>
    <x v="7"/>
    <s v="District"/>
    <x v="44"/>
    <x v="44"/>
    <s v="Avaratsena"/>
  </r>
  <r>
    <x v="0"/>
    <x v="0"/>
    <s v="MG11104"/>
    <x v="8"/>
    <x v="8"/>
    <s v="District"/>
    <x v="45"/>
    <x v="45"/>
    <s v="Ankazobe"/>
  </r>
  <r>
    <x v="0"/>
    <x v="0"/>
    <s v="MG11104"/>
    <x v="8"/>
    <x v="8"/>
    <s v="District"/>
    <x v="46"/>
    <x v="46"/>
    <s v="Talata Angavo"/>
  </r>
  <r>
    <x v="0"/>
    <x v="0"/>
    <s v="MG11104"/>
    <x v="8"/>
    <x v="8"/>
    <s v="District"/>
    <x v="47"/>
    <x v="47"/>
    <s v="Ambohitromby"/>
  </r>
  <r>
    <x v="0"/>
    <x v="0"/>
    <s v="MG11104"/>
    <x v="8"/>
    <x v="8"/>
    <s v="District"/>
    <x v="48"/>
    <x v="48"/>
    <s v="Antotohazo"/>
  </r>
  <r>
    <x v="0"/>
    <x v="0"/>
    <s v="MG11104"/>
    <x v="8"/>
    <x v="8"/>
    <s v="District"/>
    <x v="49"/>
    <x v="49"/>
    <s v="Marondry"/>
  </r>
  <r>
    <x v="0"/>
    <x v="0"/>
    <s v="MG11104"/>
    <x v="8"/>
    <x v="8"/>
    <s v="District"/>
    <x v="50"/>
    <x v="50"/>
    <s v="Fihaonana"/>
  </r>
  <r>
    <x v="0"/>
    <x v="0"/>
    <s v="MG11104"/>
    <x v="8"/>
    <x v="8"/>
    <s v="District"/>
    <x v="51"/>
    <x v="51"/>
    <s v="Mahavelona"/>
  </r>
  <r>
    <x v="0"/>
    <x v="0"/>
    <s v="MG11104"/>
    <x v="8"/>
    <x v="8"/>
    <s v="District"/>
    <x v="37"/>
    <x v="52"/>
    <s v="Fiadanana"/>
  </r>
  <r>
    <x v="0"/>
    <x v="0"/>
    <s v="MG11104"/>
    <x v="8"/>
    <x v="8"/>
    <s v="District"/>
    <x v="52"/>
    <x v="53"/>
    <s v="Tsaramasoandro"/>
  </r>
  <r>
    <x v="0"/>
    <x v="0"/>
    <s v="MG11104"/>
    <x v="8"/>
    <x v="8"/>
    <s v="District"/>
    <x v="53"/>
    <x v="54"/>
    <s v="Ambolotarakely"/>
  </r>
  <r>
    <x v="0"/>
    <x v="0"/>
    <s v="MG11104"/>
    <x v="8"/>
    <x v="8"/>
    <s v="District"/>
    <x v="54"/>
    <x v="55"/>
    <s v="Antakavana"/>
  </r>
  <r>
    <x v="0"/>
    <x v="0"/>
    <s v="MG11104"/>
    <x v="8"/>
    <x v="8"/>
    <s v="District"/>
    <x v="55"/>
    <x v="56"/>
    <s v="Kiangara"/>
  </r>
  <r>
    <x v="0"/>
    <x v="0"/>
    <s v="MG11104"/>
    <x v="8"/>
    <x v="8"/>
    <s v="District"/>
    <x v="56"/>
    <x v="57"/>
    <s v="Miantso"/>
  </r>
  <r>
    <x v="0"/>
    <x v="0"/>
    <s v="MG11106"/>
    <x v="9"/>
    <x v="9"/>
    <s v="District"/>
    <x v="57"/>
    <x v="58"/>
    <s v="Manjakandriana"/>
  </r>
  <r>
    <x v="0"/>
    <x v="0"/>
    <s v="MG11106"/>
    <x v="9"/>
    <x v="9"/>
    <s v="District"/>
    <x v="58"/>
    <x v="59"/>
    <s v="Ambatolaona"/>
  </r>
  <r>
    <x v="0"/>
    <x v="0"/>
    <s v="MG11106"/>
    <x v="9"/>
    <x v="9"/>
    <s v="District"/>
    <x v="59"/>
    <x v="60"/>
    <s v="Sambaina"/>
  </r>
  <r>
    <x v="0"/>
    <x v="0"/>
    <s v="MG11106"/>
    <x v="9"/>
    <x v="9"/>
    <s v="District"/>
    <x v="60"/>
    <x v="61"/>
    <s v="Ambohibary"/>
  </r>
  <r>
    <x v="0"/>
    <x v="0"/>
    <s v="MG11106"/>
    <x v="9"/>
    <x v="9"/>
    <s v="District"/>
    <x v="61"/>
    <x v="62"/>
    <s v="Ambatomanga"/>
  </r>
  <r>
    <x v="0"/>
    <x v="0"/>
    <s v="MG11106"/>
    <x v="9"/>
    <x v="9"/>
    <s v="District"/>
    <x v="62"/>
    <x v="63"/>
    <s v="Alarobia"/>
  </r>
  <r>
    <x v="0"/>
    <x v="0"/>
    <s v="MG11106"/>
    <x v="9"/>
    <x v="9"/>
    <s v="District"/>
    <x v="63"/>
    <x v="64"/>
    <s v="Mantasoa"/>
  </r>
  <r>
    <x v="0"/>
    <x v="0"/>
    <s v="MG11106"/>
    <x v="9"/>
    <x v="9"/>
    <s v="District"/>
    <x v="64"/>
    <x v="65"/>
    <s v="Ranovao"/>
  </r>
  <r>
    <x v="0"/>
    <x v="0"/>
    <s v="MG11106"/>
    <x v="9"/>
    <x v="9"/>
    <s v="District"/>
    <x v="65"/>
    <x v="66"/>
    <s v="Miadanandriana"/>
  </r>
  <r>
    <x v="0"/>
    <x v="0"/>
    <s v="MG11106"/>
    <x v="9"/>
    <x v="9"/>
    <s v="District"/>
    <x v="66"/>
    <x v="67"/>
    <s v="Nandihizana"/>
  </r>
  <r>
    <x v="0"/>
    <x v="0"/>
    <s v="MG11106"/>
    <x v="9"/>
    <x v="9"/>
    <s v="District"/>
    <x v="67"/>
    <x v="68"/>
    <s v="Anjepy"/>
  </r>
  <r>
    <x v="0"/>
    <x v="0"/>
    <s v="MG11106"/>
    <x v="9"/>
    <x v="9"/>
    <s v="District"/>
    <x v="68"/>
    <x v="69"/>
    <s v="Ambanitsena"/>
  </r>
  <r>
    <x v="0"/>
    <x v="0"/>
    <s v="MG11106"/>
    <x v="9"/>
    <x v="9"/>
    <s v="District"/>
    <x v="69"/>
    <x v="70"/>
    <s v="Ambohitrandriamanitra"/>
  </r>
  <r>
    <x v="0"/>
    <x v="0"/>
    <s v="MG11106"/>
    <x v="9"/>
    <x v="9"/>
    <s v="District"/>
    <x v="70"/>
    <x v="71"/>
    <s v="Ambatomena"/>
  </r>
  <r>
    <x v="0"/>
    <x v="0"/>
    <s v="MG11106"/>
    <x v="9"/>
    <x v="9"/>
    <s v="District"/>
    <x v="71"/>
    <x v="72"/>
    <s v="Ambohibao Sud"/>
  </r>
  <r>
    <x v="0"/>
    <x v="0"/>
    <s v="MG11106"/>
    <x v="9"/>
    <x v="9"/>
    <s v="District"/>
    <x v="72"/>
    <x v="73"/>
    <s v="Ambohitseheno"/>
  </r>
  <r>
    <x v="0"/>
    <x v="0"/>
    <s v="MG11106"/>
    <x v="9"/>
    <x v="9"/>
    <s v="District"/>
    <x v="73"/>
    <x v="74"/>
    <s v="Antsahalalina"/>
  </r>
  <r>
    <x v="0"/>
    <x v="0"/>
    <s v="MG11115"/>
    <x v="10"/>
    <x v="10"/>
    <s v="District"/>
    <x v="74"/>
    <x v="75"/>
    <s v="Sabotsy Ambohitromby"/>
  </r>
  <r>
    <x v="0"/>
    <x v="0"/>
    <s v="MG11115"/>
    <x v="10"/>
    <x v="10"/>
    <s v="District"/>
    <x v="75"/>
    <x v="76"/>
    <s v="Andohariana"/>
  </r>
  <r>
    <x v="0"/>
    <x v="0"/>
    <s v="MG11115"/>
    <x v="10"/>
    <x v="10"/>
    <s v="District"/>
    <x v="76"/>
    <x v="77"/>
    <s v="Mandrosoa"/>
  </r>
  <r>
    <x v="0"/>
    <x v="0"/>
    <s v="MG11117"/>
    <x v="11"/>
    <x v="11"/>
    <s v="District"/>
    <x v="77"/>
    <x v="78"/>
    <s v="Ambatofahavalo"/>
  </r>
  <r>
    <x v="1"/>
    <x v="1"/>
    <s v="MG12108"/>
    <x v="12"/>
    <x v="12"/>
    <s v="District"/>
    <x v="78"/>
    <x v="79"/>
    <s v="Antsenakely Andraikiba"/>
  </r>
  <r>
    <x v="1"/>
    <x v="1"/>
    <s v="MG12108"/>
    <x v="12"/>
    <x v="12"/>
    <s v="District"/>
    <x v="79"/>
    <x v="80"/>
    <s v="Ampatana Mandriankeniheny"/>
  </r>
  <r>
    <x v="1"/>
    <x v="1"/>
    <s v="MG12114"/>
    <x v="13"/>
    <x v="13"/>
    <s v="District"/>
    <x v="80"/>
    <x v="81"/>
    <s v="Ampitatafika"/>
  </r>
  <r>
    <x v="1"/>
    <x v="1"/>
    <s v="MG12114"/>
    <x v="13"/>
    <x v="13"/>
    <s v="District"/>
    <x v="81"/>
    <x v="82"/>
    <s v="Ambatomiady"/>
  </r>
  <r>
    <x v="1"/>
    <x v="1"/>
    <s v="MG12114"/>
    <x v="13"/>
    <x v="13"/>
    <s v="District"/>
    <x v="82"/>
    <x v="83"/>
    <s v="Andranofito"/>
  </r>
  <r>
    <x v="2"/>
    <x v="2"/>
    <s v="MG21205"/>
    <x v="14"/>
    <x v="14"/>
    <s v="District"/>
    <x v="83"/>
    <x v="84"/>
    <s v="Fenoarivo"/>
  </r>
  <r>
    <x v="2"/>
    <x v="2"/>
    <s v="MG21208"/>
    <x v="15"/>
    <x v="15"/>
    <s v="District"/>
    <x v="84"/>
    <x v="85"/>
    <s v="Ambohimahasoa"/>
  </r>
  <r>
    <x v="2"/>
    <x v="2"/>
    <s v="MG21208"/>
    <x v="15"/>
    <x v="15"/>
    <s v="District"/>
    <x v="85"/>
    <x v="86"/>
    <s v="Ampitana"/>
  </r>
  <r>
    <x v="3"/>
    <x v="3"/>
    <s v="MG22223"/>
    <x v="16"/>
    <x v="16"/>
    <s v="District"/>
    <x v="86"/>
    <x v="87"/>
    <s v="Ambohipo"/>
  </r>
  <r>
    <x v="3"/>
    <x v="3"/>
    <s v="MG22223"/>
    <x v="16"/>
    <x v="16"/>
    <s v="District"/>
    <x v="87"/>
    <x v="88"/>
    <s v="Anjoman'ankona"/>
  </r>
  <r>
    <x v="3"/>
    <x v="3"/>
    <s v="MG22223"/>
    <x v="16"/>
    <x v="16"/>
    <s v="District"/>
    <x v="88"/>
    <x v="89"/>
    <s v="Vinany Andakatanikely"/>
  </r>
  <r>
    <x v="4"/>
    <x v="4"/>
    <s v="MG23211"/>
    <x v="17"/>
    <x v="17"/>
    <s v="District"/>
    <x v="89"/>
    <x v="90"/>
    <s v="Ankarimbelo"/>
  </r>
  <r>
    <x v="4"/>
    <x v="4"/>
    <s v="MG23211"/>
    <x v="17"/>
    <x v="17"/>
    <s v="District"/>
    <x v="90"/>
    <x v="91"/>
    <s v="Antodinga"/>
  </r>
  <r>
    <x v="4"/>
    <x v="4"/>
    <s v="MG23211"/>
    <x v="17"/>
    <x v="17"/>
    <s v="District"/>
    <x v="91"/>
    <x v="92"/>
    <s v="Kalafotsy"/>
  </r>
  <r>
    <x v="5"/>
    <x v="5"/>
    <s v="MG25222"/>
    <x v="18"/>
    <x v="18"/>
    <s v="District"/>
    <x v="92"/>
    <x v="93"/>
    <s v="Antondabe"/>
  </r>
  <r>
    <x v="5"/>
    <x v="5"/>
    <s v="MG25222"/>
    <x v="18"/>
    <x v="18"/>
    <s v="District"/>
    <x v="93"/>
    <x v="94"/>
    <s v="Marovitsika Sud"/>
  </r>
  <r>
    <x v="5"/>
    <x v="5"/>
    <s v="MG25222"/>
    <x v="18"/>
    <x v="18"/>
    <s v="District"/>
    <x v="94"/>
    <x v="95"/>
    <s v="Antaninarenina"/>
  </r>
  <r>
    <x v="0"/>
    <x v="0"/>
    <s v="MG11106"/>
    <x v="9"/>
    <x v="9"/>
    <s v="District"/>
    <x v="95"/>
    <x v="96"/>
    <s v="Ambohitrony"/>
  </r>
  <r>
    <x v="0"/>
    <x v="0"/>
    <s v="MG11106"/>
    <x v="9"/>
    <x v="9"/>
    <s v="District"/>
    <x v="96"/>
    <x v="97"/>
    <s v="Merikanjaka"/>
  </r>
  <r>
    <x v="0"/>
    <x v="0"/>
    <s v="MG11106"/>
    <x v="9"/>
    <x v="9"/>
    <s v="District"/>
    <x v="97"/>
    <x v="98"/>
    <s v="Anjoma Betoho"/>
  </r>
  <r>
    <x v="0"/>
    <x v="0"/>
    <s v="MG11106"/>
    <x v="9"/>
    <x v="9"/>
    <s v="District"/>
    <x v="98"/>
    <x v="99"/>
    <s v="Ankazondandy"/>
  </r>
  <r>
    <x v="0"/>
    <x v="0"/>
    <s v="MG11106"/>
    <x v="9"/>
    <x v="9"/>
    <s v="District"/>
    <x v="99"/>
    <x v="100"/>
    <s v="Soavinandriana"/>
  </r>
  <r>
    <x v="0"/>
    <x v="0"/>
    <s v="MG11106"/>
    <x v="9"/>
    <x v="9"/>
    <s v="District"/>
    <x v="100"/>
    <x v="101"/>
    <s v="Ambohitrolomahitsy"/>
  </r>
  <r>
    <x v="0"/>
    <x v="0"/>
    <s v="MG11106"/>
    <x v="9"/>
    <x v="9"/>
    <s v="District"/>
    <x v="101"/>
    <x v="102"/>
    <s v="Ampaneva"/>
  </r>
  <r>
    <x v="0"/>
    <x v="0"/>
    <s v="MG11106"/>
    <x v="9"/>
    <x v="9"/>
    <s v="District"/>
    <x v="102"/>
    <x v="103"/>
    <s v="Sadabe"/>
  </r>
  <r>
    <x v="0"/>
    <x v="0"/>
    <s v="MG11107"/>
    <x v="19"/>
    <x v="19"/>
    <s v="District"/>
    <x v="103"/>
    <x v="104"/>
    <s v="Anjozorobe"/>
  </r>
  <r>
    <x v="0"/>
    <x v="0"/>
    <s v="MG11107"/>
    <x v="19"/>
    <x v="19"/>
    <s v="District"/>
    <x v="104"/>
    <x v="105"/>
    <s v="Mangamila"/>
  </r>
  <r>
    <x v="0"/>
    <x v="0"/>
    <s v="MG11107"/>
    <x v="19"/>
    <x v="19"/>
    <s v="District"/>
    <x v="105"/>
    <x v="106"/>
    <s v="Ambongamarina"/>
  </r>
  <r>
    <x v="0"/>
    <x v="0"/>
    <s v="MG11107"/>
    <x v="19"/>
    <x v="19"/>
    <s v="District"/>
    <x v="106"/>
    <x v="107"/>
    <s v="Tsarasaotra"/>
  </r>
  <r>
    <x v="0"/>
    <x v="0"/>
    <s v="MG11107"/>
    <x v="19"/>
    <x v="19"/>
    <s v="District"/>
    <x v="107"/>
    <x v="108"/>
    <s v="Ambohimanarina Marovazaha"/>
  </r>
  <r>
    <x v="0"/>
    <x v="0"/>
    <s v="MG11107"/>
    <x v="19"/>
    <x v="19"/>
    <s v="District"/>
    <x v="108"/>
    <x v="109"/>
    <s v="Betatao"/>
  </r>
  <r>
    <x v="0"/>
    <x v="0"/>
    <s v="MG11107"/>
    <x v="19"/>
    <x v="19"/>
    <s v="District"/>
    <x v="109"/>
    <x v="110"/>
    <s v="Alakamisy"/>
  </r>
  <r>
    <x v="0"/>
    <x v="0"/>
    <s v="MG11107"/>
    <x v="19"/>
    <x v="19"/>
    <s v="District"/>
    <x v="110"/>
    <x v="111"/>
    <s v="Analaroa"/>
  </r>
  <r>
    <x v="0"/>
    <x v="0"/>
    <s v="MG11107"/>
    <x v="19"/>
    <x v="19"/>
    <s v="District"/>
    <x v="40"/>
    <x v="112"/>
    <s v="Antanetibe"/>
  </r>
  <r>
    <x v="0"/>
    <x v="0"/>
    <s v="MG11107"/>
    <x v="19"/>
    <x v="19"/>
    <s v="District"/>
    <x v="111"/>
    <x v="113"/>
    <s v="Belanitra"/>
  </r>
  <r>
    <x v="0"/>
    <x v="0"/>
    <s v="MG11107"/>
    <x v="19"/>
    <x v="19"/>
    <s v="District"/>
    <x v="112"/>
    <x v="114"/>
    <s v="Ambatomanoina"/>
  </r>
  <r>
    <x v="0"/>
    <x v="0"/>
    <s v="MG11107"/>
    <x v="19"/>
    <x v="19"/>
    <s v="District"/>
    <x v="113"/>
    <x v="115"/>
    <s v="Amparatanjona"/>
  </r>
  <r>
    <x v="0"/>
    <x v="0"/>
    <s v="MG11107"/>
    <x v="19"/>
    <x v="19"/>
    <s v="District"/>
    <x v="114"/>
    <x v="116"/>
    <s v="Amboasary Nord"/>
  </r>
  <r>
    <x v="0"/>
    <x v="0"/>
    <s v="MG11107"/>
    <x v="19"/>
    <x v="19"/>
    <s v="District"/>
    <x v="115"/>
    <x v="117"/>
    <s v="Androvakely"/>
  </r>
  <r>
    <x v="0"/>
    <x v="0"/>
    <s v="MG11107"/>
    <x v="19"/>
    <x v="19"/>
    <s v="District"/>
    <x v="116"/>
    <x v="118"/>
    <s v="Ambohibary Vohilena"/>
  </r>
  <r>
    <x v="0"/>
    <x v="0"/>
    <s v="MG11107"/>
    <x v="19"/>
    <x v="19"/>
    <s v="District"/>
    <x v="117"/>
    <x v="119"/>
    <s v="Ambohimirary"/>
  </r>
  <r>
    <x v="0"/>
    <x v="0"/>
    <s v="MG11107"/>
    <x v="19"/>
    <x v="19"/>
    <s v="District"/>
    <x v="118"/>
    <x v="120"/>
    <s v="Marotsipoy"/>
  </r>
  <r>
    <x v="0"/>
    <x v="0"/>
    <s v="MG11107"/>
    <x v="19"/>
    <x v="19"/>
    <s v="District"/>
    <x v="119"/>
    <x v="121"/>
    <s v="Beronono"/>
  </r>
  <r>
    <x v="0"/>
    <x v="0"/>
    <s v="MG11115"/>
    <x v="10"/>
    <x v="10"/>
    <s v="District"/>
    <x v="120"/>
    <x v="122"/>
    <s v="Andramasina"/>
  </r>
  <r>
    <x v="0"/>
    <x v="0"/>
    <s v="MG11115"/>
    <x v="10"/>
    <x v="10"/>
    <s v="District"/>
    <x v="121"/>
    <x v="123"/>
    <s v="Alatsinainy Bakaro"/>
  </r>
  <r>
    <x v="0"/>
    <x v="0"/>
    <s v="MG11115"/>
    <x v="10"/>
    <x v="10"/>
    <s v="District"/>
    <x v="48"/>
    <x v="124"/>
    <s v="Antotohazo"/>
  </r>
  <r>
    <x v="0"/>
    <x v="0"/>
    <s v="MG11115"/>
    <x v="10"/>
    <x v="10"/>
    <s v="District"/>
    <x v="122"/>
    <x v="125"/>
    <s v="Ambohimiadana"/>
  </r>
  <r>
    <x v="0"/>
    <x v="0"/>
    <s v="MG11115"/>
    <x v="10"/>
    <x v="10"/>
    <s v="District"/>
    <x v="123"/>
    <x v="126"/>
    <s v="Tankafatra"/>
  </r>
  <r>
    <x v="0"/>
    <x v="0"/>
    <s v="MG11115"/>
    <x v="10"/>
    <x v="10"/>
    <s v="District"/>
    <x v="124"/>
    <x v="127"/>
    <s v="Alarobia Vatosola"/>
  </r>
  <r>
    <x v="0"/>
    <x v="0"/>
    <s v="MG11115"/>
    <x v="10"/>
    <x v="10"/>
    <s v="District"/>
    <x v="125"/>
    <x v="128"/>
    <s v="Fitsinjovana Bakaro"/>
  </r>
  <r>
    <x v="0"/>
    <x v="0"/>
    <s v="MG11115"/>
    <x v="10"/>
    <x v="10"/>
    <s v="District"/>
    <x v="126"/>
    <x v="129"/>
    <s v="Sabotsy Manjakavahoaka"/>
  </r>
  <r>
    <x v="0"/>
    <x v="0"/>
    <s v="MG11115"/>
    <x v="10"/>
    <x v="10"/>
    <s v="District"/>
    <x v="127"/>
    <x v="130"/>
    <s v="Anosibe Trimoloharano"/>
  </r>
  <r>
    <x v="0"/>
    <x v="0"/>
    <s v="MG11117"/>
    <x v="11"/>
    <x v="11"/>
    <s v="District"/>
    <x v="80"/>
    <x v="131"/>
    <s v="Ampitatafika"/>
  </r>
  <r>
    <x v="0"/>
    <x v="0"/>
    <s v="MG11117"/>
    <x v="11"/>
    <x v="11"/>
    <s v="District"/>
    <x v="128"/>
    <x v="132"/>
    <s v="Anosizato Andrefana"/>
  </r>
  <r>
    <x v="0"/>
    <x v="0"/>
    <s v="MG11117"/>
    <x v="11"/>
    <x v="11"/>
    <s v="District"/>
    <x v="129"/>
    <x v="133"/>
    <s v="Andranonahoatra"/>
  </r>
  <r>
    <x v="0"/>
    <x v="0"/>
    <s v="MG11117"/>
    <x v="11"/>
    <x v="11"/>
    <s v="District"/>
    <x v="130"/>
    <x v="134"/>
    <s v="Ambohidrapeto"/>
  </r>
  <r>
    <x v="0"/>
    <x v="0"/>
    <s v="MG11117"/>
    <x v="11"/>
    <x v="11"/>
    <s v="District"/>
    <x v="131"/>
    <x v="135"/>
    <s v="Bemasoandro"/>
  </r>
  <r>
    <x v="0"/>
    <x v="0"/>
    <s v="MG11117"/>
    <x v="11"/>
    <x v="11"/>
    <s v="District"/>
    <x v="132"/>
    <x v="136"/>
    <s v="Fiombonana"/>
  </r>
  <r>
    <x v="0"/>
    <x v="0"/>
    <s v="MG11117"/>
    <x v="11"/>
    <x v="11"/>
    <s v="District"/>
    <x v="133"/>
    <x v="137"/>
    <s v="Itaosy"/>
  </r>
  <r>
    <x v="0"/>
    <x v="0"/>
    <s v="MG11117"/>
    <x v="11"/>
    <x v="11"/>
    <s v="District"/>
    <x v="134"/>
    <x v="138"/>
    <s v="Ambavahaditokana"/>
  </r>
  <r>
    <x v="0"/>
    <x v="0"/>
    <s v="MG11117"/>
    <x v="11"/>
    <x v="11"/>
    <s v="District"/>
    <x v="135"/>
    <x v="139"/>
    <s v="Tanjombato"/>
  </r>
  <r>
    <x v="0"/>
    <x v="0"/>
    <s v="MG11117"/>
    <x v="11"/>
    <x v="11"/>
    <s v="District"/>
    <x v="136"/>
    <x v="140"/>
    <s v="Andoharanofotsy"/>
  </r>
  <r>
    <x v="0"/>
    <x v="0"/>
    <s v="MG11117"/>
    <x v="11"/>
    <x v="11"/>
    <s v="District"/>
    <x v="137"/>
    <x v="141"/>
    <s v="Ankaraobato"/>
  </r>
  <r>
    <x v="0"/>
    <x v="0"/>
    <s v="MG11117"/>
    <x v="11"/>
    <x v="11"/>
    <s v="District"/>
    <x v="138"/>
    <x v="142"/>
    <s v="Soalandy"/>
  </r>
  <r>
    <x v="0"/>
    <x v="0"/>
    <s v="MG11117"/>
    <x v="11"/>
    <x v="11"/>
    <s v="District"/>
    <x v="139"/>
    <x v="143"/>
    <s v="Antanetikely"/>
  </r>
  <r>
    <x v="0"/>
    <x v="0"/>
    <s v="MG11117"/>
    <x v="11"/>
    <x v="11"/>
    <s v="District"/>
    <x v="140"/>
    <x v="144"/>
    <s v="Alatsinainy Ambazaha"/>
  </r>
  <r>
    <x v="0"/>
    <x v="0"/>
    <s v="MG11117"/>
    <x v="11"/>
    <x v="11"/>
    <s v="District"/>
    <x v="141"/>
    <x v="145"/>
    <s v="Ampanefy"/>
  </r>
  <r>
    <x v="0"/>
    <x v="0"/>
    <s v="MG11117"/>
    <x v="11"/>
    <x v="11"/>
    <s v="District"/>
    <x v="142"/>
    <x v="146"/>
    <s v="Ankadimanga"/>
  </r>
  <r>
    <x v="0"/>
    <x v="0"/>
    <s v="MG11117"/>
    <x v="11"/>
    <x v="11"/>
    <s v="District"/>
    <x v="83"/>
    <x v="147"/>
    <s v="Fenoarivo"/>
  </r>
  <r>
    <x v="0"/>
    <x v="0"/>
    <s v="MG11117"/>
    <x v="11"/>
    <x v="11"/>
    <s v="District"/>
    <x v="143"/>
    <x v="148"/>
    <s v="Alakamisy Fenoarivo"/>
  </r>
  <r>
    <x v="0"/>
    <x v="0"/>
    <s v="MG11117"/>
    <x v="11"/>
    <x v="11"/>
    <s v="District"/>
    <x v="144"/>
    <x v="149"/>
    <s v="Soavina"/>
  </r>
  <r>
    <x v="0"/>
    <x v="0"/>
    <s v="MG11117"/>
    <x v="11"/>
    <x v="11"/>
    <s v="District"/>
    <x v="145"/>
    <x v="150"/>
    <s v="Ambohijanaka"/>
  </r>
  <r>
    <x v="0"/>
    <x v="0"/>
    <s v="MG11117"/>
    <x v="11"/>
    <x v="11"/>
    <s v="District"/>
    <x v="146"/>
    <x v="151"/>
    <s v="Ampahitrosy"/>
  </r>
  <r>
    <x v="0"/>
    <x v="0"/>
    <s v="MG11117"/>
    <x v="11"/>
    <x v="11"/>
    <s v="District"/>
    <x v="147"/>
    <x v="152"/>
    <s v="Bongatsara"/>
  </r>
  <r>
    <x v="0"/>
    <x v="0"/>
    <s v="MG11117"/>
    <x v="11"/>
    <x v="11"/>
    <s v="District"/>
    <x v="148"/>
    <x v="153"/>
    <s v="Androhibe"/>
  </r>
  <r>
    <x v="0"/>
    <x v="0"/>
    <s v="MG11117"/>
    <x v="11"/>
    <x v="11"/>
    <s v="District"/>
    <x v="149"/>
    <x v="154"/>
    <s v="Tsiafahy"/>
  </r>
  <r>
    <x v="0"/>
    <x v="0"/>
    <s v="MG11117"/>
    <x v="11"/>
    <x v="11"/>
    <s v="District"/>
    <x v="150"/>
    <x v="155"/>
    <s v="Ambalavao"/>
  </r>
  <r>
    <x v="1"/>
    <x v="1"/>
    <s v="MG12108"/>
    <x v="12"/>
    <x v="12"/>
    <s v="District"/>
    <x v="151"/>
    <x v="156"/>
    <s v="Soamalaza Mahatsinjo"/>
  </r>
  <r>
    <x v="1"/>
    <x v="1"/>
    <s v="MG12108"/>
    <x v="12"/>
    <x v="12"/>
    <s v="District"/>
    <x v="152"/>
    <x v="157"/>
    <s v="Antsirabe Afovoany Atsinanana"/>
  </r>
  <r>
    <x v="1"/>
    <x v="1"/>
    <s v="MG12108"/>
    <x v="12"/>
    <x v="12"/>
    <s v="District"/>
    <x v="153"/>
    <x v="158"/>
    <s v="Manodidina Ny Gara Ambilombe"/>
  </r>
  <r>
    <x v="1"/>
    <x v="1"/>
    <s v="MG12108"/>
    <x v="12"/>
    <x v="12"/>
    <s v="District"/>
    <x v="154"/>
    <x v="159"/>
    <s v="Mahazoarivo Avarabohitra"/>
  </r>
  <r>
    <x v="1"/>
    <x v="1"/>
    <s v="MG12109"/>
    <x v="20"/>
    <x v="20"/>
    <s v="District"/>
    <x v="155"/>
    <x v="160"/>
    <s v="Betafo"/>
  </r>
  <r>
    <x v="1"/>
    <x v="1"/>
    <s v="MG12109"/>
    <x v="20"/>
    <x v="20"/>
    <s v="District"/>
    <x v="156"/>
    <x v="161"/>
    <s v="Andranomafana"/>
  </r>
  <r>
    <x v="1"/>
    <x v="1"/>
    <s v="MG12109"/>
    <x v="20"/>
    <x v="20"/>
    <s v="District"/>
    <x v="157"/>
    <x v="162"/>
    <s v="Mandritsara"/>
  </r>
  <r>
    <x v="1"/>
    <x v="1"/>
    <s v="MG12109"/>
    <x v="20"/>
    <x v="20"/>
    <s v="District"/>
    <x v="158"/>
    <x v="163"/>
    <s v="Alakamisy Anativato"/>
  </r>
  <r>
    <x v="1"/>
    <x v="1"/>
    <s v="MG12109"/>
    <x v="20"/>
    <x v="20"/>
    <s v="District"/>
    <x v="159"/>
    <x v="164"/>
    <s v="Antsoso"/>
  </r>
  <r>
    <x v="1"/>
    <x v="1"/>
    <s v="MG12109"/>
    <x v="20"/>
    <x v="20"/>
    <s v="District"/>
    <x v="160"/>
    <x v="165"/>
    <s v="Tritriva"/>
  </r>
  <r>
    <x v="1"/>
    <x v="1"/>
    <s v="MG12109"/>
    <x v="20"/>
    <x v="20"/>
    <s v="District"/>
    <x v="144"/>
    <x v="166"/>
    <s v="Soavina"/>
  </r>
  <r>
    <x v="1"/>
    <x v="1"/>
    <s v="MG12109"/>
    <x v="20"/>
    <x v="20"/>
    <s v="District"/>
    <x v="161"/>
    <x v="167"/>
    <s v="Manohisoa"/>
  </r>
  <r>
    <x v="1"/>
    <x v="1"/>
    <s v="MG12109"/>
    <x v="20"/>
    <x v="20"/>
    <s v="District"/>
    <x v="162"/>
    <x v="168"/>
    <s v="Ambatonikolahy"/>
  </r>
  <r>
    <x v="1"/>
    <x v="1"/>
    <s v="MG12109"/>
    <x v="20"/>
    <x v="20"/>
    <s v="District"/>
    <x v="163"/>
    <x v="169"/>
    <s v="Antohobe"/>
  </r>
  <r>
    <x v="1"/>
    <x v="1"/>
    <s v="MG12109"/>
    <x v="20"/>
    <x v="20"/>
    <s v="District"/>
    <x v="164"/>
    <x v="170"/>
    <s v="Mahaiza"/>
  </r>
  <r>
    <x v="1"/>
    <x v="1"/>
    <s v="MG12109"/>
    <x v="20"/>
    <x v="20"/>
    <s v="District"/>
    <x v="165"/>
    <x v="171"/>
    <s v="Anosiarivo Manapa"/>
  </r>
  <r>
    <x v="1"/>
    <x v="1"/>
    <s v="MG12109"/>
    <x v="20"/>
    <x v="20"/>
    <s v="District"/>
    <x v="166"/>
    <x v="172"/>
    <s v="Alakamisy Marososona"/>
  </r>
  <r>
    <x v="1"/>
    <x v="1"/>
    <s v="MG12109"/>
    <x v="20"/>
    <x v="20"/>
    <s v="District"/>
    <x v="8"/>
    <x v="173"/>
    <s v="Ambohimanambola"/>
  </r>
  <r>
    <x v="1"/>
    <x v="1"/>
    <s v="MG12109"/>
    <x v="20"/>
    <x v="20"/>
    <s v="District"/>
    <x v="167"/>
    <x v="174"/>
    <s v="Ambohimasina"/>
  </r>
  <r>
    <x v="1"/>
    <x v="1"/>
    <s v="MG12109"/>
    <x v="20"/>
    <x v="20"/>
    <s v="District"/>
    <x v="168"/>
    <x v="175"/>
    <s v="Inanantonana"/>
  </r>
  <r>
    <x v="1"/>
    <x v="1"/>
    <s v="MG12109"/>
    <x v="20"/>
    <x v="20"/>
    <s v="District"/>
    <x v="169"/>
    <x v="176"/>
    <s v="Alarobia Bemaha"/>
  </r>
  <r>
    <x v="1"/>
    <x v="1"/>
    <s v="MG12109"/>
    <x v="20"/>
    <x v="20"/>
    <s v="District"/>
    <x v="170"/>
    <x v="177"/>
    <s v="Andrembesoa"/>
  </r>
  <r>
    <x v="1"/>
    <x v="1"/>
    <s v="MG12110"/>
    <x v="21"/>
    <x v="21"/>
    <s v="District"/>
    <x v="30"/>
    <x v="178"/>
    <s v="Ambatolampy"/>
  </r>
  <r>
    <x v="1"/>
    <x v="1"/>
    <s v="MG12110"/>
    <x v="21"/>
    <x v="21"/>
    <s v="District"/>
    <x v="171"/>
    <x v="179"/>
    <s v="Morarano"/>
  </r>
  <r>
    <x v="1"/>
    <x v="1"/>
    <s v="MG12110"/>
    <x v="21"/>
    <x v="21"/>
    <s v="District"/>
    <x v="41"/>
    <x v="180"/>
    <s v="Ambohipihaonana"/>
  </r>
  <r>
    <x v="1"/>
    <x v="1"/>
    <s v="MG12110"/>
    <x v="21"/>
    <x v="21"/>
    <s v="District"/>
    <x v="172"/>
    <x v="181"/>
    <s v="Manjakatompo"/>
  </r>
  <r>
    <x v="1"/>
    <x v="1"/>
    <s v="MG12110"/>
    <x v="21"/>
    <x v="21"/>
    <s v="District"/>
    <x v="173"/>
    <x v="182"/>
    <s v="Ambatondrakalavao"/>
  </r>
  <r>
    <x v="1"/>
    <x v="1"/>
    <s v="MG12110"/>
    <x v="21"/>
    <x v="21"/>
    <s v="District"/>
    <x v="174"/>
    <x v="183"/>
    <s v="Andriambilany"/>
  </r>
  <r>
    <x v="1"/>
    <x v="1"/>
    <s v="MG12110"/>
    <x v="21"/>
    <x v="21"/>
    <s v="District"/>
    <x v="175"/>
    <x v="184"/>
    <s v="Belambo Firaisana"/>
  </r>
  <r>
    <x v="1"/>
    <x v="1"/>
    <s v="MG12110"/>
    <x v="21"/>
    <x v="21"/>
    <s v="District"/>
    <x v="176"/>
    <x v="185"/>
    <s v="Andravola Vohipeno"/>
  </r>
  <r>
    <x v="1"/>
    <x v="1"/>
    <s v="MG12110"/>
    <x v="21"/>
    <x v="21"/>
    <s v="District"/>
    <x v="177"/>
    <x v="186"/>
    <s v="Tsiafajavona Ankaratra"/>
  </r>
  <r>
    <x v="1"/>
    <x v="1"/>
    <s v="MG12110"/>
    <x v="21"/>
    <x v="21"/>
    <s v="District"/>
    <x v="178"/>
    <x v="187"/>
    <s v="Ambodifarihy Fenomanana"/>
  </r>
  <r>
    <x v="1"/>
    <x v="1"/>
    <s v="MG12110"/>
    <x v="21"/>
    <x v="21"/>
    <s v="District"/>
    <x v="179"/>
    <x v="188"/>
    <s v="Sabotsy Namatoana"/>
  </r>
  <r>
    <x v="1"/>
    <x v="1"/>
    <s v="MG12110"/>
    <x v="21"/>
    <x v="21"/>
    <s v="District"/>
    <x v="180"/>
    <x v="189"/>
    <s v="Antanimasaka"/>
  </r>
  <r>
    <x v="1"/>
    <x v="1"/>
    <s v="MG12110"/>
    <x v="21"/>
    <x v="21"/>
    <s v="District"/>
    <x v="181"/>
    <x v="190"/>
    <s v="Behenjy"/>
  </r>
  <r>
    <x v="1"/>
    <x v="1"/>
    <s v="MG12110"/>
    <x v="21"/>
    <x v="21"/>
    <s v="District"/>
    <x v="182"/>
    <x v="191"/>
    <s v="Antsampandrano"/>
  </r>
  <r>
    <x v="1"/>
    <x v="1"/>
    <s v="MG12110"/>
    <x v="21"/>
    <x v="21"/>
    <s v="District"/>
    <x v="183"/>
    <x v="192"/>
    <s v="Antanamalaza"/>
  </r>
  <r>
    <x v="1"/>
    <x v="1"/>
    <s v="MG12110"/>
    <x v="21"/>
    <x v="21"/>
    <s v="District"/>
    <x v="184"/>
    <x v="193"/>
    <s v="Antakasina"/>
  </r>
  <r>
    <x v="1"/>
    <x v="1"/>
    <s v="MG12110"/>
    <x v="21"/>
    <x v="21"/>
    <s v="District"/>
    <x v="185"/>
    <x v="194"/>
    <s v="Tsinjoarivo"/>
  </r>
  <r>
    <x v="1"/>
    <x v="1"/>
    <s v="MG12110"/>
    <x v="21"/>
    <x v="21"/>
    <s v="District"/>
    <x v="186"/>
    <x v="195"/>
    <s v="Andranovelona"/>
  </r>
  <r>
    <x v="1"/>
    <x v="1"/>
    <s v="MG12114"/>
    <x v="13"/>
    <x v="13"/>
    <s v="District"/>
    <x v="187"/>
    <x v="196"/>
    <s v="Antanifotsy"/>
  </r>
  <r>
    <x v="1"/>
    <x v="1"/>
    <s v="MG12114"/>
    <x v="13"/>
    <x v="13"/>
    <s v="District"/>
    <x v="188"/>
    <x v="197"/>
    <s v="Ambatolahy"/>
  </r>
  <r>
    <x v="1"/>
    <x v="1"/>
    <s v="MG12114"/>
    <x v="13"/>
    <x v="13"/>
    <s v="District"/>
    <x v="189"/>
    <x v="198"/>
    <s v="Ambohimandroso"/>
  </r>
  <r>
    <x v="1"/>
    <x v="1"/>
    <s v="MG12114"/>
    <x v="13"/>
    <x v="13"/>
    <s v="District"/>
    <x v="190"/>
    <x v="199"/>
    <s v="Ambatotsipihina"/>
  </r>
  <r>
    <x v="1"/>
    <x v="1"/>
    <s v="MG12114"/>
    <x v="13"/>
    <x v="13"/>
    <s v="District"/>
    <x v="191"/>
    <x v="200"/>
    <s v="Ambohitompoina"/>
  </r>
  <r>
    <x v="1"/>
    <x v="1"/>
    <s v="MG12114"/>
    <x v="13"/>
    <x v="13"/>
    <s v="District"/>
    <x v="111"/>
    <x v="201"/>
    <s v="Belanitra"/>
  </r>
  <r>
    <x v="1"/>
    <x v="1"/>
    <s v="MG12114"/>
    <x v="13"/>
    <x v="13"/>
    <s v="District"/>
    <x v="192"/>
    <x v="202"/>
    <s v="Antsahalava"/>
  </r>
  <r>
    <x v="1"/>
    <x v="1"/>
    <s v="MG12114"/>
    <x v="13"/>
    <x v="13"/>
    <s v="District"/>
    <x v="193"/>
    <x v="203"/>
    <s v="Ambodiriana"/>
  </r>
  <r>
    <x v="1"/>
    <x v="1"/>
    <s v="MG12114"/>
    <x v="13"/>
    <x v="13"/>
    <s v="District"/>
    <x v="182"/>
    <x v="204"/>
    <s v="Antsampandrano"/>
  </r>
  <r>
    <x v="1"/>
    <x v="1"/>
    <s v="MG12116"/>
    <x v="22"/>
    <x v="22"/>
    <s v="District"/>
    <x v="194"/>
    <x v="205"/>
    <s v="Faratsiho"/>
  </r>
  <r>
    <x v="1"/>
    <x v="1"/>
    <s v="MG12116"/>
    <x v="22"/>
    <x v="22"/>
    <s v="District"/>
    <x v="195"/>
    <x v="206"/>
    <s v="Antsampanimahazo"/>
  </r>
  <r>
    <x v="1"/>
    <x v="1"/>
    <s v="MG12116"/>
    <x v="22"/>
    <x v="22"/>
    <s v="District"/>
    <x v="196"/>
    <x v="207"/>
    <s v="Faravohitra"/>
  </r>
  <r>
    <x v="1"/>
    <x v="1"/>
    <s v="MG12116"/>
    <x v="22"/>
    <x v="22"/>
    <s v="District"/>
    <x v="197"/>
    <x v="208"/>
    <s v="Ramainandro"/>
  </r>
  <r>
    <x v="1"/>
    <x v="1"/>
    <s v="MG12116"/>
    <x v="22"/>
    <x v="22"/>
    <s v="District"/>
    <x v="198"/>
    <x v="209"/>
    <s v="Andranomiady"/>
  </r>
  <r>
    <x v="1"/>
    <x v="1"/>
    <s v="MG12116"/>
    <x v="22"/>
    <x v="22"/>
    <s v="District"/>
    <x v="199"/>
    <x v="210"/>
    <s v="Vinaninony Atsimo"/>
  </r>
  <r>
    <x v="1"/>
    <x v="1"/>
    <s v="MG12116"/>
    <x v="22"/>
    <x v="22"/>
    <s v="District"/>
    <x v="200"/>
    <x v="211"/>
    <s v="Ambohiborona"/>
  </r>
  <r>
    <x v="1"/>
    <x v="1"/>
    <s v="MG12116"/>
    <x v="22"/>
    <x v="22"/>
    <s v="District"/>
    <x v="201"/>
    <x v="212"/>
    <s v="Miandrarivo"/>
  </r>
  <r>
    <x v="1"/>
    <x v="1"/>
    <s v="MG12116"/>
    <x v="22"/>
    <x v="22"/>
    <s v="District"/>
    <x v="202"/>
    <x v="213"/>
    <s v="Valabetokana"/>
  </r>
  <r>
    <x v="1"/>
    <x v="1"/>
    <s v="MG12118"/>
    <x v="23"/>
    <x v="23"/>
    <s v="District"/>
    <x v="203"/>
    <x v="214"/>
    <s v="Ambano"/>
  </r>
  <r>
    <x v="1"/>
    <x v="1"/>
    <s v="MG12118"/>
    <x v="23"/>
    <x v="23"/>
    <s v="District"/>
    <x v="204"/>
    <x v="215"/>
    <s v="Belazao"/>
  </r>
  <r>
    <x v="1"/>
    <x v="1"/>
    <s v="MG12118"/>
    <x v="23"/>
    <x v="23"/>
    <s v="District"/>
    <x v="109"/>
    <x v="216"/>
    <s v="Alakamisy"/>
  </r>
  <r>
    <x v="1"/>
    <x v="1"/>
    <s v="MG12118"/>
    <x v="23"/>
    <x v="23"/>
    <s v="District"/>
    <x v="205"/>
    <x v="217"/>
    <s v="Antanimandry"/>
  </r>
  <r>
    <x v="1"/>
    <x v="1"/>
    <s v="MG12118"/>
    <x v="23"/>
    <x v="23"/>
    <s v="District"/>
    <x v="206"/>
    <x v="218"/>
    <s v="Vinaninkarena"/>
  </r>
  <r>
    <x v="1"/>
    <x v="1"/>
    <s v="MG12118"/>
    <x v="23"/>
    <x v="23"/>
    <s v="District"/>
    <x v="207"/>
    <x v="219"/>
    <s v="Andranomanelatra"/>
  </r>
  <r>
    <x v="1"/>
    <x v="1"/>
    <s v="MG12118"/>
    <x v="23"/>
    <x v="23"/>
    <s v="District"/>
    <x v="208"/>
    <x v="220"/>
    <s v="Ambohidranandriana"/>
  </r>
  <r>
    <x v="1"/>
    <x v="1"/>
    <s v="MG12118"/>
    <x v="23"/>
    <x v="23"/>
    <s v="District"/>
    <x v="209"/>
    <x v="221"/>
    <s v="Ambohimiarivo"/>
  </r>
  <r>
    <x v="1"/>
    <x v="1"/>
    <s v="MG12118"/>
    <x v="23"/>
    <x v="23"/>
    <s v="District"/>
    <x v="210"/>
    <x v="222"/>
    <s v="Ambohitsimanova"/>
  </r>
  <r>
    <x v="1"/>
    <x v="1"/>
    <s v="MG12118"/>
    <x v="23"/>
    <x v="23"/>
    <s v="District"/>
    <x v="211"/>
    <x v="223"/>
    <s v="Mangarano"/>
  </r>
  <r>
    <x v="1"/>
    <x v="1"/>
    <s v="MG12118"/>
    <x v="23"/>
    <x v="23"/>
    <s v="District"/>
    <x v="212"/>
    <x v="224"/>
    <s v="Manandona"/>
  </r>
  <r>
    <x v="1"/>
    <x v="1"/>
    <s v="MG12118"/>
    <x v="23"/>
    <x v="23"/>
    <s v="District"/>
    <x v="213"/>
    <x v="225"/>
    <s v="Antsoatany"/>
  </r>
  <r>
    <x v="1"/>
    <x v="1"/>
    <s v="MG12118"/>
    <x v="23"/>
    <x v="23"/>
    <s v="District"/>
    <x v="214"/>
    <x v="226"/>
    <s v="Alatsinainy Ibity"/>
  </r>
  <r>
    <x v="1"/>
    <x v="1"/>
    <s v="MG12118"/>
    <x v="23"/>
    <x v="23"/>
    <s v="District"/>
    <x v="215"/>
    <x v="227"/>
    <s v="Sahanivotry Manandona"/>
  </r>
  <r>
    <x v="1"/>
    <x v="1"/>
    <s v="MG12118"/>
    <x v="23"/>
    <x v="23"/>
    <s v="District"/>
    <x v="216"/>
    <x v="228"/>
    <s v="Soanindrariny"/>
  </r>
  <r>
    <x v="1"/>
    <x v="1"/>
    <s v="MG12118"/>
    <x v="23"/>
    <x v="23"/>
    <s v="District"/>
    <x v="70"/>
    <x v="229"/>
    <s v="Ambatomena"/>
  </r>
  <r>
    <x v="1"/>
    <x v="1"/>
    <s v="MG12118"/>
    <x v="23"/>
    <x v="23"/>
    <s v="District"/>
    <x v="60"/>
    <x v="230"/>
    <s v="Ambohibary"/>
  </r>
  <r>
    <x v="1"/>
    <x v="1"/>
    <s v="MG12118"/>
    <x v="23"/>
    <x v="23"/>
    <s v="District"/>
    <x v="217"/>
    <x v="231"/>
    <s v="Mandrosohasina"/>
  </r>
  <r>
    <x v="1"/>
    <x v="1"/>
    <s v="MG12118"/>
    <x v="23"/>
    <x v="23"/>
    <s v="District"/>
    <x v="218"/>
    <x v="232"/>
    <s v="Tsarahonenana Sahanivotry"/>
  </r>
  <r>
    <x v="1"/>
    <x v="1"/>
    <s v="MG12118"/>
    <x v="23"/>
    <x v="23"/>
    <s v="District"/>
    <x v="219"/>
    <x v="233"/>
    <s v="Antanambao"/>
  </r>
  <r>
    <x v="1"/>
    <x v="1"/>
    <s v="MG12120"/>
    <x v="24"/>
    <x v="24"/>
    <s v="District"/>
    <x v="220"/>
    <x v="234"/>
    <s v="Mandoto"/>
  </r>
  <r>
    <x v="1"/>
    <x v="1"/>
    <s v="MG12120"/>
    <x v="24"/>
    <x v="24"/>
    <s v="District"/>
    <x v="221"/>
    <x v="235"/>
    <s v="Betsohana"/>
  </r>
  <r>
    <x v="1"/>
    <x v="1"/>
    <s v="MG12120"/>
    <x v="24"/>
    <x v="24"/>
    <s v="District"/>
    <x v="222"/>
    <x v="236"/>
    <s v="Antanambao Ambary"/>
  </r>
  <r>
    <x v="1"/>
    <x v="1"/>
    <s v="MG12120"/>
    <x v="24"/>
    <x v="24"/>
    <s v="District"/>
    <x v="223"/>
    <x v="237"/>
    <s v="Anjoma Ramartina"/>
  </r>
  <r>
    <x v="1"/>
    <x v="1"/>
    <s v="MG12120"/>
    <x v="24"/>
    <x v="24"/>
    <s v="District"/>
    <x v="224"/>
    <x v="238"/>
    <s v="Ankazomiriotra"/>
  </r>
  <r>
    <x v="1"/>
    <x v="1"/>
    <s v="MG12120"/>
    <x v="24"/>
    <x v="24"/>
    <s v="District"/>
    <x v="225"/>
    <x v="239"/>
    <s v="Fidirana"/>
  </r>
  <r>
    <x v="1"/>
    <x v="1"/>
    <s v="MG12120"/>
    <x v="24"/>
    <x v="24"/>
    <s v="District"/>
    <x v="226"/>
    <x v="240"/>
    <s v="Vasiana"/>
  </r>
  <r>
    <x v="1"/>
    <x v="1"/>
    <s v="MG12120"/>
    <x v="24"/>
    <x v="24"/>
    <s v="District"/>
    <x v="227"/>
    <x v="241"/>
    <s v="Vinany"/>
  </r>
  <r>
    <x v="6"/>
    <x v="6"/>
    <s v="MG13105"/>
    <x v="25"/>
    <x v="25"/>
    <s v="District"/>
    <x v="228"/>
    <x v="242"/>
    <s v="Arivonimamo I"/>
  </r>
  <r>
    <x v="6"/>
    <x v="6"/>
    <s v="MG13105"/>
    <x v="25"/>
    <x v="25"/>
    <s v="District"/>
    <x v="229"/>
    <x v="243"/>
    <s v="Arivonimamo II"/>
  </r>
  <r>
    <x v="6"/>
    <x v="6"/>
    <s v="MG13105"/>
    <x v="25"/>
    <x v="25"/>
    <s v="District"/>
    <x v="230"/>
    <x v="244"/>
    <s v="Ambohitrambo"/>
  </r>
  <r>
    <x v="6"/>
    <x v="6"/>
    <s v="MG13105"/>
    <x v="25"/>
    <x v="25"/>
    <s v="District"/>
    <x v="231"/>
    <x v="245"/>
    <s v="Ampahimanga"/>
  </r>
  <r>
    <x v="6"/>
    <x v="6"/>
    <s v="MG13105"/>
    <x v="25"/>
    <x v="25"/>
    <s v="District"/>
    <x v="232"/>
    <x v="246"/>
    <s v="Amboanana"/>
  </r>
  <r>
    <x v="6"/>
    <x v="6"/>
    <s v="MG13105"/>
    <x v="25"/>
    <x v="25"/>
    <s v="District"/>
    <x v="233"/>
    <x v="247"/>
    <s v="Morafeno"/>
  </r>
  <r>
    <x v="6"/>
    <x v="6"/>
    <s v="MG13105"/>
    <x v="25"/>
    <x v="25"/>
    <s v="District"/>
    <x v="234"/>
    <x v="248"/>
    <s v="Imerintsiatosika"/>
  </r>
  <r>
    <x v="6"/>
    <x v="6"/>
    <s v="MG13105"/>
    <x v="25"/>
    <x v="25"/>
    <s v="District"/>
    <x v="171"/>
    <x v="249"/>
    <s v="Morarano"/>
  </r>
  <r>
    <x v="6"/>
    <x v="6"/>
    <s v="MG13105"/>
    <x v="25"/>
    <x v="25"/>
    <s v="District"/>
    <x v="235"/>
    <x v="250"/>
    <s v="Ambatomirahavavy"/>
  </r>
  <r>
    <x v="6"/>
    <x v="6"/>
    <s v="MG13105"/>
    <x v="25"/>
    <x v="25"/>
    <s v="District"/>
    <x v="61"/>
    <x v="251"/>
    <s v="Ambatomanga"/>
  </r>
  <r>
    <x v="6"/>
    <x v="6"/>
    <s v="MG13105"/>
    <x v="25"/>
    <x v="25"/>
    <s v="District"/>
    <x v="236"/>
    <x v="252"/>
    <s v="Manalalondo"/>
  </r>
  <r>
    <x v="6"/>
    <x v="6"/>
    <s v="MG13105"/>
    <x v="25"/>
    <x v="25"/>
    <s v="District"/>
    <x v="237"/>
    <x v="253"/>
    <s v="Antenimbe"/>
  </r>
  <r>
    <x v="6"/>
    <x v="6"/>
    <s v="MG13105"/>
    <x v="25"/>
    <x v="25"/>
    <s v="District"/>
    <x v="238"/>
    <x v="254"/>
    <s v="Alakamisikely"/>
  </r>
  <r>
    <x v="6"/>
    <x v="6"/>
    <s v="MG13105"/>
    <x v="25"/>
    <x v="25"/>
    <s v="District"/>
    <x v="239"/>
    <x v="255"/>
    <s v="Mahatsinjo Est"/>
  </r>
  <r>
    <x v="6"/>
    <x v="6"/>
    <s v="MG13105"/>
    <x v="25"/>
    <x v="25"/>
    <s v="District"/>
    <x v="240"/>
    <x v="256"/>
    <s v="Marofangady"/>
  </r>
  <r>
    <x v="6"/>
    <x v="6"/>
    <s v="MG13105"/>
    <x v="25"/>
    <x v="25"/>
    <s v="District"/>
    <x v="241"/>
    <x v="257"/>
    <s v="Rambolamasoandro Andranomiely"/>
  </r>
  <r>
    <x v="6"/>
    <x v="6"/>
    <s v="MG13105"/>
    <x v="25"/>
    <x v="25"/>
    <s v="District"/>
    <x v="242"/>
    <x v="258"/>
    <s v="Ambohimandry"/>
  </r>
  <r>
    <x v="6"/>
    <x v="6"/>
    <s v="MG13105"/>
    <x v="25"/>
    <x v="25"/>
    <s v="District"/>
    <x v="243"/>
    <x v="259"/>
    <s v="Antambolo"/>
  </r>
  <r>
    <x v="6"/>
    <x v="6"/>
    <s v="MG13105"/>
    <x v="25"/>
    <x v="25"/>
    <s v="District"/>
    <x v="167"/>
    <x v="260"/>
    <s v="Ambohimasina"/>
  </r>
  <r>
    <x v="6"/>
    <x v="6"/>
    <s v="MG13105"/>
    <x v="25"/>
    <x v="25"/>
    <s v="District"/>
    <x v="244"/>
    <x v="261"/>
    <s v="Ambohipandrano"/>
  </r>
  <r>
    <x v="6"/>
    <x v="6"/>
    <s v="MG13105"/>
    <x v="25"/>
    <x v="25"/>
    <s v="District"/>
    <x v="245"/>
    <x v="262"/>
    <s v="Miandrandra"/>
  </r>
  <r>
    <x v="6"/>
    <x v="6"/>
    <s v="MG13105"/>
    <x v="25"/>
    <x v="25"/>
    <s v="District"/>
    <x v="246"/>
    <x v="263"/>
    <s v="Miantsoarivo"/>
  </r>
  <r>
    <x v="6"/>
    <x v="6"/>
    <s v="MG13112"/>
    <x v="26"/>
    <x v="26"/>
    <s v="District"/>
    <x v="247"/>
    <x v="264"/>
    <s v="Miarinarivo I"/>
  </r>
  <r>
    <x v="6"/>
    <x v="6"/>
    <s v="MG13112"/>
    <x v="26"/>
    <x v="26"/>
    <s v="District"/>
    <x v="248"/>
    <x v="265"/>
    <s v="Miarinarivo II"/>
  </r>
  <r>
    <x v="6"/>
    <x v="6"/>
    <s v="MG13112"/>
    <x v="26"/>
    <x v="26"/>
    <s v="District"/>
    <x v="249"/>
    <x v="266"/>
    <s v="Ambatomanjaka"/>
  </r>
  <r>
    <x v="6"/>
    <x v="6"/>
    <s v="MG13112"/>
    <x v="26"/>
    <x v="26"/>
    <s v="District"/>
    <x v="250"/>
    <x v="267"/>
    <s v="Manazary"/>
  </r>
  <r>
    <x v="6"/>
    <x v="6"/>
    <s v="MG13112"/>
    <x v="26"/>
    <x v="26"/>
    <s v="District"/>
    <x v="251"/>
    <x v="268"/>
    <s v="Antoby Est"/>
  </r>
  <r>
    <x v="6"/>
    <x v="6"/>
    <s v="MG13112"/>
    <x v="26"/>
    <x v="26"/>
    <s v="District"/>
    <x v="252"/>
    <x v="269"/>
    <s v="Soamahamanina"/>
  </r>
  <r>
    <x v="6"/>
    <x v="6"/>
    <s v="MG13112"/>
    <x v="26"/>
    <x v="26"/>
    <s v="District"/>
    <x v="253"/>
    <x v="270"/>
    <s v="Analavory"/>
  </r>
  <r>
    <x v="6"/>
    <x v="6"/>
    <s v="MG13112"/>
    <x v="26"/>
    <x v="26"/>
    <s v="District"/>
    <x v="254"/>
    <x v="271"/>
    <s v="Alatsinainikely"/>
  </r>
  <r>
    <x v="6"/>
    <x v="6"/>
    <s v="MG13112"/>
    <x v="26"/>
    <x v="26"/>
    <s v="District"/>
    <x v="255"/>
    <x v="272"/>
    <s v="Mandiavato"/>
  </r>
  <r>
    <x v="6"/>
    <x v="6"/>
    <s v="MG13112"/>
    <x v="26"/>
    <x v="26"/>
    <s v="District"/>
    <x v="256"/>
    <x v="273"/>
    <s v="Anosibe Ifanja"/>
  </r>
  <r>
    <x v="6"/>
    <x v="6"/>
    <s v="MG13112"/>
    <x v="26"/>
    <x v="26"/>
    <s v="District"/>
    <x v="257"/>
    <x v="274"/>
    <s v="Sarobaratra Ifanja"/>
  </r>
  <r>
    <x v="6"/>
    <x v="6"/>
    <s v="MG13112"/>
    <x v="26"/>
    <x v="26"/>
    <s v="District"/>
    <x v="258"/>
    <x v="275"/>
    <s v="Zoma Bealoka"/>
  </r>
  <r>
    <x v="6"/>
    <x v="6"/>
    <s v="MG13112"/>
    <x v="26"/>
    <x v="26"/>
    <s v="District"/>
    <x v="259"/>
    <x v="276"/>
    <s v="Soavimbazaha"/>
  </r>
  <r>
    <x v="6"/>
    <x v="6"/>
    <s v="MG13112"/>
    <x v="26"/>
    <x v="26"/>
    <s v="District"/>
    <x v="260"/>
    <x v="277"/>
    <s v="Andolofotsy"/>
  </r>
  <r>
    <x v="6"/>
    <x v="6"/>
    <s v="MG13113"/>
    <x v="27"/>
    <x v="27"/>
    <s v="District"/>
    <x v="99"/>
    <x v="278"/>
    <s v="Soavinandriana"/>
  </r>
  <r>
    <x v="6"/>
    <x v="6"/>
    <s v="MG13113"/>
    <x v="27"/>
    <x v="27"/>
    <s v="District"/>
    <x v="261"/>
    <x v="279"/>
    <s v="Dondona"/>
  </r>
  <r>
    <x v="6"/>
    <x v="6"/>
    <s v="MG13113"/>
    <x v="27"/>
    <x v="27"/>
    <s v="District"/>
    <x v="262"/>
    <x v="280"/>
    <s v="Ampary"/>
  </r>
  <r>
    <x v="6"/>
    <x v="6"/>
    <s v="MG13113"/>
    <x v="27"/>
    <x v="27"/>
    <s v="District"/>
    <x v="263"/>
    <x v="281"/>
    <s v="Mananasy"/>
  </r>
  <r>
    <x v="6"/>
    <x v="6"/>
    <s v="MG13113"/>
    <x v="27"/>
    <x v="27"/>
    <s v="District"/>
    <x v="18"/>
    <x v="282"/>
    <s v="Masindray"/>
  </r>
  <r>
    <x v="6"/>
    <x v="6"/>
    <s v="MG13113"/>
    <x v="27"/>
    <x v="27"/>
    <s v="District"/>
    <x v="264"/>
    <x v="283"/>
    <s v="Amparibohitra"/>
  </r>
  <r>
    <x v="6"/>
    <x v="6"/>
    <s v="MG13113"/>
    <x v="27"/>
    <x v="27"/>
    <s v="District"/>
    <x v="265"/>
    <x v="284"/>
    <s v="Ampefy"/>
  </r>
  <r>
    <x v="6"/>
    <x v="6"/>
    <s v="MG13113"/>
    <x v="27"/>
    <x v="27"/>
    <s v="District"/>
    <x v="40"/>
    <x v="285"/>
    <s v="Antanetibe"/>
  </r>
  <r>
    <x v="6"/>
    <x v="6"/>
    <s v="MG13113"/>
    <x v="27"/>
    <x v="27"/>
    <s v="District"/>
    <x v="266"/>
    <x v="286"/>
    <s v="Amparaky"/>
  </r>
  <r>
    <x v="6"/>
    <x v="6"/>
    <s v="MG13113"/>
    <x v="27"/>
    <x v="27"/>
    <s v="District"/>
    <x v="267"/>
    <x v="287"/>
    <s v="Amberomanga"/>
  </r>
  <r>
    <x v="6"/>
    <x v="6"/>
    <s v="MG13113"/>
    <x v="27"/>
    <x v="27"/>
    <s v="District"/>
    <x v="268"/>
    <x v="288"/>
    <s v="Ankaranana"/>
  </r>
  <r>
    <x v="6"/>
    <x v="6"/>
    <s v="MG13113"/>
    <x v="27"/>
    <x v="27"/>
    <s v="District"/>
    <x v="51"/>
    <x v="289"/>
    <s v="Mahavelona"/>
  </r>
  <r>
    <x v="6"/>
    <x v="6"/>
    <s v="MG13113"/>
    <x v="27"/>
    <x v="27"/>
    <s v="District"/>
    <x v="269"/>
    <x v="290"/>
    <s v="Ankisabe"/>
  </r>
  <r>
    <x v="6"/>
    <x v="6"/>
    <s v="MG13113"/>
    <x v="27"/>
    <x v="27"/>
    <s v="District"/>
    <x v="270"/>
    <x v="291"/>
    <s v="Ambatoasana Centre"/>
  </r>
  <r>
    <x v="6"/>
    <x v="6"/>
    <s v="MG13113"/>
    <x v="27"/>
    <x v="27"/>
    <s v="District"/>
    <x v="271"/>
    <x v="292"/>
    <s v="Tamponala"/>
  </r>
  <r>
    <x v="7"/>
    <x v="7"/>
    <s v="MG14111"/>
    <x v="28"/>
    <x v="28"/>
    <s v="District"/>
    <x v="272"/>
    <x v="293"/>
    <s v="Tsiroanomandidy Ville"/>
  </r>
  <r>
    <x v="7"/>
    <x v="7"/>
    <s v="MG14111"/>
    <x v="28"/>
    <x v="28"/>
    <s v="District"/>
    <x v="273"/>
    <x v="294"/>
    <s v="Tsiroanomandidy Fihaonana"/>
  </r>
  <r>
    <x v="7"/>
    <x v="7"/>
    <s v="MG14111"/>
    <x v="28"/>
    <x v="28"/>
    <s v="District"/>
    <x v="30"/>
    <x v="295"/>
    <s v="Ambatolampy"/>
  </r>
  <r>
    <x v="7"/>
    <x v="7"/>
    <s v="MG14111"/>
    <x v="28"/>
    <x v="28"/>
    <s v="District"/>
    <x v="274"/>
    <x v="296"/>
    <s v="Maritampona"/>
  </r>
  <r>
    <x v="7"/>
    <x v="7"/>
    <s v="MG14111"/>
    <x v="28"/>
    <x v="28"/>
    <s v="District"/>
    <x v="275"/>
    <x v="297"/>
    <s v="Bevato"/>
  </r>
  <r>
    <x v="7"/>
    <x v="7"/>
    <s v="MG14111"/>
    <x v="28"/>
    <x v="28"/>
    <s v="District"/>
    <x v="276"/>
    <x v="298"/>
    <s v="Ankadinondry Sakay"/>
  </r>
  <r>
    <x v="7"/>
    <x v="7"/>
    <s v="MG14111"/>
    <x v="28"/>
    <x v="28"/>
    <s v="District"/>
    <x v="277"/>
    <x v="299"/>
    <s v="Ankerana Avaratra"/>
  </r>
  <r>
    <x v="7"/>
    <x v="7"/>
    <s v="MG14111"/>
    <x v="28"/>
    <x v="28"/>
    <s v="District"/>
    <x v="201"/>
    <x v="300"/>
    <s v="Miandrarivo"/>
  </r>
  <r>
    <x v="7"/>
    <x v="7"/>
    <s v="MG14111"/>
    <x v="28"/>
    <x v="28"/>
    <s v="District"/>
    <x v="278"/>
    <x v="301"/>
    <s v="Tsinjoarivo Imanga"/>
  </r>
  <r>
    <x v="7"/>
    <x v="7"/>
    <s v="MG14111"/>
    <x v="28"/>
    <x v="28"/>
    <s v="District"/>
    <x v="279"/>
    <x v="302"/>
    <s v="Soanierana"/>
  </r>
  <r>
    <x v="7"/>
    <x v="7"/>
    <s v="MG14111"/>
    <x v="28"/>
    <x v="28"/>
    <s v="District"/>
    <x v="280"/>
    <x v="303"/>
    <s v="Anosy"/>
  </r>
  <r>
    <x v="7"/>
    <x v="7"/>
    <s v="MG14111"/>
    <x v="28"/>
    <x v="28"/>
    <s v="District"/>
    <x v="281"/>
    <x v="304"/>
    <s v="Ambararatabe"/>
  </r>
  <r>
    <x v="7"/>
    <x v="7"/>
    <s v="MG14111"/>
    <x v="28"/>
    <x v="28"/>
    <s v="District"/>
    <x v="282"/>
    <x v="305"/>
    <s v="Belobaka"/>
  </r>
  <r>
    <x v="7"/>
    <x v="7"/>
    <s v="MG14111"/>
    <x v="28"/>
    <x v="28"/>
    <s v="District"/>
    <x v="283"/>
    <x v="306"/>
    <s v="Ambalanirana"/>
  </r>
  <r>
    <x v="7"/>
    <x v="7"/>
    <s v="MG14111"/>
    <x v="28"/>
    <x v="28"/>
    <s v="District"/>
    <x v="284"/>
    <x v="307"/>
    <s v="Mahasolo"/>
  </r>
  <r>
    <x v="7"/>
    <x v="7"/>
    <s v="MG14111"/>
    <x v="28"/>
    <x v="28"/>
    <s v="District"/>
    <x v="285"/>
    <x v="308"/>
    <s v="Bemahatazana"/>
  </r>
  <r>
    <x v="7"/>
    <x v="7"/>
    <s v="MG14111"/>
    <x v="28"/>
    <x v="28"/>
    <s v="District"/>
    <x v="286"/>
    <x v="309"/>
    <s v="Fierenana"/>
  </r>
  <r>
    <x v="7"/>
    <x v="7"/>
    <s v="MG14111"/>
    <x v="28"/>
    <x v="28"/>
    <s v="District"/>
    <x v="287"/>
    <x v="310"/>
    <s v="Maroharona"/>
  </r>
  <r>
    <x v="7"/>
    <x v="7"/>
    <s v="MG14119"/>
    <x v="29"/>
    <x v="29"/>
    <s v="District"/>
    <x v="288"/>
    <x v="311"/>
    <s v="Fenoarivo Centre"/>
  </r>
  <r>
    <x v="7"/>
    <x v="7"/>
    <s v="MG14119"/>
    <x v="29"/>
    <x v="29"/>
    <s v="District"/>
    <x v="289"/>
    <x v="312"/>
    <s v="Firavahana"/>
  </r>
  <r>
    <x v="7"/>
    <x v="7"/>
    <s v="MG14119"/>
    <x v="29"/>
    <x v="29"/>
    <s v="District"/>
    <x v="290"/>
    <x v="313"/>
    <s v="Morarano Maritampona"/>
  </r>
  <r>
    <x v="7"/>
    <x v="7"/>
    <s v="MG14119"/>
    <x v="29"/>
    <x v="29"/>
    <s v="District"/>
    <x v="291"/>
    <x v="314"/>
    <s v="Kiranomena"/>
  </r>
  <r>
    <x v="7"/>
    <x v="7"/>
    <s v="MG14119"/>
    <x v="29"/>
    <x v="29"/>
    <s v="District"/>
    <x v="292"/>
    <x v="315"/>
    <s v="Tsinjoarivo 22"/>
  </r>
  <r>
    <x v="7"/>
    <x v="7"/>
    <s v="MG14119"/>
    <x v="29"/>
    <x v="29"/>
    <s v="District"/>
    <x v="293"/>
    <x v="316"/>
    <s v="Mahajeby"/>
  </r>
  <r>
    <x v="7"/>
    <x v="7"/>
    <s v="MG14119"/>
    <x v="29"/>
    <x v="29"/>
    <s v="District"/>
    <x v="47"/>
    <x v="317"/>
    <s v="Ambohitromby"/>
  </r>
  <r>
    <x v="7"/>
    <x v="7"/>
    <s v="MG14119"/>
    <x v="29"/>
    <x v="29"/>
    <s v="District"/>
    <x v="294"/>
    <x v="318"/>
    <s v="Ambatomainty Atsimo"/>
  </r>
  <r>
    <x v="2"/>
    <x v="2"/>
    <s v="MG21201"/>
    <x v="30"/>
    <x v="30"/>
    <s v="District"/>
    <x v="295"/>
    <x v="319"/>
    <s v="Tanana Ambony"/>
  </r>
  <r>
    <x v="2"/>
    <x v="2"/>
    <s v="MG21201"/>
    <x v="30"/>
    <x v="30"/>
    <s v="District"/>
    <x v="296"/>
    <x v="320"/>
    <s v="Tanana Ambany"/>
  </r>
  <r>
    <x v="2"/>
    <x v="2"/>
    <s v="MG21201"/>
    <x v="30"/>
    <x v="30"/>
    <s v="District"/>
    <x v="297"/>
    <x v="321"/>
    <s v="Andrainjato Avaratra"/>
  </r>
  <r>
    <x v="2"/>
    <x v="2"/>
    <s v="MG21201"/>
    <x v="30"/>
    <x v="30"/>
    <s v="District"/>
    <x v="298"/>
    <x v="322"/>
    <s v="Andrainjato Sud"/>
  </r>
  <r>
    <x v="2"/>
    <x v="2"/>
    <s v="MG21201"/>
    <x v="30"/>
    <x v="30"/>
    <s v="District"/>
    <x v="299"/>
    <x v="323"/>
    <s v="Manolafaka"/>
  </r>
  <r>
    <x v="2"/>
    <x v="2"/>
    <s v="MG21201"/>
    <x v="30"/>
    <x v="30"/>
    <s v="District"/>
    <x v="300"/>
    <x v="324"/>
    <s v="Lalazana"/>
  </r>
  <r>
    <x v="2"/>
    <x v="2"/>
    <s v="MG21201"/>
    <x v="30"/>
    <x v="30"/>
    <s v="District"/>
    <x v="301"/>
    <x v="325"/>
    <s v="Vatosola"/>
  </r>
  <r>
    <x v="2"/>
    <x v="2"/>
    <s v="MG21205"/>
    <x v="14"/>
    <x v="14"/>
    <s v="District"/>
    <x v="150"/>
    <x v="326"/>
    <s v="Ambalavao"/>
  </r>
  <r>
    <x v="2"/>
    <x v="2"/>
    <s v="MG21205"/>
    <x v="14"/>
    <x v="14"/>
    <s v="District"/>
    <x v="302"/>
    <x v="327"/>
    <s v="Manamisoa"/>
  </r>
  <r>
    <x v="2"/>
    <x v="2"/>
    <s v="MG21205"/>
    <x v="14"/>
    <x v="14"/>
    <s v="District"/>
    <x v="303"/>
    <x v="328"/>
    <s v="Iarintsena"/>
  </r>
  <r>
    <x v="2"/>
    <x v="2"/>
    <s v="MG21205"/>
    <x v="14"/>
    <x v="14"/>
    <s v="District"/>
    <x v="189"/>
    <x v="329"/>
    <s v="Ambohimandroso"/>
  </r>
  <r>
    <x v="2"/>
    <x v="2"/>
    <s v="MG21205"/>
    <x v="14"/>
    <x v="14"/>
    <s v="District"/>
    <x v="304"/>
    <x v="330"/>
    <s v="Andrainjato"/>
  </r>
  <r>
    <x v="2"/>
    <x v="2"/>
    <s v="MG21205"/>
    <x v="14"/>
    <x v="14"/>
    <s v="District"/>
    <x v="305"/>
    <x v="331"/>
    <s v="Anjoma"/>
  </r>
  <r>
    <x v="2"/>
    <x v="2"/>
    <s v="MG21205"/>
    <x v="14"/>
    <x v="14"/>
    <s v="District"/>
    <x v="306"/>
    <x v="332"/>
    <s v="Kirano"/>
  </r>
  <r>
    <x v="2"/>
    <x v="2"/>
    <s v="MG21205"/>
    <x v="14"/>
    <x v="14"/>
    <s v="District"/>
    <x v="307"/>
    <x v="333"/>
    <s v="Sendrisoa"/>
  </r>
  <r>
    <x v="2"/>
    <x v="2"/>
    <s v="MG21205"/>
    <x v="14"/>
    <x v="14"/>
    <s v="District"/>
    <x v="308"/>
    <x v="334"/>
    <s v="Besoa"/>
  </r>
  <r>
    <x v="2"/>
    <x v="2"/>
    <s v="MG21205"/>
    <x v="14"/>
    <x v="14"/>
    <s v="District"/>
    <x v="309"/>
    <x v="335"/>
    <s v="Mahazony"/>
  </r>
  <r>
    <x v="2"/>
    <x v="2"/>
    <s v="MG21205"/>
    <x v="14"/>
    <x v="14"/>
    <s v="District"/>
    <x v="310"/>
    <x v="336"/>
    <s v="Ambinanindovoka"/>
  </r>
  <r>
    <x v="2"/>
    <x v="2"/>
    <s v="MG21205"/>
    <x v="14"/>
    <x v="14"/>
    <s v="District"/>
    <x v="311"/>
    <x v="337"/>
    <s v="Ankaramena"/>
  </r>
  <r>
    <x v="2"/>
    <x v="2"/>
    <s v="MG21205"/>
    <x v="14"/>
    <x v="14"/>
    <s v="District"/>
    <x v="312"/>
    <x v="338"/>
    <s v="Ambinaniroa"/>
  </r>
  <r>
    <x v="2"/>
    <x v="2"/>
    <s v="MG21205"/>
    <x v="14"/>
    <x v="14"/>
    <s v="District"/>
    <x v="313"/>
    <x v="339"/>
    <s v="Ambohimahamasina"/>
  </r>
  <r>
    <x v="2"/>
    <x v="2"/>
    <s v="MG21205"/>
    <x v="14"/>
    <x v="14"/>
    <s v="District"/>
    <x v="314"/>
    <x v="340"/>
    <s v="Miarinarivo"/>
  </r>
  <r>
    <x v="2"/>
    <x v="2"/>
    <s v="MG21205"/>
    <x v="14"/>
    <x v="14"/>
    <s v="District"/>
    <x v="315"/>
    <x v="341"/>
    <s v="Vohitsaoka"/>
  </r>
  <r>
    <x v="2"/>
    <x v="2"/>
    <s v="MG21208"/>
    <x v="15"/>
    <x v="15"/>
    <s v="District"/>
    <x v="316"/>
    <x v="342"/>
    <s v="Ankerana"/>
  </r>
  <r>
    <x v="2"/>
    <x v="2"/>
    <s v="MG21208"/>
    <x v="15"/>
    <x v="15"/>
    <s v="District"/>
    <x v="317"/>
    <x v="343"/>
    <s v="Manandroy"/>
  </r>
  <r>
    <x v="2"/>
    <x v="2"/>
    <s v="MG21208"/>
    <x v="15"/>
    <x v="15"/>
    <s v="District"/>
    <x v="318"/>
    <x v="344"/>
    <s v="Ambalakindresy"/>
  </r>
  <r>
    <x v="2"/>
    <x v="2"/>
    <s v="MG21208"/>
    <x v="15"/>
    <x v="15"/>
    <s v="District"/>
    <x v="319"/>
    <x v="345"/>
    <s v="Ankafina Tsarafidy"/>
  </r>
  <r>
    <x v="2"/>
    <x v="2"/>
    <s v="MG21208"/>
    <x v="15"/>
    <x v="15"/>
    <s v="District"/>
    <x v="320"/>
    <x v="346"/>
    <s v="Sahave"/>
  </r>
  <r>
    <x v="2"/>
    <x v="2"/>
    <s v="MG21208"/>
    <x v="15"/>
    <x v="15"/>
    <s v="District"/>
    <x v="233"/>
    <x v="347"/>
    <s v="Morafeno"/>
  </r>
  <r>
    <x v="2"/>
    <x v="2"/>
    <s v="MG21208"/>
    <x v="15"/>
    <x v="15"/>
    <s v="District"/>
    <x v="321"/>
    <x v="348"/>
    <s v="Ikalalao"/>
  </r>
  <r>
    <x v="2"/>
    <x v="2"/>
    <s v="MG21208"/>
    <x v="15"/>
    <x v="15"/>
    <s v="District"/>
    <x v="322"/>
    <x v="349"/>
    <s v="Vohiposa"/>
  </r>
  <r>
    <x v="2"/>
    <x v="2"/>
    <s v="MG21208"/>
    <x v="15"/>
    <x v="15"/>
    <s v="District"/>
    <x v="323"/>
    <x v="350"/>
    <s v="Ambatosoa"/>
  </r>
  <r>
    <x v="2"/>
    <x v="2"/>
    <s v="MG21208"/>
    <x v="15"/>
    <x v="15"/>
    <s v="District"/>
    <x v="324"/>
    <x v="351"/>
    <s v="Isaka"/>
  </r>
  <r>
    <x v="2"/>
    <x v="2"/>
    <s v="MG21208"/>
    <x v="15"/>
    <x v="15"/>
    <s v="District"/>
    <x v="325"/>
    <x v="352"/>
    <s v="Vohitrarivo"/>
  </r>
  <r>
    <x v="2"/>
    <x v="2"/>
    <s v="MG21208"/>
    <x v="15"/>
    <x v="15"/>
    <s v="District"/>
    <x v="326"/>
    <x v="353"/>
    <s v="Ambohinamboarina"/>
  </r>
  <r>
    <x v="2"/>
    <x v="2"/>
    <s v="MG21208"/>
    <x v="15"/>
    <x v="15"/>
    <s v="District"/>
    <x v="327"/>
    <x v="354"/>
    <s v="Sahatona"/>
  </r>
  <r>
    <x v="2"/>
    <x v="2"/>
    <s v="MG21208"/>
    <x v="15"/>
    <x v="15"/>
    <s v="District"/>
    <x v="328"/>
    <x v="355"/>
    <s v="Camp Robin"/>
  </r>
  <r>
    <x v="2"/>
    <x v="2"/>
    <s v="MG21208"/>
    <x v="15"/>
    <x v="15"/>
    <s v="District"/>
    <x v="329"/>
    <x v="356"/>
    <s v="Befeta"/>
  </r>
  <r>
    <x v="2"/>
    <x v="2"/>
    <s v="MG21208"/>
    <x v="15"/>
    <x v="15"/>
    <s v="District"/>
    <x v="37"/>
    <x v="357"/>
    <s v="Fiadanana"/>
  </r>
  <r>
    <x v="2"/>
    <x v="2"/>
    <s v="MG21219"/>
    <x v="31"/>
    <x v="31"/>
    <s v="District"/>
    <x v="330"/>
    <x v="358"/>
    <s v="Ikalamavony"/>
  </r>
  <r>
    <x v="2"/>
    <x v="2"/>
    <s v="MG21219"/>
    <x v="31"/>
    <x v="31"/>
    <s v="District"/>
    <x v="331"/>
    <x v="359"/>
    <s v="Mangidy"/>
  </r>
  <r>
    <x v="2"/>
    <x v="2"/>
    <s v="MG21219"/>
    <x v="31"/>
    <x v="31"/>
    <s v="District"/>
    <x v="332"/>
    <x v="360"/>
    <s v="Solila"/>
  </r>
  <r>
    <x v="2"/>
    <x v="2"/>
    <s v="MG21219"/>
    <x v="31"/>
    <x v="31"/>
    <s v="District"/>
    <x v="333"/>
    <x v="361"/>
    <s v="Ambatomainty"/>
  </r>
  <r>
    <x v="2"/>
    <x v="2"/>
    <s v="MG21219"/>
    <x v="31"/>
    <x v="31"/>
    <s v="District"/>
    <x v="334"/>
    <x v="362"/>
    <s v="Fitampito"/>
  </r>
  <r>
    <x v="2"/>
    <x v="2"/>
    <s v="MG21219"/>
    <x v="31"/>
    <x v="31"/>
    <s v="District"/>
    <x v="335"/>
    <x v="363"/>
    <s v="Tanamarina Sakay"/>
  </r>
  <r>
    <x v="2"/>
    <x v="2"/>
    <s v="MG21219"/>
    <x v="31"/>
    <x v="31"/>
    <s v="District"/>
    <x v="336"/>
    <x v="364"/>
    <s v="Tsitondroina"/>
  </r>
  <r>
    <x v="2"/>
    <x v="2"/>
    <s v="MG21219"/>
    <x v="31"/>
    <x v="31"/>
    <s v="District"/>
    <x v="337"/>
    <x v="365"/>
    <s v="Tanamarina Bekisopa"/>
  </r>
  <r>
    <x v="2"/>
    <x v="2"/>
    <s v="MG21220"/>
    <x v="32"/>
    <x v="32"/>
    <s v="District"/>
    <x v="338"/>
    <x v="366"/>
    <s v="Andrainjato Centre"/>
  </r>
  <r>
    <x v="2"/>
    <x v="2"/>
    <s v="MG21220"/>
    <x v="32"/>
    <x v="32"/>
    <s v="District"/>
    <x v="339"/>
    <x v="367"/>
    <s v="Andrainjato Est"/>
  </r>
  <r>
    <x v="2"/>
    <x v="2"/>
    <s v="MG21220"/>
    <x v="32"/>
    <x v="32"/>
    <s v="District"/>
    <x v="340"/>
    <x v="368"/>
    <s v="Ambalakely"/>
  </r>
  <r>
    <x v="2"/>
    <x v="2"/>
    <s v="MG21220"/>
    <x v="32"/>
    <x v="32"/>
    <s v="District"/>
    <x v="341"/>
    <x v="369"/>
    <s v="Ivoamba"/>
  </r>
  <r>
    <x v="2"/>
    <x v="2"/>
    <s v="MG21220"/>
    <x v="32"/>
    <x v="32"/>
    <s v="District"/>
    <x v="342"/>
    <x v="370"/>
    <s v="Taindambo"/>
  </r>
  <r>
    <x v="2"/>
    <x v="2"/>
    <s v="MG21220"/>
    <x v="32"/>
    <x v="32"/>
    <s v="District"/>
    <x v="343"/>
    <x v="371"/>
    <s v="Mahatsinjony"/>
  </r>
  <r>
    <x v="2"/>
    <x v="2"/>
    <s v="MG21220"/>
    <x v="32"/>
    <x v="32"/>
    <s v="District"/>
    <x v="344"/>
    <x v="372"/>
    <s v="Sahambavy"/>
  </r>
  <r>
    <x v="2"/>
    <x v="2"/>
    <s v="MG21220"/>
    <x v="32"/>
    <x v="32"/>
    <s v="District"/>
    <x v="345"/>
    <x v="373"/>
    <s v="Ambalamahasoa"/>
  </r>
  <r>
    <x v="2"/>
    <x v="2"/>
    <s v="MG21220"/>
    <x v="32"/>
    <x v="32"/>
    <s v="District"/>
    <x v="346"/>
    <x v="374"/>
    <s v="Alakamisy Ambohimaha"/>
  </r>
  <r>
    <x v="2"/>
    <x v="2"/>
    <s v="MG21220"/>
    <x v="32"/>
    <x v="32"/>
    <s v="District"/>
    <x v="347"/>
    <x v="375"/>
    <s v="Androy"/>
  </r>
  <r>
    <x v="2"/>
    <x v="2"/>
    <s v="MG21220"/>
    <x v="32"/>
    <x v="32"/>
    <s v="District"/>
    <x v="348"/>
    <x v="376"/>
    <s v="Alatsinainy Ialamarina"/>
  </r>
  <r>
    <x v="2"/>
    <x v="2"/>
    <s v="MG21220"/>
    <x v="32"/>
    <x v="32"/>
    <s v="District"/>
    <x v="349"/>
    <x v="377"/>
    <s v="Fandrandava"/>
  </r>
  <r>
    <x v="2"/>
    <x v="2"/>
    <s v="MG21220"/>
    <x v="32"/>
    <x v="32"/>
    <s v="District"/>
    <x v="350"/>
    <x v="378"/>
    <s v="Ialananindro"/>
  </r>
  <r>
    <x v="2"/>
    <x v="2"/>
    <s v="MG21224"/>
    <x v="33"/>
    <x v="33"/>
    <s v="District"/>
    <x v="351"/>
    <x v="379"/>
    <s v="Mahasoabe"/>
  </r>
  <r>
    <x v="2"/>
    <x v="2"/>
    <s v="MG21224"/>
    <x v="33"/>
    <x v="33"/>
    <s v="District"/>
    <x v="352"/>
    <x v="380"/>
    <s v="Vinanitelo"/>
  </r>
  <r>
    <x v="2"/>
    <x v="2"/>
    <s v="MG21224"/>
    <x v="33"/>
    <x v="33"/>
    <s v="District"/>
    <x v="353"/>
    <x v="381"/>
    <s v="Alakamisy Itenina"/>
  </r>
  <r>
    <x v="2"/>
    <x v="2"/>
    <s v="MG21224"/>
    <x v="33"/>
    <x v="33"/>
    <s v="District"/>
    <x v="354"/>
    <x v="382"/>
    <s v="Talata Ampano"/>
  </r>
  <r>
    <x v="2"/>
    <x v="2"/>
    <s v="MG21224"/>
    <x v="33"/>
    <x v="33"/>
    <s v="District"/>
    <x v="355"/>
    <x v="383"/>
    <s v="Ihazoara"/>
  </r>
  <r>
    <x v="2"/>
    <x v="2"/>
    <s v="MG21224"/>
    <x v="33"/>
    <x v="33"/>
    <s v="District"/>
    <x v="356"/>
    <x v="384"/>
    <s v="Ankaromalaza Mifanasoa"/>
  </r>
  <r>
    <x v="2"/>
    <x v="2"/>
    <s v="MG21224"/>
    <x v="33"/>
    <x v="33"/>
    <s v="District"/>
    <x v="357"/>
    <x v="385"/>
    <s v="Vohimarina"/>
  </r>
  <r>
    <x v="2"/>
    <x v="2"/>
    <s v="MG21224"/>
    <x v="33"/>
    <x v="33"/>
    <s v="District"/>
    <x v="358"/>
    <x v="386"/>
    <s v="Maneva"/>
  </r>
  <r>
    <x v="2"/>
    <x v="2"/>
    <s v="MG21224"/>
    <x v="33"/>
    <x v="33"/>
    <s v="District"/>
    <x v="359"/>
    <x v="387"/>
    <s v="Vohitrafeno"/>
  </r>
  <r>
    <x v="2"/>
    <x v="2"/>
    <s v="MG21224"/>
    <x v="33"/>
    <x v="33"/>
    <s v="District"/>
    <x v="360"/>
    <x v="388"/>
    <s v="Andranovorivato"/>
  </r>
  <r>
    <x v="2"/>
    <x v="2"/>
    <s v="MG21224"/>
    <x v="33"/>
    <x v="33"/>
    <s v="District"/>
    <x v="361"/>
    <x v="389"/>
    <s v="Vohibato Ouest"/>
  </r>
  <r>
    <x v="2"/>
    <x v="2"/>
    <s v="MG21224"/>
    <x v="33"/>
    <x v="33"/>
    <s v="District"/>
    <x v="362"/>
    <x v="390"/>
    <s v="Andranomiditra"/>
  </r>
  <r>
    <x v="2"/>
    <x v="2"/>
    <s v="MG21224"/>
    <x v="33"/>
    <x v="33"/>
    <s v="District"/>
    <x v="363"/>
    <x v="391"/>
    <s v="Soaindrana"/>
  </r>
  <r>
    <x v="2"/>
    <x v="2"/>
    <s v="MG21224"/>
    <x v="33"/>
    <x v="33"/>
    <s v="District"/>
    <x v="364"/>
    <x v="392"/>
    <s v="Mahaditra"/>
  </r>
  <r>
    <x v="2"/>
    <x v="2"/>
    <s v="MG21225"/>
    <x v="34"/>
    <x v="34"/>
    <s v="District"/>
    <x v="365"/>
    <x v="393"/>
    <s v="Isorana"/>
  </r>
  <r>
    <x v="2"/>
    <x v="2"/>
    <s v="MG21225"/>
    <x v="34"/>
    <x v="34"/>
    <s v="District"/>
    <x v="366"/>
    <x v="394"/>
    <s v="Anjoma Itsara"/>
  </r>
  <r>
    <x v="2"/>
    <x v="2"/>
    <s v="MG21225"/>
    <x v="34"/>
    <x v="34"/>
    <s v="District"/>
    <x v="367"/>
    <x v="395"/>
    <s v="Andoharanomaitso"/>
  </r>
  <r>
    <x v="2"/>
    <x v="2"/>
    <s v="MG21225"/>
    <x v="34"/>
    <x v="34"/>
    <s v="District"/>
    <x v="368"/>
    <x v="396"/>
    <s v="Ambondrona"/>
  </r>
  <r>
    <x v="2"/>
    <x v="2"/>
    <s v="MG21225"/>
    <x v="34"/>
    <x v="34"/>
    <s v="District"/>
    <x v="369"/>
    <x v="397"/>
    <s v="Ambalamidera II"/>
  </r>
  <r>
    <x v="2"/>
    <x v="2"/>
    <s v="MG21225"/>
    <x v="34"/>
    <x v="34"/>
    <s v="District"/>
    <x v="370"/>
    <x v="398"/>
    <s v="Ankarinarivo Manirisoa"/>
  </r>
  <r>
    <x v="2"/>
    <x v="2"/>
    <s v="MG21225"/>
    <x v="34"/>
    <x v="34"/>
    <s v="District"/>
    <x v="371"/>
    <x v="399"/>
    <s v="Soatanana"/>
  </r>
  <r>
    <x v="2"/>
    <x v="2"/>
    <s v="MG21225"/>
    <x v="34"/>
    <x v="34"/>
    <s v="District"/>
    <x v="372"/>
    <x v="400"/>
    <s v="Nasandratrony"/>
  </r>
  <r>
    <x v="2"/>
    <x v="2"/>
    <s v="MG21225"/>
    <x v="34"/>
    <x v="34"/>
    <s v="District"/>
    <x v="373"/>
    <x v="401"/>
    <s v="Mahazoarivo"/>
  </r>
  <r>
    <x v="2"/>
    <x v="2"/>
    <s v="MG21225"/>
    <x v="34"/>
    <x v="34"/>
    <s v="District"/>
    <x v="374"/>
    <x v="402"/>
    <s v="Fanjakana"/>
  </r>
  <r>
    <x v="2"/>
    <x v="2"/>
    <s v="MG21225"/>
    <x v="34"/>
    <x v="34"/>
    <s v="District"/>
    <x v="375"/>
    <x v="403"/>
    <s v="Iavonomby Vohibola"/>
  </r>
  <r>
    <x v="3"/>
    <x v="3"/>
    <s v="MG22202"/>
    <x v="35"/>
    <x v="35"/>
    <s v="District"/>
    <x v="376"/>
    <x v="404"/>
    <s v="Ambatofinandrahana"/>
  </r>
  <r>
    <x v="3"/>
    <x v="3"/>
    <s v="MG22202"/>
    <x v="35"/>
    <x v="35"/>
    <s v="District"/>
    <x v="377"/>
    <x v="405"/>
    <s v="Itremo"/>
  </r>
  <r>
    <x v="3"/>
    <x v="3"/>
    <s v="MG22202"/>
    <x v="35"/>
    <x v="35"/>
    <s v="District"/>
    <x v="83"/>
    <x v="406"/>
    <s v="Fenoarivo"/>
  </r>
  <r>
    <x v="3"/>
    <x v="3"/>
    <s v="MG22202"/>
    <x v="35"/>
    <x v="35"/>
    <s v="District"/>
    <x v="144"/>
    <x v="407"/>
    <s v="Soavina"/>
  </r>
  <r>
    <x v="3"/>
    <x v="3"/>
    <s v="MG22202"/>
    <x v="35"/>
    <x v="35"/>
    <s v="District"/>
    <x v="378"/>
    <x v="408"/>
    <s v="Ambondromisotra"/>
  </r>
  <r>
    <x v="3"/>
    <x v="3"/>
    <s v="MG22202"/>
    <x v="35"/>
    <x v="35"/>
    <s v="District"/>
    <x v="379"/>
    <x v="409"/>
    <s v="Ambatomifanongoa"/>
  </r>
  <r>
    <x v="3"/>
    <x v="3"/>
    <s v="MG22202"/>
    <x v="35"/>
    <x v="35"/>
    <s v="District"/>
    <x v="380"/>
    <x v="410"/>
    <s v="Amborompotsy"/>
  </r>
  <r>
    <x v="3"/>
    <x v="3"/>
    <s v="MG22202"/>
    <x v="35"/>
    <x v="35"/>
    <s v="District"/>
    <x v="381"/>
    <x v="411"/>
    <s v="Mandrosonoro"/>
  </r>
  <r>
    <x v="3"/>
    <x v="3"/>
    <s v="MG22202"/>
    <x v="35"/>
    <x v="35"/>
    <s v="District"/>
    <x v="382"/>
    <x v="412"/>
    <s v="Mangataboahangy"/>
  </r>
  <r>
    <x v="3"/>
    <x v="3"/>
    <s v="MG22203"/>
    <x v="36"/>
    <x v="36"/>
    <s v="District"/>
    <x v="383"/>
    <x v="413"/>
    <s v="Ambositra I"/>
  </r>
  <r>
    <x v="3"/>
    <x v="3"/>
    <s v="MG22203"/>
    <x v="36"/>
    <x v="36"/>
    <s v="District"/>
    <x v="384"/>
    <x v="414"/>
    <s v="Ambositra II"/>
  </r>
  <r>
    <x v="3"/>
    <x v="3"/>
    <s v="MG22203"/>
    <x v="36"/>
    <x v="36"/>
    <s v="District"/>
    <x v="385"/>
    <x v="415"/>
    <s v="Ankazoambo"/>
  </r>
  <r>
    <x v="3"/>
    <x v="3"/>
    <s v="MG22203"/>
    <x v="36"/>
    <x v="36"/>
    <s v="District"/>
    <x v="386"/>
    <x v="416"/>
    <s v="Ivony Miaramiasa"/>
  </r>
  <r>
    <x v="3"/>
    <x v="3"/>
    <s v="MG22203"/>
    <x v="36"/>
    <x v="36"/>
    <s v="District"/>
    <x v="387"/>
    <x v="417"/>
    <s v="Andina"/>
  </r>
  <r>
    <x v="3"/>
    <x v="3"/>
    <s v="MG22203"/>
    <x v="36"/>
    <x v="36"/>
    <s v="District"/>
    <x v="388"/>
    <x v="418"/>
    <s v="Imerina Imady"/>
  </r>
  <r>
    <x v="3"/>
    <x v="3"/>
    <s v="MG22203"/>
    <x v="36"/>
    <x v="36"/>
    <s v="District"/>
    <x v="389"/>
    <x v="419"/>
    <s v="Ivato"/>
  </r>
  <r>
    <x v="3"/>
    <x v="3"/>
    <s v="MG22203"/>
    <x v="36"/>
    <x v="36"/>
    <s v="District"/>
    <x v="106"/>
    <x v="420"/>
    <s v="Tsarasaotra"/>
  </r>
  <r>
    <x v="3"/>
    <x v="3"/>
    <s v="MG22203"/>
    <x v="36"/>
    <x v="36"/>
    <s v="District"/>
    <x v="390"/>
    <x v="421"/>
    <s v="Marosoa"/>
  </r>
  <r>
    <x v="3"/>
    <x v="3"/>
    <s v="MG22203"/>
    <x v="36"/>
    <x v="36"/>
    <s v="District"/>
    <x v="391"/>
    <x v="422"/>
    <s v="Fahizay"/>
  </r>
  <r>
    <x v="3"/>
    <x v="3"/>
    <s v="MG22203"/>
    <x v="36"/>
    <x v="36"/>
    <s v="District"/>
    <x v="392"/>
    <x v="423"/>
    <s v="Alakamisy Ambohijato"/>
  </r>
  <r>
    <x v="3"/>
    <x v="3"/>
    <s v="MG22203"/>
    <x v="36"/>
    <x v="36"/>
    <s v="District"/>
    <x v="393"/>
    <x v="424"/>
    <s v="Kianjandrakefina"/>
  </r>
  <r>
    <x v="3"/>
    <x v="3"/>
    <s v="MG22203"/>
    <x v="36"/>
    <x v="36"/>
    <s v="District"/>
    <x v="394"/>
    <x v="425"/>
    <s v="Ambalamanakana"/>
  </r>
  <r>
    <x v="3"/>
    <x v="3"/>
    <s v="MG22203"/>
    <x v="36"/>
    <x v="36"/>
    <s v="District"/>
    <x v="395"/>
    <x v="426"/>
    <s v="Ilaka Centre"/>
  </r>
  <r>
    <x v="3"/>
    <x v="3"/>
    <s v="MG22203"/>
    <x v="36"/>
    <x v="36"/>
    <s v="District"/>
    <x v="396"/>
    <x v="427"/>
    <s v="Ihadilanana"/>
  </r>
  <r>
    <x v="3"/>
    <x v="3"/>
    <s v="MG22203"/>
    <x v="36"/>
    <x v="36"/>
    <s v="District"/>
    <x v="397"/>
    <x v="428"/>
    <s v="Ambatofitorahana"/>
  </r>
  <r>
    <x v="3"/>
    <x v="3"/>
    <s v="MG22203"/>
    <x v="36"/>
    <x v="36"/>
    <s v="District"/>
    <x v="398"/>
    <x v="429"/>
    <s v="Antoetra"/>
  </r>
  <r>
    <x v="3"/>
    <x v="3"/>
    <s v="MG22203"/>
    <x v="36"/>
    <x v="36"/>
    <s v="District"/>
    <x v="399"/>
    <x v="430"/>
    <s v="Mahazina Ambohipierenana"/>
  </r>
  <r>
    <x v="3"/>
    <x v="3"/>
    <s v="MG22203"/>
    <x v="36"/>
    <x v="36"/>
    <s v="District"/>
    <x v="400"/>
    <x v="431"/>
    <s v="Sahatsiho Ambohimanjaka"/>
  </r>
  <r>
    <x v="3"/>
    <x v="3"/>
    <s v="MG22203"/>
    <x v="36"/>
    <x v="36"/>
    <s v="District"/>
    <x v="401"/>
    <x v="432"/>
    <s v="Ambohimitombo I"/>
  </r>
  <r>
    <x v="3"/>
    <x v="3"/>
    <s v="MG22203"/>
    <x v="36"/>
    <x v="36"/>
    <s v="District"/>
    <x v="402"/>
    <x v="433"/>
    <s v="Ambohimitombo II"/>
  </r>
  <r>
    <x v="3"/>
    <x v="3"/>
    <s v="MG22203"/>
    <x v="36"/>
    <x v="36"/>
    <s v="District"/>
    <x v="403"/>
    <x v="434"/>
    <s v="Ambinanindrano"/>
  </r>
  <r>
    <x v="3"/>
    <x v="3"/>
    <s v="MG22203"/>
    <x v="36"/>
    <x v="36"/>
    <s v="District"/>
    <x v="404"/>
    <x v="435"/>
    <s v="Vohidahy"/>
  </r>
  <r>
    <x v="3"/>
    <x v="3"/>
    <s v="MG22204"/>
    <x v="37"/>
    <x v="37"/>
    <s v="District"/>
    <x v="405"/>
    <x v="436"/>
    <s v="Fandriana"/>
  </r>
  <r>
    <x v="3"/>
    <x v="3"/>
    <s v="MG22204"/>
    <x v="37"/>
    <x v="37"/>
    <s v="District"/>
    <x v="406"/>
    <x v="437"/>
    <s v="Milamaina"/>
  </r>
  <r>
    <x v="3"/>
    <x v="3"/>
    <s v="MG22204"/>
    <x v="37"/>
    <x v="37"/>
    <s v="District"/>
    <x v="407"/>
    <x v="438"/>
    <s v="Sahamadio Fisakana"/>
  </r>
  <r>
    <x v="3"/>
    <x v="3"/>
    <s v="MG22204"/>
    <x v="37"/>
    <x v="37"/>
    <s v="District"/>
    <x v="37"/>
    <x v="439"/>
    <s v="Fiadanana"/>
  </r>
  <r>
    <x v="3"/>
    <x v="3"/>
    <s v="MG22204"/>
    <x v="37"/>
    <x v="37"/>
    <s v="District"/>
    <x v="408"/>
    <x v="440"/>
    <s v="Tsarazaza"/>
  </r>
  <r>
    <x v="3"/>
    <x v="3"/>
    <s v="MG22204"/>
    <x v="37"/>
    <x v="37"/>
    <s v="District"/>
    <x v="409"/>
    <x v="441"/>
    <s v="Tatamalaza"/>
  </r>
  <r>
    <x v="3"/>
    <x v="3"/>
    <s v="MG22204"/>
    <x v="37"/>
    <x v="37"/>
    <s v="District"/>
    <x v="410"/>
    <x v="442"/>
    <s v="Ankarinoro"/>
  </r>
  <r>
    <x v="3"/>
    <x v="3"/>
    <s v="MG22204"/>
    <x v="37"/>
    <x v="37"/>
    <s v="District"/>
    <x v="411"/>
    <x v="443"/>
    <s v="Sandrandahy"/>
  </r>
  <r>
    <x v="3"/>
    <x v="3"/>
    <s v="MG22204"/>
    <x v="37"/>
    <x v="37"/>
    <s v="District"/>
    <x v="373"/>
    <x v="444"/>
    <s v="Mahazoarivo"/>
  </r>
  <r>
    <x v="3"/>
    <x v="3"/>
    <s v="MG22204"/>
    <x v="37"/>
    <x v="37"/>
    <s v="District"/>
    <x v="412"/>
    <x v="445"/>
    <s v="Miarinavaratra"/>
  </r>
  <r>
    <x v="3"/>
    <x v="3"/>
    <s v="MG22204"/>
    <x v="37"/>
    <x v="37"/>
    <s v="District"/>
    <x v="413"/>
    <x v="446"/>
    <s v="Betsimisotra"/>
  </r>
  <r>
    <x v="3"/>
    <x v="3"/>
    <s v="MG22204"/>
    <x v="37"/>
    <x v="37"/>
    <s v="District"/>
    <x v="414"/>
    <x v="447"/>
    <s v="Alakamisy Ambohimahazo"/>
  </r>
  <r>
    <x v="3"/>
    <x v="3"/>
    <s v="MG22204"/>
    <x v="37"/>
    <x v="37"/>
    <s v="District"/>
    <x v="415"/>
    <x v="448"/>
    <s v="Imito"/>
  </r>
  <r>
    <x v="3"/>
    <x v="3"/>
    <s v="MG22223"/>
    <x v="16"/>
    <x v="16"/>
    <s v="District"/>
    <x v="416"/>
    <x v="449"/>
    <s v="Ambovombe Centre"/>
  </r>
  <r>
    <x v="3"/>
    <x v="3"/>
    <s v="MG22223"/>
    <x v="16"/>
    <x v="16"/>
    <s v="District"/>
    <x v="417"/>
    <x v="450"/>
    <s v="Ambohimahazo"/>
  </r>
  <r>
    <x v="3"/>
    <x v="3"/>
    <s v="MG22223"/>
    <x v="16"/>
    <x v="16"/>
    <s v="District"/>
    <x v="418"/>
    <x v="451"/>
    <s v="Anjoma Nandihizana"/>
  </r>
  <r>
    <x v="3"/>
    <x v="3"/>
    <s v="MG22223"/>
    <x v="16"/>
    <x v="16"/>
    <s v="District"/>
    <x v="419"/>
    <x v="452"/>
    <s v="Ambohimilanja"/>
  </r>
  <r>
    <x v="3"/>
    <x v="3"/>
    <s v="MG22223"/>
    <x v="16"/>
    <x v="16"/>
    <s v="District"/>
    <x v="420"/>
    <x v="453"/>
    <s v="Talata Vohimena"/>
  </r>
  <r>
    <x v="3"/>
    <x v="3"/>
    <s v="MG22223"/>
    <x v="16"/>
    <x v="16"/>
    <s v="District"/>
    <x v="421"/>
    <x v="454"/>
    <s v="Ambatomarina"/>
  </r>
  <r>
    <x v="3"/>
    <x v="3"/>
    <s v="MG22223"/>
    <x v="16"/>
    <x v="16"/>
    <s v="District"/>
    <x v="422"/>
    <x v="455"/>
    <s v="Andakatany"/>
  </r>
  <r>
    <x v="4"/>
    <x v="4"/>
    <s v="MG23206"/>
    <x v="38"/>
    <x v="38"/>
    <s v="District"/>
    <x v="423"/>
    <x v="456"/>
    <s v="Ifanadiana"/>
  </r>
  <r>
    <x v="4"/>
    <x v="4"/>
    <s v="MG23206"/>
    <x v="38"/>
    <x v="38"/>
    <s v="District"/>
    <x v="424"/>
    <x v="457"/>
    <s v="Antaretra"/>
  </r>
  <r>
    <x v="4"/>
    <x v="4"/>
    <s v="MG23206"/>
    <x v="38"/>
    <x v="38"/>
    <s v="District"/>
    <x v="425"/>
    <x v="458"/>
    <s v="Tsaratanana"/>
  </r>
  <r>
    <x v="4"/>
    <x v="4"/>
    <s v="MG23206"/>
    <x v="38"/>
    <x v="38"/>
    <s v="District"/>
    <x v="426"/>
    <x v="459"/>
    <s v="Ranomafana"/>
  </r>
  <r>
    <x v="4"/>
    <x v="4"/>
    <s v="MG23206"/>
    <x v="38"/>
    <x v="38"/>
    <s v="District"/>
    <x v="427"/>
    <x v="460"/>
    <s v="Kelilalina"/>
  </r>
  <r>
    <x v="4"/>
    <x v="4"/>
    <s v="MG23206"/>
    <x v="38"/>
    <x v="38"/>
    <s v="District"/>
    <x v="428"/>
    <x v="461"/>
    <s v="Androrangavola"/>
  </r>
  <r>
    <x v="4"/>
    <x v="4"/>
    <s v="MG23206"/>
    <x v="38"/>
    <x v="38"/>
    <s v="District"/>
    <x v="429"/>
    <x v="462"/>
    <s v="Marotoko"/>
  </r>
  <r>
    <x v="4"/>
    <x v="4"/>
    <s v="MG23206"/>
    <x v="38"/>
    <x v="38"/>
    <s v="District"/>
    <x v="430"/>
    <x v="463"/>
    <s v="Ambohimiera"/>
  </r>
  <r>
    <x v="4"/>
    <x v="4"/>
    <s v="MG23206"/>
    <x v="38"/>
    <x v="38"/>
    <s v="District"/>
    <x v="431"/>
    <x v="464"/>
    <s v="Antsindra"/>
  </r>
  <r>
    <x v="4"/>
    <x v="4"/>
    <s v="MG23206"/>
    <x v="38"/>
    <x v="38"/>
    <s v="District"/>
    <x v="432"/>
    <x v="465"/>
    <s v="Ambohimanga Du Sud"/>
  </r>
  <r>
    <x v="4"/>
    <x v="4"/>
    <s v="MG23206"/>
    <x v="38"/>
    <x v="38"/>
    <s v="District"/>
    <x v="433"/>
    <x v="466"/>
    <s v="Analampasina"/>
  </r>
  <r>
    <x v="4"/>
    <x v="4"/>
    <s v="MG23206"/>
    <x v="38"/>
    <x v="38"/>
    <s v="District"/>
    <x v="434"/>
    <x v="467"/>
    <s v="Fasintsara"/>
  </r>
  <r>
    <x v="4"/>
    <x v="4"/>
    <s v="MG23206"/>
    <x v="38"/>
    <x v="38"/>
    <s v="District"/>
    <x v="435"/>
    <x v="468"/>
    <s v="Maroharatra"/>
  </r>
  <r>
    <x v="4"/>
    <x v="4"/>
    <s v="MG23207"/>
    <x v="39"/>
    <x v="39"/>
    <s v="District"/>
    <x v="436"/>
    <x v="469"/>
    <s v="Nosy Varika"/>
  </r>
  <r>
    <x v="4"/>
    <x v="4"/>
    <s v="MG23207"/>
    <x v="39"/>
    <x v="39"/>
    <s v="District"/>
    <x v="437"/>
    <x v="470"/>
    <s v="Ambahy"/>
  </r>
  <r>
    <x v="4"/>
    <x v="4"/>
    <s v="MG23207"/>
    <x v="39"/>
    <x v="39"/>
    <s v="District"/>
    <x v="438"/>
    <x v="471"/>
    <s v="Andara"/>
  </r>
  <r>
    <x v="4"/>
    <x v="4"/>
    <s v="MG23207"/>
    <x v="39"/>
    <x v="39"/>
    <s v="District"/>
    <x v="37"/>
    <x v="472"/>
    <s v="Fiadanana"/>
  </r>
  <r>
    <x v="4"/>
    <x v="4"/>
    <s v="MG23207"/>
    <x v="39"/>
    <x v="39"/>
    <s v="District"/>
    <x v="439"/>
    <x v="473"/>
    <s v="Ambodirian'i Sahafary"/>
  </r>
  <r>
    <x v="4"/>
    <x v="4"/>
    <s v="MG23207"/>
    <x v="39"/>
    <x v="39"/>
    <s v="District"/>
    <x v="440"/>
    <x v="474"/>
    <s v="Sahavato"/>
  </r>
  <r>
    <x v="4"/>
    <x v="4"/>
    <s v="MG23207"/>
    <x v="39"/>
    <x v="39"/>
    <s v="District"/>
    <x v="441"/>
    <x v="475"/>
    <s v="Vohilava"/>
  </r>
  <r>
    <x v="4"/>
    <x v="4"/>
    <s v="MG23207"/>
    <x v="39"/>
    <x v="39"/>
    <s v="District"/>
    <x v="442"/>
    <x v="476"/>
    <s v="Vohitrandriana"/>
  </r>
  <r>
    <x v="4"/>
    <x v="4"/>
    <s v="MG23207"/>
    <x v="39"/>
    <x v="39"/>
    <s v="District"/>
    <x v="443"/>
    <x v="477"/>
    <s v="Vohidroa"/>
  </r>
  <r>
    <x v="4"/>
    <x v="4"/>
    <s v="MG23207"/>
    <x v="39"/>
    <x v="39"/>
    <s v="District"/>
    <x v="444"/>
    <x v="478"/>
    <s v="Ambakobe"/>
  </r>
  <r>
    <x v="4"/>
    <x v="4"/>
    <s v="MG23207"/>
    <x v="39"/>
    <x v="39"/>
    <s v="District"/>
    <x v="144"/>
    <x v="479"/>
    <s v="Soavina"/>
  </r>
  <r>
    <x v="4"/>
    <x v="4"/>
    <s v="MG23207"/>
    <x v="39"/>
    <x v="39"/>
    <s v="District"/>
    <x v="445"/>
    <x v="480"/>
    <s v="Ambodilafa"/>
  </r>
  <r>
    <x v="4"/>
    <x v="4"/>
    <s v="MG23207"/>
    <x v="39"/>
    <x v="39"/>
    <s v="District"/>
    <x v="428"/>
    <x v="481"/>
    <s v="Androrangavola"/>
  </r>
  <r>
    <x v="4"/>
    <x v="4"/>
    <s v="MG23207"/>
    <x v="39"/>
    <x v="39"/>
    <s v="District"/>
    <x v="446"/>
    <x v="482"/>
    <s v="Ampasinambo"/>
  </r>
  <r>
    <x v="4"/>
    <x v="4"/>
    <s v="MG23207"/>
    <x v="39"/>
    <x v="39"/>
    <s v="District"/>
    <x v="219"/>
    <x v="483"/>
    <s v="Antanambao"/>
  </r>
  <r>
    <x v="4"/>
    <x v="4"/>
    <s v="MG23207"/>
    <x v="39"/>
    <x v="39"/>
    <s v="District"/>
    <x v="447"/>
    <x v="484"/>
    <s v="Angodongodona"/>
  </r>
  <r>
    <x v="4"/>
    <x v="4"/>
    <s v="MG23207"/>
    <x v="39"/>
    <x v="39"/>
    <s v="District"/>
    <x v="448"/>
    <x v="485"/>
    <s v="Befody"/>
  </r>
  <r>
    <x v="4"/>
    <x v="4"/>
    <s v="MG23207"/>
    <x v="39"/>
    <x v="39"/>
    <s v="District"/>
    <x v="449"/>
    <x v="486"/>
    <s v="Ambodiara"/>
  </r>
  <r>
    <x v="4"/>
    <x v="4"/>
    <s v="MG23209"/>
    <x v="40"/>
    <x v="40"/>
    <s v="District"/>
    <x v="450"/>
    <x v="487"/>
    <s v="Mananjary"/>
  </r>
  <r>
    <x v="4"/>
    <x v="4"/>
    <s v="MG23209"/>
    <x v="40"/>
    <x v="40"/>
    <s v="District"/>
    <x v="451"/>
    <x v="488"/>
    <s v="Tsaravary"/>
  </r>
  <r>
    <x v="4"/>
    <x v="4"/>
    <s v="MG23209"/>
    <x v="40"/>
    <x v="40"/>
    <s v="District"/>
    <x v="452"/>
    <x v="489"/>
    <s v="Ankatafana"/>
  </r>
  <r>
    <x v="4"/>
    <x v="4"/>
    <s v="MG23209"/>
    <x v="40"/>
    <x v="40"/>
    <s v="District"/>
    <x v="453"/>
    <x v="490"/>
    <s v="Mahatsara Sud"/>
  </r>
  <r>
    <x v="4"/>
    <x v="4"/>
    <s v="MG23209"/>
    <x v="40"/>
    <x v="40"/>
    <s v="District"/>
    <x v="454"/>
    <x v="491"/>
    <s v="Tsiatosika"/>
  </r>
  <r>
    <x v="4"/>
    <x v="4"/>
    <s v="MG23209"/>
    <x v="40"/>
    <x v="40"/>
    <s v="District"/>
    <x v="455"/>
    <x v="492"/>
    <s v="Mahatsara Iefaka"/>
  </r>
  <r>
    <x v="4"/>
    <x v="4"/>
    <s v="MG23209"/>
    <x v="40"/>
    <x v="40"/>
    <s v="District"/>
    <x v="456"/>
    <x v="493"/>
    <s v="Marokarima"/>
  </r>
  <r>
    <x v="4"/>
    <x v="4"/>
    <s v="MG23209"/>
    <x v="40"/>
    <x v="40"/>
    <s v="District"/>
    <x v="233"/>
    <x v="494"/>
    <s v="Morafeno"/>
  </r>
  <r>
    <x v="4"/>
    <x v="4"/>
    <s v="MG23209"/>
    <x v="40"/>
    <x v="40"/>
    <s v="District"/>
    <x v="457"/>
    <x v="495"/>
    <s v="Antsenavolo"/>
  </r>
  <r>
    <x v="4"/>
    <x v="4"/>
    <s v="MG23209"/>
    <x v="40"/>
    <x v="40"/>
    <s v="District"/>
    <x v="458"/>
    <x v="496"/>
    <s v="Marosangy"/>
  </r>
  <r>
    <x v="4"/>
    <x v="4"/>
    <s v="MG23209"/>
    <x v="40"/>
    <x v="40"/>
    <s v="District"/>
    <x v="459"/>
    <x v="497"/>
    <s v="Ambohimiarina II"/>
  </r>
  <r>
    <x v="4"/>
    <x v="4"/>
    <s v="MG23209"/>
    <x v="40"/>
    <x v="40"/>
    <s v="District"/>
    <x v="460"/>
    <x v="498"/>
    <s v="Andranambolava"/>
  </r>
  <r>
    <x v="4"/>
    <x v="4"/>
    <s v="MG23209"/>
    <x v="40"/>
    <x v="40"/>
    <s v="District"/>
    <x v="441"/>
    <x v="499"/>
    <s v="Vohilava"/>
  </r>
  <r>
    <x v="4"/>
    <x v="4"/>
    <s v="MG23209"/>
    <x v="40"/>
    <x v="40"/>
    <s v="District"/>
    <x v="461"/>
    <x v="500"/>
    <s v="Mahela"/>
  </r>
  <r>
    <x v="4"/>
    <x v="4"/>
    <s v="MG23209"/>
    <x v="40"/>
    <x v="40"/>
    <s v="District"/>
    <x v="462"/>
    <x v="501"/>
    <s v="Ambohitsara Est"/>
  </r>
  <r>
    <x v="4"/>
    <x v="4"/>
    <s v="MG23209"/>
    <x v="40"/>
    <x v="40"/>
    <s v="District"/>
    <x v="463"/>
    <x v="502"/>
    <s v="Mahavoky Nord"/>
  </r>
  <r>
    <x v="4"/>
    <x v="4"/>
    <s v="MG23209"/>
    <x v="40"/>
    <x v="40"/>
    <s v="District"/>
    <x v="464"/>
    <x v="503"/>
    <s v="Andonabe"/>
  </r>
  <r>
    <x v="4"/>
    <x v="4"/>
    <s v="MG23209"/>
    <x v="40"/>
    <x v="40"/>
    <s v="District"/>
    <x v="465"/>
    <x v="504"/>
    <s v="Ambohinihaonana"/>
  </r>
  <r>
    <x v="4"/>
    <x v="4"/>
    <s v="MG23209"/>
    <x v="40"/>
    <x v="40"/>
    <s v="District"/>
    <x v="466"/>
    <x v="505"/>
    <s v="Marofototra"/>
  </r>
  <r>
    <x v="4"/>
    <x v="4"/>
    <s v="MG23209"/>
    <x v="40"/>
    <x v="40"/>
    <s v="District"/>
    <x v="467"/>
    <x v="506"/>
    <s v="Andranomavo"/>
  </r>
  <r>
    <x v="4"/>
    <x v="4"/>
    <s v="MG23209"/>
    <x v="40"/>
    <x v="40"/>
    <s v="District"/>
    <x v="468"/>
    <x v="507"/>
    <s v="Vatohandrina"/>
  </r>
  <r>
    <x v="4"/>
    <x v="4"/>
    <s v="MG23209"/>
    <x v="40"/>
    <x v="40"/>
    <s v="District"/>
    <x v="469"/>
    <x v="508"/>
    <s v="Ambalahosy Nord"/>
  </r>
  <r>
    <x v="4"/>
    <x v="4"/>
    <s v="MG23209"/>
    <x v="40"/>
    <x v="40"/>
    <s v="District"/>
    <x v="470"/>
    <x v="509"/>
    <s v="Ambodinonoka"/>
  </r>
  <r>
    <x v="4"/>
    <x v="4"/>
    <s v="MG23209"/>
    <x v="40"/>
    <x v="40"/>
    <s v="District"/>
    <x v="424"/>
    <x v="510"/>
    <s v="Antaretra"/>
  </r>
  <r>
    <x v="4"/>
    <x v="4"/>
    <s v="MG23209"/>
    <x v="40"/>
    <x v="40"/>
    <s v="District"/>
    <x v="471"/>
    <x v="511"/>
    <s v="Kianjavato"/>
  </r>
  <r>
    <x v="4"/>
    <x v="4"/>
    <s v="MG23209"/>
    <x v="40"/>
    <x v="40"/>
    <s v="District"/>
    <x v="472"/>
    <x v="512"/>
    <s v="Sandrohy"/>
  </r>
  <r>
    <x v="4"/>
    <x v="4"/>
    <s v="MG23209"/>
    <x v="40"/>
    <x v="40"/>
    <s v="District"/>
    <x v="473"/>
    <x v="513"/>
    <s v="Anosimparihy"/>
  </r>
  <r>
    <x v="4"/>
    <x v="4"/>
    <s v="MG23209"/>
    <x v="40"/>
    <x v="40"/>
    <s v="District"/>
    <x v="474"/>
    <x v="514"/>
    <s v="Manakana Nord"/>
  </r>
  <r>
    <x v="4"/>
    <x v="4"/>
    <s v="MG23209"/>
    <x v="40"/>
    <x v="40"/>
    <s v="District"/>
    <x v="475"/>
    <x v="515"/>
    <s v="Namorona"/>
  </r>
  <r>
    <x v="4"/>
    <x v="4"/>
    <s v="MG23210"/>
    <x v="41"/>
    <x v="41"/>
    <s v="District"/>
    <x v="476"/>
    <x v="516"/>
    <s v="Manakara"/>
  </r>
  <r>
    <x v="4"/>
    <x v="4"/>
    <s v="MG23210"/>
    <x v="41"/>
    <x v="41"/>
    <s v="District"/>
    <x v="477"/>
    <x v="517"/>
    <s v="Tataho"/>
  </r>
  <r>
    <x v="4"/>
    <x v="4"/>
    <s v="MG23210"/>
    <x v="41"/>
    <x v="41"/>
    <s v="District"/>
    <x v="478"/>
    <x v="518"/>
    <s v="Mangatsiotra"/>
  </r>
  <r>
    <x v="4"/>
    <x v="4"/>
    <s v="MG23210"/>
    <x v="41"/>
    <x v="41"/>
    <s v="District"/>
    <x v="479"/>
    <x v="519"/>
    <s v="Marofarihy"/>
  </r>
  <r>
    <x v="4"/>
    <x v="4"/>
    <s v="MG23210"/>
    <x v="41"/>
    <x v="41"/>
    <s v="District"/>
    <x v="21"/>
    <x v="520"/>
    <s v="Anosiala"/>
  </r>
  <r>
    <x v="4"/>
    <x v="4"/>
    <s v="MG23210"/>
    <x v="41"/>
    <x v="41"/>
    <s v="District"/>
    <x v="480"/>
    <x v="521"/>
    <s v="Ambila"/>
  </r>
  <r>
    <x v="4"/>
    <x v="4"/>
    <s v="MG23210"/>
    <x v="41"/>
    <x v="41"/>
    <s v="District"/>
    <x v="481"/>
    <x v="522"/>
    <s v="Sorombo"/>
  </r>
  <r>
    <x v="4"/>
    <x v="4"/>
    <s v="MG23210"/>
    <x v="41"/>
    <x v="41"/>
    <s v="District"/>
    <x v="482"/>
    <x v="523"/>
    <s v="Mizilo Gara"/>
  </r>
  <r>
    <x v="4"/>
    <x v="4"/>
    <s v="MG23210"/>
    <x v="41"/>
    <x v="41"/>
    <s v="District"/>
    <x v="483"/>
    <x v="524"/>
    <s v="Ambohitsara M"/>
  </r>
  <r>
    <x v="4"/>
    <x v="4"/>
    <s v="MG23210"/>
    <x v="41"/>
    <x v="41"/>
    <s v="District"/>
    <x v="484"/>
    <x v="525"/>
    <s v="Sahasinaka"/>
  </r>
  <r>
    <x v="4"/>
    <x v="4"/>
    <s v="MG23210"/>
    <x v="41"/>
    <x v="41"/>
    <s v="District"/>
    <x v="485"/>
    <x v="526"/>
    <s v="Sahanambohitra"/>
  </r>
  <r>
    <x v="4"/>
    <x v="4"/>
    <s v="MG23210"/>
    <x v="41"/>
    <x v="41"/>
    <s v="District"/>
    <x v="486"/>
    <x v="527"/>
    <s v="Ambahatrazo"/>
  </r>
  <r>
    <x v="4"/>
    <x v="4"/>
    <s v="MG23210"/>
    <x v="41"/>
    <x v="41"/>
    <s v="District"/>
    <x v="487"/>
    <x v="528"/>
    <s v="Amboanjo"/>
  </r>
  <r>
    <x v="4"/>
    <x v="4"/>
    <s v="MG23210"/>
    <x v="41"/>
    <x v="41"/>
    <s v="District"/>
    <x v="488"/>
    <x v="529"/>
    <s v="Anorombato"/>
  </r>
  <r>
    <x v="4"/>
    <x v="4"/>
    <s v="MG23210"/>
    <x v="41"/>
    <x v="41"/>
    <s v="District"/>
    <x v="489"/>
    <x v="530"/>
    <s v="Vohimasy"/>
  </r>
  <r>
    <x v="4"/>
    <x v="4"/>
    <s v="MG23210"/>
    <x v="41"/>
    <x v="41"/>
    <s v="District"/>
    <x v="490"/>
    <x v="531"/>
    <s v="Lokomby"/>
  </r>
  <r>
    <x v="4"/>
    <x v="4"/>
    <s v="MG23210"/>
    <x v="41"/>
    <x v="41"/>
    <s v="District"/>
    <x v="491"/>
    <x v="532"/>
    <s v="Vatana"/>
  </r>
  <r>
    <x v="4"/>
    <x v="4"/>
    <s v="MG23210"/>
    <x v="41"/>
    <x v="41"/>
    <s v="District"/>
    <x v="492"/>
    <x v="533"/>
    <s v="Sakoana"/>
  </r>
  <r>
    <x v="4"/>
    <x v="4"/>
    <s v="MG23210"/>
    <x v="41"/>
    <x v="41"/>
    <s v="District"/>
    <x v="493"/>
    <x v="534"/>
    <s v="Ambahive"/>
  </r>
  <r>
    <x v="4"/>
    <x v="4"/>
    <s v="MG23210"/>
    <x v="41"/>
    <x v="41"/>
    <s v="District"/>
    <x v="494"/>
    <x v="535"/>
    <s v="Ambandrika"/>
  </r>
  <r>
    <x v="4"/>
    <x v="4"/>
    <s v="MG23210"/>
    <x v="41"/>
    <x v="41"/>
    <s v="District"/>
    <x v="495"/>
    <x v="536"/>
    <s v="Ambalaroka"/>
  </r>
  <r>
    <x v="4"/>
    <x v="4"/>
    <s v="MG23210"/>
    <x v="41"/>
    <x v="41"/>
    <s v="District"/>
    <x v="496"/>
    <x v="537"/>
    <s v="Vohimanitra"/>
  </r>
  <r>
    <x v="4"/>
    <x v="4"/>
    <s v="MG23210"/>
    <x v="41"/>
    <x v="41"/>
    <s v="District"/>
    <x v="497"/>
    <x v="538"/>
    <s v="Mitanty"/>
  </r>
  <r>
    <x v="4"/>
    <x v="4"/>
    <s v="MG23210"/>
    <x v="41"/>
    <x v="41"/>
    <s v="District"/>
    <x v="253"/>
    <x v="539"/>
    <s v="Analavory"/>
  </r>
  <r>
    <x v="4"/>
    <x v="4"/>
    <s v="MG23210"/>
    <x v="41"/>
    <x v="41"/>
    <s v="District"/>
    <x v="498"/>
    <x v="540"/>
    <s v="Bekatra"/>
  </r>
  <r>
    <x v="4"/>
    <x v="4"/>
    <s v="MG23210"/>
    <x v="41"/>
    <x v="41"/>
    <s v="District"/>
    <x v="352"/>
    <x v="541"/>
    <s v="Vinanitelo"/>
  </r>
  <r>
    <x v="4"/>
    <x v="4"/>
    <s v="MG23210"/>
    <x v="41"/>
    <x v="41"/>
    <s v="District"/>
    <x v="499"/>
    <x v="542"/>
    <s v="Ampasimanjeva"/>
  </r>
  <r>
    <x v="4"/>
    <x v="4"/>
    <s v="MG23210"/>
    <x v="41"/>
    <x v="41"/>
    <s v="District"/>
    <x v="500"/>
    <x v="543"/>
    <s v="Ambotaka"/>
  </r>
  <r>
    <x v="4"/>
    <x v="4"/>
    <s v="MG23210"/>
    <x v="41"/>
    <x v="41"/>
    <s v="District"/>
    <x v="501"/>
    <x v="544"/>
    <s v="Nihaonana"/>
  </r>
  <r>
    <x v="4"/>
    <x v="4"/>
    <s v="MG23210"/>
    <x v="41"/>
    <x v="41"/>
    <s v="District"/>
    <x v="502"/>
    <x v="545"/>
    <s v="Mavorano"/>
  </r>
  <r>
    <x v="4"/>
    <x v="4"/>
    <s v="MG23210"/>
    <x v="41"/>
    <x v="41"/>
    <s v="District"/>
    <x v="503"/>
    <x v="546"/>
    <s v="Vohimasina Nord"/>
  </r>
  <r>
    <x v="4"/>
    <x v="4"/>
    <s v="MG23210"/>
    <x v="41"/>
    <x v="41"/>
    <s v="District"/>
    <x v="504"/>
    <x v="547"/>
    <s v="Vohimasina Sud"/>
  </r>
  <r>
    <x v="4"/>
    <x v="4"/>
    <s v="MG23210"/>
    <x v="41"/>
    <x v="41"/>
    <s v="District"/>
    <x v="505"/>
    <x v="548"/>
    <s v="Betampona"/>
  </r>
  <r>
    <x v="4"/>
    <x v="4"/>
    <s v="MG23210"/>
    <x v="41"/>
    <x v="41"/>
    <s v="District"/>
    <x v="441"/>
    <x v="549"/>
    <s v="Vohilava"/>
  </r>
  <r>
    <x v="4"/>
    <x v="4"/>
    <s v="MG23210"/>
    <x v="41"/>
    <x v="41"/>
    <s v="District"/>
    <x v="506"/>
    <x v="550"/>
    <s v="Fenomby"/>
  </r>
  <r>
    <x v="4"/>
    <x v="4"/>
    <s v="MG23210"/>
    <x v="41"/>
    <x v="41"/>
    <s v="District"/>
    <x v="507"/>
    <x v="551"/>
    <s v="Ambalavero"/>
  </r>
  <r>
    <x v="4"/>
    <x v="4"/>
    <s v="MG23210"/>
    <x v="41"/>
    <x v="41"/>
    <s v="District"/>
    <x v="508"/>
    <x v="552"/>
    <s v="Amborondra"/>
  </r>
  <r>
    <x v="4"/>
    <x v="4"/>
    <s v="MG23210"/>
    <x v="41"/>
    <x v="41"/>
    <s v="District"/>
    <x v="509"/>
    <x v="553"/>
    <s v="Mahabako"/>
  </r>
  <r>
    <x v="4"/>
    <x v="4"/>
    <s v="MG23210"/>
    <x v="41"/>
    <x v="41"/>
    <s v="District"/>
    <x v="510"/>
    <x v="554"/>
    <s v="Onilahy"/>
  </r>
  <r>
    <x v="4"/>
    <x v="4"/>
    <s v="MG23210"/>
    <x v="41"/>
    <x v="41"/>
    <s v="District"/>
    <x v="511"/>
    <x v="555"/>
    <s v="Mahamaibe"/>
  </r>
  <r>
    <x v="4"/>
    <x v="4"/>
    <s v="MG23210"/>
    <x v="41"/>
    <x v="41"/>
    <s v="District"/>
    <x v="512"/>
    <x v="556"/>
    <s v="Kianjanomby"/>
  </r>
  <r>
    <x v="4"/>
    <x v="4"/>
    <s v="MG23210"/>
    <x v="41"/>
    <x v="41"/>
    <s v="District"/>
    <x v="513"/>
    <x v="557"/>
    <s v="Ampasimpotsy Sud"/>
  </r>
  <r>
    <x v="4"/>
    <x v="4"/>
    <s v="MG23210"/>
    <x v="41"/>
    <x v="41"/>
    <s v="District"/>
    <x v="514"/>
    <x v="558"/>
    <s v="Anteza"/>
  </r>
  <r>
    <x v="4"/>
    <x v="4"/>
    <s v="MG23210"/>
    <x v="41"/>
    <x v="41"/>
    <s v="District"/>
    <x v="515"/>
    <x v="559"/>
    <s v="Saharefo"/>
  </r>
  <r>
    <x v="4"/>
    <x v="4"/>
    <s v="MG23210"/>
    <x v="41"/>
    <x v="41"/>
    <s v="District"/>
    <x v="516"/>
    <x v="560"/>
    <s v="Ampasimboraka"/>
  </r>
  <r>
    <x v="4"/>
    <x v="4"/>
    <s v="MG23211"/>
    <x v="17"/>
    <x v="17"/>
    <s v="District"/>
    <x v="517"/>
    <x v="561"/>
    <s v="Ikongo"/>
  </r>
  <r>
    <x v="4"/>
    <x v="4"/>
    <s v="MG23211"/>
    <x v="17"/>
    <x v="17"/>
    <s v="District"/>
    <x v="518"/>
    <x v="562"/>
    <s v="Ambolomadinika"/>
  </r>
  <r>
    <x v="4"/>
    <x v="4"/>
    <s v="MG23211"/>
    <x v="17"/>
    <x v="17"/>
    <s v="District"/>
    <x v="519"/>
    <x v="563"/>
    <s v="Ambatofotsy"/>
  </r>
  <r>
    <x v="4"/>
    <x v="4"/>
    <s v="MG23211"/>
    <x v="17"/>
    <x v="17"/>
    <s v="District"/>
    <x v="520"/>
    <x v="564"/>
    <s v="Belemoka"/>
  </r>
  <r>
    <x v="4"/>
    <x v="4"/>
    <s v="MG23211"/>
    <x v="17"/>
    <x v="17"/>
    <s v="District"/>
    <x v="521"/>
    <x v="565"/>
    <s v="Maromiandra"/>
  </r>
  <r>
    <x v="4"/>
    <x v="4"/>
    <s v="MG23211"/>
    <x v="17"/>
    <x v="17"/>
    <s v="District"/>
    <x v="522"/>
    <x v="566"/>
    <s v="Manampatrana"/>
  </r>
  <r>
    <x v="4"/>
    <x v="4"/>
    <s v="MG23211"/>
    <x v="17"/>
    <x v="17"/>
    <s v="District"/>
    <x v="523"/>
    <x v="567"/>
    <s v="Ambinanitromby"/>
  </r>
  <r>
    <x v="4"/>
    <x v="4"/>
    <s v="MG23211"/>
    <x v="17"/>
    <x v="17"/>
    <s v="District"/>
    <x v="524"/>
    <x v="568"/>
    <s v="Ifanirea"/>
  </r>
  <r>
    <x v="4"/>
    <x v="4"/>
    <s v="MG23211"/>
    <x v="17"/>
    <x v="17"/>
    <s v="District"/>
    <x v="525"/>
    <x v="569"/>
    <s v="Tanakambana"/>
  </r>
  <r>
    <x v="4"/>
    <x v="4"/>
    <s v="MG23211"/>
    <x v="17"/>
    <x v="17"/>
    <s v="District"/>
    <x v="526"/>
    <x v="570"/>
    <s v="Sahalanona"/>
  </r>
  <r>
    <x v="4"/>
    <x v="4"/>
    <s v="MG23211"/>
    <x v="17"/>
    <x v="17"/>
    <s v="District"/>
    <x v="527"/>
    <x v="571"/>
    <s v="Tolongoina"/>
  </r>
  <r>
    <x v="4"/>
    <x v="4"/>
    <s v="MG23211"/>
    <x v="17"/>
    <x v="17"/>
    <s v="District"/>
    <x v="528"/>
    <x v="572"/>
    <s v="Ambohimisafy"/>
  </r>
  <r>
    <x v="4"/>
    <x v="4"/>
    <s v="MG23212"/>
    <x v="42"/>
    <x v="42"/>
    <s v="District"/>
    <x v="529"/>
    <x v="573"/>
    <s v="Vohipeno"/>
  </r>
  <r>
    <x v="4"/>
    <x v="4"/>
    <s v="MG23212"/>
    <x v="42"/>
    <x v="42"/>
    <s v="District"/>
    <x v="530"/>
    <x v="574"/>
    <s v="Vohitrindry"/>
  </r>
  <r>
    <x v="4"/>
    <x v="4"/>
    <s v="MG23212"/>
    <x v="42"/>
    <x v="42"/>
    <s v="District"/>
    <x v="531"/>
    <x v="575"/>
    <s v="Vohindava"/>
  </r>
  <r>
    <x v="4"/>
    <x v="4"/>
    <s v="MG23212"/>
    <x v="42"/>
    <x v="42"/>
    <s v="District"/>
    <x v="389"/>
    <x v="576"/>
    <s v="Ivato"/>
  </r>
  <r>
    <x v="8"/>
    <x v="8"/>
    <s v="MG51506"/>
    <x v="43"/>
    <x v="43"/>
    <s v="District"/>
    <x v="532"/>
    <x v="577"/>
    <s v="SAVAZY II"/>
  </r>
  <r>
    <x v="4"/>
    <x v="4"/>
    <s v="MG23212"/>
    <x v="42"/>
    <x v="42"/>
    <s v="District"/>
    <x v="533"/>
    <x v="578"/>
    <s v="Savana"/>
  </r>
  <r>
    <x v="4"/>
    <x v="4"/>
    <s v="MG23212"/>
    <x v="42"/>
    <x v="42"/>
    <s v="District"/>
    <x v="534"/>
    <x v="579"/>
    <s v="Anoloka"/>
  </r>
  <r>
    <x v="4"/>
    <x v="4"/>
    <s v="MG23212"/>
    <x v="42"/>
    <x v="42"/>
    <s v="District"/>
    <x v="38"/>
    <x v="580"/>
    <s v="Mahabo"/>
  </r>
  <r>
    <x v="4"/>
    <x v="4"/>
    <s v="MG23212"/>
    <x v="42"/>
    <x v="42"/>
    <s v="District"/>
    <x v="535"/>
    <x v="581"/>
    <s v="Ankarimbary"/>
  </r>
  <r>
    <x v="4"/>
    <x v="4"/>
    <s v="MG23212"/>
    <x v="42"/>
    <x v="42"/>
    <s v="District"/>
    <x v="536"/>
    <x v="582"/>
    <s v="Lanivo"/>
  </r>
  <r>
    <x v="4"/>
    <x v="4"/>
    <s v="MG23212"/>
    <x v="42"/>
    <x v="42"/>
    <s v="District"/>
    <x v="537"/>
    <x v="583"/>
    <s v="Nato"/>
  </r>
  <r>
    <x v="4"/>
    <x v="4"/>
    <s v="MG23212"/>
    <x v="42"/>
    <x v="42"/>
    <s v="District"/>
    <x v="351"/>
    <x v="584"/>
    <s v="Mahasoabe"/>
  </r>
  <r>
    <x v="4"/>
    <x v="4"/>
    <s v="MG23212"/>
    <x v="42"/>
    <x v="42"/>
    <s v="District"/>
    <x v="538"/>
    <x v="585"/>
    <s v="Onjatsy"/>
  </r>
  <r>
    <x v="4"/>
    <x v="4"/>
    <s v="MG23212"/>
    <x v="42"/>
    <x v="42"/>
    <s v="District"/>
    <x v="539"/>
    <x v="586"/>
    <s v="Vohilany"/>
  </r>
  <r>
    <x v="4"/>
    <x v="4"/>
    <s v="MG23212"/>
    <x v="42"/>
    <x v="42"/>
    <s v="District"/>
    <x v="540"/>
    <x v="587"/>
    <s v="Andemaka"/>
  </r>
  <r>
    <x v="4"/>
    <x v="4"/>
    <s v="MG23212"/>
    <x v="42"/>
    <x v="42"/>
    <s v="District"/>
    <x v="541"/>
    <x v="588"/>
    <s v="Ifatsy"/>
  </r>
  <r>
    <x v="4"/>
    <x v="4"/>
    <s v="MG23212"/>
    <x v="42"/>
    <x v="42"/>
    <s v="District"/>
    <x v="542"/>
    <x v="589"/>
    <s v="Antananabo"/>
  </r>
  <r>
    <x v="4"/>
    <x v="4"/>
    <s v="MG23212"/>
    <x v="42"/>
    <x v="42"/>
    <s v="District"/>
    <x v="543"/>
    <x v="590"/>
    <s v="Ilakatra"/>
  </r>
  <r>
    <x v="4"/>
    <x v="4"/>
    <s v="MG23212"/>
    <x v="42"/>
    <x v="42"/>
    <s v="District"/>
    <x v="544"/>
    <x v="591"/>
    <s v="Sahalava"/>
  </r>
  <r>
    <x v="4"/>
    <x v="4"/>
    <s v="MG23212"/>
    <x v="42"/>
    <x v="42"/>
    <s v="District"/>
    <x v="373"/>
    <x v="592"/>
    <s v="Mahazoarivo"/>
  </r>
  <r>
    <x v="9"/>
    <x v="9"/>
    <s v="MG24216"/>
    <x v="44"/>
    <x v="44"/>
    <s v="District"/>
    <x v="545"/>
    <x v="593"/>
    <s v="Ihosy"/>
  </r>
  <r>
    <x v="9"/>
    <x v="9"/>
    <s v="MG24216"/>
    <x v="44"/>
    <x v="44"/>
    <s v="District"/>
    <x v="546"/>
    <x v="594"/>
    <s v="Ankily"/>
  </r>
  <r>
    <x v="9"/>
    <x v="9"/>
    <s v="MG24216"/>
    <x v="44"/>
    <x v="44"/>
    <s v="District"/>
    <x v="547"/>
    <x v="595"/>
    <s v="Ambia"/>
  </r>
  <r>
    <x v="9"/>
    <x v="9"/>
    <s v="MG24216"/>
    <x v="44"/>
    <x v="44"/>
    <s v="District"/>
    <x v="548"/>
    <x v="596"/>
    <s v="Tolohomiady"/>
  </r>
  <r>
    <x v="9"/>
    <x v="9"/>
    <s v="MG24216"/>
    <x v="44"/>
    <x v="44"/>
    <s v="District"/>
    <x v="549"/>
    <x v="597"/>
    <s v="Irina"/>
  </r>
  <r>
    <x v="9"/>
    <x v="9"/>
    <s v="MG24216"/>
    <x v="44"/>
    <x v="44"/>
    <s v="District"/>
    <x v="550"/>
    <x v="598"/>
    <s v="Sahambano"/>
  </r>
  <r>
    <x v="9"/>
    <x v="9"/>
    <s v="MG24216"/>
    <x v="44"/>
    <x v="44"/>
    <s v="District"/>
    <x v="551"/>
    <x v="599"/>
    <s v="Analaliry"/>
  </r>
  <r>
    <x v="9"/>
    <x v="9"/>
    <s v="MG24216"/>
    <x v="44"/>
    <x v="44"/>
    <s v="District"/>
    <x v="552"/>
    <x v="600"/>
    <s v="Mahasoa"/>
  </r>
  <r>
    <x v="9"/>
    <x v="9"/>
    <s v="MG24216"/>
    <x v="44"/>
    <x v="44"/>
    <s v="District"/>
    <x v="188"/>
    <x v="601"/>
    <s v="Ambatolahy"/>
  </r>
  <r>
    <x v="9"/>
    <x v="9"/>
    <s v="MG24216"/>
    <x v="44"/>
    <x v="44"/>
    <s v="District"/>
    <x v="553"/>
    <x v="602"/>
    <s v="Soamatasy"/>
  </r>
  <r>
    <x v="9"/>
    <x v="9"/>
    <s v="MG24216"/>
    <x v="44"/>
    <x v="44"/>
    <s v="District"/>
    <x v="554"/>
    <x v="603"/>
    <s v="Zazafotsy"/>
  </r>
  <r>
    <x v="9"/>
    <x v="9"/>
    <s v="MG24216"/>
    <x v="44"/>
    <x v="44"/>
    <s v="District"/>
    <x v="555"/>
    <x v="604"/>
    <s v="Antsoha"/>
  </r>
  <r>
    <x v="9"/>
    <x v="9"/>
    <s v="MG24216"/>
    <x v="44"/>
    <x v="44"/>
    <s v="District"/>
    <x v="556"/>
    <x v="605"/>
    <s v="Sakalalina"/>
  </r>
  <r>
    <x v="9"/>
    <x v="9"/>
    <s v="MG24216"/>
    <x v="44"/>
    <x v="44"/>
    <s v="District"/>
    <x v="557"/>
    <x v="606"/>
    <s v="Satrokala"/>
  </r>
  <r>
    <x v="9"/>
    <x v="9"/>
    <s v="MG24216"/>
    <x v="44"/>
    <x v="44"/>
    <s v="District"/>
    <x v="558"/>
    <x v="607"/>
    <s v="Andiolava"/>
  </r>
  <r>
    <x v="9"/>
    <x v="9"/>
    <s v="MG24216"/>
    <x v="44"/>
    <x v="44"/>
    <s v="District"/>
    <x v="559"/>
    <x v="608"/>
    <s v="Analavoka"/>
  </r>
  <r>
    <x v="9"/>
    <x v="9"/>
    <s v="MG24216"/>
    <x v="44"/>
    <x v="44"/>
    <s v="District"/>
    <x v="560"/>
    <x v="609"/>
    <s v="Ranohira"/>
  </r>
  <r>
    <x v="9"/>
    <x v="9"/>
    <s v="MG24216"/>
    <x v="44"/>
    <x v="44"/>
    <s v="District"/>
    <x v="561"/>
    <x v="610"/>
    <s v="Ilakaka"/>
  </r>
  <r>
    <x v="9"/>
    <x v="9"/>
    <s v="MG24216"/>
    <x v="44"/>
    <x v="44"/>
    <s v="District"/>
    <x v="562"/>
    <x v="611"/>
    <s v="Menamaty Iloto"/>
  </r>
  <r>
    <x v="9"/>
    <x v="9"/>
    <s v="MG24218"/>
    <x v="45"/>
    <x v="45"/>
    <s v="District"/>
    <x v="563"/>
    <x v="612"/>
    <s v="Ivohibe"/>
  </r>
  <r>
    <x v="9"/>
    <x v="9"/>
    <s v="MG24218"/>
    <x v="45"/>
    <x v="45"/>
    <s v="District"/>
    <x v="564"/>
    <x v="613"/>
    <s v="Antambohobe"/>
  </r>
  <r>
    <x v="9"/>
    <x v="9"/>
    <s v="MG24218"/>
    <x v="45"/>
    <x v="45"/>
    <s v="District"/>
    <x v="565"/>
    <x v="614"/>
    <s v="Maropaika"/>
  </r>
  <r>
    <x v="9"/>
    <x v="9"/>
    <s v="MG24218"/>
    <x v="45"/>
    <x v="45"/>
    <s v="District"/>
    <x v="566"/>
    <x v="615"/>
    <s v="Ivongo"/>
  </r>
  <r>
    <x v="9"/>
    <x v="9"/>
    <s v="MG24221"/>
    <x v="46"/>
    <x v="46"/>
    <s v="District"/>
    <x v="567"/>
    <x v="616"/>
    <s v="Iakora"/>
  </r>
  <r>
    <x v="9"/>
    <x v="9"/>
    <s v="MG24221"/>
    <x v="46"/>
    <x v="46"/>
    <s v="District"/>
    <x v="568"/>
    <x v="617"/>
    <s v="Ranotsara Nord"/>
  </r>
  <r>
    <x v="9"/>
    <x v="9"/>
    <s v="MG24221"/>
    <x v="46"/>
    <x v="46"/>
    <s v="District"/>
    <x v="569"/>
    <x v="618"/>
    <s v="Begogo"/>
  </r>
  <r>
    <x v="5"/>
    <x v="5"/>
    <s v="MG25213"/>
    <x v="47"/>
    <x v="47"/>
    <s v="District"/>
    <x v="570"/>
    <x v="619"/>
    <s v="Farafangana"/>
  </r>
  <r>
    <x v="5"/>
    <x v="5"/>
    <s v="MG25213"/>
    <x v="47"/>
    <x v="47"/>
    <s v="District"/>
    <x v="489"/>
    <x v="620"/>
    <s v="Vohimasy"/>
  </r>
  <r>
    <x v="5"/>
    <x v="5"/>
    <s v="MG25213"/>
    <x v="47"/>
    <x v="47"/>
    <s v="District"/>
    <x v="571"/>
    <x v="621"/>
    <s v="Anosivelo"/>
  </r>
  <r>
    <x v="5"/>
    <x v="5"/>
    <s v="MG25213"/>
    <x v="47"/>
    <x v="47"/>
    <s v="District"/>
    <x v="572"/>
    <x v="622"/>
    <s v="Anosy Tsararafa"/>
  </r>
  <r>
    <x v="5"/>
    <x v="5"/>
    <s v="MG25213"/>
    <x v="47"/>
    <x v="47"/>
    <s v="District"/>
    <x v="573"/>
    <x v="623"/>
    <s v="Vohitromby"/>
  </r>
  <r>
    <x v="5"/>
    <x v="5"/>
    <s v="MG25213"/>
    <x v="47"/>
    <x v="47"/>
    <s v="District"/>
    <x v="574"/>
    <x v="624"/>
    <s v="Ivandrika"/>
  </r>
  <r>
    <x v="5"/>
    <x v="5"/>
    <s v="MG25213"/>
    <x v="47"/>
    <x v="47"/>
    <s v="District"/>
    <x v="575"/>
    <x v="625"/>
    <s v="Manambotra Atsimo"/>
  </r>
  <r>
    <x v="5"/>
    <x v="5"/>
    <s v="MG25213"/>
    <x v="47"/>
    <x v="47"/>
    <s v="District"/>
    <x v="576"/>
    <x v="626"/>
    <s v="Mahavelo"/>
  </r>
  <r>
    <x v="5"/>
    <x v="5"/>
    <s v="MG25213"/>
    <x v="47"/>
    <x v="47"/>
    <s v="District"/>
    <x v="577"/>
    <x v="627"/>
    <s v="Mahafasa Centre"/>
  </r>
  <r>
    <x v="5"/>
    <x v="5"/>
    <s v="MG25213"/>
    <x v="47"/>
    <x v="47"/>
    <s v="District"/>
    <x v="578"/>
    <x v="628"/>
    <s v="Amporoforo"/>
  </r>
  <r>
    <x v="5"/>
    <x v="5"/>
    <s v="MG25213"/>
    <x v="47"/>
    <x v="47"/>
    <s v="District"/>
    <x v="579"/>
    <x v="629"/>
    <s v="Iabohazo"/>
  </r>
  <r>
    <x v="5"/>
    <x v="5"/>
    <s v="MG25213"/>
    <x v="47"/>
    <x v="47"/>
    <s v="District"/>
    <x v="580"/>
    <x v="630"/>
    <s v="Tangainony"/>
  </r>
  <r>
    <x v="5"/>
    <x v="5"/>
    <s v="MG25213"/>
    <x v="47"/>
    <x v="47"/>
    <s v="District"/>
    <x v="581"/>
    <x v="631"/>
    <s v="Beretra Bevoay"/>
  </r>
  <r>
    <x v="5"/>
    <x v="5"/>
    <s v="MG25213"/>
    <x v="47"/>
    <x v="47"/>
    <s v="District"/>
    <x v="582"/>
    <x v="632"/>
    <s v="Ambohigogo"/>
  </r>
  <r>
    <x v="5"/>
    <x v="5"/>
    <s v="MG25213"/>
    <x v="47"/>
    <x v="47"/>
    <s v="District"/>
    <x v="583"/>
    <x v="633"/>
    <s v="Maheriraty"/>
  </r>
  <r>
    <x v="5"/>
    <x v="5"/>
    <s v="MG25213"/>
    <x v="47"/>
    <x v="47"/>
    <s v="District"/>
    <x v="584"/>
    <x v="634"/>
    <s v="Mahabo Mananivo"/>
  </r>
  <r>
    <x v="5"/>
    <x v="5"/>
    <s v="MG25213"/>
    <x v="47"/>
    <x v="47"/>
    <s v="District"/>
    <x v="189"/>
    <x v="635"/>
    <s v="Ambohimandroso"/>
  </r>
  <r>
    <x v="5"/>
    <x v="5"/>
    <s v="MG25213"/>
    <x v="47"/>
    <x v="47"/>
    <s v="District"/>
    <x v="585"/>
    <x v="636"/>
    <s v="Ankarana Miraihina"/>
  </r>
  <r>
    <x v="5"/>
    <x v="5"/>
    <s v="MG25213"/>
    <x v="47"/>
    <x v="47"/>
    <s v="District"/>
    <x v="586"/>
    <x v="637"/>
    <s v="Evato"/>
  </r>
  <r>
    <x v="5"/>
    <x v="5"/>
    <s v="MG25213"/>
    <x v="47"/>
    <x v="47"/>
    <s v="District"/>
    <x v="587"/>
    <x v="638"/>
    <s v="Etrotroka Atsimo"/>
  </r>
  <r>
    <x v="5"/>
    <x v="5"/>
    <s v="MG25213"/>
    <x v="47"/>
    <x v="47"/>
    <s v="District"/>
    <x v="588"/>
    <x v="639"/>
    <s v="Ambalavato Nord"/>
  </r>
  <r>
    <x v="5"/>
    <x v="5"/>
    <s v="MG25213"/>
    <x v="47"/>
    <x v="47"/>
    <s v="District"/>
    <x v="589"/>
    <x v="640"/>
    <s v="Efatsy"/>
  </r>
  <r>
    <x v="5"/>
    <x v="5"/>
    <s v="MG25213"/>
    <x v="47"/>
    <x v="47"/>
    <s v="District"/>
    <x v="590"/>
    <x v="641"/>
    <s v="Tovona"/>
  </r>
  <r>
    <x v="5"/>
    <x v="5"/>
    <s v="MG25213"/>
    <x v="47"/>
    <x v="47"/>
    <s v="District"/>
    <x v="591"/>
    <x v="642"/>
    <s v="Ambalatany"/>
  </r>
  <r>
    <x v="5"/>
    <x v="5"/>
    <s v="MG25213"/>
    <x v="47"/>
    <x v="47"/>
    <s v="District"/>
    <x v="592"/>
    <x v="643"/>
    <s v="Namohora Iaborano"/>
  </r>
  <r>
    <x v="5"/>
    <x v="5"/>
    <s v="MG25213"/>
    <x v="47"/>
    <x v="47"/>
    <s v="District"/>
    <x v="593"/>
    <x v="644"/>
    <s v="Sahamadio"/>
  </r>
  <r>
    <x v="5"/>
    <x v="5"/>
    <s v="MG25213"/>
    <x v="47"/>
    <x v="47"/>
    <s v="District"/>
    <x v="83"/>
    <x v="645"/>
    <s v="Fenoarivo"/>
  </r>
  <r>
    <x v="5"/>
    <x v="5"/>
    <s v="MG25213"/>
    <x v="47"/>
    <x v="47"/>
    <s v="District"/>
    <x v="594"/>
    <x v="646"/>
    <s v="Antseranambe"/>
  </r>
  <r>
    <x v="5"/>
    <x v="5"/>
    <s v="MG25213"/>
    <x v="47"/>
    <x v="47"/>
    <s v="District"/>
    <x v="595"/>
    <x v="647"/>
    <s v="Ihorombe"/>
  </r>
  <r>
    <x v="5"/>
    <x v="5"/>
    <s v="MG25213"/>
    <x v="47"/>
    <x v="47"/>
    <s v="District"/>
    <x v="596"/>
    <x v="648"/>
    <s v="Ambalavato Antevato"/>
  </r>
  <r>
    <x v="5"/>
    <x v="5"/>
    <s v="MG25213"/>
    <x v="47"/>
    <x v="47"/>
    <s v="District"/>
    <x v="597"/>
    <x v="649"/>
    <s v="Vohilengo"/>
  </r>
  <r>
    <x v="5"/>
    <x v="5"/>
    <s v="MG25213"/>
    <x v="47"/>
    <x v="47"/>
    <s v="District"/>
    <x v="598"/>
    <x v="650"/>
    <s v="Marovandrika"/>
  </r>
  <r>
    <x v="5"/>
    <x v="5"/>
    <s v="MG25214"/>
    <x v="48"/>
    <x v="48"/>
    <s v="District"/>
    <x v="599"/>
    <x v="651"/>
    <s v="Vangaindrano"/>
  </r>
  <r>
    <x v="5"/>
    <x v="5"/>
    <s v="MG25214"/>
    <x v="48"/>
    <x v="48"/>
    <s v="District"/>
    <x v="600"/>
    <x v="652"/>
    <s v="Ampasimalemy"/>
  </r>
  <r>
    <x v="5"/>
    <x v="5"/>
    <s v="MG25214"/>
    <x v="48"/>
    <x v="48"/>
    <s v="District"/>
    <x v="601"/>
    <x v="653"/>
    <s v="Tsianofana"/>
  </r>
  <r>
    <x v="5"/>
    <x v="5"/>
    <s v="MG25214"/>
    <x v="48"/>
    <x v="48"/>
    <s v="District"/>
    <x v="602"/>
    <x v="654"/>
    <s v="Bekaraoky"/>
  </r>
  <r>
    <x v="5"/>
    <x v="5"/>
    <s v="MG25214"/>
    <x v="48"/>
    <x v="48"/>
    <s v="District"/>
    <x v="603"/>
    <x v="655"/>
    <s v="Tsiately"/>
  </r>
  <r>
    <x v="5"/>
    <x v="5"/>
    <s v="MG25214"/>
    <x v="48"/>
    <x v="48"/>
    <s v="District"/>
    <x v="604"/>
    <x v="656"/>
    <s v="Soamanova"/>
  </r>
  <r>
    <x v="5"/>
    <x v="5"/>
    <s v="MG25214"/>
    <x v="48"/>
    <x v="48"/>
    <s v="District"/>
    <x v="605"/>
    <x v="657"/>
    <s v="Lopary"/>
  </r>
  <r>
    <x v="5"/>
    <x v="5"/>
    <s v="MG25214"/>
    <x v="48"/>
    <x v="48"/>
    <s v="District"/>
    <x v="606"/>
    <x v="658"/>
    <s v="Bema"/>
  </r>
  <r>
    <x v="5"/>
    <x v="5"/>
    <s v="MG25214"/>
    <x v="48"/>
    <x v="48"/>
    <s v="District"/>
    <x v="607"/>
    <x v="659"/>
    <s v="Vohitrambo"/>
  </r>
  <r>
    <x v="5"/>
    <x v="5"/>
    <s v="MG25214"/>
    <x v="48"/>
    <x v="48"/>
    <s v="District"/>
    <x v="608"/>
    <x v="660"/>
    <s v="Anilobe"/>
  </r>
  <r>
    <x v="5"/>
    <x v="5"/>
    <s v="MG25214"/>
    <x v="48"/>
    <x v="48"/>
    <s v="District"/>
    <x v="609"/>
    <x v="661"/>
    <s v="Lohafary"/>
  </r>
  <r>
    <x v="5"/>
    <x v="5"/>
    <s v="MG25214"/>
    <x v="48"/>
    <x v="48"/>
    <s v="District"/>
    <x v="610"/>
    <x v="662"/>
    <s v="Ampataka"/>
  </r>
  <r>
    <x v="5"/>
    <x v="5"/>
    <s v="MG25214"/>
    <x v="48"/>
    <x v="48"/>
    <s v="District"/>
    <x v="611"/>
    <x v="663"/>
    <s v="Matanga"/>
  </r>
  <r>
    <x v="5"/>
    <x v="5"/>
    <s v="MG25214"/>
    <x v="48"/>
    <x v="48"/>
    <s v="District"/>
    <x v="612"/>
    <x v="664"/>
    <s v="Masianaka"/>
  </r>
  <r>
    <x v="5"/>
    <x v="5"/>
    <s v="MG25214"/>
    <x v="48"/>
    <x v="48"/>
    <s v="District"/>
    <x v="613"/>
    <x v="665"/>
    <s v="Vohipaho"/>
  </r>
  <r>
    <x v="5"/>
    <x v="5"/>
    <s v="MG25214"/>
    <x v="48"/>
    <x v="48"/>
    <s v="District"/>
    <x v="614"/>
    <x v="666"/>
    <s v="Marokibo"/>
  </r>
  <r>
    <x v="5"/>
    <x v="5"/>
    <s v="MG25214"/>
    <x v="48"/>
    <x v="48"/>
    <s v="District"/>
    <x v="615"/>
    <x v="667"/>
    <s v="Ranomena"/>
  </r>
  <r>
    <x v="5"/>
    <x v="5"/>
    <s v="MG25214"/>
    <x v="48"/>
    <x v="48"/>
    <s v="District"/>
    <x v="616"/>
    <x v="668"/>
    <s v="Ambongo"/>
  </r>
  <r>
    <x v="5"/>
    <x v="5"/>
    <s v="MG25214"/>
    <x v="48"/>
    <x v="48"/>
    <s v="District"/>
    <x v="617"/>
    <x v="669"/>
    <s v="Ambatolava"/>
  </r>
  <r>
    <x v="5"/>
    <x v="5"/>
    <s v="MG25214"/>
    <x v="48"/>
    <x v="48"/>
    <s v="District"/>
    <x v="618"/>
    <x v="670"/>
    <s v="Iara"/>
  </r>
  <r>
    <x v="5"/>
    <x v="5"/>
    <s v="MG25214"/>
    <x v="48"/>
    <x v="48"/>
    <s v="District"/>
    <x v="619"/>
    <x v="671"/>
    <s v="Bevata"/>
  </r>
  <r>
    <x v="5"/>
    <x v="5"/>
    <s v="MG25214"/>
    <x v="48"/>
    <x v="48"/>
    <s v="District"/>
    <x v="620"/>
    <x v="672"/>
    <s v="Karimbary"/>
  </r>
  <r>
    <x v="5"/>
    <x v="5"/>
    <s v="MG25214"/>
    <x v="48"/>
    <x v="48"/>
    <s v="District"/>
    <x v="621"/>
    <x v="673"/>
    <s v="Manambondro"/>
  </r>
  <r>
    <x v="5"/>
    <x v="5"/>
    <s v="MG25214"/>
    <x v="48"/>
    <x v="48"/>
    <s v="District"/>
    <x v="622"/>
    <x v="674"/>
    <s v="Fenoambany"/>
  </r>
  <r>
    <x v="5"/>
    <x v="5"/>
    <s v="MG25214"/>
    <x v="48"/>
    <x v="48"/>
    <s v="District"/>
    <x v="623"/>
    <x v="675"/>
    <s v="Isahara"/>
  </r>
  <r>
    <x v="5"/>
    <x v="5"/>
    <s v="MG25214"/>
    <x v="48"/>
    <x v="48"/>
    <s v="District"/>
    <x v="624"/>
    <x v="676"/>
    <s v="Vohimalaza"/>
  </r>
  <r>
    <x v="5"/>
    <x v="5"/>
    <s v="MG25214"/>
    <x v="48"/>
    <x v="48"/>
    <s v="District"/>
    <x v="625"/>
    <x v="677"/>
    <s v="Vatanato"/>
  </r>
  <r>
    <x v="5"/>
    <x v="5"/>
    <s v="MG25214"/>
    <x v="48"/>
    <x v="48"/>
    <s v="District"/>
    <x v="626"/>
    <x v="678"/>
    <s v="Amparihy Est"/>
  </r>
  <r>
    <x v="5"/>
    <x v="5"/>
    <s v="MG25214"/>
    <x v="48"/>
    <x v="48"/>
    <s v="District"/>
    <x v="627"/>
    <x v="679"/>
    <s v="Sandravinany"/>
  </r>
  <r>
    <x v="5"/>
    <x v="5"/>
    <s v="MG25215"/>
    <x v="49"/>
    <x v="49"/>
    <s v="District"/>
    <x v="628"/>
    <x v="680"/>
    <s v="Nosifeno"/>
  </r>
  <r>
    <x v="5"/>
    <x v="5"/>
    <s v="MG25215"/>
    <x v="49"/>
    <x v="49"/>
    <s v="District"/>
    <x v="629"/>
    <x v="681"/>
    <s v="Ankazovelo"/>
  </r>
  <r>
    <x v="5"/>
    <x v="5"/>
    <s v="MG25215"/>
    <x v="49"/>
    <x v="49"/>
    <s v="District"/>
    <x v="630"/>
    <x v="682"/>
    <s v="Andranolalina"/>
  </r>
  <r>
    <x v="5"/>
    <x v="5"/>
    <s v="MG25215"/>
    <x v="49"/>
    <x v="49"/>
    <s v="District"/>
    <x v="631"/>
    <x v="683"/>
    <s v="Maliorano"/>
  </r>
  <r>
    <x v="5"/>
    <x v="5"/>
    <s v="MG25215"/>
    <x v="49"/>
    <x v="49"/>
    <s v="District"/>
    <x v="632"/>
    <x v="684"/>
    <s v="Ivondro"/>
  </r>
  <r>
    <x v="5"/>
    <x v="5"/>
    <s v="MG25215"/>
    <x v="49"/>
    <x v="49"/>
    <s v="District"/>
    <x v="633"/>
    <x v="685"/>
    <s v="Soakibany"/>
  </r>
  <r>
    <x v="5"/>
    <x v="5"/>
    <s v="MG25217"/>
    <x v="50"/>
    <x v="50"/>
    <s v="District"/>
    <x v="634"/>
    <x v="686"/>
    <s v="Vondrozo"/>
  </r>
  <r>
    <x v="5"/>
    <x v="5"/>
    <s v="MG25217"/>
    <x v="50"/>
    <x v="50"/>
    <s v="District"/>
    <x v="635"/>
    <x v="687"/>
    <s v="Manambidala"/>
  </r>
  <r>
    <x v="5"/>
    <x v="5"/>
    <s v="MG25217"/>
    <x v="50"/>
    <x v="50"/>
    <s v="District"/>
    <x v="636"/>
    <x v="688"/>
    <s v="Anandravy"/>
  </r>
  <r>
    <x v="5"/>
    <x v="5"/>
    <s v="MG25217"/>
    <x v="50"/>
    <x v="50"/>
    <s v="District"/>
    <x v="637"/>
    <x v="689"/>
    <s v="Mahatsinjo"/>
  </r>
  <r>
    <x v="5"/>
    <x v="5"/>
    <s v="MG25217"/>
    <x v="50"/>
    <x v="50"/>
    <s v="District"/>
    <x v="373"/>
    <x v="690"/>
    <s v="Mahazoarivo"/>
  </r>
  <r>
    <x v="5"/>
    <x v="5"/>
    <s v="MG25217"/>
    <x v="50"/>
    <x v="50"/>
    <s v="District"/>
    <x v="638"/>
    <x v="691"/>
    <s v="Iamonta"/>
  </r>
  <r>
    <x v="8"/>
    <x v="8"/>
    <s v="MG51506"/>
    <x v="43"/>
    <x v="43"/>
    <s v="District"/>
    <x v="639"/>
    <x v="692"/>
    <s v="VOHIMARY"/>
  </r>
  <r>
    <x v="5"/>
    <x v="5"/>
    <s v="MG25217"/>
    <x v="50"/>
    <x v="50"/>
    <s v="District"/>
    <x v="639"/>
    <x v="693"/>
    <s v="Vohimary"/>
  </r>
  <r>
    <x v="5"/>
    <x v="5"/>
    <s v="MG25217"/>
    <x v="50"/>
    <x v="50"/>
    <s v="District"/>
    <x v="640"/>
    <x v="694"/>
    <s v="Antokonala"/>
  </r>
  <r>
    <x v="5"/>
    <x v="5"/>
    <s v="MG25217"/>
    <x v="50"/>
    <x v="50"/>
    <s v="District"/>
    <x v="641"/>
    <x v="695"/>
    <s v="Ambohimana"/>
  </r>
  <r>
    <x v="5"/>
    <x v="5"/>
    <s v="MG25217"/>
    <x v="50"/>
    <x v="50"/>
    <s v="District"/>
    <x v="642"/>
    <x v="696"/>
    <s v="Karianga"/>
  </r>
  <r>
    <x v="5"/>
    <x v="5"/>
    <s v="MG25217"/>
    <x v="50"/>
    <x v="50"/>
    <s v="District"/>
    <x v="643"/>
    <x v="697"/>
    <s v="Manato"/>
  </r>
  <r>
    <x v="5"/>
    <x v="5"/>
    <s v="MG25217"/>
    <x v="50"/>
    <x v="50"/>
    <s v="District"/>
    <x v="389"/>
    <x v="698"/>
    <s v="Ivato"/>
  </r>
  <r>
    <x v="5"/>
    <x v="5"/>
    <s v="MG25217"/>
    <x v="50"/>
    <x v="50"/>
    <s v="District"/>
    <x v="576"/>
    <x v="699"/>
    <s v="Mahavelo"/>
  </r>
  <r>
    <x v="5"/>
    <x v="5"/>
    <s v="MG25217"/>
    <x v="50"/>
    <x v="50"/>
    <s v="District"/>
    <x v="644"/>
    <x v="700"/>
    <s v="Andakana"/>
  </r>
  <r>
    <x v="5"/>
    <x v="5"/>
    <s v="MG25217"/>
    <x v="50"/>
    <x v="50"/>
    <s v="District"/>
    <x v="645"/>
    <x v="701"/>
    <s v="Moroteza"/>
  </r>
  <r>
    <x v="5"/>
    <x v="5"/>
    <s v="MG25217"/>
    <x v="50"/>
    <x v="50"/>
    <s v="District"/>
    <x v="646"/>
    <x v="702"/>
    <s v="Vohiboreka"/>
  </r>
  <r>
    <x v="5"/>
    <x v="5"/>
    <s v="MG25222"/>
    <x v="18"/>
    <x v="18"/>
    <s v="District"/>
    <x v="647"/>
    <x v="703"/>
    <s v="Befotaka Sud"/>
  </r>
  <r>
    <x v="5"/>
    <x v="5"/>
    <s v="MG25222"/>
    <x v="18"/>
    <x v="18"/>
    <s v="District"/>
    <x v="648"/>
    <x v="704"/>
    <s v="Ranotsara Sud"/>
  </r>
  <r>
    <x v="5"/>
    <x v="5"/>
    <s v="MG25222"/>
    <x v="18"/>
    <x v="18"/>
    <s v="District"/>
    <x v="649"/>
    <x v="705"/>
    <s v="Beharena"/>
  </r>
  <r>
    <x v="5"/>
    <x v="5"/>
    <s v="MG25222"/>
    <x v="18"/>
    <x v="18"/>
    <s v="District"/>
    <x v="650"/>
    <x v="706"/>
    <s v="Bekofafa Sud"/>
  </r>
  <r>
    <x v="10"/>
    <x v="10"/>
    <s v="MG31301"/>
    <x v="51"/>
    <x v="51"/>
    <s v="District"/>
    <x v="651"/>
    <x v="707"/>
    <s v="Ambodimanga"/>
  </r>
  <r>
    <x v="10"/>
    <x v="10"/>
    <s v="MG31301"/>
    <x v="51"/>
    <x v="51"/>
    <s v="District"/>
    <x v="305"/>
    <x v="708"/>
    <s v="Anjoma"/>
  </r>
  <r>
    <x v="10"/>
    <x v="10"/>
    <s v="MG31301"/>
    <x v="51"/>
    <x v="51"/>
    <s v="District"/>
    <x v="171"/>
    <x v="709"/>
    <s v="Morarano"/>
  </r>
  <r>
    <x v="10"/>
    <x v="10"/>
    <s v="MG31301"/>
    <x v="51"/>
    <x v="51"/>
    <s v="District"/>
    <x v="652"/>
    <x v="710"/>
    <s v="Tanambao V"/>
  </r>
  <r>
    <x v="10"/>
    <x v="10"/>
    <s v="MG31301"/>
    <x v="51"/>
    <x v="51"/>
    <s v="District"/>
    <x v="653"/>
    <x v="711"/>
    <s v="Ankirihiry"/>
  </r>
  <r>
    <x v="10"/>
    <x v="10"/>
    <s v="MG31306"/>
    <x v="52"/>
    <x v="52"/>
    <s v="District"/>
    <x v="654"/>
    <x v="712"/>
    <s v="Brickaville"/>
  </r>
  <r>
    <x v="10"/>
    <x v="10"/>
    <s v="MG31306"/>
    <x v="52"/>
    <x v="52"/>
    <s v="District"/>
    <x v="655"/>
    <x v="713"/>
    <s v="Vohitranivona"/>
  </r>
  <r>
    <x v="10"/>
    <x v="10"/>
    <s v="MG31306"/>
    <x v="52"/>
    <x v="52"/>
    <s v="District"/>
    <x v="656"/>
    <x v="714"/>
    <s v="Anivorano Est"/>
  </r>
  <r>
    <x v="10"/>
    <x v="10"/>
    <s v="MG31306"/>
    <x v="52"/>
    <x v="52"/>
    <s v="District"/>
    <x v="657"/>
    <x v="715"/>
    <s v="Mahatsara"/>
  </r>
  <r>
    <x v="10"/>
    <x v="10"/>
    <s v="MG31306"/>
    <x v="52"/>
    <x v="52"/>
    <s v="District"/>
    <x v="658"/>
    <x v="716"/>
    <s v="Andovoranto"/>
  </r>
  <r>
    <x v="10"/>
    <x v="10"/>
    <s v="MG31306"/>
    <x v="52"/>
    <x v="52"/>
    <s v="District"/>
    <x v="659"/>
    <x v="717"/>
    <s v="Ambinaninony"/>
  </r>
  <r>
    <x v="10"/>
    <x v="10"/>
    <s v="MG31306"/>
    <x v="52"/>
    <x v="52"/>
    <s v="District"/>
    <x v="660"/>
    <x v="718"/>
    <s v="Fetraomby"/>
  </r>
  <r>
    <x v="10"/>
    <x v="10"/>
    <s v="MG31306"/>
    <x v="52"/>
    <x v="52"/>
    <s v="District"/>
    <x v="661"/>
    <x v="719"/>
    <s v="Vohipeno Razanaka"/>
  </r>
  <r>
    <x v="10"/>
    <x v="10"/>
    <s v="MG31306"/>
    <x v="52"/>
    <x v="52"/>
    <s v="District"/>
    <x v="662"/>
    <x v="720"/>
    <s v="Ranomafana Est"/>
  </r>
  <r>
    <x v="10"/>
    <x v="10"/>
    <s v="MG31306"/>
    <x v="52"/>
    <x v="52"/>
    <s v="District"/>
    <x v="663"/>
    <x v="721"/>
    <s v="Ampasimbe"/>
  </r>
  <r>
    <x v="10"/>
    <x v="10"/>
    <s v="MG31306"/>
    <x v="52"/>
    <x v="52"/>
    <s v="District"/>
    <x v="664"/>
    <x v="722"/>
    <s v="Fanasana"/>
  </r>
  <r>
    <x v="10"/>
    <x v="10"/>
    <s v="MG31306"/>
    <x v="52"/>
    <x v="52"/>
    <s v="District"/>
    <x v="665"/>
    <x v="723"/>
    <s v="Ambalarondra"/>
  </r>
  <r>
    <x v="10"/>
    <x v="10"/>
    <s v="MG31306"/>
    <x v="52"/>
    <x v="52"/>
    <s v="District"/>
    <x v="666"/>
    <x v="724"/>
    <s v="Maroseranana"/>
  </r>
  <r>
    <x v="10"/>
    <x v="10"/>
    <s v="MG31306"/>
    <x v="52"/>
    <x v="52"/>
    <s v="District"/>
    <x v="667"/>
    <x v="725"/>
    <s v="Lohariandava"/>
  </r>
  <r>
    <x v="10"/>
    <x v="10"/>
    <s v="MG31306"/>
    <x v="52"/>
    <x v="52"/>
    <s v="District"/>
    <x v="668"/>
    <x v="726"/>
    <s v="Andekaleka"/>
  </r>
  <r>
    <x v="10"/>
    <x v="10"/>
    <s v="MG31306"/>
    <x v="52"/>
    <x v="52"/>
    <s v="District"/>
    <x v="669"/>
    <x v="727"/>
    <s v="Ambohimanana"/>
  </r>
  <r>
    <x v="10"/>
    <x v="10"/>
    <s v="MG31306"/>
    <x v="52"/>
    <x v="52"/>
    <s v="District"/>
    <x v="670"/>
    <x v="728"/>
    <s v="Anjahamana"/>
  </r>
  <r>
    <x v="10"/>
    <x v="10"/>
    <s v="MG31307"/>
    <x v="53"/>
    <x v="53"/>
    <s v="District"/>
    <x v="671"/>
    <x v="729"/>
    <s v="Vatomandry"/>
  </r>
  <r>
    <x v="10"/>
    <x v="10"/>
    <s v="MG31307"/>
    <x v="53"/>
    <x v="53"/>
    <s v="District"/>
    <x v="672"/>
    <x v="730"/>
    <s v="Ambodivoananto"/>
  </r>
  <r>
    <x v="10"/>
    <x v="10"/>
    <s v="MG31307"/>
    <x v="53"/>
    <x v="53"/>
    <s v="District"/>
    <x v="673"/>
    <x v="731"/>
    <s v="Maintinandry"/>
  </r>
  <r>
    <x v="10"/>
    <x v="10"/>
    <s v="MG31307"/>
    <x v="53"/>
    <x v="53"/>
    <s v="District"/>
    <x v="674"/>
    <x v="732"/>
    <s v="Tanambao Vahatrakaka"/>
  </r>
  <r>
    <x v="10"/>
    <x v="10"/>
    <s v="MG31307"/>
    <x v="53"/>
    <x v="53"/>
    <s v="District"/>
    <x v="675"/>
    <x v="733"/>
    <s v="Tsarasambo"/>
  </r>
  <r>
    <x v="10"/>
    <x v="10"/>
    <s v="MG31307"/>
    <x v="53"/>
    <x v="53"/>
    <s v="District"/>
    <x v="676"/>
    <x v="734"/>
    <s v="Sahamatevina"/>
  </r>
  <r>
    <x v="10"/>
    <x v="10"/>
    <s v="MG31307"/>
    <x v="53"/>
    <x v="53"/>
    <s v="District"/>
    <x v="677"/>
    <x v="735"/>
    <s v="Antanambao Mahatsara"/>
  </r>
  <r>
    <x v="10"/>
    <x v="10"/>
    <s v="MG31307"/>
    <x v="53"/>
    <x v="53"/>
    <s v="District"/>
    <x v="678"/>
    <x v="736"/>
    <s v="Iamborano"/>
  </r>
  <r>
    <x v="10"/>
    <x v="10"/>
    <s v="MG31307"/>
    <x v="53"/>
    <x v="53"/>
    <s v="District"/>
    <x v="679"/>
    <x v="737"/>
    <s v="Ambalavolo"/>
  </r>
  <r>
    <x v="10"/>
    <x v="10"/>
    <s v="MG31307"/>
    <x v="53"/>
    <x v="53"/>
    <s v="District"/>
    <x v="680"/>
    <x v="738"/>
    <s v="Amboditavolo"/>
  </r>
  <r>
    <x v="10"/>
    <x v="10"/>
    <s v="MG31307"/>
    <x v="53"/>
    <x v="53"/>
    <s v="District"/>
    <x v="681"/>
    <x v="739"/>
    <s v="Niherenana"/>
  </r>
  <r>
    <x v="10"/>
    <x v="10"/>
    <s v="MG31307"/>
    <x v="53"/>
    <x v="53"/>
    <s v="District"/>
    <x v="682"/>
    <x v="740"/>
    <s v="Ilaka Est"/>
  </r>
  <r>
    <x v="10"/>
    <x v="10"/>
    <s v="MG31307"/>
    <x v="53"/>
    <x v="53"/>
    <s v="District"/>
    <x v="683"/>
    <x v="741"/>
    <s v="Niarovana Caroline"/>
  </r>
  <r>
    <x v="10"/>
    <x v="10"/>
    <s v="MG31307"/>
    <x v="53"/>
    <x v="53"/>
    <s v="District"/>
    <x v="684"/>
    <x v="742"/>
    <s v="Tsivangiana"/>
  </r>
  <r>
    <x v="10"/>
    <x v="10"/>
    <s v="MG31307"/>
    <x v="53"/>
    <x v="53"/>
    <s v="District"/>
    <x v="685"/>
    <x v="743"/>
    <s v="Ampasimazava"/>
  </r>
  <r>
    <x v="10"/>
    <x v="10"/>
    <s v="MG31307"/>
    <x v="53"/>
    <x v="53"/>
    <s v="District"/>
    <x v="686"/>
    <x v="744"/>
    <s v="Ampasimadinika"/>
  </r>
  <r>
    <x v="10"/>
    <x v="10"/>
    <s v="MG31307"/>
    <x v="53"/>
    <x v="53"/>
    <s v="District"/>
    <x v="687"/>
    <x v="745"/>
    <s v="Ifasina I"/>
  </r>
  <r>
    <x v="10"/>
    <x v="10"/>
    <s v="MG31307"/>
    <x v="53"/>
    <x v="53"/>
    <s v="District"/>
    <x v="688"/>
    <x v="746"/>
    <s v="Ambalabe"/>
  </r>
  <r>
    <x v="10"/>
    <x v="10"/>
    <s v="MG31307"/>
    <x v="53"/>
    <x v="53"/>
    <s v="District"/>
    <x v="689"/>
    <x v="747"/>
    <s v="Ifasina II"/>
  </r>
  <r>
    <x v="10"/>
    <x v="10"/>
    <s v="MG31308"/>
    <x v="54"/>
    <x v="54"/>
    <s v="District"/>
    <x v="690"/>
    <x v="748"/>
    <s v="Mahanoro"/>
  </r>
  <r>
    <x v="10"/>
    <x v="10"/>
    <s v="MG31308"/>
    <x v="54"/>
    <x v="54"/>
    <s v="District"/>
    <x v="691"/>
    <x v="749"/>
    <s v="Betsizaraina"/>
  </r>
  <r>
    <x v="10"/>
    <x v="10"/>
    <s v="MG31308"/>
    <x v="54"/>
    <x v="54"/>
    <s v="District"/>
    <x v="692"/>
    <x v="750"/>
    <s v="Tsaravinany"/>
  </r>
  <r>
    <x v="10"/>
    <x v="10"/>
    <s v="MG31308"/>
    <x v="54"/>
    <x v="54"/>
    <s v="District"/>
    <x v="693"/>
    <x v="751"/>
    <s v="Ambodiharina"/>
  </r>
  <r>
    <x v="10"/>
    <x v="10"/>
    <s v="MG31308"/>
    <x v="54"/>
    <x v="54"/>
    <s v="District"/>
    <x v="57"/>
    <x v="752"/>
    <s v="Manjakandriana"/>
  </r>
  <r>
    <x v="10"/>
    <x v="10"/>
    <s v="MG31308"/>
    <x v="54"/>
    <x v="54"/>
    <s v="District"/>
    <x v="694"/>
    <x v="753"/>
    <s v="Masomeloka"/>
  </r>
  <r>
    <x v="10"/>
    <x v="10"/>
    <s v="MG31308"/>
    <x v="54"/>
    <x v="54"/>
    <s v="District"/>
    <x v="695"/>
    <x v="754"/>
    <s v="Ambinanidilana"/>
  </r>
  <r>
    <x v="10"/>
    <x v="10"/>
    <s v="MG31308"/>
    <x v="54"/>
    <x v="54"/>
    <s v="District"/>
    <x v="696"/>
    <x v="755"/>
    <s v="Ambodibonara"/>
  </r>
  <r>
    <x v="10"/>
    <x v="10"/>
    <s v="MG31308"/>
    <x v="54"/>
    <x v="54"/>
    <s v="District"/>
    <x v="697"/>
    <x v="756"/>
    <s v="Ankazotsifantatra"/>
  </r>
  <r>
    <x v="10"/>
    <x v="10"/>
    <s v="MG31308"/>
    <x v="54"/>
    <x v="54"/>
    <s v="District"/>
    <x v="403"/>
    <x v="757"/>
    <s v="Ambinanindrano"/>
  </r>
  <r>
    <x v="10"/>
    <x v="10"/>
    <s v="MG31308"/>
    <x v="54"/>
    <x v="54"/>
    <s v="District"/>
    <x v="698"/>
    <x v="758"/>
    <s v="Befotaka"/>
  </r>
  <r>
    <x v="10"/>
    <x v="10"/>
    <s v="MG31309"/>
    <x v="55"/>
    <x v="55"/>
    <s v="District"/>
    <x v="699"/>
    <x v="759"/>
    <s v="Marolambo"/>
  </r>
  <r>
    <x v="10"/>
    <x v="10"/>
    <s v="MG31309"/>
    <x v="55"/>
    <x v="55"/>
    <s v="District"/>
    <x v="505"/>
    <x v="760"/>
    <s v="Betampona"/>
  </r>
  <r>
    <x v="10"/>
    <x v="10"/>
    <s v="MG31309"/>
    <x v="55"/>
    <x v="55"/>
    <s v="District"/>
    <x v="700"/>
    <x v="761"/>
    <s v="Tanambao Rabemanana"/>
  </r>
  <r>
    <x v="10"/>
    <x v="10"/>
    <s v="MG31309"/>
    <x v="55"/>
    <x v="55"/>
    <s v="District"/>
    <x v="701"/>
    <x v="762"/>
    <s v="Andonabe Sud"/>
  </r>
  <r>
    <x v="10"/>
    <x v="10"/>
    <s v="MG31309"/>
    <x v="55"/>
    <x v="55"/>
    <s v="District"/>
    <x v="702"/>
    <x v="763"/>
    <s v="Ambalapaiso II"/>
  </r>
  <r>
    <x v="10"/>
    <x v="10"/>
    <s v="MG31309"/>
    <x v="55"/>
    <x v="55"/>
    <s v="District"/>
    <x v="703"/>
    <x v="764"/>
    <s v="Ambodivoangy"/>
  </r>
  <r>
    <x v="10"/>
    <x v="10"/>
    <s v="MG31309"/>
    <x v="55"/>
    <x v="55"/>
    <s v="District"/>
    <x v="419"/>
    <x v="765"/>
    <s v="Ambohimilanja"/>
  </r>
  <r>
    <x v="10"/>
    <x v="10"/>
    <s v="MG31309"/>
    <x v="55"/>
    <x v="55"/>
    <s v="District"/>
    <x v="704"/>
    <x v="766"/>
    <s v="Ambatofisaka II"/>
  </r>
  <r>
    <x v="10"/>
    <x v="10"/>
    <s v="MG31309"/>
    <x v="55"/>
    <x v="55"/>
    <s v="District"/>
    <x v="428"/>
    <x v="767"/>
    <s v="Androrangavola"/>
  </r>
  <r>
    <x v="10"/>
    <x v="10"/>
    <s v="MG31309"/>
    <x v="55"/>
    <x v="55"/>
    <s v="District"/>
    <x v="705"/>
    <x v="768"/>
    <s v="Anosiarivo I"/>
  </r>
  <r>
    <x v="10"/>
    <x v="10"/>
    <s v="MG31309"/>
    <x v="55"/>
    <x v="55"/>
    <s v="District"/>
    <x v="706"/>
    <x v="769"/>
    <s v="Amboasary"/>
  </r>
  <r>
    <x v="10"/>
    <x v="10"/>
    <s v="MG31309"/>
    <x v="55"/>
    <x v="55"/>
    <s v="District"/>
    <x v="707"/>
    <x v="770"/>
    <s v="Lohavanana"/>
  </r>
  <r>
    <x v="10"/>
    <x v="10"/>
    <s v="MG31309"/>
    <x v="55"/>
    <x v="55"/>
    <s v="District"/>
    <x v="470"/>
    <x v="771"/>
    <s v="Ambodinonoka"/>
  </r>
  <r>
    <x v="10"/>
    <x v="10"/>
    <s v="MG31309"/>
    <x v="55"/>
    <x v="55"/>
    <s v="District"/>
    <x v="708"/>
    <x v="772"/>
    <s v="Sahakevo"/>
  </r>
  <r>
    <x v="10"/>
    <x v="10"/>
    <s v="MG31310"/>
    <x v="56"/>
    <x v="56"/>
    <s v="District"/>
    <x v="709"/>
    <x v="773"/>
    <s v="Toamasina Suburbaine"/>
  </r>
  <r>
    <x v="10"/>
    <x v="10"/>
    <s v="MG31310"/>
    <x v="56"/>
    <x v="56"/>
    <s v="District"/>
    <x v="710"/>
    <x v="774"/>
    <s v="Antetezambaro"/>
  </r>
  <r>
    <x v="10"/>
    <x v="10"/>
    <s v="MG31310"/>
    <x v="56"/>
    <x v="56"/>
    <s v="District"/>
    <x v="711"/>
    <x v="775"/>
    <s v="Fanandrana"/>
  </r>
  <r>
    <x v="10"/>
    <x v="10"/>
    <s v="MG31310"/>
    <x v="56"/>
    <x v="56"/>
    <s v="District"/>
    <x v="193"/>
    <x v="776"/>
    <s v="Ambodiriana"/>
  </r>
  <r>
    <x v="10"/>
    <x v="10"/>
    <s v="MG31310"/>
    <x v="56"/>
    <x v="56"/>
    <s v="District"/>
    <x v="712"/>
    <x v="777"/>
    <s v="Ampasimadinika Manambolo"/>
  </r>
  <r>
    <x v="10"/>
    <x v="10"/>
    <s v="MG31310"/>
    <x v="56"/>
    <x v="56"/>
    <s v="District"/>
    <x v="713"/>
    <x v="778"/>
    <s v="Amboditandroroho"/>
  </r>
  <r>
    <x v="10"/>
    <x v="10"/>
    <s v="MG31310"/>
    <x v="56"/>
    <x v="56"/>
    <s v="District"/>
    <x v="714"/>
    <x v="779"/>
    <s v="Mahavelona (Foulpointe)"/>
  </r>
  <r>
    <x v="10"/>
    <x v="10"/>
    <s v="MG31310"/>
    <x v="56"/>
    <x v="56"/>
    <s v="District"/>
    <x v="715"/>
    <x v="780"/>
    <s v="Sahambala"/>
  </r>
  <r>
    <x v="10"/>
    <x v="10"/>
    <s v="MG31310"/>
    <x v="56"/>
    <x v="56"/>
    <s v="District"/>
    <x v="716"/>
    <x v="781"/>
    <s v="Ambodilazana"/>
  </r>
  <r>
    <x v="10"/>
    <x v="10"/>
    <s v="MG31310"/>
    <x v="56"/>
    <x v="56"/>
    <s v="District"/>
    <x v="717"/>
    <x v="782"/>
    <s v="Ampasimbe Onibe"/>
  </r>
  <r>
    <x v="10"/>
    <x v="10"/>
    <s v="MG31310"/>
    <x v="56"/>
    <x v="56"/>
    <s v="District"/>
    <x v="718"/>
    <x v="783"/>
    <s v="Mangabe"/>
  </r>
  <r>
    <x v="10"/>
    <x v="10"/>
    <s v="MG31310"/>
    <x v="56"/>
    <x v="56"/>
    <s v="District"/>
    <x v="578"/>
    <x v="784"/>
    <s v="Amporoforo"/>
  </r>
  <r>
    <x v="10"/>
    <x v="10"/>
    <s v="MG31310"/>
    <x v="56"/>
    <x v="56"/>
    <s v="District"/>
    <x v="719"/>
    <x v="785"/>
    <s v="Antenina"/>
  </r>
  <r>
    <x v="10"/>
    <x v="10"/>
    <s v="MG31310"/>
    <x v="56"/>
    <x v="56"/>
    <s v="District"/>
    <x v="720"/>
    <x v="786"/>
    <s v="Andondabe"/>
  </r>
  <r>
    <x v="10"/>
    <x v="10"/>
    <s v="MG31310"/>
    <x v="56"/>
    <x v="56"/>
    <s v="District"/>
    <x v="721"/>
    <x v="787"/>
    <s v="Ampisokina"/>
  </r>
  <r>
    <x v="10"/>
    <x v="10"/>
    <s v="MG31310"/>
    <x v="56"/>
    <x v="56"/>
    <s v="District"/>
    <x v="722"/>
    <x v="788"/>
    <s v="Andranobolaha"/>
  </r>
  <r>
    <x v="10"/>
    <x v="10"/>
    <s v="MG31310"/>
    <x v="56"/>
    <x v="56"/>
    <s v="District"/>
    <x v="723"/>
    <x v="789"/>
    <s v="Fito"/>
  </r>
  <r>
    <x v="10"/>
    <x v="10"/>
    <s v="MG31311"/>
    <x v="57"/>
    <x v="57"/>
    <s v="District"/>
    <x v="724"/>
    <x v="790"/>
    <s v="Antanambao Manampontsy"/>
  </r>
  <r>
    <x v="10"/>
    <x v="10"/>
    <s v="MG31311"/>
    <x v="57"/>
    <x v="57"/>
    <s v="District"/>
    <x v="461"/>
    <x v="791"/>
    <s v="Mahela"/>
  </r>
  <r>
    <x v="10"/>
    <x v="10"/>
    <s v="MG31311"/>
    <x v="57"/>
    <x v="57"/>
    <s v="District"/>
    <x v="725"/>
    <x v="792"/>
    <s v="Saivaza"/>
  </r>
  <r>
    <x v="10"/>
    <x v="10"/>
    <s v="MG31311"/>
    <x v="57"/>
    <x v="57"/>
    <s v="District"/>
    <x v="726"/>
    <x v="793"/>
    <s v="Antanandehibe"/>
  </r>
  <r>
    <x v="10"/>
    <x v="10"/>
    <s v="MG31311"/>
    <x v="57"/>
    <x v="57"/>
    <s v="District"/>
    <x v="727"/>
    <x v="794"/>
    <s v="Manakana"/>
  </r>
  <r>
    <x v="11"/>
    <x v="11"/>
    <s v="MG32302"/>
    <x v="58"/>
    <x v="58"/>
    <s v="District"/>
    <x v="728"/>
    <x v="795"/>
    <s v="Sainte Marie"/>
  </r>
  <r>
    <x v="11"/>
    <x v="11"/>
    <s v="MG32303"/>
    <x v="59"/>
    <x v="59"/>
    <s v="District"/>
    <x v="729"/>
    <x v="796"/>
    <s v="Maroantsetra"/>
  </r>
  <r>
    <x v="11"/>
    <x v="11"/>
    <s v="MG32303"/>
    <x v="59"/>
    <x v="59"/>
    <s v="District"/>
    <x v="730"/>
    <x v="797"/>
    <s v="Anjanazana"/>
  </r>
  <r>
    <x v="11"/>
    <x v="11"/>
    <s v="MG32303"/>
    <x v="59"/>
    <x v="59"/>
    <s v="District"/>
    <x v="731"/>
    <x v="798"/>
    <s v="Manambolo"/>
  </r>
  <r>
    <x v="11"/>
    <x v="11"/>
    <s v="MG32303"/>
    <x v="59"/>
    <x v="59"/>
    <s v="District"/>
    <x v="732"/>
    <x v="799"/>
    <s v="Andranofotsy"/>
  </r>
  <r>
    <x v="11"/>
    <x v="11"/>
    <s v="MG32303"/>
    <x v="59"/>
    <x v="59"/>
    <s v="District"/>
    <x v="733"/>
    <x v="800"/>
    <s v="Antakotako"/>
  </r>
  <r>
    <x v="11"/>
    <x v="11"/>
    <s v="MG32303"/>
    <x v="59"/>
    <x v="59"/>
    <s v="District"/>
    <x v="734"/>
    <x v="801"/>
    <s v="Ankofa"/>
  </r>
  <r>
    <x v="11"/>
    <x v="11"/>
    <s v="MG32303"/>
    <x v="59"/>
    <x v="59"/>
    <s v="District"/>
    <x v="735"/>
    <x v="802"/>
    <s v="Ambinanitelo"/>
  </r>
  <r>
    <x v="11"/>
    <x v="11"/>
    <s v="MG32303"/>
    <x v="59"/>
    <x v="59"/>
    <s v="District"/>
    <x v="736"/>
    <x v="803"/>
    <s v="Anjahana"/>
  </r>
  <r>
    <x v="11"/>
    <x v="11"/>
    <s v="MG32303"/>
    <x v="59"/>
    <x v="59"/>
    <s v="District"/>
    <x v="737"/>
    <x v="804"/>
    <s v="Ambanizana"/>
  </r>
  <r>
    <x v="11"/>
    <x v="11"/>
    <s v="MG32303"/>
    <x v="59"/>
    <x v="59"/>
    <s v="District"/>
    <x v="738"/>
    <x v="805"/>
    <s v="Mahalevona"/>
  </r>
  <r>
    <x v="11"/>
    <x v="11"/>
    <s v="MG32303"/>
    <x v="59"/>
    <x v="59"/>
    <s v="District"/>
    <x v="739"/>
    <x v="806"/>
    <s v="Voloina"/>
  </r>
  <r>
    <x v="11"/>
    <x v="11"/>
    <s v="MG32303"/>
    <x v="59"/>
    <x v="59"/>
    <s v="District"/>
    <x v="740"/>
    <x v="807"/>
    <s v="Ankofabe"/>
  </r>
  <r>
    <x v="11"/>
    <x v="11"/>
    <s v="MG32303"/>
    <x v="59"/>
    <x v="59"/>
    <s v="District"/>
    <x v="741"/>
    <x v="808"/>
    <s v="Antsirabe Sahatany"/>
  </r>
  <r>
    <x v="11"/>
    <x v="11"/>
    <s v="MG32303"/>
    <x v="59"/>
    <x v="59"/>
    <s v="District"/>
    <x v="742"/>
    <x v="809"/>
    <s v="Rantabe"/>
  </r>
  <r>
    <x v="11"/>
    <x v="11"/>
    <s v="MG32303"/>
    <x v="59"/>
    <x v="59"/>
    <s v="District"/>
    <x v="233"/>
    <x v="810"/>
    <s v="Morafeno"/>
  </r>
  <r>
    <x v="11"/>
    <x v="11"/>
    <s v="MG32303"/>
    <x v="59"/>
    <x v="59"/>
    <s v="District"/>
    <x v="743"/>
    <x v="811"/>
    <s v="Androndrono"/>
  </r>
  <r>
    <x v="11"/>
    <x v="11"/>
    <s v="MG32303"/>
    <x v="59"/>
    <x v="59"/>
    <s v="District"/>
    <x v="744"/>
    <x v="812"/>
    <s v="Ambodimanga Rantabe"/>
  </r>
  <r>
    <x v="11"/>
    <x v="11"/>
    <s v="MG32303"/>
    <x v="59"/>
    <x v="59"/>
    <s v="District"/>
    <x v="745"/>
    <x v="813"/>
    <s v="Anandrivola"/>
  </r>
  <r>
    <x v="11"/>
    <x v="11"/>
    <s v="MG32304"/>
    <x v="60"/>
    <x v="60"/>
    <s v="District"/>
    <x v="746"/>
    <x v="814"/>
    <s v="Mananara Avaratra"/>
  </r>
  <r>
    <x v="11"/>
    <x v="11"/>
    <s v="MG32304"/>
    <x v="60"/>
    <x v="60"/>
    <s v="District"/>
    <x v="747"/>
    <x v="815"/>
    <s v="Ambodivoanio"/>
  </r>
  <r>
    <x v="11"/>
    <x v="11"/>
    <s v="MG32304"/>
    <x v="60"/>
    <x v="60"/>
    <s v="District"/>
    <x v="748"/>
    <x v="816"/>
    <s v="Imorona"/>
  </r>
  <r>
    <x v="11"/>
    <x v="11"/>
    <s v="MG32304"/>
    <x v="60"/>
    <x v="60"/>
    <s v="District"/>
    <x v="749"/>
    <x v="817"/>
    <s v="Antanambaobe"/>
  </r>
  <r>
    <x v="11"/>
    <x v="11"/>
    <s v="MG32304"/>
    <x v="60"/>
    <x v="60"/>
    <s v="District"/>
    <x v="750"/>
    <x v="818"/>
    <s v="Antanananivo"/>
  </r>
  <r>
    <x v="11"/>
    <x v="11"/>
    <s v="MG32304"/>
    <x v="60"/>
    <x v="60"/>
    <s v="District"/>
    <x v="751"/>
    <x v="819"/>
    <s v="Manambolosy"/>
  </r>
  <r>
    <x v="11"/>
    <x v="11"/>
    <s v="MG32304"/>
    <x v="60"/>
    <x v="60"/>
    <s v="District"/>
    <x v="752"/>
    <x v="820"/>
    <s v="Ambodiampana"/>
  </r>
  <r>
    <x v="11"/>
    <x v="11"/>
    <s v="MG32304"/>
    <x v="60"/>
    <x v="60"/>
    <s v="District"/>
    <x v="753"/>
    <x v="821"/>
    <s v="Sandrakatsy"/>
  </r>
  <r>
    <x v="11"/>
    <x v="11"/>
    <s v="MG32304"/>
    <x v="60"/>
    <x v="60"/>
    <s v="District"/>
    <x v="754"/>
    <x v="822"/>
    <s v="Tanibe"/>
  </r>
  <r>
    <x v="11"/>
    <x v="11"/>
    <s v="MG32304"/>
    <x v="60"/>
    <x v="60"/>
    <s v="District"/>
    <x v="755"/>
    <x v="823"/>
    <s v="Ambatoharanana"/>
  </r>
  <r>
    <x v="11"/>
    <x v="11"/>
    <s v="MG32318"/>
    <x v="61"/>
    <x v="61"/>
    <s v="District"/>
    <x v="756"/>
    <x v="824"/>
    <s v="Fotsialanana"/>
  </r>
  <r>
    <x v="11"/>
    <x v="11"/>
    <s v="MG32318"/>
    <x v="61"/>
    <x v="61"/>
    <s v="District"/>
    <x v="187"/>
    <x v="825"/>
    <s v="Antanifotsy"/>
  </r>
  <r>
    <x v="11"/>
    <x v="11"/>
    <s v="MG32318"/>
    <x v="61"/>
    <x v="61"/>
    <s v="District"/>
    <x v="752"/>
    <x v="826"/>
    <s v="Ambodiampana"/>
  </r>
  <r>
    <x v="12"/>
    <x v="12"/>
    <s v="MG41405"/>
    <x v="62"/>
    <x v="62"/>
    <s v="District"/>
    <x v="757"/>
    <x v="827"/>
    <s v="Andranofasika"/>
  </r>
  <r>
    <x v="12"/>
    <x v="12"/>
    <s v="MG41405"/>
    <x v="62"/>
    <x v="62"/>
    <s v="District"/>
    <x v="758"/>
    <x v="828"/>
    <s v="Madirovalo"/>
  </r>
  <r>
    <x v="12"/>
    <x v="12"/>
    <s v="MG41405"/>
    <x v="62"/>
    <x v="62"/>
    <s v="District"/>
    <x v="759"/>
    <x v="829"/>
    <s v="Anjiajia"/>
  </r>
  <r>
    <x v="13"/>
    <x v="13"/>
    <s v="MG42409"/>
    <x v="63"/>
    <x v="63"/>
    <s v="District"/>
    <x v="760"/>
    <x v="830"/>
    <s v="Andranomeva"/>
  </r>
  <r>
    <x v="13"/>
    <x v="13"/>
    <s v="MG42409"/>
    <x v="63"/>
    <x v="63"/>
    <s v="District"/>
    <x v="761"/>
    <x v="831"/>
    <s v="Amparihy"/>
  </r>
  <r>
    <x v="13"/>
    <x v="13"/>
    <s v="MG42409"/>
    <x v="63"/>
    <x v="63"/>
    <s v="District"/>
    <x v="762"/>
    <x v="832"/>
    <s v="Leanja"/>
  </r>
  <r>
    <x v="13"/>
    <x v="13"/>
    <s v="MG42409"/>
    <x v="63"/>
    <x v="63"/>
    <s v="District"/>
    <x v="763"/>
    <x v="833"/>
    <s v="Marovato"/>
  </r>
  <r>
    <x v="13"/>
    <x v="13"/>
    <s v="MG42409"/>
    <x v="63"/>
    <x v="63"/>
    <s v="District"/>
    <x v="764"/>
    <x v="834"/>
    <s v="Ambodimahabibo"/>
  </r>
  <r>
    <x v="13"/>
    <x v="13"/>
    <s v="MG42409"/>
    <x v="63"/>
    <x v="63"/>
    <s v="District"/>
    <x v="765"/>
    <x v="835"/>
    <s v="Ambodivongo"/>
  </r>
  <r>
    <x v="14"/>
    <x v="14"/>
    <s v="MG44402"/>
    <x v="64"/>
    <x v="64"/>
    <s v="District"/>
    <x v="766"/>
    <x v="836"/>
    <s v="Besalampy"/>
  </r>
  <r>
    <x v="14"/>
    <x v="14"/>
    <s v="MG44402"/>
    <x v="64"/>
    <x v="64"/>
    <s v="District"/>
    <x v="767"/>
    <x v="837"/>
    <s v="Ampako"/>
  </r>
  <r>
    <x v="14"/>
    <x v="14"/>
    <s v="MG44402"/>
    <x v="64"/>
    <x v="64"/>
    <s v="District"/>
    <x v="768"/>
    <x v="838"/>
    <s v="Marovoay Sud"/>
  </r>
  <r>
    <x v="8"/>
    <x v="8"/>
    <s v="MG51503"/>
    <x v="65"/>
    <x v="65"/>
    <s v="District"/>
    <x v="769"/>
    <x v="839"/>
    <s v="Mandronarivo"/>
  </r>
  <r>
    <x v="8"/>
    <x v="8"/>
    <s v="MG51503"/>
    <x v="65"/>
    <x v="65"/>
    <s v="District"/>
    <x v="770"/>
    <x v="840"/>
    <s v="Tanamary"/>
  </r>
  <r>
    <x v="8"/>
    <x v="8"/>
    <s v="MG51503"/>
    <x v="65"/>
    <x v="65"/>
    <s v="District"/>
    <x v="771"/>
    <x v="841"/>
    <s v="Sakena"/>
  </r>
  <r>
    <x v="8"/>
    <x v="8"/>
    <s v="MG51504"/>
    <x v="66"/>
    <x v="66"/>
    <s v="District"/>
    <x v="772"/>
    <x v="842"/>
    <s v="Antanimieva"/>
  </r>
  <r>
    <x v="8"/>
    <x v="8"/>
    <s v="MG51504"/>
    <x v="66"/>
    <x v="66"/>
    <s v="District"/>
    <x v="773"/>
    <x v="843"/>
    <s v="Basibasy"/>
  </r>
  <r>
    <x v="8"/>
    <x v="8"/>
    <s v="MG51505"/>
    <x v="67"/>
    <x v="67"/>
    <s v="District"/>
    <x v="774"/>
    <x v="844"/>
    <s v="Ankazoabo Sud"/>
  </r>
  <r>
    <x v="11"/>
    <x v="11"/>
    <s v="MG32304"/>
    <x v="60"/>
    <x v="60"/>
    <s v="District"/>
    <x v="775"/>
    <x v="845"/>
    <s v="Antanambe"/>
  </r>
  <r>
    <x v="11"/>
    <x v="11"/>
    <s v="MG32304"/>
    <x v="60"/>
    <x v="60"/>
    <s v="District"/>
    <x v="776"/>
    <x v="846"/>
    <s v="Saromaona"/>
  </r>
  <r>
    <x v="11"/>
    <x v="11"/>
    <s v="MG32304"/>
    <x v="60"/>
    <x v="60"/>
    <s v="District"/>
    <x v="777"/>
    <x v="847"/>
    <s v="Vanono"/>
  </r>
  <r>
    <x v="11"/>
    <x v="11"/>
    <s v="MG32304"/>
    <x v="60"/>
    <x v="60"/>
    <s v="District"/>
    <x v="778"/>
    <x v="848"/>
    <s v="Andasibe I"/>
  </r>
  <r>
    <x v="11"/>
    <x v="11"/>
    <s v="MG32305"/>
    <x v="68"/>
    <x v="68"/>
    <s v="District"/>
    <x v="779"/>
    <x v="849"/>
    <s v="Fenerive Est"/>
  </r>
  <r>
    <x v="11"/>
    <x v="11"/>
    <s v="MG32305"/>
    <x v="68"/>
    <x v="68"/>
    <s v="District"/>
    <x v="780"/>
    <x v="850"/>
    <s v="Ambodimanga II"/>
  </r>
  <r>
    <x v="11"/>
    <x v="11"/>
    <s v="MG32305"/>
    <x v="68"/>
    <x v="68"/>
    <s v="District"/>
    <x v="781"/>
    <x v="851"/>
    <s v="Mahambo"/>
  </r>
  <r>
    <x v="11"/>
    <x v="11"/>
    <s v="MG32305"/>
    <x v="68"/>
    <x v="68"/>
    <s v="District"/>
    <x v="782"/>
    <x v="852"/>
    <s v="Ampasina Maningory"/>
  </r>
  <r>
    <x v="11"/>
    <x v="11"/>
    <s v="MG32305"/>
    <x v="68"/>
    <x v="68"/>
    <s v="District"/>
    <x v="755"/>
    <x v="853"/>
    <s v="Ambatoharanana"/>
  </r>
  <r>
    <x v="11"/>
    <x v="11"/>
    <s v="MG32305"/>
    <x v="68"/>
    <x v="68"/>
    <s v="District"/>
    <x v="597"/>
    <x v="854"/>
    <s v="Vohilengo"/>
  </r>
  <r>
    <x v="11"/>
    <x v="11"/>
    <s v="MG32305"/>
    <x v="68"/>
    <x v="68"/>
    <s v="District"/>
    <x v="783"/>
    <x v="855"/>
    <s v="Saranambana"/>
  </r>
  <r>
    <x v="11"/>
    <x v="11"/>
    <s v="MG32305"/>
    <x v="68"/>
    <x v="68"/>
    <s v="District"/>
    <x v="784"/>
    <x v="856"/>
    <s v="Ampasimbe Manantsatrana"/>
  </r>
  <r>
    <x v="11"/>
    <x v="11"/>
    <s v="MG32305"/>
    <x v="68"/>
    <x v="68"/>
    <s v="District"/>
    <x v="785"/>
    <x v="857"/>
    <s v="Miorimivalana"/>
  </r>
  <r>
    <x v="11"/>
    <x v="11"/>
    <s v="MG32305"/>
    <x v="68"/>
    <x v="68"/>
    <s v="District"/>
    <x v="529"/>
    <x v="858"/>
    <s v="Vohipeno"/>
  </r>
  <r>
    <x v="11"/>
    <x v="11"/>
    <s v="MG32305"/>
    <x v="68"/>
    <x v="68"/>
    <s v="District"/>
    <x v="786"/>
    <x v="859"/>
    <s v="Antsiatsiaka"/>
  </r>
  <r>
    <x v="11"/>
    <x v="11"/>
    <s v="MG32305"/>
    <x v="68"/>
    <x v="68"/>
    <s v="District"/>
    <x v="690"/>
    <x v="860"/>
    <s v="Mahanoro"/>
  </r>
  <r>
    <x v="11"/>
    <x v="11"/>
    <s v="MG32315"/>
    <x v="69"/>
    <x v="69"/>
    <s v="District"/>
    <x v="787"/>
    <x v="861"/>
    <s v="Vavatenina"/>
  </r>
  <r>
    <x v="11"/>
    <x v="11"/>
    <s v="MG32315"/>
    <x v="69"/>
    <x v="69"/>
    <s v="District"/>
    <x v="788"/>
    <x v="862"/>
    <s v="Maromitety"/>
  </r>
  <r>
    <x v="11"/>
    <x v="11"/>
    <s v="MG32315"/>
    <x v="69"/>
    <x v="69"/>
    <s v="District"/>
    <x v="789"/>
    <x v="863"/>
    <s v="Ambohibe"/>
  </r>
  <r>
    <x v="11"/>
    <x v="11"/>
    <s v="MG32315"/>
    <x v="69"/>
    <x v="69"/>
    <s v="District"/>
    <x v="685"/>
    <x v="864"/>
    <s v="Ampasimazava"/>
  </r>
  <r>
    <x v="11"/>
    <x v="11"/>
    <s v="MG32315"/>
    <x v="69"/>
    <x v="69"/>
    <s v="District"/>
    <x v="790"/>
    <x v="865"/>
    <s v="Anjahambe"/>
  </r>
  <r>
    <x v="11"/>
    <x v="11"/>
    <s v="MG32315"/>
    <x v="69"/>
    <x v="69"/>
    <s v="District"/>
    <x v="755"/>
    <x v="866"/>
    <s v="Ambatoharanana"/>
  </r>
  <r>
    <x v="11"/>
    <x v="11"/>
    <s v="MG32315"/>
    <x v="69"/>
    <x v="69"/>
    <s v="District"/>
    <x v="791"/>
    <x v="867"/>
    <s v="Andasibe"/>
  </r>
  <r>
    <x v="11"/>
    <x v="11"/>
    <s v="MG32315"/>
    <x v="69"/>
    <x v="69"/>
    <s v="District"/>
    <x v="314"/>
    <x v="868"/>
    <s v="Miarinarivo"/>
  </r>
  <r>
    <x v="11"/>
    <x v="11"/>
    <s v="MG32315"/>
    <x v="69"/>
    <x v="69"/>
    <s v="District"/>
    <x v="792"/>
    <x v="869"/>
    <s v="Sahatavy"/>
  </r>
  <r>
    <x v="11"/>
    <x v="11"/>
    <s v="MG32315"/>
    <x v="69"/>
    <x v="69"/>
    <s v="District"/>
    <x v="793"/>
    <x v="870"/>
    <s v="Ambodimangavalo"/>
  </r>
  <r>
    <x v="11"/>
    <x v="11"/>
    <s v="MG32318"/>
    <x v="61"/>
    <x v="61"/>
    <s v="District"/>
    <x v="794"/>
    <x v="871"/>
    <s v="Soanierana Ivongo"/>
  </r>
  <r>
    <x v="11"/>
    <x v="11"/>
    <s v="MG32318"/>
    <x v="61"/>
    <x v="61"/>
    <s v="District"/>
    <x v="795"/>
    <x v="872"/>
    <s v="Andapafito"/>
  </r>
  <r>
    <x v="11"/>
    <x v="11"/>
    <s v="MG32318"/>
    <x v="61"/>
    <x v="61"/>
    <s v="District"/>
    <x v="796"/>
    <x v="873"/>
    <s v="Ambahoabe"/>
  </r>
  <r>
    <x v="11"/>
    <x v="11"/>
    <s v="MG32318"/>
    <x v="61"/>
    <x v="61"/>
    <s v="District"/>
    <x v="797"/>
    <x v="874"/>
    <s v="Manompana"/>
  </r>
  <r>
    <x v="11"/>
    <x v="11"/>
    <s v="MG32318"/>
    <x v="61"/>
    <x v="61"/>
    <s v="District"/>
    <x v="719"/>
    <x v="875"/>
    <s v="Antenina"/>
  </r>
  <r>
    <x v="15"/>
    <x v="15"/>
    <s v="MG33312"/>
    <x v="70"/>
    <x v="70"/>
    <s v="District"/>
    <x v="798"/>
    <x v="876"/>
    <s v="Amparafaravola"/>
  </r>
  <r>
    <x v="15"/>
    <x v="15"/>
    <s v="MG33312"/>
    <x v="70"/>
    <x v="70"/>
    <s v="District"/>
    <x v="799"/>
    <x v="877"/>
    <s v="Bedidy"/>
  </r>
  <r>
    <x v="15"/>
    <x v="15"/>
    <s v="MG33312"/>
    <x v="70"/>
    <x v="70"/>
    <s v="District"/>
    <x v="189"/>
    <x v="878"/>
    <s v="Ambohimandroso"/>
  </r>
  <r>
    <x v="15"/>
    <x v="15"/>
    <s v="MG33312"/>
    <x v="70"/>
    <x v="70"/>
    <s v="District"/>
    <x v="800"/>
    <x v="879"/>
    <s v="Sahamamy"/>
  </r>
  <r>
    <x v="15"/>
    <x v="15"/>
    <s v="MG33312"/>
    <x v="70"/>
    <x v="70"/>
    <s v="District"/>
    <x v="333"/>
    <x v="880"/>
    <s v="Ambatomainty"/>
  </r>
  <r>
    <x v="15"/>
    <x v="15"/>
    <s v="MG33312"/>
    <x v="70"/>
    <x v="70"/>
    <s v="District"/>
    <x v="801"/>
    <x v="881"/>
    <s v="Ampasikely"/>
  </r>
  <r>
    <x v="15"/>
    <x v="15"/>
    <s v="MG33312"/>
    <x v="70"/>
    <x v="70"/>
    <s v="District"/>
    <x v="802"/>
    <x v="882"/>
    <s v="Andrebakely Sud"/>
  </r>
  <r>
    <x v="15"/>
    <x v="15"/>
    <s v="MG33312"/>
    <x v="70"/>
    <x v="70"/>
    <s v="District"/>
    <x v="803"/>
    <x v="883"/>
    <s v="Ambohitrarivo"/>
  </r>
  <r>
    <x v="15"/>
    <x v="15"/>
    <s v="MG33312"/>
    <x v="70"/>
    <x v="70"/>
    <s v="District"/>
    <x v="804"/>
    <x v="884"/>
    <s v="Anororo"/>
  </r>
  <r>
    <x v="15"/>
    <x v="15"/>
    <s v="MG33312"/>
    <x v="70"/>
    <x v="70"/>
    <s v="District"/>
    <x v="805"/>
    <x v="885"/>
    <s v="Morarano Chrome"/>
  </r>
  <r>
    <x v="15"/>
    <x v="15"/>
    <s v="MG33312"/>
    <x v="70"/>
    <x v="70"/>
    <s v="District"/>
    <x v="806"/>
    <x v="886"/>
    <s v="Ranomainty"/>
  </r>
  <r>
    <x v="15"/>
    <x v="15"/>
    <s v="MG33312"/>
    <x v="70"/>
    <x v="70"/>
    <s v="District"/>
    <x v="807"/>
    <x v="887"/>
    <s v="Ambohijanahary"/>
  </r>
  <r>
    <x v="15"/>
    <x v="15"/>
    <s v="MG33312"/>
    <x v="70"/>
    <x v="70"/>
    <s v="District"/>
    <x v="808"/>
    <x v="888"/>
    <s v="Tanambe"/>
  </r>
  <r>
    <x v="15"/>
    <x v="15"/>
    <s v="MG33312"/>
    <x v="70"/>
    <x v="70"/>
    <s v="District"/>
    <x v="809"/>
    <x v="889"/>
    <s v="Beanana"/>
  </r>
  <r>
    <x v="15"/>
    <x v="15"/>
    <s v="MG33312"/>
    <x v="70"/>
    <x v="70"/>
    <s v="District"/>
    <x v="810"/>
    <x v="890"/>
    <s v="Vohitsara"/>
  </r>
  <r>
    <x v="15"/>
    <x v="15"/>
    <s v="MG33312"/>
    <x v="70"/>
    <x v="70"/>
    <s v="District"/>
    <x v="811"/>
    <x v="891"/>
    <s v="Amboavory"/>
  </r>
  <r>
    <x v="15"/>
    <x v="15"/>
    <s v="MG33312"/>
    <x v="70"/>
    <x v="70"/>
    <s v="District"/>
    <x v="812"/>
    <x v="892"/>
    <s v="Andilana Nord"/>
  </r>
  <r>
    <x v="15"/>
    <x v="15"/>
    <s v="MG33312"/>
    <x v="70"/>
    <x v="70"/>
    <s v="District"/>
    <x v="651"/>
    <x v="893"/>
    <s v="Ambodimanga"/>
  </r>
  <r>
    <x v="15"/>
    <x v="15"/>
    <s v="MG33312"/>
    <x v="70"/>
    <x v="70"/>
    <s v="District"/>
    <x v="813"/>
    <x v="894"/>
    <s v="Vohimena"/>
  </r>
  <r>
    <x v="15"/>
    <x v="15"/>
    <s v="MG33312"/>
    <x v="70"/>
    <x v="70"/>
    <s v="District"/>
    <x v="814"/>
    <x v="895"/>
    <s v="Andrebakely Nord"/>
  </r>
  <r>
    <x v="15"/>
    <x v="15"/>
    <s v="MG33313"/>
    <x v="71"/>
    <x v="71"/>
    <s v="District"/>
    <x v="815"/>
    <x v="896"/>
    <s v="Ambatondrazaka"/>
  </r>
  <r>
    <x v="15"/>
    <x v="15"/>
    <s v="MG33313"/>
    <x v="71"/>
    <x v="71"/>
    <s v="District"/>
    <x v="816"/>
    <x v="897"/>
    <s v="Feramanga Nord"/>
  </r>
  <r>
    <x v="15"/>
    <x v="15"/>
    <s v="MG33313"/>
    <x v="71"/>
    <x v="71"/>
    <s v="District"/>
    <x v="817"/>
    <x v="898"/>
    <s v="Ambatondrazaka Suburbaine"/>
  </r>
  <r>
    <x v="15"/>
    <x v="15"/>
    <s v="MG33313"/>
    <x v="71"/>
    <x v="71"/>
    <s v="District"/>
    <x v="494"/>
    <x v="899"/>
    <s v="Ambandrika"/>
  </r>
  <r>
    <x v="15"/>
    <x v="15"/>
    <s v="MG33313"/>
    <x v="71"/>
    <x v="71"/>
    <s v="District"/>
    <x v="818"/>
    <x v="900"/>
    <s v="Ampitatsimo"/>
  </r>
  <r>
    <x v="15"/>
    <x v="15"/>
    <s v="MG33313"/>
    <x v="71"/>
    <x v="71"/>
    <s v="District"/>
    <x v="819"/>
    <x v="901"/>
    <s v="Ambohitsilaozana"/>
  </r>
  <r>
    <x v="15"/>
    <x v="15"/>
    <s v="MG33313"/>
    <x v="71"/>
    <x v="71"/>
    <s v="District"/>
    <x v="820"/>
    <x v="902"/>
    <s v="Ilafy"/>
  </r>
  <r>
    <x v="15"/>
    <x v="15"/>
    <s v="MG33313"/>
    <x v="71"/>
    <x v="71"/>
    <s v="District"/>
    <x v="821"/>
    <x v="903"/>
    <s v="Manakambahiny Andrefana"/>
  </r>
  <r>
    <x v="15"/>
    <x v="15"/>
    <s v="MG33313"/>
    <x v="71"/>
    <x v="71"/>
    <s v="District"/>
    <x v="822"/>
    <x v="904"/>
    <s v="Antsangasanga"/>
  </r>
  <r>
    <x v="15"/>
    <x v="15"/>
    <s v="MG33313"/>
    <x v="71"/>
    <x v="71"/>
    <s v="District"/>
    <x v="823"/>
    <x v="905"/>
    <s v="Ambatosoratra"/>
  </r>
  <r>
    <x v="15"/>
    <x v="15"/>
    <s v="MG33313"/>
    <x v="71"/>
    <x v="71"/>
    <s v="District"/>
    <x v="824"/>
    <x v="906"/>
    <s v="Andilanatoby"/>
  </r>
  <r>
    <x v="15"/>
    <x v="15"/>
    <s v="MG33313"/>
    <x v="71"/>
    <x v="71"/>
    <s v="District"/>
    <x v="825"/>
    <x v="907"/>
    <s v="Bejofo"/>
  </r>
  <r>
    <x v="15"/>
    <x v="15"/>
    <s v="MG33313"/>
    <x v="71"/>
    <x v="71"/>
    <s v="District"/>
    <x v="826"/>
    <x v="908"/>
    <s v="Didy"/>
  </r>
  <r>
    <x v="15"/>
    <x v="15"/>
    <s v="MG33313"/>
    <x v="71"/>
    <x v="71"/>
    <s v="District"/>
    <x v="827"/>
    <x v="909"/>
    <s v="Imerimandroso"/>
  </r>
  <r>
    <x v="15"/>
    <x v="15"/>
    <s v="MG33313"/>
    <x v="71"/>
    <x v="71"/>
    <s v="District"/>
    <x v="828"/>
    <x v="910"/>
    <s v="Amparihintsokatra"/>
  </r>
  <r>
    <x v="15"/>
    <x v="15"/>
    <s v="MG33313"/>
    <x v="71"/>
    <x v="71"/>
    <s v="District"/>
    <x v="829"/>
    <x v="911"/>
    <s v="Antanandava"/>
  </r>
  <r>
    <x v="15"/>
    <x v="15"/>
    <s v="MG33313"/>
    <x v="71"/>
    <x v="71"/>
    <s v="District"/>
    <x v="830"/>
    <x v="912"/>
    <s v="Andromba"/>
  </r>
  <r>
    <x v="15"/>
    <x v="15"/>
    <s v="MG33313"/>
    <x v="71"/>
    <x v="71"/>
    <s v="District"/>
    <x v="831"/>
    <x v="913"/>
    <s v="Manakambahiny Antsinanana"/>
  </r>
  <r>
    <x v="15"/>
    <x v="15"/>
    <s v="MG33313"/>
    <x v="71"/>
    <x v="71"/>
    <s v="District"/>
    <x v="832"/>
    <x v="914"/>
    <s v="Soalazaina"/>
  </r>
  <r>
    <x v="15"/>
    <x v="15"/>
    <s v="MG33313"/>
    <x v="71"/>
    <x v="71"/>
    <s v="District"/>
    <x v="833"/>
    <x v="915"/>
    <s v="Tanambao Besakay"/>
  </r>
  <r>
    <x v="15"/>
    <x v="15"/>
    <s v="MG33314"/>
    <x v="72"/>
    <x v="72"/>
    <s v="District"/>
    <x v="834"/>
    <x v="916"/>
    <s v="Moramanga"/>
  </r>
  <r>
    <x v="15"/>
    <x v="15"/>
    <s v="MG33314"/>
    <x v="72"/>
    <x v="72"/>
    <s v="District"/>
    <x v="60"/>
    <x v="917"/>
    <s v="Ambohibary"/>
  </r>
  <r>
    <x v="15"/>
    <x v="15"/>
    <s v="MG33314"/>
    <x v="72"/>
    <x v="72"/>
    <s v="District"/>
    <x v="835"/>
    <x v="918"/>
    <s v="Ampasimpotsy Gara"/>
  </r>
  <r>
    <x v="15"/>
    <x v="15"/>
    <s v="MG33314"/>
    <x v="72"/>
    <x v="72"/>
    <s v="District"/>
    <x v="791"/>
    <x v="919"/>
    <s v="Andasibe"/>
  </r>
  <r>
    <x v="15"/>
    <x v="15"/>
    <s v="MG33314"/>
    <x v="72"/>
    <x v="72"/>
    <s v="District"/>
    <x v="836"/>
    <x v="920"/>
    <s v="Anosibe Ifody"/>
  </r>
  <r>
    <x v="15"/>
    <x v="15"/>
    <s v="MG33314"/>
    <x v="72"/>
    <x v="72"/>
    <s v="District"/>
    <x v="837"/>
    <x v="921"/>
    <s v="Vodiriana"/>
  </r>
  <r>
    <x v="15"/>
    <x v="15"/>
    <s v="MG33314"/>
    <x v="72"/>
    <x v="72"/>
    <s v="District"/>
    <x v="838"/>
    <x v="922"/>
    <s v="Morarano Gara"/>
  </r>
  <r>
    <x v="15"/>
    <x v="15"/>
    <s v="MG33314"/>
    <x v="72"/>
    <x v="72"/>
    <s v="District"/>
    <x v="839"/>
    <x v="923"/>
    <s v="Belavabary"/>
  </r>
  <r>
    <x v="15"/>
    <x v="15"/>
    <s v="MG33314"/>
    <x v="72"/>
    <x v="72"/>
    <s v="District"/>
    <x v="840"/>
    <x v="924"/>
    <s v="Sabotsy Anjiro"/>
  </r>
  <r>
    <x v="15"/>
    <x v="15"/>
    <s v="MG33314"/>
    <x v="72"/>
    <x v="72"/>
    <s v="District"/>
    <x v="841"/>
    <x v="925"/>
    <s v="Ambohidronono"/>
  </r>
  <r>
    <x v="15"/>
    <x v="15"/>
    <s v="MG33314"/>
    <x v="72"/>
    <x v="72"/>
    <s v="District"/>
    <x v="842"/>
    <x v="926"/>
    <s v="Beforona"/>
  </r>
  <r>
    <x v="15"/>
    <x v="15"/>
    <s v="MG33314"/>
    <x v="72"/>
    <x v="72"/>
    <s v="District"/>
    <x v="843"/>
    <x v="927"/>
    <s v="Ambatovola"/>
  </r>
  <r>
    <x v="15"/>
    <x v="15"/>
    <s v="MG33314"/>
    <x v="72"/>
    <x v="72"/>
    <s v="District"/>
    <x v="844"/>
    <x v="928"/>
    <s v="Lakato"/>
  </r>
  <r>
    <x v="15"/>
    <x v="15"/>
    <s v="MG33314"/>
    <x v="72"/>
    <x v="72"/>
    <s v="District"/>
    <x v="706"/>
    <x v="929"/>
    <s v="Amboasary"/>
  </r>
  <r>
    <x v="15"/>
    <x v="15"/>
    <s v="MG33314"/>
    <x v="72"/>
    <x v="72"/>
    <s v="District"/>
    <x v="286"/>
    <x v="930"/>
    <s v="Fierenana"/>
  </r>
  <r>
    <x v="15"/>
    <x v="15"/>
    <s v="MG33314"/>
    <x v="72"/>
    <x v="72"/>
    <s v="District"/>
    <x v="845"/>
    <x v="931"/>
    <s v="Mandialaza"/>
  </r>
  <r>
    <x v="15"/>
    <x v="15"/>
    <s v="MG33314"/>
    <x v="72"/>
    <x v="72"/>
    <s v="District"/>
    <x v="846"/>
    <x v="932"/>
    <s v="Antaniditra"/>
  </r>
  <r>
    <x v="15"/>
    <x v="15"/>
    <s v="MG33314"/>
    <x v="72"/>
    <x v="72"/>
    <s v="District"/>
    <x v="847"/>
    <x v="933"/>
    <s v="Ampasipotsy Mandialaza"/>
  </r>
  <r>
    <x v="15"/>
    <x v="15"/>
    <s v="MG33314"/>
    <x v="72"/>
    <x v="72"/>
    <s v="District"/>
    <x v="829"/>
    <x v="934"/>
    <s v="Antanandava"/>
  </r>
  <r>
    <x v="15"/>
    <x v="15"/>
    <s v="MG33314"/>
    <x v="72"/>
    <x v="72"/>
    <s v="District"/>
    <x v="848"/>
    <x v="935"/>
    <s v="Mangarivotra"/>
  </r>
  <r>
    <x v="15"/>
    <x v="15"/>
    <s v="MG33314"/>
    <x v="72"/>
    <x v="72"/>
    <s v="District"/>
    <x v="849"/>
    <x v="936"/>
    <s v="Andaingo"/>
  </r>
  <r>
    <x v="15"/>
    <x v="15"/>
    <s v="MG33316"/>
    <x v="73"/>
    <x v="73"/>
    <s v="District"/>
    <x v="850"/>
    <x v="937"/>
    <s v="Andilamena"/>
  </r>
  <r>
    <x v="15"/>
    <x v="15"/>
    <s v="MG33316"/>
    <x v="73"/>
    <x v="73"/>
    <s v="District"/>
    <x v="851"/>
    <x v="938"/>
    <s v="Bemaitso"/>
  </r>
  <r>
    <x v="15"/>
    <x v="15"/>
    <s v="MG33316"/>
    <x v="73"/>
    <x v="73"/>
    <s v="District"/>
    <x v="852"/>
    <x v="939"/>
    <s v="Antanimenabaka"/>
  </r>
  <r>
    <x v="15"/>
    <x v="15"/>
    <s v="MG33316"/>
    <x v="73"/>
    <x v="73"/>
    <s v="District"/>
    <x v="853"/>
    <x v="940"/>
    <s v="Tanananifololahy"/>
  </r>
  <r>
    <x v="15"/>
    <x v="15"/>
    <s v="MG33316"/>
    <x v="73"/>
    <x v="73"/>
    <s v="District"/>
    <x v="854"/>
    <x v="941"/>
    <s v="Maroadabo"/>
  </r>
  <r>
    <x v="15"/>
    <x v="15"/>
    <s v="MG33316"/>
    <x v="73"/>
    <x v="73"/>
    <s v="District"/>
    <x v="763"/>
    <x v="942"/>
    <s v="Marovato"/>
  </r>
  <r>
    <x v="15"/>
    <x v="15"/>
    <s v="MG33316"/>
    <x v="73"/>
    <x v="73"/>
    <s v="District"/>
    <x v="314"/>
    <x v="943"/>
    <s v="Miarinarivo"/>
  </r>
  <r>
    <x v="15"/>
    <x v="15"/>
    <s v="MG33316"/>
    <x v="73"/>
    <x v="73"/>
    <s v="District"/>
    <x v="855"/>
    <x v="944"/>
    <s v="Maitsokely"/>
  </r>
  <r>
    <x v="15"/>
    <x v="15"/>
    <s v="MG33317"/>
    <x v="74"/>
    <x v="74"/>
    <s v="District"/>
    <x v="856"/>
    <x v="945"/>
    <s v="Anosibe An'ala"/>
  </r>
  <r>
    <x v="15"/>
    <x v="15"/>
    <s v="MG33317"/>
    <x v="74"/>
    <x v="74"/>
    <s v="District"/>
    <x v="857"/>
    <x v="946"/>
    <s v="Ampasimaneva"/>
  </r>
  <r>
    <x v="15"/>
    <x v="15"/>
    <s v="MG33317"/>
    <x v="74"/>
    <x v="74"/>
    <s v="District"/>
    <x v="858"/>
    <x v="947"/>
    <s v="Ampandroantraka"/>
  </r>
  <r>
    <x v="15"/>
    <x v="15"/>
    <s v="MG33317"/>
    <x v="74"/>
    <x v="74"/>
    <s v="District"/>
    <x v="859"/>
    <x v="948"/>
    <s v="Tratramarina"/>
  </r>
  <r>
    <x v="15"/>
    <x v="15"/>
    <s v="MG33317"/>
    <x v="74"/>
    <x v="74"/>
    <s v="District"/>
    <x v="860"/>
    <x v="949"/>
    <s v="Antandrokomby"/>
  </r>
  <r>
    <x v="15"/>
    <x v="15"/>
    <s v="MG33317"/>
    <x v="74"/>
    <x v="74"/>
    <s v="District"/>
    <x v="861"/>
    <x v="950"/>
    <s v="Ambalaomby"/>
  </r>
  <r>
    <x v="15"/>
    <x v="15"/>
    <s v="MG33317"/>
    <x v="74"/>
    <x v="74"/>
    <s v="District"/>
    <x v="862"/>
    <x v="951"/>
    <s v="Niarovana Marosampanana"/>
  </r>
  <r>
    <x v="15"/>
    <x v="15"/>
    <s v="MG33317"/>
    <x v="74"/>
    <x v="74"/>
    <s v="District"/>
    <x v="692"/>
    <x v="952"/>
    <s v="Tsaravinany"/>
  </r>
  <r>
    <x v="15"/>
    <x v="15"/>
    <s v="MG33317"/>
    <x v="74"/>
    <x v="74"/>
    <s v="District"/>
    <x v="863"/>
    <x v="953"/>
    <s v="Longozabe"/>
  </r>
  <r>
    <x v="15"/>
    <x v="15"/>
    <s v="MG33317"/>
    <x v="74"/>
    <x v="74"/>
    <s v="District"/>
    <x v="755"/>
    <x v="954"/>
    <s v="Ambatoharanana"/>
  </r>
  <r>
    <x v="12"/>
    <x v="12"/>
    <s v="MG41401"/>
    <x v="75"/>
    <x v="75"/>
    <s v="District"/>
    <x v="864"/>
    <x v="955"/>
    <s v="Mahajanga"/>
  </r>
  <r>
    <x v="12"/>
    <x v="12"/>
    <s v="MG41401"/>
    <x v="75"/>
    <x v="75"/>
    <s v="District"/>
    <x v="865"/>
    <x v="956"/>
    <s v="Mahabibo"/>
  </r>
  <r>
    <x v="12"/>
    <x v="12"/>
    <s v="MG41403"/>
    <x v="76"/>
    <x v="76"/>
    <s v="District"/>
    <x v="866"/>
    <x v="957"/>
    <s v="Soalala"/>
  </r>
  <r>
    <x v="12"/>
    <x v="12"/>
    <s v="MG41403"/>
    <x v="76"/>
    <x v="76"/>
    <s v="District"/>
    <x v="867"/>
    <x v="958"/>
    <s v="Ambohipaky"/>
  </r>
  <r>
    <x v="12"/>
    <x v="12"/>
    <s v="MG41403"/>
    <x v="76"/>
    <x v="76"/>
    <s v="District"/>
    <x v="467"/>
    <x v="959"/>
    <s v="Andranomavo"/>
  </r>
  <r>
    <x v="12"/>
    <x v="12"/>
    <s v="MG41405"/>
    <x v="62"/>
    <x v="62"/>
    <s v="District"/>
    <x v="868"/>
    <x v="960"/>
    <s v="Ambato Ambarimay"/>
  </r>
  <r>
    <x v="12"/>
    <x v="12"/>
    <s v="MG41405"/>
    <x v="62"/>
    <x v="62"/>
    <s v="District"/>
    <x v="869"/>
    <x v="961"/>
    <s v="Ankijabe"/>
  </r>
  <r>
    <x v="12"/>
    <x v="12"/>
    <s v="MG41405"/>
    <x v="62"/>
    <x v="62"/>
    <s v="District"/>
    <x v="870"/>
    <x v="962"/>
    <s v="Tsaramandroso"/>
  </r>
  <r>
    <x v="12"/>
    <x v="12"/>
    <s v="MG41405"/>
    <x v="62"/>
    <x v="62"/>
    <s v="District"/>
    <x v="871"/>
    <x v="963"/>
    <s v="Ambondromamy"/>
  </r>
  <r>
    <x v="12"/>
    <x v="12"/>
    <s v="MG41405"/>
    <x v="62"/>
    <x v="62"/>
    <s v="District"/>
    <x v="872"/>
    <x v="964"/>
    <s v="Ankirihitra"/>
  </r>
  <r>
    <x v="12"/>
    <x v="12"/>
    <s v="MG41405"/>
    <x v="62"/>
    <x v="62"/>
    <s v="District"/>
    <x v="873"/>
    <x v="965"/>
    <s v="Andranomamy"/>
  </r>
  <r>
    <x v="12"/>
    <x v="12"/>
    <s v="MG41405"/>
    <x v="62"/>
    <x v="62"/>
    <s v="District"/>
    <x v="874"/>
    <x v="966"/>
    <s v="Manerinerina"/>
  </r>
  <r>
    <x v="12"/>
    <x v="12"/>
    <s v="MG41405"/>
    <x v="62"/>
    <x v="62"/>
    <s v="District"/>
    <x v="875"/>
    <x v="967"/>
    <s v="Sitampiky"/>
  </r>
  <r>
    <x v="12"/>
    <x v="12"/>
    <s v="MG41406"/>
    <x v="77"/>
    <x v="77"/>
    <s v="District"/>
    <x v="876"/>
    <x v="968"/>
    <s v="Marovoay Ville"/>
  </r>
  <r>
    <x v="12"/>
    <x v="12"/>
    <s v="MG41406"/>
    <x v="77"/>
    <x v="77"/>
    <s v="District"/>
    <x v="877"/>
    <x v="969"/>
    <s v="Marovoay Banlieue"/>
  </r>
  <r>
    <x v="12"/>
    <x v="12"/>
    <s v="MG41406"/>
    <x v="77"/>
    <x v="77"/>
    <s v="District"/>
    <x v="878"/>
    <x v="970"/>
    <s v="Antanambao Andranolava"/>
  </r>
  <r>
    <x v="12"/>
    <x v="12"/>
    <s v="MG41406"/>
    <x v="77"/>
    <x v="77"/>
    <s v="District"/>
    <x v="879"/>
    <x v="971"/>
    <s v="Anosinalainolona"/>
  </r>
  <r>
    <x v="12"/>
    <x v="12"/>
    <s v="MG41406"/>
    <x v="77"/>
    <x v="77"/>
    <s v="District"/>
    <x v="880"/>
    <x v="972"/>
    <s v="Ambolomoty"/>
  </r>
  <r>
    <x v="12"/>
    <x v="12"/>
    <s v="MG41406"/>
    <x v="77"/>
    <x v="77"/>
    <s v="District"/>
    <x v="881"/>
    <x v="973"/>
    <s v="Marovoay"/>
  </r>
  <r>
    <x v="12"/>
    <x v="12"/>
    <s v="MG41406"/>
    <x v="77"/>
    <x v="77"/>
    <s v="District"/>
    <x v="882"/>
    <x v="974"/>
    <s v="Tsararano"/>
  </r>
  <r>
    <x v="12"/>
    <x v="12"/>
    <s v="MG41406"/>
    <x v="77"/>
    <x v="77"/>
    <s v="District"/>
    <x v="883"/>
    <x v="975"/>
    <s v="Ankazomborona"/>
  </r>
  <r>
    <x v="12"/>
    <x v="12"/>
    <s v="MG41406"/>
    <x v="77"/>
    <x v="77"/>
    <s v="District"/>
    <x v="884"/>
    <x v="976"/>
    <s v="Manaratsandry"/>
  </r>
  <r>
    <x v="12"/>
    <x v="12"/>
    <s v="MG41406"/>
    <x v="77"/>
    <x v="77"/>
    <s v="District"/>
    <x v="180"/>
    <x v="977"/>
    <s v="Antanimasaka"/>
  </r>
  <r>
    <x v="12"/>
    <x v="12"/>
    <s v="MG41406"/>
    <x v="77"/>
    <x v="77"/>
    <s v="District"/>
    <x v="885"/>
    <x v="978"/>
    <s v="Bemaharivo"/>
  </r>
  <r>
    <x v="12"/>
    <x v="12"/>
    <s v="MG41406"/>
    <x v="77"/>
    <x v="77"/>
    <s v="District"/>
    <x v="137"/>
    <x v="979"/>
    <s v="Ankaraobato"/>
  </r>
  <r>
    <x v="12"/>
    <x v="12"/>
    <s v="MG41407"/>
    <x v="78"/>
    <x v="78"/>
    <s v="District"/>
    <x v="886"/>
    <x v="980"/>
    <s v="Mitsinjo"/>
  </r>
  <r>
    <x v="12"/>
    <x v="12"/>
    <s v="MG41407"/>
    <x v="78"/>
    <x v="78"/>
    <s v="District"/>
    <x v="887"/>
    <x v="981"/>
    <s v="Antseza"/>
  </r>
  <r>
    <x v="12"/>
    <x v="12"/>
    <s v="MG41407"/>
    <x v="78"/>
    <x v="78"/>
    <s v="District"/>
    <x v="888"/>
    <x v="982"/>
    <s v="Antongomena Bevary"/>
  </r>
  <r>
    <x v="12"/>
    <x v="12"/>
    <s v="MG41407"/>
    <x v="78"/>
    <x v="78"/>
    <s v="District"/>
    <x v="889"/>
    <x v="983"/>
    <s v="Matsakabanja"/>
  </r>
  <r>
    <x v="12"/>
    <x v="12"/>
    <s v="MG41407"/>
    <x v="78"/>
    <x v="78"/>
    <s v="District"/>
    <x v="890"/>
    <x v="984"/>
    <s v="Katsepy"/>
  </r>
  <r>
    <x v="12"/>
    <x v="12"/>
    <s v="MG41407"/>
    <x v="78"/>
    <x v="78"/>
    <s v="District"/>
    <x v="891"/>
    <x v="985"/>
    <s v="Bekipay"/>
  </r>
  <r>
    <x v="12"/>
    <x v="12"/>
    <s v="MG41407"/>
    <x v="78"/>
    <x v="78"/>
    <s v="District"/>
    <x v="892"/>
    <x v="986"/>
    <s v="Ambarimaninga"/>
  </r>
  <r>
    <x v="12"/>
    <x v="12"/>
    <s v="MG41415"/>
    <x v="79"/>
    <x v="79"/>
    <s v="District"/>
    <x v="282"/>
    <x v="987"/>
    <s v="Belobaka"/>
  </r>
  <r>
    <x v="12"/>
    <x v="12"/>
    <s v="MG41415"/>
    <x v="79"/>
    <x v="79"/>
    <s v="District"/>
    <x v="893"/>
    <x v="988"/>
    <s v="Boanamary"/>
  </r>
  <r>
    <x v="12"/>
    <x v="12"/>
    <s v="MG41415"/>
    <x v="79"/>
    <x v="79"/>
    <s v="District"/>
    <x v="894"/>
    <x v="989"/>
    <s v="Ambalakida"/>
  </r>
  <r>
    <x v="12"/>
    <x v="12"/>
    <s v="MG41415"/>
    <x v="79"/>
    <x v="79"/>
    <s v="District"/>
    <x v="895"/>
    <x v="990"/>
    <s v="Betsako"/>
  </r>
  <r>
    <x v="12"/>
    <x v="12"/>
    <s v="MG41415"/>
    <x v="79"/>
    <x v="79"/>
    <s v="District"/>
    <x v="896"/>
    <x v="991"/>
    <s v="Mariarano"/>
  </r>
  <r>
    <x v="12"/>
    <x v="12"/>
    <s v="MG41415"/>
    <x v="79"/>
    <x v="79"/>
    <s v="District"/>
    <x v="897"/>
    <x v="992"/>
    <s v="Bekobay"/>
  </r>
  <r>
    <x v="12"/>
    <x v="12"/>
    <s v="MG41415"/>
    <x v="79"/>
    <x v="79"/>
    <s v="District"/>
    <x v="898"/>
    <x v="993"/>
    <s v="Andranoboka"/>
  </r>
  <r>
    <x v="12"/>
    <x v="12"/>
    <s v="MG41415"/>
    <x v="79"/>
    <x v="79"/>
    <s v="District"/>
    <x v="899"/>
    <x v="994"/>
    <s v="Mahajamba Usine"/>
  </r>
  <r>
    <x v="12"/>
    <x v="12"/>
    <s v="MG41415"/>
    <x v="79"/>
    <x v="79"/>
    <s v="District"/>
    <x v="900"/>
    <x v="995"/>
    <s v="Ambalabe Befanjava"/>
  </r>
  <r>
    <x v="13"/>
    <x v="13"/>
    <s v="MG42409"/>
    <x v="63"/>
    <x v="63"/>
    <s v="District"/>
    <x v="901"/>
    <x v="996"/>
    <s v="Port Berge"/>
  </r>
  <r>
    <x v="13"/>
    <x v="13"/>
    <s v="MG42409"/>
    <x v="63"/>
    <x v="63"/>
    <s v="District"/>
    <x v="902"/>
    <x v="997"/>
    <s v="Ambanjabe"/>
  </r>
  <r>
    <x v="13"/>
    <x v="13"/>
    <s v="MG42409"/>
    <x v="63"/>
    <x v="63"/>
    <s v="District"/>
    <x v="903"/>
    <x v="998"/>
    <s v="Tsaratanana I"/>
  </r>
  <r>
    <x v="13"/>
    <x v="13"/>
    <s v="MG42409"/>
    <x v="63"/>
    <x v="63"/>
    <s v="District"/>
    <x v="904"/>
    <x v="999"/>
    <s v="Tsarahasina"/>
  </r>
  <r>
    <x v="13"/>
    <x v="13"/>
    <s v="MG42409"/>
    <x v="63"/>
    <x v="63"/>
    <s v="District"/>
    <x v="905"/>
    <x v="1000"/>
    <s v="Tsiningia"/>
  </r>
  <r>
    <x v="13"/>
    <x v="13"/>
    <s v="MG42409"/>
    <x v="63"/>
    <x v="63"/>
    <s v="District"/>
    <x v="906"/>
    <x v="1001"/>
    <s v="Ambodisakoana"/>
  </r>
  <r>
    <x v="13"/>
    <x v="13"/>
    <s v="MG42409"/>
    <x v="63"/>
    <x v="63"/>
    <s v="District"/>
    <x v="907"/>
    <x v="1002"/>
    <s v="Tsinjomitondraka"/>
  </r>
  <r>
    <x v="13"/>
    <x v="13"/>
    <s v="MG42409"/>
    <x v="63"/>
    <x v="63"/>
    <s v="District"/>
    <x v="908"/>
    <x v="1003"/>
    <s v="Maevaranohely"/>
  </r>
  <r>
    <x v="13"/>
    <x v="13"/>
    <s v="MG42409"/>
    <x v="63"/>
    <x v="63"/>
    <s v="District"/>
    <x v="909"/>
    <x v="1004"/>
    <s v="Port Berge II"/>
  </r>
  <r>
    <x v="13"/>
    <x v="13"/>
    <s v="MG42410"/>
    <x v="80"/>
    <x v="80"/>
    <s v="District"/>
    <x v="157"/>
    <x v="1005"/>
    <s v="Mandritsara"/>
  </r>
  <r>
    <x v="13"/>
    <x v="13"/>
    <s v="MG42410"/>
    <x v="80"/>
    <x v="80"/>
    <s v="District"/>
    <x v="829"/>
    <x v="1006"/>
    <s v="Antanandava"/>
  </r>
  <r>
    <x v="13"/>
    <x v="13"/>
    <s v="MG42410"/>
    <x v="80"/>
    <x v="80"/>
    <s v="District"/>
    <x v="555"/>
    <x v="1007"/>
    <s v="Antsoha"/>
  </r>
  <r>
    <x v="13"/>
    <x v="13"/>
    <s v="MG42410"/>
    <x v="80"/>
    <x v="80"/>
    <s v="District"/>
    <x v="425"/>
    <x v="1008"/>
    <s v="Tsaratanana"/>
  </r>
  <r>
    <x v="13"/>
    <x v="13"/>
    <s v="MG42410"/>
    <x v="80"/>
    <x v="80"/>
    <s v="District"/>
    <x v="910"/>
    <x v="1009"/>
    <s v="Kalandy"/>
  </r>
  <r>
    <x v="13"/>
    <x v="13"/>
    <s v="MG42410"/>
    <x v="80"/>
    <x v="80"/>
    <s v="District"/>
    <x v="911"/>
    <x v="1010"/>
    <s v="Antsirabe Centre"/>
  </r>
  <r>
    <x v="13"/>
    <x v="13"/>
    <s v="MG42410"/>
    <x v="80"/>
    <x v="80"/>
    <s v="District"/>
    <x v="786"/>
    <x v="1011"/>
    <s v="Antsiatsiaka"/>
  </r>
  <r>
    <x v="13"/>
    <x v="13"/>
    <s v="MG42410"/>
    <x v="80"/>
    <x v="80"/>
    <s v="District"/>
    <x v="912"/>
    <x v="1012"/>
    <s v="Amboaboa"/>
  </r>
  <r>
    <x v="13"/>
    <x v="13"/>
    <s v="MG42410"/>
    <x v="80"/>
    <x v="80"/>
    <s v="District"/>
    <x v="913"/>
    <x v="1013"/>
    <s v="Manampaneva"/>
  </r>
  <r>
    <x v="13"/>
    <x v="13"/>
    <s v="MG42410"/>
    <x v="80"/>
    <x v="80"/>
    <s v="District"/>
    <x v="914"/>
    <x v="1014"/>
    <s v="Ambarikorano"/>
  </r>
  <r>
    <x v="13"/>
    <x v="13"/>
    <s v="MG42410"/>
    <x v="80"/>
    <x v="80"/>
    <s v="District"/>
    <x v="915"/>
    <x v="1015"/>
    <s v="Andratamarina"/>
  </r>
  <r>
    <x v="13"/>
    <x v="13"/>
    <s v="MG42410"/>
    <x v="80"/>
    <x v="80"/>
    <s v="District"/>
    <x v="916"/>
    <x v="1016"/>
    <s v="Ambaripaika"/>
  </r>
  <r>
    <x v="13"/>
    <x v="13"/>
    <s v="MG42410"/>
    <x v="80"/>
    <x v="80"/>
    <s v="District"/>
    <x v="917"/>
    <x v="1017"/>
    <s v="Ambodiamontana Kianga"/>
  </r>
  <r>
    <x v="13"/>
    <x v="13"/>
    <s v="MG42410"/>
    <x v="80"/>
    <x v="80"/>
    <s v="District"/>
    <x v="918"/>
    <x v="1018"/>
    <s v="Ambalakirajy"/>
  </r>
  <r>
    <x v="13"/>
    <x v="13"/>
    <s v="MG42410"/>
    <x v="80"/>
    <x v="80"/>
    <s v="District"/>
    <x v="919"/>
    <x v="1019"/>
    <s v="Tsarajomoka"/>
  </r>
  <r>
    <x v="13"/>
    <x v="13"/>
    <s v="MG42410"/>
    <x v="80"/>
    <x v="80"/>
    <s v="District"/>
    <x v="920"/>
    <x v="1020"/>
    <s v="Antsatramidola"/>
  </r>
  <r>
    <x v="13"/>
    <x v="13"/>
    <s v="MG42410"/>
    <x v="80"/>
    <x v="80"/>
    <s v="District"/>
    <x v="921"/>
    <x v="1021"/>
    <s v="Ankiakabe-Fonoko"/>
  </r>
  <r>
    <x v="13"/>
    <x v="13"/>
    <s v="MG42410"/>
    <x v="80"/>
    <x v="80"/>
    <s v="District"/>
    <x v="922"/>
    <x v="1022"/>
    <s v="Marotandrano"/>
  </r>
  <r>
    <x v="13"/>
    <x v="13"/>
    <s v="MG42410"/>
    <x v="80"/>
    <x v="80"/>
    <s v="District"/>
    <x v="923"/>
    <x v="1023"/>
    <s v="Ambilombe"/>
  </r>
  <r>
    <x v="13"/>
    <x v="13"/>
    <s v="MG42410"/>
    <x v="80"/>
    <x v="80"/>
    <s v="District"/>
    <x v="924"/>
    <x v="1024"/>
    <s v="Andohajango"/>
  </r>
  <r>
    <x v="13"/>
    <x v="13"/>
    <s v="MG42410"/>
    <x v="80"/>
    <x v="80"/>
    <s v="District"/>
    <x v="925"/>
    <x v="1025"/>
    <s v="Anjiabe"/>
  </r>
  <r>
    <x v="13"/>
    <x v="13"/>
    <s v="MG42410"/>
    <x v="80"/>
    <x v="80"/>
    <s v="District"/>
    <x v="926"/>
    <x v="1026"/>
    <s v="Ambohisoa"/>
  </r>
  <r>
    <x v="13"/>
    <x v="13"/>
    <s v="MG42410"/>
    <x v="80"/>
    <x v="80"/>
    <s v="District"/>
    <x v="927"/>
    <x v="1027"/>
    <s v="Ampatakamaroreny"/>
  </r>
  <r>
    <x v="13"/>
    <x v="13"/>
    <s v="MG42410"/>
    <x v="80"/>
    <x v="80"/>
    <s v="District"/>
    <x v="928"/>
    <x v="1028"/>
    <s v="Ankiabe-Salohy"/>
  </r>
  <r>
    <x v="13"/>
    <x v="13"/>
    <s v="MG42410"/>
    <x v="80"/>
    <x v="80"/>
    <s v="District"/>
    <x v="929"/>
    <x v="1029"/>
    <s v="Pont Sofia"/>
  </r>
  <r>
    <x v="13"/>
    <x v="13"/>
    <s v="MG42410"/>
    <x v="80"/>
    <x v="80"/>
    <s v="District"/>
    <x v="930"/>
    <x v="1030"/>
    <s v="Ambodiadabo"/>
  </r>
  <r>
    <x v="13"/>
    <x v="13"/>
    <s v="MG42410"/>
    <x v="80"/>
    <x v="80"/>
    <s v="District"/>
    <x v="931"/>
    <x v="1031"/>
    <s v="Amborondolo"/>
  </r>
  <r>
    <x v="13"/>
    <x v="13"/>
    <s v="MG42410"/>
    <x v="80"/>
    <x v="80"/>
    <s v="District"/>
    <x v="932"/>
    <x v="1032"/>
    <s v="Antanambaon'amberina"/>
  </r>
  <r>
    <x v="13"/>
    <x v="13"/>
    <s v="MG42411"/>
    <x v="81"/>
    <x v="81"/>
    <s v="District"/>
    <x v="933"/>
    <x v="1033"/>
    <s v="Analalava"/>
  </r>
  <r>
    <x v="13"/>
    <x v="13"/>
    <s v="MG42411"/>
    <x v="81"/>
    <x v="81"/>
    <s v="District"/>
    <x v="934"/>
    <x v="1034"/>
    <s v="Ambarijeby Sud"/>
  </r>
  <r>
    <x v="13"/>
    <x v="13"/>
    <s v="MG42411"/>
    <x v="81"/>
    <x v="81"/>
    <s v="District"/>
    <x v="935"/>
    <x v="1035"/>
    <s v="Ambolobozo"/>
  </r>
  <r>
    <x v="13"/>
    <x v="13"/>
    <s v="MG42411"/>
    <x v="81"/>
    <x v="81"/>
    <s v="District"/>
    <x v="936"/>
    <x v="1036"/>
    <s v="Befotaka Nord"/>
  </r>
  <r>
    <x v="13"/>
    <x v="13"/>
    <s v="MG42411"/>
    <x v="81"/>
    <x v="81"/>
    <s v="District"/>
    <x v="937"/>
    <x v="1037"/>
    <s v="Ambaliha"/>
  </r>
  <r>
    <x v="13"/>
    <x v="13"/>
    <s v="MG42411"/>
    <x v="81"/>
    <x v="81"/>
    <s v="District"/>
    <x v="938"/>
    <x v="1038"/>
    <s v="Maromandia"/>
  </r>
  <r>
    <x v="13"/>
    <x v="13"/>
    <s v="MG42411"/>
    <x v="81"/>
    <x v="81"/>
    <s v="District"/>
    <x v="939"/>
    <x v="1039"/>
    <s v="Marovatolena"/>
  </r>
  <r>
    <x v="13"/>
    <x v="13"/>
    <s v="MG42411"/>
    <x v="81"/>
    <x v="81"/>
    <s v="District"/>
    <x v="940"/>
    <x v="1040"/>
    <s v="Andribavontsona"/>
  </r>
  <r>
    <x v="13"/>
    <x v="13"/>
    <s v="MG42411"/>
    <x v="81"/>
    <x v="81"/>
    <s v="District"/>
    <x v="941"/>
    <x v="1041"/>
    <s v="Angoaka Sud"/>
  </r>
  <r>
    <x v="13"/>
    <x v="13"/>
    <s v="MG42411"/>
    <x v="81"/>
    <x v="81"/>
    <s v="District"/>
    <x v="942"/>
    <x v="1042"/>
    <s v="Marovantaza"/>
  </r>
  <r>
    <x v="13"/>
    <x v="13"/>
    <s v="MG42411"/>
    <x v="81"/>
    <x v="81"/>
    <s v="District"/>
    <x v="943"/>
    <x v="1043"/>
    <s v="Ankaramy"/>
  </r>
  <r>
    <x v="13"/>
    <x v="13"/>
    <s v="MG42411"/>
    <x v="81"/>
    <x v="81"/>
    <s v="District"/>
    <x v="944"/>
    <x v="1044"/>
    <s v="Antonibe"/>
  </r>
  <r>
    <x v="13"/>
    <x v="13"/>
    <s v="MG42411"/>
    <x v="81"/>
    <x v="81"/>
    <s v="District"/>
    <x v="945"/>
    <x v="1045"/>
    <s v="Mahadrodroka"/>
  </r>
  <r>
    <x v="13"/>
    <x v="13"/>
    <s v="MG42412"/>
    <x v="82"/>
    <x v="82"/>
    <s v="District"/>
    <x v="946"/>
    <x v="1046"/>
    <s v="Befandriana Nord"/>
  </r>
  <r>
    <x v="13"/>
    <x v="13"/>
    <s v="MG42412"/>
    <x v="82"/>
    <x v="82"/>
    <s v="District"/>
    <x v="233"/>
    <x v="1047"/>
    <s v="Morafeno"/>
  </r>
  <r>
    <x v="13"/>
    <x v="13"/>
    <s v="MG42412"/>
    <x v="82"/>
    <x v="82"/>
    <s v="District"/>
    <x v="947"/>
    <x v="1048"/>
    <s v="Ambodimotso Sud"/>
  </r>
  <r>
    <x v="13"/>
    <x v="13"/>
    <s v="MG42412"/>
    <x v="82"/>
    <x v="82"/>
    <s v="District"/>
    <x v="948"/>
    <x v="1049"/>
    <s v="Tsiamalao"/>
  </r>
  <r>
    <x v="13"/>
    <x v="13"/>
    <s v="MG42412"/>
    <x v="82"/>
    <x v="82"/>
    <s v="District"/>
    <x v="949"/>
    <x v="1050"/>
    <s v="Maroamalona"/>
  </r>
  <r>
    <x v="13"/>
    <x v="13"/>
    <s v="MG42412"/>
    <x v="82"/>
    <x v="82"/>
    <s v="District"/>
    <x v="950"/>
    <x v="1051"/>
    <s v="Tsarahonenana"/>
  </r>
  <r>
    <x v="13"/>
    <x v="13"/>
    <s v="MG42412"/>
    <x v="82"/>
    <x v="82"/>
    <s v="District"/>
    <x v="951"/>
    <x v="1052"/>
    <s v="Antsakanalabe"/>
  </r>
  <r>
    <x v="13"/>
    <x v="13"/>
    <s v="MG42412"/>
    <x v="82"/>
    <x v="82"/>
    <s v="District"/>
    <x v="952"/>
    <x v="1053"/>
    <s v="Ambararata"/>
  </r>
  <r>
    <x v="13"/>
    <x v="13"/>
    <s v="MG42412"/>
    <x v="82"/>
    <x v="82"/>
    <s v="District"/>
    <x v="953"/>
    <x v="1054"/>
    <s v="Ambolidibe Est"/>
  </r>
  <r>
    <x v="13"/>
    <x v="13"/>
    <s v="MG42412"/>
    <x v="82"/>
    <x v="82"/>
    <s v="District"/>
    <x v="954"/>
    <x v="1055"/>
    <s v="Ankarongana"/>
  </r>
  <r>
    <x v="13"/>
    <x v="13"/>
    <s v="MG42412"/>
    <x v="82"/>
    <x v="82"/>
    <s v="District"/>
    <x v="955"/>
    <x v="1056"/>
    <s v="Antsakabary"/>
  </r>
  <r>
    <x v="13"/>
    <x v="13"/>
    <s v="MG42412"/>
    <x v="82"/>
    <x v="82"/>
    <s v="District"/>
    <x v="956"/>
    <x v="1057"/>
    <s v="Matsondakana"/>
  </r>
  <r>
    <x v="13"/>
    <x v="13"/>
    <s v="MG42413"/>
    <x v="83"/>
    <x v="83"/>
    <s v="District"/>
    <x v="957"/>
    <x v="1058"/>
    <s v="Antsohihy"/>
  </r>
  <r>
    <x v="13"/>
    <x v="13"/>
    <s v="MG42413"/>
    <x v="83"/>
    <x v="83"/>
    <s v="District"/>
    <x v="958"/>
    <x v="1059"/>
    <s v="Ankerika"/>
  </r>
  <r>
    <x v="13"/>
    <x v="13"/>
    <s v="MG42413"/>
    <x v="83"/>
    <x v="83"/>
    <s v="District"/>
    <x v="959"/>
    <x v="1060"/>
    <s v="Ampandriankilandy"/>
  </r>
  <r>
    <x v="13"/>
    <x v="13"/>
    <s v="MG42413"/>
    <x v="83"/>
    <x v="83"/>
    <s v="District"/>
    <x v="960"/>
    <x v="1061"/>
    <s v="Anjalazala"/>
  </r>
  <r>
    <x v="13"/>
    <x v="13"/>
    <s v="MG42413"/>
    <x v="83"/>
    <x v="83"/>
    <s v="District"/>
    <x v="961"/>
    <x v="1062"/>
    <s v="Anahidrano"/>
  </r>
  <r>
    <x v="13"/>
    <x v="13"/>
    <s v="MG42413"/>
    <x v="83"/>
    <x v="83"/>
    <s v="District"/>
    <x v="962"/>
    <x v="1063"/>
    <s v="Ambodimandresy"/>
  </r>
  <r>
    <x v="13"/>
    <x v="13"/>
    <s v="MG42413"/>
    <x v="83"/>
    <x v="83"/>
    <s v="District"/>
    <x v="963"/>
    <x v="1064"/>
    <s v="Anjiamangirana"/>
  </r>
  <r>
    <x v="13"/>
    <x v="13"/>
    <s v="MG42413"/>
    <x v="83"/>
    <x v="83"/>
    <s v="District"/>
    <x v="964"/>
    <x v="1065"/>
    <s v="Ambodimanary"/>
  </r>
  <r>
    <x v="13"/>
    <x v="13"/>
    <s v="MG42413"/>
    <x v="83"/>
    <x v="83"/>
    <s v="District"/>
    <x v="965"/>
    <x v="1066"/>
    <s v="Antsahabe"/>
  </r>
  <r>
    <x v="13"/>
    <x v="13"/>
    <s v="MG42413"/>
    <x v="83"/>
    <x v="83"/>
    <s v="District"/>
    <x v="966"/>
    <x v="1067"/>
    <s v="Ambodimadiro"/>
  </r>
  <r>
    <x v="13"/>
    <x v="13"/>
    <s v="MG42413"/>
    <x v="83"/>
    <x v="83"/>
    <s v="District"/>
    <x v="967"/>
    <x v="1068"/>
    <s v="Andreba"/>
  </r>
  <r>
    <x v="13"/>
    <x v="13"/>
    <s v="MG42413"/>
    <x v="83"/>
    <x v="83"/>
    <s v="District"/>
    <x v="968"/>
    <x v="1069"/>
    <s v="Maroala"/>
  </r>
  <r>
    <x v="13"/>
    <x v="13"/>
    <s v="MG42414"/>
    <x v="84"/>
    <x v="84"/>
    <s v="District"/>
    <x v="969"/>
    <x v="1070"/>
    <s v="Bealanana"/>
  </r>
  <r>
    <x v="13"/>
    <x v="13"/>
    <s v="MG42414"/>
    <x v="84"/>
    <x v="84"/>
    <s v="District"/>
    <x v="970"/>
    <x v="1071"/>
    <s v="Beandrarezona"/>
  </r>
  <r>
    <x v="13"/>
    <x v="13"/>
    <s v="MG42414"/>
    <x v="84"/>
    <x v="84"/>
    <s v="District"/>
    <x v="971"/>
    <x v="1072"/>
    <s v="Antananivo Haut"/>
  </r>
  <r>
    <x v="13"/>
    <x v="13"/>
    <s v="MG42414"/>
    <x v="84"/>
    <x v="84"/>
    <s v="District"/>
    <x v="972"/>
    <x v="1073"/>
    <s v="Antsamaka"/>
  </r>
  <r>
    <x v="13"/>
    <x v="13"/>
    <s v="MG42414"/>
    <x v="84"/>
    <x v="84"/>
    <s v="District"/>
    <x v="973"/>
    <x v="1074"/>
    <s v="Ambatosia"/>
  </r>
  <r>
    <x v="13"/>
    <x v="13"/>
    <s v="MG42414"/>
    <x v="84"/>
    <x v="84"/>
    <s v="District"/>
    <x v="752"/>
    <x v="1075"/>
    <s v="Ambodiampana"/>
  </r>
  <r>
    <x v="13"/>
    <x v="13"/>
    <s v="MG42414"/>
    <x v="84"/>
    <x v="84"/>
    <s v="District"/>
    <x v="974"/>
    <x v="1076"/>
    <s v="Ambatoriha Est"/>
  </r>
  <r>
    <x v="13"/>
    <x v="13"/>
    <s v="MG42414"/>
    <x v="84"/>
    <x v="84"/>
    <s v="District"/>
    <x v="975"/>
    <x v="1077"/>
    <s v="Ambovonomby"/>
  </r>
  <r>
    <x v="13"/>
    <x v="13"/>
    <s v="MG42414"/>
    <x v="84"/>
    <x v="84"/>
    <s v="District"/>
    <x v="976"/>
    <x v="1078"/>
    <s v="Analila"/>
  </r>
  <r>
    <x v="13"/>
    <x v="13"/>
    <s v="MG42414"/>
    <x v="84"/>
    <x v="84"/>
    <s v="District"/>
    <x v="977"/>
    <x v="1079"/>
    <s v="Anjozoromadosy"/>
  </r>
  <r>
    <x v="13"/>
    <x v="13"/>
    <s v="MG42414"/>
    <x v="84"/>
    <x v="84"/>
    <s v="District"/>
    <x v="978"/>
    <x v="1080"/>
    <s v="Mangindrano"/>
  </r>
  <r>
    <x v="13"/>
    <x v="13"/>
    <s v="MG42414"/>
    <x v="84"/>
    <x v="84"/>
    <s v="District"/>
    <x v="979"/>
    <x v="1081"/>
    <s v="Ambararatabe Nord"/>
  </r>
  <r>
    <x v="13"/>
    <x v="13"/>
    <s v="MG42414"/>
    <x v="84"/>
    <x v="84"/>
    <s v="District"/>
    <x v="980"/>
    <x v="1082"/>
    <s v="Ambodisikidy"/>
  </r>
  <r>
    <x v="13"/>
    <x v="13"/>
    <s v="MG42414"/>
    <x v="84"/>
    <x v="84"/>
    <s v="District"/>
    <x v="981"/>
    <x v="1083"/>
    <s v="Ambararata Sofia"/>
  </r>
  <r>
    <x v="13"/>
    <x v="13"/>
    <s v="MG42414"/>
    <x v="84"/>
    <x v="84"/>
    <s v="District"/>
    <x v="982"/>
    <x v="1084"/>
    <s v="Marotolana"/>
  </r>
  <r>
    <x v="13"/>
    <x v="13"/>
    <s v="MG42414"/>
    <x v="84"/>
    <x v="84"/>
    <s v="District"/>
    <x v="983"/>
    <x v="1085"/>
    <s v="Ambodiadabo M"/>
  </r>
  <r>
    <x v="13"/>
    <x v="13"/>
    <s v="MG42414"/>
    <x v="84"/>
    <x v="84"/>
    <s v="District"/>
    <x v="984"/>
    <x v="1086"/>
    <s v="Ankazotokana"/>
  </r>
  <r>
    <x v="13"/>
    <x v="13"/>
    <s v="MG42414"/>
    <x v="84"/>
    <x v="84"/>
    <s v="District"/>
    <x v="985"/>
    <x v="1087"/>
    <s v="Ambalaromba"/>
  </r>
  <r>
    <x v="13"/>
    <x v="13"/>
    <s v="MG42423"/>
    <x v="85"/>
    <x v="85"/>
    <s v="District"/>
    <x v="986"/>
    <x v="1088"/>
    <s v="Mampikony I"/>
  </r>
  <r>
    <x v="13"/>
    <x v="13"/>
    <s v="MG42423"/>
    <x v="85"/>
    <x v="85"/>
    <s v="District"/>
    <x v="987"/>
    <x v="1089"/>
    <s v="Mampikony II"/>
  </r>
  <r>
    <x v="13"/>
    <x v="13"/>
    <s v="MG42423"/>
    <x v="85"/>
    <x v="85"/>
    <s v="District"/>
    <x v="988"/>
    <x v="1090"/>
    <s v="Ambohitoaka"/>
  </r>
  <r>
    <x v="13"/>
    <x v="13"/>
    <s v="MG42423"/>
    <x v="85"/>
    <x v="85"/>
    <s v="District"/>
    <x v="989"/>
    <x v="1091"/>
    <s v="Ankiririky"/>
  </r>
  <r>
    <x v="13"/>
    <x v="13"/>
    <s v="MG42423"/>
    <x v="85"/>
    <x v="85"/>
    <s v="District"/>
    <x v="990"/>
    <x v="1092"/>
    <s v="Bekoratsaka"/>
  </r>
  <r>
    <x v="13"/>
    <x v="13"/>
    <s v="MG42423"/>
    <x v="85"/>
    <x v="85"/>
    <s v="District"/>
    <x v="991"/>
    <x v="1093"/>
    <s v="Malakialina"/>
  </r>
  <r>
    <x v="13"/>
    <x v="13"/>
    <s v="MG42423"/>
    <x v="85"/>
    <x v="85"/>
    <s v="District"/>
    <x v="992"/>
    <x v="1094"/>
    <s v="Betaramahamay"/>
  </r>
  <r>
    <x v="13"/>
    <x v="13"/>
    <s v="MG42423"/>
    <x v="85"/>
    <x v="85"/>
    <s v="District"/>
    <x v="993"/>
    <x v="1095"/>
    <s v="Komajia"/>
  </r>
  <r>
    <x v="13"/>
    <x v="13"/>
    <s v="MG42423"/>
    <x v="85"/>
    <x v="85"/>
    <s v="District"/>
    <x v="994"/>
    <x v="1096"/>
    <s v="Ampasimatera"/>
  </r>
  <r>
    <x v="13"/>
    <x v="13"/>
    <s v="MG42423"/>
    <x v="85"/>
    <x v="85"/>
    <s v="District"/>
    <x v="995"/>
    <x v="1097"/>
    <s v="Ambodihazoambo"/>
  </r>
  <r>
    <x v="16"/>
    <x v="16"/>
    <s v="MG43404"/>
    <x v="86"/>
    <x v="86"/>
    <s v="District"/>
    <x v="996"/>
    <x v="1098"/>
    <s v="Maevatanana I"/>
  </r>
  <r>
    <x v="16"/>
    <x v="16"/>
    <s v="MG43404"/>
    <x v="86"/>
    <x v="86"/>
    <s v="District"/>
    <x v="997"/>
    <x v="1099"/>
    <s v="Maevatanana II"/>
  </r>
  <r>
    <x v="16"/>
    <x v="16"/>
    <s v="MG43404"/>
    <x v="86"/>
    <x v="86"/>
    <s v="District"/>
    <x v="998"/>
    <x v="1100"/>
    <s v="Beratsimanina"/>
  </r>
  <r>
    <x v="16"/>
    <x v="16"/>
    <s v="MG43404"/>
    <x v="86"/>
    <x v="86"/>
    <s v="District"/>
    <x v="999"/>
    <x v="1101"/>
    <s v="Bemokotra"/>
  </r>
  <r>
    <x v="16"/>
    <x v="16"/>
    <s v="MG43404"/>
    <x v="86"/>
    <x v="86"/>
    <s v="District"/>
    <x v="1000"/>
    <x v="1102"/>
    <s v="Mahazoma"/>
  </r>
  <r>
    <x v="16"/>
    <x v="16"/>
    <s v="MG43404"/>
    <x v="86"/>
    <x v="86"/>
    <s v="District"/>
    <x v="1001"/>
    <x v="1103"/>
    <s v="Antsiafabositra"/>
  </r>
  <r>
    <x v="16"/>
    <x v="16"/>
    <s v="MG43404"/>
    <x v="86"/>
    <x v="86"/>
    <s v="District"/>
    <x v="1002"/>
    <x v="1104"/>
    <s v="Antanimbary"/>
  </r>
  <r>
    <x v="16"/>
    <x v="16"/>
    <s v="MG43404"/>
    <x v="86"/>
    <x v="86"/>
    <s v="District"/>
    <x v="882"/>
    <x v="1105"/>
    <s v="Tsararano"/>
  </r>
  <r>
    <x v="16"/>
    <x v="16"/>
    <s v="MG43404"/>
    <x v="86"/>
    <x v="86"/>
    <s v="District"/>
    <x v="1003"/>
    <x v="1106"/>
    <s v="Ambalajia"/>
  </r>
  <r>
    <x v="16"/>
    <x v="16"/>
    <s v="MG43404"/>
    <x v="86"/>
    <x v="86"/>
    <s v="District"/>
    <x v="1004"/>
    <x v="1107"/>
    <s v="Ambalanjanakomby"/>
  </r>
  <r>
    <x v="16"/>
    <x v="16"/>
    <s v="MG43404"/>
    <x v="86"/>
    <x v="86"/>
    <s v="District"/>
    <x v="1005"/>
    <x v="1108"/>
    <s v="Marokoro"/>
  </r>
  <r>
    <x v="16"/>
    <x v="16"/>
    <s v="MG43404"/>
    <x v="86"/>
    <x v="86"/>
    <s v="District"/>
    <x v="1006"/>
    <x v="1109"/>
    <s v="Maria"/>
  </r>
  <r>
    <x v="16"/>
    <x v="16"/>
    <s v="MG43404"/>
    <x v="86"/>
    <x v="86"/>
    <s v="District"/>
    <x v="1007"/>
    <x v="1110"/>
    <s v="Andriba"/>
  </r>
  <r>
    <x v="16"/>
    <x v="16"/>
    <s v="MG43404"/>
    <x v="86"/>
    <x v="86"/>
    <s v="District"/>
    <x v="637"/>
    <x v="1111"/>
    <s v="Mahatsinjo"/>
  </r>
  <r>
    <x v="16"/>
    <x v="16"/>
    <s v="MG43404"/>
    <x v="86"/>
    <x v="86"/>
    <s v="District"/>
    <x v="233"/>
    <x v="1112"/>
    <s v="Morafeno"/>
  </r>
  <r>
    <x v="16"/>
    <x v="16"/>
    <s v="MG43404"/>
    <x v="86"/>
    <x v="86"/>
    <s v="District"/>
    <x v="718"/>
    <x v="1113"/>
    <s v="Mangabe"/>
  </r>
  <r>
    <x v="16"/>
    <x v="16"/>
    <s v="MG43404"/>
    <x v="86"/>
    <x v="86"/>
    <s v="District"/>
    <x v="1008"/>
    <x v="1114"/>
    <s v="Madiromirafy"/>
  </r>
  <r>
    <x v="16"/>
    <x v="16"/>
    <s v="MG43408"/>
    <x v="87"/>
    <x v="87"/>
    <s v="District"/>
    <x v="425"/>
    <x v="1115"/>
    <s v="Tsaratanana"/>
  </r>
  <r>
    <x v="16"/>
    <x v="16"/>
    <s v="MG43408"/>
    <x v="87"/>
    <x v="87"/>
    <s v="District"/>
    <x v="1009"/>
    <x v="1116"/>
    <s v="Bekapaika"/>
  </r>
  <r>
    <x v="16"/>
    <x v="16"/>
    <s v="MG43408"/>
    <x v="87"/>
    <x v="87"/>
    <s v="District"/>
    <x v="1010"/>
    <x v="1117"/>
    <s v="Tsararova"/>
  </r>
  <r>
    <x v="16"/>
    <x v="16"/>
    <s v="MG43408"/>
    <x v="87"/>
    <x v="87"/>
    <s v="District"/>
    <x v="1011"/>
    <x v="1118"/>
    <s v="Betrandraka"/>
  </r>
  <r>
    <x v="16"/>
    <x v="16"/>
    <s v="MG43408"/>
    <x v="87"/>
    <x v="87"/>
    <s v="District"/>
    <x v="1012"/>
    <x v="1119"/>
    <s v="Keliloha"/>
  </r>
  <r>
    <x v="16"/>
    <x v="16"/>
    <s v="MG43408"/>
    <x v="87"/>
    <x v="87"/>
    <s v="District"/>
    <x v="1013"/>
    <x v="1120"/>
    <s v="Sarobaratra"/>
  </r>
  <r>
    <x v="16"/>
    <x v="16"/>
    <s v="MG43408"/>
    <x v="87"/>
    <x v="87"/>
    <s v="District"/>
    <x v="1014"/>
    <x v="1121"/>
    <s v="Ampandrana"/>
  </r>
  <r>
    <x v="16"/>
    <x v="16"/>
    <s v="MG43408"/>
    <x v="87"/>
    <x v="87"/>
    <s v="District"/>
    <x v="1015"/>
    <x v="1122"/>
    <s v="Andriamena"/>
  </r>
  <r>
    <x v="16"/>
    <x v="16"/>
    <s v="MG43408"/>
    <x v="87"/>
    <x v="87"/>
    <s v="District"/>
    <x v="1016"/>
    <x v="1123"/>
    <s v="Ambakireny"/>
  </r>
  <r>
    <x v="16"/>
    <x v="16"/>
    <s v="MG43408"/>
    <x v="87"/>
    <x v="87"/>
    <s v="District"/>
    <x v="1017"/>
    <x v="1124"/>
    <s v="Brieville"/>
  </r>
  <r>
    <x v="16"/>
    <x v="16"/>
    <s v="MG43408"/>
    <x v="87"/>
    <x v="87"/>
    <s v="District"/>
    <x v="1018"/>
    <x v="1125"/>
    <s v="Sakoamadinika"/>
  </r>
  <r>
    <x v="16"/>
    <x v="16"/>
    <s v="MG43408"/>
    <x v="87"/>
    <x v="87"/>
    <s v="District"/>
    <x v="727"/>
    <x v="1126"/>
    <s v="Manakana"/>
  </r>
  <r>
    <x v="16"/>
    <x v="16"/>
    <s v="MG43416"/>
    <x v="88"/>
    <x v="88"/>
    <s v="District"/>
    <x v="1019"/>
    <x v="1127"/>
    <s v="Kandreho"/>
  </r>
  <r>
    <x v="16"/>
    <x v="16"/>
    <s v="MG43416"/>
    <x v="88"/>
    <x v="88"/>
    <s v="District"/>
    <x v="937"/>
    <x v="1128"/>
    <s v="Ambaliha"/>
  </r>
  <r>
    <x v="16"/>
    <x v="16"/>
    <s v="MG43416"/>
    <x v="88"/>
    <x v="88"/>
    <s v="District"/>
    <x v="1020"/>
    <x v="1129"/>
    <s v="Behazomaty"/>
  </r>
  <r>
    <x v="16"/>
    <x v="16"/>
    <s v="MG43416"/>
    <x v="88"/>
    <x v="88"/>
    <s v="District"/>
    <x v="1021"/>
    <x v="1130"/>
    <s v="Antanimbaribe"/>
  </r>
  <r>
    <x v="16"/>
    <x v="16"/>
    <s v="MG43416"/>
    <x v="88"/>
    <x v="88"/>
    <s v="District"/>
    <x v="1022"/>
    <x v="1131"/>
    <s v="Betaimboay"/>
  </r>
  <r>
    <x v="16"/>
    <x v="16"/>
    <s v="MG43416"/>
    <x v="88"/>
    <x v="88"/>
    <s v="District"/>
    <x v="791"/>
    <x v="1132"/>
    <s v="Andasibe"/>
  </r>
  <r>
    <x v="14"/>
    <x v="14"/>
    <s v="MG44402"/>
    <x v="64"/>
    <x v="64"/>
    <s v="District"/>
    <x v="1023"/>
    <x v="1133"/>
    <s v="Soanenga"/>
  </r>
  <r>
    <x v="14"/>
    <x v="14"/>
    <s v="MG44402"/>
    <x v="64"/>
    <x v="64"/>
    <s v="District"/>
    <x v="1024"/>
    <x v="1134"/>
    <s v="Bekodoka"/>
  </r>
  <r>
    <x v="14"/>
    <x v="14"/>
    <s v="MG44402"/>
    <x v="64"/>
    <x v="64"/>
    <s v="District"/>
    <x v="1025"/>
    <x v="1135"/>
    <s v="Ambolodia Sud"/>
  </r>
  <r>
    <x v="14"/>
    <x v="14"/>
    <s v="MG44402"/>
    <x v="64"/>
    <x v="64"/>
    <s v="District"/>
    <x v="1026"/>
    <x v="1136"/>
    <s v="Ankasakasa Tsibiray"/>
  </r>
  <r>
    <x v="14"/>
    <x v="14"/>
    <s v="MG44402"/>
    <x v="64"/>
    <x v="64"/>
    <s v="District"/>
    <x v="1027"/>
    <x v="1137"/>
    <s v="Mahabe"/>
  </r>
  <r>
    <x v="14"/>
    <x v="14"/>
    <s v="MG44417"/>
    <x v="89"/>
    <x v="89"/>
    <s v="District"/>
    <x v="333"/>
    <x v="1138"/>
    <s v="Ambatomainty"/>
  </r>
  <r>
    <x v="14"/>
    <x v="14"/>
    <s v="MG44417"/>
    <x v="89"/>
    <x v="89"/>
    <s v="District"/>
    <x v="1028"/>
    <x v="1139"/>
    <s v="Bemarivo"/>
  </r>
  <r>
    <x v="14"/>
    <x v="14"/>
    <s v="MG44417"/>
    <x v="89"/>
    <x v="89"/>
    <s v="District"/>
    <x v="1029"/>
    <x v="1140"/>
    <s v="Sarodrano"/>
  </r>
  <r>
    <x v="14"/>
    <x v="14"/>
    <s v="MG44417"/>
    <x v="89"/>
    <x v="89"/>
    <s v="District"/>
    <x v="1030"/>
    <x v="1141"/>
    <s v="Marotsialeha"/>
  </r>
  <r>
    <x v="14"/>
    <x v="14"/>
    <s v="MG44420"/>
    <x v="90"/>
    <x v="90"/>
    <s v="District"/>
    <x v="1031"/>
    <x v="1142"/>
    <s v="Antsalova"/>
  </r>
  <r>
    <x v="14"/>
    <x v="14"/>
    <s v="MG44420"/>
    <x v="90"/>
    <x v="90"/>
    <s v="District"/>
    <x v="1032"/>
    <x v="1143"/>
    <s v="Soahany"/>
  </r>
  <r>
    <x v="14"/>
    <x v="14"/>
    <s v="MG44420"/>
    <x v="90"/>
    <x v="90"/>
    <s v="District"/>
    <x v="1033"/>
    <x v="1144"/>
    <s v="Masoarivo"/>
  </r>
  <r>
    <x v="14"/>
    <x v="14"/>
    <s v="MG44420"/>
    <x v="90"/>
    <x v="90"/>
    <s v="District"/>
    <x v="1034"/>
    <x v="1145"/>
    <s v="Trangahy"/>
  </r>
  <r>
    <x v="14"/>
    <x v="14"/>
    <s v="MG44420"/>
    <x v="90"/>
    <x v="90"/>
    <s v="District"/>
    <x v="1035"/>
    <x v="1146"/>
    <s v="Bekopaka"/>
  </r>
  <r>
    <x v="14"/>
    <x v="14"/>
    <s v="MG44421"/>
    <x v="91"/>
    <x v="91"/>
    <s v="District"/>
    <x v="1036"/>
    <x v="1147"/>
    <s v="Maintirano"/>
  </r>
  <r>
    <x v="14"/>
    <x v="14"/>
    <s v="MG44421"/>
    <x v="91"/>
    <x v="91"/>
    <s v="District"/>
    <x v="1037"/>
    <x v="1148"/>
    <s v="Mafaijijo"/>
  </r>
  <r>
    <x v="14"/>
    <x v="14"/>
    <s v="MG44421"/>
    <x v="91"/>
    <x v="91"/>
    <s v="District"/>
    <x v="1038"/>
    <x v="1149"/>
    <s v="Andabotoka"/>
  </r>
  <r>
    <x v="14"/>
    <x v="14"/>
    <s v="MG44421"/>
    <x v="91"/>
    <x v="91"/>
    <s v="District"/>
    <x v="1039"/>
    <x v="1150"/>
    <s v="Betanatanana"/>
  </r>
  <r>
    <x v="14"/>
    <x v="14"/>
    <s v="MG44421"/>
    <x v="91"/>
    <x v="91"/>
    <s v="District"/>
    <x v="1040"/>
    <x v="1151"/>
    <s v="Andrea"/>
  </r>
  <r>
    <x v="14"/>
    <x v="14"/>
    <s v="MG44421"/>
    <x v="91"/>
    <x v="91"/>
    <s v="District"/>
    <x v="1041"/>
    <x v="1152"/>
    <s v="Ankisatra"/>
  </r>
  <r>
    <x v="14"/>
    <x v="14"/>
    <s v="MG44421"/>
    <x v="91"/>
    <x v="91"/>
    <s v="District"/>
    <x v="1042"/>
    <x v="1153"/>
    <s v="Marohazo"/>
  </r>
  <r>
    <x v="14"/>
    <x v="14"/>
    <s v="MG44421"/>
    <x v="91"/>
    <x v="91"/>
    <s v="District"/>
    <x v="1043"/>
    <x v="1154"/>
    <s v="Antsondrodava"/>
  </r>
  <r>
    <x v="14"/>
    <x v="14"/>
    <s v="MG44421"/>
    <x v="91"/>
    <x v="91"/>
    <s v="District"/>
    <x v="1044"/>
    <x v="1155"/>
    <s v="Belitsaky"/>
  </r>
  <r>
    <x v="14"/>
    <x v="14"/>
    <s v="MG44421"/>
    <x v="91"/>
    <x v="91"/>
    <s v="District"/>
    <x v="1045"/>
    <x v="1156"/>
    <s v="Tambohorano"/>
  </r>
  <r>
    <x v="14"/>
    <x v="14"/>
    <s v="MG44421"/>
    <x v="91"/>
    <x v="91"/>
    <s v="District"/>
    <x v="1046"/>
    <x v="1157"/>
    <s v="Veromanga"/>
  </r>
  <r>
    <x v="14"/>
    <x v="14"/>
    <s v="MG44421"/>
    <x v="91"/>
    <x v="91"/>
    <s v="District"/>
    <x v="1047"/>
    <x v="1158"/>
    <s v="Maromavo"/>
  </r>
  <r>
    <x v="14"/>
    <x v="14"/>
    <s v="MG44421"/>
    <x v="91"/>
    <x v="91"/>
    <s v="District"/>
    <x v="1048"/>
    <x v="1159"/>
    <s v="Andranovao"/>
  </r>
  <r>
    <x v="14"/>
    <x v="14"/>
    <s v="MG44421"/>
    <x v="91"/>
    <x v="91"/>
    <s v="District"/>
    <x v="1049"/>
    <x v="1160"/>
    <s v="Antsaidoha Bebao"/>
  </r>
  <r>
    <x v="14"/>
    <x v="14"/>
    <s v="MG44421"/>
    <x v="91"/>
    <x v="91"/>
    <s v="District"/>
    <x v="1050"/>
    <x v="1161"/>
    <s v="Berevo/ranobe"/>
  </r>
  <r>
    <x v="14"/>
    <x v="14"/>
    <s v="MG44421"/>
    <x v="91"/>
    <x v="91"/>
    <s v="District"/>
    <x v="1051"/>
    <x v="1162"/>
    <s v="Bebaboky Sud"/>
  </r>
  <r>
    <x v="14"/>
    <x v="14"/>
    <s v="MG44421"/>
    <x v="91"/>
    <x v="91"/>
    <s v="District"/>
    <x v="1052"/>
    <x v="1163"/>
    <s v="Bemokotra Sud"/>
  </r>
  <r>
    <x v="14"/>
    <x v="14"/>
    <s v="MG44422"/>
    <x v="92"/>
    <x v="92"/>
    <s v="District"/>
    <x v="1053"/>
    <x v="1164"/>
    <s v="Morafenobe"/>
  </r>
  <r>
    <x v="14"/>
    <x v="14"/>
    <s v="MG44422"/>
    <x v="92"/>
    <x v="92"/>
    <s v="District"/>
    <x v="1054"/>
    <x v="1165"/>
    <s v="Andramy"/>
  </r>
  <r>
    <x v="14"/>
    <x v="14"/>
    <s v="MG44422"/>
    <x v="92"/>
    <x v="92"/>
    <s v="District"/>
    <x v="1055"/>
    <x v="1166"/>
    <s v="Beravina"/>
  </r>
  <r>
    <x v="8"/>
    <x v="8"/>
    <s v="MG51501"/>
    <x v="93"/>
    <x v="93"/>
    <s v="District"/>
    <x v="1056"/>
    <x v="1167"/>
    <s v="Tanambao I"/>
  </r>
  <r>
    <x v="8"/>
    <x v="8"/>
    <s v="MG51501"/>
    <x v="93"/>
    <x v="93"/>
    <s v="District"/>
    <x v="1057"/>
    <x v="1168"/>
    <s v="Tanambao II Tsf Nord"/>
  </r>
  <r>
    <x v="8"/>
    <x v="8"/>
    <s v="MG51501"/>
    <x v="93"/>
    <x v="93"/>
    <s v="District"/>
    <x v="1058"/>
    <x v="1169"/>
    <s v="Mahavatse I"/>
  </r>
  <r>
    <x v="8"/>
    <x v="8"/>
    <s v="MG51501"/>
    <x v="93"/>
    <x v="93"/>
    <s v="District"/>
    <x v="1059"/>
    <x v="1170"/>
    <s v="Mahavatse II"/>
  </r>
  <r>
    <x v="8"/>
    <x v="8"/>
    <s v="MG51501"/>
    <x v="93"/>
    <x v="93"/>
    <s v="District"/>
    <x v="1060"/>
    <x v="1171"/>
    <s v="Betania"/>
  </r>
  <r>
    <x v="8"/>
    <x v="8"/>
    <s v="MG51501"/>
    <x v="93"/>
    <x v="93"/>
    <s v="District"/>
    <x v="1061"/>
    <x v="1172"/>
    <s v="Besakoa"/>
  </r>
  <r>
    <x v="8"/>
    <x v="8"/>
    <s v="MG51503"/>
    <x v="65"/>
    <x v="65"/>
    <s v="District"/>
    <x v="1062"/>
    <x v="1173"/>
    <s v="Beroroha"/>
  </r>
  <r>
    <x v="8"/>
    <x v="8"/>
    <s v="MG51503"/>
    <x v="65"/>
    <x v="65"/>
    <s v="District"/>
    <x v="1063"/>
    <x v="1174"/>
    <s v="Bemavo"/>
  </r>
  <r>
    <x v="8"/>
    <x v="8"/>
    <s v="MG51503"/>
    <x v="65"/>
    <x v="65"/>
    <s v="District"/>
    <x v="374"/>
    <x v="1175"/>
    <s v="Fanjakana"/>
  </r>
  <r>
    <x v="8"/>
    <x v="8"/>
    <s v="MG51503"/>
    <x v="65"/>
    <x v="65"/>
    <s v="District"/>
    <x v="1064"/>
    <x v="1176"/>
    <s v="Behisatsy"/>
  </r>
  <r>
    <x v="8"/>
    <x v="8"/>
    <s v="MG51503"/>
    <x v="65"/>
    <x v="65"/>
    <s v="District"/>
    <x v="1065"/>
    <x v="1177"/>
    <s v="Marerano"/>
  </r>
  <r>
    <x v="8"/>
    <x v="8"/>
    <s v="MG51504"/>
    <x v="66"/>
    <x v="66"/>
    <s v="District"/>
    <x v="1066"/>
    <x v="1178"/>
    <s v="Cu Morombe"/>
  </r>
  <r>
    <x v="8"/>
    <x v="8"/>
    <s v="MG51504"/>
    <x v="66"/>
    <x v="66"/>
    <s v="District"/>
    <x v="1067"/>
    <x v="1179"/>
    <s v="Befandefa"/>
  </r>
  <r>
    <x v="8"/>
    <x v="8"/>
    <s v="MG51504"/>
    <x v="66"/>
    <x v="66"/>
    <s v="District"/>
    <x v="1068"/>
    <x v="1180"/>
    <s v="Ambahikily"/>
  </r>
  <r>
    <x v="8"/>
    <x v="8"/>
    <s v="MG51504"/>
    <x v="66"/>
    <x v="66"/>
    <s v="District"/>
    <x v="1069"/>
    <x v="1181"/>
    <s v="Morombe/Tanandava"/>
  </r>
  <r>
    <x v="8"/>
    <x v="8"/>
    <s v="MG51504"/>
    <x v="66"/>
    <x v="66"/>
    <s v="District"/>
    <x v="1070"/>
    <x v="1182"/>
    <s v="Antongo Vaovao"/>
  </r>
  <r>
    <x v="8"/>
    <x v="8"/>
    <s v="MG51504"/>
    <x v="66"/>
    <x v="66"/>
    <s v="District"/>
    <x v="1071"/>
    <x v="1183"/>
    <s v="Nosy Ambositra"/>
  </r>
  <r>
    <x v="8"/>
    <x v="8"/>
    <s v="MG51504"/>
    <x v="66"/>
    <x v="66"/>
    <s v="District"/>
    <x v="1072"/>
    <x v="1184"/>
    <s v="Befandriana Sud"/>
  </r>
  <r>
    <x v="8"/>
    <x v="8"/>
    <s v="MG51505"/>
    <x v="67"/>
    <x v="67"/>
    <s v="District"/>
    <x v="1073"/>
    <x v="1185"/>
    <s v="Fotivolo"/>
  </r>
  <r>
    <x v="8"/>
    <x v="8"/>
    <s v="MG51505"/>
    <x v="67"/>
    <x v="67"/>
    <s v="District"/>
    <x v="1074"/>
    <x v="1186"/>
    <s v="Tandrano"/>
  </r>
  <r>
    <x v="8"/>
    <x v="8"/>
    <s v="MG51505"/>
    <x v="67"/>
    <x v="67"/>
    <s v="District"/>
    <x v="156"/>
    <x v="1187"/>
    <s v="Andranomafana"/>
  </r>
  <r>
    <x v="8"/>
    <x v="8"/>
    <s v="MG51505"/>
    <x v="67"/>
    <x v="67"/>
    <s v="District"/>
    <x v="1075"/>
    <x v="1188"/>
    <s v="Berenty"/>
  </r>
  <r>
    <x v="8"/>
    <x v="8"/>
    <s v="MG51505"/>
    <x v="67"/>
    <x v="67"/>
    <s v="District"/>
    <x v="1076"/>
    <x v="1189"/>
    <s v="Ilemby"/>
  </r>
  <r>
    <x v="8"/>
    <x v="8"/>
    <s v="MG51506"/>
    <x v="43"/>
    <x v="43"/>
    <s v="District"/>
    <x v="1077"/>
    <x v="1190"/>
    <s v="Betioky Atsimo"/>
  </r>
  <r>
    <x v="8"/>
    <x v="8"/>
    <s v="MG51506"/>
    <x v="43"/>
    <x v="43"/>
    <s v="District"/>
    <x v="1078"/>
    <x v="1191"/>
    <s v="Sakamasay"/>
  </r>
  <r>
    <x v="8"/>
    <x v="8"/>
    <s v="MG51506"/>
    <x v="43"/>
    <x v="43"/>
    <s v="District"/>
    <x v="1079"/>
    <x v="1192"/>
    <s v="Beora"/>
  </r>
  <r>
    <x v="8"/>
    <x v="8"/>
    <s v="MG51506"/>
    <x v="43"/>
    <x v="43"/>
    <s v="District"/>
    <x v="1080"/>
    <x v="1193"/>
    <s v="Ambatry"/>
  </r>
  <r>
    <x v="8"/>
    <x v="8"/>
    <s v="MG51506"/>
    <x v="43"/>
    <x v="43"/>
    <s v="District"/>
    <x v="1081"/>
    <x v="1194"/>
    <s v="Ankazomanga Ouest"/>
  </r>
  <r>
    <x v="8"/>
    <x v="8"/>
    <s v="MG51506"/>
    <x v="43"/>
    <x v="43"/>
    <s v="District"/>
    <x v="1082"/>
    <x v="1195"/>
    <s v="Maroarivo Ankazomanga"/>
  </r>
  <r>
    <x v="8"/>
    <x v="8"/>
    <s v="MG51506"/>
    <x v="43"/>
    <x v="43"/>
    <s v="District"/>
    <x v="1083"/>
    <x v="1196"/>
    <s v="Beantake"/>
  </r>
  <r>
    <x v="8"/>
    <x v="8"/>
    <s v="MG51506"/>
    <x v="43"/>
    <x v="43"/>
    <s v="District"/>
    <x v="1084"/>
    <x v="1197"/>
    <s v="Masiaboay"/>
  </r>
  <r>
    <x v="8"/>
    <x v="8"/>
    <s v="MG51506"/>
    <x v="43"/>
    <x v="43"/>
    <s v="District"/>
    <x v="1085"/>
    <x v="1198"/>
    <s v="Antohabato"/>
  </r>
  <r>
    <x v="8"/>
    <x v="8"/>
    <s v="MG51506"/>
    <x v="43"/>
    <x v="43"/>
    <s v="District"/>
    <x v="1086"/>
    <x v="1199"/>
    <s v="Tameantsoa"/>
  </r>
  <r>
    <x v="8"/>
    <x v="8"/>
    <s v="MG51506"/>
    <x v="43"/>
    <x v="43"/>
    <s v="District"/>
    <x v="1087"/>
    <x v="1200"/>
    <s v="Tongobory"/>
  </r>
  <r>
    <x v="8"/>
    <x v="8"/>
    <s v="MG51506"/>
    <x v="43"/>
    <x v="43"/>
    <s v="District"/>
    <x v="1088"/>
    <x v="1201"/>
    <s v="Besely"/>
  </r>
  <r>
    <x v="8"/>
    <x v="8"/>
    <s v="MG51506"/>
    <x v="43"/>
    <x v="43"/>
    <s v="District"/>
    <x v="1089"/>
    <x v="1202"/>
    <s v="Vatolatsaka"/>
  </r>
  <r>
    <x v="8"/>
    <x v="8"/>
    <s v="MG51506"/>
    <x v="43"/>
    <x v="43"/>
    <s v="District"/>
    <x v="1090"/>
    <x v="1203"/>
    <s v="Ankazombalala"/>
  </r>
  <r>
    <x v="8"/>
    <x v="8"/>
    <s v="MG51506"/>
    <x v="43"/>
    <x v="43"/>
    <s v="District"/>
    <x v="1091"/>
    <x v="1204"/>
    <s v="Behavoha"/>
  </r>
  <r>
    <x v="8"/>
    <x v="8"/>
    <s v="MG51506"/>
    <x v="43"/>
    <x v="43"/>
    <s v="District"/>
    <x v="1092"/>
    <x v="1205"/>
    <s v="Bezaha"/>
  </r>
  <r>
    <x v="8"/>
    <x v="8"/>
    <s v="MG51506"/>
    <x v="43"/>
    <x v="43"/>
    <s v="District"/>
    <x v="1093"/>
    <x v="1206"/>
    <s v="Manalobe"/>
  </r>
  <r>
    <x v="8"/>
    <x v="8"/>
    <s v="MG51506"/>
    <x v="43"/>
    <x v="43"/>
    <s v="District"/>
    <x v="1094"/>
    <x v="1207"/>
    <s v="Andranomangatsiaka"/>
  </r>
  <r>
    <x v="8"/>
    <x v="8"/>
    <s v="MG51507"/>
    <x v="94"/>
    <x v="94"/>
    <s v="District"/>
    <x v="1095"/>
    <x v="1208"/>
    <s v="Ankiliabo"/>
  </r>
  <r>
    <x v="8"/>
    <x v="8"/>
    <s v="MG51507"/>
    <x v="94"/>
    <x v="94"/>
    <s v="District"/>
    <x v="380"/>
    <x v="1209"/>
    <s v="Amborompotsy"/>
  </r>
  <r>
    <x v="8"/>
    <x v="8"/>
    <s v="MG51507"/>
    <x v="94"/>
    <x v="94"/>
    <s v="District"/>
    <x v="1096"/>
    <x v="1210"/>
    <s v="Ankilizato"/>
  </r>
  <r>
    <x v="8"/>
    <x v="8"/>
    <s v="MG51506"/>
    <x v="43"/>
    <x v="43"/>
    <s v="District"/>
    <x v="1097"/>
    <x v="1211"/>
    <s v="Ankilivalo"/>
  </r>
  <r>
    <x v="8"/>
    <x v="8"/>
    <s v="MG51506"/>
    <x v="43"/>
    <x v="43"/>
    <s v="District"/>
    <x v="1098"/>
    <x v="1212"/>
    <s v="Soamanonga"/>
  </r>
  <r>
    <x v="8"/>
    <x v="8"/>
    <s v="MG51506"/>
    <x v="43"/>
    <x v="43"/>
    <s v="District"/>
    <x v="1099"/>
    <x v="1213"/>
    <s v="Fenoandala"/>
  </r>
  <r>
    <x v="8"/>
    <x v="8"/>
    <s v="MG51506"/>
    <x v="43"/>
    <x v="43"/>
    <s v="District"/>
    <x v="1100"/>
    <x v="1214"/>
    <s v="Soaserana"/>
  </r>
  <r>
    <x v="8"/>
    <x v="8"/>
    <s v="MG51506"/>
    <x v="43"/>
    <x v="43"/>
    <s v="District"/>
    <x v="1101"/>
    <x v="1215"/>
    <s v="Marosavoa"/>
  </r>
  <r>
    <x v="8"/>
    <x v="8"/>
    <s v="MG51506"/>
    <x v="43"/>
    <x v="43"/>
    <s v="District"/>
    <x v="1102"/>
    <x v="1216"/>
    <s v="Salobe"/>
  </r>
  <r>
    <x v="8"/>
    <x v="8"/>
    <s v="MG51506"/>
    <x v="43"/>
    <x v="43"/>
    <s v="District"/>
    <x v="1103"/>
    <x v="1217"/>
    <s v="Tanambao Haut"/>
  </r>
  <r>
    <x v="8"/>
    <x v="8"/>
    <s v="MG51506"/>
    <x v="43"/>
    <x v="43"/>
    <s v="District"/>
    <x v="1104"/>
    <x v="1218"/>
    <s v="Belamoty"/>
  </r>
  <r>
    <x v="8"/>
    <x v="8"/>
    <s v="MG51506"/>
    <x v="43"/>
    <x v="43"/>
    <s v="District"/>
    <x v="1105"/>
    <x v="1219"/>
    <s v="Antsavoa"/>
  </r>
  <r>
    <x v="8"/>
    <x v="8"/>
    <s v="MG51506"/>
    <x v="43"/>
    <x v="43"/>
    <s v="District"/>
    <x v="1106"/>
    <x v="1220"/>
    <s v="Montifeno"/>
  </r>
  <r>
    <x v="8"/>
    <x v="8"/>
    <s v="MG51506"/>
    <x v="43"/>
    <x v="43"/>
    <s v="District"/>
    <x v="1107"/>
    <x v="1221"/>
    <s v="Lazarivo"/>
  </r>
  <r>
    <x v="8"/>
    <x v="8"/>
    <s v="MG51507"/>
    <x v="94"/>
    <x v="94"/>
    <s v="District"/>
    <x v="1108"/>
    <x v="1222"/>
    <s v="Androipano"/>
  </r>
  <r>
    <x v="8"/>
    <x v="8"/>
    <s v="MG51507"/>
    <x v="94"/>
    <x v="94"/>
    <s v="District"/>
    <x v="1109"/>
    <x v="1223"/>
    <s v="Anavoha"/>
  </r>
  <r>
    <x v="8"/>
    <x v="8"/>
    <s v="MG51507"/>
    <x v="94"/>
    <x v="94"/>
    <s v="District"/>
    <x v="1110"/>
    <x v="1224"/>
    <s v="Ampanihy Ouest"/>
  </r>
  <r>
    <x v="8"/>
    <x v="8"/>
    <s v="MG51507"/>
    <x v="94"/>
    <x v="94"/>
    <s v="District"/>
    <x v="1111"/>
    <x v="1225"/>
    <s v="Maniry"/>
  </r>
  <r>
    <x v="8"/>
    <x v="8"/>
    <s v="MG51507"/>
    <x v="94"/>
    <x v="94"/>
    <s v="District"/>
    <x v="1112"/>
    <x v="1226"/>
    <s v="Antaly"/>
  </r>
  <r>
    <x v="8"/>
    <x v="8"/>
    <s v="MG51507"/>
    <x v="94"/>
    <x v="94"/>
    <s v="District"/>
    <x v="1113"/>
    <x v="1227"/>
    <s v="BEARA"/>
  </r>
  <r>
    <x v="8"/>
    <x v="8"/>
    <s v="MG51507"/>
    <x v="94"/>
    <x v="94"/>
    <s v="District"/>
    <x v="1114"/>
    <x v="1228"/>
    <s v="Ankilimivory"/>
  </r>
  <r>
    <x v="8"/>
    <x v="8"/>
    <s v="MG51507"/>
    <x v="94"/>
    <x v="94"/>
    <s v="District"/>
    <x v="1115"/>
    <x v="1229"/>
    <s v="Ejeda"/>
  </r>
  <r>
    <x v="8"/>
    <x v="8"/>
    <s v="MG51507"/>
    <x v="94"/>
    <x v="94"/>
    <s v="District"/>
    <x v="1116"/>
    <x v="1230"/>
    <s v="Belafike Haut"/>
  </r>
  <r>
    <x v="8"/>
    <x v="8"/>
    <s v="MG51507"/>
    <x v="94"/>
    <x v="94"/>
    <s v="District"/>
    <x v="1117"/>
    <x v="1231"/>
    <s v="Beahitse"/>
  </r>
  <r>
    <x v="8"/>
    <x v="8"/>
    <s v="MG51507"/>
    <x v="94"/>
    <x v="94"/>
    <s v="District"/>
    <x v="1118"/>
    <x v="1232"/>
    <s v="Gogogogo"/>
  </r>
  <r>
    <x v="8"/>
    <x v="8"/>
    <s v="MG51507"/>
    <x v="94"/>
    <x v="94"/>
    <s v="District"/>
    <x v="1119"/>
    <x v="1233"/>
    <s v="Androka"/>
  </r>
  <r>
    <x v="8"/>
    <x v="8"/>
    <s v="MG51507"/>
    <x v="94"/>
    <x v="94"/>
    <s v="District"/>
    <x v="1120"/>
    <x v="1234"/>
    <s v="Vohitany"/>
  </r>
  <r>
    <x v="8"/>
    <x v="8"/>
    <s v="MG51507"/>
    <x v="94"/>
    <x v="94"/>
    <s v="District"/>
    <x v="1121"/>
    <x v="1235"/>
    <s v="Beroy Atsimo"/>
  </r>
  <r>
    <x v="8"/>
    <x v="8"/>
    <s v="MG51507"/>
    <x v="94"/>
    <x v="94"/>
    <s v="District"/>
    <x v="1122"/>
    <x v="1236"/>
    <s v="Fotadrevo"/>
  </r>
  <r>
    <x v="8"/>
    <x v="8"/>
    <s v="MG51507"/>
    <x v="94"/>
    <x v="94"/>
    <s v="District"/>
    <x v="1123"/>
    <x v="1237"/>
    <s v="Itampolo"/>
  </r>
  <r>
    <x v="8"/>
    <x v="8"/>
    <s v="MG51512"/>
    <x v="95"/>
    <x v="95"/>
    <s v="District"/>
    <x v="1124"/>
    <x v="1238"/>
    <s v="Sakaraha"/>
  </r>
  <r>
    <x v="8"/>
    <x v="8"/>
    <s v="MG51512"/>
    <x v="95"/>
    <x v="95"/>
    <s v="District"/>
    <x v="1125"/>
    <x v="1239"/>
    <s v="Miary Taheza"/>
  </r>
  <r>
    <x v="8"/>
    <x v="8"/>
    <s v="MG51512"/>
    <x v="95"/>
    <x v="95"/>
    <s v="District"/>
    <x v="1126"/>
    <x v="1240"/>
    <s v="Miary Lamatihy"/>
  </r>
  <r>
    <x v="8"/>
    <x v="8"/>
    <s v="MG51512"/>
    <x v="95"/>
    <x v="95"/>
    <s v="District"/>
    <x v="1127"/>
    <x v="1241"/>
    <s v="Mahaboboka"/>
  </r>
  <r>
    <x v="8"/>
    <x v="8"/>
    <s v="MG51512"/>
    <x v="95"/>
    <x v="95"/>
    <s v="District"/>
    <x v="1128"/>
    <x v="1242"/>
    <s v="Amboronabo"/>
  </r>
  <r>
    <x v="8"/>
    <x v="8"/>
    <s v="MG51512"/>
    <x v="95"/>
    <x v="95"/>
    <s v="District"/>
    <x v="1129"/>
    <x v="1243"/>
    <s v="Bereketa"/>
  </r>
  <r>
    <x v="8"/>
    <x v="8"/>
    <s v="MG51512"/>
    <x v="95"/>
    <x v="95"/>
    <s v="District"/>
    <x v="1130"/>
    <x v="1244"/>
    <s v="Andamasiny Vineta"/>
  </r>
  <r>
    <x v="8"/>
    <x v="8"/>
    <s v="MG51512"/>
    <x v="95"/>
    <x v="95"/>
    <s v="District"/>
    <x v="1131"/>
    <x v="1245"/>
    <s v="Mihavatsy"/>
  </r>
  <r>
    <x v="8"/>
    <x v="8"/>
    <s v="MG51512"/>
    <x v="95"/>
    <x v="95"/>
    <s v="District"/>
    <x v="1132"/>
    <x v="1246"/>
    <s v="Andranolava"/>
  </r>
  <r>
    <x v="8"/>
    <x v="8"/>
    <s v="MG51512"/>
    <x v="95"/>
    <x v="95"/>
    <s v="District"/>
    <x v="1133"/>
    <x v="1247"/>
    <s v="Ambinany"/>
  </r>
  <r>
    <x v="8"/>
    <x v="8"/>
    <s v="MG51512"/>
    <x v="95"/>
    <x v="95"/>
    <s v="District"/>
    <x v="1134"/>
    <x v="1248"/>
    <s v="Mikoboka"/>
  </r>
  <r>
    <x v="8"/>
    <x v="8"/>
    <s v="MG51512"/>
    <x v="95"/>
    <x v="95"/>
    <s v="District"/>
    <x v="886"/>
    <x v="1249"/>
    <s v="Mitsinjo"/>
  </r>
  <r>
    <x v="8"/>
    <x v="8"/>
    <s v="MG51520"/>
    <x v="96"/>
    <x v="96"/>
    <s v="District"/>
    <x v="1135"/>
    <x v="1250"/>
    <s v="Mitsinjo Betanimena"/>
  </r>
  <r>
    <x v="8"/>
    <x v="8"/>
    <s v="MG51520"/>
    <x v="96"/>
    <x v="96"/>
    <s v="District"/>
    <x v="1136"/>
    <x v="1251"/>
    <s v="Belalanda"/>
  </r>
  <r>
    <x v="8"/>
    <x v="8"/>
    <s v="MG51520"/>
    <x v="96"/>
    <x v="96"/>
    <s v="District"/>
    <x v="1137"/>
    <x v="1252"/>
    <s v="Betsinjaka"/>
  </r>
  <r>
    <x v="8"/>
    <x v="8"/>
    <s v="MG51520"/>
    <x v="96"/>
    <x v="96"/>
    <s v="District"/>
    <x v="1138"/>
    <x v="1253"/>
    <s v="Miary Ambohibola"/>
  </r>
  <r>
    <x v="8"/>
    <x v="8"/>
    <s v="MG51520"/>
    <x v="96"/>
    <x v="96"/>
    <s v="District"/>
    <x v="1139"/>
    <x v="1254"/>
    <s v="Behompy"/>
  </r>
  <r>
    <x v="8"/>
    <x v="8"/>
    <s v="MG51520"/>
    <x v="96"/>
    <x v="96"/>
    <s v="District"/>
    <x v="521"/>
    <x v="1255"/>
    <s v="Maromiandra"/>
  </r>
  <r>
    <x v="8"/>
    <x v="8"/>
    <s v="MG51520"/>
    <x v="96"/>
    <x v="96"/>
    <s v="District"/>
    <x v="1140"/>
    <x v="1256"/>
    <s v="Ambohimahavelona"/>
  </r>
  <r>
    <x v="8"/>
    <x v="8"/>
    <s v="MG51520"/>
    <x v="96"/>
    <x v="96"/>
    <s v="District"/>
    <x v="1141"/>
    <x v="1257"/>
    <s v="Andranohinaly"/>
  </r>
  <r>
    <x v="8"/>
    <x v="8"/>
    <s v="MG51520"/>
    <x v="96"/>
    <x v="96"/>
    <s v="District"/>
    <x v="1142"/>
    <x v="1258"/>
    <s v="Saint Augustin"/>
  </r>
  <r>
    <x v="8"/>
    <x v="8"/>
    <s v="MG51520"/>
    <x v="96"/>
    <x v="96"/>
    <s v="District"/>
    <x v="1143"/>
    <x v="1259"/>
    <s v="Anakao"/>
  </r>
  <r>
    <x v="8"/>
    <x v="8"/>
    <s v="MG51520"/>
    <x v="96"/>
    <x v="96"/>
    <s v="District"/>
    <x v="1144"/>
    <x v="1260"/>
    <s v="Soalara Sud"/>
  </r>
  <r>
    <x v="8"/>
    <x v="8"/>
    <s v="MG51520"/>
    <x v="96"/>
    <x v="96"/>
    <s v="District"/>
    <x v="1145"/>
    <x v="1261"/>
    <s v="Ambolofoty"/>
  </r>
  <r>
    <x v="8"/>
    <x v="8"/>
    <s v="MG51520"/>
    <x v="96"/>
    <x v="96"/>
    <s v="District"/>
    <x v="1146"/>
    <x v="1262"/>
    <s v="Ankilimalinike"/>
  </r>
  <r>
    <x v="8"/>
    <x v="8"/>
    <s v="MG51520"/>
    <x v="96"/>
    <x v="96"/>
    <s v="District"/>
    <x v="1147"/>
    <x v="1263"/>
    <s v="Antanimena Onilahy"/>
  </r>
  <r>
    <x v="8"/>
    <x v="8"/>
    <s v="MG51520"/>
    <x v="96"/>
    <x v="96"/>
    <s v="District"/>
    <x v="1148"/>
    <x v="1264"/>
    <s v="Manorofify"/>
  </r>
  <r>
    <x v="8"/>
    <x v="8"/>
    <s v="MG51520"/>
    <x v="96"/>
    <x v="96"/>
    <s v="District"/>
    <x v="1149"/>
    <x v="1265"/>
    <s v="Marofoty"/>
  </r>
  <r>
    <x v="8"/>
    <x v="8"/>
    <s v="MG51520"/>
    <x v="96"/>
    <x v="96"/>
    <s v="District"/>
    <x v="1150"/>
    <x v="1266"/>
    <s v="Tsianisiha"/>
  </r>
  <r>
    <x v="8"/>
    <x v="8"/>
    <s v="MG51520"/>
    <x v="96"/>
    <x v="96"/>
    <s v="District"/>
    <x v="1151"/>
    <x v="1267"/>
    <s v="Manombo Sud"/>
  </r>
  <r>
    <x v="8"/>
    <x v="8"/>
    <s v="MG51520"/>
    <x v="96"/>
    <x v="96"/>
    <s v="District"/>
    <x v="1152"/>
    <x v="1268"/>
    <s v="Andranovory"/>
  </r>
  <r>
    <x v="8"/>
    <x v="8"/>
    <s v="MG51520"/>
    <x v="96"/>
    <x v="96"/>
    <s v="District"/>
    <x v="1153"/>
    <x v="1269"/>
    <s v="Milenaka"/>
  </r>
  <r>
    <x v="8"/>
    <x v="8"/>
    <s v="MG51520"/>
    <x v="96"/>
    <x v="96"/>
    <s v="District"/>
    <x v="1154"/>
    <x v="1270"/>
    <s v="Ankililoaka"/>
  </r>
  <r>
    <x v="8"/>
    <x v="8"/>
    <s v="MG51520"/>
    <x v="96"/>
    <x v="96"/>
    <s v="District"/>
    <x v="1155"/>
    <x v="1271"/>
    <s v="Analamisampy"/>
  </r>
  <r>
    <x v="8"/>
    <x v="8"/>
    <s v="MG51520"/>
    <x v="96"/>
    <x v="96"/>
    <s v="District"/>
    <x v="1156"/>
    <x v="1272"/>
    <s v="Beheloka"/>
  </r>
  <r>
    <x v="8"/>
    <x v="8"/>
    <s v="MG51520"/>
    <x v="96"/>
    <x v="96"/>
    <s v="District"/>
    <x v="1157"/>
    <x v="1273"/>
    <s v="Efoetse"/>
  </r>
  <r>
    <x v="8"/>
    <x v="8"/>
    <s v="MG51520"/>
    <x v="96"/>
    <x v="96"/>
    <s v="District"/>
    <x v="1158"/>
    <x v="1274"/>
    <s v="TSIFOTA"/>
  </r>
  <r>
    <x v="8"/>
    <x v="8"/>
    <s v="MG51520"/>
    <x v="96"/>
    <x v="96"/>
    <s v="District"/>
    <x v="1159"/>
    <x v="1275"/>
    <s v="SOAHAZO"/>
  </r>
  <r>
    <x v="8"/>
    <x v="8"/>
    <s v="MG51521"/>
    <x v="97"/>
    <x v="97"/>
    <s v="District"/>
    <x v="1160"/>
    <x v="1276"/>
    <s v="Benenitra"/>
  </r>
  <r>
    <x v="8"/>
    <x v="8"/>
    <s v="MG51521"/>
    <x v="97"/>
    <x v="97"/>
    <s v="District"/>
    <x v="1161"/>
    <x v="1277"/>
    <s v="Ianapera"/>
  </r>
  <r>
    <x v="8"/>
    <x v="8"/>
    <s v="MG51521"/>
    <x v="97"/>
    <x v="97"/>
    <s v="District"/>
    <x v="1162"/>
    <x v="1278"/>
    <s v="Ambalavato"/>
  </r>
  <r>
    <x v="8"/>
    <x v="8"/>
    <s v="MG51521"/>
    <x v="97"/>
    <x v="97"/>
    <s v="District"/>
    <x v="1163"/>
    <x v="1279"/>
    <s v="Ehara"/>
  </r>
  <r>
    <x v="17"/>
    <x v="17"/>
    <s v="MG52513"/>
    <x v="98"/>
    <x v="98"/>
    <s v="District"/>
    <x v="1164"/>
    <x v="1280"/>
    <s v="Beloha"/>
  </r>
  <r>
    <x v="17"/>
    <x v="17"/>
    <s v="MG52513"/>
    <x v="98"/>
    <x v="98"/>
    <s v="District"/>
    <x v="1165"/>
    <x v="1281"/>
    <s v="Tranovaho"/>
  </r>
  <r>
    <x v="17"/>
    <x v="17"/>
    <s v="MG52513"/>
    <x v="98"/>
    <x v="98"/>
    <s v="District"/>
    <x v="1166"/>
    <x v="1282"/>
    <s v="Kopoky"/>
  </r>
  <r>
    <x v="17"/>
    <x v="17"/>
    <s v="MG52513"/>
    <x v="98"/>
    <x v="98"/>
    <s v="District"/>
    <x v="1167"/>
    <x v="1283"/>
    <s v="Marolinta"/>
  </r>
  <r>
    <x v="17"/>
    <x v="17"/>
    <s v="MG52513"/>
    <x v="98"/>
    <x v="98"/>
    <s v="District"/>
    <x v="1168"/>
    <x v="1284"/>
    <s v="Mahaenegne"/>
  </r>
  <r>
    <x v="17"/>
    <x v="17"/>
    <s v="MG52513"/>
    <x v="98"/>
    <x v="98"/>
    <s v="District"/>
    <x v="1169"/>
    <x v="1285"/>
    <s v="Tranoroa"/>
  </r>
  <r>
    <x v="17"/>
    <x v="17"/>
    <s v="MG52513"/>
    <x v="98"/>
    <x v="98"/>
    <s v="District"/>
    <x v="1170"/>
    <x v="1286"/>
    <s v="Behabobo"/>
  </r>
  <r>
    <x v="17"/>
    <x v="17"/>
    <s v="MG52513"/>
    <x v="98"/>
    <x v="98"/>
    <s v="District"/>
    <x v="1171"/>
    <x v="1287"/>
    <s v="Ambatotsivala"/>
  </r>
  <r>
    <x v="17"/>
    <x v="17"/>
    <s v="MG52514"/>
    <x v="99"/>
    <x v="99"/>
    <s v="District"/>
    <x v="1097"/>
    <x v="1288"/>
    <s v="Ankilivalo"/>
  </r>
  <r>
    <x v="17"/>
    <x v="17"/>
    <s v="MG52514"/>
    <x v="99"/>
    <x v="99"/>
    <s v="District"/>
    <x v="1172"/>
    <x v="1289"/>
    <s v="Tsihombe"/>
  </r>
  <r>
    <x v="17"/>
    <x v="17"/>
    <s v="MG52514"/>
    <x v="99"/>
    <x v="99"/>
    <s v="District"/>
    <x v="1173"/>
    <x v="1290"/>
    <s v="Behazomanga"/>
  </r>
  <r>
    <x v="17"/>
    <x v="17"/>
    <s v="MG52514"/>
    <x v="99"/>
    <x v="99"/>
    <s v="District"/>
    <x v="1174"/>
    <x v="1291"/>
    <s v="Nikoly"/>
  </r>
  <r>
    <x v="17"/>
    <x v="17"/>
    <s v="MG52514"/>
    <x v="99"/>
    <x v="99"/>
    <s v="District"/>
    <x v="1175"/>
    <x v="1292"/>
    <s v="Betanty (Faux Cap)"/>
  </r>
  <r>
    <x v="17"/>
    <x v="17"/>
    <s v="MG52514"/>
    <x v="99"/>
    <x v="99"/>
    <s v="District"/>
    <x v="1176"/>
    <x v="1293"/>
    <s v="Anjampaly"/>
  </r>
  <r>
    <x v="17"/>
    <x v="17"/>
    <s v="MG52514"/>
    <x v="99"/>
    <x v="99"/>
    <s v="District"/>
    <x v="763"/>
    <x v="1294"/>
    <s v="Marovato"/>
  </r>
  <r>
    <x v="17"/>
    <x v="17"/>
    <s v="MG52514"/>
    <x v="99"/>
    <x v="99"/>
    <s v="District"/>
    <x v="1177"/>
    <x v="1295"/>
    <s v="Antaritarika"/>
  </r>
  <r>
    <x v="17"/>
    <x v="17"/>
    <s v="MG52514"/>
    <x v="99"/>
    <x v="99"/>
    <s v="District"/>
    <x v="1178"/>
    <x v="1296"/>
    <s v="Imongy"/>
  </r>
  <r>
    <x v="17"/>
    <x v="17"/>
    <s v="MG52516"/>
    <x v="100"/>
    <x v="100"/>
    <s v="District"/>
    <x v="1179"/>
    <x v="1297"/>
    <s v="Ambovombe"/>
  </r>
  <r>
    <x v="17"/>
    <x v="17"/>
    <s v="MG52516"/>
    <x v="100"/>
    <x v="100"/>
    <s v="District"/>
    <x v="1180"/>
    <x v="1298"/>
    <s v="Tsimananada"/>
  </r>
  <r>
    <x v="17"/>
    <x v="17"/>
    <s v="MG52516"/>
    <x v="100"/>
    <x v="100"/>
    <s v="District"/>
    <x v="1181"/>
    <x v="1299"/>
    <s v="Erada"/>
  </r>
  <r>
    <x v="17"/>
    <x v="17"/>
    <s v="MG52516"/>
    <x v="100"/>
    <x v="100"/>
    <s v="District"/>
    <x v="1182"/>
    <x v="1300"/>
    <s v="Anjeky Ankilikira"/>
  </r>
  <r>
    <x v="17"/>
    <x v="17"/>
    <s v="MG52516"/>
    <x v="100"/>
    <x v="100"/>
    <s v="District"/>
    <x v="1183"/>
    <x v="1301"/>
    <s v="Ambanisarika"/>
  </r>
  <r>
    <x v="17"/>
    <x v="17"/>
    <s v="MG52516"/>
    <x v="100"/>
    <x v="100"/>
    <s v="District"/>
    <x v="1184"/>
    <x v="1302"/>
    <s v="Analamary"/>
  </r>
  <r>
    <x v="17"/>
    <x v="17"/>
    <s v="MG52516"/>
    <x v="100"/>
    <x v="100"/>
    <s v="District"/>
    <x v="1185"/>
    <x v="1303"/>
    <s v="Ambohimalaza"/>
  </r>
  <r>
    <x v="17"/>
    <x v="17"/>
    <s v="MG52516"/>
    <x v="100"/>
    <x v="100"/>
    <s v="District"/>
    <x v="1186"/>
    <x v="1304"/>
    <s v="Ambonaivo"/>
  </r>
  <r>
    <x v="17"/>
    <x v="17"/>
    <s v="MG52516"/>
    <x v="100"/>
    <x v="100"/>
    <s v="District"/>
    <x v="1187"/>
    <x v="1305"/>
    <s v="Maroalomainty"/>
  </r>
  <r>
    <x v="17"/>
    <x v="17"/>
    <s v="MG52516"/>
    <x v="100"/>
    <x v="100"/>
    <s v="District"/>
    <x v="1188"/>
    <x v="1306"/>
    <s v="Maroalopoty"/>
  </r>
  <r>
    <x v="17"/>
    <x v="17"/>
    <s v="MG52516"/>
    <x v="100"/>
    <x v="100"/>
    <s v="District"/>
    <x v="1189"/>
    <x v="1307"/>
    <s v="Ambondro"/>
  </r>
  <r>
    <x v="17"/>
    <x v="17"/>
    <s v="MG52516"/>
    <x v="100"/>
    <x v="100"/>
    <s v="District"/>
    <x v="1190"/>
    <x v="1308"/>
    <s v="Ambazoa"/>
  </r>
  <r>
    <x v="17"/>
    <x v="17"/>
    <s v="MG52516"/>
    <x v="100"/>
    <x v="100"/>
    <s v="District"/>
    <x v="1191"/>
    <x v="1309"/>
    <s v="Sihanamaro"/>
  </r>
  <r>
    <x v="17"/>
    <x v="17"/>
    <s v="MG52516"/>
    <x v="100"/>
    <x v="100"/>
    <s v="District"/>
    <x v="1192"/>
    <x v="1310"/>
    <s v="Marovato Befeno"/>
  </r>
  <r>
    <x v="17"/>
    <x v="17"/>
    <s v="MG52516"/>
    <x v="100"/>
    <x v="100"/>
    <s v="District"/>
    <x v="1193"/>
    <x v="1311"/>
    <s v="AMBINAGNY"/>
  </r>
  <r>
    <x v="17"/>
    <x v="17"/>
    <s v="MG52516"/>
    <x v="100"/>
    <x v="100"/>
    <s v="District"/>
    <x v="1194"/>
    <x v="1312"/>
    <s v="Antanimora Atsimo"/>
  </r>
  <r>
    <x v="17"/>
    <x v="17"/>
    <s v="MG52516"/>
    <x v="100"/>
    <x v="100"/>
    <s v="District"/>
    <x v="1195"/>
    <x v="1313"/>
    <s v="Andalatanosy"/>
  </r>
  <r>
    <x v="17"/>
    <x v="17"/>
    <s v="MG52516"/>
    <x v="100"/>
    <x v="100"/>
    <s v="District"/>
    <x v="1196"/>
    <x v="1314"/>
    <s v="Ampamata"/>
  </r>
  <r>
    <x v="17"/>
    <x v="17"/>
    <s v="MG52516"/>
    <x v="100"/>
    <x v="100"/>
    <s v="District"/>
    <x v="1197"/>
    <x v="1315"/>
    <s v="Jafaro"/>
  </r>
  <r>
    <x v="17"/>
    <x v="17"/>
    <s v="MG52516"/>
    <x v="100"/>
    <x v="100"/>
    <s v="District"/>
    <x v="1198"/>
    <x v="1316"/>
    <s v="ANDRAGNANIVO"/>
  </r>
  <r>
    <x v="17"/>
    <x v="17"/>
    <s v="MG52516"/>
    <x v="100"/>
    <x v="100"/>
    <s v="District"/>
    <x v="1199"/>
    <x v="1317"/>
    <s v="Imanombo"/>
  </r>
  <r>
    <x v="17"/>
    <x v="17"/>
    <s v="MG52518"/>
    <x v="101"/>
    <x v="101"/>
    <s v="District"/>
    <x v="1200"/>
    <x v="1318"/>
    <s v="Morafeno Bekily"/>
  </r>
  <r>
    <x v="17"/>
    <x v="17"/>
    <s v="MG52518"/>
    <x v="101"/>
    <x v="101"/>
    <s v="District"/>
    <x v="1201"/>
    <x v="1319"/>
    <s v="Ankaranabo Nord"/>
  </r>
  <r>
    <x v="17"/>
    <x v="17"/>
    <s v="MG52518"/>
    <x v="101"/>
    <x v="101"/>
    <s v="District"/>
    <x v="1061"/>
    <x v="1320"/>
    <s v="Besakoa"/>
  </r>
  <r>
    <x v="17"/>
    <x v="17"/>
    <s v="MG52518"/>
    <x v="101"/>
    <x v="101"/>
    <s v="District"/>
    <x v="1202"/>
    <x v="1321"/>
    <s v="Anja Nord"/>
  </r>
  <r>
    <x v="17"/>
    <x v="17"/>
    <s v="MG52518"/>
    <x v="101"/>
    <x v="101"/>
    <s v="District"/>
    <x v="1203"/>
    <x v="1322"/>
    <s v="Antsakoamaro"/>
  </r>
  <r>
    <x v="17"/>
    <x v="17"/>
    <s v="MG52518"/>
    <x v="101"/>
    <x v="101"/>
    <s v="District"/>
    <x v="1204"/>
    <x v="1323"/>
    <s v="Ambatosola"/>
  </r>
  <r>
    <x v="17"/>
    <x v="17"/>
    <s v="MG52518"/>
    <x v="101"/>
    <x v="101"/>
    <s v="District"/>
    <x v="1205"/>
    <x v="1324"/>
    <s v="Tsirandrany"/>
  </r>
  <r>
    <x v="17"/>
    <x v="17"/>
    <s v="MG52518"/>
    <x v="101"/>
    <x v="101"/>
    <s v="District"/>
    <x v="1206"/>
    <x v="1325"/>
    <s v="Tsikolaky"/>
  </r>
  <r>
    <x v="17"/>
    <x v="17"/>
    <s v="MG52518"/>
    <x v="101"/>
    <x v="101"/>
    <s v="District"/>
    <x v="1207"/>
    <x v="1326"/>
    <s v="Manakompy"/>
  </r>
  <r>
    <x v="17"/>
    <x v="17"/>
    <s v="MG52518"/>
    <x v="101"/>
    <x v="101"/>
    <s v="District"/>
    <x v="1208"/>
    <x v="1327"/>
    <s v="Ambahita"/>
  </r>
  <r>
    <x v="17"/>
    <x v="17"/>
    <s v="MG52518"/>
    <x v="101"/>
    <x v="101"/>
    <s v="District"/>
    <x v="1209"/>
    <x v="1328"/>
    <s v="Maroviro"/>
  </r>
  <r>
    <x v="17"/>
    <x v="17"/>
    <s v="MG52518"/>
    <x v="101"/>
    <x v="101"/>
    <s v="District"/>
    <x v="1210"/>
    <x v="1329"/>
    <s v="Belindo Mahasoa"/>
  </r>
  <r>
    <x v="17"/>
    <x v="17"/>
    <s v="MG52518"/>
    <x v="101"/>
    <x v="101"/>
    <s v="District"/>
    <x v="1211"/>
    <x v="1330"/>
    <s v="Beteza"/>
  </r>
  <r>
    <x v="17"/>
    <x v="17"/>
    <s v="MG52518"/>
    <x v="101"/>
    <x v="101"/>
    <s v="District"/>
    <x v="1212"/>
    <x v="1331"/>
    <s v="Tanandava"/>
  </r>
  <r>
    <x v="17"/>
    <x v="17"/>
    <s v="MG52518"/>
    <x v="101"/>
    <x v="101"/>
    <s v="District"/>
    <x v="1213"/>
    <x v="1332"/>
    <s v="Bekitro"/>
  </r>
  <r>
    <x v="17"/>
    <x v="17"/>
    <s v="MG52518"/>
    <x v="101"/>
    <x v="101"/>
    <s v="District"/>
    <x v="1214"/>
    <x v="1333"/>
    <s v="Beraketa"/>
  </r>
  <r>
    <x v="17"/>
    <x v="17"/>
    <s v="MG52518"/>
    <x v="101"/>
    <x v="101"/>
    <s v="District"/>
    <x v="1215"/>
    <x v="1334"/>
    <s v="Vohimanga"/>
  </r>
  <r>
    <x v="17"/>
    <x v="17"/>
    <s v="MG52518"/>
    <x v="101"/>
    <x v="101"/>
    <s v="District"/>
    <x v="1216"/>
    <x v="1335"/>
    <s v="Bevitiky"/>
  </r>
  <r>
    <x v="17"/>
    <x v="17"/>
    <s v="MG52518"/>
    <x v="101"/>
    <x v="101"/>
    <s v="District"/>
    <x v="1217"/>
    <x v="1336"/>
    <s v="Anivorano Mitsinjo"/>
  </r>
  <r>
    <x v="17"/>
    <x v="17"/>
    <s v="MG52518"/>
    <x v="101"/>
    <x v="101"/>
    <s v="District"/>
    <x v="1218"/>
    <x v="1337"/>
    <s v="Mikaikarivo Ambatomainty"/>
  </r>
  <r>
    <x v="18"/>
    <x v="18"/>
    <s v="MG53515"/>
    <x v="102"/>
    <x v="102"/>
    <s v="District"/>
    <x v="1219"/>
    <x v="1338"/>
    <s v="Taolagnaro"/>
  </r>
  <r>
    <x v="18"/>
    <x v="18"/>
    <s v="MG53515"/>
    <x v="102"/>
    <x v="102"/>
    <s v="District"/>
    <x v="1220"/>
    <x v="1339"/>
    <s v="Ampasy Nahampoana"/>
  </r>
  <r>
    <x v="18"/>
    <x v="18"/>
    <s v="MG53515"/>
    <x v="102"/>
    <x v="102"/>
    <s v="District"/>
    <x v="1221"/>
    <x v="1340"/>
    <s v="Mandromondromotra"/>
  </r>
  <r>
    <x v="18"/>
    <x v="18"/>
    <s v="MG53515"/>
    <x v="102"/>
    <x v="102"/>
    <s v="District"/>
    <x v="279"/>
    <x v="1341"/>
    <s v="Soanierana"/>
  </r>
  <r>
    <x v="18"/>
    <x v="18"/>
    <s v="MG53515"/>
    <x v="102"/>
    <x v="102"/>
    <s v="District"/>
    <x v="1222"/>
    <x v="1342"/>
    <s v="Ifarantsa"/>
  </r>
  <r>
    <x v="18"/>
    <x v="18"/>
    <s v="MG53515"/>
    <x v="102"/>
    <x v="102"/>
    <s v="District"/>
    <x v="1223"/>
    <x v="1343"/>
    <s v="Isaka-Ivondro"/>
  </r>
  <r>
    <x v="18"/>
    <x v="18"/>
    <s v="MG53515"/>
    <x v="102"/>
    <x v="102"/>
    <s v="District"/>
    <x v="1224"/>
    <x v="1344"/>
    <s v="Mandiso"/>
  </r>
  <r>
    <x v="18"/>
    <x v="18"/>
    <s v="MG53515"/>
    <x v="102"/>
    <x v="102"/>
    <s v="District"/>
    <x v="1225"/>
    <x v="1345"/>
    <s v="Manambaro"/>
  </r>
  <r>
    <x v="18"/>
    <x v="18"/>
    <s v="MG53515"/>
    <x v="102"/>
    <x v="102"/>
    <s v="District"/>
    <x v="1226"/>
    <x v="1346"/>
    <s v="Sarisambo"/>
  </r>
  <r>
    <x v="18"/>
    <x v="18"/>
    <s v="MG53515"/>
    <x v="102"/>
    <x v="102"/>
    <s v="District"/>
    <x v="311"/>
    <x v="1347"/>
    <s v="Ankaramena"/>
  </r>
  <r>
    <x v="18"/>
    <x v="18"/>
    <s v="MG53515"/>
    <x v="102"/>
    <x v="102"/>
    <s v="District"/>
    <x v="1227"/>
    <x v="1348"/>
    <s v="Ranopiso"/>
  </r>
  <r>
    <x v="18"/>
    <x v="18"/>
    <s v="MG53515"/>
    <x v="102"/>
    <x v="102"/>
    <s v="District"/>
    <x v="1228"/>
    <x v="1349"/>
    <s v="Ambatoabo"/>
  </r>
  <r>
    <x v="18"/>
    <x v="18"/>
    <s v="MG53515"/>
    <x v="102"/>
    <x v="102"/>
    <s v="District"/>
    <x v="1229"/>
    <x v="1350"/>
    <s v="Ankariera"/>
  </r>
  <r>
    <x v="18"/>
    <x v="18"/>
    <s v="MG53515"/>
    <x v="102"/>
    <x v="102"/>
    <s v="District"/>
    <x v="1230"/>
    <x v="1351"/>
    <s v="Analapatsy"/>
  </r>
  <r>
    <x v="18"/>
    <x v="18"/>
    <s v="MG53515"/>
    <x v="102"/>
    <x v="102"/>
    <s v="District"/>
    <x v="1231"/>
    <x v="1352"/>
    <s v="Andranobory"/>
  </r>
  <r>
    <x v="18"/>
    <x v="18"/>
    <s v="MG53515"/>
    <x v="102"/>
    <x v="102"/>
    <s v="District"/>
    <x v="1232"/>
    <x v="1353"/>
    <s v="Mahatalaky"/>
  </r>
  <r>
    <x v="18"/>
    <x v="18"/>
    <s v="MG53515"/>
    <x v="102"/>
    <x v="102"/>
    <s v="District"/>
    <x v="1233"/>
    <x v="1354"/>
    <s v="Iaboakoho"/>
  </r>
  <r>
    <x v="18"/>
    <x v="18"/>
    <s v="MG53515"/>
    <x v="102"/>
    <x v="102"/>
    <s v="District"/>
    <x v="1234"/>
    <x v="1355"/>
    <s v="Enaniliha"/>
  </r>
  <r>
    <x v="18"/>
    <x v="18"/>
    <s v="MG53515"/>
    <x v="102"/>
    <x v="102"/>
    <s v="District"/>
    <x v="1235"/>
    <x v="1356"/>
    <s v="Fenoevo-Efita"/>
  </r>
  <r>
    <x v="18"/>
    <x v="18"/>
    <s v="MG53515"/>
    <x v="102"/>
    <x v="102"/>
    <s v="District"/>
    <x v="1236"/>
    <x v="1357"/>
    <s v="Enakara-Haut"/>
  </r>
  <r>
    <x v="18"/>
    <x v="18"/>
    <s v="MG53515"/>
    <x v="102"/>
    <x v="102"/>
    <s v="District"/>
    <x v="426"/>
    <x v="1358"/>
    <s v="Ranomafana"/>
  </r>
  <r>
    <x v="18"/>
    <x v="18"/>
    <s v="MG53515"/>
    <x v="102"/>
    <x v="102"/>
    <s v="District"/>
    <x v="1237"/>
    <x v="1359"/>
    <s v="Emagnobo"/>
  </r>
  <r>
    <x v="18"/>
    <x v="18"/>
    <s v="MG53515"/>
    <x v="102"/>
    <x v="102"/>
    <s v="District"/>
    <x v="1238"/>
    <x v="1360"/>
    <s v="Bevoay"/>
  </r>
  <r>
    <x v="18"/>
    <x v="18"/>
    <s v="MG53515"/>
    <x v="102"/>
    <x v="102"/>
    <s v="District"/>
    <x v="1239"/>
    <x v="1361"/>
    <s v="Ampasimena"/>
  </r>
  <r>
    <x v="18"/>
    <x v="18"/>
    <s v="MG53515"/>
    <x v="102"/>
    <x v="102"/>
    <s v="District"/>
    <x v="1240"/>
    <x v="1362"/>
    <s v="Manantenina"/>
  </r>
  <r>
    <x v="18"/>
    <x v="18"/>
    <s v="MG53515"/>
    <x v="102"/>
    <x v="102"/>
    <s v="District"/>
    <x v="1184"/>
    <x v="1363"/>
    <s v="Analamary"/>
  </r>
  <r>
    <x v="18"/>
    <x v="18"/>
    <s v="MG53515"/>
    <x v="102"/>
    <x v="102"/>
    <s v="District"/>
    <x v="1241"/>
    <x v="1364"/>
    <s v="Soavary"/>
  </r>
  <r>
    <x v="18"/>
    <x v="18"/>
    <s v="MG53517"/>
    <x v="103"/>
    <x v="103"/>
    <s v="District"/>
    <x v="1242"/>
    <x v="1365"/>
    <s v="Betroka"/>
  </r>
  <r>
    <x v="18"/>
    <x v="18"/>
    <s v="MG53517"/>
    <x v="103"/>
    <x v="103"/>
    <s v="District"/>
    <x v="1243"/>
    <x v="1366"/>
    <s v="Tsaraitso"/>
  </r>
  <r>
    <x v="18"/>
    <x v="18"/>
    <s v="MG53517"/>
    <x v="103"/>
    <x v="103"/>
    <s v="District"/>
    <x v="1244"/>
    <x v="1367"/>
    <s v="Naninora"/>
  </r>
  <r>
    <x v="18"/>
    <x v="18"/>
    <s v="MG53517"/>
    <x v="103"/>
    <x v="103"/>
    <s v="District"/>
    <x v="1245"/>
    <x v="1368"/>
    <s v="Ambalasoa"/>
  </r>
  <r>
    <x v="18"/>
    <x v="18"/>
    <s v="MG53517"/>
    <x v="103"/>
    <x v="103"/>
    <s v="District"/>
    <x v="1246"/>
    <x v="1369"/>
    <s v="Ivahona"/>
  </r>
  <r>
    <x v="18"/>
    <x v="18"/>
    <s v="MG53517"/>
    <x v="103"/>
    <x v="103"/>
    <s v="District"/>
    <x v="1184"/>
    <x v="1370"/>
    <s v="Analamary"/>
  </r>
  <r>
    <x v="18"/>
    <x v="18"/>
    <s v="MG53517"/>
    <x v="103"/>
    <x v="103"/>
    <s v="District"/>
    <x v="1247"/>
    <x v="1371"/>
    <s v="Ianabinda"/>
  </r>
  <r>
    <x v="18"/>
    <x v="18"/>
    <s v="MG53517"/>
    <x v="103"/>
    <x v="103"/>
    <s v="District"/>
    <x v="1248"/>
    <x v="1372"/>
    <s v="Benato Toby"/>
  </r>
  <r>
    <x v="18"/>
    <x v="18"/>
    <s v="MG53517"/>
    <x v="103"/>
    <x v="103"/>
    <s v="District"/>
    <x v="38"/>
    <x v="1373"/>
    <s v="Mahabo"/>
  </r>
  <r>
    <x v="18"/>
    <x v="18"/>
    <s v="MG53517"/>
    <x v="103"/>
    <x v="103"/>
    <s v="District"/>
    <x v="1249"/>
    <x v="1374"/>
    <s v="Beampombo I"/>
  </r>
  <r>
    <x v="18"/>
    <x v="18"/>
    <s v="MG53517"/>
    <x v="103"/>
    <x v="103"/>
    <s v="District"/>
    <x v="1250"/>
    <x v="1375"/>
    <s v="Jangany"/>
  </r>
  <r>
    <x v="18"/>
    <x v="18"/>
    <s v="MG53517"/>
    <x v="103"/>
    <x v="103"/>
    <s v="District"/>
    <x v="1251"/>
    <x v="1376"/>
    <s v="Mahasoa Est"/>
  </r>
  <r>
    <x v="18"/>
    <x v="18"/>
    <s v="MG53517"/>
    <x v="103"/>
    <x v="103"/>
    <s v="District"/>
    <x v="1252"/>
    <x v="1377"/>
    <s v="Bekorobo"/>
  </r>
  <r>
    <x v="18"/>
    <x v="18"/>
    <s v="MG53517"/>
    <x v="103"/>
    <x v="103"/>
    <s v="District"/>
    <x v="1253"/>
    <x v="1378"/>
    <s v="Iaborotra"/>
  </r>
  <r>
    <x v="18"/>
    <x v="18"/>
    <s v="MG53517"/>
    <x v="103"/>
    <x v="103"/>
    <s v="District"/>
    <x v="1254"/>
    <x v="1379"/>
    <s v="Isoanala"/>
  </r>
  <r>
    <x v="18"/>
    <x v="18"/>
    <s v="MG53517"/>
    <x v="103"/>
    <x v="103"/>
    <s v="District"/>
    <x v="1255"/>
    <x v="1380"/>
    <s v="Beampombo II"/>
  </r>
  <r>
    <x v="18"/>
    <x v="18"/>
    <s v="MG53517"/>
    <x v="103"/>
    <x v="103"/>
    <s v="District"/>
    <x v="1256"/>
    <x v="1381"/>
    <s v="Nanarena Besakoa"/>
  </r>
  <r>
    <x v="18"/>
    <x v="18"/>
    <s v="MG53517"/>
    <x v="103"/>
    <x v="103"/>
    <s v="District"/>
    <x v="1257"/>
    <x v="1382"/>
    <s v="Ianakafy"/>
  </r>
  <r>
    <x v="18"/>
    <x v="18"/>
    <s v="MG53517"/>
    <x v="103"/>
    <x v="103"/>
    <s v="District"/>
    <x v="1258"/>
    <x v="1383"/>
    <s v="Andriandampy"/>
  </r>
  <r>
    <x v="18"/>
    <x v="18"/>
    <s v="MG53517"/>
    <x v="103"/>
    <x v="103"/>
    <s v="District"/>
    <x v="1259"/>
    <x v="1384"/>
    <s v="Sakamahily"/>
  </r>
  <r>
    <x v="18"/>
    <x v="18"/>
    <s v="MG53517"/>
    <x v="103"/>
    <x v="103"/>
    <s v="District"/>
    <x v="1260"/>
    <x v="1385"/>
    <s v="Ambatomivary"/>
  </r>
  <r>
    <x v="18"/>
    <x v="18"/>
    <s v="MG53519"/>
    <x v="104"/>
    <x v="104"/>
    <s v="District"/>
    <x v="1261"/>
    <x v="1386"/>
    <s v="Amboasary Atsimo"/>
  </r>
  <r>
    <x v="18"/>
    <x v="18"/>
    <s v="MG53519"/>
    <x v="104"/>
    <x v="104"/>
    <s v="District"/>
    <x v="1262"/>
    <x v="1387"/>
    <s v="Behara"/>
  </r>
  <r>
    <x v="18"/>
    <x v="18"/>
    <s v="MG53519"/>
    <x v="104"/>
    <x v="104"/>
    <s v="District"/>
    <x v="1263"/>
    <x v="1388"/>
    <s v="Tanandava Sud"/>
  </r>
  <r>
    <x v="18"/>
    <x v="18"/>
    <s v="MG53519"/>
    <x v="104"/>
    <x v="104"/>
    <s v="District"/>
    <x v="1264"/>
    <x v="1389"/>
    <s v="Sampona"/>
  </r>
  <r>
    <x v="18"/>
    <x v="18"/>
    <s v="MG53519"/>
    <x v="104"/>
    <x v="104"/>
    <s v="District"/>
    <x v="38"/>
    <x v="1390"/>
    <s v="MAHABO"/>
  </r>
  <r>
    <x v="18"/>
    <x v="18"/>
    <s v="MG53519"/>
    <x v="104"/>
    <x v="104"/>
    <s v="District"/>
    <x v="1265"/>
    <x v="1391"/>
    <s v="Ifotaka"/>
  </r>
  <r>
    <x v="18"/>
    <x v="18"/>
    <s v="MG53519"/>
    <x v="104"/>
    <x v="104"/>
    <s v="District"/>
    <x v="1266"/>
    <x v="1392"/>
    <s v="Tranomaro"/>
  </r>
  <r>
    <x v="18"/>
    <x v="18"/>
    <s v="MG53519"/>
    <x v="104"/>
    <x v="104"/>
    <s v="District"/>
    <x v="1267"/>
    <x v="1393"/>
    <s v="Maromby"/>
  </r>
  <r>
    <x v="18"/>
    <x v="18"/>
    <s v="MG53519"/>
    <x v="104"/>
    <x v="104"/>
    <s v="District"/>
    <x v="1268"/>
    <x v="1394"/>
    <s v="Elonty"/>
  </r>
  <r>
    <x v="18"/>
    <x v="18"/>
    <s v="MG53519"/>
    <x v="104"/>
    <x v="104"/>
    <s v="District"/>
    <x v="1269"/>
    <x v="1395"/>
    <s v="Esira"/>
  </r>
  <r>
    <x v="18"/>
    <x v="18"/>
    <s v="MG53519"/>
    <x v="104"/>
    <x v="104"/>
    <s v="District"/>
    <x v="1270"/>
    <x v="1396"/>
    <s v="Mahaly"/>
  </r>
  <r>
    <x v="18"/>
    <x v="18"/>
    <s v="MG53519"/>
    <x v="104"/>
    <x v="104"/>
    <s v="District"/>
    <x v="1271"/>
    <x v="1397"/>
    <s v="Manevy"/>
  </r>
  <r>
    <x v="18"/>
    <x v="18"/>
    <s v="MG53519"/>
    <x v="104"/>
    <x v="104"/>
    <s v="District"/>
    <x v="1272"/>
    <x v="1398"/>
    <s v="Tsivory"/>
  </r>
  <r>
    <x v="18"/>
    <x v="18"/>
    <s v="MG53519"/>
    <x v="104"/>
    <x v="104"/>
    <s v="District"/>
    <x v="1273"/>
    <x v="1399"/>
    <s v="Marotsiraka"/>
  </r>
  <r>
    <x v="18"/>
    <x v="18"/>
    <s v="MG53519"/>
    <x v="104"/>
    <x v="104"/>
    <s v="District"/>
    <x v="1274"/>
    <x v="1400"/>
    <s v="Tomboarivo"/>
  </r>
  <r>
    <x v="18"/>
    <x v="18"/>
    <s v="MG53519"/>
    <x v="104"/>
    <x v="104"/>
    <s v="District"/>
    <x v="1275"/>
    <x v="1401"/>
    <s v="Berano"/>
  </r>
  <r>
    <x v="18"/>
    <x v="18"/>
    <s v="MG53519"/>
    <x v="104"/>
    <x v="104"/>
    <s v="District"/>
    <x v="1276"/>
    <x v="1402"/>
    <s v="Ebelo"/>
  </r>
  <r>
    <x v="18"/>
    <x v="18"/>
    <s v="MG53519"/>
    <x v="104"/>
    <x v="104"/>
    <s v="District"/>
    <x v="1277"/>
    <x v="1403"/>
    <s v="Ranobe"/>
  </r>
  <r>
    <x v="19"/>
    <x v="19"/>
    <s v="MG54502"/>
    <x v="105"/>
    <x v="105"/>
    <s v="District"/>
    <x v="1278"/>
    <x v="1404"/>
    <s v="Manja"/>
  </r>
  <r>
    <x v="19"/>
    <x v="19"/>
    <s v="MG54502"/>
    <x v="105"/>
    <x v="105"/>
    <s v="District"/>
    <x v="1279"/>
    <x v="1405"/>
    <s v="Beharona"/>
  </r>
  <r>
    <x v="19"/>
    <x v="19"/>
    <s v="MG54502"/>
    <x v="105"/>
    <x v="105"/>
    <s v="District"/>
    <x v="1280"/>
    <x v="1406"/>
    <s v="Anontsibe Centre"/>
  </r>
  <r>
    <x v="19"/>
    <x v="19"/>
    <s v="MG54502"/>
    <x v="105"/>
    <x v="105"/>
    <s v="District"/>
    <x v="1100"/>
    <x v="1407"/>
    <s v="Soaserana"/>
  </r>
  <r>
    <x v="19"/>
    <x v="19"/>
    <s v="MG54502"/>
    <x v="105"/>
    <x v="105"/>
    <s v="District"/>
    <x v="1095"/>
    <x v="1408"/>
    <s v="Ankiliabo"/>
  </r>
  <r>
    <x v="19"/>
    <x v="19"/>
    <s v="MG54502"/>
    <x v="105"/>
    <x v="105"/>
    <s v="District"/>
    <x v="1281"/>
    <x v="1409"/>
    <s v="Andranopasy"/>
  </r>
  <r>
    <x v="19"/>
    <x v="19"/>
    <s v="MG54508"/>
    <x v="106"/>
    <x v="106"/>
    <s v="District"/>
    <x v="1282"/>
    <x v="1410"/>
    <s v="Morondava"/>
  </r>
  <r>
    <x v="19"/>
    <x v="19"/>
    <s v="MG54508"/>
    <x v="106"/>
    <x v="106"/>
    <s v="District"/>
    <x v="1283"/>
    <x v="1411"/>
    <s v="Bemanonga"/>
  </r>
  <r>
    <x v="19"/>
    <x v="19"/>
    <s v="MG54508"/>
    <x v="106"/>
    <x v="106"/>
    <s v="District"/>
    <x v="1284"/>
    <x v="1412"/>
    <s v="Analaiva"/>
  </r>
  <r>
    <x v="19"/>
    <x v="19"/>
    <s v="MG54508"/>
    <x v="106"/>
    <x v="106"/>
    <s v="District"/>
    <x v="1285"/>
    <x v="1413"/>
    <s v="Befasy"/>
  </r>
  <r>
    <x v="19"/>
    <x v="19"/>
    <s v="MG54508"/>
    <x v="106"/>
    <x v="106"/>
    <s v="District"/>
    <x v="1286"/>
    <x v="1414"/>
    <s v="Belo Sur Mer"/>
  </r>
  <r>
    <x v="19"/>
    <x v="19"/>
    <s v="MG54509"/>
    <x v="107"/>
    <x v="107"/>
    <s v="District"/>
    <x v="38"/>
    <x v="1415"/>
    <s v="Mahabo"/>
  </r>
  <r>
    <x v="18"/>
    <x v="18"/>
    <s v="MG53515"/>
    <x v="102"/>
    <x v="102"/>
    <s v="District"/>
    <x v="1097"/>
    <x v="1416"/>
    <s v="ANKILIVALO"/>
  </r>
  <r>
    <x v="19"/>
    <x v="19"/>
    <s v="MG54509"/>
    <x v="107"/>
    <x v="107"/>
    <s v="District"/>
    <x v="1097"/>
    <x v="1417"/>
    <s v="Ankilivalo"/>
  </r>
  <r>
    <x v="19"/>
    <x v="19"/>
    <s v="MG54509"/>
    <x v="107"/>
    <x v="107"/>
    <s v="District"/>
    <x v="1287"/>
    <x v="1418"/>
    <s v="Analamitsivalana"/>
  </r>
  <r>
    <x v="19"/>
    <x v="19"/>
    <s v="MG54509"/>
    <x v="107"/>
    <x v="107"/>
    <s v="District"/>
    <x v="698"/>
    <x v="1419"/>
    <s v="Befotaka"/>
  </r>
  <r>
    <x v="19"/>
    <x v="19"/>
    <s v="MG54509"/>
    <x v="107"/>
    <x v="107"/>
    <s v="District"/>
    <x v="1288"/>
    <x v="1420"/>
    <s v="Ampanihy"/>
  </r>
  <r>
    <x v="19"/>
    <x v="19"/>
    <s v="MG54509"/>
    <x v="107"/>
    <x v="107"/>
    <s v="District"/>
    <x v="1096"/>
    <x v="1421"/>
    <s v="Ankilizato"/>
  </r>
  <r>
    <x v="19"/>
    <x v="19"/>
    <s v="MG54509"/>
    <x v="107"/>
    <x v="107"/>
    <s v="District"/>
    <x v="547"/>
    <x v="1422"/>
    <s v="Ambia"/>
  </r>
  <r>
    <x v="19"/>
    <x v="19"/>
    <s v="MG54509"/>
    <x v="107"/>
    <x v="107"/>
    <s v="District"/>
    <x v="1289"/>
    <x v="1423"/>
    <s v="Mandabe"/>
  </r>
  <r>
    <x v="19"/>
    <x v="19"/>
    <s v="MG54509"/>
    <x v="107"/>
    <x v="107"/>
    <s v="District"/>
    <x v="1290"/>
    <x v="1424"/>
    <s v="Malaimbandy"/>
  </r>
  <r>
    <x v="19"/>
    <x v="19"/>
    <s v="MG54509"/>
    <x v="107"/>
    <x v="107"/>
    <s v="District"/>
    <x v="119"/>
    <x v="1425"/>
    <s v="Beronono"/>
  </r>
  <r>
    <x v="19"/>
    <x v="19"/>
    <s v="MG54509"/>
    <x v="107"/>
    <x v="107"/>
    <s v="District"/>
    <x v="1291"/>
    <x v="1426"/>
    <s v="Mazavasoa"/>
  </r>
  <r>
    <x v="19"/>
    <x v="19"/>
    <s v="MG54510"/>
    <x v="108"/>
    <x v="108"/>
    <s v="District"/>
    <x v="1292"/>
    <x v="1427"/>
    <s v="Belo Sur Tsiribihina"/>
  </r>
  <r>
    <x v="19"/>
    <x v="19"/>
    <s v="MG54510"/>
    <x v="108"/>
    <x v="108"/>
    <s v="District"/>
    <x v="1293"/>
    <x v="1428"/>
    <s v="Andimaky Manambolo"/>
  </r>
  <r>
    <x v="19"/>
    <x v="19"/>
    <s v="MG54510"/>
    <x v="108"/>
    <x v="108"/>
    <s v="District"/>
    <x v="1294"/>
    <x v="1429"/>
    <s v="Bemarivo Ankirondro"/>
  </r>
  <r>
    <x v="19"/>
    <x v="19"/>
    <s v="MG54510"/>
    <x v="108"/>
    <x v="108"/>
    <s v="District"/>
    <x v="1295"/>
    <x v="1430"/>
    <s v="Tsimafana"/>
  </r>
  <r>
    <x v="19"/>
    <x v="19"/>
    <s v="MG54510"/>
    <x v="108"/>
    <x v="108"/>
    <s v="District"/>
    <x v="1296"/>
    <x v="1431"/>
    <s v="Beroboka Nord"/>
  </r>
  <r>
    <x v="19"/>
    <x v="19"/>
    <s v="MG54510"/>
    <x v="108"/>
    <x v="108"/>
    <s v="District"/>
    <x v="1297"/>
    <x v="1432"/>
    <s v="Tsaraotana"/>
  </r>
  <r>
    <x v="19"/>
    <x v="19"/>
    <s v="MG54510"/>
    <x v="108"/>
    <x v="108"/>
    <s v="District"/>
    <x v="1033"/>
    <x v="1433"/>
    <s v="Masoarivo"/>
  </r>
  <r>
    <x v="19"/>
    <x v="19"/>
    <s v="MG54510"/>
    <x v="108"/>
    <x v="108"/>
    <s v="District"/>
    <x v="1298"/>
    <x v="1434"/>
    <s v="Aboalimena"/>
  </r>
  <r>
    <x v="19"/>
    <x v="19"/>
    <s v="MG54510"/>
    <x v="108"/>
    <x v="108"/>
    <s v="District"/>
    <x v="1299"/>
    <x v="1435"/>
    <s v="Ankalalobe"/>
  </r>
  <r>
    <x v="19"/>
    <x v="19"/>
    <s v="MG54510"/>
    <x v="108"/>
    <x v="108"/>
    <s v="District"/>
    <x v="1300"/>
    <x v="1436"/>
    <s v="Ambiky"/>
  </r>
  <r>
    <x v="19"/>
    <x v="19"/>
    <s v="MG54510"/>
    <x v="108"/>
    <x v="108"/>
    <s v="District"/>
    <x v="1301"/>
    <x v="1437"/>
    <s v="Berevo"/>
  </r>
  <r>
    <x v="19"/>
    <x v="19"/>
    <s v="MG54510"/>
    <x v="108"/>
    <x v="108"/>
    <s v="District"/>
    <x v="555"/>
    <x v="1438"/>
    <s v="Antsoha"/>
  </r>
  <r>
    <x v="19"/>
    <x v="19"/>
    <s v="MG54510"/>
    <x v="108"/>
    <x v="108"/>
    <s v="District"/>
    <x v="1302"/>
    <x v="1439"/>
    <s v="Belinta"/>
  </r>
  <r>
    <x v="19"/>
    <x v="19"/>
    <s v="MG54510"/>
    <x v="108"/>
    <x v="108"/>
    <s v="District"/>
    <x v="1303"/>
    <x v="1440"/>
    <s v="Ankiroroky"/>
  </r>
  <r>
    <x v="19"/>
    <x v="19"/>
    <s v="MG54511"/>
    <x v="109"/>
    <x v="109"/>
    <s v="District"/>
    <x v="1304"/>
    <x v="1441"/>
    <s v="Miandrivazo"/>
  </r>
  <r>
    <x v="19"/>
    <x v="19"/>
    <s v="MG54511"/>
    <x v="109"/>
    <x v="109"/>
    <s v="District"/>
    <x v="1305"/>
    <x v="1442"/>
    <s v="Dabolava"/>
  </r>
  <r>
    <x v="19"/>
    <x v="19"/>
    <s v="MG54511"/>
    <x v="109"/>
    <x v="109"/>
    <s v="District"/>
    <x v="285"/>
    <x v="1443"/>
    <s v="Bemahatazana"/>
  </r>
  <r>
    <x v="19"/>
    <x v="19"/>
    <s v="MG54511"/>
    <x v="109"/>
    <x v="109"/>
    <s v="District"/>
    <x v="1288"/>
    <x v="1444"/>
    <s v="Ampanihy"/>
  </r>
  <r>
    <x v="19"/>
    <x v="19"/>
    <s v="MG54511"/>
    <x v="109"/>
    <x v="109"/>
    <s v="District"/>
    <x v="1306"/>
    <x v="1445"/>
    <s v="Anosimena"/>
  </r>
  <r>
    <x v="19"/>
    <x v="19"/>
    <s v="MG54511"/>
    <x v="109"/>
    <x v="109"/>
    <s v="District"/>
    <x v="1307"/>
    <x v="1446"/>
    <s v="Manandaza"/>
  </r>
  <r>
    <x v="19"/>
    <x v="19"/>
    <s v="MG54511"/>
    <x v="109"/>
    <x v="109"/>
    <s v="District"/>
    <x v="1308"/>
    <x v="1447"/>
    <s v="Ankotrofotsy"/>
  </r>
  <r>
    <x v="19"/>
    <x v="19"/>
    <s v="MG54511"/>
    <x v="109"/>
    <x v="109"/>
    <s v="District"/>
    <x v="1309"/>
    <x v="1448"/>
    <s v="Isalo"/>
  </r>
  <r>
    <x v="19"/>
    <x v="19"/>
    <s v="MG54511"/>
    <x v="109"/>
    <x v="109"/>
    <s v="District"/>
    <x v="188"/>
    <x v="1449"/>
    <s v="Ambatolahy"/>
  </r>
  <r>
    <x v="19"/>
    <x v="19"/>
    <s v="MG54511"/>
    <x v="109"/>
    <x v="109"/>
    <s v="District"/>
    <x v="1310"/>
    <x v="1450"/>
    <s v="Manambina"/>
  </r>
  <r>
    <x v="19"/>
    <x v="19"/>
    <s v="MG54511"/>
    <x v="109"/>
    <x v="109"/>
    <s v="District"/>
    <x v="1311"/>
    <x v="1451"/>
    <s v="Itondy"/>
  </r>
  <r>
    <x v="19"/>
    <x v="19"/>
    <s v="MG54511"/>
    <x v="109"/>
    <x v="109"/>
    <s v="District"/>
    <x v="1312"/>
    <x v="1452"/>
    <s v="Ankavandra"/>
  </r>
  <r>
    <x v="19"/>
    <x v="19"/>
    <s v="MG54511"/>
    <x v="109"/>
    <x v="109"/>
    <s v="District"/>
    <x v="1313"/>
    <x v="1453"/>
    <s v="Soaloka"/>
  </r>
  <r>
    <x v="19"/>
    <x v="19"/>
    <s v="MG54511"/>
    <x v="109"/>
    <x v="109"/>
    <s v="District"/>
    <x v="1314"/>
    <x v="1454"/>
    <s v="Betsipolitra"/>
  </r>
  <r>
    <x v="19"/>
    <x v="19"/>
    <s v="MG54511"/>
    <x v="109"/>
    <x v="109"/>
    <s v="District"/>
    <x v="1315"/>
    <x v="1455"/>
    <s v="Ankondromena"/>
  </r>
  <r>
    <x v="20"/>
    <x v="20"/>
    <s v="MG71713"/>
    <x v="110"/>
    <x v="110"/>
    <s v="District"/>
    <x v="1316"/>
    <x v="1456"/>
    <s v="Ramena"/>
  </r>
  <r>
    <x v="20"/>
    <x v="20"/>
    <s v="MG71713"/>
    <x v="110"/>
    <x v="110"/>
    <s v="District"/>
    <x v="1317"/>
    <x v="1457"/>
    <s v="Sakaramy"/>
  </r>
  <r>
    <x v="20"/>
    <x v="20"/>
    <s v="MG71713"/>
    <x v="110"/>
    <x v="110"/>
    <s v="District"/>
    <x v="1318"/>
    <x v="1458"/>
    <s v="Antanamitarana"/>
  </r>
  <r>
    <x v="20"/>
    <x v="20"/>
    <s v="MG71713"/>
    <x v="110"/>
    <x v="110"/>
    <s v="District"/>
    <x v="1319"/>
    <x v="1459"/>
    <s v="Joffre Ville"/>
  </r>
  <r>
    <x v="20"/>
    <x v="20"/>
    <s v="MG71713"/>
    <x v="110"/>
    <x v="110"/>
    <s v="District"/>
    <x v="1320"/>
    <x v="1460"/>
    <s v="Antsahampano"/>
  </r>
  <r>
    <x v="20"/>
    <x v="20"/>
    <s v="MG71713"/>
    <x v="110"/>
    <x v="110"/>
    <s v="District"/>
    <x v="1321"/>
    <x v="1461"/>
    <s v="Mahavanona"/>
  </r>
  <r>
    <x v="20"/>
    <x v="20"/>
    <s v="MG71713"/>
    <x v="110"/>
    <x v="110"/>
    <s v="District"/>
    <x v="1322"/>
    <x v="1462"/>
    <s v="Mangaoka"/>
  </r>
  <r>
    <x v="20"/>
    <x v="20"/>
    <s v="MG71713"/>
    <x v="110"/>
    <x v="110"/>
    <s v="District"/>
    <x v="1323"/>
    <x v="1463"/>
    <s v="Andrafiabe"/>
  </r>
  <r>
    <x v="20"/>
    <x v="20"/>
    <s v="MG71713"/>
    <x v="110"/>
    <x v="110"/>
    <s v="District"/>
    <x v="1324"/>
    <x v="1464"/>
    <s v="Anketrakabe"/>
  </r>
  <r>
    <x v="20"/>
    <x v="20"/>
    <s v="MG71713"/>
    <x v="110"/>
    <x v="110"/>
    <s v="District"/>
    <x v="1325"/>
    <x v="1465"/>
    <s v="Sadjoavato"/>
  </r>
  <r>
    <x v="20"/>
    <x v="20"/>
    <s v="MG71713"/>
    <x v="110"/>
    <x v="110"/>
    <s v="District"/>
    <x v="1326"/>
    <x v="1466"/>
    <s v="Antsalaka"/>
  </r>
  <r>
    <x v="20"/>
    <x v="20"/>
    <s v="MG71713"/>
    <x v="110"/>
    <x v="110"/>
    <s v="District"/>
    <x v="1327"/>
    <x v="1467"/>
    <s v="Andranovondronina"/>
  </r>
  <r>
    <x v="20"/>
    <x v="20"/>
    <s v="MG71713"/>
    <x v="110"/>
    <x v="110"/>
    <s v="District"/>
    <x v="1328"/>
    <x v="1468"/>
    <s v="Andranofanjava"/>
  </r>
  <r>
    <x v="20"/>
    <x v="20"/>
    <s v="MG71713"/>
    <x v="110"/>
    <x v="110"/>
    <s v="District"/>
    <x v="1329"/>
    <x v="1469"/>
    <s v="Mahalina"/>
  </r>
  <r>
    <x v="20"/>
    <x v="20"/>
    <s v="MG71713"/>
    <x v="110"/>
    <x v="110"/>
    <s v="District"/>
    <x v="954"/>
    <x v="1470"/>
    <s v="Ankarongana"/>
  </r>
  <r>
    <x v="20"/>
    <x v="20"/>
    <s v="MG71713"/>
    <x v="110"/>
    <x v="110"/>
    <s v="District"/>
    <x v="1330"/>
    <x v="1471"/>
    <s v="Anivorano Nord"/>
  </r>
  <r>
    <x v="20"/>
    <x v="20"/>
    <s v="MG71713"/>
    <x v="110"/>
    <x v="110"/>
    <s v="District"/>
    <x v="555"/>
    <x v="1472"/>
    <s v="Antsoha"/>
  </r>
  <r>
    <x v="20"/>
    <x v="20"/>
    <s v="MG71713"/>
    <x v="110"/>
    <x v="110"/>
    <s v="District"/>
    <x v="1331"/>
    <x v="1473"/>
    <s v="Bobasakoa"/>
  </r>
  <r>
    <x v="20"/>
    <x v="20"/>
    <s v="MG71713"/>
    <x v="110"/>
    <x v="110"/>
    <s v="District"/>
    <x v="368"/>
    <x v="1474"/>
    <s v="Ambondrona"/>
  </r>
  <r>
    <x v="20"/>
    <x v="20"/>
    <s v="MG71713"/>
    <x v="110"/>
    <x v="110"/>
    <s v="District"/>
    <x v="1332"/>
    <x v="1475"/>
    <s v="Bobakilandy"/>
  </r>
  <r>
    <x v="20"/>
    <x v="20"/>
    <s v="MG71713"/>
    <x v="110"/>
    <x v="110"/>
    <s v="District"/>
    <x v="1333"/>
    <x v="1476"/>
    <s v="Mosorolava"/>
  </r>
  <r>
    <x v="20"/>
    <x v="20"/>
    <s v="MG71715"/>
    <x v="111"/>
    <x v="111"/>
    <s v="District"/>
    <x v="1334"/>
    <x v="1477"/>
    <s v="Diego Suarez"/>
  </r>
  <r>
    <x v="20"/>
    <x v="20"/>
    <s v="MG71717"/>
    <x v="112"/>
    <x v="112"/>
    <s v="District"/>
    <x v="1335"/>
    <x v="1478"/>
    <s v="Ambilobe"/>
  </r>
  <r>
    <x v="20"/>
    <x v="20"/>
    <s v="MG71717"/>
    <x v="112"/>
    <x v="112"/>
    <s v="District"/>
    <x v="1336"/>
    <x v="1479"/>
    <s v="Mantaly"/>
  </r>
  <r>
    <x v="20"/>
    <x v="20"/>
    <s v="MG71717"/>
    <x v="112"/>
    <x v="112"/>
    <s v="District"/>
    <x v="1337"/>
    <x v="1480"/>
    <s v="Ampondralava"/>
  </r>
  <r>
    <x v="20"/>
    <x v="20"/>
    <s v="MG71717"/>
    <x v="112"/>
    <x v="112"/>
    <s v="District"/>
    <x v="1338"/>
    <x v="1481"/>
    <s v="Tanambao Marivorahona"/>
  </r>
  <r>
    <x v="20"/>
    <x v="20"/>
    <s v="MG71717"/>
    <x v="112"/>
    <x v="112"/>
    <s v="District"/>
    <x v="1339"/>
    <x v="1482"/>
    <s v="Ambakirano"/>
  </r>
  <r>
    <x v="20"/>
    <x v="20"/>
    <s v="MG71717"/>
    <x v="112"/>
    <x v="112"/>
    <s v="District"/>
    <x v="1340"/>
    <x v="1483"/>
    <s v="Ambatoben'anjavy"/>
  </r>
  <r>
    <x v="20"/>
    <x v="20"/>
    <s v="MG71717"/>
    <x v="112"/>
    <x v="112"/>
    <s v="District"/>
    <x v="1341"/>
    <x v="1484"/>
    <s v="Antsaravibe"/>
  </r>
  <r>
    <x v="20"/>
    <x v="20"/>
    <s v="MG71717"/>
    <x v="112"/>
    <x v="112"/>
    <s v="District"/>
    <x v="1342"/>
    <x v="1485"/>
    <s v="Antsohimbondrona"/>
  </r>
  <r>
    <x v="20"/>
    <x v="20"/>
    <s v="MG71717"/>
    <x v="112"/>
    <x v="112"/>
    <s v="District"/>
    <x v="1343"/>
    <x v="1486"/>
    <s v="Anjiabe Ambony"/>
  </r>
  <r>
    <x v="20"/>
    <x v="20"/>
    <s v="MG71717"/>
    <x v="112"/>
    <x v="112"/>
    <s v="District"/>
    <x v="696"/>
    <x v="1487"/>
    <s v="Ambodibonara"/>
  </r>
  <r>
    <x v="20"/>
    <x v="20"/>
    <s v="MG71717"/>
    <x v="112"/>
    <x v="112"/>
    <s v="District"/>
    <x v="1344"/>
    <x v="1488"/>
    <s v="Beramanja"/>
  </r>
  <r>
    <x v="20"/>
    <x v="20"/>
    <s v="MG71717"/>
    <x v="112"/>
    <x v="112"/>
    <s v="District"/>
    <x v="1345"/>
    <x v="1489"/>
    <s v="Betsiaka"/>
  </r>
  <r>
    <x v="20"/>
    <x v="20"/>
    <s v="MG71717"/>
    <x v="112"/>
    <x v="112"/>
    <s v="District"/>
    <x v="1346"/>
    <x v="1490"/>
    <s v="Ambarakaraka"/>
  </r>
  <r>
    <x v="20"/>
    <x v="20"/>
    <s v="MG71717"/>
    <x v="112"/>
    <x v="112"/>
    <s v="District"/>
    <x v="1347"/>
    <x v="1491"/>
    <s v="Anaborano Ifasy"/>
  </r>
  <r>
    <x v="20"/>
    <x v="20"/>
    <s v="MG71717"/>
    <x v="112"/>
    <x v="112"/>
    <s v="District"/>
    <x v="1348"/>
    <x v="1492"/>
    <s v="Manambato"/>
  </r>
  <r>
    <x v="20"/>
    <x v="20"/>
    <s v="MG71718"/>
    <x v="113"/>
    <x v="113"/>
    <s v="District"/>
    <x v="1349"/>
    <x v="1493"/>
    <s v="Hell-Ville"/>
  </r>
  <r>
    <x v="20"/>
    <x v="20"/>
    <s v="MG71718"/>
    <x v="113"/>
    <x v="113"/>
    <s v="District"/>
    <x v="1350"/>
    <x v="1494"/>
    <s v="Ampangorina"/>
  </r>
  <r>
    <x v="20"/>
    <x v="20"/>
    <s v="MG71718"/>
    <x v="113"/>
    <x v="113"/>
    <s v="District"/>
    <x v="1351"/>
    <x v="1495"/>
    <s v="Ambatozavavy"/>
  </r>
  <r>
    <x v="20"/>
    <x v="20"/>
    <s v="MG71718"/>
    <x v="113"/>
    <x v="113"/>
    <s v="District"/>
    <x v="1352"/>
    <x v="1496"/>
    <s v="Bemanondrobe"/>
  </r>
  <r>
    <x v="20"/>
    <x v="20"/>
    <s v="MG71718"/>
    <x v="113"/>
    <x v="113"/>
    <s v="District"/>
    <x v="1353"/>
    <x v="1497"/>
    <s v="Dzamandzar"/>
  </r>
  <r>
    <x v="20"/>
    <x v="20"/>
    <s v="MG71719"/>
    <x v="114"/>
    <x v="114"/>
    <s v="District"/>
    <x v="1354"/>
    <x v="1498"/>
    <s v="Ambanja"/>
  </r>
  <r>
    <x v="20"/>
    <x v="20"/>
    <s v="MG71719"/>
    <x v="114"/>
    <x v="114"/>
    <s v="District"/>
    <x v="1355"/>
    <x v="1499"/>
    <s v="Benavony"/>
  </r>
  <r>
    <x v="20"/>
    <x v="20"/>
    <s v="MG71719"/>
    <x v="114"/>
    <x v="114"/>
    <s v="District"/>
    <x v="1356"/>
    <x v="1500"/>
    <s v="Ambohimena"/>
  </r>
  <r>
    <x v="20"/>
    <x v="20"/>
    <s v="MG71719"/>
    <x v="114"/>
    <x v="114"/>
    <s v="District"/>
    <x v="1357"/>
    <x v="1501"/>
    <s v="Antsatsaka"/>
  </r>
  <r>
    <x v="20"/>
    <x v="20"/>
    <s v="MG71719"/>
    <x v="114"/>
    <x v="114"/>
    <s v="District"/>
    <x v="1358"/>
    <x v="1502"/>
    <s v="Antranokarany"/>
  </r>
  <r>
    <x v="20"/>
    <x v="20"/>
    <s v="MG71719"/>
    <x v="114"/>
    <x v="114"/>
    <s v="District"/>
    <x v="1359"/>
    <x v="1503"/>
    <s v="Djangoa"/>
  </r>
  <r>
    <x v="20"/>
    <x v="20"/>
    <s v="MG71719"/>
    <x v="114"/>
    <x v="114"/>
    <s v="District"/>
    <x v="1360"/>
    <x v="1504"/>
    <s v="Antsakoamanondro"/>
  </r>
  <r>
    <x v="20"/>
    <x v="20"/>
    <s v="MG71719"/>
    <x v="114"/>
    <x v="114"/>
    <s v="District"/>
    <x v="1361"/>
    <x v="1505"/>
    <s v="Ambalahonko"/>
  </r>
  <r>
    <x v="20"/>
    <x v="20"/>
    <s v="MG71719"/>
    <x v="114"/>
    <x v="114"/>
    <s v="District"/>
    <x v="1362"/>
    <x v="1506"/>
    <s v="Ankingameloka"/>
  </r>
  <r>
    <x v="20"/>
    <x v="20"/>
    <s v="MG71719"/>
    <x v="114"/>
    <x v="114"/>
    <s v="District"/>
    <x v="1363"/>
    <x v="1507"/>
    <s v="Bemaneviky Haut Sambirano"/>
  </r>
  <r>
    <x v="20"/>
    <x v="20"/>
    <s v="MG71719"/>
    <x v="114"/>
    <x v="114"/>
    <s v="District"/>
    <x v="1364"/>
    <x v="1508"/>
    <s v="Ambodimanga Ramena"/>
  </r>
  <r>
    <x v="20"/>
    <x v="20"/>
    <s v="MG71719"/>
    <x v="114"/>
    <x v="114"/>
    <s v="District"/>
    <x v="1365"/>
    <x v="1509"/>
    <s v="Maevatanana"/>
  </r>
  <r>
    <x v="20"/>
    <x v="20"/>
    <s v="MG71719"/>
    <x v="114"/>
    <x v="114"/>
    <s v="District"/>
    <x v="1366"/>
    <x v="1510"/>
    <s v="Antafiambotry"/>
  </r>
  <r>
    <x v="20"/>
    <x v="20"/>
    <s v="MG71719"/>
    <x v="114"/>
    <x v="114"/>
    <s v="District"/>
    <x v="1367"/>
    <x v="1511"/>
    <s v="Maherivaratra"/>
  </r>
  <r>
    <x v="20"/>
    <x v="20"/>
    <s v="MG71719"/>
    <x v="114"/>
    <x v="114"/>
    <s v="District"/>
    <x v="763"/>
    <x v="1512"/>
    <s v="Marovato"/>
  </r>
  <r>
    <x v="20"/>
    <x v="20"/>
    <s v="MG71719"/>
    <x v="114"/>
    <x v="114"/>
    <s v="District"/>
    <x v="1368"/>
    <x v="1513"/>
    <s v="Ambohitrandriana"/>
  </r>
  <r>
    <x v="20"/>
    <x v="20"/>
    <s v="MG71719"/>
    <x v="114"/>
    <x v="114"/>
    <s v="District"/>
    <x v="1369"/>
    <x v="1514"/>
    <s v="Ambohimarina"/>
  </r>
  <r>
    <x v="20"/>
    <x v="20"/>
    <s v="MG71719"/>
    <x v="114"/>
    <x v="114"/>
    <s v="District"/>
    <x v="937"/>
    <x v="1515"/>
    <s v="Ambaliha"/>
  </r>
  <r>
    <x v="20"/>
    <x v="20"/>
    <s v="MG71719"/>
    <x v="114"/>
    <x v="114"/>
    <s v="District"/>
    <x v="982"/>
    <x v="1516"/>
    <s v="Marotolana"/>
  </r>
  <r>
    <x v="20"/>
    <x v="20"/>
    <s v="MG71719"/>
    <x v="114"/>
    <x v="114"/>
    <s v="District"/>
    <x v="1370"/>
    <x v="1517"/>
    <s v="Bemaneviky Ouest"/>
  </r>
  <r>
    <x v="20"/>
    <x v="20"/>
    <s v="MG71719"/>
    <x v="114"/>
    <x v="114"/>
    <s v="District"/>
    <x v="1371"/>
    <x v="1518"/>
    <s v="Anorontsangana"/>
  </r>
  <r>
    <x v="20"/>
    <x v="20"/>
    <s v="MG71719"/>
    <x v="114"/>
    <x v="114"/>
    <s v="District"/>
    <x v="1372"/>
    <x v="1519"/>
    <s v="Antsirabe"/>
  </r>
  <r>
    <x v="20"/>
    <x v="20"/>
    <s v="MG71719"/>
    <x v="114"/>
    <x v="114"/>
    <s v="District"/>
    <x v="1373"/>
    <x v="1520"/>
    <s v="Ankatafa"/>
  </r>
  <r>
    <x v="21"/>
    <x v="21"/>
    <s v="MG72710"/>
    <x v="115"/>
    <x v="115"/>
    <s v="District"/>
    <x v="1374"/>
    <x v="1521"/>
    <s v="Antalaha Ambonivohitra"/>
  </r>
  <r>
    <x v="21"/>
    <x v="21"/>
    <s v="MG72710"/>
    <x v="115"/>
    <x v="115"/>
    <s v="District"/>
    <x v="1375"/>
    <x v="1522"/>
    <s v="Ampahana"/>
  </r>
  <r>
    <x v="21"/>
    <x v="21"/>
    <s v="MG72710"/>
    <x v="115"/>
    <x v="115"/>
    <s v="District"/>
    <x v="1376"/>
    <x v="1523"/>
    <s v="Ampohibe"/>
  </r>
  <r>
    <x v="21"/>
    <x v="21"/>
    <s v="MG72710"/>
    <x v="115"/>
    <x v="115"/>
    <s v="District"/>
    <x v="1377"/>
    <x v="1524"/>
    <s v="Antombana"/>
  </r>
  <r>
    <x v="21"/>
    <x v="21"/>
    <s v="MG72710"/>
    <x v="115"/>
    <x v="115"/>
    <s v="District"/>
    <x v="1378"/>
    <x v="1525"/>
    <s v="Antsahanoro"/>
  </r>
  <r>
    <x v="21"/>
    <x v="21"/>
    <s v="MG72710"/>
    <x v="115"/>
    <x v="115"/>
    <s v="District"/>
    <x v="1379"/>
    <x v="1526"/>
    <s v="Antananambo"/>
  </r>
  <r>
    <x v="21"/>
    <x v="21"/>
    <s v="MG72710"/>
    <x v="115"/>
    <x v="115"/>
    <s v="District"/>
    <x v="1380"/>
    <x v="1527"/>
    <s v="Marofinaritra"/>
  </r>
  <r>
    <x v="21"/>
    <x v="21"/>
    <s v="MG72710"/>
    <x v="115"/>
    <x v="115"/>
    <s v="District"/>
    <x v="1381"/>
    <x v="1528"/>
    <s v="Sarahandrano"/>
  </r>
  <r>
    <x v="21"/>
    <x v="21"/>
    <s v="MG72710"/>
    <x v="115"/>
    <x v="115"/>
    <s v="District"/>
    <x v="1382"/>
    <x v="1529"/>
    <s v="Andampy"/>
  </r>
  <r>
    <x v="21"/>
    <x v="21"/>
    <s v="MG72710"/>
    <x v="115"/>
    <x v="115"/>
    <s v="District"/>
    <x v="688"/>
    <x v="1530"/>
    <s v="Ambalabe"/>
  </r>
  <r>
    <x v="21"/>
    <x v="21"/>
    <s v="MG72710"/>
    <x v="115"/>
    <x v="115"/>
    <s v="District"/>
    <x v="1383"/>
    <x v="1531"/>
    <s v="Ambinanifaho"/>
  </r>
  <r>
    <x v="21"/>
    <x v="21"/>
    <s v="MG72710"/>
    <x v="115"/>
    <x v="115"/>
    <s v="District"/>
    <x v="1384"/>
    <x v="1532"/>
    <s v="Ambohitralanana"/>
  </r>
  <r>
    <x v="21"/>
    <x v="21"/>
    <s v="MG72710"/>
    <x v="115"/>
    <x v="115"/>
    <s v="District"/>
    <x v="1385"/>
    <x v="1533"/>
    <s v="Lanjarivo"/>
  </r>
  <r>
    <x v="21"/>
    <x v="21"/>
    <s v="MG72710"/>
    <x v="115"/>
    <x v="115"/>
    <s v="District"/>
    <x v="1386"/>
    <x v="1534"/>
    <s v="Antsambalahy"/>
  </r>
  <r>
    <x v="21"/>
    <x v="21"/>
    <s v="MG72710"/>
    <x v="115"/>
    <x v="115"/>
    <s v="District"/>
    <x v="1387"/>
    <x v="1535"/>
    <s v="Vinanivao"/>
  </r>
  <r>
    <x v="21"/>
    <x v="21"/>
    <s v="MG72710"/>
    <x v="115"/>
    <x v="115"/>
    <s v="District"/>
    <x v="1388"/>
    <x v="1536"/>
    <s v="Ampanavoana"/>
  </r>
  <r>
    <x v="21"/>
    <x v="21"/>
    <s v="MG72711"/>
    <x v="116"/>
    <x v="116"/>
    <s v="District"/>
    <x v="1389"/>
    <x v="1537"/>
    <s v="Sambava Cu"/>
  </r>
  <r>
    <x v="21"/>
    <x v="21"/>
    <s v="MG72711"/>
    <x v="116"/>
    <x v="116"/>
    <s v="District"/>
    <x v="1185"/>
    <x v="1538"/>
    <s v="Ambohimalaza"/>
  </r>
  <r>
    <x v="21"/>
    <x v="21"/>
    <s v="MG72711"/>
    <x v="116"/>
    <x v="116"/>
    <s v="District"/>
    <x v="1390"/>
    <x v="1539"/>
    <s v="Farahalana"/>
  </r>
  <r>
    <x v="21"/>
    <x v="21"/>
    <s v="MG72711"/>
    <x v="116"/>
    <x v="116"/>
    <s v="District"/>
    <x v="1391"/>
    <x v="1540"/>
    <s v="Nosiarina"/>
  </r>
  <r>
    <x v="21"/>
    <x v="21"/>
    <s v="MG72711"/>
    <x v="116"/>
    <x v="116"/>
    <s v="District"/>
    <x v="1392"/>
    <x v="1541"/>
    <s v="Ambodivoara"/>
  </r>
  <r>
    <x v="21"/>
    <x v="21"/>
    <s v="MG72711"/>
    <x v="116"/>
    <x v="116"/>
    <s v="District"/>
    <x v="1393"/>
    <x v="1542"/>
    <s v="Anjinjaomby"/>
  </r>
  <r>
    <x v="21"/>
    <x v="21"/>
    <s v="MG72711"/>
    <x v="116"/>
    <x v="116"/>
    <s v="District"/>
    <x v="233"/>
    <x v="1543"/>
    <s v="Morafeno"/>
  </r>
  <r>
    <x v="21"/>
    <x v="21"/>
    <s v="MG72711"/>
    <x v="116"/>
    <x v="116"/>
    <s v="District"/>
    <x v="1394"/>
    <x v="1544"/>
    <s v="Analamaho"/>
  </r>
  <r>
    <x v="21"/>
    <x v="21"/>
    <s v="MG72711"/>
    <x v="116"/>
    <x v="116"/>
    <s v="District"/>
    <x v="1395"/>
    <x v="1545"/>
    <s v="Ambohimitsinjo"/>
  </r>
  <r>
    <x v="21"/>
    <x v="21"/>
    <s v="MG72711"/>
    <x v="116"/>
    <x v="116"/>
    <s v="District"/>
    <x v="1396"/>
    <x v="1546"/>
    <s v="Anjangoveratra"/>
  </r>
  <r>
    <x v="21"/>
    <x v="21"/>
    <s v="MG72711"/>
    <x v="116"/>
    <x v="116"/>
    <s v="District"/>
    <x v="915"/>
    <x v="1547"/>
    <s v="Andratamarina"/>
  </r>
  <r>
    <x v="21"/>
    <x v="21"/>
    <s v="MG72711"/>
    <x v="116"/>
    <x v="116"/>
    <s v="District"/>
    <x v="1397"/>
    <x v="1548"/>
    <s v="Marogaona"/>
  </r>
  <r>
    <x v="21"/>
    <x v="21"/>
    <s v="MG72711"/>
    <x v="116"/>
    <x v="116"/>
    <s v="District"/>
    <x v="1398"/>
    <x v="1549"/>
    <s v="Marojala"/>
  </r>
  <r>
    <x v="21"/>
    <x v="21"/>
    <s v="MG72711"/>
    <x v="116"/>
    <x v="116"/>
    <s v="District"/>
    <x v="1399"/>
    <x v="1550"/>
    <s v="Antsambaharo"/>
  </r>
  <r>
    <x v="21"/>
    <x v="21"/>
    <s v="MG72711"/>
    <x v="116"/>
    <x v="116"/>
    <s v="District"/>
    <x v="1400"/>
    <x v="1551"/>
    <s v="Andrahanjo"/>
  </r>
  <r>
    <x v="21"/>
    <x v="21"/>
    <s v="MG72711"/>
    <x v="116"/>
    <x v="116"/>
    <s v="District"/>
    <x v="1401"/>
    <x v="1552"/>
    <s v="Bemanevika"/>
  </r>
  <r>
    <x v="21"/>
    <x v="21"/>
    <s v="MG72711"/>
    <x v="116"/>
    <x v="116"/>
    <s v="District"/>
    <x v="1402"/>
    <x v="1553"/>
    <s v="Amboangibe"/>
  </r>
  <r>
    <x v="21"/>
    <x v="21"/>
    <s v="MG72711"/>
    <x v="116"/>
    <x v="116"/>
    <s v="District"/>
    <x v="1403"/>
    <x v="1554"/>
    <s v="Andrembona"/>
  </r>
  <r>
    <x v="21"/>
    <x v="21"/>
    <s v="MG72711"/>
    <x v="116"/>
    <x v="116"/>
    <s v="District"/>
    <x v="1404"/>
    <x v="1555"/>
    <s v="Antindra"/>
  </r>
  <r>
    <x v="21"/>
    <x v="21"/>
    <s v="MG72711"/>
    <x v="116"/>
    <x v="116"/>
    <s v="District"/>
    <x v="752"/>
    <x v="1556"/>
    <s v="Ambodiampana"/>
  </r>
  <r>
    <x v="21"/>
    <x v="21"/>
    <s v="MG72711"/>
    <x v="116"/>
    <x v="116"/>
    <s v="District"/>
    <x v="1405"/>
    <x v="1557"/>
    <s v="Maroambihy"/>
  </r>
  <r>
    <x v="21"/>
    <x v="21"/>
    <s v="MG72711"/>
    <x v="116"/>
    <x v="116"/>
    <s v="District"/>
    <x v="1406"/>
    <x v="1558"/>
    <s v="Ambatoafo"/>
  </r>
  <r>
    <x v="21"/>
    <x v="21"/>
    <s v="MG72711"/>
    <x v="116"/>
    <x v="116"/>
    <s v="District"/>
    <x v="1407"/>
    <x v="1559"/>
    <s v="Anjialava"/>
  </r>
  <r>
    <x v="21"/>
    <x v="21"/>
    <s v="MG72711"/>
    <x v="116"/>
    <x v="116"/>
    <s v="District"/>
    <x v="1408"/>
    <x v="1560"/>
    <s v="Tanambao Daoud"/>
  </r>
  <r>
    <x v="21"/>
    <x v="21"/>
    <s v="MG72711"/>
    <x v="116"/>
    <x v="116"/>
    <s v="District"/>
    <x v="1409"/>
    <x v="1561"/>
    <s v="Antsahavaribe"/>
  </r>
  <r>
    <x v="21"/>
    <x v="21"/>
    <s v="MG72711"/>
    <x v="116"/>
    <x v="116"/>
    <s v="District"/>
    <x v="1410"/>
    <x v="1562"/>
    <s v="Bevonotra"/>
  </r>
  <r>
    <x v="21"/>
    <x v="21"/>
    <s v="MG72712"/>
    <x v="117"/>
    <x v="117"/>
    <s v="District"/>
    <x v="1411"/>
    <x v="1563"/>
    <s v="Andapa"/>
  </r>
  <r>
    <x v="21"/>
    <x v="21"/>
    <s v="MG72712"/>
    <x v="117"/>
    <x v="117"/>
    <s v="District"/>
    <x v="1212"/>
    <x v="1564"/>
    <s v="Tanandava"/>
  </r>
  <r>
    <x v="21"/>
    <x v="21"/>
    <s v="MG72712"/>
    <x v="117"/>
    <x v="117"/>
    <s v="District"/>
    <x v="1412"/>
    <x v="1565"/>
    <s v="Ankiakabe Nord"/>
  </r>
  <r>
    <x v="21"/>
    <x v="21"/>
    <s v="MG72712"/>
    <x v="117"/>
    <x v="117"/>
    <s v="District"/>
    <x v="1413"/>
    <x v="1566"/>
    <s v="Belaoka Marovato"/>
  </r>
  <r>
    <x v="21"/>
    <x v="21"/>
    <s v="MG72712"/>
    <x v="117"/>
    <x v="117"/>
    <s v="District"/>
    <x v="1414"/>
    <x v="1567"/>
    <s v="Ambodimanga I"/>
  </r>
  <r>
    <x v="21"/>
    <x v="21"/>
    <s v="MG72712"/>
    <x v="117"/>
    <x v="117"/>
    <s v="District"/>
    <x v="763"/>
    <x v="1568"/>
    <s v="Marovato"/>
  </r>
  <r>
    <x v="21"/>
    <x v="21"/>
    <s v="MG72712"/>
    <x v="117"/>
    <x v="117"/>
    <s v="District"/>
    <x v="1415"/>
    <x v="1569"/>
    <s v="Andrakata"/>
  </r>
  <r>
    <x v="21"/>
    <x v="21"/>
    <s v="MG72712"/>
    <x v="117"/>
    <x v="117"/>
    <s v="District"/>
    <x v="1416"/>
    <x v="1570"/>
    <s v="Bealampona"/>
  </r>
  <r>
    <x v="21"/>
    <x v="21"/>
    <s v="MG72712"/>
    <x v="117"/>
    <x v="117"/>
    <s v="District"/>
    <x v="1417"/>
    <x v="1571"/>
    <s v="Matsohely"/>
  </r>
  <r>
    <x v="21"/>
    <x v="21"/>
    <s v="MG72712"/>
    <x v="117"/>
    <x v="117"/>
    <s v="District"/>
    <x v="1418"/>
    <x v="1572"/>
    <s v="Andranomena"/>
  </r>
  <r>
    <x v="21"/>
    <x v="21"/>
    <s v="MG72712"/>
    <x v="117"/>
    <x v="117"/>
    <s v="District"/>
    <x v="1419"/>
    <x v="1573"/>
    <s v="Ambalamanasy II"/>
  </r>
  <r>
    <x v="21"/>
    <x v="21"/>
    <s v="MG72712"/>
    <x v="117"/>
    <x v="117"/>
    <s v="District"/>
    <x v="1420"/>
    <x v="1574"/>
    <s v="Ambodiangezoka"/>
  </r>
  <r>
    <x v="21"/>
    <x v="21"/>
    <s v="MG72712"/>
    <x v="117"/>
    <x v="117"/>
    <s v="District"/>
    <x v="1421"/>
    <x v="1575"/>
    <s v="Betsakotsako Andranotsara"/>
  </r>
  <r>
    <x v="21"/>
    <x v="21"/>
    <s v="MG72712"/>
    <x v="117"/>
    <x v="117"/>
    <s v="District"/>
    <x v="1422"/>
    <x v="1576"/>
    <s v="Belaoka Lokoho"/>
  </r>
  <r>
    <x v="21"/>
    <x v="21"/>
    <s v="MG72712"/>
    <x v="117"/>
    <x v="117"/>
    <s v="District"/>
    <x v="1423"/>
    <x v="1577"/>
    <s v="Anoviara"/>
  </r>
  <r>
    <x v="21"/>
    <x v="21"/>
    <s v="MG72712"/>
    <x v="117"/>
    <x v="117"/>
    <s v="District"/>
    <x v="1424"/>
    <x v="1578"/>
    <s v="Doany"/>
  </r>
  <r>
    <x v="21"/>
    <x v="21"/>
    <s v="MG72712"/>
    <x v="117"/>
    <x v="117"/>
    <s v="District"/>
    <x v="1425"/>
    <x v="1579"/>
    <s v="Anjialavabe"/>
  </r>
  <r>
    <x v="21"/>
    <x v="21"/>
    <s v="MG72712"/>
    <x v="117"/>
    <x v="117"/>
    <s v="District"/>
    <x v="1426"/>
    <x v="1580"/>
    <s v="Antsahamena"/>
  </r>
  <r>
    <x v="21"/>
    <x v="21"/>
    <s v="MG72716"/>
    <x v="118"/>
    <x v="118"/>
    <s v="District"/>
    <x v="1427"/>
    <x v="1581"/>
    <s v="Vohemar"/>
  </r>
  <r>
    <x v="21"/>
    <x v="21"/>
    <s v="MG72716"/>
    <x v="118"/>
    <x v="118"/>
    <s v="District"/>
    <x v="1428"/>
    <x v="1582"/>
    <s v="Ampondra"/>
  </r>
  <r>
    <x v="21"/>
    <x v="21"/>
    <s v="MG72716"/>
    <x v="118"/>
    <x v="118"/>
    <s v="District"/>
    <x v="1429"/>
    <x v="1583"/>
    <s v="Fanambana"/>
  </r>
  <r>
    <x v="21"/>
    <x v="21"/>
    <s v="MG72716"/>
    <x v="118"/>
    <x v="118"/>
    <s v="District"/>
    <x v="1430"/>
    <x v="1584"/>
    <s v="Milanoa"/>
  </r>
  <r>
    <x v="21"/>
    <x v="21"/>
    <s v="MG72716"/>
    <x v="118"/>
    <x v="118"/>
    <s v="District"/>
    <x v="1431"/>
    <x v="1585"/>
    <s v="Bobakindro"/>
  </r>
  <r>
    <x v="21"/>
    <x v="21"/>
    <s v="MG72716"/>
    <x v="118"/>
    <x v="118"/>
    <s v="District"/>
    <x v="1432"/>
    <x v="1586"/>
    <s v="Daraina"/>
  </r>
  <r>
    <x v="21"/>
    <x v="21"/>
    <s v="MG72716"/>
    <x v="118"/>
    <x v="118"/>
    <s v="District"/>
    <x v="1433"/>
    <x v="1587"/>
    <s v="Ambalasatrana"/>
  </r>
  <r>
    <x v="21"/>
    <x v="21"/>
    <s v="MG72716"/>
    <x v="118"/>
    <x v="118"/>
    <s v="District"/>
    <x v="1434"/>
    <x v="1588"/>
    <s v="Tsarabaria"/>
  </r>
  <r>
    <x v="21"/>
    <x v="21"/>
    <s v="MG72716"/>
    <x v="118"/>
    <x v="118"/>
    <s v="District"/>
    <x v="1435"/>
    <x v="1589"/>
    <s v="Nosibe"/>
  </r>
  <r>
    <x v="21"/>
    <x v="21"/>
    <s v="MG72716"/>
    <x v="118"/>
    <x v="118"/>
    <s v="District"/>
    <x v="1436"/>
    <x v="1590"/>
    <s v="Andravory"/>
  </r>
  <r>
    <x v="21"/>
    <x v="21"/>
    <s v="MG72716"/>
    <x v="118"/>
    <x v="118"/>
    <s v="District"/>
    <x v="1437"/>
    <x v="1591"/>
    <s v="Andrafainkona"/>
  </r>
  <r>
    <x v="21"/>
    <x v="21"/>
    <s v="MG72716"/>
    <x v="118"/>
    <x v="118"/>
    <s v="District"/>
    <x v="1438"/>
    <x v="1592"/>
    <s v="Ampanefena"/>
  </r>
  <r>
    <x v="21"/>
    <x v="21"/>
    <s v="MG72716"/>
    <x v="118"/>
    <x v="118"/>
    <s v="District"/>
    <x v="1439"/>
    <x v="1593"/>
    <s v="Ambodisambalahy"/>
  </r>
  <r>
    <x v="21"/>
    <x v="21"/>
    <s v="MG72716"/>
    <x v="118"/>
    <x v="118"/>
    <s v="District"/>
    <x v="1440"/>
    <x v="1594"/>
    <s v="Ambinanin'andravory"/>
  </r>
  <r>
    <x v="21"/>
    <x v="21"/>
    <s v="MG72716"/>
    <x v="118"/>
    <x v="118"/>
    <s v="District"/>
    <x v="1441"/>
    <x v="1595"/>
    <s v="Amboriala"/>
  </r>
  <r>
    <x v="21"/>
    <x v="21"/>
    <s v="MG72716"/>
    <x v="118"/>
    <x v="118"/>
    <s v="District"/>
    <x v="1442"/>
    <x v="1596"/>
    <s v="Maromokotra Loky"/>
  </r>
  <r>
    <x v="21"/>
    <x v="21"/>
    <s v="MG72716"/>
    <x v="118"/>
    <x v="118"/>
    <s v="District"/>
    <x v="1443"/>
    <x v="1597"/>
    <s v="Antsirabe Nord"/>
  </r>
  <r>
    <x v="21"/>
    <x v="21"/>
    <s v="MG72716"/>
    <x v="118"/>
    <x v="118"/>
    <s v="District"/>
    <x v="1444"/>
    <x v="1598"/>
    <s v="Ampisikina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C0254C2-2CF1-4DD1-9D09-1E7BEDE8775E}" name="PivotTable8" cacheId="3" applyNumberFormats="0" applyBorderFormats="0" applyFontFormats="0" applyPatternFormats="0" applyAlignmentFormats="0" applyWidthHeightFormats="1" dataCaption="Values" updatedVersion="7" minRefreshableVersion="3" useAutoFormatting="1" itemPrintTitles="1" createdVersion="7" indent="0" compact="0" compactData="0" multipleFieldFilters="0">
  <location ref="G3:J10" firstHeaderRow="1" firstDataRow="1" firstDataCol="4"/>
  <pivotFields count="9">
    <pivotField axis="axisRow" compact="0" outline="0" multipleItemSelectionAllowed="1" showAll="0" defaultSubtotal="0">
      <items count="22">
        <item h="1" x="3"/>
        <item h="1" x="0"/>
        <item h="1" x="5"/>
        <item h="1" x="7"/>
        <item h="1" x="2"/>
        <item h="1" x="6"/>
        <item h="1" x="1"/>
        <item x="4"/>
        <item h="1" x="8"/>
        <item h="1" x="9"/>
        <item h="1" x="10"/>
        <item h="1" x="11"/>
        <item h="1" x="12"/>
        <item h="1" x="13"/>
        <item h="1" x="14"/>
        <item h="1" x="15"/>
        <item h="1" x="16"/>
        <item h="1" x="17"/>
        <item h="1" x="18"/>
        <item h="1" x="19"/>
        <item h="1" x="20"/>
        <item h="1" x="21"/>
      </items>
      <extLst>
        <ext xmlns:x14="http://schemas.microsoft.com/office/spreadsheetml/2009/9/main" uri="{2946ED86-A175-432a-8AC1-64E0C546D7DE}">
          <x14:pivotField fillDownLabels="1"/>
        </ext>
      </extLst>
    </pivotField>
    <pivotField axis="axisRow" compact="0" outline="0" showAll="0" defaultSubtotal="0">
      <items count="22">
        <item x="0"/>
        <item x="1"/>
        <item x="6"/>
        <item x="7"/>
        <item x="2"/>
        <item x="3"/>
        <item x="4"/>
        <item x="9"/>
        <item x="5"/>
        <item x="10"/>
        <item x="11"/>
        <item x="15"/>
        <item x="12"/>
        <item x="13"/>
        <item x="16"/>
        <item x="14"/>
        <item x="8"/>
        <item x="17"/>
        <item x="18"/>
        <item x="19"/>
        <item x="20"/>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19">
        <item x="0"/>
        <item x="1"/>
        <item x="2"/>
        <item x="3"/>
        <item x="4"/>
        <item x="5"/>
        <item x="14"/>
        <item x="35"/>
        <item x="21"/>
        <item x="7"/>
        <item x="15"/>
        <item x="36"/>
        <item x="10"/>
        <item x="19"/>
        <item x="8"/>
        <item x="11"/>
        <item x="6"/>
        <item x="13"/>
        <item x="12"/>
        <item x="23"/>
        <item x="25"/>
        <item x="18"/>
        <item x="20"/>
        <item x="37"/>
        <item x="22"/>
        <item x="29"/>
        <item x="30"/>
        <item x="31"/>
        <item x="17"/>
        <item x="34"/>
        <item x="32"/>
        <item x="16"/>
        <item x="24"/>
        <item x="9"/>
        <item x="26"/>
        <item x="27"/>
        <item x="28"/>
        <item x="33"/>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s>
      <extLst>
        <ext xmlns:x14="http://schemas.microsoft.com/office/spreadsheetml/2009/9/main" uri="{2946ED86-A175-432a-8AC1-64E0C546D7DE}">
          <x14:pivotField fillDownLabels="1"/>
        </ext>
      </extLst>
    </pivotField>
    <pivotField axis="axisRow" compact="0" outline="0" showAll="0" defaultSubtotal="0">
      <items count="119">
        <item x="0"/>
        <item x="1"/>
        <item x="2"/>
        <item x="3"/>
        <item x="4"/>
        <item x="5"/>
        <item x="6"/>
        <item x="7"/>
        <item x="8"/>
        <item x="9"/>
        <item x="19"/>
        <item x="10"/>
        <item x="11"/>
        <item x="12"/>
        <item x="20"/>
        <item x="21"/>
        <item x="13"/>
        <item x="22"/>
        <item x="23"/>
        <item x="24"/>
        <item x="25"/>
        <item x="26"/>
        <item x="27"/>
        <item x="28"/>
        <item x="29"/>
        <item x="30"/>
        <item x="14"/>
        <item x="15"/>
        <item x="31"/>
        <item x="32"/>
        <item x="33"/>
        <item x="34"/>
        <item x="35"/>
        <item x="36"/>
        <item x="37"/>
        <item x="16"/>
        <item x="17"/>
        <item x="18"/>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0"/>
    <field x="3"/>
    <field x="1"/>
    <field x="4"/>
  </rowFields>
  <rowItems count="7">
    <i>
      <x v="7"/>
      <x v="28"/>
      <x v="6"/>
      <x v="36"/>
    </i>
    <i r="1">
      <x v="38"/>
      <x v="6"/>
      <x v="38"/>
    </i>
    <i r="1">
      <x v="39"/>
      <x v="6"/>
      <x v="39"/>
    </i>
    <i r="1">
      <x v="40"/>
      <x v="6"/>
      <x v="40"/>
    </i>
    <i r="1">
      <x v="41"/>
      <x v="6"/>
      <x v="41"/>
    </i>
    <i r="1">
      <x v="42"/>
      <x v="6"/>
      <x v="4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C3CFA2D-1275-4A43-B5BE-8458BDF2F8A5}" name="PivotTable7" cacheId="3" applyNumberFormats="0" applyBorderFormats="0" applyFontFormats="0" applyPatternFormats="0" applyAlignmentFormats="0" applyWidthHeightFormats="1" dataCaption="Values" updatedVersion="7" minRefreshableVersion="3" useAutoFormatting="1" itemPrintTitles="1" createdVersion="7" indent="0" compact="0" compactData="0" multipleFieldFilters="0">
  <location ref="A3:D94" firstHeaderRow="1" firstDataRow="1" firstDataCol="4" rowPageCount="1" colPageCount="1"/>
  <pivotFields count="9">
    <pivotField axis="axisPage" compact="0" outline="0" multipleItemSelectionAllowed="1" showAll="0" defaultSubtotal="0">
      <items count="22">
        <item h="1" x="3"/>
        <item h="1" x="0"/>
        <item x="5"/>
        <item h="1" x="7"/>
        <item h="1" x="2"/>
        <item h="1" x="6"/>
        <item h="1" x="1"/>
        <item h="1" x="4"/>
        <item h="1" x="8"/>
        <item h="1" x="9"/>
        <item h="1" x="10"/>
        <item h="1" x="11"/>
        <item h="1" x="12"/>
        <item h="1" x="13"/>
        <item h="1" x="14"/>
        <item h="1" x="15"/>
        <item h="1" x="16"/>
        <item h="1" x="17"/>
        <item h="1" x="18"/>
        <item h="1" x="19"/>
        <item h="1" x="20"/>
        <item h="1"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19">
        <item x="0"/>
        <item x="1"/>
        <item x="2"/>
        <item x="3"/>
        <item x="4"/>
        <item x="5"/>
        <item x="14"/>
        <item x="35"/>
        <item x="21"/>
        <item x="7"/>
        <item x="15"/>
        <item x="36"/>
        <item x="10"/>
        <item x="19"/>
        <item x="8"/>
        <item x="11"/>
        <item x="6"/>
        <item x="13"/>
        <item x="12"/>
        <item x="23"/>
        <item x="25"/>
        <item x="18"/>
        <item x="20"/>
        <item x="37"/>
        <item x="22"/>
        <item x="29"/>
        <item x="30"/>
        <item x="31"/>
        <item x="17"/>
        <item x="34"/>
        <item x="32"/>
        <item x="16"/>
        <item x="24"/>
        <item x="9"/>
        <item x="26"/>
        <item x="27"/>
        <item x="28"/>
        <item x="33"/>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s>
      <extLst>
        <ext xmlns:x14="http://schemas.microsoft.com/office/spreadsheetml/2009/9/main" uri="{2946ED86-A175-432a-8AC1-64E0C546D7DE}">
          <x14:pivotField fillDownLabels="1"/>
        </ext>
      </extLst>
    </pivotField>
    <pivotField axis="axisRow" compact="0" outline="0" showAll="0" defaultSubtotal="0">
      <items count="119">
        <item x="0"/>
        <item x="1"/>
        <item x="2"/>
        <item x="3"/>
        <item x="4"/>
        <item x="5"/>
        <item x="6"/>
        <item x="7"/>
        <item x="8"/>
        <item x="9"/>
        <item x="19"/>
        <item x="10"/>
        <item x="11"/>
        <item x="12"/>
        <item x="20"/>
        <item x="21"/>
        <item x="13"/>
        <item x="22"/>
        <item x="23"/>
        <item x="24"/>
        <item x="25"/>
        <item x="26"/>
        <item x="27"/>
        <item x="28"/>
        <item x="29"/>
        <item x="30"/>
        <item x="14"/>
        <item x="15"/>
        <item x="31"/>
        <item x="32"/>
        <item x="33"/>
        <item x="34"/>
        <item x="35"/>
        <item x="36"/>
        <item x="37"/>
        <item x="16"/>
        <item x="17"/>
        <item x="18"/>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445">
        <item x="0"/>
        <item x="1"/>
        <item x="2"/>
        <item x="3"/>
        <item x="4"/>
        <item x="5"/>
        <item x="238"/>
        <item x="109"/>
        <item x="392"/>
        <item x="346"/>
        <item x="414"/>
        <item x="158"/>
        <item x="143"/>
        <item x="353"/>
        <item x="166"/>
        <item x="62"/>
        <item x="169"/>
        <item x="124"/>
        <item x="6"/>
        <item x="254"/>
        <item x="140"/>
        <item x="121"/>
        <item x="348"/>
        <item x="214"/>
        <item x="340"/>
        <item x="318"/>
        <item x="345"/>
        <item x="394"/>
        <item x="369"/>
        <item x="283"/>
        <item x="150"/>
        <item x="68"/>
        <item x="203"/>
        <item x="281"/>
        <item x="42"/>
        <item x="270"/>
        <item x="77"/>
        <item x="376"/>
        <item x="397"/>
        <item x="188"/>
        <item x="30"/>
        <item x="58"/>
        <item x="333"/>
        <item x="294"/>
        <item x="61"/>
        <item x="249"/>
        <item x="112"/>
        <item x="421"/>
        <item x="70"/>
        <item x="81"/>
        <item x="379"/>
        <item x="235"/>
        <item x="173"/>
        <item x="162"/>
        <item x="323"/>
        <item x="190"/>
        <item x="134"/>
        <item x="267"/>
        <item x="310"/>
        <item x="403"/>
        <item x="312"/>
        <item x="232"/>
        <item x="114"/>
        <item x="178"/>
        <item x="193"/>
        <item x="71"/>
        <item x="60"/>
        <item x="116"/>
        <item x="200"/>
        <item x="208"/>
        <item x="130"/>
        <item x="20"/>
        <item x="145"/>
        <item x="313"/>
        <item x="84"/>
        <item x="417"/>
        <item x="12"/>
        <item x="8"/>
        <item x="107"/>
        <item x="189"/>
        <item x="242"/>
        <item x="14"/>
        <item x="10"/>
        <item x="36"/>
        <item x="167"/>
        <item x="122"/>
        <item x="209"/>
        <item x="419"/>
        <item x="117"/>
        <item x="401"/>
        <item x="402"/>
        <item x="326"/>
        <item x="244"/>
        <item x="41"/>
        <item x="86"/>
        <item x="191"/>
        <item x="230"/>
        <item x="69"/>
        <item x="27"/>
        <item x="100"/>
        <item x="47"/>
        <item x="95"/>
        <item x="72"/>
        <item x="210"/>
        <item x="53"/>
        <item x="378"/>
        <item x="368"/>
        <item x="105"/>
        <item x="380"/>
        <item x="383"/>
        <item x="384"/>
        <item x="416"/>
        <item x="231"/>
        <item x="146"/>
        <item x="141"/>
        <item x="101"/>
        <item x="31"/>
        <item x="32"/>
        <item x="266"/>
        <item x="113"/>
        <item x="264"/>
        <item x="262"/>
        <item x="79"/>
        <item x="265"/>
        <item x="85"/>
        <item x="80"/>
        <item x="110"/>
        <item x="253"/>
        <item x="422"/>
        <item x="387"/>
        <item x="136"/>
        <item x="367"/>
        <item x="75"/>
        <item x="260"/>
        <item x="304"/>
        <item x="297"/>
        <item x="338"/>
        <item x="339"/>
        <item x="298"/>
        <item x="120"/>
        <item x="82"/>
        <item x="156"/>
        <item x="207"/>
        <item x="198"/>
        <item x="362"/>
        <item x="129"/>
        <item x="186"/>
        <item x="360"/>
        <item x="176"/>
        <item x="170"/>
        <item x="174"/>
        <item x="148"/>
        <item x="115"/>
        <item x="347"/>
        <item x="43"/>
        <item x="67"/>
        <item x="17"/>
        <item x="305"/>
        <item x="97"/>
        <item x="366"/>
        <item x="418"/>
        <item x="223"/>
        <item x="87"/>
        <item x="103"/>
        <item x="7"/>
        <item x="142"/>
        <item x="19"/>
        <item x="276"/>
        <item x="319"/>
        <item x="311"/>
        <item x="268"/>
        <item x="137"/>
        <item x="89"/>
        <item x="370"/>
        <item x="410"/>
        <item x="356"/>
        <item x="385"/>
        <item x="45"/>
        <item x="224"/>
        <item x="98"/>
        <item x="316"/>
        <item x="277"/>
        <item x="269"/>
        <item x="21"/>
        <item x="165"/>
        <item x="256"/>
        <item x="127"/>
        <item x="128"/>
        <item x="280"/>
        <item x="184"/>
        <item x="54"/>
        <item x="243"/>
        <item x="183"/>
        <item x="219"/>
        <item x="222"/>
        <item x="40"/>
        <item x="139"/>
        <item x="187"/>
        <item x="205"/>
        <item x="180"/>
        <item x="94"/>
        <item x="23"/>
        <item x="237"/>
        <item x="251"/>
        <item x="90"/>
        <item x="398"/>
        <item x="163"/>
        <item x="92"/>
        <item x="48"/>
        <item x="35"/>
        <item x="73"/>
        <item x="192"/>
        <item x="182"/>
        <item x="195"/>
        <item x="78"/>
        <item x="152"/>
        <item x="213"/>
        <item x="159"/>
        <item x="228"/>
        <item x="229"/>
        <item x="44"/>
        <item x="329"/>
        <item x="181"/>
        <item x="175"/>
        <item x="111"/>
        <item x="204"/>
        <item x="282"/>
        <item x="285"/>
        <item x="131"/>
        <item x="119"/>
        <item x="308"/>
        <item x="155"/>
        <item x="108"/>
        <item x="413"/>
        <item x="221"/>
        <item x="275"/>
        <item x="147"/>
        <item x="328"/>
        <item x="261"/>
        <item x="391"/>
        <item x="349"/>
        <item x="405"/>
        <item x="374"/>
        <item x="194"/>
        <item x="196"/>
        <item x="83"/>
        <item x="288"/>
        <item x="37"/>
        <item x="13"/>
        <item x="225"/>
        <item x="286"/>
        <item x="50"/>
        <item x="132"/>
        <item x="289"/>
        <item x="334"/>
        <item x="125"/>
        <item x="350"/>
        <item x="24"/>
        <item x="303"/>
        <item x="375"/>
        <item x="396"/>
        <item x="355"/>
        <item x="321"/>
        <item x="330"/>
        <item x="395"/>
        <item x="388"/>
        <item x="234"/>
        <item x="415"/>
        <item x="168"/>
        <item x="324"/>
        <item x="365"/>
        <item x="133"/>
        <item x="377"/>
        <item x="389"/>
        <item x="26"/>
        <item x="25"/>
        <item x="341"/>
        <item x="386"/>
        <item x="91"/>
        <item x="55"/>
        <item x="393"/>
        <item x="306"/>
        <item x="291"/>
        <item x="300"/>
        <item x="38"/>
        <item x="364"/>
        <item x="164"/>
        <item x="293"/>
        <item x="351"/>
        <item x="284"/>
        <item x="239"/>
        <item x="343"/>
        <item x="51"/>
        <item x="399"/>
        <item x="373"/>
        <item x="154"/>
        <item x="309"/>
        <item x="39"/>
        <item x="28"/>
        <item x="236"/>
        <item x="302"/>
        <item x="263"/>
        <item x="212"/>
        <item x="11"/>
        <item x="317"/>
        <item x="33"/>
        <item x="250"/>
        <item x="255"/>
        <item x="220"/>
        <item x="157"/>
        <item x="76"/>
        <item x="217"/>
        <item x="381"/>
        <item x="358"/>
        <item x="104"/>
        <item x="211"/>
        <item x="382"/>
        <item x="331"/>
        <item x="57"/>
        <item x="172"/>
        <item x="34"/>
        <item x="153"/>
        <item x="161"/>
        <item x="299"/>
        <item x="63"/>
        <item x="274"/>
        <item x="240"/>
        <item x="287"/>
        <item x="49"/>
        <item x="390"/>
        <item x="118"/>
        <item x="93"/>
        <item x="18"/>
        <item x="96"/>
        <item x="29"/>
        <item x="65"/>
        <item x="245"/>
        <item x="201"/>
        <item x="56"/>
        <item x="246"/>
        <item x="314"/>
        <item x="247"/>
        <item x="248"/>
        <item x="412"/>
        <item x="406"/>
        <item x="233"/>
        <item x="171"/>
        <item x="290"/>
        <item x="66"/>
        <item x="372"/>
        <item x="197"/>
        <item x="241"/>
        <item x="64"/>
        <item x="74"/>
        <item x="126"/>
        <item x="179"/>
        <item x="9"/>
        <item x="102"/>
        <item x="407"/>
        <item x="344"/>
        <item x="215"/>
        <item x="327"/>
        <item x="400"/>
        <item x="320"/>
        <item x="59"/>
        <item x="411"/>
        <item x="257"/>
        <item x="307"/>
        <item x="363"/>
        <item x="138"/>
        <item x="252"/>
        <item x="151"/>
        <item x="279"/>
        <item x="216"/>
        <item x="371"/>
        <item x="259"/>
        <item x="144"/>
        <item x="99"/>
        <item x="332"/>
        <item x="342"/>
        <item x="354"/>
        <item x="46"/>
        <item x="420"/>
        <item x="16"/>
        <item x="22"/>
        <item x="271"/>
        <item x="337"/>
        <item x="335"/>
        <item x="296"/>
        <item x="295"/>
        <item x="135"/>
        <item x="123"/>
        <item x="409"/>
        <item x="160"/>
        <item x="218"/>
        <item x="52"/>
        <item x="106"/>
        <item x="408"/>
        <item x="149"/>
        <item x="177"/>
        <item x="185"/>
        <item x="292"/>
        <item x="278"/>
        <item x="273"/>
        <item x="272"/>
        <item x="336"/>
        <item x="202"/>
        <item x="226"/>
        <item x="301"/>
        <item x="15"/>
        <item x="206"/>
        <item x="199"/>
        <item x="352"/>
        <item x="227"/>
        <item x="88"/>
        <item x="361"/>
        <item x="404"/>
        <item x="357"/>
        <item x="322"/>
        <item x="359"/>
        <item x="325"/>
        <item x="315"/>
        <item x="258"/>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s>
      <extLst>
        <ext xmlns:x14="http://schemas.microsoft.com/office/spreadsheetml/2009/9/main" uri="{2946ED86-A175-432a-8AC1-64E0C546D7DE}">
          <x14:pivotField fillDownLabels="1"/>
        </ext>
      </extLst>
    </pivotField>
    <pivotField axis="axisRow" compact="0" outline="0" showAll="0" defaultSubtotal="0">
      <items count="15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96"/>
        <item x="97"/>
        <item x="98"/>
        <item x="99"/>
        <item x="100"/>
        <item x="101"/>
        <item x="102"/>
        <item x="103"/>
        <item x="104"/>
        <item x="105"/>
        <item x="106"/>
        <item x="107"/>
        <item x="108"/>
        <item x="109"/>
        <item x="110"/>
        <item x="111"/>
        <item x="112"/>
        <item x="113"/>
        <item x="114"/>
        <item x="115"/>
        <item x="116"/>
        <item x="117"/>
        <item x="118"/>
        <item x="119"/>
        <item x="120"/>
        <item x="121"/>
        <item x="122"/>
        <item x="75"/>
        <item x="76"/>
        <item x="77"/>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78"/>
        <item x="79"/>
        <item x="80"/>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81"/>
        <item x="82"/>
        <item x="83"/>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84"/>
        <item x="85"/>
        <item x="86"/>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87"/>
        <item x="88"/>
        <item x="89"/>
        <item x="453"/>
        <item x="454"/>
        <item x="455"/>
        <item x="90"/>
        <item x="91"/>
        <item x="92"/>
        <item x="93"/>
        <item x="94"/>
        <item x="9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3"/>
    <field x="6"/>
    <field x="4"/>
    <field x="7"/>
  </rowFields>
  <rowItems count="91">
    <i>
      <x v="21"/>
      <x v="200"/>
      <x v="37"/>
      <x v="455"/>
    </i>
    <i r="1">
      <x v="207"/>
      <x v="37"/>
      <x v="453"/>
    </i>
    <i r="1">
      <x v="331"/>
      <x v="37"/>
      <x v="454"/>
    </i>
    <i r="1">
      <x v="647"/>
      <x v="37"/>
      <x v="703"/>
    </i>
    <i r="1">
      <x v="648"/>
      <x v="37"/>
      <x v="704"/>
    </i>
    <i r="1">
      <x v="649"/>
      <x v="37"/>
      <x v="705"/>
    </i>
    <i r="1">
      <x v="650"/>
      <x v="37"/>
      <x v="706"/>
    </i>
    <i>
      <x v="47"/>
      <x v="79"/>
      <x v="47"/>
      <x v="635"/>
    </i>
    <i r="1">
      <x v="245"/>
      <x v="47"/>
      <x v="645"/>
    </i>
    <i r="1">
      <x v="489"/>
      <x v="47"/>
      <x v="620"/>
    </i>
    <i r="1">
      <x v="570"/>
      <x v="47"/>
      <x v="619"/>
    </i>
    <i r="1">
      <x v="571"/>
      <x v="47"/>
      <x v="621"/>
    </i>
    <i r="1">
      <x v="572"/>
      <x v="47"/>
      <x v="622"/>
    </i>
    <i r="1">
      <x v="573"/>
      <x v="47"/>
      <x v="623"/>
    </i>
    <i r="1">
      <x v="574"/>
      <x v="47"/>
      <x v="624"/>
    </i>
    <i r="1">
      <x v="575"/>
      <x v="47"/>
      <x v="625"/>
    </i>
    <i r="1">
      <x v="576"/>
      <x v="47"/>
      <x v="626"/>
    </i>
    <i r="1">
      <x v="577"/>
      <x v="47"/>
      <x v="627"/>
    </i>
    <i r="1">
      <x v="578"/>
      <x v="47"/>
      <x v="628"/>
    </i>
    <i r="1">
      <x v="579"/>
      <x v="47"/>
      <x v="629"/>
    </i>
    <i r="1">
      <x v="580"/>
      <x v="47"/>
      <x v="630"/>
    </i>
    <i r="1">
      <x v="581"/>
      <x v="47"/>
      <x v="631"/>
    </i>
    <i r="1">
      <x v="582"/>
      <x v="47"/>
      <x v="632"/>
    </i>
    <i r="1">
      <x v="583"/>
      <x v="47"/>
      <x v="633"/>
    </i>
    <i r="1">
      <x v="584"/>
      <x v="47"/>
      <x v="634"/>
    </i>
    <i r="1">
      <x v="585"/>
      <x v="47"/>
      <x v="636"/>
    </i>
    <i r="1">
      <x v="586"/>
      <x v="47"/>
      <x v="637"/>
    </i>
    <i r="1">
      <x v="587"/>
      <x v="47"/>
      <x v="638"/>
    </i>
    <i r="1">
      <x v="588"/>
      <x v="47"/>
      <x v="639"/>
    </i>
    <i r="1">
      <x v="589"/>
      <x v="47"/>
      <x v="640"/>
    </i>
    <i r="1">
      <x v="590"/>
      <x v="47"/>
      <x v="641"/>
    </i>
    <i r="1">
      <x v="591"/>
      <x v="47"/>
      <x v="642"/>
    </i>
    <i r="1">
      <x v="592"/>
      <x v="47"/>
      <x v="643"/>
    </i>
    <i r="1">
      <x v="593"/>
      <x v="47"/>
      <x v="644"/>
    </i>
    <i r="1">
      <x v="594"/>
      <x v="47"/>
      <x v="646"/>
    </i>
    <i r="1">
      <x v="595"/>
      <x v="47"/>
      <x v="647"/>
    </i>
    <i r="1">
      <x v="596"/>
      <x v="47"/>
      <x v="648"/>
    </i>
    <i r="1">
      <x v="597"/>
      <x v="47"/>
      <x v="649"/>
    </i>
    <i r="1">
      <x v="598"/>
      <x v="47"/>
      <x v="650"/>
    </i>
    <i>
      <x v="48"/>
      <x v="599"/>
      <x v="48"/>
      <x v="651"/>
    </i>
    <i r="1">
      <x v="600"/>
      <x v="48"/>
      <x v="652"/>
    </i>
    <i r="1">
      <x v="601"/>
      <x v="48"/>
      <x v="653"/>
    </i>
    <i r="1">
      <x v="602"/>
      <x v="48"/>
      <x v="654"/>
    </i>
    <i r="1">
      <x v="603"/>
      <x v="48"/>
      <x v="655"/>
    </i>
    <i r="1">
      <x v="604"/>
      <x v="48"/>
      <x v="656"/>
    </i>
    <i r="1">
      <x v="605"/>
      <x v="48"/>
      <x v="657"/>
    </i>
    <i r="1">
      <x v="606"/>
      <x v="48"/>
      <x v="658"/>
    </i>
    <i r="1">
      <x v="607"/>
      <x v="48"/>
      <x v="659"/>
    </i>
    <i r="1">
      <x v="608"/>
      <x v="48"/>
      <x v="660"/>
    </i>
    <i r="1">
      <x v="609"/>
      <x v="48"/>
      <x v="661"/>
    </i>
    <i r="1">
      <x v="610"/>
      <x v="48"/>
      <x v="662"/>
    </i>
    <i r="1">
      <x v="611"/>
      <x v="48"/>
      <x v="663"/>
    </i>
    <i r="1">
      <x v="612"/>
      <x v="48"/>
      <x v="664"/>
    </i>
    <i r="1">
      <x v="613"/>
      <x v="48"/>
      <x v="665"/>
    </i>
    <i r="1">
      <x v="614"/>
      <x v="48"/>
      <x v="666"/>
    </i>
    <i r="1">
      <x v="615"/>
      <x v="48"/>
      <x v="667"/>
    </i>
    <i r="1">
      <x v="616"/>
      <x v="48"/>
      <x v="668"/>
    </i>
    <i r="1">
      <x v="617"/>
      <x v="48"/>
      <x v="669"/>
    </i>
    <i r="1">
      <x v="618"/>
      <x v="48"/>
      <x v="670"/>
    </i>
    <i r="1">
      <x v="619"/>
      <x v="48"/>
      <x v="671"/>
    </i>
    <i r="1">
      <x v="620"/>
      <x v="48"/>
      <x v="672"/>
    </i>
    <i r="1">
      <x v="621"/>
      <x v="48"/>
      <x v="673"/>
    </i>
    <i r="1">
      <x v="622"/>
      <x v="48"/>
      <x v="674"/>
    </i>
    <i r="1">
      <x v="623"/>
      <x v="48"/>
      <x v="675"/>
    </i>
    <i r="1">
      <x v="624"/>
      <x v="48"/>
      <x v="676"/>
    </i>
    <i r="1">
      <x v="625"/>
      <x v="48"/>
      <x v="677"/>
    </i>
    <i r="1">
      <x v="626"/>
      <x v="48"/>
      <x v="678"/>
    </i>
    <i r="1">
      <x v="627"/>
      <x v="48"/>
      <x v="679"/>
    </i>
    <i>
      <x v="49"/>
      <x v="628"/>
      <x v="49"/>
      <x v="680"/>
    </i>
    <i r="1">
      <x v="629"/>
      <x v="49"/>
      <x v="681"/>
    </i>
    <i r="1">
      <x v="630"/>
      <x v="49"/>
      <x v="682"/>
    </i>
    <i r="1">
      <x v="631"/>
      <x v="49"/>
      <x v="683"/>
    </i>
    <i r="1">
      <x v="632"/>
      <x v="49"/>
      <x v="684"/>
    </i>
    <i r="1">
      <x v="633"/>
      <x v="49"/>
      <x v="685"/>
    </i>
    <i>
      <x v="50"/>
      <x v="273"/>
      <x v="50"/>
      <x v="698"/>
    </i>
    <i r="1">
      <x v="294"/>
      <x v="50"/>
      <x v="690"/>
    </i>
    <i r="1">
      <x v="576"/>
      <x v="50"/>
      <x v="699"/>
    </i>
    <i r="1">
      <x v="634"/>
      <x v="50"/>
      <x v="686"/>
    </i>
    <i r="1">
      <x v="635"/>
      <x v="50"/>
      <x v="687"/>
    </i>
    <i r="1">
      <x v="636"/>
      <x v="50"/>
      <x v="688"/>
    </i>
    <i r="1">
      <x v="637"/>
      <x v="50"/>
      <x v="689"/>
    </i>
    <i r="1">
      <x v="638"/>
      <x v="50"/>
      <x v="691"/>
    </i>
    <i r="1">
      <x v="639"/>
      <x v="50"/>
      <x v="693"/>
    </i>
    <i r="1">
      <x v="640"/>
      <x v="50"/>
      <x v="694"/>
    </i>
    <i r="1">
      <x v="641"/>
      <x v="50"/>
      <x v="695"/>
    </i>
    <i r="1">
      <x v="642"/>
      <x v="50"/>
      <x v="696"/>
    </i>
    <i r="1">
      <x v="643"/>
      <x v="50"/>
      <x v="697"/>
    </i>
    <i r="1">
      <x v="644"/>
      <x v="50"/>
      <x v="700"/>
    </i>
    <i r="1">
      <x v="645"/>
      <x v="50"/>
      <x v="701"/>
    </i>
    <i r="1">
      <x v="646"/>
      <x v="50"/>
      <x v="702"/>
    </i>
    <i t="grand">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A81FE28-03CB-48A2-8C34-610871B185B7}" name="PivotTable3" cacheId="2" applyNumberFormats="0" applyBorderFormats="0" applyFontFormats="0" applyPatternFormats="0" applyAlignmentFormats="0" applyWidthHeightFormats="1" dataCaption="Values" updatedVersion="7" minRefreshableVersion="3" useAutoFormatting="1" itemPrintTitles="1" createdVersion="7" indent="0" compact="0" compactData="0" multipleFieldFilters="0">
  <location ref="K1:L33" firstHeaderRow="1" firstDataRow="1" firstDataCol="2"/>
  <pivotFields count="9">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1">
        <item x="0"/>
        <item x="1"/>
        <item x="2"/>
        <item x="3"/>
        <item x="4"/>
        <item x="5"/>
        <item x="7"/>
        <item x="10"/>
        <item x="14"/>
        <item x="8"/>
        <item x="30"/>
        <item x="11"/>
        <item x="6"/>
        <item x="13"/>
        <item x="25"/>
        <item x="20"/>
        <item x="15"/>
        <item x="12"/>
        <item x="27"/>
        <item x="18"/>
        <item x="17"/>
        <item x="9"/>
        <item x="28"/>
        <item x="22"/>
        <item x="16"/>
        <item x="24"/>
        <item x="29"/>
        <item x="21"/>
        <item x="26"/>
        <item x="19"/>
        <item x="23"/>
      </items>
      <extLst>
        <ext xmlns:x14="http://schemas.microsoft.com/office/spreadsheetml/2009/9/main" uri="{2946ED86-A175-432a-8AC1-64E0C546D7DE}">
          <x14:pivotField fillDownLabels="1"/>
        </ext>
      </extLst>
    </pivotField>
    <pivotField axis="axisRow" compact="0" outline="0" showAll="0" defaultSubtotal="0">
      <items count="31">
        <item x="0"/>
        <item x="1"/>
        <item x="2"/>
        <item x="3"/>
        <item x="4"/>
        <item x="5"/>
        <item x="6"/>
        <item x="7"/>
        <item x="8"/>
        <item x="9"/>
        <item x="14"/>
        <item x="10"/>
        <item x="11"/>
        <item x="15"/>
        <item x="16"/>
        <item x="17"/>
        <item x="18"/>
        <item x="12"/>
        <item x="19"/>
        <item x="20"/>
        <item x="21"/>
        <item x="22"/>
        <item x="23"/>
        <item x="13"/>
        <item x="24"/>
        <item x="25"/>
        <item x="26"/>
        <item x="27"/>
        <item x="28"/>
        <item x="29"/>
        <item x="3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3"/>
    <field x="4"/>
  </rowFields>
  <rowItems count="32">
    <i>
      <x/>
      <x/>
    </i>
    <i>
      <x v="1"/>
      <x v="1"/>
    </i>
    <i>
      <x v="2"/>
      <x v="2"/>
    </i>
    <i>
      <x v="3"/>
      <x v="3"/>
    </i>
    <i>
      <x v="4"/>
      <x v="4"/>
    </i>
    <i>
      <x v="5"/>
      <x v="5"/>
    </i>
    <i>
      <x v="6"/>
      <x v="7"/>
    </i>
    <i>
      <x v="7"/>
      <x v="11"/>
    </i>
    <i>
      <x v="8"/>
      <x v="10"/>
    </i>
    <i>
      <x v="9"/>
      <x v="8"/>
    </i>
    <i>
      <x v="10"/>
      <x v="30"/>
    </i>
    <i>
      <x v="11"/>
      <x v="12"/>
    </i>
    <i>
      <x v="12"/>
      <x v="6"/>
    </i>
    <i>
      <x v="13"/>
      <x v="23"/>
    </i>
    <i>
      <x v="14"/>
      <x v="25"/>
    </i>
    <i>
      <x v="15"/>
      <x v="19"/>
    </i>
    <i>
      <x v="16"/>
      <x v="13"/>
    </i>
    <i>
      <x v="17"/>
      <x v="17"/>
    </i>
    <i>
      <x v="18"/>
      <x v="27"/>
    </i>
    <i>
      <x v="19"/>
      <x v="16"/>
    </i>
    <i>
      <x v="20"/>
      <x v="15"/>
    </i>
    <i>
      <x v="21"/>
      <x v="9"/>
    </i>
    <i>
      <x v="22"/>
      <x v="28"/>
    </i>
    <i>
      <x v="23"/>
      <x v="21"/>
    </i>
    <i>
      <x v="24"/>
      <x v="14"/>
    </i>
    <i>
      <x v="25"/>
      <x v="24"/>
    </i>
    <i>
      <x v="26"/>
      <x v="29"/>
    </i>
    <i>
      <x v="27"/>
      <x v="20"/>
    </i>
    <i>
      <x v="28"/>
      <x v="26"/>
    </i>
    <i>
      <x v="29"/>
      <x v="18"/>
    </i>
    <i>
      <x v="30"/>
      <x v="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8A0366F-A06A-493F-9CA7-02E8D664405B}" name="Planif" displayName="Planif" ref="A2:AI988" totalsRowShown="0" headerRowDxfId="1222" tableBorderDxfId="1221">
  <autoFilter ref="A2:AI988" xr:uid="{28A0366F-A06A-493F-9CA7-02E8D664405B}"/>
  <tableColumns count="35">
    <tableColumn id="1" xr3:uid="{CB1962EE-81C3-428E-9CA5-FA16EF30D624}" name="#" dataDxfId="1220">
      <calculatedColumnFormula>A2+1</calculatedColumnFormula>
    </tableColumn>
    <tableColumn id="2" xr3:uid="{60B4BCF1-1BBB-440B-8C9D-DA82B19983EA}" name="REGION*" dataDxfId="1219"/>
    <tableColumn id="3" xr3:uid="{68992450-8A45-4DD1-9869-D774E0B414DA}" name="DISTRICT*" dataDxfId="1218"/>
    <tableColumn id="4" xr3:uid="{046D1D2C-AF6E-4183-B022-88EE30CF5358}" name="COMMUNES*" dataDxfId="1217"/>
    <tableColumn id="5" xr3:uid="{B392341E-152D-41F6-A8F8-0D28B5F81C68}" name="Prioritisation" dataDxfId="1216">
      <calculatedColumnFormula>IFERROR(VLOOKUP(AD3,prio,2,FALSE),"")</calculatedColumnFormula>
    </tableColumn>
    <tableColumn id="6" xr3:uid="{2CF9B9E5-6C69-4A92-B435-9B941CBB75B4}" name="Pop 2021" dataDxfId="1215">
      <calculatedColumnFormula>VLOOKUP(AD3,pop,7,FALSE)</calculatedColumnFormula>
    </tableColumn>
    <tableColumn id="7" xr3:uid="{F6BB87E7-F69D-4AAB-8F52-5FDB2A8FEC1B}" name="Intervenants*" dataDxfId="1214"/>
    <tableColumn id="8" xr3:uid="{DAB0F224-9F67-4AAB-B929-08C772CE9F39}" name="Programme / Bailleur" dataDxfId="1213"/>
    <tableColumn id="9" xr3:uid="{15996B9D-6448-465C-A2BD-F4B53BFBB6FE}" name="Modalité" dataDxfId="1212"/>
    <tableColumn id="10" xr3:uid="{41335E4F-E7EC-44D3-AF09-8D8141F7E230}" name="Type de réponse*" dataDxfId="1211"/>
    <tableColumn id="11" xr3:uid="{FEE2FE20-AEF8-4BEE-B74A-EBBA54BE8247}" name="Ration %" dataDxfId="1210"/>
    <tableColumn id="12" xr3:uid="{1B3D57B3-9267-4298-9B2C-DDBAB952C9AB}" name="Periode" dataDxfId="1209"/>
    <tableColumn id="13" xr3:uid="{DAC88766-1497-402C-8714-CAC12B7DA6DB}" name="Commentaires" dataDxfId="1208"/>
    <tableColumn id="14" xr3:uid="{C2446445-9300-4D3F-9F19-5FF65970FBEC}" name="Janv planifié" dataDxfId="1207"/>
    <tableColumn id="15" xr3:uid="{AB11A747-9D33-46B6-8CB4-8B52E90A8A0B}" name="Févr planifié" dataDxfId="1206"/>
    <tableColumn id="16" xr3:uid="{8BEE5F61-6E42-42EE-B733-78C140300923}" name="Mars planifié" dataDxfId="1205"/>
    <tableColumn id="17" xr3:uid="{191129B9-2CF3-4765-B7E7-F8224DDC630C}" name="Avril planifié" dataDxfId="1204"/>
    <tableColumn id="18" xr3:uid="{ED27EFA3-0537-46A6-BC50-D3971CF42E2A}" name="Mai planifié" dataDxfId="1203"/>
    <tableColumn id="19" xr3:uid="{AD7E6607-4EDB-46EF-B5F2-A2A3E789181B}" name="Juin planifié" dataDxfId="1202"/>
    <tableColumn id="20" xr3:uid="{6F7AA403-53AB-41FE-996F-747D7BF2127F}" name="Juillet planifié" dataDxfId="1201"/>
    <tableColumn id="21" xr3:uid="{8A854948-E87B-4C09-A218-BBAF1ECB48A1}" name="Aout planifié" dataDxfId="1200"/>
    <tableColumn id="22" xr3:uid="{1974AD7D-25FC-4721-A06F-1B0C667DD407}" name="Sept planifié" dataDxfId="1199"/>
    <tableColumn id="23" xr3:uid="{51A39C0E-7050-4F89-B721-1FBB6E46969E}" name="Oct planifié" dataDxfId="1198"/>
    <tableColumn id="24" xr3:uid="{518E9B3F-CA05-4E52-8480-FFB67EC54AFB}" name="Novembre planifié" dataDxfId="1197"/>
    <tableColumn id="25" xr3:uid="{021A8940-7E1A-42CF-A21F-0E30BD84412B}" name="Decembre planifié" dataDxfId="1196"/>
    <tableColumn id="35" xr3:uid="{C69DD1CB-5E7E-4C56-8DC1-357BA67A41EB}" name="Max" dataDxfId="1195">
      <calculatedColumnFormula>MAX(Planif[[#This Row],[Janv planifié]:[Decembre planifié]])</calculatedColumnFormula>
    </tableColumn>
    <tableColumn id="26" xr3:uid="{DCD27B4F-D978-48BA-A78A-A7CAA29CFD12}" name="Blank" dataDxfId="1194"/>
    <tableColumn id="27" xr3:uid="{8D8FAFB4-763F-4E77-BE7B-CDE25805660A}" name="PCODE admin2" dataDxfId="1193">
      <calculatedColumnFormula>VLOOKUP(C3,admin_2_2,2,FALSE)</calculatedColumnFormula>
    </tableColumn>
    <tableColumn id="28" xr3:uid="{9AAA2A44-F9BF-4E35-A8E8-CDD5FABB70EE}" name="Code_admin" dataDxfId="1192">
      <calculatedColumnFormula>B3&amp;C3&amp;D3</calculatedColumnFormula>
    </tableColumn>
    <tableColumn id="29" xr3:uid="{2E952C45-D093-4B12-92E1-A3BFF670A1DB}" name="PCODE admin3" dataDxfId="1191">
      <calculatedColumnFormula>VLOOKUP(AC3,admin_3_2,12,FALSE)</calculatedColumnFormula>
    </tableColumn>
    <tableColumn id="30" xr3:uid="{27651065-DBA6-4C95-B9F8-40B9DE073E12}" name="Cles pcode admin3" dataDxfId="1190">
      <calculatedColumnFormula>IF(G3="FID",AD3&amp;G3&amp;AF3,IF(G3="PAM",AD3&amp;G3&amp;AF3,IF(G3="CRS",AD3&amp;G3&amp;AF3,AD3&amp;"autreong"&amp;AF3)))</calculatedColumnFormula>
    </tableColumn>
    <tableColumn id="31" xr3:uid="{52ED18BE-67A6-4035-B86B-05046A9ED44A}" name="Type reponse" dataDxfId="1189"/>
    <tableColumn id="32" xr3:uid="{20B15FC5-C7F7-4AA6-A3B7-C0C461EAF051}" name="Benef Planifies M+1" dataDxfId="1188">
      <calculatedColumnFormula>P3</calculatedColumnFormula>
    </tableColumn>
    <tableColumn id="33" xr3:uid="{85D22753-D20E-40BB-91CB-B697D603BB2B}" name="Benef Planifies M+2" dataDxfId="1187">
      <calculatedColumnFormula>Q3</calculatedColumnFormula>
    </tableColumn>
    <tableColumn id="34" xr3:uid="{532B877B-F621-4B4D-A958-9BBEABF0A6F8}" name="Benef Planifies M+3" dataDxfId="1186">
      <calculatedColumnFormula>840*5</calculatedColumnFormula>
    </tableColumn>
  </tableColumns>
  <tableStyleInfo name="TableStyleLight13"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1ACF979-B5EF-4795-A629-EC179F05AC2F}" name="Table13" displayName="Table13" ref="N2:Q2738" totalsRowShown="0" headerRowDxfId="29" dataDxfId="28">
  <autoFilter ref="N2:Q2738" xr:uid="{D1ACF979-B5EF-4795-A629-EC179F05AC2F}"/>
  <tableColumns count="4">
    <tableColumn id="1" xr3:uid="{8867D306-D1A5-4F00-9987-6DCE08B19CB5}" name="Commune" dataDxfId="27"/>
    <tableColumn id="9" xr3:uid="{63575F91-F9A7-44F3-8517-CEDC617290D0}" name="Fokontany" dataDxfId="26"/>
    <tableColumn id="2" xr3:uid="{BE6172F5-CE34-477E-82E7-411749F6BB4B}" name="Commune pcode" dataDxfId="25"/>
    <tableColumn id="10" xr3:uid="{A505D04C-E799-40EE-9844-C9BA6C0981D3}" name="Fokontany pcode" dataDxfId="24"/>
  </tableColumns>
  <tableStyleInfo name="TableStyleMedium4"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4FAE9EB-C0D5-4045-9621-A4ACB61B883D}" name="Table11" displayName="Table11" ref="S2:Z2738" totalsRowShown="0" headerRowDxfId="23" dataDxfId="22">
  <autoFilter ref="S2:Z2738" xr:uid="{54FAE9EB-C0D5-4045-9621-A4ACB61B883D}"/>
  <tableColumns count="8">
    <tableColumn id="1" xr3:uid="{5E269A74-B6C7-4225-A262-AD4EDB45ED35}" name="ADM1_EN (Région)" dataDxfId="21"/>
    <tableColumn id="2" xr3:uid="{552E69B2-96C6-4EF6-B5CD-99B414234D97}" name="ADM1_PCODE (Région)" dataDxfId="20"/>
    <tableColumn id="3" xr3:uid="{AB514A88-52C4-4162-A7A7-7E92B5CCE057}" name="ADM2_EN (District)" dataDxfId="19"/>
    <tableColumn id="4" xr3:uid="{CF1589E1-3D34-4478-9478-017FD10D6649}" name="ADM2_PCODE (District)" dataDxfId="18"/>
    <tableColumn id="5" xr3:uid="{CD725DD9-50A6-4C12-A98F-8BE6390AF22A}" name="ADM3_EN (Commune)" dataDxfId="17"/>
    <tableColumn id="6" xr3:uid="{19429298-80F6-4F82-A3EE-AE4E40D97B5A}" name="ADM4_PCODE (Fokontany)" dataDxfId="16"/>
    <tableColumn id="7" xr3:uid="{A4165369-1225-41F2-8F23-D33BD006EFE2}" name="ADM4_EN (Fokontany)" dataDxfId="15"/>
    <tableColumn id="8" xr3:uid="{6E35C5BD-032C-4A6D-80D4-57FE2BF85D53}" name="ADM3_PCODE (Commune)" dataDxfId="1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343F094-B832-4D78-891B-56783B2EC968}" name="Table6" displayName="Table6" ref="AB2:AD183" totalsRowShown="0" headerRowDxfId="13" dataDxfId="12">
  <autoFilter ref="AB2:AD183" xr:uid="{A343F094-B832-4D78-891B-56783B2EC968}"/>
  <tableColumns count="3">
    <tableColumn id="1" xr3:uid="{301C303F-426F-428C-AB72-0807681AA1FE}" name="ADM3_EN (Commune)" dataDxfId="11"/>
    <tableColumn id="2" xr3:uid="{502309A9-474B-43CF-AFB1-761A771CD762}" name="ADM3_PCODE (Commune)" dataDxfId="10"/>
    <tableColumn id="3" xr3:uid="{894F212D-B972-4B54-92E1-BF65A1FEED04}" name="# de ADM4_EN (Fokontany)" dataDxfId="9"/>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6789309-4EE1-4511-B922-8E26D81707DC}" name="Table16" displayName="Table16" ref="AF2:AK204" totalsRowShown="0" headerRowDxfId="8" dataDxfId="7">
  <autoFilter ref="AF2:AK204" xr:uid="{56789309-4EE1-4511-B922-8E26D81707DC}"/>
  <tableColumns count="6">
    <tableColumn id="1" xr3:uid="{2C99AAB9-A53C-468C-A7F0-27DEE39E46EB}" name="Région" dataDxfId="6"/>
    <tableColumn id="2" xr3:uid="{755D0804-D596-42D1-9E13-503B3D4A2639}" name="Région pcode" dataDxfId="5"/>
    <tableColumn id="3" xr3:uid="{2394055D-4BA5-4DD3-9B30-B9B1C90A611F}" name="District" dataDxfId="4"/>
    <tableColumn id="4" xr3:uid="{9CD60D5D-ECF3-43B5-B893-371EB2B2FD16}" name="District pcode" dataDxfId="3"/>
    <tableColumn id="5" xr3:uid="{D8779B98-5EDA-42BF-A678-BD77BB9A8893}" name="Commune" dataDxfId="2"/>
    <tableColumn id="6" xr3:uid="{23F34B9E-B9BD-4D38-9854-3E23F7B059DD}" name="Commune pcode" dataDxfId="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FE17C54-9B38-4D85-85CF-071ADD72418D}" name="Table5" displayName="Table5" ref="C1:E23" totalsRowShown="0" headerRowDxfId="176" dataDxfId="175">
  <autoFilter ref="C1:E23" xr:uid="{AFE17C54-9B38-4D85-85CF-071ADD72418D}"/>
  <sortState xmlns:xlrd2="http://schemas.microsoft.com/office/spreadsheetml/2017/richdata2" ref="C2:E24">
    <sortCondition ref="C1:C24"/>
  </sortState>
  <tableColumns count="3">
    <tableColumn id="1" xr3:uid="{5CDAF9CF-A927-4A61-9AE1-1C886D70A924}" name="Organisation titulaire du projet (accronyme)" dataDxfId="174"/>
    <tableColumn id="2" xr3:uid="{4730E5DC-A011-46AC-9B1F-B6A534F148C8}" name="Organisation titulaire du projet" dataDxfId="173"/>
    <tableColumn id="3" xr3:uid="{D59324FD-FAED-45D5-B4F0-C2535B15BC86}" name="Type d'organisation" dataDxfId="172"/>
  </tableColumns>
  <tableStyleInfo name="TableStyleMedium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EF84EF8-FCB1-44C8-8832-66F8A7CE4DC9}" name="Table710" displayName="Table710" ref="G1:G42" totalsRowShown="0">
  <autoFilter ref="G1:G42" xr:uid="{4EF84EF8-FCB1-44C8-8832-66F8A7CE4DC9}"/>
  <tableColumns count="1">
    <tableColumn id="1" xr3:uid="{E3ABC983-1CA7-4F2D-894D-50FE0E5C9A68}" name="Bailleurs"/>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6AA088C-2884-4428-9CA3-2EB6F2EDA81D}" name="tblResponseModality" displayName="tblResponseModality" ref="I1:I4" totalsRowShown="0" headerRowDxfId="171" dataDxfId="170">
  <autoFilter ref="I1:I4" xr:uid="{B6AA088C-2884-4428-9CA3-2EB6F2EDA81D}"/>
  <tableColumns count="1">
    <tableColumn id="1" xr3:uid="{31D7F6BF-9155-48CE-A4D1-7CBFC1070F4B}" name="Response Modality" dataDxfId="169"/>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D0EAE89-BB24-409E-83E1-D95EE0C7EDFC}" name="tblResponseModality20" displayName="tblResponseModality20" ref="K1:K6" totalsRowShown="0" headerRowDxfId="168" dataDxfId="167">
  <autoFilter ref="K1:K6" xr:uid="{0D0EAE89-BB24-409E-83E1-D95EE0C7EDFC}"/>
  <tableColumns count="1">
    <tableColumn id="1" xr3:uid="{E8B380FA-5B6D-4B41-B395-B83FB11AEBF0}" name="Timing / response" dataDxfId="166"/>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3DF9398-BF3D-44FC-ADBE-47172A931A19}" name="Table813" displayName="Table813" ref="M1:M4" totalsRowShown="0">
  <autoFilter ref="M1:M4" xr:uid="{A3DF9398-BF3D-44FC-ADBE-47172A931A19}"/>
  <tableColumns count="1">
    <tableColumn id="1" xr3:uid="{14B248FE-E804-4370-BB99-AD6C788D0D65}" name="Ratio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990227-C025-4ABA-861B-522FA400E7DA}" name="Table7" displayName="Table7" ref="A2:B12" totalsRowShown="0" headerRowDxfId="45" dataDxfId="44">
  <autoFilter ref="A2:B12" xr:uid="{68990227-C025-4ABA-861B-522FA400E7DA}"/>
  <tableColumns count="2">
    <tableColumn id="1" xr3:uid="{DA122174-5B3B-4A81-A2F4-E87B67B5A33C}" name="Région" dataDxfId="43"/>
    <tableColumn id="2" xr3:uid="{5547C01F-2033-422C-BCE6-74F49090846F}" name="Région pcode" dataDxfId="42"/>
  </tableColumns>
  <tableStyleInfo name="TableStyleMedium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2A6DCB4-C0A1-4AAE-9586-4A9F60242E6A}" name="Table8" displayName="Table8" ref="D2:G64" totalsRowShown="0" headerRowDxfId="41" dataDxfId="40">
  <autoFilter ref="D2:G64" xr:uid="{E2A6DCB4-C0A1-4AAE-9586-4A9F60242E6A}"/>
  <tableColumns count="4">
    <tableColumn id="1" xr3:uid="{5FB801B5-0E84-43D5-9863-F8ED4252DC7A}" name="Région" dataDxfId="39"/>
    <tableColumn id="2" xr3:uid="{BFA5AEBB-EDA1-4FA4-9CDF-BA0077F7CDC8}" name="District" dataDxfId="38"/>
    <tableColumn id="3" xr3:uid="{034E67E9-16A3-4C63-A7C9-7D8739DEBFB1}" name="Région pcode" dataDxfId="37"/>
    <tableColumn id="4" xr3:uid="{1ABFA706-00AE-47F4-AF92-59CD78D228EF}" name="District pcode" dataDxfId="36"/>
  </tableColumns>
  <tableStyleInfo name="TableStyleMedium4"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D4FC24-32DD-4291-82E9-5484694847F9}" name="Table9" displayName="Table9" ref="I2:L880" totalsRowShown="0" headerRowDxfId="35" dataDxfId="34">
  <autoFilter ref="I2:L880" xr:uid="{EFD4FC24-32DD-4291-82E9-5484694847F9}"/>
  <tableColumns count="4">
    <tableColumn id="6" xr3:uid="{7925167E-BBA0-4556-ABA8-502491CB6EAE}" name="District" dataDxfId="33"/>
    <tableColumn id="5" xr3:uid="{04C4BA1B-6DF8-4B21-93BE-6370782D163C}" name="Commune" dataDxfId="32"/>
    <tableColumn id="2" xr3:uid="{6BCC64BD-F8DF-48A0-931C-EA82E2C9FF3F}" name="District pcode" dataDxfId="31"/>
    <tableColumn id="4" xr3:uid="{53D13347-C930-40C5-AB99-49C850EBF0F3}" name="Commune pcode" dataDxfId="30"/>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62" dT="2021-11-16T10:10:29.96" personId="{B6CAA178-A304-49F1-9D26-B6E05FF4F3E1}" id="{2850EA86-716D-4346-A115-92E8C98CD300}">
    <text>toby mahavelo - not on the Priorization&gt;population</text>
  </threadedComment>
  <threadedComment ref="D174" dT="2022-03-05T12:51:41.86" personId="{7EC15AD5-BDE1-4E3D-A8A3-C455A401A398}" id="{CC9E3DE0-3573-4315-AB12-ABD2E2735EB8}">
    <text>Tsarahafatra</text>
  </threadedComment>
  <threadedComment ref="D184" dT="2022-03-05T12:51:49.51" personId="{7EC15AD5-BDE1-4E3D-A8A3-C455A401A398}" id="{1BD53D44-119C-4845-BF66-8065901617EE}">
    <text>Marofody</text>
  </threadedComment>
  <threadedComment ref="D204" dT="2022-03-05T12:52:55.58" personId="{7EC15AD5-BDE1-4E3D-A8A3-C455A401A398}" id="{CF3A4D38-8CF7-450C-97F8-F9A24E580B06}">
    <text>Ambodiriana</text>
  </threadedComment>
  <threadedComment ref="D262" dT="2022-03-05T12:52:03.59" personId="{7EC15AD5-BDE1-4E3D-A8A3-C455A401A398}" id="{01409341-942D-43F2-99C4-470D80714F8E}">
    <text>Vohilava Manapatrana</text>
  </threadedComment>
  <threadedComment ref="D280" dT="2022-03-05T12:52:12.48" personId="{7EC15AD5-BDE1-4E3D-A8A3-C455A401A398}" id="{7175FC1D-F352-4576-A328-533F858F838A}">
    <text>Fonilaza</text>
  </threadedComment>
</ThreadedComments>
</file>

<file path=xl/threadedComments/threadedComment2.xml><?xml version="1.0" encoding="utf-8"?>
<ThreadedComments xmlns="http://schemas.microsoft.com/office/spreadsheetml/2018/threadedcomments" xmlns:x="http://schemas.openxmlformats.org/spreadsheetml/2006/main">
  <threadedComment ref="E35" dT="2021-11-16T10:10:29.96" personId="{B6CAA178-A304-49F1-9D26-B6E05FF4F3E1}" id="{7D5B75F8-9337-4BBA-BB4F-902038F74A09}">
    <text>toby mahavelo - not on the Priorization&gt;population</text>
  </threadedComment>
  <threadedComment ref="E36" dT="2021-11-16T10:53:43.58" personId="{B6CAA178-A304-49F1-9D26-B6E05FF4F3E1}" id="{21CD67E5-5245-4865-AFC7-6BCB8B4B4301}">
    <text>Anosy or Androy region? There isnt district there with Ambovombe in Anosy - TBC</text>
  </threadedComment>
</ThreadedComment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table" Target="../tables/table8.xml"/><Relationship Id="rId1" Type="http://schemas.openxmlformats.org/officeDocument/2006/relationships/table" Target="../tables/table7.xml"/><Relationship Id="rId6" Type="http://schemas.openxmlformats.org/officeDocument/2006/relationships/table" Target="../tables/table12.xml"/><Relationship Id="rId5" Type="http://schemas.openxmlformats.org/officeDocument/2006/relationships/table" Target="../tables/table11.xml"/><Relationship Id="rId4"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table" Target="../tables/table2.xml"/><Relationship Id="rId5" Type="http://schemas.openxmlformats.org/officeDocument/2006/relationships/table" Target="../tables/table6.xml"/><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E32E6-D3FB-4160-AE4D-94912DB82BFE}">
  <dimension ref="A1:G202"/>
  <sheetViews>
    <sheetView workbookViewId="0"/>
  </sheetViews>
  <sheetFormatPr defaultColWidth="8.81640625" defaultRowHeight="14.5" x14ac:dyDescent="0.35"/>
  <cols>
    <col min="1" max="1" width="11.1796875" customWidth="1"/>
    <col min="2" max="2" width="18" customWidth="1"/>
    <col min="3" max="3" width="26.81640625" bestFit="1" customWidth="1"/>
    <col min="4" max="4" width="14.26953125" customWidth="1"/>
  </cols>
  <sheetData>
    <row r="1" spans="1:7" x14ac:dyDescent="0.35">
      <c r="A1" t="s">
        <v>0</v>
      </c>
      <c r="B1" t="s">
        <v>1</v>
      </c>
      <c r="C1" t="s">
        <v>2</v>
      </c>
      <c r="D1" t="s">
        <v>3</v>
      </c>
      <c r="E1" t="s">
        <v>4</v>
      </c>
      <c r="F1" t="s">
        <v>5</v>
      </c>
      <c r="G1" t="s">
        <v>6</v>
      </c>
    </row>
    <row r="2" spans="1:7" x14ac:dyDescent="0.35">
      <c r="A2" t="s">
        <v>7</v>
      </c>
      <c r="B2" t="s">
        <v>8</v>
      </c>
      <c r="C2" t="s">
        <v>9</v>
      </c>
      <c r="D2" t="s">
        <v>10</v>
      </c>
      <c r="E2">
        <f t="shared" ref="E2:E65" si="0">VLOOKUP(D2,prio,2,FALSE)</f>
        <v>3</v>
      </c>
      <c r="F2" s="304">
        <f t="shared" ref="F2:F65" si="1">VLOOKUP(D2,pop,7,FALSE)</f>
        <v>48474.224599247602</v>
      </c>
      <c r="G2">
        <f>VLOOKUP(D2,'Réponse par commune_AA_Mensuel'!$G$5:$AD$214,24,FALSE)</f>
        <v>2090</v>
      </c>
    </row>
    <row r="3" spans="1:7" x14ac:dyDescent="0.35">
      <c r="A3" t="s">
        <v>7</v>
      </c>
      <c r="B3" t="s">
        <v>8</v>
      </c>
      <c r="C3" t="s">
        <v>11</v>
      </c>
      <c r="D3" t="s">
        <v>12</v>
      </c>
      <c r="E3">
        <f t="shared" si="0"/>
        <v>1</v>
      </c>
      <c r="F3" s="304">
        <f t="shared" si="1"/>
        <v>29191.503550075064</v>
      </c>
      <c r="G3">
        <f>VLOOKUP(D3,'Réponse par commune_AA_Mensuel'!$G$5:$AD$214,24,FALSE)</f>
        <v>31185</v>
      </c>
    </row>
    <row r="4" spans="1:7" x14ac:dyDescent="0.35">
      <c r="A4" t="s">
        <v>7</v>
      </c>
      <c r="B4" t="s">
        <v>8</v>
      </c>
      <c r="C4" t="s">
        <v>13</v>
      </c>
      <c r="D4" t="s">
        <v>14</v>
      </c>
      <c r="E4">
        <f t="shared" si="0"/>
        <v>3</v>
      </c>
      <c r="F4" s="304">
        <f t="shared" si="1"/>
        <v>7171.3557831040453</v>
      </c>
      <c r="G4">
        <f>VLOOKUP(D4,'Réponse par commune_AA_Mensuel'!$G$5:$AD$214,24,FALSE)</f>
        <v>9659</v>
      </c>
    </row>
    <row r="5" spans="1:7" x14ac:dyDescent="0.35">
      <c r="A5" t="s">
        <v>7</v>
      </c>
      <c r="B5" t="s">
        <v>8</v>
      </c>
      <c r="C5" t="s">
        <v>15</v>
      </c>
      <c r="D5" t="s">
        <v>16</v>
      </c>
      <c r="E5">
        <f t="shared" si="0"/>
        <v>1</v>
      </c>
      <c r="F5" s="304">
        <f t="shared" si="1"/>
        <v>15290</v>
      </c>
      <c r="G5">
        <f>VLOOKUP(D5,'Réponse par commune_AA_Mensuel'!$G$5:$AD$214,24,FALSE)</f>
        <v>15575</v>
      </c>
    </row>
    <row r="6" spans="1:7" x14ac:dyDescent="0.35">
      <c r="A6" t="s">
        <v>7</v>
      </c>
      <c r="B6" t="s">
        <v>8</v>
      </c>
      <c r="C6" t="s">
        <v>17</v>
      </c>
      <c r="D6" t="s">
        <v>18</v>
      </c>
      <c r="E6">
        <f t="shared" si="0"/>
        <v>1</v>
      </c>
      <c r="F6" s="304">
        <f t="shared" si="1"/>
        <v>12588</v>
      </c>
      <c r="G6">
        <f>VLOOKUP(D6,'Réponse par commune_AA_Mensuel'!$G$5:$AD$214,24,FALSE)</f>
        <v>13265</v>
      </c>
    </row>
    <row r="7" spans="1:7" x14ac:dyDescent="0.35">
      <c r="A7" t="s">
        <v>7</v>
      </c>
      <c r="B7" t="s">
        <v>8</v>
      </c>
      <c r="C7" t="s">
        <v>19</v>
      </c>
      <c r="D7" t="s">
        <v>20</v>
      </c>
      <c r="E7">
        <f t="shared" si="0"/>
        <v>1</v>
      </c>
      <c r="F7" s="304">
        <f t="shared" si="1"/>
        <v>11980</v>
      </c>
      <c r="G7">
        <f>VLOOKUP(D7,'Réponse par commune_AA_Mensuel'!$G$5:$AD$214,24,FALSE)</f>
        <v>8965</v>
      </c>
    </row>
    <row r="8" spans="1:7" x14ac:dyDescent="0.35">
      <c r="A8" t="s">
        <v>7</v>
      </c>
      <c r="B8" t="s">
        <v>8</v>
      </c>
      <c r="C8" t="s">
        <v>21</v>
      </c>
      <c r="D8" t="s">
        <v>22</v>
      </c>
      <c r="E8">
        <f t="shared" si="0"/>
        <v>2</v>
      </c>
      <c r="F8" s="304">
        <f t="shared" si="1"/>
        <v>31837</v>
      </c>
      <c r="G8">
        <f>VLOOKUP(D8,'Réponse par commune_AA_Mensuel'!$G$5:$AD$214,24,FALSE)</f>
        <v>26080</v>
      </c>
    </row>
    <row r="9" spans="1:7" x14ac:dyDescent="0.35">
      <c r="A9" t="s">
        <v>7</v>
      </c>
      <c r="B9" t="s">
        <v>8</v>
      </c>
      <c r="C9" t="s">
        <v>23</v>
      </c>
      <c r="D9" t="s">
        <v>24</v>
      </c>
      <c r="E9">
        <f t="shared" si="0"/>
        <v>2</v>
      </c>
      <c r="F9" s="304">
        <f t="shared" si="1"/>
        <v>10356.132454579625</v>
      </c>
      <c r="G9">
        <f>VLOOKUP(D9,'Réponse par commune_AA_Mensuel'!$G$5:$AD$214,24,FALSE)</f>
        <v>19425</v>
      </c>
    </row>
    <row r="10" spans="1:7" x14ac:dyDescent="0.35">
      <c r="A10" t="s">
        <v>7</v>
      </c>
      <c r="B10" t="s">
        <v>8</v>
      </c>
      <c r="C10" t="s">
        <v>25</v>
      </c>
      <c r="D10" t="s">
        <v>26</v>
      </c>
      <c r="E10">
        <f t="shared" si="0"/>
        <v>1</v>
      </c>
      <c r="F10" s="304">
        <f t="shared" si="1"/>
        <v>4955</v>
      </c>
      <c r="G10">
        <f>VLOOKUP(D10,'Réponse par commune_AA_Mensuel'!$G$5:$AD$214,24,FALSE)</f>
        <v>3540</v>
      </c>
    </row>
    <row r="11" spans="1:7" x14ac:dyDescent="0.35">
      <c r="A11" t="s">
        <v>7</v>
      </c>
      <c r="B11" t="s">
        <v>8</v>
      </c>
      <c r="C11" t="s">
        <v>27</v>
      </c>
      <c r="D11" t="s">
        <v>28</v>
      </c>
      <c r="E11">
        <f t="shared" si="0"/>
        <v>1</v>
      </c>
      <c r="F11" s="304">
        <f t="shared" si="1"/>
        <v>17830</v>
      </c>
      <c r="G11">
        <f>VLOOKUP(D11,'Réponse par commune_AA_Mensuel'!$G$5:$AD$214,24,FALSE)</f>
        <v>18100</v>
      </c>
    </row>
    <row r="12" spans="1:7" x14ac:dyDescent="0.35">
      <c r="A12" t="s">
        <v>7</v>
      </c>
      <c r="B12" t="s">
        <v>8</v>
      </c>
      <c r="C12" t="s">
        <v>29</v>
      </c>
      <c r="D12" t="s">
        <v>30</v>
      </c>
      <c r="E12">
        <f t="shared" si="0"/>
        <v>1</v>
      </c>
      <c r="F12" s="304">
        <f t="shared" si="1"/>
        <v>14744</v>
      </c>
      <c r="G12">
        <f>VLOOKUP(D12,'Réponse par commune_AA_Mensuel'!$G$5:$AD$214,24,FALSE)</f>
        <v>13405</v>
      </c>
    </row>
    <row r="13" spans="1:7" x14ac:dyDescent="0.35">
      <c r="A13" t="s">
        <v>7</v>
      </c>
      <c r="B13" t="s">
        <v>8</v>
      </c>
      <c r="C13" t="s">
        <v>31</v>
      </c>
      <c r="D13" t="s">
        <v>32</v>
      </c>
      <c r="E13">
        <f t="shared" si="0"/>
        <v>1</v>
      </c>
      <c r="F13" s="304">
        <f t="shared" si="1"/>
        <v>12949</v>
      </c>
      <c r="G13">
        <f>VLOOKUP(D13,'Réponse par commune_AA_Mensuel'!$G$5:$AD$214,24,FALSE)</f>
        <v>12050</v>
      </c>
    </row>
    <row r="14" spans="1:7" x14ac:dyDescent="0.35">
      <c r="A14" t="s">
        <v>7</v>
      </c>
      <c r="B14" t="s">
        <v>8</v>
      </c>
      <c r="C14" t="s">
        <v>33</v>
      </c>
      <c r="D14" t="s">
        <v>34</v>
      </c>
      <c r="E14">
        <f t="shared" si="0"/>
        <v>1</v>
      </c>
      <c r="F14" s="304">
        <f t="shared" si="1"/>
        <v>8148</v>
      </c>
      <c r="G14">
        <f>VLOOKUP(D14,'Réponse par commune_AA_Mensuel'!$G$5:$AD$214,24,FALSE)</f>
        <v>9180</v>
      </c>
    </row>
    <row r="15" spans="1:7" x14ac:dyDescent="0.35">
      <c r="A15" t="s">
        <v>7</v>
      </c>
      <c r="B15" t="s">
        <v>8</v>
      </c>
      <c r="C15" t="s">
        <v>35</v>
      </c>
      <c r="D15" t="s">
        <v>36</v>
      </c>
      <c r="E15">
        <f t="shared" si="0"/>
        <v>3</v>
      </c>
      <c r="F15" s="304">
        <f t="shared" si="1"/>
        <v>15237.664295539202</v>
      </c>
      <c r="G15">
        <f>VLOOKUP(D15,'Réponse par commune_AA_Mensuel'!$G$5:$AD$214,24,FALSE)</f>
        <v>0</v>
      </c>
    </row>
    <row r="16" spans="1:7" x14ac:dyDescent="0.35">
      <c r="A16" t="s">
        <v>7</v>
      </c>
      <c r="B16" t="s">
        <v>8</v>
      </c>
      <c r="C16" t="s">
        <v>37</v>
      </c>
      <c r="D16" t="s">
        <v>38</v>
      </c>
      <c r="E16">
        <f t="shared" si="0"/>
        <v>1</v>
      </c>
      <c r="F16" s="304">
        <f t="shared" si="1"/>
        <v>9628.4170140323222</v>
      </c>
      <c r="G16">
        <f>VLOOKUP(D16,'Réponse par commune_AA_Mensuel'!$G$5:$AD$214,24,FALSE)</f>
        <v>9750</v>
      </c>
    </row>
    <row r="17" spans="1:7" x14ac:dyDescent="0.35">
      <c r="A17" t="s">
        <v>7</v>
      </c>
      <c r="B17" t="s">
        <v>8</v>
      </c>
      <c r="C17" t="s">
        <v>39</v>
      </c>
      <c r="D17" t="s">
        <v>40</v>
      </c>
      <c r="E17">
        <f t="shared" si="0"/>
        <v>1</v>
      </c>
      <c r="F17" s="304">
        <f t="shared" si="1"/>
        <v>3990</v>
      </c>
      <c r="G17">
        <f>VLOOKUP(D17,'Réponse par commune_AA_Mensuel'!$G$5:$AD$214,24,FALSE)</f>
        <v>4295</v>
      </c>
    </row>
    <row r="18" spans="1:7" x14ac:dyDescent="0.35">
      <c r="A18" t="s">
        <v>7</v>
      </c>
      <c r="B18" t="s">
        <v>8</v>
      </c>
      <c r="C18" t="s">
        <v>41</v>
      </c>
      <c r="D18" t="s">
        <v>42</v>
      </c>
      <c r="E18">
        <f t="shared" si="0"/>
        <v>1</v>
      </c>
      <c r="F18" s="304">
        <f t="shared" si="1"/>
        <v>21681</v>
      </c>
      <c r="G18">
        <f>VLOOKUP(D18,'Réponse par commune_AA_Mensuel'!$G$5:$AD$214,24,FALSE)</f>
        <v>26890</v>
      </c>
    </row>
    <row r="19" spans="1:7" x14ac:dyDescent="0.35">
      <c r="A19" t="s">
        <v>7</v>
      </c>
      <c r="B19" t="s">
        <v>8</v>
      </c>
      <c r="C19" t="s">
        <v>43</v>
      </c>
      <c r="D19" t="s">
        <v>44</v>
      </c>
      <c r="E19">
        <f t="shared" si="0"/>
        <v>1</v>
      </c>
      <c r="F19" s="304">
        <f t="shared" si="1"/>
        <v>27267</v>
      </c>
      <c r="G19">
        <f>VLOOKUP(D19,'Réponse par commune_AA_Mensuel'!$G$5:$AD$214,24,FALSE)</f>
        <v>28525</v>
      </c>
    </row>
    <row r="20" spans="1:7" x14ac:dyDescent="0.35">
      <c r="A20" t="s">
        <v>45</v>
      </c>
      <c r="B20" t="s">
        <v>46</v>
      </c>
      <c r="C20" t="s">
        <v>47</v>
      </c>
      <c r="D20" t="s">
        <v>48</v>
      </c>
      <c r="E20">
        <f t="shared" si="0"/>
        <v>2</v>
      </c>
      <c r="F20" s="304">
        <f t="shared" si="1"/>
        <v>10979</v>
      </c>
      <c r="G20">
        <f>VLOOKUP(D20,'Réponse par commune_AA_Mensuel'!$G$5:$AD$214,24,FALSE)</f>
        <v>10605</v>
      </c>
    </row>
    <row r="21" spans="1:7" x14ac:dyDescent="0.35">
      <c r="A21" t="s">
        <v>45</v>
      </c>
      <c r="B21" t="s">
        <v>46</v>
      </c>
      <c r="C21" t="s">
        <v>49</v>
      </c>
      <c r="D21" t="s">
        <v>50</v>
      </c>
      <c r="E21">
        <f t="shared" si="0"/>
        <v>2</v>
      </c>
      <c r="F21" s="304">
        <f t="shared" si="1"/>
        <v>16075</v>
      </c>
      <c r="G21">
        <f>VLOOKUP(D21,'Réponse par commune_AA_Mensuel'!$G$5:$AD$214,24,FALSE)</f>
        <v>15830</v>
      </c>
    </row>
    <row r="22" spans="1:7" x14ac:dyDescent="0.35">
      <c r="A22" t="s">
        <v>45</v>
      </c>
      <c r="B22" t="s">
        <v>46</v>
      </c>
      <c r="C22" t="s">
        <v>51</v>
      </c>
      <c r="D22" t="s">
        <v>52</v>
      </c>
      <c r="E22">
        <f t="shared" si="0"/>
        <v>1</v>
      </c>
      <c r="F22" s="304">
        <f t="shared" si="1"/>
        <v>6670</v>
      </c>
      <c r="G22">
        <f>VLOOKUP(D22,'Réponse par commune_AA_Mensuel'!$G$5:$AD$214,24,FALSE)</f>
        <v>5700</v>
      </c>
    </row>
    <row r="23" spans="1:7" x14ac:dyDescent="0.35">
      <c r="A23" t="s">
        <v>45</v>
      </c>
      <c r="B23" t="s">
        <v>46</v>
      </c>
      <c r="C23" t="s">
        <v>53</v>
      </c>
      <c r="D23" t="s">
        <v>54</v>
      </c>
      <c r="E23">
        <f t="shared" si="0"/>
        <v>2</v>
      </c>
      <c r="F23" s="304">
        <f t="shared" si="1"/>
        <v>10471.258497880281</v>
      </c>
      <c r="G23">
        <f>VLOOKUP(D23,'Réponse par commune_AA_Mensuel'!$G$5:$AD$214,24,FALSE)</f>
        <v>10295</v>
      </c>
    </row>
    <row r="24" spans="1:7" x14ac:dyDescent="0.35">
      <c r="A24" t="s">
        <v>45</v>
      </c>
      <c r="B24" t="s">
        <v>46</v>
      </c>
      <c r="C24" t="s">
        <v>55</v>
      </c>
      <c r="D24" t="s">
        <v>56</v>
      </c>
      <c r="E24">
        <f t="shared" si="0"/>
        <v>4</v>
      </c>
      <c r="F24" s="304">
        <f t="shared" si="1"/>
        <v>6923.1235474165123</v>
      </c>
      <c r="G24">
        <f>VLOOKUP(D24,'Réponse par commune_AA_Mensuel'!$G$5:$AD$214,24,FALSE)</f>
        <v>6790</v>
      </c>
    </row>
    <row r="25" spans="1:7" x14ac:dyDescent="0.35">
      <c r="A25" t="s">
        <v>45</v>
      </c>
      <c r="B25" t="s">
        <v>46</v>
      </c>
      <c r="C25" t="s">
        <v>57</v>
      </c>
      <c r="D25" t="s">
        <v>58</v>
      </c>
      <c r="E25">
        <f t="shared" si="0"/>
        <v>2</v>
      </c>
      <c r="F25" s="304">
        <f t="shared" si="1"/>
        <v>21091</v>
      </c>
      <c r="G25">
        <f>VLOOKUP(D25,'Réponse par commune_AA_Mensuel'!$G$5:$AD$214,24,FALSE)</f>
        <v>0</v>
      </c>
    </row>
    <row r="26" spans="1:7" x14ac:dyDescent="0.35">
      <c r="A26" t="s">
        <v>45</v>
      </c>
      <c r="B26" t="s">
        <v>46</v>
      </c>
      <c r="C26" t="s">
        <v>59</v>
      </c>
      <c r="D26" t="s">
        <v>60</v>
      </c>
      <c r="E26">
        <f t="shared" si="0"/>
        <v>2</v>
      </c>
      <c r="F26" s="304">
        <f t="shared" si="1"/>
        <v>72693.381086492125</v>
      </c>
      <c r="G26">
        <f>VLOOKUP(D26,'Réponse par commune_AA_Mensuel'!$G$5:$AD$214,24,FALSE)</f>
        <v>23745</v>
      </c>
    </row>
    <row r="27" spans="1:7" x14ac:dyDescent="0.35">
      <c r="A27" t="s">
        <v>45</v>
      </c>
      <c r="B27" t="s">
        <v>46</v>
      </c>
      <c r="C27" t="s">
        <v>61</v>
      </c>
      <c r="D27" t="s">
        <v>62</v>
      </c>
      <c r="E27">
        <f t="shared" si="0"/>
        <v>2</v>
      </c>
      <c r="F27" s="304">
        <f t="shared" si="1"/>
        <v>12091.928898953935</v>
      </c>
      <c r="G27">
        <f>VLOOKUP(D27,'Réponse par commune_AA_Mensuel'!$G$5:$AD$214,24,FALSE)</f>
        <v>10405</v>
      </c>
    </row>
    <row r="28" spans="1:7" x14ac:dyDescent="0.35">
      <c r="A28" t="s">
        <v>45</v>
      </c>
      <c r="B28" t="s">
        <v>46</v>
      </c>
      <c r="C28" t="s">
        <v>63</v>
      </c>
      <c r="D28" t="s">
        <v>64</v>
      </c>
      <c r="E28">
        <f t="shared" si="0"/>
        <v>2</v>
      </c>
      <c r="F28" s="304">
        <f t="shared" si="1"/>
        <v>5877.5417691310859</v>
      </c>
      <c r="G28">
        <f>VLOOKUP(D28,'Réponse par commune_AA_Mensuel'!$G$5:$AD$214,24,FALSE)</f>
        <v>5765</v>
      </c>
    </row>
    <row r="29" spans="1:7" x14ac:dyDescent="0.35">
      <c r="A29" t="s">
        <v>45</v>
      </c>
      <c r="B29" t="s">
        <v>46</v>
      </c>
      <c r="C29" t="s">
        <v>65</v>
      </c>
      <c r="D29" t="s">
        <v>66</v>
      </c>
      <c r="E29">
        <f t="shared" si="0"/>
        <v>2</v>
      </c>
      <c r="F29" s="304">
        <f t="shared" si="1"/>
        <v>46096</v>
      </c>
      <c r="G29">
        <f>VLOOKUP(D29,'Réponse par commune_AA_Mensuel'!$G$5:$AD$214,24,FALSE)</f>
        <v>40310</v>
      </c>
    </row>
    <row r="30" spans="1:7" x14ac:dyDescent="0.35">
      <c r="A30" t="s">
        <v>45</v>
      </c>
      <c r="B30" t="s">
        <v>46</v>
      </c>
      <c r="C30" t="s">
        <v>67</v>
      </c>
      <c r="D30" t="s">
        <v>68</v>
      </c>
      <c r="E30">
        <f t="shared" si="0"/>
        <v>1</v>
      </c>
      <c r="F30" s="304">
        <f t="shared" si="1"/>
        <v>6233</v>
      </c>
      <c r="G30">
        <f>VLOOKUP(D30,'Réponse par commune_AA_Mensuel'!$G$5:$AD$214,24,FALSE)</f>
        <v>4395</v>
      </c>
    </row>
    <row r="31" spans="1:7" x14ac:dyDescent="0.35">
      <c r="A31" t="s">
        <v>45</v>
      </c>
      <c r="B31" t="s">
        <v>46</v>
      </c>
      <c r="C31" t="s">
        <v>69</v>
      </c>
      <c r="D31" t="s">
        <v>70</v>
      </c>
      <c r="E31">
        <f t="shared" si="0"/>
        <v>1</v>
      </c>
      <c r="F31" s="304">
        <f t="shared" si="1"/>
        <v>23693</v>
      </c>
      <c r="G31">
        <f>VLOOKUP(D31,'Réponse par commune_AA_Mensuel'!$G$5:$AD$214,24,FALSE)</f>
        <v>19275</v>
      </c>
    </row>
    <row r="32" spans="1:7" x14ac:dyDescent="0.35">
      <c r="A32" t="s">
        <v>45</v>
      </c>
      <c r="B32" t="s">
        <v>46</v>
      </c>
      <c r="C32" t="s">
        <v>71</v>
      </c>
      <c r="D32" t="s">
        <v>72</v>
      </c>
      <c r="E32">
        <f t="shared" si="0"/>
        <v>1</v>
      </c>
      <c r="F32" s="304">
        <f t="shared" si="1"/>
        <v>44400</v>
      </c>
      <c r="G32">
        <f>VLOOKUP(D32,'Réponse par commune_AA_Mensuel'!$G$5:$AD$214,24,FALSE)</f>
        <v>25315</v>
      </c>
    </row>
    <row r="33" spans="1:7" x14ac:dyDescent="0.35">
      <c r="A33" t="s">
        <v>45</v>
      </c>
      <c r="B33" t="s">
        <v>46</v>
      </c>
      <c r="C33" t="s">
        <v>73</v>
      </c>
      <c r="D33" t="s">
        <v>74</v>
      </c>
      <c r="E33">
        <f t="shared" si="0"/>
        <v>1</v>
      </c>
      <c r="F33" s="304">
        <f t="shared" si="1"/>
        <v>10337.610712981184</v>
      </c>
      <c r="G33">
        <f>VLOOKUP(D33,'Réponse par commune_AA_Mensuel'!$G$5:$AD$214,24,FALSE)</f>
        <v>3590</v>
      </c>
    </row>
    <row r="34" spans="1:7" x14ac:dyDescent="0.35">
      <c r="A34" t="s">
        <v>45</v>
      </c>
      <c r="B34" t="s">
        <v>46</v>
      </c>
      <c r="C34" t="s">
        <v>75</v>
      </c>
      <c r="D34" t="s">
        <v>76</v>
      </c>
      <c r="E34">
        <f t="shared" si="0"/>
        <v>1</v>
      </c>
      <c r="F34" s="304">
        <f t="shared" si="1"/>
        <v>21457.04590852269</v>
      </c>
      <c r="G34">
        <f>VLOOKUP(D34,'Réponse par commune_AA_Mensuel'!$G$5:$AD$214,24,FALSE)</f>
        <v>12290</v>
      </c>
    </row>
    <row r="35" spans="1:7" x14ac:dyDescent="0.35">
      <c r="A35" t="s">
        <v>45</v>
      </c>
      <c r="B35" t="s">
        <v>46</v>
      </c>
      <c r="C35" t="s">
        <v>77</v>
      </c>
      <c r="D35" t="s">
        <v>78</v>
      </c>
      <c r="E35">
        <f t="shared" si="0"/>
        <v>1</v>
      </c>
      <c r="F35" s="304">
        <f t="shared" si="1"/>
        <v>68423</v>
      </c>
      <c r="G35">
        <f>VLOOKUP(D35,'Réponse par commune_AA_Mensuel'!$G$5:$AD$214,24,FALSE)</f>
        <v>16425</v>
      </c>
    </row>
    <row r="36" spans="1:7" x14ac:dyDescent="0.35">
      <c r="A36" t="s">
        <v>45</v>
      </c>
      <c r="B36" t="s">
        <v>46</v>
      </c>
      <c r="C36" t="s">
        <v>79</v>
      </c>
      <c r="D36" t="s">
        <v>80</v>
      </c>
      <c r="E36">
        <f t="shared" si="0"/>
        <v>1</v>
      </c>
      <c r="F36" s="304">
        <f t="shared" si="1"/>
        <v>13937.31530603252</v>
      </c>
      <c r="G36">
        <f>VLOOKUP(D36,'Réponse par commune_AA_Mensuel'!$G$5:$AD$214,24,FALSE)</f>
        <v>13980</v>
      </c>
    </row>
    <row r="37" spans="1:7" x14ac:dyDescent="0.35">
      <c r="A37" t="s">
        <v>45</v>
      </c>
      <c r="B37" t="s">
        <v>46</v>
      </c>
      <c r="C37" t="s">
        <v>81</v>
      </c>
      <c r="D37" t="s">
        <v>82</v>
      </c>
      <c r="E37">
        <f t="shared" si="0"/>
        <v>1</v>
      </c>
      <c r="F37" s="304">
        <f t="shared" si="1"/>
        <v>24345</v>
      </c>
      <c r="G37">
        <f>VLOOKUP(D37,'Réponse par commune_AA_Mensuel'!$G$5:$AD$214,24,FALSE)</f>
        <v>38765</v>
      </c>
    </row>
    <row r="38" spans="1:7" x14ac:dyDescent="0.35">
      <c r="A38" t="s">
        <v>45</v>
      </c>
      <c r="B38" t="s">
        <v>46</v>
      </c>
      <c r="C38" t="s">
        <v>83</v>
      </c>
      <c r="D38" t="s">
        <v>84</v>
      </c>
      <c r="E38">
        <f t="shared" si="0"/>
        <v>2</v>
      </c>
      <c r="F38" s="304">
        <f t="shared" si="1"/>
        <v>8140.8527910071152</v>
      </c>
      <c r="G38">
        <f>VLOOKUP(D38,'Réponse par commune_AA_Mensuel'!$G$5:$AD$214,24,FALSE)</f>
        <v>7960</v>
      </c>
    </row>
    <row r="39" spans="1:7" x14ac:dyDescent="0.35">
      <c r="A39" t="s">
        <v>45</v>
      </c>
      <c r="B39" t="s">
        <v>46</v>
      </c>
      <c r="C39" t="s">
        <v>85</v>
      </c>
      <c r="D39" t="s">
        <v>86</v>
      </c>
      <c r="E39">
        <f t="shared" si="0"/>
        <v>1</v>
      </c>
      <c r="F39" s="304">
        <f t="shared" si="1"/>
        <v>25535.234827988948</v>
      </c>
      <c r="G39">
        <f>VLOOKUP(D39,'Réponse par commune_AA_Mensuel'!$G$5:$AD$214,24,FALSE)</f>
        <v>25755</v>
      </c>
    </row>
    <row r="40" spans="1:7" x14ac:dyDescent="0.35">
      <c r="A40" t="s">
        <v>45</v>
      </c>
      <c r="B40" t="s">
        <v>46</v>
      </c>
      <c r="C40" t="s">
        <v>87</v>
      </c>
      <c r="D40" t="s">
        <v>88</v>
      </c>
      <c r="E40">
        <f t="shared" si="0"/>
        <v>2</v>
      </c>
      <c r="F40" s="304">
        <f t="shared" si="1"/>
        <v>5526.1702553665073</v>
      </c>
      <c r="G40">
        <f>VLOOKUP(D40,'Réponse par commune_AA_Mensuel'!$G$5:$AD$214,24,FALSE)</f>
        <v>5920</v>
      </c>
    </row>
    <row r="41" spans="1:7" x14ac:dyDescent="0.35">
      <c r="A41" t="s">
        <v>89</v>
      </c>
      <c r="B41" t="s">
        <v>90</v>
      </c>
      <c r="C41" t="s">
        <v>91</v>
      </c>
      <c r="D41" t="s">
        <v>92</v>
      </c>
      <c r="E41">
        <f t="shared" si="0"/>
        <v>2</v>
      </c>
      <c r="F41" s="304">
        <f t="shared" si="1"/>
        <v>10307.102208094839</v>
      </c>
      <c r="G41">
        <f>VLOOKUP(D41,'Réponse par commune_AA_Mensuel'!$G$5:$AD$214,24,FALSE)</f>
        <v>11010</v>
      </c>
    </row>
    <row r="42" spans="1:7" x14ac:dyDescent="0.35">
      <c r="A42" t="s">
        <v>89</v>
      </c>
      <c r="B42" t="s">
        <v>90</v>
      </c>
      <c r="C42" t="s">
        <v>93</v>
      </c>
      <c r="D42" t="s">
        <v>94</v>
      </c>
      <c r="E42">
        <f t="shared" si="0"/>
        <v>1</v>
      </c>
      <c r="F42" s="304">
        <f t="shared" si="1"/>
        <v>22041.666209672178</v>
      </c>
      <c r="G42">
        <f>VLOOKUP(D42,'Réponse par commune_AA_Mensuel'!$G$5:$AD$214,24,FALSE)</f>
        <v>17633.600000000002</v>
      </c>
    </row>
    <row r="43" spans="1:7" x14ac:dyDescent="0.35">
      <c r="A43" t="s">
        <v>89</v>
      </c>
      <c r="B43" t="s">
        <v>90</v>
      </c>
      <c r="C43" t="s">
        <v>90</v>
      </c>
      <c r="D43" t="s">
        <v>95</v>
      </c>
      <c r="E43">
        <f t="shared" si="0"/>
        <v>2</v>
      </c>
      <c r="F43" s="304">
        <f t="shared" si="1"/>
        <v>44611.845880324203</v>
      </c>
      <c r="G43">
        <f>VLOOKUP(D43,'Réponse par commune_AA_Mensuel'!$G$5:$AD$214,24,FALSE)</f>
        <v>49235</v>
      </c>
    </row>
    <row r="44" spans="1:7" x14ac:dyDescent="0.35">
      <c r="A44" t="s">
        <v>89</v>
      </c>
      <c r="B44" t="s">
        <v>90</v>
      </c>
      <c r="C44" t="s">
        <v>96</v>
      </c>
      <c r="D44" t="s">
        <v>97</v>
      </c>
      <c r="E44">
        <f t="shared" si="0"/>
        <v>1</v>
      </c>
      <c r="F44" s="304">
        <f t="shared" si="1"/>
        <v>33473</v>
      </c>
      <c r="G44">
        <f>VLOOKUP(D44,'Réponse par commune_AA_Mensuel'!$G$5:$AD$214,24,FALSE)</f>
        <v>17275</v>
      </c>
    </row>
    <row r="45" spans="1:7" x14ac:dyDescent="0.35">
      <c r="A45" t="s">
        <v>89</v>
      </c>
      <c r="B45" t="s">
        <v>90</v>
      </c>
      <c r="C45" t="s">
        <v>98</v>
      </c>
      <c r="D45" t="s">
        <v>99</v>
      </c>
      <c r="E45">
        <f t="shared" si="0"/>
        <v>2</v>
      </c>
      <c r="F45" s="304">
        <f t="shared" si="1"/>
        <v>60208</v>
      </c>
      <c r="G45">
        <f>VLOOKUP(D45,'Réponse par commune_AA_Mensuel'!$G$5:$AD$214,24,FALSE)</f>
        <v>51315</v>
      </c>
    </row>
    <row r="46" spans="1:7" x14ac:dyDescent="0.35">
      <c r="A46" t="s">
        <v>89</v>
      </c>
      <c r="B46" t="s">
        <v>90</v>
      </c>
      <c r="C46" t="s">
        <v>100</v>
      </c>
      <c r="D46" t="s">
        <v>101</v>
      </c>
      <c r="E46">
        <f t="shared" si="0"/>
        <v>2</v>
      </c>
      <c r="F46" s="304">
        <f t="shared" si="1"/>
        <v>20536.121855702058</v>
      </c>
      <c r="G46">
        <f>VLOOKUP(D46,'Réponse par commune_AA_Mensuel'!$G$5:$AD$214,24,FALSE)</f>
        <v>24000</v>
      </c>
    </row>
    <row r="47" spans="1:7" x14ac:dyDescent="0.35">
      <c r="A47" t="s">
        <v>89</v>
      </c>
      <c r="B47" t="s">
        <v>90</v>
      </c>
      <c r="C47" t="s">
        <v>102</v>
      </c>
      <c r="D47" t="s">
        <v>103</v>
      </c>
      <c r="E47">
        <f t="shared" si="0"/>
        <v>2</v>
      </c>
      <c r="F47" s="304">
        <f t="shared" si="1"/>
        <v>13579.95040816493</v>
      </c>
      <c r="G47">
        <f>VLOOKUP(D47,'Réponse par commune_AA_Mensuel'!$G$5:$AD$214,24,FALSE)</f>
        <v>11420</v>
      </c>
    </row>
    <row r="48" spans="1:7" x14ac:dyDescent="0.35">
      <c r="A48" t="s">
        <v>89</v>
      </c>
      <c r="B48" t="s">
        <v>90</v>
      </c>
      <c r="C48" t="s">
        <v>104</v>
      </c>
      <c r="D48" t="s">
        <v>105</v>
      </c>
      <c r="E48">
        <f t="shared" si="0"/>
        <v>2</v>
      </c>
      <c r="F48" s="304">
        <f t="shared" si="1"/>
        <v>9035.2639384151753</v>
      </c>
      <c r="G48">
        <f>VLOOKUP(D48,'Réponse par commune_AA_Mensuel'!$G$5:$AD$214,24,FALSE)</f>
        <v>10045</v>
      </c>
    </row>
    <row r="49" spans="1:7" x14ac:dyDescent="0.35">
      <c r="A49" t="s">
        <v>89</v>
      </c>
      <c r="B49" t="s">
        <v>90</v>
      </c>
      <c r="C49" t="s">
        <v>106</v>
      </c>
      <c r="D49" t="s">
        <v>107</v>
      </c>
      <c r="E49">
        <f t="shared" si="0"/>
        <v>1</v>
      </c>
      <c r="F49" s="304">
        <f t="shared" si="1"/>
        <v>11238.556833163275</v>
      </c>
      <c r="G49">
        <f>VLOOKUP(D49,'Réponse par commune_AA_Mensuel'!$G$5:$AD$214,24,FALSE)</f>
        <v>13415</v>
      </c>
    </row>
    <row r="50" spans="1:7" x14ac:dyDescent="0.35">
      <c r="A50" t="s">
        <v>89</v>
      </c>
      <c r="B50" t="s">
        <v>90</v>
      </c>
      <c r="C50" t="s">
        <v>108</v>
      </c>
      <c r="D50" t="s">
        <v>109</v>
      </c>
      <c r="E50">
        <f t="shared" si="0"/>
        <v>2</v>
      </c>
      <c r="F50" s="304">
        <f t="shared" si="1"/>
        <v>22506.62327075818</v>
      </c>
      <c r="G50">
        <f>VLOOKUP(D50,'Réponse par commune_AA_Mensuel'!$G$5:$AD$214,24,FALSE)</f>
        <v>19060</v>
      </c>
    </row>
    <row r="51" spans="1:7" x14ac:dyDescent="0.35">
      <c r="A51" t="s">
        <v>89</v>
      </c>
      <c r="B51" t="s">
        <v>90</v>
      </c>
      <c r="C51" t="s">
        <v>110</v>
      </c>
      <c r="D51" t="s">
        <v>111</v>
      </c>
      <c r="E51">
        <f t="shared" si="0"/>
        <v>1</v>
      </c>
      <c r="F51" s="304">
        <f t="shared" si="1"/>
        <v>3777.3881508694139</v>
      </c>
      <c r="G51">
        <f>VLOOKUP(D51,'Réponse par commune_AA_Mensuel'!$G$5:$AD$214,24,FALSE)</f>
        <v>5350</v>
      </c>
    </row>
    <row r="52" spans="1:7" x14ac:dyDescent="0.35">
      <c r="A52" t="s">
        <v>89</v>
      </c>
      <c r="B52" t="s">
        <v>90</v>
      </c>
      <c r="C52" t="s">
        <v>112</v>
      </c>
      <c r="D52" t="s">
        <v>113</v>
      </c>
      <c r="E52">
        <f t="shared" si="0"/>
        <v>2</v>
      </c>
      <c r="F52" s="304">
        <f t="shared" si="1"/>
        <v>19126</v>
      </c>
      <c r="G52">
        <f>VLOOKUP(D52,'Réponse par commune_AA_Mensuel'!$G$5:$AD$214,24,FALSE)</f>
        <v>16285</v>
      </c>
    </row>
    <row r="53" spans="1:7" x14ac:dyDescent="0.35">
      <c r="A53" t="s">
        <v>89</v>
      </c>
      <c r="B53" t="s">
        <v>90</v>
      </c>
      <c r="C53" t="s">
        <v>114</v>
      </c>
      <c r="D53" t="s">
        <v>115</v>
      </c>
      <c r="E53">
        <f t="shared" si="0"/>
        <v>3</v>
      </c>
      <c r="F53" s="304">
        <f t="shared" si="1"/>
        <v>14571.507472647627</v>
      </c>
      <c r="G53">
        <f>VLOOKUP(D53,'Réponse par commune_AA_Mensuel'!$G$5:$AD$214,24,FALSE)</f>
        <v>14572</v>
      </c>
    </row>
    <row r="54" spans="1:7" x14ac:dyDescent="0.35">
      <c r="A54" t="s">
        <v>89</v>
      </c>
      <c r="B54" t="s">
        <v>90</v>
      </c>
      <c r="C54" t="s">
        <v>116</v>
      </c>
      <c r="D54" t="s">
        <v>117</v>
      </c>
      <c r="E54">
        <f t="shared" si="0"/>
        <v>2</v>
      </c>
      <c r="F54" s="304">
        <f t="shared" si="1"/>
        <v>55581.566647506188</v>
      </c>
      <c r="G54">
        <f>VLOOKUP(D54,'Réponse par commune_AA_Mensuel'!$G$5:$AD$214,24,FALSE)</f>
        <v>15500</v>
      </c>
    </row>
    <row r="55" spans="1:7" x14ac:dyDescent="0.35">
      <c r="A55" t="s">
        <v>89</v>
      </c>
      <c r="B55" t="s">
        <v>90</v>
      </c>
      <c r="C55" t="s">
        <v>118</v>
      </c>
      <c r="D55" t="s">
        <v>119</v>
      </c>
      <c r="E55">
        <f t="shared" si="0"/>
        <v>2</v>
      </c>
      <c r="F55" s="304">
        <f t="shared" si="1"/>
        <v>55421.49024461853</v>
      </c>
      <c r="G55">
        <f>VLOOKUP(D55,'Réponse par commune_AA_Mensuel'!$G$5:$AD$214,24,FALSE)</f>
        <v>0</v>
      </c>
    </row>
    <row r="56" spans="1:7" x14ac:dyDescent="0.35">
      <c r="A56" t="s">
        <v>89</v>
      </c>
      <c r="B56" t="s">
        <v>90</v>
      </c>
      <c r="C56" t="s">
        <v>120</v>
      </c>
      <c r="D56" t="s">
        <v>121</v>
      </c>
      <c r="E56">
        <f t="shared" si="0"/>
        <v>3</v>
      </c>
      <c r="F56" s="304">
        <f t="shared" si="1"/>
        <v>21507.616656844359</v>
      </c>
      <c r="G56">
        <f>VLOOKUP(D56,'Réponse par commune_AA_Mensuel'!$G$5:$AD$214,24,FALSE)</f>
        <v>0</v>
      </c>
    </row>
    <row r="57" spans="1:7" x14ac:dyDescent="0.35">
      <c r="A57" t="s">
        <v>89</v>
      </c>
      <c r="B57" t="s">
        <v>90</v>
      </c>
      <c r="C57" t="s">
        <v>122</v>
      </c>
      <c r="D57" t="s">
        <v>123</v>
      </c>
      <c r="E57">
        <f t="shared" si="0"/>
        <v>1</v>
      </c>
      <c r="F57" s="304">
        <f t="shared" si="1"/>
        <v>42276</v>
      </c>
      <c r="G57">
        <f>VLOOKUP(D57,'Réponse par commune_AA_Mensuel'!$G$5:$AD$214,24,FALSE)</f>
        <v>30080</v>
      </c>
    </row>
    <row r="58" spans="1:7" x14ac:dyDescent="0.35">
      <c r="A58" t="s">
        <v>89</v>
      </c>
      <c r="B58" t="s">
        <v>90</v>
      </c>
      <c r="C58" t="s">
        <v>124</v>
      </c>
      <c r="D58" t="s">
        <v>125</v>
      </c>
      <c r="E58">
        <f t="shared" si="0"/>
        <v>3</v>
      </c>
      <c r="F58" s="304">
        <f t="shared" si="1"/>
        <v>12000.319083389746</v>
      </c>
      <c r="G58">
        <f>VLOOKUP(D58,'Réponse par commune_AA_Mensuel'!$G$5:$AD$214,24,FALSE)</f>
        <v>15000</v>
      </c>
    </row>
    <row r="59" spans="1:7" x14ac:dyDescent="0.35">
      <c r="A59" t="s">
        <v>89</v>
      </c>
      <c r="B59" t="s">
        <v>90</v>
      </c>
      <c r="C59" t="s">
        <v>126</v>
      </c>
      <c r="D59" t="s">
        <v>127</v>
      </c>
      <c r="E59">
        <f t="shared" si="0"/>
        <v>1</v>
      </c>
      <c r="F59" s="304">
        <f t="shared" si="1"/>
        <v>17460.935136233733</v>
      </c>
      <c r="G59">
        <f>VLOOKUP(D59,'Réponse par commune_AA_Mensuel'!$G$5:$AD$214,24,FALSE)</f>
        <v>13968.800000000001</v>
      </c>
    </row>
    <row r="60" spans="1:7" x14ac:dyDescent="0.35">
      <c r="A60" t="s">
        <v>45</v>
      </c>
      <c r="B60" t="s">
        <v>128</v>
      </c>
      <c r="C60" t="s">
        <v>129</v>
      </c>
      <c r="D60" t="s">
        <v>130</v>
      </c>
      <c r="E60">
        <f t="shared" si="0"/>
        <v>2</v>
      </c>
      <c r="F60" s="304">
        <f t="shared" si="1"/>
        <v>24481.661878837371</v>
      </c>
      <c r="G60">
        <f>VLOOKUP(D60,'Réponse par commune_AA_Mensuel'!$G$5:$AD$214,24,FALSE)</f>
        <v>24585</v>
      </c>
    </row>
    <row r="61" spans="1:7" x14ac:dyDescent="0.35">
      <c r="A61" t="s">
        <v>45</v>
      </c>
      <c r="B61" t="s">
        <v>128</v>
      </c>
      <c r="C61" t="s">
        <v>131</v>
      </c>
      <c r="D61" t="s">
        <v>132</v>
      </c>
      <c r="E61">
        <f t="shared" si="0"/>
        <v>1</v>
      </c>
      <c r="F61" s="304">
        <f t="shared" si="1"/>
        <v>10424</v>
      </c>
      <c r="G61">
        <f>VLOOKUP(D61,'Réponse par commune_AA_Mensuel'!$G$5:$AD$214,24,FALSE)</f>
        <v>8740</v>
      </c>
    </row>
    <row r="62" spans="1:7" x14ac:dyDescent="0.35">
      <c r="A62" t="s">
        <v>45</v>
      </c>
      <c r="B62" t="s">
        <v>128</v>
      </c>
      <c r="C62" t="s">
        <v>133</v>
      </c>
      <c r="D62" t="s">
        <v>134</v>
      </c>
      <c r="E62">
        <f t="shared" si="0"/>
        <v>1</v>
      </c>
      <c r="F62" s="304">
        <f t="shared" si="1"/>
        <v>5631.7646487101647</v>
      </c>
      <c r="G62">
        <f>VLOOKUP(D62,'Réponse par commune_AA_Mensuel'!$G$5:$AD$214,24,FALSE)</f>
        <v>6800</v>
      </c>
    </row>
    <row r="63" spans="1:7" x14ac:dyDescent="0.35">
      <c r="A63" t="s">
        <v>45</v>
      </c>
      <c r="B63" t="s">
        <v>128</v>
      </c>
      <c r="C63" t="s">
        <v>135</v>
      </c>
      <c r="D63" t="s">
        <v>136</v>
      </c>
      <c r="E63">
        <f t="shared" si="0"/>
        <v>2</v>
      </c>
      <c r="F63" s="304">
        <f t="shared" si="1"/>
        <v>3679.7849497118705</v>
      </c>
      <c r="G63">
        <f>VLOOKUP(D63,'Réponse par commune_AA_Mensuel'!$G$5:$AD$214,24,FALSE)</f>
        <v>3920</v>
      </c>
    </row>
    <row r="64" spans="1:7" x14ac:dyDescent="0.35">
      <c r="A64" t="s">
        <v>45</v>
      </c>
      <c r="B64" t="s">
        <v>128</v>
      </c>
      <c r="C64" t="s">
        <v>137</v>
      </c>
      <c r="D64" t="s">
        <v>138</v>
      </c>
      <c r="E64">
        <f t="shared" si="0"/>
        <v>1</v>
      </c>
      <c r="F64" s="304">
        <f t="shared" si="1"/>
        <v>6350</v>
      </c>
      <c r="G64">
        <f>VLOOKUP(D64,'Réponse par commune_AA_Mensuel'!$G$5:$AD$214,24,FALSE)</f>
        <v>5875</v>
      </c>
    </row>
    <row r="65" spans="1:7" x14ac:dyDescent="0.35">
      <c r="A65" t="s">
        <v>45</v>
      </c>
      <c r="B65" t="s">
        <v>128</v>
      </c>
      <c r="C65" t="s">
        <v>139</v>
      </c>
      <c r="D65" t="s">
        <v>140</v>
      </c>
      <c r="E65">
        <f t="shared" si="0"/>
        <v>2</v>
      </c>
      <c r="F65" s="304">
        <f t="shared" si="1"/>
        <v>9078.8423992458884</v>
      </c>
      <c r="G65">
        <f>VLOOKUP(D65,'Réponse par commune_AA_Mensuel'!$G$5:$AD$214,24,FALSE)</f>
        <v>10990</v>
      </c>
    </row>
    <row r="66" spans="1:7" x14ac:dyDescent="0.35">
      <c r="A66" t="s">
        <v>45</v>
      </c>
      <c r="B66" t="s">
        <v>128</v>
      </c>
      <c r="C66" t="s">
        <v>128</v>
      </c>
      <c r="D66" t="s">
        <v>141</v>
      </c>
      <c r="E66">
        <f t="shared" ref="E66:E129" si="2">VLOOKUP(D66,prio,2,FALSE)</f>
        <v>2</v>
      </c>
      <c r="F66" s="304">
        <f t="shared" ref="F66:F129" si="3">VLOOKUP(D66,pop,7,FALSE)</f>
        <v>24032.687163359984</v>
      </c>
      <c r="G66">
        <f>VLOOKUP(D66,'Réponse par commune_AA_Mensuel'!$G$5:$AD$214,24,FALSE)</f>
        <v>25710</v>
      </c>
    </row>
    <row r="67" spans="1:7" x14ac:dyDescent="0.35">
      <c r="A67" t="s">
        <v>45</v>
      </c>
      <c r="B67" t="s">
        <v>128</v>
      </c>
      <c r="C67" t="s">
        <v>142</v>
      </c>
      <c r="D67" t="s">
        <v>143</v>
      </c>
      <c r="E67">
        <f t="shared" si="2"/>
        <v>2</v>
      </c>
      <c r="F67" s="304">
        <f t="shared" si="3"/>
        <v>31308</v>
      </c>
      <c r="G67">
        <f>VLOOKUP(D67,'Réponse par commune_AA_Mensuel'!$G$5:$AD$214,24,FALSE)</f>
        <v>20090</v>
      </c>
    </row>
    <row r="68" spans="1:7" x14ac:dyDescent="0.35">
      <c r="A68" t="s">
        <v>45</v>
      </c>
      <c r="B68" t="s">
        <v>128</v>
      </c>
      <c r="C68" t="s">
        <v>144</v>
      </c>
      <c r="D68" t="s">
        <v>145</v>
      </c>
      <c r="E68">
        <f t="shared" si="2"/>
        <v>2</v>
      </c>
      <c r="F68" s="304">
        <f t="shared" si="3"/>
        <v>19353.895597922965</v>
      </c>
      <c r="G68">
        <f>VLOOKUP(D68,'Réponse par commune_AA_Mensuel'!$G$5:$AD$214,24,FALSE)</f>
        <v>20840</v>
      </c>
    </row>
    <row r="69" spans="1:7" x14ac:dyDescent="0.35">
      <c r="A69" t="s">
        <v>45</v>
      </c>
      <c r="B69" t="s">
        <v>128</v>
      </c>
      <c r="C69" t="s">
        <v>146</v>
      </c>
      <c r="D69" t="s">
        <v>147</v>
      </c>
      <c r="E69">
        <f t="shared" si="2"/>
        <v>2</v>
      </c>
      <c r="F69" s="304">
        <f t="shared" si="3"/>
        <v>26213.920036078285</v>
      </c>
      <c r="G69">
        <f>VLOOKUP(D69,'Réponse par commune_AA_Mensuel'!$G$5:$AD$214,24,FALSE)</f>
        <v>27770</v>
      </c>
    </row>
    <row r="70" spans="1:7" x14ac:dyDescent="0.35">
      <c r="A70" t="s">
        <v>45</v>
      </c>
      <c r="B70" t="s">
        <v>128</v>
      </c>
      <c r="C70" t="s">
        <v>148</v>
      </c>
      <c r="D70" t="s">
        <v>149</v>
      </c>
      <c r="E70">
        <f t="shared" si="2"/>
        <v>2</v>
      </c>
      <c r="F70" s="304">
        <f t="shared" si="3"/>
        <v>4007.0986608564858</v>
      </c>
      <c r="G70">
        <f>VLOOKUP(D70,'Réponse par commune_AA_Mensuel'!$G$5:$AD$214,24,FALSE)</f>
        <v>4280</v>
      </c>
    </row>
    <row r="71" spans="1:7" x14ac:dyDescent="0.35">
      <c r="A71" t="s">
        <v>45</v>
      </c>
      <c r="B71" t="s">
        <v>128</v>
      </c>
      <c r="C71" t="s">
        <v>150</v>
      </c>
      <c r="D71" t="s">
        <v>151</v>
      </c>
      <c r="E71">
        <f t="shared" si="2"/>
        <v>1</v>
      </c>
      <c r="F71" s="304">
        <f t="shared" si="3"/>
        <v>8560</v>
      </c>
      <c r="G71">
        <f>VLOOKUP(D71,'Réponse par commune_AA_Mensuel'!$G$5:$AD$214,24,FALSE)</f>
        <v>8300</v>
      </c>
    </row>
    <row r="72" spans="1:7" x14ac:dyDescent="0.35">
      <c r="A72" t="s">
        <v>45</v>
      </c>
      <c r="B72" t="s">
        <v>128</v>
      </c>
      <c r="C72" t="s">
        <v>152</v>
      </c>
      <c r="D72" t="s">
        <v>153</v>
      </c>
      <c r="E72">
        <f t="shared" si="2"/>
        <v>2</v>
      </c>
      <c r="F72" s="304">
        <f t="shared" si="3"/>
        <v>9284.0377602917688</v>
      </c>
      <c r="G72" t="str">
        <f>VLOOKUP(D72,'Réponse par commune_AA_Mensuel'!$G$5:$AD$214,24,FALSE)</f>
        <v/>
      </c>
    </row>
    <row r="73" spans="1:7" x14ac:dyDescent="0.35">
      <c r="A73" t="s">
        <v>45</v>
      </c>
      <c r="B73" t="s">
        <v>128</v>
      </c>
      <c r="C73" t="s">
        <v>154</v>
      </c>
      <c r="D73" t="s">
        <v>155</v>
      </c>
      <c r="E73">
        <f t="shared" si="2"/>
        <v>2</v>
      </c>
      <c r="F73" s="304">
        <f t="shared" si="3"/>
        <v>9896.1698720566874</v>
      </c>
      <c r="G73">
        <f>VLOOKUP(D73,'Réponse par commune_AA_Mensuel'!$G$5:$AD$214,24,FALSE)</f>
        <v>10600</v>
      </c>
    </row>
    <row r="74" spans="1:7" x14ac:dyDescent="0.35">
      <c r="A74" t="s">
        <v>45</v>
      </c>
      <c r="B74" t="s">
        <v>128</v>
      </c>
      <c r="C74" t="s">
        <v>156</v>
      </c>
      <c r="D74" t="s">
        <v>157</v>
      </c>
      <c r="E74">
        <f t="shared" si="2"/>
        <v>1</v>
      </c>
      <c r="F74" s="304">
        <f t="shared" si="3"/>
        <v>11078.39612941047</v>
      </c>
      <c r="G74">
        <f>VLOOKUP(D74,'Réponse par commune_AA_Mensuel'!$G$5:$AD$214,24,FALSE)</f>
        <v>14635</v>
      </c>
    </row>
    <row r="75" spans="1:7" x14ac:dyDescent="0.35">
      <c r="A75" t="s">
        <v>45</v>
      </c>
      <c r="B75" t="s">
        <v>128</v>
      </c>
      <c r="C75" t="s">
        <v>158</v>
      </c>
      <c r="D75" t="s">
        <v>159</v>
      </c>
      <c r="E75">
        <f t="shared" si="2"/>
        <v>2</v>
      </c>
      <c r="F75" s="304">
        <f t="shared" si="3"/>
        <v>5310.9859584138612</v>
      </c>
      <c r="G75">
        <f>VLOOKUP(D75,'Réponse par commune_AA_Mensuel'!$G$5:$AD$214,24,FALSE)</f>
        <v>5390</v>
      </c>
    </row>
    <row r="76" spans="1:7" x14ac:dyDescent="0.35">
      <c r="A76" t="s">
        <v>45</v>
      </c>
      <c r="B76" t="s">
        <v>128</v>
      </c>
      <c r="C76" t="s">
        <v>160</v>
      </c>
      <c r="D76" t="s">
        <v>161</v>
      </c>
      <c r="E76">
        <f t="shared" si="2"/>
        <v>2</v>
      </c>
      <c r="F76" s="304">
        <f t="shared" si="3"/>
        <v>21938</v>
      </c>
      <c r="G76">
        <f>VLOOKUP(D76,'Réponse par commune_AA_Mensuel'!$G$5:$AD$214,24,FALSE)</f>
        <v>14225</v>
      </c>
    </row>
    <row r="77" spans="1:7" x14ac:dyDescent="0.35">
      <c r="A77" t="s">
        <v>45</v>
      </c>
      <c r="B77" t="s">
        <v>128</v>
      </c>
      <c r="C77" t="s">
        <v>162</v>
      </c>
      <c r="D77" t="s">
        <v>163</v>
      </c>
      <c r="E77">
        <f t="shared" si="2"/>
        <v>2</v>
      </c>
      <c r="F77" s="304">
        <f t="shared" si="3"/>
        <v>8416.681170752925</v>
      </c>
      <c r="G77">
        <f>VLOOKUP(D77,'Réponse par commune_AA_Mensuel'!$G$5:$AD$214,24,FALSE)</f>
        <v>8985</v>
      </c>
    </row>
    <row r="78" spans="1:7" x14ac:dyDescent="0.35">
      <c r="A78" t="s">
        <v>45</v>
      </c>
      <c r="B78" t="s">
        <v>128</v>
      </c>
      <c r="C78" t="s">
        <v>164</v>
      </c>
      <c r="D78" t="s">
        <v>165</v>
      </c>
      <c r="E78">
        <f t="shared" si="2"/>
        <v>2</v>
      </c>
      <c r="F78" s="304">
        <f t="shared" si="3"/>
        <v>4493.1168394802326</v>
      </c>
      <c r="G78">
        <f>VLOOKUP(D78,'Réponse par commune_AA_Mensuel'!$G$5:$AD$214,24,FALSE)</f>
        <v>5140</v>
      </c>
    </row>
    <row r="79" spans="1:7" x14ac:dyDescent="0.35">
      <c r="A79" t="s">
        <v>45</v>
      </c>
      <c r="B79" t="s">
        <v>128</v>
      </c>
      <c r="C79" t="s">
        <v>166</v>
      </c>
      <c r="D79" t="s">
        <v>167</v>
      </c>
      <c r="E79">
        <f t="shared" si="2"/>
        <v>2</v>
      </c>
      <c r="F79" s="304">
        <f t="shared" si="3"/>
        <v>7286.0245771534946</v>
      </c>
      <c r="G79">
        <f>VLOOKUP(D79,'Réponse par commune_AA_Mensuel'!$G$5:$AD$214,24,FALSE)</f>
        <v>7280</v>
      </c>
    </row>
    <row r="80" spans="1:7" x14ac:dyDescent="0.35">
      <c r="A80" t="s">
        <v>45</v>
      </c>
      <c r="B80" t="s">
        <v>168</v>
      </c>
      <c r="C80" t="s">
        <v>169</v>
      </c>
      <c r="D80" t="s">
        <v>170</v>
      </c>
      <c r="E80">
        <f t="shared" si="2"/>
        <v>1</v>
      </c>
      <c r="F80" s="304">
        <f t="shared" si="3"/>
        <v>10165</v>
      </c>
      <c r="G80">
        <f>VLOOKUP(D80,'Réponse par commune_AA_Mensuel'!$G$5:$AD$214,24,FALSE)</f>
        <v>4005</v>
      </c>
    </row>
    <row r="81" spans="1:7" x14ac:dyDescent="0.35">
      <c r="A81" t="s">
        <v>45</v>
      </c>
      <c r="B81" t="s">
        <v>168</v>
      </c>
      <c r="C81" t="s">
        <v>171</v>
      </c>
      <c r="D81" t="s">
        <v>172</v>
      </c>
      <c r="E81">
        <f t="shared" si="2"/>
        <v>3</v>
      </c>
      <c r="F81" s="304">
        <f t="shared" si="3"/>
        <v>12664</v>
      </c>
      <c r="G81">
        <f>VLOOKUP(D81,'Réponse par commune_AA_Mensuel'!$G$5:$AD$214,24,FALSE)</f>
        <v>4300</v>
      </c>
    </row>
    <row r="82" spans="1:7" x14ac:dyDescent="0.35">
      <c r="A82" t="s">
        <v>45</v>
      </c>
      <c r="B82" t="s">
        <v>168</v>
      </c>
      <c r="C82" t="s">
        <v>168</v>
      </c>
      <c r="D82" t="s">
        <v>173</v>
      </c>
      <c r="E82">
        <f t="shared" si="2"/>
        <v>2</v>
      </c>
      <c r="F82" s="304">
        <f t="shared" si="3"/>
        <v>43507</v>
      </c>
      <c r="G82">
        <f>VLOOKUP(D82,'Réponse par commune_AA_Mensuel'!$G$5:$AD$214,24,FALSE)</f>
        <v>39115</v>
      </c>
    </row>
    <row r="83" spans="1:7" x14ac:dyDescent="0.35">
      <c r="A83" t="s">
        <v>45</v>
      </c>
      <c r="B83" t="s">
        <v>168</v>
      </c>
      <c r="C83" t="s">
        <v>174</v>
      </c>
      <c r="D83" t="s">
        <v>175</v>
      </c>
      <c r="E83">
        <f t="shared" si="2"/>
        <v>2</v>
      </c>
      <c r="F83" s="304">
        <f t="shared" si="3"/>
        <v>25536</v>
      </c>
      <c r="G83">
        <f>VLOOKUP(D83,'Réponse par commune_AA_Mensuel'!$G$5:$AD$214,24,FALSE)</f>
        <v>0</v>
      </c>
    </row>
    <row r="84" spans="1:7" x14ac:dyDescent="0.35">
      <c r="A84" t="s">
        <v>45</v>
      </c>
      <c r="B84" t="s">
        <v>168</v>
      </c>
      <c r="C84" t="s">
        <v>176</v>
      </c>
      <c r="D84" t="s">
        <v>176</v>
      </c>
      <c r="E84">
        <f t="shared" si="2"/>
        <v>2</v>
      </c>
      <c r="F84" s="304">
        <f t="shared" si="3"/>
        <v>8350.5853407962586</v>
      </c>
      <c r="G84">
        <f>VLOOKUP(D84,'Réponse par commune_AA_Mensuel'!$G$5:$AD$214,24,FALSE)</f>
        <v>7860</v>
      </c>
    </row>
    <row r="85" spans="1:7" x14ac:dyDescent="0.35">
      <c r="A85" t="s">
        <v>45</v>
      </c>
      <c r="B85" t="s">
        <v>168</v>
      </c>
      <c r="C85" t="s">
        <v>177</v>
      </c>
      <c r="D85" t="s">
        <v>178</v>
      </c>
      <c r="E85">
        <f t="shared" si="2"/>
        <v>3</v>
      </c>
      <c r="F85" s="304">
        <f t="shared" si="3"/>
        <v>31815</v>
      </c>
      <c r="G85">
        <f>VLOOKUP(D85,'Réponse par commune_AA_Mensuel'!$G$5:$AD$214,24,FALSE)</f>
        <v>14865</v>
      </c>
    </row>
    <row r="86" spans="1:7" x14ac:dyDescent="0.35">
      <c r="A86" t="s">
        <v>45</v>
      </c>
      <c r="B86" t="s">
        <v>168</v>
      </c>
      <c r="C86" t="s">
        <v>179</v>
      </c>
      <c r="D86" t="s">
        <v>180</v>
      </c>
      <c r="E86">
        <f t="shared" si="2"/>
        <v>2</v>
      </c>
      <c r="F86" s="304">
        <f t="shared" si="3"/>
        <v>23552</v>
      </c>
      <c r="G86">
        <f>VLOOKUP(D86,'Réponse par commune_AA_Mensuel'!$G$5:$AD$214,24,FALSE)</f>
        <v>18290</v>
      </c>
    </row>
    <row r="87" spans="1:7" x14ac:dyDescent="0.35">
      <c r="A87" t="s">
        <v>45</v>
      </c>
      <c r="B87" t="s">
        <v>168</v>
      </c>
      <c r="C87" t="s">
        <v>181</v>
      </c>
      <c r="D87" t="s">
        <v>182</v>
      </c>
      <c r="E87">
        <f t="shared" si="2"/>
        <v>4</v>
      </c>
      <c r="F87" s="304">
        <f t="shared" si="3"/>
        <v>36594</v>
      </c>
      <c r="G87">
        <f>VLOOKUP(D87,'Réponse par commune_AA_Mensuel'!$G$5:$AD$214,24,FALSE)</f>
        <v>25340</v>
      </c>
    </row>
    <row r="88" spans="1:7" x14ac:dyDescent="0.35">
      <c r="A88" t="s">
        <v>89</v>
      </c>
      <c r="B88" t="s">
        <v>183</v>
      </c>
      <c r="C88" t="s">
        <v>184</v>
      </c>
      <c r="D88" t="s">
        <v>185</v>
      </c>
      <c r="E88">
        <f t="shared" si="2"/>
        <v>4</v>
      </c>
      <c r="F88" s="304">
        <f t="shared" si="3"/>
        <v>4305.4443444925519</v>
      </c>
      <c r="G88">
        <f>VLOOKUP(D88,'Réponse par commune_AA_Mensuel'!$G$5:$AD$214,24,FALSE)</f>
        <v>0</v>
      </c>
    </row>
    <row r="89" spans="1:7" x14ac:dyDescent="0.35">
      <c r="A89" t="s">
        <v>89</v>
      </c>
      <c r="B89" t="s">
        <v>183</v>
      </c>
      <c r="C89" t="s">
        <v>186</v>
      </c>
      <c r="D89" t="s">
        <v>187</v>
      </c>
      <c r="E89">
        <f t="shared" si="2"/>
        <v>4</v>
      </c>
      <c r="F89" s="304">
        <f t="shared" si="3"/>
        <v>14094.022053803981</v>
      </c>
      <c r="G89">
        <f>VLOOKUP(D89,'Réponse par commune_AA_Mensuel'!$G$5:$AD$214,24,FALSE)</f>
        <v>0</v>
      </c>
    </row>
    <row r="90" spans="1:7" x14ac:dyDescent="0.35">
      <c r="A90" t="s">
        <v>89</v>
      </c>
      <c r="B90" t="s">
        <v>183</v>
      </c>
      <c r="C90" t="s">
        <v>188</v>
      </c>
      <c r="D90" t="s">
        <v>189</v>
      </c>
      <c r="E90">
        <f t="shared" si="2"/>
        <v>2</v>
      </c>
      <c r="F90" s="304">
        <f t="shared" si="3"/>
        <v>6286.9336335773451</v>
      </c>
      <c r="G90">
        <f>VLOOKUP(D90,'Réponse par commune_AA_Mensuel'!$G$5:$AD$214,24,FALSE)</f>
        <v>3960</v>
      </c>
    </row>
    <row r="91" spans="1:7" x14ac:dyDescent="0.35">
      <c r="A91" t="s">
        <v>89</v>
      </c>
      <c r="B91" t="s">
        <v>183</v>
      </c>
      <c r="C91" t="s">
        <v>190</v>
      </c>
      <c r="D91" t="s">
        <v>191</v>
      </c>
      <c r="E91">
        <f t="shared" si="2"/>
        <v>4</v>
      </c>
      <c r="F91" s="304">
        <f t="shared" si="3"/>
        <v>21652.252306765356</v>
      </c>
      <c r="G91">
        <f>VLOOKUP(D91,'Réponse par commune_AA_Mensuel'!$G$5:$AD$214,24,FALSE)</f>
        <v>0</v>
      </c>
    </row>
    <row r="92" spans="1:7" x14ac:dyDescent="0.35">
      <c r="A92" t="s">
        <v>89</v>
      </c>
      <c r="B92" t="s">
        <v>183</v>
      </c>
      <c r="C92" t="s">
        <v>192</v>
      </c>
      <c r="D92" t="s">
        <v>193</v>
      </c>
      <c r="E92">
        <f t="shared" si="2"/>
        <v>4</v>
      </c>
      <c r="F92" s="304">
        <f t="shared" si="3"/>
        <v>13140.507364468371</v>
      </c>
      <c r="G92">
        <f>VLOOKUP(D92,'Réponse par commune_AA_Mensuel'!$G$5:$AD$214,24,FALSE)</f>
        <v>0</v>
      </c>
    </row>
    <row r="93" spans="1:7" x14ac:dyDescent="0.35">
      <c r="A93" t="s">
        <v>89</v>
      </c>
      <c r="B93" t="s">
        <v>183</v>
      </c>
      <c r="C93" t="s">
        <v>194</v>
      </c>
      <c r="D93" t="s">
        <v>195</v>
      </c>
      <c r="E93">
        <f t="shared" si="2"/>
        <v>4</v>
      </c>
      <c r="F93" s="304">
        <f t="shared" si="3"/>
        <v>14691.086381490697</v>
      </c>
      <c r="G93">
        <f>VLOOKUP(D93,'Réponse par commune_AA_Mensuel'!$G$5:$AD$214,24,FALSE)</f>
        <v>0</v>
      </c>
    </row>
    <row r="94" spans="1:7" x14ac:dyDescent="0.35">
      <c r="A94" t="s">
        <v>89</v>
      </c>
      <c r="B94" t="s">
        <v>183</v>
      </c>
      <c r="C94" t="s">
        <v>196</v>
      </c>
      <c r="D94" t="s">
        <v>197</v>
      </c>
      <c r="E94">
        <f t="shared" si="2"/>
        <v>4</v>
      </c>
      <c r="F94" s="304">
        <f t="shared" si="3"/>
        <v>1347.3814451900557</v>
      </c>
      <c r="G94">
        <f>VLOOKUP(D94,'Réponse par commune_AA_Mensuel'!$G$5:$AD$214,24,FALSE)</f>
        <v>0</v>
      </c>
    </row>
    <row r="95" spans="1:7" x14ac:dyDescent="0.35">
      <c r="A95" t="s">
        <v>89</v>
      </c>
      <c r="B95" t="s">
        <v>183</v>
      </c>
      <c r="C95" t="s">
        <v>198</v>
      </c>
      <c r="D95" t="s">
        <v>199</v>
      </c>
      <c r="E95">
        <f t="shared" si="2"/>
        <v>4</v>
      </c>
      <c r="F95" s="304">
        <f t="shared" si="3"/>
        <v>11724.575050001331</v>
      </c>
      <c r="G95">
        <f>VLOOKUP(D95,'Réponse par commune_AA_Mensuel'!$G$5:$AD$214,24,FALSE)</f>
        <v>9380</v>
      </c>
    </row>
    <row r="96" spans="1:7" x14ac:dyDescent="0.35">
      <c r="A96" t="s">
        <v>89</v>
      </c>
      <c r="B96" t="s">
        <v>183</v>
      </c>
      <c r="C96" t="s">
        <v>200</v>
      </c>
      <c r="D96" t="s">
        <v>201</v>
      </c>
      <c r="E96">
        <f t="shared" si="2"/>
        <v>4</v>
      </c>
      <c r="F96" s="304">
        <f t="shared" si="3"/>
        <v>5520.1768724471558</v>
      </c>
      <c r="G96">
        <f>VLOOKUP(D96,'Réponse par commune_AA_Mensuel'!$G$5:$AD$214,24,FALSE)</f>
        <v>0</v>
      </c>
    </row>
    <row r="97" spans="1:7" x14ac:dyDescent="0.35">
      <c r="A97" t="s">
        <v>89</v>
      </c>
      <c r="B97" t="s">
        <v>183</v>
      </c>
      <c r="C97" t="s">
        <v>202</v>
      </c>
      <c r="D97" t="s">
        <v>203</v>
      </c>
      <c r="E97">
        <f t="shared" si="2"/>
        <v>4</v>
      </c>
      <c r="F97" s="304">
        <f t="shared" si="3"/>
        <v>2915.4833194953412</v>
      </c>
      <c r="G97">
        <f>VLOOKUP(D97,'Réponse par commune_AA_Mensuel'!$G$5:$AD$214,24,FALSE)</f>
        <v>0</v>
      </c>
    </row>
    <row r="98" spans="1:7" x14ac:dyDescent="0.35">
      <c r="A98" t="s">
        <v>89</v>
      </c>
      <c r="B98" t="s">
        <v>183</v>
      </c>
      <c r="C98" t="s">
        <v>204</v>
      </c>
      <c r="D98" t="s">
        <v>205</v>
      </c>
      <c r="E98">
        <f t="shared" si="2"/>
        <v>4</v>
      </c>
      <c r="F98" s="304">
        <f t="shared" si="3"/>
        <v>5902.0568953605207</v>
      </c>
      <c r="G98">
        <f>VLOOKUP(D98,'Réponse par commune_AA_Mensuel'!$G$5:$AD$214,24,FALSE)</f>
        <v>0</v>
      </c>
    </row>
    <row r="99" spans="1:7" x14ac:dyDescent="0.35">
      <c r="A99" t="s">
        <v>89</v>
      </c>
      <c r="B99" t="s">
        <v>183</v>
      </c>
      <c r="C99" t="s">
        <v>183</v>
      </c>
      <c r="D99" t="s">
        <v>206</v>
      </c>
      <c r="E99">
        <f t="shared" si="2"/>
        <v>4</v>
      </c>
      <c r="F99" s="304">
        <f t="shared" si="3"/>
        <v>26791.548056898937</v>
      </c>
      <c r="G99">
        <f>VLOOKUP(D99,'Réponse par commune_AA_Mensuel'!$G$5:$AD$214,24,FALSE)</f>
        <v>0</v>
      </c>
    </row>
    <row r="100" spans="1:7" x14ac:dyDescent="0.35">
      <c r="A100" t="s">
        <v>89</v>
      </c>
      <c r="B100" t="s">
        <v>183</v>
      </c>
      <c r="C100" t="s">
        <v>207</v>
      </c>
      <c r="D100" t="s">
        <v>208</v>
      </c>
      <c r="E100">
        <f t="shared" si="2"/>
        <v>4</v>
      </c>
      <c r="F100" s="304">
        <f t="shared" si="3"/>
        <v>31278.045681038962</v>
      </c>
      <c r="G100">
        <f>VLOOKUP(D100,'Réponse par commune_AA_Mensuel'!$G$5:$AD$214,24,FALSE)</f>
        <v>0</v>
      </c>
    </row>
    <row r="101" spans="1:7" x14ac:dyDescent="0.35">
      <c r="A101" t="s">
        <v>89</v>
      </c>
      <c r="B101" t="s">
        <v>183</v>
      </c>
      <c r="C101" t="s">
        <v>209</v>
      </c>
      <c r="D101" t="s">
        <v>210</v>
      </c>
      <c r="E101">
        <f t="shared" si="2"/>
        <v>4</v>
      </c>
      <c r="F101" s="304">
        <f t="shared" si="3"/>
        <v>8455.180818404715</v>
      </c>
      <c r="G101">
        <f>VLOOKUP(D101,'Réponse par commune_AA_Mensuel'!$G$5:$AD$214,24,FALSE)</f>
        <v>0</v>
      </c>
    </row>
    <row r="102" spans="1:7" x14ac:dyDescent="0.35">
      <c r="A102" t="s">
        <v>89</v>
      </c>
      <c r="B102" t="s">
        <v>183</v>
      </c>
      <c r="C102" t="s">
        <v>211</v>
      </c>
      <c r="D102" t="s">
        <v>212</v>
      </c>
      <c r="E102">
        <f t="shared" si="2"/>
        <v>3</v>
      </c>
      <c r="F102" s="304">
        <f t="shared" si="3"/>
        <v>19692.738751544406</v>
      </c>
      <c r="G102">
        <f>VLOOKUP(D102,'Réponse par commune_AA_Mensuel'!$G$5:$AD$214,24,FALSE)</f>
        <v>0</v>
      </c>
    </row>
    <row r="103" spans="1:7" x14ac:dyDescent="0.35">
      <c r="A103" t="s">
        <v>89</v>
      </c>
      <c r="B103" t="s">
        <v>183</v>
      </c>
      <c r="C103" t="s">
        <v>213</v>
      </c>
      <c r="D103" t="s">
        <v>214</v>
      </c>
      <c r="E103">
        <f t="shared" si="2"/>
        <v>4</v>
      </c>
      <c r="F103" s="304">
        <f t="shared" si="3"/>
        <v>8585.2903441835988</v>
      </c>
      <c r="G103">
        <f>VLOOKUP(D103,'Réponse par commune_AA_Mensuel'!$G$5:$AD$214,24,FALSE)</f>
        <v>0</v>
      </c>
    </row>
    <row r="104" spans="1:7" x14ac:dyDescent="0.35">
      <c r="A104" t="s">
        <v>89</v>
      </c>
      <c r="B104" t="s">
        <v>183</v>
      </c>
      <c r="C104" t="s">
        <v>215</v>
      </c>
      <c r="D104" t="s">
        <v>216</v>
      </c>
      <c r="E104">
        <f t="shared" si="2"/>
        <v>2</v>
      </c>
      <c r="F104" s="304">
        <f t="shared" si="3"/>
        <v>8949.1901938192877</v>
      </c>
      <c r="G104">
        <f>VLOOKUP(D104,'Réponse par commune_AA_Mensuel'!$G$5:$AD$214,24,FALSE)</f>
        <v>5780</v>
      </c>
    </row>
    <row r="105" spans="1:7" x14ac:dyDescent="0.35">
      <c r="A105" t="s">
        <v>89</v>
      </c>
      <c r="B105" t="s">
        <v>183</v>
      </c>
      <c r="C105" t="s">
        <v>217</v>
      </c>
      <c r="D105" t="s">
        <v>218</v>
      </c>
      <c r="E105">
        <f t="shared" si="2"/>
        <v>2</v>
      </c>
      <c r="F105" s="304">
        <f t="shared" si="3"/>
        <v>5618.7789686646602</v>
      </c>
      <c r="G105">
        <f>VLOOKUP(D105,'Réponse par commune_AA_Mensuel'!$G$5:$AD$214,24,FALSE)</f>
        <v>3195</v>
      </c>
    </row>
    <row r="106" spans="1:7" x14ac:dyDescent="0.35">
      <c r="A106" t="s">
        <v>89</v>
      </c>
      <c r="B106" t="s">
        <v>183</v>
      </c>
      <c r="C106" t="s">
        <v>219</v>
      </c>
      <c r="D106" t="s">
        <v>220</v>
      </c>
      <c r="E106">
        <f t="shared" si="2"/>
        <v>2</v>
      </c>
      <c r="F106" s="304">
        <f t="shared" si="3"/>
        <v>15369.314297359913</v>
      </c>
      <c r="G106">
        <f>VLOOKUP(D106,'Réponse par commune_AA_Mensuel'!$G$5:$AD$214,24,FALSE)</f>
        <v>13700</v>
      </c>
    </row>
    <row r="107" spans="1:7" x14ac:dyDescent="0.35">
      <c r="A107" t="s">
        <v>89</v>
      </c>
      <c r="B107" t="s">
        <v>183</v>
      </c>
      <c r="C107" t="s">
        <v>221</v>
      </c>
      <c r="D107" t="s">
        <v>222</v>
      </c>
      <c r="E107">
        <f t="shared" si="2"/>
        <v>4</v>
      </c>
      <c r="F107" s="304">
        <f t="shared" si="3"/>
        <v>3399.9610915252179</v>
      </c>
      <c r="G107">
        <f>VLOOKUP(D107,'Réponse par commune_AA_Mensuel'!$G$5:$AD$214,24,FALSE)</f>
        <v>0</v>
      </c>
    </row>
    <row r="108" spans="1:7" x14ac:dyDescent="0.35">
      <c r="A108" t="s">
        <v>89</v>
      </c>
      <c r="B108" t="s">
        <v>183</v>
      </c>
      <c r="C108" t="s">
        <v>223</v>
      </c>
      <c r="D108" t="s">
        <v>224</v>
      </c>
      <c r="E108">
        <f t="shared" si="2"/>
        <v>2</v>
      </c>
      <c r="F108" s="304">
        <f t="shared" si="3"/>
        <v>6594.2693591166535</v>
      </c>
      <c r="G108">
        <f>VLOOKUP(D108,'Réponse par commune_AA_Mensuel'!$G$5:$AD$214,24,FALSE)</f>
        <v>7735</v>
      </c>
    </row>
    <row r="109" spans="1:7" x14ac:dyDescent="0.35">
      <c r="A109" t="s">
        <v>89</v>
      </c>
      <c r="B109" t="s">
        <v>183</v>
      </c>
      <c r="C109" t="s">
        <v>225</v>
      </c>
      <c r="D109" t="s">
        <v>226</v>
      </c>
      <c r="E109">
        <f t="shared" si="2"/>
        <v>4</v>
      </c>
      <c r="F109" s="304">
        <f t="shared" si="3"/>
        <v>7710.94142508817</v>
      </c>
      <c r="G109">
        <f>VLOOKUP(D109,'Réponse par commune_AA_Mensuel'!$G$5:$AD$214,24,FALSE)</f>
        <v>0</v>
      </c>
    </row>
    <row r="110" spans="1:7" x14ac:dyDescent="0.35">
      <c r="A110" t="s">
        <v>89</v>
      </c>
      <c r="B110" t="s">
        <v>183</v>
      </c>
      <c r="C110" t="s">
        <v>227</v>
      </c>
      <c r="D110" t="s">
        <v>228</v>
      </c>
      <c r="E110">
        <f t="shared" si="2"/>
        <v>4</v>
      </c>
      <c r="F110" s="304">
        <f t="shared" si="3"/>
        <v>11427.769865767286</v>
      </c>
      <c r="G110">
        <f>VLOOKUP(D110,'Réponse par commune_AA_Mensuel'!$G$5:$AD$214,24,FALSE)</f>
        <v>0</v>
      </c>
    </row>
    <row r="111" spans="1:7" x14ac:dyDescent="0.35">
      <c r="A111" t="s">
        <v>89</v>
      </c>
      <c r="B111" t="s">
        <v>183</v>
      </c>
      <c r="C111" t="s">
        <v>229</v>
      </c>
      <c r="D111" t="s">
        <v>230</v>
      </c>
      <c r="E111">
        <f t="shared" si="2"/>
        <v>3</v>
      </c>
      <c r="F111" s="304">
        <f t="shared" si="3"/>
        <v>18652.69307089844</v>
      </c>
      <c r="G111">
        <f>VLOOKUP(D111,'Réponse par commune_AA_Mensuel'!$G$5:$AD$214,24,FALSE)</f>
        <v>0</v>
      </c>
    </row>
    <row r="112" spans="1:7" x14ac:dyDescent="0.35">
      <c r="A112" t="s">
        <v>89</v>
      </c>
      <c r="B112" t="s">
        <v>183</v>
      </c>
      <c r="C112" t="s">
        <v>231</v>
      </c>
      <c r="D112" t="s">
        <v>232</v>
      </c>
      <c r="E112">
        <f t="shared" si="2"/>
        <v>2</v>
      </c>
      <c r="F112" s="304">
        <f t="shared" si="3"/>
        <v>4747.8840554616299</v>
      </c>
      <c r="G112">
        <f>VLOOKUP(D112,'Réponse par commune_AA_Mensuel'!$G$5:$AD$214,24,FALSE)</f>
        <v>2650</v>
      </c>
    </row>
    <row r="113" spans="1:7" x14ac:dyDescent="0.35">
      <c r="A113" t="s">
        <v>89</v>
      </c>
      <c r="B113" t="s">
        <v>183</v>
      </c>
      <c r="C113" t="s">
        <v>233</v>
      </c>
      <c r="D113" t="s">
        <v>234</v>
      </c>
      <c r="E113">
        <f t="shared" si="2"/>
        <v>3</v>
      </c>
      <c r="F113" s="304">
        <f t="shared" si="3"/>
        <v>13602.467739834365</v>
      </c>
      <c r="G113">
        <f>VLOOKUP(D113,'Réponse par commune_AA_Mensuel'!$G$5:$AD$214,24,FALSE)</f>
        <v>0</v>
      </c>
    </row>
    <row r="114" spans="1:7" x14ac:dyDescent="0.35">
      <c r="A114" t="s">
        <v>89</v>
      </c>
      <c r="B114" t="s">
        <v>183</v>
      </c>
      <c r="C114" t="s">
        <v>235</v>
      </c>
      <c r="D114" t="s">
        <v>236</v>
      </c>
      <c r="E114">
        <f t="shared" si="2"/>
        <v>4</v>
      </c>
      <c r="F114" s="304">
        <f t="shared" si="3"/>
        <v>8925.6739660883741</v>
      </c>
      <c r="G114">
        <f>VLOOKUP(D114,'Réponse par commune_AA_Mensuel'!$G$5:$AD$214,24,FALSE)</f>
        <v>0</v>
      </c>
    </row>
    <row r="115" spans="1:7" x14ac:dyDescent="0.35">
      <c r="A115" t="s">
        <v>89</v>
      </c>
      <c r="B115" t="s">
        <v>183</v>
      </c>
      <c r="C115" t="s">
        <v>237</v>
      </c>
      <c r="D115" t="s">
        <v>238</v>
      </c>
      <c r="E115">
        <f t="shared" si="2"/>
        <v>4</v>
      </c>
      <c r="F115" s="304">
        <f t="shared" si="3"/>
        <v>15666.119481773516</v>
      </c>
      <c r="G115">
        <f>VLOOKUP(D115,'Réponse par commune_AA_Mensuel'!$G$5:$AD$214,24,FALSE)</f>
        <v>0</v>
      </c>
    </row>
    <row r="116" spans="1:7" x14ac:dyDescent="0.35">
      <c r="A116" t="s">
        <v>89</v>
      </c>
      <c r="B116" t="s">
        <v>183</v>
      </c>
      <c r="C116" t="s">
        <v>239</v>
      </c>
      <c r="D116" t="s">
        <v>240</v>
      </c>
      <c r="E116">
        <f t="shared" si="2"/>
        <v>4</v>
      </c>
      <c r="F116" s="304">
        <f t="shared" si="3"/>
        <v>10970.803981423378</v>
      </c>
      <c r="G116">
        <f>VLOOKUP(D116,'Réponse par commune_AA_Mensuel'!$G$5:$AD$214,24,FALSE)</f>
        <v>0</v>
      </c>
    </row>
    <row r="117" spans="1:7" x14ac:dyDescent="0.35">
      <c r="A117" t="s">
        <v>89</v>
      </c>
      <c r="B117" t="s">
        <v>183</v>
      </c>
      <c r="C117" t="s">
        <v>241</v>
      </c>
      <c r="D117" t="s">
        <v>242</v>
      </c>
      <c r="E117">
        <f t="shared" si="2"/>
        <v>4</v>
      </c>
      <c r="F117" s="304">
        <f t="shared" si="3"/>
        <v>6447.6359153185258</v>
      </c>
      <c r="G117">
        <f>VLOOKUP(D117,'Réponse par commune_AA_Mensuel'!$G$5:$AD$214,24,FALSE)</f>
        <v>0</v>
      </c>
    </row>
    <row r="118" spans="1:7" x14ac:dyDescent="0.35">
      <c r="A118" t="s">
        <v>7</v>
      </c>
      <c r="B118" t="s">
        <v>243</v>
      </c>
      <c r="C118" t="s">
        <v>244</v>
      </c>
      <c r="D118" t="s">
        <v>245</v>
      </c>
      <c r="E118">
        <f t="shared" si="2"/>
        <v>4</v>
      </c>
      <c r="F118" s="304">
        <f t="shared" si="3"/>
        <v>5234.3595698179979</v>
      </c>
      <c r="G118">
        <f>VLOOKUP(D118,'Réponse par commune_AA_Mensuel'!$G$5:$AD$214,24,FALSE)</f>
        <v>0</v>
      </c>
    </row>
    <row r="119" spans="1:7" x14ac:dyDescent="0.35">
      <c r="A119" t="s">
        <v>7</v>
      </c>
      <c r="B119" t="s">
        <v>243</v>
      </c>
      <c r="C119" t="s">
        <v>246</v>
      </c>
      <c r="D119" t="s">
        <v>247</v>
      </c>
      <c r="E119">
        <f t="shared" si="2"/>
        <v>2</v>
      </c>
      <c r="F119" s="304">
        <f t="shared" si="3"/>
        <v>17500</v>
      </c>
      <c r="G119">
        <f>VLOOKUP(D119,'Réponse par commune_AA_Mensuel'!$G$5:$AD$214,24,FALSE)</f>
        <v>15795</v>
      </c>
    </row>
    <row r="120" spans="1:7" x14ac:dyDescent="0.35">
      <c r="A120" t="s">
        <v>7</v>
      </c>
      <c r="B120" t="s">
        <v>243</v>
      </c>
      <c r="C120" t="s">
        <v>63</v>
      </c>
      <c r="D120" t="s">
        <v>248</v>
      </c>
      <c r="E120">
        <f t="shared" si="2"/>
        <v>4</v>
      </c>
      <c r="F120" s="304">
        <f t="shared" si="3"/>
        <v>8204.4092039187399</v>
      </c>
      <c r="G120">
        <f>VLOOKUP(D120,'Réponse par commune_AA_Mensuel'!$G$5:$AD$214,24,FALSE)</f>
        <v>0</v>
      </c>
    </row>
    <row r="121" spans="1:7" x14ac:dyDescent="0.35">
      <c r="A121" t="s">
        <v>7</v>
      </c>
      <c r="B121" t="s">
        <v>243</v>
      </c>
      <c r="C121" t="s">
        <v>249</v>
      </c>
      <c r="D121" t="s">
        <v>250</v>
      </c>
      <c r="E121">
        <f t="shared" si="2"/>
        <v>4</v>
      </c>
      <c r="F121" s="304">
        <f t="shared" si="3"/>
        <v>9558.3256148143882</v>
      </c>
      <c r="G121">
        <f>VLOOKUP(D121,'Réponse par commune_AA_Mensuel'!$G$5:$AD$214,24,FALSE)</f>
        <v>0</v>
      </c>
    </row>
    <row r="122" spans="1:7" x14ac:dyDescent="0.35">
      <c r="A122" t="s">
        <v>7</v>
      </c>
      <c r="B122" t="s">
        <v>243</v>
      </c>
      <c r="C122" t="s">
        <v>251</v>
      </c>
      <c r="D122" t="s">
        <v>252</v>
      </c>
      <c r="E122">
        <f t="shared" si="2"/>
        <v>4</v>
      </c>
      <c r="F122" s="304">
        <f t="shared" si="3"/>
        <v>7552.7785127191191</v>
      </c>
      <c r="G122">
        <f>VLOOKUP(D122,'Réponse par commune_AA_Mensuel'!$G$5:$AD$214,24,FALSE)</f>
        <v>0</v>
      </c>
    </row>
    <row r="123" spans="1:7" x14ac:dyDescent="0.35">
      <c r="A123" t="s">
        <v>7</v>
      </c>
      <c r="B123" t="s">
        <v>243</v>
      </c>
      <c r="C123" t="s">
        <v>253</v>
      </c>
      <c r="D123" t="s">
        <v>254</v>
      </c>
      <c r="E123">
        <f t="shared" si="2"/>
        <v>4</v>
      </c>
      <c r="F123" s="304">
        <f t="shared" si="3"/>
        <v>9060.3206543497417</v>
      </c>
      <c r="G123">
        <f>VLOOKUP(D123,'Réponse par commune_AA_Mensuel'!$G$5:$AD$214,24,FALSE)</f>
        <v>0</v>
      </c>
    </row>
    <row r="124" spans="1:7" x14ac:dyDescent="0.35">
      <c r="A124" t="s">
        <v>7</v>
      </c>
      <c r="B124" t="s">
        <v>243</v>
      </c>
      <c r="C124" t="s">
        <v>255</v>
      </c>
      <c r="D124" t="s">
        <v>256</v>
      </c>
      <c r="E124">
        <f t="shared" si="2"/>
        <v>2</v>
      </c>
      <c r="F124" s="304">
        <f t="shared" si="3"/>
        <v>17250</v>
      </c>
      <c r="G124">
        <f>VLOOKUP(D124,'Réponse par commune_AA_Mensuel'!$G$5:$AD$214,24,FALSE)</f>
        <v>12075</v>
      </c>
    </row>
    <row r="125" spans="1:7" x14ac:dyDescent="0.35">
      <c r="A125" t="s">
        <v>7</v>
      </c>
      <c r="B125" t="s">
        <v>243</v>
      </c>
      <c r="C125" t="s">
        <v>257</v>
      </c>
      <c r="D125" t="s">
        <v>258</v>
      </c>
      <c r="E125">
        <f t="shared" si="2"/>
        <v>4</v>
      </c>
      <c r="F125" s="304">
        <f t="shared" si="3"/>
        <v>16734.218587565003</v>
      </c>
      <c r="G125">
        <f>VLOOKUP(D125,'Réponse par commune_AA_Mensuel'!$G$5:$AD$214,24,FALSE)</f>
        <v>0</v>
      </c>
    </row>
    <row r="126" spans="1:7" x14ac:dyDescent="0.35">
      <c r="A126" t="s">
        <v>7</v>
      </c>
      <c r="B126" t="s">
        <v>243</v>
      </c>
      <c r="C126" t="s">
        <v>243</v>
      </c>
      <c r="D126" t="s">
        <v>259</v>
      </c>
      <c r="E126">
        <f t="shared" si="2"/>
        <v>4</v>
      </c>
      <c r="F126" s="304">
        <f t="shared" si="3"/>
        <v>17956.942306560606</v>
      </c>
      <c r="G126">
        <f>VLOOKUP(D126,'Réponse par commune_AA_Mensuel'!$G$5:$AD$214,24,FALSE)</f>
        <v>0</v>
      </c>
    </row>
    <row r="127" spans="1:7" x14ac:dyDescent="0.35">
      <c r="A127" t="s">
        <v>7</v>
      </c>
      <c r="B127" t="s">
        <v>243</v>
      </c>
      <c r="C127" t="s">
        <v>260</v>
      </c>
      <c r="D127" t="s">
        <v>261</v>
      </c>
      <c r="E127">
        <f t="shared" si="2"/>
        <v>4</v>
      </c>
      <c r="F127" s="304">
        <f t="shared" si="3"/>
        <v>4205.3017496750745</v>
      </c>
      <c r="G127">
        <f>VLOOKUP(D127,'Réponse par commune_AA_Mensuel'!$G$5:$AD$214,24,FALSE)</f>
        <v>0</v>
      </c>
    </row>
    <row r="128" spans="1:7" x14ac:dyDescent="0.35">
      <c r="A128" t="s">
        <v>7</v>
      </c>
      <c r="B128" t="s">
        <v>243</v>
      </c>
      <c r="C128" t="s">
        <v>262</v>
      </c>
      <c r="D128" t="s">
        <v>263</v>
      </c>
      <c r="E128">
        <f t="shared" si="2"/>
        <v>2</v>
      </c>
      <c r="F128" s="304">
        <f t="shared" si="3"/>
        <v>25865</v>
      </c>
      <c r="G128">
        <f>VLOOKUP(D128,'Réponse par commune_AA_Mensuel'!$G$5:$AD$214,24,FALSE)</f>
        <v>17715</v>
      </c>
    </row>
    <row r="129" spans="1:7" x14ac:dyDescent="0.35">
      <c r="A129" t="s">
        <v>7</v>
      </c>
      <c r="B129" t="s">
        <v>243</v>
      </c>
      <c r="C129" t="s">
        <v>264</v>
      </c>
      <c r="D129" t="s">
        <v>265</v>
      </c>
      <c r="E129">
        <f t="shared" si="2"/>
        <v>4</v>
      </c>
      <c r="F129" s="304">
        <f t="shared" si="3"/>
        <v>12086.934419189633</v>
      </c>
      <c r="G129">
        <f>VLOOKUP(D129,'Réponse par commune_AA_Mensuel'!$G$5:$AD$214,24,FALSE)</f>
        <v>0</v>
      </c>
    </row>
    <row r="130" spans="1:7" x14ac:dyDescent="0.35">
      <c r="A130" t="s">
        <v>7</v>
      </c>
      <c r="B130" t="s">
        <v>243</v>
      </c>
      <c r="C130" t="s">
        <v>266</v>
      </c>
      <c r="D130" t="s">
        <v>267</v>
      </c>
      <c r="E130">
        <f t="shared" ref="E130:E193" si="4">VLOOKUP(D130,prio,2,FALSE)</f>
        <v>4</v>
      </c>
      <c r="F130" s="304">
        <f t="shared" ref="F130:F193" si="5">VLOOKUP(D130,pop,7,FALSE)</f>
        <v>24747.958567079775</v>
      </c>
      <c r="G130">
        <f>VLOOKUP(D130,'Réponse par commune_AA_Mensuel'!$G$5:$AD$214,24,FALSE)</f>
        <v>0</v>
      </c>
    </row>
    <row r="131" spans="1:7" x14ac:dyDescent="0.35">
      <c r="A131" t="s">
        <v>7</v>
      </c>
      <c r="B131" t="s">
        <v>243</v>
      </c>
      <c r="C131" t="s">
        <v>268</v>
      </c>
      <c r="D131" t="s">
        <v>269</v>
      </c>
      <c r="E131">
        <f t="shared" si="4"/>
        <v>4</v>
      </c>
      <c r="F131" s="304">
        <f t="shared" si="5"/>
        <v>11157.477585558172</v>
      </c>
      <c r="G131">
        <f>VLOOKUP(D131,'Réponse par commune_AA_Mensuel'!$G$5:$AD$214,24,FALSE)</f>
        <v>0</v>
      </c>
    </row>
    <row r="132" spans="1:7" x14ac:dyDescent="0.35">
      <c r="A132" t="s">
        <v>7</v>
      </c>
      <c r="B132" t="s">
        <v>243</v>
      </c>
      <c r="C132" t="s">
        <v>270</v>
      </c>
      <c r="D132" t="s">
        <v>271</v>
      </c>
      <c r="E132">
        <f t="shared" si="4"/>
        <v>4</v>
      </c>
      <c r="F132" s="304">
        <f t="shared" si="5"/>
        <v>14758.181079114933</v>
      </c>
      <c r="G132">
        <f>VLOOKUP(D132,'Réponse par commune_AA_Mensuel'!$G$5:$AD$214,24,FALSE)</f>
        <v>0</v>
      </c>
    </row>
    <row r="133" spans="1:7" x14ac:dyDescent="0.35">
      <c r="A133" t="s">
        <v>7</v>
      </c>
      <c r="B133" t="s">
        <v>243</v>
      </c>
      <c r="C133" t="s">
        <v>272</v>
      </c>
      <c r="D133" t="s">
        <v>272</v>
      </c>
      <c r="E133">
        <f t="shared" si="4"/>
        <v>4</v>
      </c>
      <c r="F133" s="304">
        <f t="shared" si="5"/>
        <v>3588.7167929228908</v>
      </c>
      <c r="G133">
        <f>VLOOKUP(D133,'Réponse par commune_AA_Mensuel'!$G$5:$AD$214,24,FALSE)</f>
        <v>0</v>
      </c>
    </row>
    <row r="134" spans="1:7" x14ac:dyDescent="0.35">
      <c r="A134" t="s">
        <v>7</v>
      </c>
      <c r="B134" t="s">
        <v>243</v>
      </c>
      <c r="C134" t="s">
        <v>25</v>
      </c>
      <c r="D134" t="s">
        <v>273</v>
      </c>
      <c r="E134">
        <f t="shared" si="4"/>
        <v>2</v>
      </c>
      <c r="F134" s="304">
        <f t="shared" si="5"/>
        <v>26750</v>
      </c>
      <c r="G134">
        <f>VLOOKUP(D134,'Réponse par commune_AA_Mensuel'!$G$5:$AD$214,24,FALSE)</f>
        <v>17875</v>
      </c>
    </row>
    <row r="135" spans="1:7" x14ac:dyDescent="0.35">
      <c r="A135" t="s">
        <v>7</v>
      </c>
      <c r="B135" t="s">
        <v>243</v>
      </c>
      <c r="C135" t="s">
        <v>274</v>
      </c>
      <c r="D135" t="s">
        <v>275</v>
      </c>
      <c r="E135">
        <f t="shared" si="4"/>
        <v>4</v>
      </c>
      <c r="F135" s="304">
        <f t="shared" si="5"/>
        <v>9103.3575181775723</v>
      </c>
      <c r="G135">
        <f>VLOOKUP(D135,'Réponse par commune_AA_Mensuel'!$G$5:$AD$214,24,FALSE)</f>
        <v>0</v>
      </c>
    </row>
    <row r="136" spans="1:7" x14ac:dyDescent="0.35">
      <c r="A136" t="s">
        <v>7</v>
      </c>
      <c r="B136" t="s">
        <v>243</v>
      </c>
      <c r="C136" t="s">
        <v>276</v>
      </c>
      <c r="D136" t="s">
        <v>277</v>
      </c>
      <c r="E136">
        <f t="shared" si="4"/>
        <v>4</v>
      </c>
      <c r="F136" s="304">
        <f t="shared" si="5"/>
        <v>6410.0508762822192</v>
      </c>
      <c r="G136">
        <f>VLOOKUP(D136,'Réponse par commune_AA_Mensuel'!$G$5:$AD$214,24,FALSE)</f>
        <v>0</v>
      </c>
    </row>
    <row r="137" spans="1:7" x14ac:dyDescent="0.35">
      <c r="A137" t="s">
        <v>7</v>
      </c>
      <c r="B137" t="s">
        <v>243</v>
      </c>
      <c r="C137" t="s">
        <v>278</v>
      </c>
      <c r="D137" t="s">
        <v>279</v>
      </c>
      <c r="E137">
        <f t="shared" si="4"/>
        <v>4</v>
      </c>
      <c r="F137" s="304">
        <f t="shared" si="5"/>
        <v>3440.0012718592779</v>
      </c>
      <c r="G137">
        <f>VLOOKUP(D137,'Réponse par commune_AA_Mensuel'!$G$5:$AD$214,24,FALSE)</f>
        <v>0</v>
      </c>
    </row>
    <row r="138" spans="1:7" x14ac:dyDescent="0.35">
      <c r="A138" t="s">
        <v>7</v>
      </c>
      <c r="B138" t="s">
        <v>243</v>
      </c>
      <c r="C138" t="s">
        <v>280</v>
      </c>
      <c r="D138" t="s">
        <v>281</v>
      </c>
      <c r="E138">
        <f t="shared" si="4"/>
        <v>4</v>
      </c>
      <c r="F138" s="304">
        <f t="shared" si="5"/>
        <v>4356.4723617951522</v>
      </c>
      <c r="G138">
        <f>VLOOKUP(D138,'Réponse par commune_AA_Mensuel'!$G$5:$AD$214,24,FALSE)</f>
        <v>0</v>
      </c>
    </row>
    <row r="139" spans="1:7" x14ac:dyDescent="0.35">
      <c r="A139" t="s">
        <v>7</v>
      </c>
      <c r="B139" t="s">
        <v>243</v>
      </c>
      <c r="C139" t="s">
        <v>282</v>
      </c>
      <c r="D139" t="s">
        <v>283</v>
      </c>
      <c r="E139">
        <f t="shared" si="4"/>
        <v>4</v>
      </c>
      <c r="F139" s="304">
        <f t="shared" si="5"/>
        <v>2620.218687086156</v>
      </c>
      <c r="G139">
        <f>VLOOKUP(D139,'Réponse par commune_AA_Mensuel'!$G$5:$AD$214,24,FALSE)</f>
        <v>0</v>
      </c>
    </row>
    <row r="140" spans="1:7" x14ac:dyDescent="0.35">
      <c r="A140" t="s">
        <v>7</v>
      </c>
      <c r="B140" t="s">
        <v>284</v>
      </c>
      <c r="C140" t="s">
        <v>285</v>
      </c>
      <c r="D140" t="s">
        <v>286</v>
      </c>
      <c r="E140">
        <f t="shared" si="4"/>
        <v>4</v>
      </c>
      <c r="F140" s="304">
        <f t="shared" si="5"/>
        <v>7977.695390162582</v>
      </c>
      <c r="G140">
        <f>VLOOKUP(D140,'Réponse par commune_AA_Mensuel'!$G$5:$AD$214,24,FALSE)</f>
        <v>0</v>
      </c>
    </row>
    <row r="141" spans="1:7" x14ac:dyDescent="0.35">
      <c r="A141" t="s">
        <v>7</v>
      </c>
      <c r="B141" t="s">
        <v>284</v>
      </c>
      <c r="C141" t="s">
        <v>287</v>
      </c>
      <c r="D141" t="s">
        <v>288</v>
      </c>
      <c r="E141">
        <f t="shared" si="4"/>
        <v>4</v>
      </c>
      <c r="F141" s="304">
        <f t="shared" si="5"/>
        <v>11395.720849605314</v>
      </c>
      <c r="G141">
        <f>VLOOKUP(D141,'Réponse par commune_AA_Mensuel'!$G$5:$AD$214,24,FALSE)</f>
        <v>0</v>
      </c>
    </row>
    <row r="142" spans="1:7" x14ac:dyDescent="0.35">
      <c r="A142" t="s">
        <v>7</v>
      </c>
      <c r="B142" t="s">
        <v>284</v>
      </c>
      <c r="C142" t="s">
        <v>289</v>
      </c>
      <c r="D142" t="s">
        <v>290</v>
      </c>
      <c r="E142">
        <f t="shared" si="4"/>
        <v>4</v>
      </c>
      <c r="F142" s="304">
        <f t="shared" si="5"/>
        <v>9544.7983577665054</v>
      </c>
      <c r="G142">
        <f>VLOOKUP(D142,'Réponse par commune_AA_Mensuel'!$G$5:$AD$214,24,FALSE)</f>
        <v>0</v>
      </c>
    </row>
    <row r="143" spans="1:7" x14ac:dyDescent="0.35">
      <c r="A143" t="s">
        <v>7</v>
      </c>
      <c r="B143" t="s">
        <v>284</v>
      </c>
      <c r="C143" t="s">
        <v>63</v>
      </c>
      <c r="D143" t="s">
        <v>291</v>
      </c>
      <c r="E143">
        <f t="shared" si="4"/>
        <v>4</v>
      </c>
      <c r="F143" s="304">
        <f t="shared" si="5"/>
        <v>4319.4288802519559</v>
      </c>
      <c r="G143">
        <f>VLOOKUP(D143,'Réponse par commune_AA_Mensuel'!$G$5:$AD$214,24,FALSE)</f>
        <v>0</v>
      </c>
    </row>
    <row r="144" spans="1:7" x14ac:dyDescent="0.35">
      <c r="A144" t="s">
        <v>7</v>
      </c>
      <c r="B144" t="s">
        <v>284</v>
      </c>
      <c r="C144" t="s">
        <v>292</v>
      </c>
      <c r="D144" t="s">
        <v>293</v>
      </c>
      <c r="E144">
        <f t="shared" si="4"/>
        <v>2</v>
      </c>
      <c r="F144" s="304">
        <f t="shared" si="5"/>
        <v>12255.086295610856</v>
      </c>
      <c r="G144">
        <f>VLOOKUP(D144,'Réponse par commune_AA_Mensuel'!$G$5:$AD$214,24,FALSE)</f>
        <v>7775</v>
      </c>
    </row>
    <row r="145" spans="1:7" x14ac:dyDescent="0.35">
      <c r="A145" t="s">
        <v>7</v>
      </c>
      <c r="B145" t="s">
        <v>284</v>
      </c>
      <c r="C145" t="s">
        <v>294</v>
      </c>
      <c r="D145" t="s">
        <v>295</v>
      </c>
      <c r="E145">
        <f t="shared" si="4"/>
        <v>4</v>
      </c>
      <c r="F145" s="304">
        <f t="shared" si="5"/>
        <v>9845.5991352767978</v>
      </c>
      <c r="G145">
        <f>VLOOKUP(D145,'Réponse par commune_AA_Mensuel'!$G$5:$AD$214,24,FALSE)</f>
        <v>10070</v>
      </c>
    </row>
    <row r="146" spans="1:7" x14ac:dyDescent="0.35">
      <c r="A146" t="s">
        <v>7</v>
      </c>
      <c r="B146" t="s">
        <v>284</v>
      </c>
      <c r="C146" t="s">
        <v>296</v>
      </c>
      <c r="D146" t="s">
        <v>297</v>
      </c>
      <c r="E146">
        <f t="shared" si="4"/>
        <v>4</v>
      </c>
      <c r="F146" s="304">
        <f t="shared" si="5"/>
        <v>15001.418823655435</v>
      </c>
      <c r="G146">
        <f>VLOOKUP(D146,'Réponse par commune_AA_Mensuel'!$G$5:$AD$214,24,FALSE)</f>
        <v>0</v>
      </c>
    </row>
    <row r="147" spans="1:7" x14ac:dyDescent="0.35">
      <c r="A147" t="s">
        <v>7</v>
      </c>
      <c r="B147" t="s">
        <v>284</v>
      </c>
      <c r="C147" t="s">
        <v>298</v>
      </c>
      <c r="D147" t="s">
        <v>299</v>
      </c>
      <c r="E147">
        <f t="shared" si="4"/>
        <v>3</v>
      </c>
      <c r="F147" s="304">
        <f t="shared" si="5"/>
        <v>5783.934160762029</v>
      </c>
      <c r="G147">
        <f>VLOOKUP(D147,'Réponse par commune_AA_Mensuel'!$G$5:$AD$214,24,FALSE)</f>
        <v>0</v>
      </c>
    </row>
    <row r="148" spans="1:7" x14ac:dyDescent="0.35">
      <c r="A148" t="s">
        <v>7</v>
      </c>
      <c r="B148" t="s">
        <v>284</v>
      </c>
      <c r="C148" t="s">
        <v>192</v>
      </c>
      <c r="D148" t="s">
        <v>300</v>
      </c>
      <c r="E148">
        <f t="shared" si="4"/>
        <v>3</v>
      </c>
      <c r="F148" s="304">
        <f t="shared" si="5"/>
        <v>3784.3804300018664</v>
      </c>
      <c r="G148">
        <f>VLOOKUP(D148,'Réponse par commune_AA_Mensuel'!$G$5:$AD$214,24,FALSE)</f>
        <v>0</v>
      </c>
    </row>
    <row r="149" spans="1:7" x14ac:dyDescent="0.35">
      <c r="A149" t="s">
        <v>7</v>
      </c>
      <c r="B149" t="s">
        <v>284</v>
      </c>
      <c r="C149" t="s">
        <v>301</v>
      </c>
      <c r="D149" t="s">
        <v>302</v>
      </c>
      <c r="E149">
        <f t="shared" si="4"/>
        <v>4</v>
      </c>
      <c r="F149" s="304">
        <f t="shared" si="5"/>
        <v>14170.564086531625</v>
      </c>
      <c r="G149">
        <f>VLOOKUP(D149,'Réponse par commune_AA_Mensuel'!$G$5:$AD$214,24,FALSE)</f>
        <v>0</v>
      </c>
    </row>
    <row r="150" spans="1:7" x14ac:dyDescent="0.35">
      <c r="A150" t="s">
        <v>7</v>
      </c>
      <c r="B150" t="s">
        <v>284</v>
      </c>
      <c r="C150" t="s">
        <v>303</v>
      </c>
      <c r="D150" t="s">
        <v>304</v>
      </c>
      <c r="E150">
        <f t="shared" si="4"/>
        <v>4</v>
      </c>
      <c r="F150" s="304">
        <f t="shared" si="5"/>
        <v>9029.2705473943024</v>
      </c>
      <c r="G150">
        <f>VLOOKUP(D150,'Réponse par commune_AA_Mensuel'!$G$5:$AD$214,24,FALSE)</f>
        <v>0</v>
      </c>
    </row>
    <row r="151" spans="1:7" x14ac:dyDescent="0.35">
      <c r="A151" t="s">
        <v>7</v>
      </c>
      <c r="B151" t="s">
        <v>284</v>
      </c>
      <c r="C151" t="s">
        <v>305</v>
      </c>
      <c r="D151" t="s">
        <v>306</v>
      </c>
      <c r="E151">
        <f t="shared" si="4"/>
        <v>4</v>
      </c>
      <c r="F151" s="304">
        <f t="shared" si="5"/>
        <v>4879.5340701986215</v>
      </c>
      <c r="G151">
        <f>VLOOKUP(D151,'Réponse par commune_AA_Mensuel'!$G$5:$AD$214,24,FALSE)</f>
        <v>0</v>
      </c>
    </row>
    <row r="152" spans="1:7" x14ac:dyDescent="0.35">
      <c r="A152" t="s">
        <v>7</v>
      </c>
      <c r="B152" t="s">
        <v>284</v>
      </c>
      <c r="C152" t="s">
        <v>307</v>
      </c>
      <c r="D152" t="s">
        <v>308</v>
      </c>
      <c r="E152">
        <f t="shared" si="4"/>
        <v>4</v>
      </c>
      <c r="F152" s="304">
        <f t="shared" si="5"/>
        <v>6902.6040120413682</v>
      </c>
      <c r="G152">
        <f>VLOOKUP(D152,'Réponse par commune_AA_Mensuel'!$G$5:$AD$214,24,FALSE)</f>
        <v>0</v>
      </c>
    </row>
    <row r="153" spans="1:7" x14ac:dyDescent="0.35">
      <c r="A153" t="s">
        <v>7</v>
      </c>
      <c r="B153" t="s">
        <v>284</v>
      </c>
      <c r="C153" t="s">
        <v>309</v>
      </c>
      <c r="D153" t="s">
        <v>310</v>
      </c>
      <c r="E153">
        <f t="shared" si="4"/>
        <v>4</v>
      </c>
      <c r="F153" s="304">
        <f t="shared" si="5"/>
        <v>4962.6110991287887</v>
      </c>
      <c r="G153">
        <f>VLOOKUP(D153,'Réponse par commune_AA_Mensuel'!$G$5:$AD$214,24,FALSE)</f>
        <v>0</v>
      </c>
    </row>
    <row r="154" spans="1:7" x14ac:dyDescent="0.35">
      <c r="A154" t="s">
        <v>7</v>
      </c>
      <c r="B154" t="s">
        <v>284</v>
      </c>
      <c r="C154" t="s">
        <v>311</v>
      </c>
      <c r="D154" t="s">
        <v>312</v>
      </c>
      <c r="E154">
        <f t="shared" si="4"/>
        <v>4</v>
      </c>
      <c r="F154" s="304">
        <f t="shared" si="5"/>
        <v>3685.7783352004139</v>
      </c>
      <c r="G154">
        <f>VLOOKUP(D154,'Réponse par commune_AA_Mensuel'!$G$5:$AD$214,24,FALSE)</f>
        <v>0</v>
      </c>
    </row>
    <row r="155" spans="1:7" x14ac:dyDescent="0.35">
      <c r="A155" t="s">
        <v>7</v>
      </c>
      <c r="B155" t="s">
        <v>284</v>
      </c>
      <c r="C155" t="s">
        <v>313</v>
      </c>
      <c r="D155" t="s">
        <v>314</v>
      </c>
      <c r="E155">
        <f t="shared" si="4"/>
        <v>4</v>
      </c>
      <c r="F155" s="304">
        <f t="shared" si="5"/>
        <v>17758.739217878061</v>
      </c>
      <c r="G155">
        <f>VLOOKUP(D155,'Réponse par commune_AA_Mensuel'!$G$5:$AD$214,24,FALSE)</f>
        <v>0</v>
      </c>
    </row>
    <row r="156" spans="1:7" x14ac:dyDescent="0.35">
      <c r="A156" t="s">
        <v>7</v>
      </c>
      <c r="B156" t="s">
        <v>284</v>
      </c>
      <c r="C156" t="s">
        <v>315</v>
      </c>
      <c r="D156" t="s">
        <v>316</v>
      </c>
      <c r="E156">
        <f t="shared" si="4"/>
        <v>4</v>
      </c>
      <c r="F156" s="304">
        <f t="shared" si="5"/>
        <v>13894.278438581745</v>
      </c>
      <c r="G156">
        <f>VLOOKUP(D156,'Réponse par commune_AA_Mensuel'!$G$5:$AD$214,24,FALSE)</f>
        <v>0</v>
      </c>
    </row>
    <row r="157" spans="1:7" x14ac:dyDescent="0.35">
      <c r="A157" t="s">
        <v>7</v>
      </c>
      <c r="B157" t="s">
        <v>284</v>
      </c>
      <c r="C157" t="s">
        <v>317</v>
      </c>
      <c r="D157" t="s">
        <v>318</v>
      </c>
      <c r="E157">
        <f t="shared" si="4"/>
        <v>4</v>
      </c>
      <c r="F157" s="304">
        <f t="shared" si="5"/>
        <v>33552.970394656862</v>
      </c>
      <c r="G157">
        <f>VLOOKUP(D157,'Réponse par commune_AA_Mensuel'!$G$5:$AD$214,24,FALSE)</f>
        <v>0</v>
      </c>
    </row>
    <row r="158" spans="1:7" x14ac:dyDescent="0.35">
      <c r="A158" t="s">
        <v>7</v>
      </c>
      <c r="B158" t="s">
        <v>284</v>
      </c>
      <c r="C158" t="s">
        <v>319</v>
      </c>
      <c r="D158" t="s">
        <v>320</v>
      </c>
      <c r="E158">
        <f t="shared" si="4"/>
        <v>4</v>
      </c>
      <c r="F158" s="304">
        <f t="shared" si="5"/>
        <v>19781.809179503278</v>
      </c>
      <c r="G158">
        <f>VLOOKUP(D158,'Réponse par commune_AA_Mensuel'!$G$5:$AD$214,24,FALSE)</f>
        <v>0</v>
      </c>
    </row>
    <row r="159" spans="1:7" x14ac:dyDescent="0.35">
      <c r="A159" t="s">
        <v>7</v>
      </c>
      <c r="B159" t="s">
        <v>284</v>
      </c>
      <c r="C159" t="s">
        <v>321</v>
      </c>
      <c r="D159" t="s">
        <v>322</v>
      </c>
      <c r="E159">
        <f t="shared" si="4"/>
        <v>4</v>
      </c>
      <c r="F159" s="304">
        <f t="shared" si="5"/>
        <v>11288.128699929021</v>
      </c>
      <c r="G159">
        <f>VLOOKUP(D159,'Réponse par commune_AA_Mensuel'!$G$5:$AD$214,24,FALSE)</f>
        <v>0</v>
      </c>
    </row>
    <row r="160" spans="1:7" x14ac:dyDescent="0.35">
      <c r="A160" t="s">
        <v>7</v>
      </c>
      <c r="B160" t="s">
        <v>284</v>
      </c>
      <c r="C160" t="s">
        <v>323</v>
      </c>
      <c r="D160" t="s">
        <v>324</v>
      </c>
      <c r="E160">
        <f t="shared" si="4"/>
        <v>4</v>
      </c>
      <c r="F160" s="304">
        <f t="shared" si="5"/>
        <v>5484.1322826082851</v>
      </c>
      <c r="G160">
        <f>VLOOKUP(D160,'Réponse par commune_AA_Mensuel'!$G$5:$AD$214,24,FALSE)</f>
        <v>0</v>
      </c>
    </row>
    <row r="161" spans="1:7" x14ac:dyDescent="0.35">
      <c r="A161" t="s">
        <v>7</v>
      </c>
      <c r="B161" t="s">
        <v>284</v>
      </c>
      <c r="C161" t="s">
        <v>325</v>
      </c>
      <c r="D161" t="s">
        <v>326</v>
      </c>
      <c r="E161">
        <f t="shared" si="4"/>
        <v>4</v>
      </c>
      <c r="F161" s="304">
        <f t="shared" si="5"/>
        <v>5464.6116429736612</v>
      </c>
      <c r="G161">
        <f>VLOOKUP(D161,'Réponse par commune_AA_Mensuel'!$G$5:$AD$214,24,FALSE)</f>
        <v>0</v>
      </c>
    </row>
    <row r="162" spans="1:7" x14ac:dyDescent="0.35">
      <c r="A162" t="s">
        <v>7</v>
      </c>
      <c r="B162" t="s">
        <v>284</v>
      </c>
      <c r="C162" t="s">
        <v>327</v>
      </c>
      <c r="D162" t="s">
        <v>328</v>
      </c>
      <c r="E162">
        <f t="shared" si="4"/>
        <v>4</v>
      </c>
      <c r="F162" s="304">
        <f t="shared" si="5"/>
        <v>16556.535035022822</v>
      </c>
      <c r="G162">
        <f>VLOOKUP(D162,'Réponse par commune_AA_Mensuel'!$G$5:$AD$214,24,FALSE)</f>
        <v>0</v>
      </c>
    </row>
    <row r="163" spans="1:7" x14ac:dyDescent="0.35">
      <c r="A163" t="s">
        <v>7</v>
      </c>
      <c r="B163" t="s">
        <v>284</v>
      </c>
      <c r="C163" t="s">
        <v>329</v>
      </c>
      <c r="D163" t="s">
        <v>330</v>
      </c>
      <c r="E163">
        <f t="shared" si="4"/>
        <v>3</v>
      </c>
      <c r="F163" s="304">
        <f t="shared" si="5"/>
        <v>9029.2705473943024</v>
      </c>
      <c r="G163">
        <f>VLOOKUP(D163,'Réponse par commune_AA_Mensuel'!$G$5:$AD$214,24,FALSE)</f>
        <v>0</v>
      </c>
    </row>
    <row r="164" spans="1:7" x14ac:dyDescent="0.35">
      <c r="A164" t="s">
        <v>7</v>
      </c>
      <c r="B164" t="s">
        <v>284</v>
      </c>
      <c r="C164" t="s">
        <v>331</v>
      </c>
      <c r="D164" t="s">
        <v>332</v>
      </c>
      <c r="E164">
        <f t="shared" si="4"/>
        <v>4</v>
      </c>
      <c r="F164" s="304">
        <f t="shared" si="5"/>
        <v>10893.178700624472</v>
      </c>
      <c r="G164">
        <f>VLOOKUP(D164,'Réponse par commune_AA_Mensuel'!$G$5:$AD$214,24,FALSE)</f>
        <v>8500</v>
      </c>
    </row>
    <row r="165" spans="1:7" x14ac:dyDescent="0.35">
      <c r="A165" t="s">
        <v>7</v>
      </c>
      <c r="B165" t="s">
        <v>284</v>
      </c>
      <c r="C165" t="s">
        <v>333</v>
      </c>
      <c r="D165" t="s">
        <v>334</v>
      </c>
      <c r="E165">
        <f t="shared" si="4"/>
        <v>4</v>
      </c>
      <c r="F165" s="304">
        <f t="shared" si="5"/>
        <v>13157.031316197785</v>
      </c>
      <c r="G165">
        <f>VLOOKUP(D165,'Réponse par commune_AA_Mensuel'!$G$5:$AD$214,24,FALSE)</f>
        <v>0</v>
      </c>
    </row>
    <row r="166" spans="1:7" x14ac:dyDescent="0.35">
      <c r="A166" t="s">
        <v>7</v>
      </c>
      <c r="B166" t="s">
        <v>284</v>
      </c>
      <c r="C166" t="s">
        <v>335</v>
      </c>
      <c r="D166" t="s">
        <v>336</v>
      </c>
      <c r="E166">
        <f t="shared" si="4"/>
        <v>4</v>
      </c>
      <c r="F166" s="304">
        <f t="shared" si="5"/>
        <v>6302.0013883183856</v>
      </c>
      <c r="G166">
        <f>VLOOKUP(D166,'Réponse par commune_AA_Mensuel'!$G$5:$AD$214,24,FALSE)</f>
        <v>0</v>
      </c>
    </row>
    <row r="167" spans="1:7" x14ac:dyDescent="0.35">
      <c r="A167" t="s">
        <v>7</v>
      </c>
      <c r="B167" t="s">
        <v>284</v>
      </c>
      <c r="C167" t="s">
        <v>337</v>
      </c>
      <c r="D167" t="s">
        <v>337</v>
      </c>
      <c r="E167">
        <f t="shared" si="4"/>
        <v>4</v>
      </c>
      <c r="F167" s="304">
        <f t="shared" si="5"/>
        <v>4602.2495277707721</v>
      </c>
      <c r="G167">
        <f>VLOOKUP(D167,'Réponse par commune_AA_Mensuel'!$G$5:$AD$214,24,FALSE)</f>
        <v>0</v>
      </c>
    </row>
    <row r="168" spans="1:7" x14ac:dyDescent="0.35">
      <c r="A168" t="s">
        <v>7</v>
      </c>
      <c r="B168" t="s">
        <v>284</v>
      </c>
      <c r="C168" t="s">
        <v>284</v>
      </c>
      <c r="D168" t="s">
        <v>338</v>
      </c>
      <c r="E168">
        <f t="shared" si="4"/>
        <v>4</v>
      </c>
      <c r="F168" s="304">
        <f t="shared" si="5"/>
        <v>78592.272557562508</v>
      </c>
      <c r="G168">
        <f>VLOOKUP(D168,'Réponse par commune_AA_Mensuel'!$G$5:$AD$214,24,FALSE)</f>
        <v>0</v>
      </c>
    </row>
    <row r="169" spans="1:7" x14ac:dyDescent="0.35">
      <c r="A169" t="s">
        <v>89</v>
      </c>
      <c r="B169" t="s">
        <v>339</v>
      </c>
      <c r="C169" t="s">
        <v>340</v>
      </c>
      <c r="D169" t="s">
        <v>341</v>
      </c>
      <c r="E169">
        <f t="shared" si="4"/>
        <v>4</v>
      </c>
      <c r="F169" s="304">
        <f t="shared" si="5"/>
        <v>14187.088037654705</v>
      </c>
      <c r="G169">
        <f>VLOOKUP(D169,'Réponse par commune_AA_Mensuel'!$G$5:$AD$214,24,FALSE)</f>
        <v>0</v>
      </c>
    </row>
    <row r="170" spans="1:7" x14ac:dyDescent="0.35">
      <c r="A170" t="s">
        <v>89</v>
      </c>
      <c r="B170" t="s">
        <v>339</v>
      </c>
      <c r="C170" t="s">
        <v>342</v>
      </c>
      <c r="D170" t="s">
        <v>343</v>
      </c>
      <c r="E170">
        <f t="shared" si="4"/>
        <v>4</v>
      </c>
      <c r="F170" s="304">
        <f t="shared" si="5"/>
        <v>7502.2077569193925</v>
      </c>
      <c r="G170">
        <f>VLOOKUP(D170,'Réponse par commune_AA_Mensuel'!$G$5:$AD$214,24,FALSE)</f>
        <v>0</v>
      </c>
    </row>
    <row r="171" spans="1:7" x14ac:dyDescent="0.35">
      <c r="A171" t="s">
        <v>89</v>
      </c>
      <c r="B171" t="s">
        <v>339</v>
      </c>
      <c r="C171" t="s">
        <v>344</v>
      </c>
      <c r="D171" t="s">
        <v>345</v>
      </c>
      <c r="E171">
        <f t="shared" si="4"/>
        <v>4</v>
      </c>
      <c r="F171" s="304">
        <f t="shared" si="5"/>
        <v>16330.278523761852</v>
      </c>
      <c r="G171">
        <f>VLOOKUP(D171,'Réponse par commune_AA_Mensuel'!$G$5:$AD$214,24,FALSE)</f>
        <v>0</v>
      </c>
    </row>
    <row r="172" spans="1:7" x14ac:dyDescent="0.35">
      <c r="A172" t="s">
        <v>89</v>
      </c>
      <c r="B172" t="s">
        <v>339</v>
      </c>
      <c r="C172" t="s">
        <v>346</v>
      </c>
      <c r="D172" t="s">
        <v>347</v>
      </c>
      <c r="E172">
        <f t="shared" si="4"/>
        <v>4</v>
      </c>
      <c r="F172" s="304">
        <f t="shared" si="5"/>
        <v>7775.4967159388907</v>
      </c>
      <c r="G172">
        <f>VLOOKUP(D172,'Réponse par commune_AA_Mensuel'!$G$5:$AD$214,24,FALSE)</f>
        <v>0</v>
      </c>
    </row>
    <row r="173" spans="1:7" x14ac:dyDescent="0.35">
      <c r="A173" t="s">
        <v>89</v>
      </c>
      <c r="B173" t="s">
        <v>339</v>
      </c>
      <c r="C173" t="s">
        <v>348</v>
      </c>
      <c r="D173" t="s">
        <v>349</v>
      </c>
      <c r="E173">
        <f t="shared" si="4"/>
        <v>4</v>
      </c>
      <c r="F173" s="304">
        <f t="shared" si="5"/>
        <v>19701.271536457774</v>
      </c>
      <c r="G173">
        <f>VLOOKUP(D173,'Réponse par commune_AA_Mensuel'!$G$5:$AD$214,24,FALSE)</f>
        <v>0</v>
      </c>
    </row>
    <row r="174" spans="1:7" x14ac:dyDescent="0.35">
      <c r="A174" t="s">
        <v>89</v>
      </c>
      <c r="B174" t="s">
        <v>339</v>
      </c>
      <c r="C174" t="s">
        <v>350</v>
      </c>
      <c r="D174" t="s">
        <v>351</v>
      </c>
      <c r="E174">
        <f t="shared" si="4"/>
        <v>4</v>
      </c>
      <c r="F174" s="304">
        <f t="shared" si="5"/>
        <v>48745.058432602127</v>
      </c>
      <c r="G174">
        <f>VLOOKUP(D174,'Réponse par commune_AA_Mensuel'!$G$5:$AD$214,24,FALSE)</f>
        <v>0</v>
      </c>
    </row>
    <row r="175" spans="1:7" x14ac:dyDescent="0.35">
      <c r="A175" t="s">
        <v>89</v>
      </c>
      <c r="B175" t="s">
        <v>339</v>
      </c>
      <c r="C175" t="s">
        <v>352</v>
      </c>
      <c r="D175" t="s">
        <v>353</v>
      </c>
      <c r="E175">
        <f t="shared" si="4"/>
        <v>4</v>
      </c>
      <c r="F175" s="304">
        <f t="shared" si="5"/>
        <v>14619.538806969846</v>
      </c>
      <c r="G175">
        <f>VLOOKUP(D175,'Réponse par commune_AA_Mensuel'!$G$5:$AD$214,24,FALSE)</f>
        <v>0</v>
      </c>
    </row>
    <row r="176" spans="1:7" x14ac:dyDescent="0.35">
      <c r="A176" t="s">
        <v>89</v>
      </c>
      <c r="B176" t="s">
        <v>339</v>
      </c>
      <c r="C176" t="s">
        <v>354</v>
      </c>
      <c r="D176" t="s">
        <v>355</v>
      </c>
      <c r="E176">
        <f t="shared" si="4"/>
        <v>4</v>
      </c>
      <c r="F176" s="304">
        <f t="shared" si="5"/>
        <v>3897.5086780172237</v>
      </c>
      <c r="G176">
        <f>VLOOKUP(D176,'Réponse par commune_AA_Mensuel'!$G$5:$AD$214,24,FALSE)</f>
        <v>0</v>
      </c>
    </row>
    <row r="177" spans="1:7" x14ac:dyDescent="0.35">
      <c r="A177" t="s">
        <v>89</v>
      </c>
      <c r="B177" t="s">
        <v>339</v>
      </c>
      <c r="C177" t="s">
        <v>356</v>
      </c>
      <c r="D177" t="s">
        <v>357</v>
      </c>
      <c r="E177">
        <f t="shared" si="4"/>
        <v>2</v>
      </c>
      <c r="F177" s="304">
        <f t="shared" si="5"/>
        <v>9561.3223049363787</v>
      </c>
      <c r="G177">
        <f>VLOOKUP(D177,'Réponse par commune_AA_Mensuel'!$G$5:$AD$214,24,FALSE)</f>
        <v>5900</v>
      </c>
    </row>
    <row r="178" spans="1:7" x14ac:dyDescent="0.35">
      <c r="A178" t="s">
        <v>89</v>
      </c>
      <c r="B178" t="s">
        <v>339</v>
      </c>
      <c r="C178" t="s">
        <v>358</v>
      </c>
      <c r="D178" t="s">
        <v>359</v>
      </c>
      <c r="E178">
        <f t="shared" si="4"/>
        <v>4</v>
      </c>
      <c r="F178" s="304">
        <f t="shared" si="5"/>
        <v>8048.7856791495524</v>
      </c>
      <c r="G178">
        <f>VLOOKUP(D178,'Réponse par commune_AA_Mensuel'!$G$5:$AD$214,24,FALSE)</f>
        <v>0</v>
      </c>
    </row>
    <row r="179" spans="1:7" x14ac:dyDescent="0.35">
      <c r="A179" t="s">
        <v>89</v>
      </c>
      <c r="B179" t="s">
        <v>339</v>
      </c>
      <c r="C179" t="s">
        <v>360</v>
      </c>
      <c r="D179" t="s">
        <v>361</v>
      </c>
      <c r="E179">
        <f t="shared" si="4"/>
        <v>4</v>
      </c>
      <c r="F179" s="304">
        <f t="shared" si="5"/>
        <v>20307.867553626471</v>
      </c>
      <c r="G179">
        <f>VLOOKUP(D179,'Réponse par commune_AA_Mensuel'!$G$5:$AD$214,24,FALSE)</f>
        <v>0</v>
      </c>
    </row>
    <row r="180" spans="1:7" x14ac:dyDescent="0.35">
      <c r="A180" t="s">
        <v>89</v>
      </c>
      <c r="B180" t="s">
        <v>339</v>
      </c>
      <c r="C180" t="s">
        <v>362</v>
      </c>
      <c r="D180" t="s">
        <v>363</v>
      </c>
      <c r="E180">
        <f t="shared" si="4"/>
        <v>4</v>
      </c>
      <c r="F180" s="304">
        <f t="shared" si="5"/>
        <v>26776.023001811136</v>
      </c>
      <c r="G180">
        <f>VLOOKUP(D180,'Réponse par commune_AA_Mensuel'!$G$5:$AD$214,24,FALSE)</f>
        <v>0</v>
      </c>
    </row>
    <row r="181" spans="1:7" x14ac:dyDescent="0.35">
      <c r="A181" t="s">
        <v>89</v>
      </c>
      <c r="B181" t="s">
        <v>339</v>
      </c>
      <c r="C181" t="s">
        <v>364</v>
      </c>
      <c r="D181" t="s">
        <v>365</v>
      </c>
      <c r="E181">
        <f t="shared" si="4"/>
        <v>2</v>
      </c>
      <c r="F181" s="304">
        <f t="shared" si="5"/>
        <v>5387.527982998462</v>
      </c>
      <c r="G181">
        <f>VLOOKUP(D181,'Réponse par commune_AA_Mensuel'!$G$5:$AD$214,24,FALSE)</f>
        <v>4120</v>
      </c>
    </row>
    <row r="182" spans="1:7" x14ac:dyDescent="0.35">
      <c r="A182" t="s">
        <v>89</v>
      </c>
      <c r="B182" t="s">
        <v>339</v>
      </c>
      <c r="C182" t="s">
        <v>366</v>
      </c>
      <c r="D182" t="s">
        <v>367</v>
      </c>
      <c r="E182">
        <f t="shared" si="4"/>
        <v>4</v>
      </c>
      <c r="F182" s="304">
        <f t="shared" si="5"/>
        <v>17458.93734204031</v>
      </c>
      <c r="G182">
        <f>VLOOKUP(D182,'Réponse par commune_AA_Mensuel'!$G$5:$AD$214,24,FALSE)</f>
        <v>0</v>
      </c>
    </row>
    <row r="183" spans="1:7" x14ac:dyDescent="0.35">
      <c r="A183" t="s">
        <v>89</v>
      </c>
      <c r="B183" t="s">
        <v>339</v>
      </c>
      <c r="C183" t="s">
        <v>368</v>
      </c>
      <c r="D183" t="s">
        <v>369</v>
      </c>
      <c r="E183">
        <f t="shared" si="4"/>
        <v>4</v>
      </c>
      <c r="F183" s="304">
        <f t="shared" si="5"/>
        <v>4935.5565856084813</v>
      </c>
      <c r="G183">
        <f>VLOOKUP(D183,'Réponse par commune_AA_Mensuel'!$G$5:$AD$214,24,FALSE)</f>
        <v>0</v>
      </c>
    </row>
    <row r="184" spans="1:7" x14ac:dyDescent="0.35">
      <c r="A184" t="s">
        <v>89</v>
      </c>
      <c r="B184" t="s">
        <v>339</v>
      </c>
      <c r="C184" t="s">
        <v>370</v>
      </c>
      <c r="D184" t="s">
        <v>371</v>
      </c>
      <c r="E184">
        <f t="shared" si="4"/>
        <v>4</v>
      </c>
      <c r="F184" s="304">
        <f t="shared" si="5"/>
        <v>9035.805539730718</v>
      </c>
      <c r="G184">
        <f>VLOOKUP(D184,'Réponse par commune_AA_Mensuel'!$G$5:$AD$214,24,FALSE)</f>
        <v>0</v>
      </c>
    </row>
    <row r="185" spans="1:7" x14ac:dyDescent="0.35">
      <c r="A185" t="s">
        <v>89</v>
      </c>
      <c r="B185" t="s">
        <v>339</v>
      </c>
      <c r="C185" t="s">
        <v>372</v>
      </c>
      <c r="D185" t="s">
        <v>373</v>
      </c>
      <c r="E185">
        <f t="shared" si="4"/>
        <v>4</v>
      </c>
      <c r="F185" s="304">
        <f t="shared" si="5"/>
        <v>16129.078745242969</v>
      </c>
      <c r="G185">
        <f>VLOOKUP(D185,'Réponse par commune_AA_Mensuel'!$G$5:$AD$214,24,FALSE)</f>
        <v>0</v>
      </c>
    </row>
    <row r="186" spans="1:7" x14ac:dyDescent="0.35">
      <c r="A186" t="s">
        <v>89</v>
      </c>
      <c r="B186" t="s">
        <v>339</v>
      </c>
      <c r="C186" t="s">
        <v>374</v>
      </c>
      <c r="D186" t="s">
        <v>375</v>
      </c>
      <c r="E186">
        <f t="shared" si="4"/>
        <v>4</v>
      </c>
      <c r="F186" s="304">
        <f t="shared" si="5"/>
        <v>9853.1330070901295</v>
      </c>
      <c r="G186">
        <f>VLOOKUP(D186,'Réponse par commune_AA_Mensuel'!$G$5:$AD$214,24,FALSE)</f>
        <v>0</v>
      </c>
    </row>
    <row r="187" spans="1:7" x14ac:dyDescent="0.35">
      <c r="A187" t="s">
        <v>89</v>
      </c>
      <c r="B187" t="s">
        <v>339</v>
      </c>
      <c r="C187" t="s">
        <v>376</v>
      </c>
      <c r="D187" t="s">
        <v>377</v>
      </c>
      <c r="E187">
        <f t="shared" si="4"/>
        <v>4</v>
      </c>
      <c r="F187" s="304">
        <f t="shared" si="5"/>
        <v>23062.191257071732</v>
      </c>
      <c r="G187">
        <f>VLOOKUP(D187,'Réponse par commune_AA_Mensuel'!$G$5:$AD$214,24,FALSE)</f>
        <v>0</v>
      </c>
    </row>
    <row r="188" spans="1:7" x14ac:dyDescent="0.35">
      <c r="A188" t="s">
        <v>89</v>
      </c>
      <c r="B188" t="s">
        <v>339</v>
      </c>
      <c r="C188" t="s">
        <v>378</v>
      </c>
      <c r="D188" t="s">
        <v>379</v>
      </c>
      <c r="E188">
        <f t="shared" si="4"/>
        <v>4</v>
      </c>
      <c r="F188" s="304">
        <f t="shared" si="5"/>
        <v>36995.510974899822</v>
      </c>
      <c r="G188">
        <f>VLOOKUP(D188,'Réponse par commune_AA_Mensuel'!$G$5:$AD$214,24,FALSE)</f>
        <v>0</v>
      </c>
    </row>
    <row r="189" spans="1:7" x14ac:dyDescent="0.35">
      <c r="A189" t="s">
        <v>89</v>
      </c>
      <c r="B189" t="s">
        <v>339</v>
      </c>
      <c r="C189" t="s">
        <v>380</v>
      </c>
      <c r="D189" t="s">
        <v>381</v>
      </c>
      <c r="E189">
        <f t="shared" si="4"/>
        <v>4</v>
      </c>
      <c r="F189" s="304">
        <f t="shared" si="5"/>
        <v>21083.157062172413</v>
      </c>
      <c r="G189">
        <f>VLOOKUP(D189,'Réponse par commune_AA_Mensuel'!$G$5:$AD$214,24,FALSE)</f>
        <v>0</v>
      </c>
    </row>
    <row r="190" spans="1:7" x14ac:dyDescent="0.35">
      <c r="A190" t="s">
        <v>89</v>
      </c>
      <c r="B190" t="s">
        <v>339</v>
      </c>
      <c r="C190" t="s">
        <v>382</v>
      </c>
      <c r="D190" t="s">
        <v>383</v>
      </c>
      <c r="E190">
        <f t="shared" si="4"/>
        <v>4</v>
      </c>
      <c r="F190" s="304">
        <f t="shared" si="5"/>
        <v>20218.797135470351</v>
      </c>
      <c r="G190">
        <f>VLOOKUP(D190,'Réponse par commune_AA_Mensuel'!$G$5:$AD$214,24,FALSE)</f>
        <v>0</v>
      </c>
    </row>
    <row r="191" spans="1:7" x14ac:dyDescent="0.35">
      <c r="A191" t="s">
        <v>89</v>
      </c>
      <c r="B191" t="s">
        <v>339</v>
      </c>
      <c r="C191" t="s">
        <v>384</v>
      </c>
      <c r="D191" t="s">
        <v>385</v>
      </c>
      <c r="E191">
        <f t="shared" si="4"/>
        <v>4</v>
      </c>
      <c r="F191" s="304">
        <f t="shared" si="5"/>
        <v>4353.4756706885864</v>
      </c>
      <c r="G191">
        <f>VLOOKUP(D191,'Réponse par commune_AA_Mensuel'!$G$5:$AD$214,24,FALSE)</f>
        <v>0</v>
      </c>
    </row>
    <row r="192" spans="1:7" x14ac:dyDescent="0.35">
      <c r="A192" t="s">
        <v>89</v>
      </c>
      <c r="B192" t="s">
        <v>339</v>
      </c>
      <c r="C192" t="s">
        <v>386</v>
      </c>
      <c r="D192" t="s">
        <v>387</v>
      </c>
      <c r="E192">
        <f t="shared" si="4"/>
        <v>4</v>
      </c>
      <c r="F192" s="304">
        <f t="shared" si="5"/>
        <v>17430.426634793945</v>
      </c>
      <c r="G192">
        <f>VLOOKUP(D192,'Réponse par commune_AA_Mensuel'!$G$5:$AD$214,24,FALSE)</f>
        <v>0</v>
      </c>
    </row>
    <row r="193" spans="1:7" x14ac:dyDescent="0.35">
      <c r="A193" t="s">
        <v>89</v>
      </c>
      <c r="B193" t="s">
        <v>339</v>
      </c>
      <c r="C193" t="s">
        <v>388</v>
      </c>
      <c r="D193" t="s">
        <v>389</v>
      </c>
      <c r="E193">
        <f t="shared" si="4"/>
        <v>4</v>
      </c>
      <c r="F193" s="304">
        <f t="shared" si="5"/>
        <v>9081.2975170053378</v>
      </c>
      <c r="G193">
        <f>VLOOKUP(D193,'Réponse par commune_AA_Mensuel'!$G$5:$AD$214,24,FALSE)</f>
        <v>0</v>
      </c>
    </row>
    <row r="194" spans="1:7" x14ac:dyDescent="0.35">
      <c r="A194" t="s">
        <v>45</v>
      </c>
      <c r="B194" t="s">
        <v>390</v>
      </c>
      <c r="C194" t="s">
        <v>391</v>
      </c>
      <c r="D194" t="s">
        <v>392</v>
      </c>
      <c r="E194">
        <f t="shared" ref="E194:E202" si="6">VLOOKUP(D194,prio,2,FALSE)</f>
        <v>2</v>
      </c>
      <c r="F194" s="304">
        <f t="shared" ref="F194:F202" si="7">VLOOKUP(D194,pop,7,FALSE)</f>
        <v>17029</v>
      </c>
      <c r="G194">
        <f>VLOOKUP(D194,'Réponse par commune_AA_Mensuel'!$G$5:$AD$214,24,FALSE)</f>
        <v>15475</v>
      </c>
    </row>
    <row r="195" spans="1:7" x14ac:dyDescent="0.35">
      <c r="A195" t="s">
        <v>45</v>
      </c>
      <c r="B195" t="s">
        <v>390</v>
      </c>
      <c r="C195" t="s">
        <v>192</v>
      </c>
      <c r="D195" t="s">
        <v>393</v>
      </c>
      <c r="E195">
        <f t="shared" si="6"/>
        <v>4</v>
      </c>
      <c r="F195" s="304">
        <f t="shared" si="7"/>
        <v>7350</v>
      </c>
      <c r="G195">
        <f>VLOOKUP(D195,'Réponse par commune_AA_Mensuel'!$G$5:$AD$214,24,FALSE)</f>
        <v>9860</v>
      </c>
    </row>
    <row r="196" spans="1:7" x14ac:dyDescent="0.35">
      <c r="A196" t="s">
        <v>45</v>
      </c>
      <c r="B196" t="s">
        <v>390</v>
      </c>
      <c r="C196" t="s">
        <v>394</v>
      </c>
      <c r="D196" t="s">
        <v>395</v>
      </c>
      <c r="E196">
        <f t="shared" si="6"/>
        <v>2</v>
      </c>
      <c r="F196" s="304">
        <f t="shared" si="7"/>
        <v>23954</v>
      </c>
      <c r="G196">
        <f>VLOOKUP(D196,'Réponse par commune_AA_Mensuel'!$G$5:$AD$214,24,FALSE)</f>
        <v>22285</v>
      </c>
    </row>
    <row r="197" spans="1:7" x14ac:dyDescent="0.35">
      <c r="A197" t="s">
        <v>45</v>
      </c>
      <c r="B197" t="s">
        <v>390</v>
      </c>
      <c r="C197" t="s">
        <v>396</v>
      </c>
      <c r="D197" t="s">
        <v>397</v>
      </c>
      <c r="E197">
        <f t="shared" si="6"/>
        <v>4</v>
      </c>
      <c r="F197" s="304">
        <f t="shared" si="7"/>
        <v>13747</v>
      </c>
      <c r="G197">
        <f>VLOOKUP(D197,'Réponse par commune_AA_Mensuel'!$G$5:$AD$214,24,FALSE)</f>
        <v>3500</v>
      </c>
    </row>
    <row r="198" spans="1:7" x14ac:dyDescent="0.35">
      <c r="A198" t="s">
        <v>45</v>
      </c>
      <c r="B198" t="s">
        <v>390</v>
      </c>
      <c r="C198" t="s">
        <v>398</v>
      </c>
      <c r="D198" t="s">
        <v>399</v>
      </c>
      <c r="E198">
        <f t="shared" si="6"/>
        <v>4</v>
      </c>
      <c r="F198" s="304">
        <f t="shared" si="7"/>
        <v>20764</v>
      </c>
      <c r="G198">
        <f>VLOOKUP(D198,'Réponse par commune_AA_Mensuel'!$G$5:$AD$214,24,FALSE)</f>
        <v>11915</v>
      </c>
    </row>
    <row r="199" spans="1:7" x14ac:dyDescent="0.35">
      <c r="A199" t="s">
        <v>45</v>
      </c>
      <c r="B199" t="s">
        <v>390</v>
      </c>
      <c r="C199" t="s">
        <v>400</v>
      </c>
      <c r="D199" t="s">
        <v>401</v>
      </c>
      <c r="E199">
        <f t="shared" si="6"/>
        <v>2</v>
      </c>
      <c r="F199" s="304">
        <f t="shared" si="7"/>
        <v>20453</v>
      </c>
      <c r="G199">
        <f>VLOOKUP(D199,'Réponse par commune_AA_Mensuel'!$G$5:$AD$214,24,FALSE)</f>
        <v>19640</v>
      </c>
    </row>
    <row r="200" spans="1:7" x14ac:dyDescent="0.35">
      <c r="A200" t="s">
        <v>45</v>
      </c>
      <c r="B200" t="s">
        <v>390</v>
      </c>
      <c r="C200" t="s">
        <v>402</v>
      </c>
      <c r="D200" t="s">
        <v>403</v>
      </c>
      <c r="E200">
        <f t="shared" si="6"/>
        <v>4</v>
      </c>
      <c r="F200" s="304">
        <f t="shared" si="7"/>
        <v>31791</v>
      </c>
      <c r="G200">
        <f>VLOOKUP(D200,'Réponse par commune_AA_Mensuel'!$G$5:$AD$214,24,FALSE)</f>
        <v>14935</v>
      </c>
    </row>
    <row r="201" spans="1:7" x14ac:dyDescent="0.35">
      <c r="A201" t="s">
        <v>45</v>
      </c>
      <c r="B201" t="s">
        <v>390</v>
      </c>
      <c r="C201" t="s">
        <v>404</v>
      </c>
      <c r="D201" t="s">
        <v>405</v>
      </c>
      <c r="E201">
        <f t="shared" si="6"/>
        <v>3</v>
      </c>
      <c r="F201" s="304">
        <f t="shared" si="7"/>
        <v>19066</v>
      </c>
      <c r="G201">
        <f>VLOOKUP(D201,'Réponse par commune_AA_Mensuel'!$G$5:$AD$214,24,FALSE)</f>
        <v>16285</v>
      </c>
    </row>
    <row r="202" spans="1:7" x14ac:dyDescent="0.35">
      <c r="A202" t="s">
        <v>45</v>
      </c>
      <c r="B202" t="s">
        <v>390</v>
      </c>
      <c r="C202" t="s">
        <v>390</v>
      </c>
      <c r="D202" t="s">
        <v>406</v>
      </c>
      <c r="E202">
        <f t="shared" si="6"/>
        <v>2</v>
      </c>
      <c r="F202" s="304">
        <f t="shared" si="7"/>
        <v>39026</v>
      </c>
      <c r="G202">
        <f>VLOOKUP(D202,'Réponse par commune_AA_Mensuel'!$G$5:$AD$214,24,FALSE)</f>
        <v>37460</v>
      </c>
    </row>
  </sheetData>
  <autoFilter ref="A1:G202" xr:uid="{B76E32E6-D3FB-4160-AE4D-94912DB82BF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B117D-76E2-4524-A86D-4F8E7D150ECE}">
  <dimension ref="A1:AK2738"/>
  <sheetViews>
    <sheetView topLeftCell="A394" workbookViewId="0">
      <selection activeCell="K888" sqref="K888"/>
    </sheetView>
  </sheetViews>
  <sheetFormatPr defaultColWidth="8.7265625" defaultRowHeight="14.5" x14ac:dyDescent="0.35"/>
  <cols>
    <col min="1" max="1" width="19.7265625" style="180" customWidth="1"/>
    <col min="2" max="2" width="9.26953125" style="180" customWidth="1"/>
    <col min="3" max="3" width="3.54296875" style="319" customWidth="1"/>
    <col min="4" max="4" width="17.453125" style="180" bestFit="1" customWidth="1"/>
    <col min="5" max="5" width="23.26953125" style="180" bestFit="1" customWidth="1"/>
    <col min="6" max="6" width="12.54296875" style="180" customWidth="1"/>
    <col min="7" max="7" width="16.7265625" style="180" customWidth="1"/>
    <col min="8" max="8" width="3.26953125" style="319" customWidth="1"/>
    <col min="9" max="9" width="23.26953125" style="180" customWidth="1"/>
    <col min="10" max="10" width="20.7265625" style="180" customWidth="1"/>
    <col min="11" max="11" width="13.453125" style="180" customWidth="1"/>
    <col min="12" max="12" width="17.26953125" style="180" customWidth="1"/>
    <col min="13" max="13" width="4.453125" style="319" customWidth="1"/>
    <col min="14" max="14" width="17.453125" style="180" customWidth="1"/>
    <col min="15" max="15" width="32.26953125" style="180" bestFit="1" customWidth="1"/>
    <col min="16" max="16" width="13.7265625" style="180" customWidth="1"/>
    <col min="17" max="17" width="16.7265625" customWidth="1"/>
    <col min="18" max="18" width="3.453125" style="321" customWidth="1"/>
    <col min="19" max="19" width="17.7265625" style="180" customWidth="1"/>
    <col min="20" max="20" width="14" style="180" customWidth="1"/>
    <col min="21" max="21" width="15.7265625" style="180" customWidth="1"/>
    <col min="22" max="22" width="17" style="180" customWidth="1"/>
    <col min="23" max="23" width="21.7265625" style="180" bestFit="1" customWidth="1"/>
    <col min="24" max="24" width="29.7265625" style="180" bestFit="1" customWidth="1"/>
    <col min="25" max="25" width="22.7265625" style="180" customWidth="1"/>
    <col min="26" max="26" width="26.7265625" style="180" customWidth="1"/>
    <col min="27" max="27" width="3.453125" style="321" customWidth="1"/>
    <col min="28" max="28" width="22.7265625" style="180" customWidth="1"/>
    <col min="29" max="29" width="26.7265625" style="180" customWidth="1"/>
    <col min="30" max="30" width="31" style="180" customWidth="1"/>
    <col min="31" max="31" width="3.453125" style="321" customWidth="1"/>
    <col min="32" max="32" width="12" style="180" customWidth="1"/>
    <col min="33" max="33" width="15.7265625" style="180" customWidth="1"/>
    <col min="34" max="34" width="9.26953125" style="180" customWidth="1"/>
    <col min="35" max="35" width="15.453125" style="180" customWidth="1"/>
    <col min="36" max="36" width="12.453125" style="180" customWidth="1"/>
    <col min="37" max="37" width="18.54296875" style="180" customWidth="1"/>
    <col min="38" max="16384" width="8.7265625" style="180"/>
  </cols>
  <sheetData>
    <row r="1" spans="1:37" s="314" customFormat="1" ht="23.25" customHeight="1" x14ac:dyDescent="0.35">
      <c r="A1" s="435" t="s">
        <v>3882</v>
      </c>
      <c r="B1" s="435"/>
      <c r="C1" s="313"/>
      <c r="D1" s="435" t="s">
        <v>3883</v>
      </c>
      <c r="E1" s="435"/>
      <c r="F1" s="435"/>
      <c r="G1" s="435"/>
      <c r="H1" s="313"/>
      <c r="I1" s="435"/>
      <c r="J1" s="435"/>
      <c r="K1" s="435"/>
      <c r="L1" s="435"/>
      <c r="M1" s="313"/>
      <c r="N1" s="435" t="s">
        <v>3884</v>
      </c>
      <c r="O1" s="435"/>
      <c r="P1" s="435"/>
      <c r="Q1" s="435"/>
      <c r="R1" s="313"/>
      <c r="S1" s="436" t="s">
        <v>3885</v>
      </c>
      <c r="T1" s="436"/>
      <c r="U1" s="436"/>
      <c r="V1" s="436"/>
      <c r="W1" s="436"/>
      <c r="X1" s="436"/>
      <c r="Y1" s="436"/>
      <c r="Z1" s="436"/>
      <c r="AA1" s="313"/>
      <c r="AE1" s="313"/>
    </row>
    <row r="2" spans="1:37" s="318" customFormat="1" ht="42.75" customHeight="1" x14ac:dyDescent="0.35">
      <c r="A2" s="315" t="s">
        <v>3886</v>
      </c>
      <c r="B2" s="315" t="s">
        <v>3887</v>
      </c>
      <c r="C2" s="316"/>
      <c r="D2" s="315" t="s">
        <v>3886</v>
      </c>
      <c r="E2" s="315" t="s">
        <v>1205</v>
      </c>
      <c r="F2" s="315" t="s">
        <v>3887</v>
      </c>
      <c r="G2" s="315" t="s">
        <v>3888</v>
      </c>
      <c r="H2" s="316"/>
      <c r="I2" s="315" t="s">
        <v>1205</v>
      </c>
      <c r="J2" s="315" t="s">
        <v>3889</v>
      </c>
      <c r="K2" s="315" t="s">
        <v>3888</v>
      </c>
      <c r="L2" s="315" t="s">
        <v>3890</v>
      </c>
      <c r="M2" s="316"/>
      <c r="N2" s="315" t="s">
        <v>3889</v>
      </c>
      <c r="O2" s="315" t="s">
        <v>3884</v>
      </c>
      <c r="P2" s="315" t="s">
        <v>3890</v>
      </c>
      <c r="Q2" s="315" t="s">
        <v>3891</v>
      </c>
      <c r="R2" s="316"/>
      <c r="S2" s="317" t="s">
        <v>3892</v>
      </c>
      <c r="T2" s="317" t="s">
        <v>3893</v>
      </c>
      <c r="U2" s="317" t="s">
        <v>3894</v>
      </c>
      <c r="V2" s="317" t="s">
        <v>3895</v>
      </c>
      <c r="W2" s="317" t="s">
        <v>3896</v>
      </c>
      <c r="X2" s="317" t="s">
        <v>3897</v>
      </c>
      <c r="Y2" s="317" t="s">
        <v>3898</v>
      </c>
      <c r="Z2" s="317" t="s">
        <v>3899</v>
      </c>
      <c r="AA2" s="316"/>
      <c r="AB2" s="317" t="s">
        <v>3896</v>
      </c>
      <c r="AC2" s="317" t="s">
        <v>3899</v>
      </c>
      <c r="AD2" s="317" t="s">
        <v>3900</v>
      </c>
      <c r="AE2" s="316"/>
      <c r="AF2" s="317" t="s">
        <v>3886</v>
      </c>
      <c r="AG2" s="317" t="s">
        <v>3887</v>
      </c>
      <c r="AH2" s="317" t="s">
        <v>1205</v>
      </c>
      <c r="AI2" s="317" t="s">
        <v>3888</v>
      </c>
      <c r="AJ2" s="317" t="s">
        <v>3889</v>
      </c>
      <c r="AK2" s="317" t="s">
        <v>3890</v>
      </c>
    </row>
    <row r="3" spans="1:37" ht="12.5" x14ac:dyDescent="0.35">
      <c r="A3" s="180" t="s">
        <v>1099</v>
      </c>
      <c r="B3" s="180" t="s">
        <v>3148</v>
      </c>
      <c r="D3" s="180" t="s">
        <v>1099</v>
      </c>
      <c r="E3" s="180" t="s">
        <v>476</v>
      </c>
      <c r="F3" s="180" t="s">
        <v>3148</v>
      </c>
      <c r="G3" s="180" t="s">
        <v>3167</v>
      </c>
      <c r="I3" s="180" t="s">
        <v>8</v>
      </c>
      <c r="J3" s="180" t="s">
        <v>3253</v>
      </c>
      <c r="K3" s="180" t="s">
        <v>3252</v>
      </c>
      <c r="L3" s="180" t="s">
        <v>10</v>
      </c>
      <c r="N3" s="180" t="s">
        <v>3197</v>
      </c>
      <c r="O3" s="180" t="s">
        <v>3901</v>
      </c>
      <c r="P3" s="180" t="s">
        <v>130</v>
      </c>
      <c r="Q3" s="180" t="s">
        <v>3902</v>
      </c>
      <c r="R3" s="319"/>
      <c r="S3" s="180" t="s">
        <v>1099</v>
      </c>
      <c r="T3" s="180" t="s">
        <v>3148</v>
      </c>
      <c r="U3" s="180" t="s">
        <v>476</v>
      </c>
      <c r="V3" s="180" t="s">
        <v>3167</v>
      </c>
      <c r="W3" s="180" t="s">
        <v>3172</v>
      </c>
      <c r="X3" s="180" t="s">
        <v>3903</v>
      </c>
      <c r="Y3" s="180" t="s">
        <v>3172</v>
      </c>
      <c r="Z3" s="180" t="s">
        <v>48</v>
      </c>
      <c r="AA3" s="319"/>
      <c r="AB3" s="180" t="s">
        <v>3197</v>
      </c>
      <c r="AC3" s="180" t="s">
        <v>130</v>
      </c>
      <c r="AD3" s="180">
        <v>28</v>
      </c>
      <c r="AE3" s="319"/>
      <c r="AF3" s="180" t="s">
        <v>1799</v>
      </c>
      <c r="AG3" s="180" t="s">
        <v>3208</v>
      </c>
      <c r="AH3" s="180" t="s">
        <v>8</v>
      </c>
      <c r="AI3" s="180" t="s">
        <v>3252</v>
      </c>
      <c r="AJ3" s="180" t="s">
        <v>3253</v>
      </c>
      <c r="AK3" s="180" t="s">
        <v>10</v>
      </c>
    </row>
    <row r="4" spans="1:37" ht="12.5" x14ac:dyDescent="0.35">
      <c r="A4" s="180" t="s">
        <v>1799</v>
      </c>
      <c r="B4" s="180" t="s">
        <v>3208</v>
      </c>
      <c r="D4" s="180" t="s">
        <v>1099</v>
      </c>
      <c r="E4" s="180" t="s">
        <v>3188</v>
      </c>
      <c r="F4" s="180" t="s">
        <v>3148</v>
      </c>
      <c r="G4" s="180" t="s">
        <v>3187</v>
      </c>
      <c r="I4" s="180" t="s">
        <v>8</v>
      </c>
      <c r="J4" s="180" t="s">
        <v>460</v>
      </c>
      <c r="K4" s="180" t="s">
        <v>3252</v>
      </c>
      <c r="L4" s="180" t="s">
        <v>12</v>
      </c>
      <c r="N4" s="180" t="s">
        <v>3197</v>
      </c>
      <c r="O4" s="180" t="s">
        <v>3904</v>
      </c>
      <c r="P4" s="180" t="s">
        <v>130</v>
      </c>
      <c r="Q4" s="180" t="s">
        <v>3905</v>
      </c>
      <c r="R4" s="319"/>
      <c r="S4" s="180" t="s">
        <v>1099</v>
      </c>
      <c r="T4" s="180" t="s">
        <v>3148</v>
      </c>
      <c r="U4" s="180" t="s">
        <v>476</v>
      </c>
      <c r="V4" s="180" t="s">
        <v>3167</v>
      </c>
      <c r="W4" s="180" t="s">
        <v>3172</v>
      </c>
      <c r="X4" s="180" t="s">
        <v>3906</v>
      </c>
      <c r="Y4" s="180" t="s">
        <v>3907</v>
      </c>
      <c r="Z4" s="180" t="s">
        <v>48</v>
      </c>
      <c r="AA4" s="319"/>
      <c r="AB4" s="180" t="s">
        <v>3236</v>
      </c>
      <c r="AC4" s="180" t="s">
        <v>245</v>
      </c>
      <c r="AD4" s="180">
        <v>8</v>
      </c>
      <c r="AE4" s="319"/>
      <c r="AF4" s="180" t="s">
        <v>1799</v>
      </c>
      <c r="AG4" s="180" t="s">
        <v>3208</v>
      </c>
      <c r="AH4" s="180" t="s">
        <v>8</v>
      </c>
      <c r="AI4" s="180" t="s">
        <v>3252</v>
      </c>
      <c r="AJ4" s="180" t="s">
        <v>460</v>
      </c>
      <c r="AK4" s="180" t="s">
        <v>12</v>
      </c>
    </row>
    <row r="5" spans="1:37" ht="12.5" x14ac:dyDescent="0.35">
      <c r="A5" s="180" t="s">
        <v>672</v>
      </c>
      <c r="B5" s="180" t="s">
        <v>2098</v>
      </c>
      <c r="D5" s="180" t="s">
        <v>1099</v>
      </c>
      <c r="E5" s="180" t="s">
        <v>3150</v>
      </c>
      <c r="F5" s="180" t="s">
        <v>3148</v>
      </c>
      <c r="G5" s="180" t="s">
        <v>3149</v>
      </c>
      <c r="I5" s="180" t="s">
        <v>8</v>
      </c>
      <c r="J5" s="180" t="s">
        <v>3266</v>
      </c>
      <c r="K5" s="180" t="s">
        <v>3252</v>
      </c>
      <c r="L5" s="180" t="s">
        <v>14</v>
      </c>
      <c r="N5" s="180" t="s">
        <v>3197</v>
      </c>
      <c r="O5" s="180" t="s">
        <v>3908</v>
      </c>
      <c r="P5" s="180" t="s">
        <v>130</v>
      </c>
      <c r="Q5" s="180" t="s">
        <v>3909</v>
      </c>
      <c r="R5" s="319"/>
      <c r="S5" s="180" t="s">
        <v>1099</v>
      </c>
      <c r="T5" s="180" t="s">
        <v>3148</v>
      </c>
      <c r="U5" s="180" t="s">
        <v>476</v>
      </c>
      <c r="V5" s="180" t="s">
        <v>3167</v>
      </c>
      <c r="W5" s="180" t="s">
        <v>3172</v>
      </c>
      <c r="X5" s="180" t="s">
        <v>3910</v>
      </c>
      <c r="Y5" s="180" t="s">
        <v>3911</v>
      </c>
      <c r="Z5" s="180" t="s">
        <v>48</v>
      </c>
      <c r="AA5" s="319"/>
      <c r="AB5" s="180" t="s">
        <v>3172</v>
      </c>
      <c r="AC5" s="180" t="s">
        <v>48</v>
      </c>
      <c r="AD5" s="180">
        <v>13</v>
      </c>
      <c r="AE5" s="319"/>
      <c r="AF5" s="180" t="s">
        <v>1799</v>
      </c>
      <c r="AG5" s="180" t="s">
        <v>3208</v>
      </c>
      <c r="AH5" s="180" t="s">
        <v>8</v>
      </c>
      <c r="AI5" s="180" t="s">
        <v>3252</v>
      </c>
      <c r="AJ5" s="180" t="s">
        <v>3266</v>
      </c>
    </row>
    <row r="6" spans="1:37" ht="12.5" x14ac:dyDescent="0.35">
      <c r="A6" s="180" t="s">
        <v>669</v>
      </c>
      <c r="B6" s="180" t="s">
        <v>1202</v>
      </c>
      <c r="D6" s="180" t="s">
        <v>1099</v>
      </c>
      <c r="E6" s="180" t="s">
        <v>3160</v>
      </c>
      <c r="F6" s="180" t="s">
        <v>3148</v>
      </c>
      <c r="G6" s="180" t="s">
        <v>3159</v>
      </c>
      <c r="I6" s="180" t="s">
        <v>8</v>
      </c>
      <c r="J6" s="180" t="s">
        <v>469</v>
      </c>
      <c r="K6" s="180" t="s">
        <v>3252</v>
      </c>
      <c r="L6" s="180" t="s">
        <v>16</v>
      </c>
      <c r="N6" s="180" t="s">
        <v>3197</v>
      </c>
      <c r="O6" s="180" t="s">
        <v>3912</v>
      </c>
      <c r="P6" s="180" t="s">
        <v>130</v>
      </c>
      <c r="Q6" s="180" t="s">
        <v>3913</v>
      </c>
      <c r="R6" s="319"/>
      <c r="S6" s="180" t="s">
        <v>1099</v>
      </c>
      <c r="T6" s="180" t="s">
        <v>3148</v>
      </c>
      <c r="U6" s="180" t="s">
        <v>476</v>
      </c>
      <c r="V6" s="180" t="s">
        <v>3167</v>
      </c>
      <c r="W6" s="180" t="s">
        <v>3172</v>
      </c>
      <c r="X6" s="180" t="s">
        <v>3914</v>
      </c>
      <c r="Y6" s="180" t="s">
        <v>3915</v>
      </c>
      <c r="Z6" s="180" t="s">
        <v>48</v>
      </c>
      <c r="AA6" s="319"/>
      <c r="AB6" s="180" t="s">
        <v>3219</v>
      </c>
      <c r="AC6" s="180" t="s">
        <v>286</v>
      </c>
      <c r="AD6" s="180">
        <v>8</v>
      </c>
      <c r="AE6" s="319"/>
      <c r="AF6" s="180" t="s">
        <v>1799</v>
      </c>
      <c r="AG6" s="180" t="s">
        <v>3208</v>
      </c>
      <c r="AH6" s="180" t="s">
        <v>8</v>
      </c>
      <c r="AI6" s="180" t="s">
        <v>3252</v>
      </c>
      <c r="AJ6" s="180" t="s">
        <v>469</v>
      </c>
      <c r="AK6" s="180" t="s">
        <v>16</v>
      </c>
    </row>
    <row r="7" spans="1:37" ht="12.5" x14ac:dyDescent="0.35">
      <c r="A7" s="180" t="s">
        <v>633</v>
      </c>
      <c r="B7" s="180" t="s">
        <v>1401</v>
      </c>
      <c r="D7" s="180" t="s">
        <v>1799</v>
      </c>
      <c r="E7" s="180" t="s">
        <v>8</v>
      </c>
      <c r="F7" s="180" t="s">
        <v>3208</v>
      </c>
      <c r="G7" s="180" t="s">
        <v>3252</v>
      </c>
      <c r="I7" s="180" t="s">
        <v>8</v>
      </c>
      <c r="J7" s="180" t="s">
        <v>3259</v>
      </c>
      <c r="K7" s="180" t="s">
        <v>3252</v>
      </c>
      <c r="L7" s="180" t="s">
        <v>18</v>
      </c>
      <c r="N7" s="180" t="s">
        <v>3197</v>
      </c>
      <c r="O7" s="180" t="s">
        <v>3916</v>
      </c>
      <c r="P7" s="180" t="s">
        <v>130</v>
      </c>
      <c r="Q7" s="180" t="s">
        <v>3917</v>
      </c>
      <c r="R7" s="319"/>
      <c r="S7" s="180" t="s">
        <v>1099</v>
      </c>
      <c r="T7" s="180" t="s">
        <v>3148</v>
      </c>
      <c r="U7" s="180" t="s">
        <v>476</v>
      </c>
      <c r="V7" s="180" t="s">
        <v>3167</v>
      </c>
      <c r="W7" s="180" t="s">
        <v>3172</v>
      </c>
      <c r="X7" s="180" t="s">
        <v>3918</v>
      </c>
      <c r="Y7" s="180" t="s">
        <v>3919</v>
      </c>
      <c r="Z7" s="180" t="s">
        <v>48</v>
      </c>
      <c r="AA7" s="319"/>
      <c r="AB7" s="180" t="s">
        <v>3251</v>
      </c>
      <c r="AC7" s="180" t="s">
        <v>247</v>
      </c>
      <c r="AD7" s="180">
        <v>11</v>
      </c>
      <c r="AE7" s="319"/>
      <c r="AF7" s="180" t="s">
        <v>1799</v>
      </c>
      <c r="AG7" s="180" t="s">
        <v>3208</v>
      </c>
      <c r="AH7" s="180" t="s">
        <v>8</v>
      </c>
      <c r="AI7" s="180" t="s">
        <v>3252</v>
      </c>
      <c r="AJ7" s="180" t="s">
        <v>3259</v>
      </c>
      <c r="AK7" s="180" t="s">
        <v>18</v>
      </c>
    </row>
    <row r="8" spans="1:37" ht="12.5" x14ac:dyDescent="0.35">
      <c r="A8" s="180" t="s">
        <v>665</v>
      </c>
      <c r="B8" s="180" t="s">
        <v>2147</v>
      </c>
      <c r="D8" s="180" t="s">
        <v>1799</v>
      </c>
      <c r="E8" s="180" t="s">
        <v>3233</v>
      </c>
      <c r="F8" s="180" t="s">
        <v>3208</v>
      </c>
      <c r="G8" s="180" t="s">
        <v>3232</v>
      </c>
      <c r="I8" s="180" t="s">
        <v>8</v>
      </c>
      <c r="J8" s="180" t="s">
        <v>3260</v>
      </c>
      <c r="K8" s="180" t="s">
        <v>3252</v>
      </c>
      <c r="L8" s="180" t="s">
        <v>20</v>
      </c>
      <c r="N8" s="180" t="s">
        <v>3197</v>
      </c>
      <c r="O8" s="180" t="s">
        <v>3920</v>
      </c>
      <c r="P8" s="180" t="s">
        <v>130</v>
      </c>
      <c r="Q8" s="180" t="s">
        <v>3921</v>
      </c>
      <c r="R8" s="319"/>
      <c r="S8" s="180" t="s">
        <v>1099</v>
      </c>
      <c r="T8" s="180" t="s">
        <v>3148</v>
      </c>
      <c r="U8" s="180" t="s">
        <v>476</v>
      </c>
      <c r="V8" s="180" t="s">
        <v>3167</v>
      </c>
      <c r="W8" s="180" t="s">
        <v>3172</v>
      </c>
      <c r="X8" s="180" t="s">
        <v>3922</v>
      </c>
      <c r="Y8" s="180" t="s">
        <v>3923</v>
      </c>
      <c r="Z8" s="180" t="s">
        <v>48</v>
      </c>
      <c r="AA8" s="319"/>
      <c r="AB8" s="180" t="s">
        <v>3193</v>
      </c>
      <c r="AC8" s="180" t="s">
        <v>132</v>
      </c>
      <c r="AD8" s="180">
        <v>10</v>
      </c>
      <c r="AE8" s="319"/>
      <c r="AF8" s="180" t="s">
        <v>1799</v>
      </c>
      <c r="AG8" s="180" t="s">
        <v>3208</v>
      </c>
      <c r="AH8" s="180" t="s">
        <v>8</v>
      </c>
      <c r="AI8" s="180" t="s">
        <v>3252</v>
      </c>
      <c r="AJ8" s="180" t="s">
        <v>3260</v>
      </c>
      <c r="AK8" s="180" t="s">
        <v>20</v>
      </c>
    </row>
    <row r="9" spans="1:37" ht="12.5" x14ac:dyDescent="0.35">
      <c r="A9" s="180" t="s">
        <v>530</v>
      </c>
      <c r="B9" s="180" t="s">
        <v>685</v>
      </c>
      <c r="D9" s="180" t="s">
        <v>1799</v>
      </c>
      <c r="E9" s="180" t="s">
        <v>3210</v>
      </c>
      <c r="F9" s="180" t="s">
        <v>3208</v>
      </c>
      <c r="G9" s="180" t="s">
        <v>3209</v>
      </c>
      <c r="I9" s="180" t="s">
        <v>8</v>
      </c>
      <c r="J9" s="180" t="s">
        <v>3256</v>
      </c>
      <c r="K9" s="180" t="s">
        <v>3252</v>
      </c>
      <c r="L9" s="180" t="s">
        <v>22</v>
      </c>
      <c r="N9" s="180" t="s">
        <v>3197</v>
      </c>
      <c r="O9" s="180" t="s">
        <v>3924</v>
      </c>
      <c r="P9" s="180" t="s">
        <v>130</v>
      </c>
      <c r="Q9" s="180" t="s">
        <v>3925</v>
      </c>
      <c r="R9" s="319"/>
      <c r="S9" s="180" t="s">
        <v>1099</v>
      </c>
      <c r="T9" s="180" t="s">
        <v>3148</v>
      </c>
      <c r="U9" s="180" t="s">
        <v>476</v>
      </c>
      <c r="V9" s="180" t="s">
        <v>3167</v>
      </c>
      <c r="W9" s="180" t="s">
        <v>3172</v>
      </c>
      <c r="X9" s="180" t="s">
        <v>3926</v>
      </c>
      <c r="Y9" s="180" t="s">
        <v>3927</v>
      </c>
      <c r="Z9" s="180" t="s">
        <v>48</v>
      </c>
      <c r="AA9" s="319"/>
      <c r="AB9" s="180" t="s">
        <v>3928</v>
      </c>
      <c r="AC9" s="180" t="s">
        <v>185</v>
      </c>
      <c r="AD9" s="180">
        <v>9</v>
      </c>
      <c r="AE9" s="319"/>
      <c r="AF9" s="180" t="s">
        <v>1799</v>
      </c>
      <c r="AG9" s="180" t="s">
        <v>3208</v>
      </c>
      <c r="AH9" s="180" t="s">
        <v>8</v>
      </c>
      <c r="AI9" s="180" t="s">
        <v>3252</v>
      </c>
      <c r="AJ9" s="180" t="s">
        <v>3256</v>
      </c>
      <c r="AK9" s="180" t="s">
        <v>22</v>
      </c>
    </row>
    <row r="10" spans="1:37" ht="12.5" x14ac:dyDescent="0.35">
      <c r="A10" s="180" t="s">
        <v>901</v>
      </c>
      <c r="B10" s="180" t="s">
        <v>1393</v>
      </c>
      <c r="D10" s="180" t="s">
        <v>672</v>
      </c>
      <c r="E10" s="180" t="s">
        <v>492</v>
      </c>
      <c r="F10" s="180" t="s">
        <v>2098</v>
      </c>
      <c r="G10" s="180" t="s">
        <v>3064</v>
      </c>
      <c r="I10" s="180" t="s">
        <v>8</v>
      </c>
      <c r="J10" s="180" t="s">
        <v>618</v>
      </c>
      <c r="K10" s="180" t="s">
        <v>3252</v>
      </c>
      <c r="L10" s="180" t="s">
        <v>26</v>
      </c>
      <c r="N10" s="180" t="s">
        <v>3197</v>
      </c>
      <c r="O10" s="180" t="s">
        <v>3929</v>
      </c>
      <c r="P10" s="180" t="s">
        <v>130</v>
      </c>
      <c r="Q10" s="180" t="s">
        <v>3930</v>
      </c>
      <c r="R10" s="319"/>
      <c r="S10" s="180" t="s">
        <v>1099</v>
      </c>
      <c r="T10" s="180" t="s">
        <v>3148</v>
      </c>
      <c r="U10" s="180" t="s">
        <v>476</v>
      </c>
      <c r="V10" s="180" t="s">
        <v>3167</v>
      </c>
      <c r="W10" s="180" t="s">
        <v>3172</v>
      </c>
      <c r="X10" s="180" t="s">
        <v>3931</v>
      </c>
      <c r="Y10" s="180" t="s">
        <v>3130</v>
      </c>
      <c r="Z10" s="180" t="s">
        <v>48</v>
      </c>
      <c r="AA10" s="319"/>
      <c r="AB10" s="180" t="s">
        <v>3179</v>
      </c>
      <c r="AC10" s="180" t="s">
        <v>50</v>
      </c>
      <c r="AD10" s="180">
        <v>18</v>
      </c>
      <c r="AE10" s="319"/>
      <c r="AF10" s="180" t="s">
        <v>1799</v>
      </c>
      <c r="AG10" s="180" t="s">
        <v>3208</v>
      </c>
      <c r="AH10" s="180" t="s">
        <v>8</v>
      </c>
      <c r="AI10" s="180" t="s">
        <v>3252</v>
      </c>
      <c r="AJ10" s="180" t="s">
        <v>3261</v>
      </c>
      <c r="AK10" s="180" t="s">
        <v>28</v>
      </c>
    </row>
    <row r="11" spans="1:37" ht="12.5" x14ac:dyDescent="0.35">
      <c r="A11" s="180" t="s">
        <v>1034</v>
      </c>
      <c r="B11" s="180" t="s">
        <v>1387</v>
      </c>
      <c r="D11" s="180" t="s">
        <v>672</v>
      </c>
      <c r="E11" s="180" t="s">
        <v>2362</v>
      </c>
      <c r="F11" s="180" t="s">
        <v>2098</v>
      </c>
      <c r="G11" s="180" t="s">
        <v>2361</v>
      </c>
      <c r="I11" s="180" t="s">
        <v>8</v>
      </c>
      <c r="J11" s="180" t="s">
        <v>3261</v>
      </c>
      <c r="K11" s="180" t="s">
        <v>3252</v>
      </c>
      <c r="L11" s="180" t="s">
        <v>28</v>
      </c>
      <c r="N11" s="180" t="s">
        <v>3197</v>
      </c>
      <c r="O11" s="180" t="s">
        <v>3932</v>
      </c>
      <c r="P11" s="180" t="s">
        <v>130</v>
      </c>
      <c r="Q11" s="180" t="s">
        <v>3933</v>
      </c>
      <c r="R11" s="319"/>
      <c r="S11" s="180" t="s">
        <v>1099</v>
      </c>
      <c r="T11" s="180" t="s">
        <v>3148</v>
      </c>
      <c r="U11" s="180" t="s">
        <v>476</v>
      </c>
      <c r="V11" s="180" t="s">
        <v>3167</v>
      </c>
      <c r="W11" s="180" t="s">
        <v>3172</v>
      </c>
      <c r="X11" s="180" t="s">
        <v>3934</v>
      </c>
      <c r="Y11" s="180" t="s">
        <v>3935</v>
      </c>
      <c r="Z11" s="180" t="s">
        <v>48</v>
      </c>
      <c r="AA11" s="319"/>
      <c r="AB11" s="180" t="s">
        <v>3253</v>
      </c>
      <c r="AC11" s="180" t="s">
        <v>10</v>
      </c>
      <c r="AD11" s="180">
        <v>24</v>
      </c>
      <c r="AE11" s="319"/>
      <c r="AF11" s="180" t="s">
        <v>1799</v>
      </c>
      <c r="AG11" s="180" t="s">
        <v>3208</v>
      </c>
      <c r="AH11" s="180" t="s">
        <v>8</v>
      </c>
      <c r="AI11" s="180" t="s">
        <v>3252</v>
      </c>
      <c r="AJ11" s="180" t="s">
        <v>3262</v>
      </c>
      <c r="AK11" s="180" t="s">
        <v>24</v>
      </c>
    </row>
    <row r="12" spans="1:37" ht="12.5" x14ac:dyDescent="0.35">
      <c r="A12" s="180" t="s">
        <v>748</v>
      </c>
      <c r="B12" s="180" t="s">
        <v>2116</v>
      </c>
      <c r="D12" s="180" t="s">
        <v>672</v>
      </c>
      <c r="E12" s="180" t="s">
        <v>3140</v>
      </c>
      <c r="F12" s="180" t="s">
        <v>2098</v>
      </c>
      <c r="G12" s="180" t="s">
        <v>3139</v>
      </c>
      <c r="I12" s="180" t="s">
        <v>8</v>
      </c>
      <c r="J12" s="180" t="s">
        <v>3262</v>
      </c>
      <c r="K12" s="180" t="s">
        <v>3252</v>
      </c>
      <c r="L12" s="180" t="s">
        <v>24</v>
      </c>
      <c r="N12" s="180" t="s">
        <v>3197</v>
      </c>
      <c r="O12" s="180" t="s">
        <v>3936</v>
      </c>
      <c r="P12" s="180" t="s">
        <v>130</v>
      </c>
      <c r="Q12" s="180" t="s">
        <v>3937</v>
      </c>
      <c r="R12" s="319"/>
      <c r="S12" s="180" t="s">
        <v>1099</v>
      </c>
      <c r="T12" s="180" t="s">
        <v>3148</v>
      </c>
      <c r="U12" s="180" t="s">
        <v>476</v>
      </c>
      <c r="V12" s="180" t="s">
        <v>3167</v>
      </c>
      <c r="W12" s="180" t="s">
        <v>3172</v>
      </c>
      <c r="X12" s="180" t="s">
        <v>3938</v>
      </c>
      <c r="Y12" s="180" t="s">
        <v>3939</v>
      </c>
      <c r="Z12" s="180" t="s">
        <v>48</v>
      </c>
      <c r="AA12" s="319"/>
      <c r="AB12" s="180" t="s">
        <v>3120</v>
      </c>
      <c r="AC12" s="180" t="s">
        <v>341</v>
      </c>
      <c r="AD12" s="180">
        <v>12</v>
      </c>
      <c r="AE12" s="319"/>
      <c r="AF12" s="180" t="s">
        <v>1799</v>
      </c>
      <c r="AG12" s="180" t="s">
        <v>3208</v>
      </c>
      <c r="AH12" s="180" t="s">
        <v>8</v>
      </c>
      <c r="AI12" s="180" t="s">
        <v>3252</v>
      </c>
      <c r="AJ12" s="180" t="s">
        <v>3258</v>
      </c>
      <c r="AK12" s="180" t="s">
        <v>30</v>
      </c>
    </row>
    <row r="13" spans="1:37" ht="12.5" x14ac:dyDescent="0.35">
      <c r="D13" s="180" t="s">
        <v>672</v>
      </c>
      <c r="E13" s="180" t="s">
        <v>2348</v>
      </c>
      <c r="F13" s="180" t="s">
        <v>2098</v>
      </c>
      <c r="G13" s="180" t="s">
        <v>2347</v>
      </c>
      <c r="I13" s="180" t="s">
        <v>8</v>
      </c>
      <c r="J13" s="180" t="s">
        <v>3258</v>
      </c>
      <c r="K13" s="180" t="s">
        <v>3252</v>
      </c>
      <c r="L13" s="180" t="s">
        <v>30</v>
      </c>
      <c r="N13" s="180" t="s">
        <v>3197</v>
      </c>
      <c r="O13" s="180" t="s">
        <v>3940</v>
      </c>
      <c r="P13" s="180" t="s">
        <v>130</v>
      </c>
      <c r="Q13" s="180" t="s">
        <v>3941</v>
      </c>
      <c r="R13" s="319"/>
      <c r="S13" s="180" t="s">
        <v>1099</v>
      </c>
      <c r="T13" s="180" t="s">
        <v>3148</v>
      </c>
      <c r="U13" s="180" t="s">
        <v>476</v>
      </c>
      <c r="V13" s="180" t="s">
        <v>3167</v>
      </c>
      <c r="W13" s="180" t="s">
        <v>3172</v>
      </c>
      <c r="X13" s="180" t="s">
        <v>3942</v>
      </c>
      <c r="Y13" s="180" t="s">
        <v>3943</v>
      </c>
      <c r="Z13" s="180" t="s">
        <v>48</v>
      </c>
      <c r="AA13" s="319"/>
      <c r="AB13" s="180" t="s">
        <v>3174</v>
      </c>
      <c r="AC13" s="180" t="s">
        <v>54</v>
      </c>
      <c r="AD13" s="180">
        <v>10</v>
      </c>
      <c r="AE13" s="319"/>
      <c r="AF13" s="180" t="s">
        <v>1799</v>
      </c>
      <c r="AG13" s="180" t="s">
        <v>3208</v>
      </c>
      <c r="AH13" s="180" t="s">
        <v>8</v>
      </c>
      <c r="AI13" s="180" t="s">
        <v>3252</v>
      </c>
      <c r="AJ13" s="180" t="s">
        <v>3264</v>
      </c>
      <c r="AK13" s="180" t="s">
        <v>32</v>
      </c>
    </row>
    <row r="14" spans="1:37" ht="12.5" x14ac:dyDescent="0.35">
      <c r="D14" s="180" t="s">
        <v>672</v>
      </c>
      <c r="E14" s="180" t="s">
        <v>2100</v>
      </c>
      <c r="F14" s="180" t="s">
        <v>2098</v>
      </c>
      <c r="G14" s="180" t="s">
        <v>2099</v>
      </c>
      <c r="I14" s="180" t="s">
        <v>8</v>
      </c>
      <c r="J14" s="180" t="s">
        <v>3264</v>
      </c>
      <c r="K14" s="180" t="s">
        <v>3252</v>
      </c>
      <c r="L14" s="180" t="s">
        <v>32</v>
      </c>
      <c r="N14" s="180" t="s">
        <v>3197</v>
      </c>
      <c r="O14" s="180" t="s">
        <v>3944</v>
      </c>
      <c r="P14" s="180" t="s">
        <v>130</v>
      </c>
      <c r="Q14" s="180" t="s">
        <v>3945</v>
      </c>
      <c r="R14" s="319"/>
      <c r="S14" s="180" t="s">
        <v>1099</v>
      </c>
      <c r="T14" s="180" t="s">
        <v>3148</v>
      </c>
      <c r="U14" s="180" t="s">
        <v>476</v>
      </c>
      <c r="V14" s="180" t="s">
        <v>3167</v>
      </c>
      <c r="W14" s="180" t="s">
        <v>3172</v>
      </c>
      <c r="X14" s="180" t="s">
        <v>3946</v>
      </c>
      <c r="Y14" s="180" t="s">
        <v>3947</v>
      </c>
      <c r="Z14" s="180" t="s">
        <v>48</v>
      </c>
      <c r="AA14" s="319"/>
      <c r="AB14" s="180" t="s">
        <v>3125</v>
      </c>
      <c r="AC14" s="180" t="s">
        <v>3126</v>
      </c>
      <c r="AD14" s="180">
        <v>11</v>
      </c>
      <c r="AE14" s="319"/>
      <c r="AF14" s="180" t="s">
        <v>1799</v>
      </c>
      <c r="AG14" s="180" t="s">
        <v>3208</v>
      </c>
      <c r="AH14" s="180" t="s">
        <v>8</v>
      </c>
      <c r="AI14" s="180" t="s">
        <v>3252</v>
      </c>
      <c r="AJ14" s="180" t="s">
        <v>3267</v>
      </c>
      <c r="AK14" s="180" t="s">
        <v>34</v>
      </c>
    </row>
    <row r="15" spans="1:37" ht="12.5" x14ac:dyDescent="0.35">
      <c r="D15" s="180" t="s">
        <v>672</v>
      </c>
      <c r="E15" s="180" t="s">
        <v>2356</v>
      </c>
      <c r="F15" s="180" t="s">
        <v>2098</v>
      </c>
      <c r="G15" s="180" t="s">
        <v>2355</v>
      </c>
      <c r="I15" s="180" t="s">
        <v>8</v>
      </c>
      <c r="J15" s="180" t="s">
        <v>3267</v>
      </c>
      <c r="K15" s="180" t="s">
        <v>3252</v>
      </c>
      <c r="L15" s="180" t="s">
        <v>34</v>
      </c>
      <c r="N15" s="180" t="s">
        <v>3197</v>
      </c>
      <c r="O15" s="180" t="s">
        <v>106</v>
      </c>
      <c r="P15" s="180" t="s">
        <v>130</v>
      </c>
      <c r="Q15" s="180" t="s">
        <v>3948</v>
      </c>
      <c r="R15" s="319"/>
      <c r="S15" s="180" t="s">
        <v>1099</v>
      </c>
      <c r="T15" s="180" t="s">
        <v>3148</v>
      </c>
      <c r="U15" s="180" t="s">
        <v>476</v>
      </c>
      <c r="V15" s="180" t="s">
        <v>3167</v>
      </c>
      <c r="W15" s="180" t="s">
        <v>3172</v>
      </c>
      <c r="X15" s="180" t="s">
        <v>3949</v>
      </c>
      <c r="Y15" s="180" t="s">
        <v>3950</v>
      </c>
      <c r="Z15" s="180" t="s">
        <v>48</v>
      </c>
      <c r="AA15" s="319"/>
      <c r="AB15" s="180" t="s">
        <v>3175</v>
      </c>
      <c r="AC15" s="180" t="s">
        <v>56</v>
      </c>
      <c r="AD15" s="180">
        <v>15</v>
      </c>
      <c r="AE15" s="319"/>
      <c r="AF15" s="180" t="s">
        <v>1799</v>
      </c>
      <c r="AG15" s="180" t="s">
        <v>3208</v>
      </c>
      <c r="AH15" s="180" t="s">
        <v>8</v>
      </c>
      <c r="AI15" s="180" t="s">
        <v>3252</v>
      </c>
      <c r="AJ15" s="180" t="s">
        <v>3255</v>
      </c>
      <c r="AK15" s="180" t="s">
        <v>36</v>
      </c>
    </row>
    <row r="16" spans="1:37" ht="12.5" x14ac:dyDescent="0.35">
      <c r="D16" s="180" t="s">
        <v>672</v>
      </c>
      <c r="E16" s="180" t="s">
        <v>3091</v>
      </c>
      <c r="F16" s="180" t="s">
        <v>2098</v>
      </c>
      <c r="G16" s="180" t="s">
        <v>3090</v>
      </c>
      <c r="I16" s="180" t="s">
        <v>8</v>
      </c>
      <c r="J16" s="180" t="s">
        <v>3255</v>
      </c>
      <c r="K16" s="180" t="s">
        <v>3252</v>
      </c>
      <c r="L16" s="180" t="s">
        <v>36</v>
      </c>
      <c r="N16" s="180" t="s">
        <v>3197</v>
      </c>
      <c r="O16" s="180" t="s">
        <v>3951</v>
      </c>
      <c r="P16" s="180" t="s">
        <v>130</v>
      </c>
      <c r="Q16" s="180" t="s">
        <v>3952</v>
      </c>
      <c r="R16" s="319"/>
      <c r="S16" s="180" t="s">
        <v>1099</v>
      </c>
      <c r="T16" s="180" t="s">
        <v>3148</v>
      </c>
      <c r="U16" s="180" t="s">
        <v>476</v>
      </c>
      <c r="V16" s="180" t="s">
        <v>3167</v>
      </c>
      <c r="W16" s="180" t="s">
        <v>3179</v>
      </c>
      <c r="X16" s="180" t="s">
        <v>3953</v>
      </c>
      <c r="Y16" s="180" t="s">
        <v>3954</v>
      </c>
      <c r="Z16" s="180" t="s">
        <v>50</v>
      </c>
      <c r="AA16" s="319"/>
      <c r="AB16" s="180" t="s">
        <v>3178</v>
      </c>
      <c r="AC16" s="180" t="s">
        <v>58</v>
      </c>
      <c r="AD16" s="180">
        <v>25</v>
      </c>
      <c r="AE16" s="319"/>
      <c r="AF16" s="180" t="s">
        <v>1799</v>
      </c>
      <c r="AG16" s="180" t="s">
        <v>3208</v>
      </c>
      <c r="AH16" s="180" t="s">
        <v>8</v>
      </c>
      <c r="AI16" s="180" t="s">
        <v>3252</v>
      </c>
      <c r="AJ16" s="180" t="s">
        <v>3254</v>
      </c>
      <c r="AK16" s="180" t="s">
        <v>38</v>
      </c>
    </row>
    <row r="17" spans="4:37" ht="12.5" x14ac:dyDescent="0.35">
      <c r="D17" s="180" t="s">
        <v>672</v>
      </c>
      <c r="E17" s="180" t="s">
        <v>3002</v>
      </c>
      <c r="F17" s="180" t="s">
        <v>2098</v>
      </c>
      <c r="G17" s="180" t="s">
        <v>3001</v>
      </c>
      <c r="I17" s="180" t="s">
        <v>8</v>
      </c>
      <c r="J17" s="180" t="s">
        <v>3254</v>
      </c>
      <c r="K17" s="180" t="s">
        <v>3252</v>
      </c>
      <c r="L17" s="180" t="s">
        <v>38</v>
      </c>
      <c r="N17" s="180" t="s">
        <v>3197</v>
      </c>
      <c r="O17" s="180" t="s">
        <v>3955</v>
      </c>
      <c r="P17" s="180" t="s">
        <v>130</v>
      </c>
      <c r="Q17" s="180" t="s">
        <v>3956</v>
      </c>
      <c r="R17" s="319"/>
      <c r="S17" s="180" t="s">
        <v>1099</v>
      </c>
      <c r="T17" s="180" t="s">
        <v>3148</v>
      </c>
      <c r="U17" s="180" t="s">
        <v>476</v>
      </c>
      <c r="V17" s="180" t="s">
        <v>3167</v>
      </c>
      <c r="W17" s="180" t="s">
        <v>3179</v>
      </c>
      <c r="X17" s="180" t="s">
        <v>3957</v>
      </c>
      <c r="Y17" s="180" t="s">
        <v>3958</v>
      </c>
      <c r="Z17" s="180" t="s">
        <v>50</v>
      </c>
      <c r="AA17" s="319"/>
      <c r="AB17" s="180" t="s">
        <v>905</v>
      </c>
      <c r="AC17" s="180" t="s">
        <v>94</v>
      </c>
      <c r="AD17" s="180">
        <v>23</v>
      </c>
      <c r="AE17" s="319"/>
      <c r="AF17" s="180" t="s">
        <v>1799</v>
      </c>
      <c r="AG17" s="180" t="s">
        <v>3208</v>
      </c>
      <c r="AH17" s="180" t="s">
        <v>8</v>
      </c>
      <c r="AI17" s="180" t="s">
        <v>3252</v>
      </c>
      <c r="AJ17" s="180" t="s">
        <v>3265</v>
      </c>
      <c r="AK17" s="180" t="s">
        <v>40</v>
      </c>
    </row>
    <row r="18" spans="4:37" ht="12.5" x14ac:dyDescent="0.35">
      <c r="D18" s="180" t="s">
        <v>672</v>
      </c>
      <c r="E18" s="180" t="s">
        <v>673</v>
      </c>
      <c r="F18" s="180" t="s">
        <v>2098</v>
      </c>
      <c r="G18" s="180" t="s">
        <v>3114</v>
      </c>
      <c r="I18" s="180" t="s">
        <v>8</v>
      </c>
      <c r="J18" s="180" t="s">
        <v>3265</v>
      </c>
      <c r="K18" s="180" t="s">
        <v>3252</v>
      </c>
      <c r="L18" s="180" t="s">
        <v>40</v>
      </c>
      <c r="N18" s="180" t="s">
        <v>3197</v>
      </c>
      <c r="O18" s="180" t="s">
        <v>3959</v>
      </c>
      <c r="P18" s="180" t="s">
        <v>130</v>
      </c>
      <c r="Q18" s="180" t="s">
        <v>3960</v>
      </c>
      <c r="R18" s="319"/>
      <c r="S18" s="180" t="s">
        <v>1099</v>
      </c>
      <c r="T18" s="180" t="s">
        <v>3148</v>
      </c>
      <c r="U18" s="180" t="s">
        <v>476</v>
      </c>
      <c r="V18" s="180" t="s">
        <v>3167</v>
      </c>
      <c r="W18" s="180" t="s">
        <v>3179</v>
      </c>
      <c r="X18" s="180" t="s">
        <v>3961</v>
      </c>
      <c r="Y18" s="180" t="s">
        <v>3962</v>
      </c>
      <c r="Z18" s="180" t="s">
        <v>50</v>
      </c>
      <c r="AA18" s="319"/>
      <c r="AB18" s="180" t="s">
        <v>3168</v>
      </c>
      <c r="AC18" s="180" t="s">
        <v>60</v>
      </c>
      <c r="AD18" s="180">
        <v>62</v>
      </c>
      <c r="AE18" s="319"/>
      <c r="AF18" s="180" t="s">
        <v>1799</v>
      </c>
      <c r="AG18" s="180" t="s">
        <v>3208</v>
      </c>
      <c r="AH18" s="180" t="s">
        <v>8</v>
      </c>
      <c r="AI18" s="180" t="s">
        <v>3252</v>
      </c>
      <c r="AJ18" s="180" t="s">
        <v>3257</v>
      </c>
      <c r="AK18" s="180" t="s">
        <v>42</v>
      </c>
    </row>
    <row r="19" spans="4:37" ht="12.5" x14ac:dyDescent="0.35">
      <c r="D19" s="180" t="s">
        <v>669</v>
      </c>
      <c r="E19" s="180" t="s">
        <v>1204</v>
      </c>
      <c r="F19" s="180" t="s">
        <v>1202</v>
      </c>
      <c r="G19" s="180" t="s">
        <v>1203</v>
      </c>
      <c r="I19" s="180" t="s">
        <v>8</v>
      </c>
      <c r="J19" s="180" t="s">
        <v>3257</v>
      </c>
      <c r="K19" s="180" t="s">
        <v>3252</v>
      </c>
      <c r="L19" s="180" t="s">
        <v>42</v>
      </c>
      <c r="N19" s="180" t="s">
        <v>3197</v>
      </c>
      <c r="O19" s="180" t="s">
        <v>3963</v>
      </c>
      <c r="P19" s="180" t="s">
        <v>130</v>
      </c>
      <c r="Q19" s="180" t="s">
        <v>3964</v>
      </c>
      <c r="R19" s="319"/>
      <c r="S19" s="180" t="s">
        <v>1099</v>
      </c>
      <c r="T19" s="180" t="s">
        <v>3148</v>
      </c>
      <c r="U19" s="180" t="s">
        <v>476</v>
      </c>
      <c r="V19" s="180" t="s">
        <v>3167</v>
      </c>
      <c r="W19" s="180" t="s">
        <v>3179</v>
      </c>
      <c r="X19" s="180" t="s">
        <v>3965</v>
      </c>
      <c r="Y19" s="180" t="s">
        <v>3966</v>
      </c>
      <c r="Z19" s="180" t="s">
        <v>50</v>
      </c>
      <c r="AA19" s="319"/>
      <c r="AB19" s="180" t="s">
        <v>3184</v>
      </c>
      <c r="AC19" s="180" t="s">
        <v>62</v>
      </c>
      <c r="AD19" s="180">
        <v>12</v>
      </c>
      <c r="AE19" s="319"/>
      <c r="AF19" s="180" t="s">
        <v>1799</v>
      </c>
      <c r="AG19" s="180" t="s">
        <v>3208</v>
      </c>
      <c r="AH19" s="180" t="s">
        <v>8</v>
      </c>
      <c r="AI19" s="180" t="s">
        <v>3252</v>
      </c>
      <c r="AJ19" s="180" t="s">
        <v>3263</v>
      </c>
      <c r="AK19" s="180" t="s">
        <v>44</v>
      </c>
    </row>
    <row r="20" spans="4:37" ht="12.5" x14ac:dyDescent="0.35">
      <c r="D20" s="180" t="s">
        <v>669</v>
      </c>
      <c r="E20" s="180" t="s">
        <v>1208</v>
      </c>
      <c r="F20" s="180" t="s">
        <v>1202</v>
      </c>
      <c r="G20" s="180" t="s">
        <v>1207</v>
      </c>
      <c r="I20" s="180" t="s">
        <v>8</v>
      </c>
      <c r="J20" s="180" t="s">
        <v>3263</v>
      </c>
      <c r="K20" s="180" t="s">
        <v>3252</v>
      </c>
      <c r="L20" s="180" t="s">
        <v>44</v>
      </c>
      <c r="N20" s="180" t="s">
        <v>3197</v>
      </c>
      <c r="O20" s="180" t="s">
        <v>3967</v>
      </c>
      <c r="P20" s="180" t="s">
        <v>130</v>
      </c>
      <c r="Q20" s="180" t="s">
        <v>3968</v>
      </c>
      <c r="R20" s="319"/>
      <c r="S20" s="180" t="s">
        <v>1099</v>
      </c>
      <c r="T20" s="180" t="s">
        <v>3148</v>
      </c>
      <c r="U20" s="180" t="s">
        <v>476</v>
      </c>
      <c r="V20" s="180" t="s">
        <v>3167</v>
      </c>
      <c r="W20" s="180" t="s">
        <v>3179</v>
      </c>
      <c r="X20" s="180" t="s">
        <v>3969</v>
      </c>
      <c r="Y20" s="180" t="s">
        <v>3970</v>
      </c>
      <c r="Z20" s="180" t="s">
        <v>50</v>
      </c>
      <c r="AA20" s="319"/>
      <c r="AB20" s="180" t="s">
        <v>492</v>
      </c>
      <c r="AC20" s="180" t="s">
        <v>95</v>
      </c>
      <c r="AD20" s="180">
        <v>25</v>
      </c>
      <c r="AE20" s="319"/>
      <c r="AF20" s="180" t="s">
        <v>1799</v>
      </c>
      <c r="AG20" s="180" t="s">
        <v>3208</v>
      </c>
      <c r="AH20" s="180" t="s">
        <v>8</v>
      </c>
      <c r="AI20" s="180" t="s">
        <v>3252</v>
      </c>
      <c r="AJ20" s="180" t="s">
        <v>618</v>
      </c>
    </row>
    <row r="21" spans="4:37" ht="12.5" x14ac:dyDescent="0.35">
      <c r="D21" s="180" t="s">
        <v>669</v>
      </c>
      <c r="E21" s="180" t="s">
        <v>1211</v>
      </c>
      <c r="F21" s="180" t="s">
        <v>1202</v>
      </c>
      <c r="G21" s="180" t="s">
        <v>1210</v>
      </c>
      <c r="I21" s="180" t="s">
        <v>476</v>
      </c>
      <c r="J21" s="180" t="s">
        <v>3172</v>
      </c>
      <c r="K21" s="180" t="s">
        <v>3167</v>
      </c>
      <c r="L21" s="180" t="s">
        <v>48</v>
      </c>
      <c r="N21" s="180" t="s">
        <v>3197</v>
      </c>
      <c r="O21" s="180" t="s">
        <v>3971</v>
      </c>
      <c r="P21" s="180" t="s">
        <v>130</v>
      </c>
      <c r="Q21" s="180" t="s">
        <v>3972</v>
      </c>
      <c r="R21" s="319"/>
      <c r="S21" s="180" t="s">
        <v>1099</v>
      </c>
      <c r="T21" s="180" t="s">
        <v>3148</v>
      </c>
      <c r="U21" s="180" t="s">
        <v>476</v>
      </c>
      <c r="V21" s="180" t="s">
        <v>3167</v>
      </c>
      <c r="W21" s="180" t="s">
        <v>3179</v>
      </c>
      <c r="X21" s="180" t="s">
        <v>3973</v>
      </c>
      <c r="Y21" s="180" t="s">
        <v>3974</v>
      </c>
      <c r="Z21" s="180" t="s">
        <v>50</v>
      </c>
      <c r="AA21" s="319"/>
      <c r="AB21" s="180" t="s">
        <v>3229</v>
      </c>
      <c r="AC21" s="180" t="s">
        <v>288</v>
      </c>
      <c r="AD21" s="180">
        <v>11</v>
      </c>
      <c r="AE21" s="319"/>
      <c r="AF21" s="180" t="s">
        <v>1099</v>
      </c>
      <c r="AG21" s="180" t="s">
        <v>3148</v>
      </c>
      <c r="AH21" s="180" t="s">
        <v>476</v>
      </c>
      <c r="AI21" s="180" t="s">
        <v>3167</v>
      </c>
      <c r="AJ21" s="180" t="s">
        <v>3172</v>
      </c>
      <c r="AK21" s="180" t="s">
        <v>48</v>
      </c>
    </row>
    <row r="22" spans="4:37" ht="12.5" x14ac:dyDescent="0.35">
      <c r="D22" s="180" t="s">
        <v>669</v>
      </c>
      <c r="E22" s="180" t="s">
        <v>1214</v>
      </c>
      <c r="F22" s="180" t="s">
        <v>1202</v>
      </c>
      <c r="G22" s="180" t="s">
        <v>1213</v>
      </c>
      <c r="I22" s="180" t="s">
        <v>476</v>
      </c>
      <c r="J22" s="180" t="s">
        <v>3179</v>
      </c>
      <c r="K22" s="180" t="s">
        <v>3167</v>
      </c>
      <c r="L22" s="180" t="s">
        <v>50</v>
      </c>
      <c r="N22" s="180" t="s">
        <v>3197</v>
      </c>
      <c r="O22" s="180" t="s">
        <v>3975</v>
      </c>
      <c r="P22" s="180" t="s">
        <v>130</v>
      </c>
      <c r="Q22" s="180" t="s">
        <v>3976</v>
      </c>
      <c r="R22" s="319"/>
      <c r="S22" s="180" t="s">
        <v>1099</v>
      </c>
      <c r="T22" s="180" t="s">
        <v>3148</v>
      </c>
      <c r="U22" s="180" t="s">
        <v>476</v>
      </c>
      <c r="V22" s="180" t="s">
        <v>3167</v>
      </c>
      <c r="W22" s="180" t="s">
        <v>3179</v>
      </c>
      <c r="X22" s="180" t="s">
        <v>3977</v>
      </c>
      <c r="Y22" s="180" t="s">
        <v>3978</v>
      </c>
      <c r="Z22" s="180" t="s">
        <v>50</v>
      </c>
      <c r="AA22" s="319"/>
      <c r="AB22" s="180" t="s">
        <v>3211</v>
      </c>
      <c r="AC22" s="180" t="s">
        <v>290</v>
      </c>
      <c r="AD22" s="180">
        <v>3</v>
      </c>
      <c r="AE22" s="319"/>
      <c r="AF22" s="180" t="s">
        <v>1099</v>
      </c>
      <c r="AG22" s="180" t="s">
        <v>3148</v>
      </c>
      <c r="AH22" s="180" t="s">
        <v>476</v>
      </c>
      <c r="AI22" s="180" t="s">
        <v>3167</v>
      </c>
      <c r="AJ22" s="180" t="s">
        <v>3179</v>
      </c>
      <c r="AK22" s="180" t="s">
        <v>50</v>
      </c>
    </row>
    <row r="23" spans="4:37" ht="12.5" x14ac:dyDescent="0.35">
      <c r="D23" s="180" t="s">
        <v>669</v>
      </c>
      <c r="E23" s="180" t="s">
        <v>1217</v>
      </c>
      <c r="F23" s="180" t="s">
        <v>1202</v>
      </c>
      <c r="G23" s="180" t="s">
        <v>1216</v>
      </c>
      <c r="I23" s="180" t="s">
        <v>476</v>
      </c>
      <c r="J23" s="180" t="s">
        <v>51</v>
      </c>
      <c r="K23" s="180" t="s">
        <v>3167</v>
      </c>
      <c r="L23" s="180" t="s">
        <v>52</v>
      </c>
      <c r="N23" s="180" t="s">
        <v>3197</v>
      </c>
      <c r="O23" s="180" t="s">
        <v>3979</v>
      </c>
      <c r="P23" s="180" t="s">
        <v>130</v>
      </c>
      <c r="Q23" s="180" t="s">
        <v>3980</v>
      </c>
      <c r="R23" s="319"/>
      <c r="S23" s="180" t="s">
        <v>1099</v>
      </c>
      <c r="T23" s="180" t="s">
        <v>3148</v>
      </c>
      <c r="U23" s="180" t="s">
        <v>476</v>
      </c>
      <c r="V23" s="180" t="s">
        <v>3167</v>
      </c>
      <c r="W23" s="180" t="s">
        <v>3179</v>
      </c>
      <c r="X23" s="180" t="s">
        <v>3981</v>
      </c>
      <c r="Y23" s="180" t="s">
        <v>3982</v>
      </c>
      <c r="Z23" s="180" t="s">
        <v>50</v>
      </c>
      <c r="AA23" s="319"/>
      <c r="AB23" s="180" t="s">
        <v>3123</v>
      </c>
      <c r="AC23" s="180" t="s">
        <v>343</v>
      </c>
      <c r="AD23" s="180">
        <v>4</v>
      </c>
      <c r="AE23" s="319"/>
      <c r="AF23" s="180" t="s">
        <v>1099</v>
      </c>
      <c r="AG23" s="180" t="s">
        <v>3148</v>
      </c>
      <c r="AH23" s="180" t="s">
        <v>476</v>
      </c>
      <c r="AI23" s="180" t="s">
        <v>3167</v>
      </c>
      <c r="AJ23" s="180" t="s">
        <v>3174</v>
      </c>
      <c r="AK23" s="180" t="s">
        <v>54</v>
      </c>
    </row>
    <row r="24" spans="4:37" ht="12.5" x14ac:dyDescent="0.35">
      <c r="D24" s="180" t="s">
        <v>669</v>
      </c>
      <c r="E24" s="180" t="s">
        <v>1220</v>
      </c>
      <c r="F24" s="180" t="s">
        <v>1202</v>
      </c>
      <c r="G24" s="180" t="s">
        <v>1219</v>
      </c>
      <c r="I24" s="180" t="s">
        <v>476</v>
      </c>
      <c r="J24" s="180" t="s">
        <v>3174</v>
      </c>
      <c r="K24" s="180" t="s">
        <v>3167</v>
      </c>
      <c r="L24" s="180" t="s">
        <v>54</v>
      </c>
      <c r="N24" s="180" t="s">
        <v>3197</v>
      </c>
      <c r="O24" s="180" t="s">
        <v>3983</v>
      </c>
      <c r="P24" s="180" t="s">
        <v>130</v>
      </c>
      <c r="Q24" s="180" t="s">
        <v>3984</v>
      </c>
      <c r="R24" s="319"/>
      <c r="S24" s="180" t="s">
        <v>1099</v>
      </c>
      <c r="T24" s="180" t="s">
        <v>3148</v>
      </c>
      <c r="U24" s="180" t="s">
        <v>476</v>
      </c>
      <c r="V24" s="180" t="s">
        <v>3167</v>
      </c>
      <c r="W24" s="180" t="s">
        <v>3179</v>
      </c>
      <c r="X24" s="180" t="s">
        <v>3985</v>
      </c>
      <c r="Y24" s="180" t="s">
        <v>3986</v>
      </c>
      <c r="Z24" s="180" t="s">
        <v>50</v>
      </c>
      <c r="AA24" s="319"/>
      <c r="AB24" s="180" t="s">
        <v>3173</v>
      </c>
      <c r="AC24" s="180" t="s">
        <v>64</v>
      </c>
      <c r="AD24" s="180">
        <v>17</v>
      </c>
      <c r="AE24" s="319"/>
      <c r="AF24" s="180" t="s">
        <v>1099</v>
      </c>
      <c r="AG24" s="180" t="s">
        <v>3148</v>
      </c>
      <c r="AH24" s="180" t="s">
        <v>476</v>
      </c>
      <c r="AI24" s="180" t="s">
        <v>3167</v>
      </c>
      <c r="AJ24" s="180" t="s">
        <v>3175</v>
      </c>
      <c r="AK24" s="180" t="s">
        <v>56</v>
      </c>
    </row>
    <row r="25" spans="4:37" ht="12.5" x14ac:dyDescent="0.35">
      <c r="D25" s="180" t="s">
        <v>669</v>
      </c>
      <c r="E25" s="180" t="s">
        <v>1252</v>
      </c>
      <c r="F25" s="180" t="s">
        <v>1202</v>
      </c>
      <c r="G25" s="180" t="s">
        <v>1251</v>
      </c>
      <c r="I25" s="180" t="s">
        <v>476</v>
      </c>
      <c r="J25" s="180" t="s">
        <v>3175</v>
      </c>
      <c r="K25" s="180" t="s">
        <v>3167</v>
      </c>
      <c r="L25" s="180" t="s">
        <v>56</v>
      </c>
      <c r="N25" s="180" t="s">
        <v>3197</v>
      </c>
      <c r="O25" s="180" t="s">
        <v>3987</v>
      </c>
      <c r="P25" s="180" t="s">
        <v>130</v>
      </c>
      <c r="Q25" s="180" t="s">
        <v>3988</v>
      </c>
      <c r="R25" s="319"/>
      <c r="S25" s="180" t="s">
        <v>1099</v>
      </c>
      <c r="T25" s="180" t="s">
        <v>3148</v>
      </c>
      <c r="U25" s="180" t="s">
        <v>476</v>
      </c>
      <c r="V25" s="180" t="s">
        <v>3167</v>
      </c>
      <c r="W25" s="180" t="s">
        <v>3179</v>
      </c>
      <c r="X25" s="180" t="s">
        <v>3989</v>
      </c>
      <c r="Y25" s="180" t="s">
        <v>3990</v>
      </c>
      <c r="Z25" s="180" t="s">
        <v>50</v>
      </c>
      <c r="AA25" s="319"/>
      <c r="AB25" s="180" t="s">
        <v>3173</v>
      </c>
      <c r="AC25" s="180" t="s">
        <v>291</v>
      </c>
      <c r="AD25" s="180">
        <v>3</v>
      </c>
      <c r="AE25" s="319"/>
      <c r="AF25" s="180" t="s">
        <v>1099</v>
      </c>
      <c r="AG25" s="180" t="s">
        <v>3148</v>
      </c>
      <c r="AH25" s="180" t="s">
        <v>476</v>
      </c>
      <c r="AI25" s="180" t="s">
        <v>3167</v>
      </c>
      <c r="AJ25" s="180" t="s">
        <v>3178</v>
      </c>
      <c r="AK25" s="180" t="s">
        <v>58</v>
      </c>
    </row>
    <row r="26" spans="4:37" ht="12.5" x14ac:dyDescent="0.35">
      <c r="D26" s="180" t="s">
        <v>669</v>
      </c>
      <c r="E26" s="180" t="s">
        <v>1360</v>
      </c>
      <c r="F26" s="180" t="s">
        <v>1202</v>
      </c>
      <c r="G26" s="180" t="s">
        <v>1359</v>
      </c>
      <c r="I26" s="180" t="s">
        <v>476</v>
      </c>
      <c r="J26" s="180" t="s">
        <v>3178</v>
      </c>
      <c r="K26" s="180" t="s">
        <v>3167</v>
      </c>
      <c r="L26" s="180" t="s">
        <v>58</v>
      </c>
      <c r="N26" s="180" t="s">
        <v>3197</v>
      </c>
      <c r="O26" s="180" t="s">
        <v>3991</v>
      </c>
      <c r="P26" s="180" t="s">
        <v>130</v>
      </c>
      <c r="Q26" s="180" t="s">
        <v>3992</v>
      </c>
      <c r="R26" s="319"/>
      <c r="S26" s="180" t="s">
        <v>1099</v>
      </c>
      <c r="T26" s="180" t="s">
        <v>3148</v>
      </c>
      <c r="U26" s="180" t="s">
        <v>476</v>
      </c>
      <c r="V26" s="180" t="s">
        <v>3167</v>
      </c>
      <c r="W26" s="180" t="s">
        <v>3179</v>
      </c>
      <c r="X26" s="180" t="s">
        <v>3993</v>
      </c>
      <c r="Y26" s="180" t="s">
        <v>3994</v>
      </c>
      <c r="Z26" s="180" t="s">
        <v>50</v>
      </c>
      <c r="AA26" s="319"/>
      <c r="AB26" s="180" t="s">
        <v>3173</v>
      </c>
      <c r="AC26" s="180" t="s">
        <v>248</v>
      </c>
      <c r="AD26" s="180">
        <v>8</v>
      </c>
      <c r="AE26" s="319"/>
      <c r="AF26" s="180" t="s">
        <v>1099</v>
      </c>
      <c r="AG26" s="180" t="s">
        <v>3148</v>
      </c>
      <c r="AH26" s="180" t="s">
        <v>476</v>
      </c>
      <c r="AI26" s="180" t="s">
        <v>3167</v>
      </c>
      <c r="AJ26" s="180" t="s">
        <v>3168</v>
      </c>
      <c r="AK26" s="180" t="s">
        <v>60</v>
      </c>
    </row>
    <row r="27" spans="4:37" ht="12.5" x14ac:dyDescent="0.35">
      <c r="D27" s="180" t="s">
        <v>669</v>
      </c>
      <c r="E27" s="180" t="s">
        <v>1419</v>
      </c>
      <c r="F27" s="180" t="s">
        <v>1202</v>
      </c>
      <c r="G27" s="180" t="s">
        <v>1418</v>
      </c>
      <c r="I27" s="180" t="s">
        <v>476</v>
      </c>
      <c r="J27" s="180" t="s">
        <v>3168</v>
      </c>
      <c r="K27" s="180" t="s">
        <v>3167</v>
      </c>
      <c r="L27" s="180" t="s">
        <v>60</v>
      </c>
      <c r="N27" s="180" t="s">
        <v>3197</v>
      </c>
      <c r="O27" s="180" t="s">
        <v>3995</v>
      </c>
      <c r="P27" s="180" t="s">
        <v>130</v>
      </c>
      <c r="Q27" s="180" t="s">
        <v>3996</v>
      </c>
      <c r="R27" s="319"/>
      <c r="S27" s="180" t="s">
        <v>1099</v>
      </c>
      <c r="T27" s="180" t="s">
        <v>3148</v>
      </c>
      <c r="U27" s="180" t="s">
        <v>476</v>
      </c>
      <c r="V27" s="180" t="s">
        <v>3167</v>
      </c>
      <c r="W27" s="180" t="s">
        <v>3179</v>
      </c>
      <c r="X27" s="180" t="s">
        <v>3997</v>
      </c>
      <c r="Y27" s="180" t="s">
        <v>3998</v>
      </c>
      <c r="Z27" s="180" t="s">
        <v>50</v>
      </c>
      <c r="AA27" s="319"/>
      <c r="AB27" s="180" t="s">
        <v>3136</v>
      </c>
      <c r="AC27" s="180" t="s">
        <v>345</v>
      </c>
      <c r="AD27" s="180">
        <v>23</v>
      </c>
      <c r="AE27" s="319"/>
      <c r="AF27" s="180" t="s">
        <v>1099</v>
      </c>
      <c r="AG27" s="180" t="s">
        <v>3148</v>
      </c>
      <c r="AH27" s="180" t="s">
        <v>476</v>
      </c>
      <c r="AI27" s="180" t="s">
        <v>3167</v>
      </c>
      <c r="AJ27" s="180" t="s">
        <v>3184</v>
      </c>
      <c r="AK27" s="180" t="s">
        <v>62</v>
      </c>
    </row>
    <row r="28" spans="4:37" ht="12.5" x14ac:dyDescent="0.35">
      <c r="D28" s="180" t="s">
        <v>669</v>
      </c>
      <c r="E28" s="180" t="s">
        <v>1300</v>
      </c>
      <c r="F28" s="180" t="s">
        <v>1202</v>
      </c>
      <c r="G28" s="180" t="s">
        <v>1299</v>
      </c>
      <c r="I28" s="180" t="s">
        <v>476</v>
      </c>
      <c r="J28" s="180" t="s">
        <v>3184</v>
      </c>
      <c r="K28" s="180" t="s">
        <v>3167</v>
      </c>
      <c r="L28" s="180" t="s">
        <v>62</v>
      </c>
      <c r="N28" s="180" t="s">
        <v>3197</v>
      </c>
      <c r="O28" s="180" t="s">
        <v>3999</v>
      </c>
      <c r="P28" s="180" t="s">
        <v>130</v>
      </c>
      <c r="Q28" s="180" t="s">
        <v>4000</v>
      </c>
      <c r="R28" s="319"/>
      <c r="S28" s="180" t="s">
        <v>1099</v>
      </c>
      <c r="T28" s="180" t="s">
        <v>3148</v>
      </c>
      <c r="U28" s="180" t="s">
        <v>476</v>
      </c>
      <c r="V28" s="180" t="s">
        <v>3167</v>
      </c>
      <c r="W28" s="180" t="s">
        <v>3179</v>
      </c>
      <c r="X28" s="180" t="s">
        <v>4001</v>
      </c>
      <c r="Y28" s="180" t="s">
        <v>4002</v>
      </c>
      <c r="Z28" s="180" t="s">
        <v>50</v>
      </c>
      <c r="AA28" s="319"/>
      <c r="AB28" s="180" t="s">
        <v>3221</v>
      </c>
      <c r="AC28" s="180" t="s">
        <v>293</v>
      </c>
      <c r="AD28" s="180">
        <v>11</v>
      </c>
      <c r="AE28" s="319"/>
      <c r="AF28" s="180" t="s">
        <v>1099</v>
      </c>
      <c r="AG28" s="180" t="s">
        <v>3148</v>
      </c>
      <c r="AH28" s="180" t="s">
        <v>476</v>
      </c>
      <c r="AI28" s="180" t="s">
        <v>3167</v>
      </c>
      <c r="AJ28" s="180" t="s">
        <v>3173</v>
      </c>
      <c r="AK28" s="180" t="s">
        <v>64</v>
      </c>
    </row>
    <row r="29" spans="4:37" ht="12.5" x14ac:dyDescent="0.35">
      <c r="D29" s="180" t="s">
        <v>669</v>
      </c>
      <c r="E29" s="180" t="s">
        <v>1368</v>
      </c>
      <c r="F29" s="180" t="s">
        <v>1202</v>
      </c>
      <c r="G29" s="180" t="s">
        <v>1367</v>
      </c>
      <c r="I29" s="180" t="s">
        <v>476</v>
      </c>
      <c r="J29" s="180" t="s">
        <v>3173</v>
      </c>
      <c r="K29" s="180" t="s">
        <v>3167</v>
      </c>
      <c r="L29" s="180" t="s">
        <v>64</v>
      </c>
      <c r="N29" s="180" t="s">
        <v>3197</v>
      </c>
      <c r="O29" s="180" t="s">
        <v>811</v>
      </c>
      <c r="P29" s="180" t="s">
        <v>130</v>
      </c>
      <c r="Q29" s="180" t="s">
        <v>4003</v>
      </c>
      <c r="R29" s="319"/>
      <c r="S29" s="180" t="s">
        <v>1099</v>
      </c>
      <c r="T29" s="180" t="s">
        <v>3148</v>
      </c>
      <c r="U29" s="180" t="s">
        <v>476</v>
      </c>
      <c r="V29" s="180" t="s">
        <v>3167</v>
      </c>
      <c r="W29" s="180" t="s">
        <v>3179</v>
      </c>
      <c r="X29" s="180" t="s">
        <v>4004</v>
      </c>
      <c r="Y29" s="180" t="s">
        <v>4005</v>
      </c>
      <c r="Z29" s="180" t="s">
        <v>50</v>
      </c>
      <c r="AA29" s="319"/>
      <c r="AB29" s="180" t="s">
        <v>3183</v>
      </c>
      <c r="AC29" s="180" t="s">
        <v>66</v>
      </c>
      <c r="AD29" s="180">
        <v>35</v>
      </c>
      <c r="AE29" s="319"/>
      <c r="AF29" s="180" t="s">
        <v>1099</v>
      </c>
      <c r="AG29" s="180" t="s">
        <v>3148</v>
      </c>
      <c r="AH29" s="180" t="s">
        <v>476</v>
      </c>
      <c r="AI29" s="180" t="s">
        <v>3167</v>
      </c>
      <c r="AJ29" s="180" t="s">
        <v>3183</v>
      </c>
      <c r="AK29" s="180" t="s">
        <v>66</v>
      </c>
    </row>
    <row r="30" spans="4:37" ht="12.5" x14ac:dyDescent="0.35">
      <c r="D30" s="180" t="s">
        <v>669</v>
      </c>
      <c r="E30" s="180" t="s">
        <v>1223</v>
      </c>
      <c r="F30" s="180" t="s">
        <v>1202</v>
      </c>
      <c r="G30" s="180" t="s">
        <v>1222</v>
      </c>
      <c r="I30" s="180" t="s">
        <v>476</v>
      </c>
      <c r="J30" s="180" t="s">
        <v>3183</v>
      </c>
      <c r="K30" s="180" t="s">
        <v>3167</v>
      </c>
      <c r="L30" s="180" t="s">
        <v>66</v>
      </c>
      <c r="N30" s="180" t="s">
        <v>3197</v>
      </c>
      <c r="O30" s="180" t="s">
        <v>601</v>
      </c>
      <c r="P30" s="180" t="s">
        <v>130</v>
      </c>
      <c r="Q30" s="180" t="s">
        <v>4006</v>
      </c>
      <c r="R30" s="319"/>
      <c r="S30" s="180" t="s">
        <v>1099</v>
      </c>
      <c r="T30" s="180" t="s">
        <v>3148</v>
      </c>
      <c r="U30" s="180" t="s">
        <v>476</v>
      </c>
      <c r="V30" s="180" t="s">
        <v>3167</v>
      </c>
      <c r="W30" s="180" t="s">
        <v>3179</v>
      </c>
      <c r="X30" s="180" t="s">
        <v>4007</v>
      </c>
      <c r="Y30" s="180" t="s">
        <v>4008</v>
      </c>
      <c r="Z30" s="180" t="s">
        <v>50</v>
      </c>
      <c r="AA30" s="319"/>
      <c r="AB30" s="180" t="s">
        <v>3222</v>
      </c>
      <c r="AC30" s="180" t="s">
        <v>295</v>
      </c>
      <c r="AD30" s="180">
        <v>11</v>
      </c>
      <c r="AE30" s="319"/>
      <c r="AF30" s="180" t="s">
        <v>1099</v>
      </c>
      <c r="AG30" s="180" t="s">
        <v>3148</v>
      </c>
      <c r="AH30" s="180" t="s">
        <v>476</v>
      </c>
      <c r="AI30" s="180" t="s">
        <v>3167</v>
      </c>
      <c r="AJ30" s="180" t="s">
        <v>3929</v>
      </c>
    </row>
    <row r="31" spans="4:37" ht="12.5" x14ac:dyDescent="0.35">
      <c r="D31" s="180" t="s">
        <v>669</v>
      </c>
      <c r="E31" s="180" t="s">
        <v>996</v>
      </c>
      <c r="F31" s="180" t="s">
        <v>1202</v>
      </c>
      <c r="G31" s="180" t="s">
        <v>1325</v>
      </c>
      <c r="I31" s="180" t="s">
        <v>476</v>
      </c>
      <c r="J31" s="180" t="s">
        <v>67</v>
      </c>
      <c r="K31" s="180" t="s">
        <v>3167</v>
      </c>
      <c r="L31" s="180" t="s">
        <v>68</v>
      </c>
      <c r="N31" s="180" t="s">
        <v>3236</v>
      </c>
      <c r="O31" s="180" t="s">
        <v>3236</v>
      </c>
      <c r="P31" s="180" t="s">
        <v>245</v>
      </c>
      <c r="Q31" s="180" t="s">
        <v>4009</v>
      </c>
      <c r="R31" s="319"/>
      <c r="S31" s="180" t="s">
        <v>1099</v>
      </c>
      <c r="T31" s="180" t="s">
        <v>3148</v>
      </c>
      <c r="U31" s="180" t="s">
        <v>476</v>
      </c>
      <c r="V31" s="180" t="s">
        <v>3167</v>
      </c>
      <c r="W31" s="180" t="s">
        <v>3179</v>
      </c>
      <c r="X31" s="180" t="s">
        <v>4010</v>
      </c>
      <c r="Y31" s="180" t="s">
        <v>4011</v>
      </c>
      <c r="Z31" s="180" t="s">
        <v>50</v>
      </c>
      <c r="AA31" s="319"/>
      <c r="AB31" s="180" t="s">
        <v>3121</v>
      </c>
      <c r="AC31" s="180" t="s">
        <v>347</v>
      </c>
      <c r="AD31" s="180">
        <v>9</v>
      </c>
      <c r="AE31" s="319"/>
      <c r="AF31" s="180" t="s">
        <v>1099</v>
      </c>
      <c r="AG31" s="180" t="s">
        <v>3148</v>
      </c>
      <c r="AH31" s="180" t="s">
        <v>476</v>
      </c>
      <c r="AI31" s="180" t="s">
        <v>3167</v>
      </c>
      <c r="AJ31" s="180" t="s">
        <v>4012</v>
      </c>
    </row>
    <row r="32" spans="4:37" ht="12.5" x14ac:dyDescent="0.35">
      <c r="D32" s="169" t="s">
        <v>669</v>
      </c>
      <c r="E32" s="169" t="s">
        <v>670</v>
      </c>
      <c r="F32" s="169" t="s">
        <v>1202</v>
      </c>
      <c r="G32" s="169" t="s">
        <v>1222</v>
      </c>
      <c r="I32" s="180" t="s">
        <v>476</v>
      </c>
      <c r="J32" s="180" t="s">
        <v>3171</v>
      </c>
      <c r="K32" s="180" t="s">
        <v>3167</v>
      </c>
      <c r="L32" s="180" t="s">
        <v>70</v>
      </c>
      <c r="N32" s="180" t="s">
        <v>3236</v>
      </c>
      <c r="O32" s="180" t="s">
        <v>3920</v>
      </c>
      <c r="P32" s="180" t="s">
        <v>245</v>
      </c>
      <c r="Q32" s="180" t="s">
        <v>4013</v>
      </c>
      <c r="R32" s="319"/>
      <c r="S32" s="180" t="s">
        <v>1099</v>
      </c>
      <c r="T32" s="180" t="s">
        <v>3148</v>
      </c>
      <c r="U32" s="180" t="s">
        <v>476</v>
      </c>
      <c r="V32" s="180" t="s">
        <v>3167</v>
      </c>
      <c r="W32" s="180" t="s">
        <v>3179</v>
      </c>
      <c r="X32" s="180" t="s">
        <v>4014</v>
      </c>
      <c r="Y32" s="180" t="s">
        <v>4015</v>
      </c>
      <c r="Z32" s="180" t="s">
        <v>50</v>
      </c>
      <c r="AA32" s="319"/>
      <c r="AB32" s="180" t="s">
        <v>3063</v>
      </c>
      <c r="AC32" s="180" t="s">
        <v>187</v>
      </c>
      <c r="AD32" s="180">
        <v>15</v>
      </c>
      <c r="AE32" s="319"/>
      <c r="AF32" s="180" t="s">
        <v>1099</v>
      </c>
      <c r="AG32" s="180" t="s">
        <v>3148</v>
      </c>
      <c r="AH32" s="180" t="s">
        <v>476</v>
      </c>
      <c r="AI32" s="180" t="s">
        <v>3167</v>
      </c>
      <c r="AJ32" s="180" t="s">
        <v>3171</v>
      </c>
      <c r="AK32" s="180" t="s">
        <v>70</v>
      </c>
    </row>
    <row r="33" spans="4:37" ht="12.5" x14ac:dyDescent="0.35">
      <c r="D33" s="376" t="s">
        <v>633</v>
      </c>
      <c r="E33" s="376" t="s">
        <v>681</v>
      </c>
      <c r="F33" s="376" t="s">
        <v>1401</v>
      </c>
      <c r="G33" s="376" t="s">
        <v>683</v>
      </c>
      <c r="I33" s="180" t="s">
        <v>476</v>
      </c>
      <c r="J33" s="180" t="s">
        <v>3182</v>
      </c>
      <c r="K33" s="180" t="s">
        <v>3167</v>
      </c>
      <c r="L33" s="180" t="s">
        <v>72</v>
      </c>
      <c r="N33" s="180" t="s">
        <v>3236</v>
      </c>
      <c r="O33" s="180" t="s">
        <v>4016</v>
      </c>
      <c r="P33" s="180" t="s">
        <v>245</v>
      </c>
      <c r="Q33" s="180" t="s">
        <v>4017</v>
      </c>
      <c r="R33" s="319"/>
      <c r="S33" s="180" t="s">
        <v>1099</v>
      </c>
      <c r="T33" s="180" t="s">
        <v>3148</v>
      </c>
      <c r="U33" s="180" t="s">
        <v>476</v>
      </c>
      <c r="V33" s="180" t="s">
        <v>3167</v>
      </c>
      <c r="W33" s="180" t="s">
        <v>3179</v>
      </c>
      <c r="X33" s="180" t="s">
        <v>4018</v>
      </c>
      <c r="Y33" s="180" t="s">
        <v>4019</v>
      </c>
      <c r="Z33" s="180" t="s">
        <v>50</v>
      </c>
      <c r="AA33" s="319"/>
      <c r="AB33" s="180" t="s">
        <v>3133</v>
      </c>
      <c r="AC33" s="180" t="s">
        <v>349</v>
      </c>
      <c r="AD33" s="180">
        <v>25</v>
      </c>
      <c r="AE33" s="319"/>
      <c r="AF33" s="180" t="s">
        <v>1099</v>
      </c>
      <c r="AG33" s="180" t="s">
        <v>3148</v>
      </c>
      <c r="AH33" s="180" t="s">
        <v>476</v>
      </c>
      <c r="AI33" s="180" t="s">
        <v>3167</v>
      </c>
      <c r="AJ33" s="180" t="s">
        <v>3182</v>
      </c>
      <c r="AK33" s="180" t="s">
        <v>72</v>
      </c>
    </row>
    <row r="34" spans="4:37" ht="12.5" x14ac:dyDescent="0.35">
      <c r="D34" s="376" t="s">
        <v>633</v>
      </c>
      <c r="E34" s="376" t="s">
        <v>634</v>
      </c>
      <c r="F34" s="376" t="s">
        <v>1401</v>
      </c>
      <c r="G34" s="376" t="s">
        <v>706</v>
      </c>
      <c r="I34" s="180" t="s">
        <v>476</v>
      </c>
      <c r="J34" s="180" t="s">
        <v>3170</v>
      </c>
      <c r="K34" s="180" t="s">
        <v>3167</v>
      </c>
      <c r="L34" s="180" t="s">
        <v>74</v>
      </c>
      <c r="N34" s="180" t="s">
        <v>3236</v>
      </c>
      <c r="O34" s="180" t="s">
        <v>708</v>
      </c>
      <c r="P34" s="180" t="s">
        <v>245</v>
      </c>
      <c r="Q34" s="180" t="s">
        <v>4020</v>
      </c>
      <c r="R34" s="319"/>
      <c r="S34" s="180" t="s">
        <v>1099</v>
      </c>
      <c r="T34" s="180" t="s">
        <v>3148</v>
      </c>
      <c r="U34" s="180" t="s">
        <v>476</v>
      </c>
      <c r="V34" s="180" t="s">
        <v>3167</v>
      </c>
      <c r="W34" s="180" t="s">
        <v>3174</v>
      </c>
      <c r="X34" s="180" t="s">
        <v>4021</v>
      </c>
      <c r="Y34" s="180" t="s">
        <v>4022</v>
      </c>
      <c r="Z34" s="180" t="s">
        <v>54</v>
      </c>
      <c r="AA34" s="319"/>
      <c r="AB34" s="180" t="s">
        <v>3249</v>
      </c>
      <c r="AC34" s="180" t="s">
        <v>250</v>
      </c>
      <c r="AD34" s="180">
        <v>4</v>
      </c>
      <c r="AE34" s="319"/>
      <c r="AF34" s="180" t="s">
        <v>1099</v>
      </c>
      <c r="AG34" s="180" t="s">
        <v>3148</v>
      </c>
      <c r="AH34" s="180" t="s">
        <v>476</v>
      </c>
      <c r="AI34" s="180" t="s">
        <v>3167</v>
      </c>
      <c r="AJ34" s="180" t="s">
        <v>3170</v>
      </c>
      <c r="AK34" s="180" t="s">
        <v>74</v>
      </c>
    </row>
    <row r="35" spans="4:37" ht="12.5" x14ac:dyDescent="0.35">
      <c r="D35" s="376" t="s">
        <v>633</v>
      </c>
      <c r="E35" s="376" t="s">
        <v>668</v>
      </c>
      <c r="F35" s="376" t="s">
        <v>1401</v>
      </c>
      <c r="G35" s="376" t="s">
        <v>801</v>
      </c>
      <c r="I35" s="180" t="s">
        <v>476</v>
      </c>
      <c r="J35" s="180" t="s">
        <v>3186</v>
      </c>
      <c r="K35" s="180" t="s">
        <v>3167</v>
      </c>
      <c r="L35" s="180" t="s">
        <v>76</v>
      </c>
      <c r="N35" s="180" t="s">
        <v>3236</v>
      </c>
      <c r="O35" s="180" t="s">
        <v>4023</v>
      </c>
      <c r="P35" s="180" t="s">
        <v>245</v>
      </c>
      <c r="Q35" s="180" t="s">
        <v>4024</v>
      </c>
      <c r="R35" s="319"/>
      <c r="S35" s="180" t="s">
        <v>1099</v>
      </c>
      <c r="T35" s="180" t="s">
        <v>3148</v>
      </c>
      <c r="U35" s="180" t="s">
        <v>476</v>
      </c>
      <c r="V35" s="180" t="s">
        <v>3167</v>
      </c>
      <c r="W35" s="180" t="s">
        <v>3174</v>
      </c>
      <c r="X35" s="180" t="s">
        <v>4025</v>
      </c>
      <c r="Y35" s="180" t="s">
        <v>4026</v>
      </c>
      <c r="Z35" s="180" t="s">
        <v>54</v>
      </c>
      <c r="AA35" s="319"/>
      <c r="AB35" s="180" t="s">
        <v>3085</v>
      </c>
      <c r="AC35" s="180" t="s">
        <v>99</v>
      </c>
      <c r="AD35" s="180">
        <v>24</v>
      </c>
      <c r="AE35" s="319"/>
      <c r="AF35" s="180" t="s">
        <v>1099</v>
      </c>
      <c r="AG35" s="180" t="s">
        <v>3148</v>
      </c>
      <c r="AH35" s="180" t="s">
        <v>476</v>
      </c>
      <c r="AI35" s="180" t="s">
        <v>3167</v>
      </c>
      <c r="AJ35" s="180" t="s">
        <v>3186</v>
      </c>
      <c r="AK35" s="180" t="s">
        <v>76</v>
      </c>
    </row>
    <row r="36" spans="4:37" ht="12.5" x14ac:dyDescent="0.35">
      <c r="D36" s="376" t="s">
        <v>633</v>
      </c>
      <c r="E36" s="376" t="s">
        <v>650</v>
      </c>
      <c r="F36" s="376" t="s">
        <v>1401</v>
      </c>
      <c r="G36" s="376" t="s">
        <v>755</v>
      </c>
      <c r="I36" s="180" t="s">
        <v>476</v>
      </c>
      <c r="J36" s="180" t="s">
        <v>3185</v>
      </c>
      <c r="K36" s="180" t="s">
        <v>3167</v>
      </c>
      <c r="L36" s="180" t="s">
        <v>78</v>
      </c>
      <c r="N36" s="180" t="s">
        <v>3236</v>
      </c>
      <c r="O36" s="180" t="s">
        <v>4027</v>
      </c>
      <c r="P36" s="180" t="s">
        <v>245</v>
      </c>
      <c r="Q36" s="180" t="s">
        <v>4028</v>
      </c>
      <c r="R36" s="319"/>
      <c r="S36" s="180" t="s">
        <v>1099</v>
      </c>
      <c r="T36" s="180" t="s">
        <v>3148</v>
      </c>
      <c r="U36" s="180" t="s">
        <v>476</v>
      </c>
      <c r="V36" s="180" t="s">
        <v>3167</v>
      </c>
      <c r="W36" s="180" t="s">
        <v>3174</v>
      </c>
      <c r="X36" s="180" t="s">
        <v>4029</v>
      </c>
      <c r="Y36" s="180" t="s">
        <v>1040</v>
      </c>
      <c r="Z36" s="180" t="s">
        <v>54</v>
      </c>
      <c r="AA36" s="319"/>
      <c r="AB36" s="180" t="s">
        <v>3206</v>
      </c>
      <c r="AC36" s="180" t="s">
        <v>134</v>
      </c>
      <c r="AD36" s="180">
        <v>10</v>
      </c>
      <c r="AE36" s="319"/>
      <c r="AF36" s="180" t="s">
        <v>1099</v>
      </c>
      <c r="AG36" s="180" t="s">
        <v>3148</v>
      </c>
      <c r="AH36" s="180" t="s">
        <v>476</v>
      </c>
      <c r="AI36" s="180" t="s">
        <v>3167</v>
      </c>
      <c r="AJ36" s="180" t="s">
        <v>3185</v>
      </c>
      <c r="AK36" s="180" t="s">
        <v>78</v>
      </c>
    </row>
    <row r="37" spans="4:37" ht="12.5" x14ac:dyDescent="0.35">
      <c r="D37" s="376" t="s">
        <v>633</v>
      </c>
      <c r="E37" s="376" t="s">
        <v>813</v>
      </c>
      <c r="F37" s="376" t="s">
        <v>1401</v>
      </c>
      <c r="G37" s="376" t="s">
        <v>814</v>
      </c>
      <c r="I37" s="180" t="s">
        <v>476</v>
      </c>
      <c r="J37" s="180" t="s">
        <v>3176</v>
      </c>
      <c r="K37" s="180" t="s">
        <v>3167</v>
      </c>
      <c r="L37" s="180" t="s">
        <v>80</v>
      </c>
      <c r="N37" s="180" t="s">
        <v>3236</v>
      </c>
      <c r="O37" s="180" t="s">
        <v>4030</v>
      </c>
      <c r="P37" s="180" t="s">
        <v>245</v>
      </c>
      <c r="Q37" s="180" t="s">
        <v>4031</v>
      </c>
      <c r="R37" s="319"/>
      <c r="S37" s="180" t="s">
        <v>1099</v>
      </c>
      <c r="T37" s="180" t="s">
        <v>3148</v>
      </c>
      <c r="U37" s="180" t="s">
        <v>476</v>
      </c>
      <c r="V37" s="180" t="s">
        <v>3167</v>
      </c>
      <c r="W37" s="180" t="s">
        <v>3174</v>
      </c>
      <c r="X37" s="180" t="s">
        <v>4032</v>
      </c>
      <c r="Y37" s="180" t="s">
        <v>4033</v>
      </c>
      <c r="Z37" s="180" t="s">
        <v>54</v>
      </c>
      <c r="AA37" s="319"/>
      <c r="AB37" s="180" t="s">
        <v>3191</v>
      </c>
      <c r="AC37" s="180" t="s">
        <v>136</v>
      </c>
      <c r="AD37" s="180">
        <v>5</v>
      </c>
      <c r="AE37" s="319"/>
      <c r="AF37" s="180" t="s">
        <v>1099</v>
      </c>
      <c r="AG37" s="180" t="s">
        <v>3148</v>
      </c>
      <c r="AH37" s="180" t="s">
        <v>476</v>
      </c>
      <c r="AI37" s="180" t="s">
        <v>3167</v>
      </c>
      <c r="AJ37" s="180" t="s">
        <v>3176</v>
      </c>
      <c r="AK37" s="180" t="s">
        <v>80</v>
      </c>
    </row>
    <row r="38" spans="4:37" ht="12.5" x14ac:dyDescent="0.35">
      <c r="D38" s="376" t="s">
        <v>665</v>
      </c>
      <c r="E38" s="376" t="s">
        <v>1014</v>
      </c>
      <c r="F38" s="376" t="s">
        <v>2147</v>
      </c>
      <c r="G38" s="376" t="s">
        <v>2237</v>
      </c>
      <c r="I38" s="180" t="s">
        <v>476</v>
      </c>
      <c r="J38" s="180" t="s">
        <v>3177</v>
      </c>
      <c r="K38" s="180" t="s">
        <v>3167</v>
      </c>
      <c r="L38" s="180" t="s">
        <v>82</v>
      </c>
      <c r="N38" s="180" t="s">
        <v>3236</v>
      </c>
      <c r="O38" s="180" t="s">
        <v>4034</v>
      </c>
      <c r="P38" s="180" t="s">
        <v>245</v>
      </c>
      <c r="Q38" s="180" t="s">
        <v>4035</v>
      </c>
      <c r="R38" s="319"/>
      <c r="S38" s="180" t="s">
        <v>1099</v>
      </c>
      <c r="T38" s="180" t="s">
        <v>3148</v>
      </c>
      <c r="U38" s="180" t="s">
        <v>476</v>
      </c>
      <c r="V38" s="180" t="s">
        <v>3167</v>
      </c>
      <c r="W38" s="180" t="s">
        <v>3174</v>
      </c>
      <c r="X38" s="180" t="s">
        <v>4036</v>
      </c>
      <c r="Y38" s="180" t="s">
        <v>3967</v>
      </c>
      <c r="Z38" s="180" t="s">
        <v>54</v>
      </c>
      <c r="AA38" s="319"/>
      <c r="AB38" s="180" t="s">
        <v>3164</v>
      </c>
      <c r="AC38" s="180" t="s">
        <v>392</v>
      </c>
      <c r="AD38" s="180">
        <v>14</v>
      </c>
      <c r="AE38" s="319"/>
      <c r="AF38" s="180" t="s">
        <v>1099</v>
      </c>
      <c r="AG38" s="180" t="s">
        <v>3148</v>
      </c>
      <c r="AH38" s="180" t="s">
        <v>476</v>
      </c>
      <c r="AI38" s="180" t="s">
        <v>3167</v>
      </c>
      <c r="AJ38" s="180" t="s">
        <v>3177</v>
      </c>
      <c r="AK38" s="180" t="s">
        <v>82</v>
      </c>
    </row>
    <row r="39" spans="4:37" ht="12.5" x14ac:dyDescent="0.35">
      <c r="D39" s="376" t="s">
        <v>665</v>
      </c>
      <c r="E39" s="376" t="s">
        <v>960</v>
      </c>
      <c r="F39" s="376" t="s">
        <v>2147</v>
      </c>
      <c r="G39" s="376" t="s">
        <v>2154</v>
      </c>
      <c r="I39" s="180" t="s">
        <v>476</v>
      </c>
      <c r="J39" s="180" t="s">
        <v>3181</v>
      </c>
      <c r="K39" s="180" t="s">
        <v>3167</v>
      </c>
      <c r="L39" s="180" t="s">
        <v>84</v>
      </c>
      <c r="N39" s="180" t="s">
        <v>3172</v>
      </c>
      <c r="O39" s="180" t="s">
        <v>3172</v>
      </c>
      <c r="P39" s="180" t="s">
        <v>48</v>
      </c>
      <c r="Q39" s="180" t="s">
        <v>3903</v>
      </c>
      <c r="R39" s="319"/>
      <c r="S39" s="180" t="s">
        <v>1099</v>
      </c>
      <c r="T39" s="180" t="s">
        <v>3148</v>
      </c>
      <c r="U39" s="180" t="s">
        <v>476</v>
      </c>
      <c r="V39" s="180" t="s">
        <v>3167</v>
      </c>
      <c r="W39" s="180" t="s">
        <v>3174</v>
      </c>
      <c r="X39" s="180" t="s">
        <v>4037</v>
      </c>
      <c r="Y39" s="180" t="s">
        <v>4038</v>
      </c>
      <c r="Z39" s="180" t="s">
        <v>54</v>
      </c>
      <c r="AA39" s="319"/>
      <c r="AB39" s="180" t="s">
        <v>3171</v>
      </c>
      <c r="AC39" s="180" t="s">
        <v>70</v>
      </c>
      <c r="AD39" s="180">
        <v>26</v>
      </c>
      <c r="AE39" s="319"/>
      <c r="AF39" s="180" t="s">
        <v>1099</v>
      </c>
      <c r="AG39" s="180" t="s">
        <v>3148</v>
      </c>
      <c r="AH39" s="180" t="s">
        <v>476</v>
      </c>
      <c r="AI39" s="180" t="s">
        <v>3167</v>
      </c>
      <c r="AJ39" s="180" t="s">
        <v>3181</v>
      </c>
      <c r="AK39" s="180" t="s">
        <v>84</v>
      </c>
    </row>
    <row r="40" spans="4:37" ht="12.5" x14ac:dyDescent="0.35">
      <c r="D40" s="376" t="s">
        <v>665</v>
      </c>
      <c r="E40" s="376" t="s">
        <v>666</v>
      </c>
      <c r="F40" s="376" t="s">
        <v>2147</v>
      </c>
      <c r="G40" s="376" t="s">
        <v>2192</v>
      </c>
      <c r="I40" s="180" t="s">
        <v>476</v>
      </c>
      <c r="J40" s="180" t="s">
        <v>3180</v>
      </c>
      <c r="K40" s="180" t="s">
        <v>3167</v>
      </c>
      <c r="L40" s="180" t="s">
        <v>86</v>
      </c>
      <c r="N40" s="180" t="s">
        <v>3172</v>
      </c>
      <c r="O40" s="180" t="s">
        <v>3935</v>
      </c>
      <c r="P40" s="180" t="s">
        <v>48</v>
      </c>
      <c r="Q40" s="180" t="s">
        <v>3934</v>
      </c>
      <c r="R40" s="319"/>
      <c r="S40" s="180" t="s">
        <v>1099</v>
      </c>
      <c r="T40" s="180" t="s">
        <v>3148</v>
      </c>
      <c r="U40" s="180" t="s">
        <v>476</v>
      </c>
      <c r="V40" s="180" t="s">
        <v>3167</v>
      </c>
      <c r="W40" s="180" t="s">
        <v>3174</v>
      </c>
      <c r="X40" s="180" t="s">
        <v>4039</v>
      </c>
      <c r="Y40" s="180" t="s">
        <v>4040</v>
      </c>
      <c r="Z40" s="180" t="s">
        <v>54</v>
      </c>
      <c r="AA40" s="319"/>
      <c r="AB40" s="180" t="s">
        <v>1040</v>
      </c>
      <c r="AC40" s="180" t="s">
        <v>297</v>
      </c>
      <c r="AD40" s="180">
        <v>12</v>
      </c>
      <c r="AE40" s="319"/>
      <c r="AF40" s="180" t="s">
        <v>1099</v>
      </c>
      <c r="AG40" s="180" t="s">
        <v>3148</v>
      </c>
      <c r="AH40" s="180" t="s">
        <v>476</v>
      </c>
      <c r="AI40" s="180" t="s">
        <v>3167</v>
      </c>
      <c r="AJ40" s="180" t="s">
        <v>3180</v>
      </c>
      <c r="AK40" s="180" t="s">
        <v>86</v>
      </c>
    </row>
    <row r="41" spans="4:37" ht="12.5" x14ac:dyDescent="0.35">
      <c r="D41" s="376" t="s">
        <v>665</v>
      </c>
      <c r="E41" s="376" t="s">
        <v>1003</v>
      </c>
      <c r="F41" s="376" t="s">
        <v>2147</v>
      </c>
      <c r="G41" s="376" t="s">
        <v>2204</v>
      </c>
      <c r="I41" s="180" t="s">
        <v>476</v>
      </c>
      <c r="J41" s="180" t="s">
        <v>3169</v>
      </c>
      <c r="K41" s="180" t="s">
        <v>3167</v>
      </c>
      <c r="L41" s="180" t="s">
        <v>88</v>
      </c>
      <c r="N41" s="180" t="s">
        <v>3172</v>
      </c>
      <c r="O41" s="180" t="s">
        <v>3919</v>
      </c>
      <c r="P41" s="180" t="s">
        <v>48</v>
      </c>
      <c r="Q41" s="180" t="s">
        <v>3918</v>
      </c>
      <c r="R41" s="319"/>
      <c r="S41" s="180" t="s">
        <v>1099</v>
      </c>
      <c r="T41" s="180" t="s">
        <v>3148</v>
      </c>
      <c r="U41" s="180" t="s">
        <v>476</v>
      </c>
      <c r="V41" s="180" t="s">
        <v>3167</v>
      </c>
      <c r="W41" s="180" t="s">
        <v>3174</v>
      </c>
      <c r="X41" s="180" t="s">
        <v>4041</v>
      </c>
      <c r="Y41" s="180" t="s">
        <v>4042</v>
      </c>
      <c r="Z41" s="180" t="s">
        <v>54</v>
      </c>
      <c r="AA41" s="319"/>
      <c r="AB41" s="180" t="s">
        <v>3190</v>
      </c>
      <c r="AC41" s="180" t="s">
        <v>138</v>
      </c>
      <c r="AD41" s="180">
        <v>15</v>
      </c>
      <c r="AE41" s="319"/>
      <c r="AF41" s="180" t="s">
        <v>1099</v>
      </c>
      <c r="AG41" s="180" t="s">
        <v>3148</v>
      </c>
      <c r="AH41" s="180" t="s">
        <v>476</v>
      </c>
      <c r="AI41" s="180" t="s">
        <v>3167</v>
      </c>
      <c r="AJ41" s="180" t="s">
        <v>3169</v>
      </c>
      <c r="AK41" s="180" t="s">
        <v>88</v>
      </c>
    </row>
    <row r="42" spans="4:37" ht="12.5" x14ac:dyDescent="0.35">
      <c r="D42" s="376" t="s">
        <v>665</v>
      </c>
      <c r="E42" s="376" t="s">
        <v>954</v>
      </c>
      <c r="F42" s="376" t="s">
        <v>2147</v>
      </c>
      <c r="G42" s="376" t="s">
        <v>2148</v>
      </c>
      <c r="I42" s="180" t="s">
        <v>492</v>
      </c>
      <c r="J42" s="180" t="s">
        <v>905</v>
      </c>
      <c r="K42" s="180" t="s">
        <v>3064</v>
      </c>
      <c r="L42" s="180" t="s">
        <v>94</v>
      </c>
      <c r="N42" s="180" t="s">
        <v>3172</v>
      </c>
      <c r="O42" s="180" t="s">
        <v>3939</v>
      </c>
      <c r="P42" s="180" t="s">
        <v>48</v>
      </c>
      <c r="Q42" s="180" t="s">
        <v>3938</v>
      </c>
      <c r="R42" s="319"/>
      <c r="S42" s="180" t="s">
        <v>1099</v>
      </c>
      <c r="T42" s="180" t="s">
        <v>3148</v>
      </c>
      <c r="U42" s="180" t="s">
        <v>476</v>
      </c>
      <c r="V42" s="180" t="s">
        <v>3167</v>
      </c>
      <c r="W42" s="180" t="s">
        <v>3174</v>
      </c>
      <c r="X42" s="180" t="s">
        <v>4043</v>
      </c>
      <c r="Y42" s="180" t="s">
        <v>4044</v>
      </c>
      <c r="Z42" s="180" t="s">
        <v>54</v>
      </c>
      <c r="AA42" s="319"/>
      <c r="AB42" s="180" t="s">
        <v>3220</v>
      </c>
      <c r="AC42" s="180" t="s">
        <v>299</v>
      </c>
      <c r="AD42" s="180">
        <v>5</v>
      </c>
      <c r="AE42" s="319"/>
      <c r="AF42" s="180" t="s">
        <v>672</v>
      </c>
      <c r="AG42" s="180" t="s">
        <v>2098</v>
      </c>
      <c r="AH42" s="180" t="s">
        <v>492</v>
      </c>
      <c r="AI42" s="180" t="s">
        <v>3064</v>
      </c>
      <c r="AJ42" s="180" t="s">
        <v>905</v>
      </c>
      <c r="AK42" s="180" t="s">
        <v>94</v>
      </c>
    </row>
    <row r="43" spans="4:37" ht="12.5" x14ac:dyDescent="0.35">
      <c r="D43" s="376" t="s">
        <v>665</v>
      </c>
      <c r="E43" s="376" t="s">
        <v>1018</v>
      </c>
      <c r="F43" s="376" t="s">
        <v>2147</v>
      </c>
      <c r="G43" s="376" t="s">
        <v>2219</v>
      </c>
      <c r="I43" s="180" t="s">
        <v>492</v>
      </c>
      <c r="J43" s="180" t="s">
        <v>492</v>
      </c>
      <c r="K43" s="180" t="s">
        <v>3064</v>
      </c>
      <c r="L43" s="180" t="s">
        <v>95</v>
      </c>
      <c r="N43" s="180" t="s">
        <v>3172</v>
      </c>
      <c r="O43" s="180" t="s">
        <v>3915</v>
      </c>
      <c r="P43" s="180" t="s">
        <v>48</v>
      </c>
      <c r="Q43" s="180" t="s">
        <v>3914</v>
      </c>
      <c r="R43" s="319"/>
      <c r="S43" s="180" t="s">
        <v>1099</v>
      </c>
      <c r="T43" s="180" t="s">
        <v>3148</v>
      </c>
      <c r="U43" s="180" t="s">
        <v>476</v>
      </c>
      <c r="V43" s="180" t="s">
        <v>3167</v>
      </c>
      <c r="W43" s="180" t="s">
        <v>3174</v>
      </c>
      <c r="X43" s="180" t="s">
        <v>4045</v>
      </c>
      <c r="Y43" s="180" t="s">
        <v>4046</v>
      </c>
      <c r="Z43" s="180" t="s">
        <v>54</v>
      </c>
      <c r="AA43" s="319"/>
      <c r="AB43" s="180" t="s">
        <v>3049</v>
      </c>
      <c r="AC43" s="180" t="s">
        <v>189</v>
      </c>
      <c r="AD43" s="180">
        <v>10</v>
      </c>
      <c r="AE43" s="319"/>
      <c r="AF43" s="180" t="s">
        <v>672</v>
      </c>
      <c r="AG43" s="180" t="s">
        <v>2098</v>
      </c>
      <c r="AH43" s="180" t="s">
        <v>492</v>
      </c>
      <c r="AI43" s="180" t="s">
        <v>3064</v>
      </c>
      <c r="AJ43" s="180" t="s">
        <v>492</v>
      </c>
      <c r="AK43" s="180" t="s">
        <v>95</v>
      </c>
    </row>
    <row r="44" spans="4:37" ht="12.5" x14ac:dyDescent="0.35">
      <c r="D44" s="376" t="s">
        <v>665</v>
      </c>
      <c r="E44" s="376" t="s">
        <v>977</v>
      </c>
      <c r="F44" s="376" t="s">
        <v>2147</v>
      </c>
      <c r="G44" s="376" t="s">
        <v>2172</v>
      </c>
      <c r="I44" s="180" t="s">
        <v>492</v>
      </c>
      <c r="J44" s="180" t="s">
        <v>3078</v>
      </c>
      <c r="K44" s="180" t="s">
        <v>3064</v>
      </c>
      <c r="L44" s="180" t="s">
        <v>92</v>
      </c>
      <c r="N44" s="180" t="s">
        <v>3172</v>
      </c>
      <c r="O44" s="180" t="s">
        <v>3911</v>
      </c>
      <c r="P44" s="180" t="s">
        <v>48</v>
      </c>
      <c r="Q44" s="180" t="s">
        <v>3910</v>
      </c>
      <c r="R44" s="319"/>
      <c r="S44" s="180" t="s">
        <v>1099</v>
      </c>
      <c r="T44" s="180" t="s">
        <v>3148</v>
      </c>
      <c r="U44" s="180" t="s">
        <v>476</v>
      </c>
      <c r="V44" s="180" t="s">
        <v>3167</v>
      </c>
      <c r="W44" s="180" t="s">
        <v>3175</v>
      </c>
      <c r="X44" s="180" t="s">
        <v>4047</v>
      </c>
      <c r="Y44" s="180" t="s">
        <v>4048</v>
      </c>
      <c r="Z44" s="180" t="s">
        <v>56</v>
      </c>
      <c r="AA44" s="319"/>
      <c r="AB44" s="180" t="s">
        <v>3058</v>
      </c>
      <c r="AC44" s="180" t="s">
        <v>191</v>
      </c>
      <c r="AD44" s="180">
        <v>17</v>
      </c>
      <c r="AE44" s="319"/>
      <c r="AF44" s="180" t="s">
        <v>672</v>
      </c>
      <c r="AG44" s="180" t="s">
        <v>2098</v>
      </c>
      <c r="AH44" s="180" t="s">
        <v>492</v>
      </c>
      <c r="AI44" s="180" t="s">
        <v>3064</v>
      </c>
      <c r="AJ44" s="180" t="s">
        <v>3085</v>
      </c>
      <c r="AK44" s="180" t="s">
        <v>99</v>
      </c>
    </row>
    <row r="45" spans="4:37" ht="12.5" x14ac:dyDescent="0.35">
      <c r="D45" s="376" t="s">
        <v>530</v>
      </c>
      <c r="E45" s="376" t="s">
        <v>590</v>
      </c>
      <c r="F45" s="376" t="s">
        <v>685</v>
      </c>
      <c r="G45" s="376" t="s">
        <v>689</v>
      </c>
      <c r="I45" s="180" t="s">
        <v>492</v>
      </c>
      <c r="J45" s="180" t="s">
        <v>3077</v>
      </c>
      <c r="K45" s="180" t="s">
        <v>3064</v>
      </c>
      <c r="L45" s="180" t="s">
        <v>97</v>
      </c>
      <c r="N45" s="180" t="s">
        <v>3172</v>
      </c>
      <c r="O45" s="180" t="s">
        <v>3927</v>
      </c>
      <c r="P45" s="180" t="s">
        <v>48</v>
      </c>
      <c r="Q45" s="180" t="s">
        <v>3926</v>
      </c>
      <c r="R45" s="319"/>
      <c r="S45" s="180" t="s">
        <v>1099</v>
      </c>
      <c r="T45" s="180" t="s">
        <v>3148</v>
      </c>
      <c r="U45" s="180" t="s">
        <v>476</v>
      </c>
      <c r="V45" s="180" t="s">
        <v>3167</v>
      </c>
      <c r="W45" s="180" t="s">
        <v>3175</v>
      </c>
      <c r="X45" s="180" t="s">
        <v>4049</v>
      </c>
      <c r="Y45" s="180" t="s">
        <v>4050</v>
      </c>
      <c r="Z45" s="180" t="s">
        <v>56</v>
      </c>
      <c r="AA45" s="319"/>
      <c r="AB45" s="180" t="s">
        <v>3065</v>
      </c>
      <c r="AC45" s="180" t="s">
        <v>101</v>
      </c>
      <c r="AD45" s="180">
        <v>11</v>
      </c>
      <c r="AE45" s="319"/>
      <c r="AF45" s="180" t="s">
        <v>672</v>
      </c>
      <c r="AG45" s="180" t="s">
        <v>2098</v>
      </c>
      <c r="AH45" s="180" t="s">
        <v>492</v>
      </c>
      <c r="AI45" s="180" t="s">
        <v>3064</v>
      </c>
      <c r="AJ45" s="180" t="s">
        <v>3065</v>
      </c>
      <c r="AK45" s="180" t="s">
        <v>101</v>
      </c>
    </row>
    <row r="46" spans="4:37" ht="12.5" x14ac:dyDescent="0.35">
      <c r="D46" s="376" t="s">
        <v>530</v>
      </c>
      <c r="E46" s="376" t="s">
        <v>607</v>
      </c>
      <c r="F46" s="376" t="s">
        <v>685</v>
      </c>
      <c r="G46" s="376" t="s">
        <v>686</v>
      </c>
      <c r="I46" s="180" t="s">
        <v>492</v>
      </c>
      <c r="J46" s="180" t="s">
        <v>3085</v>
      </c>
      <c r="K46" s="180" t="s">
        <v>3064</v>
      </c>
      <c r="L46" s="180" t="s">
        <v>99</v>
      </c>
      <c r="N46" s="180" t="s">
        <v>3172</v>
      </c>
      <c r="O46" s="180" t="s">
        <v>3943</v>
      </c>
      <c r="P46" s="180" t="s">
        <v>48</v>
      </c>
      <c r="Q46" s="180" t="s">
        <v>3942</v>
      </c>
      <c r="R46" s="319"/>
      <c r="S46" s="180" t="s">
        <v>1099</v>
      </c>
      <c r="T46" s="180" t="s">
        <v>3148</v>
      </c>
      <c r="U46" s="180" t="s">
        <v>476</v>
      </c>
      <c r="V46" s="180" t="s">
        <v>3167</v>
      </c>
      <c r="W46" s="180" t="s">
        <v>3175</v>
      </c>
      <c r="X46" s="180" t="s">
        <v>4051</v>
      </c>
      <c r="Y46" s="180" t="s">
        <v>4052</v>
      </c>
      <c r="Z46" s="180" t="s">
        <v>56</v>
      </c>
      <c r="AA46" s="319"/>
      <c r="AB46" s="180" t="s">
        <v>3135</v>
      </c>
      <c r="AC46" s="180" t="s">
        <v>351</v>
      </c>
      <c r="AD46" s="180">
        <v>23</v>
      </c>
      <c r="AE46" s="319"/>
      <c r="AF46" s="180" t="s">
        <v>672</v>
      </c>
      <c r="AG46" s="180" t="s">
        <v>2098</v>
      </c>
      <c r="AH46" s="180" t="s">
        <v>492</v>
      </c>
      <c r="AI46" s="180" t="s">
        <v>3064</v>
      </c>
      <c r="AJ46" s="180" t="s">
        <v>3080</v>
      </c>
      <c r="AK46" s="180" t="s">
        <v>103</v>
      </c>
    </row>
    <row r="47" spans="4:37" ht="12.5" x14ac:dyDescent="0.35">
      <c r="D47" s="376" t="s">
        <v>530</v>
      </c>
      <c r="E47" s="376" t="s">
        <v>620</v>
      </c>
      <c r="F47" s="376" t="s">
        <v>685</v>
      </c>
      <c r="G47" s="376" t="s">
        <v>698</v>
      </c>
      <c r="I47" s="180" t="s">
        <v>492</v>
      </c>
      <c r="J47" s="180" t="s">
        <v>3065</v>
      </c>
      <c r="K47" s="180" t="s">
        <v>3064</v>
      </c>
      <c r="L47" s="180" t="s">
        <v>101</v>
      </c>
      <c r="N47" s="180" t="s">
        <v>3172</v>
      </c>
      <c r="O47" s="180" t="s">
        <v>3947</v>
      </c>
      <c r="P47" s="180" t="s">
        <v>48</v>
      </c>
      <c r="Q47" s="180" t="s">
        <v>3946</v>
      </c>
      <c r="R47" s="319"/>
      <c r="S47" s="180" t="s">
        <v>1099</v>
      </c>
      <c r="T47" s="180" t="s">
        <v>3148</v>
      </c>
      <c r="U47" s="180" t="s">
        <v>476</v>
      </c>
      <c r="V47" s="180" t="s">
        <v>3167</v>
      </c>
      <c r="W47" s="180" t="s">
        <v>3175</v>
      </c>
      <c r="X47" s="180" t="s">
        <v>4053</v>
      </c>
      <c r="Y47" s="180" t="s">
        <v>2362</v>
      </c>
      <c r="Z47" s="180" t="s">
        <v>56</v>
      </c>
      <c r="AA47" s="319"/>
      <c r="AB47" s="180" t="s">
        <v>3127</v>
      </c>
      <c r="AC47" s="180" t="s">
        <v>353</v>
      </c>
      <c r="AD47" s="180">
        <v>14</v>
      </c>
      <c r="AE47" s="319"/>
      <c r="AF47" s="180" t="s">
        <v>672</v>
      </c>
      <c r="AG47" s="180" t="s">
        <v>2098</v>
      </c>
      <c r="AH47" s="180" t="s">
        <v>492</v>
      </c>
      <c r="AI47" s="180" t="s">
        <v>3064</v>
      </c>
      <c r="AJ47" s="180" t="s">
        <v>3066</v>
      </c>
      <c r="AK47" s="180" t="s">
        <v>105</v>
      </c>
    </row>
    <row r="48" spans="4:37" ht="12.5" x14ac:dyDescent="0.35">
      <c r="D48" s="376" t="s">
        <v>530</v>
      </c>
      <c r="E48" s="376" t="s">
        <v>531</v>
      </c>
      <c r="F48" s="376" t="s">
        <v>685</v>
      </c>
      <c r="G48" s="376" t="s">
        <v>695</v>
      </c>
      <c r="I48" s="180" t="s">
        <v>492</v>
      </c>
      <c r="J48" s="180" t="s">
        <v>3080</v>
      </c>
      <c r="K48" s="180" t="s">
        <v>3064</v>
      </c>
      <c r="L48" s="180" t="s">
        <v>103</v>
      </c>
      <c r="N48" s="180" t="s">
        <v>3172</v>
      </c>
      <c r="O48" s="180" t="s">
        <v>3130</v>
      </c>
      <c r="P48" s="180" t="s">
        <v>48</v>
      </c>
      <c r="Q48" s="180" t="s">
        <v>3931</v>
      </c>
      <c r="R48" s="319"/>
      <c r="S48" s="180" t="s">
        <v>1099</v>
      </c>
      <c r="T48" s="180" t="s">
        <v>3148</v>
      </c>
      <c r="U48" s="180" t="s">
        <v>476</v>
      </c>
      <c r="V48" s="180" t="s">
        <v>3167</v>
      </c>
      <c r="W48" s="180" t="s">
        <v>3175</v>
      </c>
      <c r="X48" s="180" t="s">
        <v>4054</v>
      </c>
      <c r="Y48" s="180" t="s">
        <v>4055</v>
      </c>
      <c r="Z48" s="180" t="s">
        <v>56</v>
      </c>
      <c r="AA48" s="319"/>
      <c r="AB48" s="180" t="s">
        <v>3080</v>
      </c>
      <c r="AC48" s="180" t="s">
        <v>103</v>
      </c>
      <c r="AD48" s="180">
        <v>13</v>
      </c>
      <c r="AE48" s="319"/>
      <c r="AF48" s="180" t="s">
        <v>672</v>
      </c>
      <c r="AG48" s="180" t="s">
        <v>2098</v>
      </c>
      <c r="AH48" s="180" t="s">
        <v>492</v>
      </c>
      <c r="AI48" s="180" t="s">
        <v>3064</v>
      </c>
      <c r="AJ48" s="180" t="s">
        <v>106</v>
      </c>
      <c r="AK48" s="180" t="s">
        <v>107</v>
      </c>
    </row>
    <row r="49" spans="4:37" ht="12.5" x14ac:dyDescent="0.35">
      <c r="D49" s="376" t="s">
        <v>530</v>
      </c>
      <c r="E49" s="376" t="s">
        <v>573</v>
      </c>
      <c r="F49" s="376" t="s">
        <v>685</v>
      </c>
      <c r="G49" s="376" t="s">
        <v>692</v>
      </c>
      <c r="I49" s="180" t="s">
        <v>492</v>
      </c>
      <c r="J49" s="180" t="s">
        <v>3066</v>
      </c>
      <c r="K49" s="180" t="s">
        <v>3064</v>
      </c>
      <c r="L49" s="180" t="s">
        <v>105</v>
      </c>
      <c r="N49" s="180" t="s">
        <v>3172</v>
      </c>
      <c r="O49" s="180" t="s">
        <v>3950</v>
      </c>
      <c r="P49" s="180" t="s">
        <v>48</v>
      </c>
      <c r="Q49" s="180" t="s">
        <v>3949</v>
      </c>
      <c r="R49" s="319"/>
      <c r="S49" s="180" t="s">
        <v>1099</v>
      </c>
      <c r="T49" s="180" t="s">
        <v>3148</v>
      </c>
      <c r="U49" s="180" t="s">
        <v>476</v>
      </c>
      <c r="V49" s="180" t="s">
        <v>3167</v>
      </c>
      <c r="W49" s="180" t="s">
        <v>3175</v>
      </c>
      <c r="X49" s="180" t="s">
        <v>4056</v>
      </c>
      <c r="Y49" s="180" t="s">
        <v>4057</v>
      </c>
      <c r="Z49" s="180" t="s">
        <v>56</v>
      </c>
      <c r="AA49" s="319"/>
      <c r="AB49" s="180" t="s">
        <v>3067</v>
      </c>
      <c r="AC49" s="180" t="s">
        <v>193</v>
      </c>
      <c r="AD49" s="180">
        <v>10</v>
      </c>
      <c r="AE49" s="319"/>
      <c r="AF49" s="180" t="s">
        <v>672</v>
      </c>
      <c r="AG49" s="180" t="s">
        <v>2098</v>
      </c>
      <c r="AH49" s="180" t="s">
        <v>492</v>
      </c>
      <c r="AI49" s="180" t="s">
        <v>3064</v>
      </c>
      <c r="AJ49" s="180" t="s">
        <v>3083</v>
      </c>
      <c r="AK49" s="180" t="s">
        <v>109</v>
      </c>
    </row>
    <row r="50" spans="4:37" ht="12.5" x14ac:dyDescent="0.35">
      <c r="D50" s="376" t="s">
        <v>530</v>
      </c>
      <c r="E50" s="376" t="s">
        <v>601</v>
      </c>
      <c r="F50" s="376" t="s">
        <v>685</v>
      </c>
      <c r="G50" s="376" t="s">
        <v>701</v>
      </c>
      <c r="I50" s="180" t="s">
        <v>492</v>
      </c>
      <c r="J50" s="180" t="s">
        <v>106</v>
      </c>
      <c r="K50" s="180" t="s">
        <v>3064</v>
      </c>
      <c r="L50" s="180" t="s">
        <v>107</v>
      </c>
      <c r="N50" s="180" t="s">
        <v>3172</v>
      </c>
      <c r="O50" s="180" t="s">
        <v>3907</v>
      </c>
      <c r="P50" s="180" t="s">
        <v>48</v>
      </c>
      <c r="Q50" s="180" t="s">
        <v>3906</v>
      </c>
      <c r="R50" s="319"/>
      <c r="S50" s="180" t="s">
        <v>1099</v>
      </c>
      <c r="T50" s="180" t="s">
        <v>3148</v>
      </c>
      <c r="U50" s="180" t="s">
        <v>476</v>
      </c>
      <c r="V50" s="180" t="s">
        <v>3167</v>
      </c>
      <c r="W50" s="180" t="s">
        <v>3175</v>
      </c>
      <c r="X50" s="180" t="s">
        <v>4058</v>
      </c>
      <c r="Y50" s="180" t="s">
        <v>4059</v>
      </c>
      <c r="Z50" s="180" t="s">
        <v>56</v>
      </c>
      <c r="AA50" s="319"/>
      <c r="AB50" s="180" t="s">
        <v>3066</v>
      </c>
      <c r="AC50" s="180" t="s">
        <v>105</v>
      </c>
      <c r="AD50" s="180">
        <v>9</v>
      </c>
      <c r="AE50" s="319"/>
      <c r="AF50" s="180" t="s">
        <v>672</v>
      </c>
      <c r="AG50" s="180" t="s">
        <v>2098</v>
      </c>
      <c r="AH50" s="180" t="s">
        <v>492</v>
      </c>
      <c r="AI50" s="180" t="s">
        <v>3064</v>
      </c>
      <c r="AJ50" s="180" t="s">
        <v>3082</v>
      </c>
      <c r="AK50" s="180" t="s">
        <v>113</v>
      </c>
    </row>
    <row r="51" spans="4:37" ht="12.5" x14ac:dyDescent="0.35">
      <c r="D51" s="376" t="s">
        <v>901</v>
      </c>
      <c r="E51" s="376" t="s">
        <v>902</v>
      </c>
      <c r="F51" s="376" t="s">
        <v>1393</v>
      </c>
      <c r="G51" s="376" t="s">
        <v>1922</v>
      </c>
      <c r="I51" s="180" t="s">
        <v>492</v>
      </c>
      <c r="J51" s="180" t="s">
        <v>3083</v>
      </c>
      <c r="K51" s="180" t="s">
        <v>3064</v>
      </c>
      <c r="L51" s="180" t="s">
        <v>109</v>
      </c>
      <c r="N51" s="180" t="s">
        <v>3172</v>
      </c>
      <c r="O51" s="180" t="s">
        <v>3923</v>
      </c>
      <c r="P51" s="180" t="s">
        <v>48</v>
      </c>
      <c r="Q51" s="180" t="s">
        <v>3922</v>
      </c>
      <c r="R51" s="319"/>
      <c r="S51" s="180" t="s">
        <v>1099</v>
      </c>
      <c r="T51" s="180" t="s">
        <v>3148</v>
      </c>
      <c r="U51" s="180" t="s">
        <v>476</v>
      </c>
      <c r="V51" s="180" t="s">
        <v>3167</v>
      </c>
      <c r="W51" s="180" t="s">
        <v>3175</v>
      </c>
      <c r="X51" s="180" t="s">
        <v>4060</v>
      </c>
      <c r="Y51" s="180" t="s">
        <v>4061</v>
      </c>
      <c r="Z51" s="180" t="s">
        <v>56</v>
      </c>
      <c r="AA51" s="319"/>
      <c r="AB51" s="180" t="s">
        <v>106</v>
      </c>
      <c r="AC51" s="180" t="s">
        <v>107</v>
      </c>
      <c r="AD51" s="180">
        <v>16</v>
      </c>
      <c r="AE51" s="319"/>
      <c r="AF51" s="180" t="s">
        <v>672</v>
      </c>
      <c r="AG51" s="180" t="s">
        <v>2098</v>
      </c>
      <c r="AH51" s="180" t="s">
        <v>492</v>
      </c>
      <c r="AI51" s="180" t="s">
        <v>3064</v>
      </c>
      <c r="AJ51" s="180" t="s">
        <v>3087</v>
      </c>
      <c r="AK51" s="180" t="s">
        <v>115</v>
      </c>
    </row>
    <row r="52" spans="4:37" ht="12.5" x14ac:dyDescent="0.35">
      <c r="D52" s="376" t="s">
        <v>901</v>
      </c>
      <c r="E52" s="376" t="s">
        <v>909</v>
      </c>
      <c r="F52" s="376" t="s">
        <v>1393</v>
      </c>
      <c r="G52" s="376" t="s">
        <v>1932</v>
      </c>
      <c r="I52" s="180" t="s">
        <v>492</v>
      </c>
      <c r="J52" s="180" t="s">
        <v>110</v>
      </c>
      <c r="K52" s="180" t="s">
        <v>3064</v>
      </c>
      <c r="L52" s="180" t="s">
        <v>111</v>
      </c>
      <c r="N52" s="180" t="s">
        <v>3219</v>
      </c>
      <c r="O52" s="180" t="s">
        <v>3219</v>
      </c>
      <c r="P52" s="180" t="s">
        <v>286</v>
      </c>
      <c r="Q52" s="180" t="s">
        <v>4062</v>
      </c>
      <c r="R52" s="319"/>
      <c r="S52" s="180" t="s">
        <v>1099</v>
      </c>
      <c r="T52" s="180" t="s">
        <v>3148</v>
      </c>
      <c r="U52" s="180" t="s">
        <v>476</v>
      </c>
      <c r="V52" s="180" t="s">
        <v>3167</v>
      </c>
      <c r="W52" s="180" t="s">
        <v>3175</v>
      </c>
      <c r="X52" s="180" t="s">
        <v>4063</v>
      </c>
      <c r="Y52" s="180" t="s">
        <v>4064</v>
      </c>
      <c r="Z52" s="180" t="s">
        <v>56</v>
      </c>
      <c r="AA52" s="319"/>
      <c r="AB52" s="180" t="s">
        <v>3128</v>
      </c>
      <c r="AC52" s="180" t="s">
        <v>355</v>
      </c>
      <c r="AD52" s="180">
        <v>6</v>
      </c>
      <c r="AE52" s="319"/>
      <c r="AF52" s="180" t="s">
        <v>672</v>
      </c>
      <c r="AG52" s="180" t="s">
        <v>2098</v>
      </c>
      <c r="AH52" s="180" t="s">
        <v>492</v>
      </c>
      <c r="AI52" s="180" t="s">
        <v>3064</v>
      </c>
      <c r="AJ52" s="180" t="s">
        <v>3081</v>
      </c>
      <c r="AK52" s="180" t="s">
        <v>117</v>
      </c>
    </row>
    <row r="53" spans="4:37" ht="12.5" x14ac:dyDescent="0.35">
      <c r="D53" s="376" t="s">
        <v>901</v>
      </c>
      <c r="E53" s="376" t="s">
        <v>932</v>
      </c>
      <c r="F53" s="376" t="s">
        <v>1393</v>
      </c>
      <c r="G53" s="376" t="s">
        <v>1956</v>
      </c>
      <c r="I53" s="180" t="s">
        <v>492</v>
      </c>
      <c r="J53" s="180" t="s">
        <v>3082</v>
      </c>
      <c r="K53" s="180" t="s">
        <v>3064</v>
      </c>
      <c r="L53" s="180" t="s">
        <v>113</v>
      </c>
      <c r="N53" s="180" t="s">
        <v>3219</v>
      </c>
      <c r="O53" s="180" t="s">
        <v>4065</v>
      </c>
      <c r="P53" s="180" t="s">
        <v>286</v>
      </c>
      <c r="Q53" s="180" t="s">
        <v>4066</v>
      </c>
      <c r="R53" s="319"/>
      <c r="S53" s="180" t="s">
        <v>1099</v>
      </c>
      <c r="T53" s="180" t="s">
        <v>3148</v>
      </c>
      <c r="U53" s="180" t="s">
        <v>476</v>
      </c>
      <c r="V53" s="180" t="s">
        <v>3167</v>
      </c>
      <c r="W53" s="180" t="s">
        <v>3175</v>
      </c>
      <c r="X53" s="180" t="s">
        <v>4067</v>
      </c>
      <c r="Y53" s="180" t="s">
        <v>4068</v>
      </c>
      <c r="Z53" s="180" t="s">
        <v>56</v>
      </c>
      <c r="AA53" s="319"/>
      <c r="AB53" s="180" t="s">
        <v>3182</v>
      </c>
      <c r="AC53" s="180" t="s">
        <v>72</v>
      </c>
      <c r="AD53" s="180">
        <v>41</v>
      </c>
      <c r="AE53" s="319"/>
      <c r="AF53" s="180" t="s">
        <v>672</v>
      </c>
      <c r="AG53" s="180" t="s">
        <v>2098</v>
      </c>
      <c r="AH53" s="180" t="s">
        <v>492</v>
      </c>
      <c r="AI53" s="180" t="s">
        <v>3064</v>
      </c>
      <c r="AJ53" s="180" t="s">
        <v>3088</v>
      </c>
      <c r="AK53" s="180" t="s">
        <v>119</v>
      </c>
    </row>
    <row r="54" spans="4:37" ht="12.5" x14ac:dyDescent="0.35">
      <c r="D54" s="376" t="s">
        <v>901</v>
      </c>
      <c r="E54" s="376" t="s">
        <v>943</v>
      </c>
      <c r="F54" s="376" t="s">
        <v>1393</v>
      </c>
      <c r="G54" s="376" t="s">
        <v>1394</v>
      </c>
      <c r="I54" s="180" t="s">
        <v>492</v>
      </c>
      <c r="J54" s="180" t="s">
        <v>3087</v>
      </c>
      <c r="K54" s="180" t="s">
        <v>3064</v>
      </c>
      <c r="L54" s="180" t="s">
        <v>115</v>
      </c>
      <c r="N54" s="180" t="s">
        <v>3219</v>
      </c>
      <c r="O54" s="180" t="s">
        <v>4069</v>
      </c>
      <c r="P54" s="180" t="s">
        <v>286</v>
      </c>
      <c r="Q54" s="180" t="s">
        <v>4070</v>
      </c>
      <c r="R54" s="319"/>
      <c r="S54" s="180" t="s">
        <v>1099</v>
      </c>
      <c r="T54" s="180" t="s">
        <v>3148</v>
      </c>
      <c r="U54" s="180" t="s">
        <v>476</v>
      </c>
      <c r="V54" s="180" t="s">
        <v>3167</v>
      </c>
      <c r="W54" s="180" t="s">
        <v>3175</v>
      </c>
      <c r="X54" s="180" t="s">
        <v>4071</v>
      </c>
      <c r="Y54" s="180" t="s">
        <v>4072</v>
      </c>
      <c r="Z54" s="180" t="s">
        <v>56</v>
      </c>
      <c r="AA54" s="319"/>
      <c r="AB54" s="180" t="s">
        <v>3165</v>
      </c>
      <c r="AC54" s="180" t="s">
        <v>395</v>
      </c>
      <c r="AD54" s="180">
        <v>25</v>
      </c>
      <c r="AE54" s="319"/>
      <c r="AF54" s="180" t="s">
        <v>672</v>
      </c>
      <c r="AG54" s="180" t="s">
        <v>2098</v>
      </c>
      <c r="AH54" s="180" t="s">
        <v>492</v>
      </c>
      <c r="AI54" s="180" t="s">
        <v>3064</v>
      </c>
      <c r="AJ54" s="180" t="s">
        <v>3084</v>
      </c>
      <c r="AK54" s="180" t="s">
        <v>121</v>
      </c>
    </row>
    <row r="55" spans="4:37" ht="12.5" x14ac:dyDescent="0.35">
      <c r="D55" s="376" t="s">
        <v>1034</v>
      </c>
      <c r="E55" s="376" t="s">
        <v>1035</v>
      </c>
      <c r="F55" s="376" t="s">
        <v>1387</v>
      </c>
      <c r="G55" s="376" t="s">
        <v>1388</v>
      </c>
      <c r="I55" s="180" t="s">
        <v>492</v>
      </c>
      <c r="J55" s="180" t="s">
        <v>3081</v>
      </c>
      <c r="K55" s="180" t="s">
        <v>3064</v>
      </c>
      <c r="L55" s="180" t="s">
        <v>117</v>
      </c>
      <c r="N55" s="180" t="s">
        <v>3219</v>
      </c>
      <c r="O55" s="180" t="s">
        <v>4073</v>
      </c>
      <c r="P55" s="180" t="s">
        <v>286</v>
      </c>
      <c r="Q55" s="180" t="s">
        <v>4074</v>
      </c>
      <c r="R55" s="319"/>
      <c r="S55" s="180" t="s">
        <v>1099</v>
      </c>
      <c r="T55" s="180" t="s">
        <v>3148</v>
      </c>
      <c r="U55" s="180" t="s">
        <v>476</v>
      </c>
      <c r="V55" s="180" t="s">
        <v>3167</v>
      </c>
      <c r="W55" s="180" t="s">
        <v>3175</v>
      </c>
      <c r="X55" s="180" t="s">
        <v>4075</v>
      </c>
      <c r="Y55" s="180" t="s">
        <v>4076</v>
      </c>
      <c r="Z55" s="180" t="s">
        <v>56</v>
      </c>
      <c r="AA55" s="319"/>
      <c r="AB55" s="180" t="s">
        <v>3054</v>
      </c>
      <c r="AC55" s="180" t="s">
        <v>195</v>
      </c>
      <c r="AD55" s="180">
        <v>10</v>
      </c>
      <c r="AE55" s="319"/>
      <c r="AF55" s="180" t="s">
        <v>672</v>
      </c>
      <c r="AG55" s="180" t="s">
        <v>2098</v>
      </c>
      <c r="AH55" s="180" t="s">
        <v>492</v>
      </c>
      <c r="AI55" s="180" t="s">
        <v>3064</v>
      </c>
      <c r="AJ55" s="180" t="s">
        <v>3089</v>
      </c>
      <c r="AK55" s="180" t="s">
        <v>123</v>
      </c>
    </row>
    <row r="56" spans="4:37" ht="12.5" x14ac:dyDescent="0.35">
      <c r="D56" s="376" t="s">
        <v>1034</v>
      </c>
      <c r="E56" s="376" t="s">
        <v>1049</v>
      </c>
      <c r="F56" s="376" t="s">
        <v>1387</v>
      </c>
      <c r="G56" s="376" t="s">
        <v>1390</v>
      </c>
      <c r="I56" s="180" t="s">
        <v>492</v>
      </c>
      <c r="J56" s="180" t="s">
        <v>3088</v>
      </c>
      <c r="K56" s="180" t="s">
        <v>3064</v>
      </c>
      <c r="L56" s="180" t="s">
        <v>119</v>
      </c>
      <c r="N56" s="180" t="s">
        <v>3219</v>
      </c>
      <c r="O56" s="180" t="s">
        <v>4077</v>
      </c>
      <c r="P56" s="180" t="s">
        <v>286</v>
      </c>
      <c r="Q56" s="180" t="s">
        <v>4078</v>
      </c>
      <c r="R56" s="319"/>
      <c r="S56" s="180" t="s">
        <v>1099</v>
      </c>
      <c r="T56" s="180" t="s">
        <v>3148</v>
      </c>
      <c r="U56" s="180" t="s">
        <v>476</v>
      </c>
      <c r="V56" s="180" t="s">
        <v>3167</v>
      </c>
      <c r="W56" s="180" t="s">
        <v>3175</v>
      </c>
      <c r="X56" s="180" t="s">
        <v>4079</v>
      </c>
      <c r="Y56" s="180" t="s">
        <v>4080</v>
      </c>
      <c r="Z56" s="180" t="s">
        <v>56</v>
      </c>
      <c r="AA56" s="319"/>
      <c r="AB56" s="180" t="s">
        <v>3192</v>
      </c>
      <c r="AC56" s="180" t="s">
        <v>140</v>
      </c>
      <c r="AD56" s="180">
        <v>8</v>
      </c>
      <c r="AE56" s="319"/>
      <c r="AF56" s="180" t="s">
        <v>672</v>
      </c>
      <c r="AG56" s="180" t="s">
        <v>2098</v>
      </c>
      <c r="AH56" s="180" t="s">
        <v>492</v>
      </c>
      <c r="AI56" s="180" t="s">
        <v>3064</v>
      </c>
      <c r="AJ56" s="180" t="s">
        <v>3079</v>
      </c>
      <c r="AK56" s="180" t="s">
        <v>125</v>
      </c>
    </row>
    <row r="57" spans="4:37" ht="12.5" x14ac:dyDescent="0.35">
      <c r="D57" s="376" t="s">
        <v>1034</v>
      </c>
      <c r="E57" s="376" t="s">
        <v>1065</v>
      </c>
      <c r="F57" s="376" t="s">
        <v>1387</v>
      </c>
      <c r="G57" s="376" t="s">
        <v>1832</v>
      </c>
      <c r="I57" s="180" t="s">
        <v>492</v>
      </c>
      <c r="J57" s="180" t="s">
        <v>3084</v>
      </c>
      <c r="K57" s="180" t="s">
        <v>3064</v>
      </c>
      <c r="L57" s="180" t="s">
        <v>121</v>
      </c>
      <c r="N57" s="180" t="s">
        <v>3219</v>
      </c>
      <c r="O57" s="180" t="s">
        <v>592</v>
      </c>
      <c r="P57" s="180" t="s">
        <v>286</v>
      </c>
      <c r="Q57" s="180" t="s">
        <v>4081</v>
      </c>
      <c r="R57" s="319"/>
      <c r="S57" s="180" t="s">
        <v>1099</v>
      </c>
      <c r="T57" s="180" t="s">
        <v>3148</v>
      </c>
      <c r="U57" s="180" t="s">
        <v>476</v>
      </c>
      <c r="V57" s="180" t="s">
        <v>3167</v>
      </c>
      <c r="W57" s="180" t="s">
        <v>3175</v>
      </c>
      <c r="X57" s="180" t="s">
        <v>4082</v>
      </c>
      <c r="Y57" s="180" t="s">
        <v>4083</v>
      </c>
      <c r="Z57" s="180" t="s">
        <v>56</v>
      </c>
      <c r="AA57" s="319"/>
      <c r="AB57" s="180" t="s">
        <v>3074</v>
      </c>
      <c r="AC57" s="180" t="s">
        <v>197</v>
      </c>
      <c r="AD57" s="180">
        <v>2</v>
      </c>
      <c r="AE57" s="319"/>
      <c r="AF57" s="180" t="s">
        <v>672</v>
      </c>
      <c r="AG57" s="180" t="s">
        <v>2098</v>
      </c>
      <c r="AH57" s="180" t="s">
        <v>492</v>
      </c>
      <c r="AI57" s="180" t="s">
        <v>3064</v>
      </c>
      <c r="AJ57" s="180" t="s">
        <v>3086</v>
      </c>
      <c r="AK57" s="180" t="s">
        <v>127</v>
      </c>
    </row>
    <row r="58" spans="4:37" ht="12.5" x14ac:dyDescent="0.35">
      <c r="D58" s="376" t="s">
        <v>1034</v>
      </c>
      <c r="E58" s="376" t="s">
        <v>1073</v>
      </c>
      <c r="F58" s="376" t="s">
        <v>1387</v>
      </c>
      <c r="G58" s="376" t="s">
        <v>1872</v>
      </c>
      <c r="I58" s="180" t="s">
        <v>492</v>
      </c>
      <c r="J58" s="180" t="s">
        <v>3089</v>
      </c>
      <c r="K58" s="180" t="s">
        <v>3064</v>
      </c>
      <c r="L58" s="180" t="s">
        <v>123</v>
      </c>
      <c r="N58" s="180" t="s">
        <v>3219</v>
      </c>
      <c r="O58" s="180" t="s">
        <v>4084</v>
      </c>
      <c r="P58" s="180" t="s">
        <v>286</v>
      </c>
      <c r="Q58" s="180" t="s">
        <v>4085</v>
      </c>
      <c r="R58" s="319"/>
      <c r="S58" s="180" t="s">
        <v>1099</v>
      </c>
      <c r="T58" s="180" t="s">
        <v>3148</v>
      </c>
      <c r="U58" s="180" t="s">
        <v>476</v>
      </c>
      <c r="V58" s="180" t="s">
        <v>3167</v>
      </c>
      <c r="W58" s="180" t="s">
        <v>3175</v>
      </c>
      <c r="X58" s="180" t="s">
        <v>4086</v>
      </c>
      <c r="Y58" s="180" t="s">
        <v>3130</v>
      </c>
      <c r="Z58" s="180" t="s">
        <v>56</v>
      </c>
      <c r="AA58" s="319"/>
      <c r="AB58" s="180" t="s">
        <v>3083</v>
      </c>
      <c r="AC58" s="180" t="s">
        <v>109</v>
      </c>
      <c r="AD58" s="180">
        <v>23</v>
      </c>
      <c r="AE58" s="319"/>
      <c r="AF58" s="180" t="s">
        <v>672</v>
      </c>
      <c r="AG58" s="180" t="s">
        <v>2098</v>
      </c>
      <c r="AH58" s="180" t="s">
        <v>492</v>
      </c>
      <c r="AI58" s="180" t="s">
        <v>3064</v>
      </c>
      <c r="AJ58" s="180" t="s">
        <v>3078</v>
      </c>
    </row>
    <row r="59" spans="4:37" ht="12.5" x14ac:dyDescent="0.35">
      <c r="D59" s="376" t="s">
        <v>1034</v>
      </c>
      <c r="E59" s="376" t="s">
        <v>1081</v>
      </c>
      <c r="F59" s="376" t="s">
        <v>1387</v>
      </c>
      <c r="G59" s="376" t="s">
        <v>1910</v>
      </c>
      <c r="I59" s="180" t="s">
        <v>492</v>
      </c>
      <c r="J59" s="180" t="s">
        <v>3079</v>
      </c>
      <c r="K59" s="180" t="s">
        <v>3064</v>
      </c>
      <c r="L59" s="180" t="s">
        <v>125</v>
      </c>
      <c r="N59" s="180" t="s">
        <v>3219</v>
      </c>
      <c r="O59" s="180" t="s">
        <v>4087</v>
      </c>
      <c r="P59" s="180" t="s">
        <v>286</v>
      </c>
      <c r="Q59" s="180" t="s">
        <v>4088</v>
      </c>
      <c r="R59" s="319"/>
      <c r="S59" s="180" t="s">
        <v>1099</v>
      </c>
      <c r="T59" s="180" t="s">
        <v>3148</v>
      </c>
      <c r="U59" s="180" t="s">
        <v>476</v>
      </c>
      <c r="V59" s="180" t="s">
        <v>3167</v>
      </c>
      <c r="W59" s="180" t="s">
        <v>3178</v>
      </c>
      <c r="X59" s="180" t="s">
        <v>4089</v>
      </c>
      <c r="Y59" s="180" t="s">
        <v>4090</v>
      </c>
      <c r="Z59" s="180" t="s">
        <v>58</v>
      </c>
      <c r="AA59" s="319"/>
      <c r="AB59" s="180" t="s">
        <v>3240</v>
      </c>
      <c r="AC59" s="180" t="s">
        <v>252</v>
      </c>
      <c r="AD59" s="180">
        <v>7</v>
      </c>
      <c r="AE59" s="319"/>
      <c r="AF59" s="180" t="s">
        <v>672</v>
      </c>
      <c r="AG59" s="180" t="s">
        <v>2098</v>
      </c>
      <c r="AH59" s="180" t="s">
        <v>492</v>
      </c>
      <c r="AI59" s="180" t="s">
        <v>3064</v>
      </c>
      <c r="AJ59" s="180" t="s">
        <v>4091</v>
      </c>
    </row>
    <row r="60" spans="4:37" ht="12.5" x14ac:dyDescent="0.35">
      <c r="D60" s="376" t="s">
        <v>1034</v>
      </c>
      <c r="E60" s="376" t="s">
        <v>1092</v>
      </c>
      <c r="F60" s="376" t="s">
        <v>1387</v>
      </c>
      <c r="G60" s="376" t="s">
        <v>1881</v>
      </c>
      <c r="I60" s="180" t="s">
        <v>492</v>
      </c>
      <c r="J60" s="180" t="s">
        <v>3086</v>
      </c>
      <c r="K60" s="180" t="s">
        <v>3064</v>
      </c>
      <c r="L60" s="180" t="s">
        <v>127</v>
      </c>
      <c r="N60" s="180" t="s">
        <v>3251</v>
      </c>
      <c r="O60" s="180" t="s">
        <v>4092</v>
      </c>
      <c r="P60" s="180" t="s">
        <v>247</v>
      </c>
      <c r="Q60" s="180" t="s">
        <v>4093</v>
      </c>
      <c r="R60" s="319"/>
      <c r="S60" s="180" t="s">
        <v>1099</v>
      </c>
      <c r="T60" s="180" t="s">
        <v>3148</v>
      </c>
      <c r="U60" s="180" t="s">
        <v>476</v>
      </c>
      <c r="V60" s="180" t="s">
        <v>3167</v>
      </c>
      <c r="W60" s="180" t="s">
        <v>3178</v>
      </c>
      <c r="X60" s="180" t="s">
        <v>4094</v>
      </c>
      <c r="Y60" s="180" t="s">
        <v>4095</v>
      </c>
      <c r="Z60" s="180" t="s">
        <v>58</v>
      </c>
      <c r="AA60" s="319"/>
      <c r="AB60" s="180" t="s">
        <v>3246</v>
      </c>
      <c r="AC60" s="180" t="s">
        <v>254</v>
      </c>
      <c r="AD60" s="180">
        <v>5</v>
      </c>
      <c r="AE60" s="319"/>
      <c r="AF60" s="180" t="s">
        <v>1099</v>
      </c>
      <c r="AG60" s="180" t="s">
        <v>3148</v>
      </c>
      <c r="AH60" s="180" t="s">
        <v>3188</v>
      </c>
      <c r="AI60" s="180" t="s">
        <v>3187</v>
      </c>
      <c r="AJ60" s="180" t="s">
        <v>3197</v>
      </c>
      <c r="AK60" s="180" t="s">
        <v>130</v>
      </c>
    </row>
    <row r="61" spans="4:37" ht="12.5" x14ac:dyDescent="0.35">
      <c r="D61" s="376" t="s">
        <v>1034</v>
      </c>
      <c r="E61" s="376" t="s">
        <v>1106</v>
      </c>
      <c r="F61" s="376" t="s">
        <v>1387</v>
      </c>
      <c r="G61" s="376" t="s">
        <v>1895</v>
      </c>
      <c r="I61" s="180" t="s">
        <v>2362</v>
      </c>
      <c r="J61" s="180" t="s">
        <v>1526</v>
      </c>
      <c r="K61" s="180" t="s">
        <v>2361</v>
      </c>
      <c r="L61" s="180" t="s">
        <v>3041</v>
      </c>
      <c r="N61" s="180" t="s">
        <v>3251</v>
      </c>
      <c r="O61" s="180" t="s">
        <v>4096</v>
      </c>
      <c r="P61" s="180" t="s">
        <v>247</v>
      </c>
      <c r="Q61" s="180" t="s">
        <v>4097</v>
      </c>
      <c r="R61" s="319"/>
      <c r="S61" s="180" t="s">
        <v>1099</v>
      </c>
      <c r="T61" s="180" t="s">
        <v>3148</v>
      </c>
      <c r="U61" s="180" t="s">
        <v>476</v>
      </c>
      <c r="V61" s="180" t="s">
        <v>3167</v>
      </c>
      <c r="W61" s="180" t="s">
        <v>3178</v>
      </c>
      <c r="X61" s="180" t="s">
        <v>4098</v>
      </c>
      <c r="Y61" s="180" t="s">
        <v>4099</v>
      </c>
      <c r="Z61" s="180" t="s">
        <v>58</v>
      </c>
      <c r="AA61" s="319"/>
      <c r="AB61" s="180" t="s">
        <v>3052</v>
      </c>
      <c r="AC61" s="180" t="s">
        <v>199</v>
      </c>
      <c r="AD61" s="180">
        <v>11</v>
      </c>
      <c r="AE61" s="319"/>
      <c r="AF61" s="180" t="s">
        <v>1099</v>
      </c>
      <c r="AG61" s="180" t="s">
        <v>3148</v>
      </c>
      <c r="AH61" s="180" t="s">
        <v>3188</v>
      </c>
      <c r="AI61" s="180" t="s">
        <v>3187</v>
      </c>
      <c r="AJ61" s="180" t="s">
        <v>3193</v>
      </c>
      <c r="AK61" s="180" t="s">
        <v>132</v>
      </c>
    </row>
    <row r="62" spans="4:37" ht="12.5" x14ac:dyDescent="0.35">
      <c r="D62" s="376" t="s">
        <v>748</v>
      </c>
      <c r="E62" s="376" t="s">
        <v>1121</v>
      </c>
      <c r="F62" s="376" t="s">
        <v>2116</v>
      </c>
      <c r="G62" s="376" t="s">
        <v>2117</v>
      </c>
      <c r="I62" s="180" t="s">
        <v>2362</v>
      </c>
      <c r="J62" s="180" t="s">
        <v>2363</v>
      </c>
      <c r="K62" s="180" t="s">
        <v>2361</v>
      </c>
      <c r="L62" s="180" t="s">
        <v>2364</v>
      </c>
      <c r="N62" s="180" t="s">
        <v>3251</v>
      </c>
      <c r="O62" s="180" t="s">
        <v>4100</v>
      </c>
      <c r="P62" s="180" t="s">
        <v>247</v>
      </c>
      <c r="Q62" s="180" t="s">
        <v>4101</v>
      </c>
      <c r="R62" s="319"/>
      <c r="S62" s="180" t="s">
        <v>1099</v>
      </c>
      <c r="T62" s="180" t="s">
        <v>3148</v>
      </c>
      <c r="U62" s="180" t="s">
        <v>476</v>
      </c>
      <c r="V62" s="180" t="s">
        <v>3167</v>
      </c>
      <c r="W62" s="180" t="s">
        <v>3178</v>
      </c>
      <c r="X62" s="180" t="s">
        <v>4102</v>
      </c>
      <c r="Y62" s="180" t="s">
        <v>4103</v>
      </c>
      <c r="Z62" s="180" t="s">
        <v>58</v>
      </c>
      <c r="AA62" s="319"/>
      <c r="AB62" s="180" t="s">
        <v>3157</v>
      </c>
      <c r="AC62" s="180" t="s">
        <v>172</v>
      </c>
      <c r="AD62" s="180">
        <v>7</v>
      </c>
      <c r="AE62" s="319"/>
      <c r="AF62" s="180" t="s">
        <v>1099</v>
      </c>
      <c r="AG62" s="180" t="s">
        <v>3148</v>
      </c>
      <c r="AH62" s="180" t="s">
        <v>3188</v>
      </c>
      <c r="AI62" s="180" t="s">
        <v>3187</v>
      </c>
      <c r="AJ62" s="180" t="s">
        <v>3206</v>
      </c>
      <c r="AK62" s="180" t="s">
        <v>134</v>
      </c>
    </row>
    <row r="63" spans="4:37" ht="12.5" x14ac:dyDescent="0.35">
      <c r="D63" s="376" t="s">
        <v>748</v>
      </c>
      <c r="E63" s="376" t="s">
        <v>1140</v>
      </c>
      <c r="F63" s="376" t="s">
        <v>2116</v>
      </c>
      <c r="G63" s="376" t="s">
        <v>2137</v>
      </c>
      <c r="I63" s="180" t="s">
        <v>2362</v>
      </c>
      <c r="J63" s="180" t="s">
        <v>3042</v>
      </c>
      <c r="K63" s="180" t="s">
        <v>2361</v>
      </c>
      <c r="L63" s="180" t="s">
        <v>3043</v>
      </c>
      <c r="N63" s="180" t="s">
        <v>3251</v>
      </c>
      <c r="O63" s="180" t="s">
        <v>4104</v>
      </c>
      <c r="P63" s="180" t="s">
        <v>247</v>
      </c>
      <c r="Q63" s="180" t="s">
        <v>4105</v>
      </c>
      <c r="R63" s="319"/>
      <c r="S63" s="180" t="s">
        <v>1099</v>
      </c>
      <c r="T63" s="180" t="s">
        <v>3148</v>
      </c>
      <c r="U63" s="180" t="s">
        <v>476</v>
      </c>
      <c r="V63" s="180" t="s">
        <v>3167</v>
      </c>
      <c r="W63" s="180" t="s">
        <v>3178</v>
      </c>
      <c r="X63" s="180" t="s">
        <v>4106</v>
      </c>
      <c r="Y63" s="180" t="s">
        <v>4107</v>
      </c>
      <c r="Z63" s="180" t="s">
        <v>58</v>
      </c>
      <c r="AA63" s="319"/>
      <c r="AB63" s="180" t="s">
        <v>460</v>
      </c>
      <c r="AC63" s="180" t="s">
        <v>12</v>
      </c>
      <c r="AD63" s="180">
        <v>22</v>
      </c>
      <c r="AE63" s="319"/>
      <c r="AF63" s="180" t="s">
        <v>1099</v>
      </c>
      <c r="AG63" s="180" t="s">
        <v>3148</v>
      </c>
      <c r="AH63" s="180" t="s">
        <v>3188</v>
      </c>
      <c r="AI63" s="180" t="s">
        <v>3187</v>
      </c>
      <c r="AJ63" s="180" t="s">
        <v>3191</v>
      </c>
      <c r="AK63" s="180" t="s">
        <v>136</v>
      </c>
    </row>
    <row r="64" spans="4:37" ht="12.5" x14ac:dyDescent="0.35">
      <c r="D64" s="180" t="s">
        <v>748</v>
      </c>
      <c r="E64" s="180" t="s">
        <v>1144</v>
      </c>
      <c r="F64" s="180" t="s">
        <v>2116</v>
      </c>
      <c r="G64" s="180" t="s">
        <v>2142</v>
      </c>
      <c r="I64" s="180" t="s">
        <v>2362</v>
      </c>
      <c r="J64" s="180" t="s">
        <v>3037</v>
      </c>
      <c r="K64" s="180" t="s">
        <v>2361</v>
      </c>
      <c r="L64" s="180" t="s">
        <v>3038</v>
      </c>
      <c r="N64" s="180" t="s">
        <v>3251</v>
      </c>
      <c r="O64" s="180" t="s">
        <v>4108</v>
      </c>
      <c r="P64" s="180" t="s">
        <v>247</v>
      </c>
      <c r="Q64" s="180" t="s">
        <v>4109</v>
      </c>
      <c r="R64" s="319"/>
      <c r="S64" s="180" t="s">
        <v>1099</v>
      </c>
      <c r="T64" s="180" t="s">
        <v>3148</v>
      </c>
      <c r="U64" s="180" t="s">
        <v>476</v>
      </c>
      <c r="V64" s="180" t="s">
        <v>3167</v>
      </c>
      <c r="W64" s="180" t="s">
        <v>3178</v>
      </c>
      <c r="X64" s="180" t="s">
        <v>4110</v>
      </c>
      <c r="Y64" s="180" t="s">
        <v>4111</v>
      </c>
      <c r="Z64" s="180" t="s">
        <v>58</v>
      </c>
      <c r="AA64" s="319"/>
      <c r="AB64" s="180" t="s">
        <v>3137</v>
      </c>
      <c r="AC64" s="180" t="s">
        <v>365</v>
      </c>
      <c r="AD64" s="180">
        <v>19</v>
      </c>
      <c r="AE64" s="319"/>
      <c r="AF64" s="180" t="s">
        <v>1099</v>
      </c>
      <c r="AG64" s="180" t="s">
        <v>3148</v>
      </c>
      <c r="AH64" s="180" t="s">
        <v>3188</v>
      </c>
      <c r="AI64" s="180" t="s">
        <v>3187</v>
      </c>
      <c r="AJ64" s="180" t="s">
        <v>3190</v>
      </c>
      <c r="AK64" s="180" t="s">
        <v>138</v>
      </c>
    </row>
    <row r="65" spans="9:37" ht="12.5" x14ac:dyDescent="0.35">
      <c r="I65" s="180" t="s">
        <v>2362</v>
      </c>
      <c r="J65" s="180" t="s">
        <v>3044</v>
      </c>
      <c r="K65" s="180" t="s">
        <v>2361</v>
      </c>
      <c r="L65" s="180" t="s">
        <v>3045</v>
      </c>
      <c r="N65" s="180" t="s">
        <v>3251</v>
      </c>
      <c r="O65" s="180" t="s">
        <v>4112</v>
      </c>
      <c r="P65" s="180" t="s">
        <v>247</v>
      </c>
      <c r="Q65" s="180" t="s">
        <v>4113</v>
      </c>
      <c r="R65" s="319"/>
      <c r="S65" s="180" t="s">
        <v>1099</v>
      </c>
      <c r="T65" s="180" t="s">
        <v>3148</v>
      </c>
      <c r="U65" s="180" t="s">
        <v>476</v>
      </c>
      <c r="V65" s="180" t="s">
        <v>3167</v>
      </c>
      <c r="W65" s="180" t="s">
        <v>3178</v>
      </c>
      <c r="X65" s="180" t="s">
        <v>4114</v>
      </c>
      <c r="Y65" s="180" t="s">
        <v>4115</v>
      </c>
      <c r="Z65" s="180" t="s">
        <v>58</v>
      </c>
      <c r="AA65" s="319"/>
      <c r="AB65" s="180" t="s">
        <v>3119</v>
      </c>
      <c r="AC65" s="180" t="s">
        <v>359</v>
      </c>
      <c r="AD65" s="180">
        <v>10</v>
      </c>
      <c r="AE65" s="319"/>
      <c r="AF65" s="180" t="s">
        <v>1099</v>
      </c>
      <c r="AG65" s="180" t="s">
        <v>3148</v>
      </c>
      <c r="AH65" s="180" t="s">
        <v>3188</v>
      </c>
      <c r="AI65" s="180" t="s">
        <v>3187</v>
      </c>
      <c r="AJ65" s="180" t="s">
        <v>3192</v>
      </c>
      <c r="AK65" s="180" t="s">
        <v>140</v>
      </c>
    </row>
    <row r="66" spans="9:37" ht="12.5" x14ac:dyDescent="0.35">
      <c r="I66" s="180" t="s">
        <v>2362</v>
      </c>
      <c r="J66" s="180" t="s">
        <v>3039</v>
      </c>
      <c r="K66" s="180" t="s">
        <v>2361</v>
      </c>
      <c r="L66" s="180" t="s">
        <v>3040</v>
      </c>
      <c r="N66" s="180" t="s">
        <v>3251</v>
      </c>
      <c r="O66" s="180" t="s">
        <v>4116</v>
      </c>
      <c r="P66" s="180" t="s">
        <v>247</v>
      </c>
      <c r="Q66" s="180" t="s">
        <v>4117</v>
      </c>
      <c r="R66" s="319"/>
      <c r="S66" s="180" t="s">
        <v>1099</v>
      </c>
      <c r="T66" s="180" t="s">
        <v>3148</v>
      </c>
      <c r="U66" s="180" t="s">
        <v>476</v>
      </c>
      <c r="V66" s="180" t="s">
        <v>3167</v>
      </c>
      <c r="W66" s="180" t="s">
        <v>3178</v>
      </c>
      <c r="X66" s="180" t="s">
        <v>4118</v>
      </c>
      <c r="Y66" s="180" t="s">
        <v>4119</v>
      </c>
      <c r="Z66" s="180" t="s">
        <v>58</v>
      </c>
      <c r="AA66" s="319"/>
      <c r="AB66" s="180" t="s">
        <v>3202</v>
      </c>
      <c r="AC66" s="180" t="s">
        <v>143</v>
      </c>
      <c r="AD66" s="180">
        <v>32</v>
      </c>
      <c r="AE66" s="319"/>
      <c r="AF66" s="180" t="s">
        <v>1099</v>
      </c>
      <c r="AG66" s="180" t="s">
        <v>3148</v>
      </c>
      <c r="AH66" s="180" t="s">
        <v>3188</v>
      </c>
      <c r="AI66" s="180" t="s">
        <v>3187</v>
      </c>
      <c r="AJ66" s="180" t="s">
        <v>3202</v>
      </c>
      <c r="AK66" s="180" t="s">
        <v>143</v>
      </c>
    </row>
    <row r="67" spans="9:37" ht="12.5" x14ac:dyDescent="0.35">
      <c r="I67" s="180" t="s">
        <v>3188</v>
      </c>
      <c r="J67" s="180" t="s">
        <v>3197</v>
      </c>
      <c r="K67" s="180" t="s">
        <v>3187</v>
      </c>
      <c r="L67" s="180" t="s">
        <v>130</v>
      </c>
      <c r="N67" s="180" t="s">
        <v>3251</v>
      </c>
      <c r="O67" s="180" t="s">
        <v>4120</v>
      </c>
      <c r="P67" s="180" t="s">
        <v>247</v>
      </c>
      <c r="Q67" s="180" t="s">
        <v>4121</v>
      </c>
      <c r="R67" s="319"/>
      <c r="S67" s="180" t="s">
        <v>1099</v>
      </c>
      <c r="T67" s="180" t="s">
        <v>3148</v>
      </c>
      <c r="U67" s="180" t="s">
        <v>476</v>
      </c>
      <c r="V67" s="180" t="s">
        <v>3167</v>
      </c>
      <c r="W67" s="180" t="s">
        <v>3178</v>
      </c>
      <c r="X67" s="180" t="s">
        <v>4122</v>
      </c>
      <c r="Y67" s="180" t="s">
        <v>4123</v>
      </c>
      <c r="Z67" s="180" t="s">
        <v>58</v>
      </c>
      <c r="AA67" s="319"/>
      <c r="AB67" s="180" t="s">
        <v>3243</v>
      </c>
      <c r="AC67" s="180" t="s">
        <v>256</v>
      </c>
      <c r="AD67" s="180">
        <v>7</v>
      </c>
      <c r="AE67" s="319"/>
      <c r="AF67" s="180" t="s">
        <v>1099</v>
      </c>
      <c r="AG67" s="180" t="s">
        <v>3148</v>
      </c>
      <c r="AH67" s="180" t="s">
        <v>3188</v>
      </c>
      <c r="AI67" s="180" t="s">
        <v>3187</v>
      </c>
      <c r="AJ67" s="180" t="s">
        <v>3199</v>
      </c>
      <c r="AK67" s="180" t="s">
        <v>145</v>
      </c>
    </row>
    <row r="68" spans="9:37" ht="12.5" x14ac:dyDescent="0.35">
      <c r="I68" s="180" t="s">
        <v>3188</v>
      </c>
      <c r="J68" s="180" t="s">
        <v>3193</v>
      </c>
      <c r="K68" s="180" t="s">
        <v>3187</v>
      </c>
      <c r="L68" s="180" t="s">
        <v>132</v>
      </c>
      <c r="N68" s="180" t="s">
        <v>3251</v>
      </c>
      <c r="O68" s="180" t="s">
        <v>2625</v>
      </c>
      <c r="P68" s="180" t="s">
        <v>247</v>
      </c>
      <c r="Q68" s="180" t="s">
        <v>4124</v>
      </c>
      <c r="R68" s="319"/>
      <c r="S68" s="180" t="s">
        <v>1099</v>
      </c>
      <c r="T68" s="180" t="s">
        <v>3148</v>
      </c>
      <c r="U68" s="180" t="s">
        <v>476</v>
      </c>
      <c r="V68" s="180" t="s">
        <v>3167</v>
      </c>
      <c r="W68" s="180" t="s">
        <v>3178</v>
      </c>
      <c r="X68" s="180" t="s">
        <v>4125</v>
      </c>
      <c r="Y68" s="180" t="s">
        <v>4126</v>
      </c>
      <c r="Z68" s="180" t="s">
        <v>58</v>
      </c>
      <c r="AA68" s="319"/>
      <c r="AB68" s="180" t="s">
        <v>3082</v>
      </c>
      <c r="AC68" s="180" t="s">
        <v>113</v>
      </c>
      <c r="AD68" s="180">
        <v>14</v>
      </c>
      <c r="AE68" s="319"/>
      <c r="AF68" s="180" t="s">
        <v>1099</v>
      </c>
      <c r="AG68" s="180" t="s">
        <v>3148</v>
      </c>
      <c r="AH68" s="180" t="s">
        <v>3188</v>
      </c>
      <c r="AI68" s="180" t="s">
        <v>3187</v>
      </c>
      <c r="AJ68" s="180" t="s">
        <v>3203</v>
      </c>
      <c r="AK68" s="180" t="s">
        <v>147</v>
      </c>
    </row>
    <row r="69" spans="9:37" ht="12.5" x14ac:dyDescent="0.35">
      <c r="I69" s="180" t="s">
        <v>3188</v>
      </c>
      <c r="J69" s="180" t="s">
        <v>3206</v>
      </c>
      <c r="K69" s="180" t="s">
        <v>3187</v>
      </c>
      <c r="L69" s="180" t="s">
        <v>134</v>
      </c>
      <c r="N69" s="180" t="s">
        <v>3251</v>
      </c>
      <c r="O69" s="180" t="s">
        <v>4127</v>
      </c>
      <c r="P69" s="180" t="s">
        <v>247</v>
      </c>
      <c r="Q69" s="180" t="s">
        <v>4128</v>
      </c>
      <c r="R69" s="319"/>
      <c r="S69" s="180" t="s">
        <v>1099</v>
      </c>
      <c r="T69" s="180" t="s">
        <v>3148</v>
      </c>
      <c r="U69" s="180" t="s">
        <v>476</v>
      </c>
      <c r="V69" s="180" t="s">
        <v>3167</v>
      </c>
      <c r="W69" s="180" t="s">
        <v>3178</v>
      </c>
      <c r="X69" s="180" t="s">
        <v>4129</v>
      </c>
      <c r="Y69" s="180" t="s">
        <v>4130</v>
      </c>
      <c r="Z69" s="180" t="s">
        <v>58</v>
      </c>
      <c r="AA69" s="319"/>
      <c r="AB69" s="180" t="s">
        <v>3116</v>
      </c>
      <c r="AC69" s="180" t="s">
        <v>361</v>
      </c>
      <c r="AD69" s="180">
        <v>12</v>
      </c>
      <c r="AE69" s="319"/>
      <c r="AF69" s="180" t="s">
        <v>1099</v>
      </c>
      <c r="AG69" s="180" t="s">
        <v>3148</v>
      </c>
      <c r="AH69" s="180" t="s">
        <v>3188</v>
      </c>
      <c r="AI69" s="180" t="s">
        <v>3187</v>
      </c>
      <c r="AJ69" s="180" t="s">
        <v>3013</v>
      </c>
      <c r="AK69" s="180" t="s">
        <v>149</v>
      </c>
    </row>
    <row r="70" spans="9:37" ht="12.5" x14ac:dyDescent="0.35">
      <c r="I70" s="180" t="s">
        <v>3188</v>
      </c>
      <c r="J70" s="180" t="s">
        <v>3191</v>
      </c>
      <c r="K70" s="180" t="s">
        <v>3187</v>
      </c>
      <c r="L70" s="180" t="s">
        <v>136</v>
      </c>
      <c r="N70" s="180" t="s">
        <v>3251</v>
      </c>
      <c r="O70" s="180" t="s">
        <v>4131</v>
      </c>
      <c r="P70" s="180" t="s">
        <v>247</v>
      </c>
      <c r="Q70" s="180" t="s">
        <v>4132</v>
      </c>
      <c r="R70" s="319"/>
      <c r="S70" s="180" t="s">
        <v>1099</v>
      </c>
      <c r="T70" s="180" t="s">
        <v>3148</v>
      </c>
      <c r="U70" s="180" t="s">
        <v>476</v>
      </c>
      <c r="V70" s="180" t="s">
        <v>3167</v>
      </c>
      <c r="W70" s="180" t="s">
        <v>3178</v>
      </c>
      <c r="X70" s="180" t="s">
        <v>4133</v>
      </c>
      <c r="Y70" s="180" t="s">
        <v>4134</v>
      </c>
      <c r="Z70" s="180" t="s">
        <v>58</v>
      </c>
      <c r="AA70" s="319"/>
      <c r="AB70" s="180" t="s">
        <v>3073</v>
      </c>
      <c r="AC70" s="180" t="s">
        <v>201</v>
      </c>
      <c r="AD70" s="180">
        <v>14</v>
      </c>
      <c r="AE70" s="319"/>
      <c r="AF70" s="180" t="s">
        <v>1099</v>
      </c>
      <c r="AG70" s="180" t="s">
        <v>3148</v>
      </c>
      <c r="AH70" s="180" t="s">
        <v>3188</v>
      </c>
      <c r="AI70" s="180" t="s">
        <v>3187</v>
      </c>
      <c r="AJ70" s="180" t="s">
        <v>3200</v>
      </c>
      <c r="AK70" s="180" t="s">
        <v>151</v>
      </c>
    </row>
    <row r="71" spans="9:37" ht="12.5" x14ac:dyDescent="0.35">
      <c r="I71" s="180" t="s">
        <v>3188</v>
      </c>
      <c r="J71" s="180" t="s">
        <v>3190</v>
      </c>
      <c r="K71" s="180" t="s">
        <v>3187</v>
      </c>
      <c r="L71" s="180" t="s">
        <v>138</v>
      </c>
      <c r="N71" s="180" t="s">
        <v>3193</v>
      </c>
      <c r="O71" s="180" t="s">
        <v>4135</v>
      </c>
      <c r="P71" s="180" t="s">
        <v>132</v>
      </c>
      <c r="Q71" s="180" t="s">
        <v>4136</v>
      </c>
      <c r="R71" s="319"/>
      <c r="S71" s="180" t="s">
        <v>1099</v>
      </c>
      <c r="T71" s="180" t="s">
        <v>3148</v>
      </c>
      <c r="U71" s="180" t="s">
        <v>476</v>
      </c>
      <c r="V71" s="180" t="s">
        <v>3167</v>
      </c>
      <c r="W71" s="180" t="s">
        <v>3178</v>
      </c>
      <c r="X71" s="180" t="s">
        <v>4137</v>
      </c>
      <c r="Y71" s="180" t="s">
        <v>4138</v>
      </c>
      <c r="Z71" s="180" t="s">
        <v>58</v>
      </c>
      <c r="AA71" s="319"/>
      <c r="AB71" s="180" t="s">
        <v>3199</v>
      </c>
      <c r="AC71" s="180" t="s">
        <v>145</v>
      </c>
      <c r="AD71" s="180">
        <v>28</v>
      </c>
      <c r="AE71" s="319"/>
      <c r="AF71" s="180" t="s">
        <v>1099</v>
      </c>
      <c r="AG71" s="180" t="s">
        <v>3148</v>
      </c>
      <c r="AH71" s="180" t="s">
        <v>3188</v>
      </c>
      <c r="AI71" s="180" t="s">
        <v>3187</v>
      </c>
      <c r="AJ71" s="180" t="s">
        <v>3205</v>
      </c>
      <c r="AK71" s="180" t="s">
        <v>153</v>
      </c>
    </row>
    <row r="72" spans="9:37" ht="12.5" x14ac:dyDescent="0.35">
      <c r="I72" s="180" t="s">
        <v>3188</v>
      </c>
      <c r="J72" s="180" t="s">
        <v>3192</v>
      </c>
      <c r="K72" s="180" t="s">
        <v>3187</v>
      </c>
      <c r="L72" s="180" t="s">
        <v>140</v>
      </c>
      <c r="N72" s="180" t="s">
        <v>3193</v>
      </c>
      <c r="O72" s="180" t="s">
        <v>4139</v>
      </c>
      <c r="P72" s="180" t="s">
        <v>132</v>
      </c>
      <c r="Q72" s="180" t="s">
        <v>4140</v>
      </c>
      <c r="R72" s="319"/>
      <c r="S72" s="180" t="s">
        <v>1099</v>
      </c>
      <c r="T72" s="180" t="s">
        <v>3148</v>
      </c>
      <c r="U72" s="180" t="s">
        <v>476</v>
      </c>
      <c r="V72" s="180" t="s">
        <v>3167</v>
      </c>
      <c r="W72" s="180" t="s">
        <v>3178</v>
      </c>
      <c r="X72" s="180" t="s">
        <v>4141</v>
      </c>
      <c r="Y72" s="180" t="s">
        <v>4142</v>
      </c>
      <c r="Z72" s="180" t="s">
        <v>58</v>
      </c>
      <c r="AA72" s="319"/>
      <c r="AB72" s="180" t="s">
        <v>3150</v>
      </c>
      <c r="AC72" s="180" t="s">
        <v>173</v>
      </c>
      <c r="AD72" s="180">
        <v>38</v>
      </c>
      <c r="AE72" s="319"/>
      <c r="AF72" s="180" t="s">
        <v>1099</v>
      </c>
      <c r="AG72" s="180" t="s">
        <v>3148</v>
      </c>
      <c r="AH72" s="180" t="s">
        <v>3188</v>
      </c>
      <c r="AI72" s="180" t="s">
        <v>3187</v>
      </c>
      <c r="AJ72" s="180" t="s">
        <v>3196</v>
      </c>
      <c r="AK72" s="180" t="s">
        <v>155</v>
      </c>
    </row>
    <row r="73" spans="9:37" ht="12.5" x14ac:dyDescent="0.35">
      <c r="I73" s="180" t="s">
        <v>3188</v>
      </c>
      <c r="J73" s="180" t="s">
        <v>3202</v>
      </c>
      <c r="K73" s="180" t="s">
        <v>3187</v>
      </c>
      <c r="L73" s="180" t="s">
        <v>143</v>
      </c>
      <c r="N73" s="180" t="s">
        <v>3193</v>
      </c>
      <c r="O73" s="180" t="s">
        <v>4143</v>
      </c>
      <c r="P73" s="180" t="s">
        <v>132</v>
      </c>
      <c r="Q73" s="180" t="s">
        <v>4144</v>
      </c>
      <c r="R73" s="319"/>
      <c r="S73" s="180" t="s">
        <v>1099</v>
      </c>
      <c r="T73" s="180" t="s">
        <v>3148</v>
      </c>
      <c r="U73" s="180" t="s">
        <v>476</v>
      </c>
      <c r="V73" s="180" t="s">
        <v>3167</v>
      </c>
      <c r="W73" s="180" t="s">
        <v>3178</v>
      </c>
      <c r="X73" s="180" t="s">
        <v>4145</v>
      </c>
      <c r="Y73" s="180" t="s">
        <v>4146</v>
      </c>
      <c r="Z73" s="180" t="s">
        <v>58</v>
      </c>
      <c r="AA73" s="319"/>
      <c r="AB73" s="180" t="s">
        <v>3239</v>
      </c>
      <c r="AC73" s="180" t="s">
        <v>258</v>
      </c>
      <c r="AD73" s="180">
        <v>9</v>
      </c>
      <c r="AE73" s="319"/>
      <c r="AF73" s="180" t="s">
        <v>1099</v>
      </c>
      <c r="AG73" s="180" t="s">
        <v>3148</v>
      </c>
      <c r="AH73" s="180" t="s">
        <v>3188</v>
      </c>
      <c r="AI73" s="180" t="s">
        <v>3187</v>
      </c>
      <c r="AJ73" s="180" t="s">
        <v>3198</v>
      </c>
      <c r="AK73" s="180" t="s">
        <v>157</v>
      </c>
    </row>
    <row r="74" spans="9:37" ht="12.5" x14ac:dyDescent="0.35">
      <c r="I74" s="180" t="s">
        <v>3188</v>
      </c>
      <c r="J74" s="180" t="s">
        <v>3199</v>
      </c>
      <c r="K74" s="180" t="s">
        <v>3187</v>
      </c>
      <c r="L74" s="180" t="s">
        <v>145</v>
      </c>
      <c r="N74" s="180" t="s">
        <v>3193</v>
      </c>
      <c r="O74" s="180" t="s">
        <v>1123</v>
      </c>
      <c r="P74" s="180" t="s">
        <v>132</v>
      </c>
      <c r="Q74" s="180" t="s">
        <v>4147</v>
      </c>
      <c r="R74" s="319"/>
      <c r="S74" s="180" t="s">
        <v>1099</v>
      </c>
      <c r="T74" s="180" t="s">
        <v>3148</v>
      </c>
      <c r="U74" s="180" t="s">
        <v>476</v>
      </c>
      <c r="V74" s="180" t="s">
        <v>3167</v>
      </c>
      <c r="W74" s="180" t="s">
        <v>3178</v>
      </c>
      <c r="X74" s="180" t="s">
        <v>4148</v>
      </c>
      <c r="Y74" s="180" t="s">
        <v>4149</v>
      </c>
      <c r="Z74" s="180" t="s">
        <v>58</v>
      </c>
      <c r="AA74" s="319"/>
      <c r="AB74" s="180" t="s">
        <v>3203</v>
      </c>
      <c r="AC74" s="180" t="s">
        <v>147</v>
      </c>
      <c r="AD74" s="180">
        <v>21</v>
      </c>
      <c r="AE74" s="319"/>
      <c r="AF74" s="180" t="s">
        <v>1099</v>
      </c>
      <c r="AG74" s="180" t="s">
        <v>3148</v>
      </c>
      <c r="AH74" s="180" t="s">
        <v>3188</v>
      </c>
      <c r="AI74" s="180" t="s">
        <v>3187</v>
      </c>
      <c r="AJ74" s="180" t="s">
        <v>3189</v>
      </c>
      <c r="AK74" s="180" t="s">
        <v>141</v>
      </c>
    </row>
    <row r="75" spans="9:37" ht="12.5" x14ac:dyDescent="0.35">
      <c r="I75" s="180" t="s">
        <v>3188</v>
      </c>
      <c r="J75" s="180" t="s">
        <v>3203</v>
      </c>
      <c r="K75" s="180" t="s">
        <v>3187</v>
      </c>
      <c r="L75" s="180" t="s">
        <v>147</v>
      </c>
      <c r="N75" s="180" t="s">
        <v>3193</v>
      </c>
      <c r="O75" s="180" t="s">
        <v>4150</v>
      </c>
      <c r="P75" s="180" t="s">
        <v>132</v>
      </c>
      <c r="Q75" s="180" t="s">
        <v>4151</v>
      </c>
      <c r="R75" s="319"/>
      <c r="S75" s="180" t="s">
        <v>1099</v>
      </c>
      <c r="T75" s="180" t="s">
        <v>3148</v>
      </c>
      <c r="U75" s="180" t="s">
        <v>476</v>
      </c>
      <c r="V75" s="180" t="s">
        <v>3167</v>
      </c>
      <c r="W75" s="180" t="s">
        <v>3178</v>
      </c>
      <c r="X75" s="180" t="s">
        <v>4152</v>
      </c>
      <c r="Y75" s="180" t="s">
        <v>4153</v>
      </c>
      <c r="Z75" s="180" t="s">
        <v>58</v>
      </c>
      <c r="AA75" s="319"/>
      <c r="AB75" s="180" t="s">
        <v>3087</v>
      </c>
      <c r="AC75" s="180" t="s">
        <v>115</v>
      </c>
      <c r="AD75" s="180">
        <v>17</v>
      </c>
      <c r="AE75" s="319"/>
      <c r="AF75" s="180" t="s">
        <v>1099</v>
      </c>
      <c r="AG75" s="180" t="s">
        <v>3148</v>
      </c>
      <c r="AH75" s="180" t="s">
        <v>3188</v>
      </c>
      <c r="AI75" s="180" t="s">
        <v>3187</v>
      </c>
      <c r="AJ75" s="180" t="s">
        <v>3201</v>
      </c>
      <c r="AK75" s="180" t="s">
        <v>161</v>
      </c>
    </row>
    <row r="76" spans="9:37" ht="12.5" x14ac:dyDescent="0.35">
      <c r="I76" s="180" t="s">
        <v>3188</v>
      </c>
      <c r="J76" s="180" t="s">
        <v>3013</v>
      </c>
      <c r="K76" s="180" t="s">
        <v>3187</v>
      </c>
      <c r="L76" s="180" t="s">
        <v>149</v>
      </c>
      <c r="N76" s="180" t="s">
        <v>3193</v>
      </c>
      <c r="O76" s="180" t="s">
        <v>4154</v>
      </c>
      <c r="P76" s="180" t="s">
        <v>132</v>
      </c>
      <c r="Q76" s="180" t="s">
        <v>4155</v>
      </c>
      <c r="R76" s="319"/>
      <c r="S76" s="180" t="s">
        <v>1099</v>
      </c>
      <c r="T76" s="180" t="s">
        <v>3148</v>
      </c>
      <c r="U76" s="180" t="s">
        <v>476</v>
      </c>
      <c r="V76" s="180" t="s">
        <v>3167</v>
      </c>
      <c r="W76" s="180" t="s">
        <v>3178</v>
      </c>
      <c r="X76" s="180" t="s">
        <v>4156</v>
      </c>
      <c r="Y76" s="180" t="s">
        <v>4157</v>
      </c>
      <c r="Z76" s="180" t="s">
        <v>58</v>
      </c>
      <c r="AA76" s="319"/>
      <c r="AB76" s="180" t="s">
        <v>3013</v>
      </c>
      <c r="AC76" s="180" t="s">
        <v>149</v>
      </c>
      <c r="AD76" s="180">
        <v>6</v>
      </c>
      <c r="AE76" s="319"/>
      <c r="AF76" s="180" t="s">
        <v>1099</v>
      </c>
      <c r="AG76" s="180" t="s">
        <v>3148</v>
      </c>
      <c r="AH76" s="180" t="s">
        <v>3188</v>
      </c>
      <c r="AI76" s="180" t="s">
        <v>3187</v>
      </c>
      <c r="AJ76" s="180" t="s">
        <v>3195</v>
      </c>
      <c r="AK76" s="180" t="s">
        <v>163</v>
      </c>
    </row>
    <row r="77" spans="9:37" ht="12.5" x14ac:dyDescent="0.35">
      <c r="I77" s="180" t="s">
        <v>3188</v>
      </c>
      <c r="J77" s="180" t="s">
        <v>3200</v>
      </c>
      <c r="K77" s="180" t="s">
        <v>3187</v>
      </c>
      <c r="L77" s="180" t="s">
        <v>151</v>
      </c>
      <c r="N77" s="180" t="s">
        <v>3193</v>
      </c>
      <c r="O77" s="180" t="s">
        <v>4158</v>
      </c>
      <c r="P77" s="180" t="s">
        <v>132</v>
      </c>
      <c r="Q77" s="180" t="s">
        <v>4159</v>
      </c>
      <c r="R77" s="319"/>
      <c r="S77" s="180" t="s">
        <v>1099</v>
      </c>
      <c r="T77" s="180" t="s">
        <v>3148</v>
      </c>
      <c r="U77" s="180" t="s">
        <v>476</v>
      </c>
      <c r="V77" s="180" t="s">
        <v>3167</v>
      </c>
      <c r="W77" s="180" t="s">
        <v>3178</v>
      </c>
      <c r="X77" s="180" t="s">
        <v>4160</v>
      </c>
      <c r="Y77" s="180" t="s">
        <v>4161</v>
      </c>
      <c r="Z77" s="180" t="s">
        <v>58</v>
      </c>
      <c r="AA77" s="319"/>
      <c r="AB77" s="180" t="s">
        <v>3056</v>
      </c>
      <c r="AC77" s="180" t="s">
        <v>205</v>
      </c>
      <c r="AD77" s="180">
        <v>12</v>
      </c>
      <c r="AE77" s="319"/>
      <c r="AF77" s="180" t="s">
        <v>1099</v>
      </c>
      <c r="AG77" s="180" t="s">
        <v>3148</v>
      </c>
      <c r="AH77" s="180" t="s">
        <v>3188</v>
      </c>
      <c r="AI77" s="180" t="s">
        <v>3187</v>
      </c>
      <c r="AJ77" s="180" t="s">
        <v>3194</v>
      </c>
      <c r="AK77" s="180" t="s">
        <v>165</v>
      </c>
    </row>
    <row r="78" spans="9:37" ht="12.5" x14ac:dyDescent="0.35">
      <c r="I78" s="180" t="s">
        <v>3188</v>
      </c>
      <c r="J78" s="180" t="s">
        <v>3205</v>
      </c>
      <c r="K78" s="180" t="s">
        <v>3187</v>
      </c>
      <c r="L78" s="180" t="s">
        <v>153</v>
      </c>
      <c r="N78" s="180" t="s">
        <v>3193</v>
      </c>
      <c r="O78" s="180" t="s">
        <v>3302</v>
      </c>
      <c r="P78" s="180" t="s">
        <v>132</v>
      </c>
      <c r="Q78" s="180" t="s">
        <v>4162</v>
      </c>
      <c r="R78" s="319"/>
      <c r="S78" s="180" t="s">
        <v>1099</v>
      </c>
      <c r="T78" s="180" t="s">
        <v>3148</v>
      </c>
      <c r="U78" s="180" t="s">
        <v>476</v>
      </c>
      <c r="V78" s="180" t="s">
        <v>3167</v>
      </c>
      <c r="W78" s="180" t="s">
        <v>3178</v>
      </c>
      <c r="X78" s="180" t="s">
        <v>4163</v>
      </c>
      <c r="Y78" s="180" t="s">
        <v>4164</v>
      </c>
      <c r="Z78" s="180" t="s">
        <v>58</v>
      </c>
      <c r="AA78" s="319"/>
      <c r="AB78" s="180" t="s">
        <v>3163</v>
      </c>
      <c r="AC78" s="180" t="s">
        <v>399</v>
      </c>
      <c r="AD78" s="180">
        <v>14</v>
      </c>
      <c r="AE78" s="319"/>
      <c r="AF78" s="180" t="s">
        <v>1099</v>
      </c>
      <c r="AG78" s="180" t="s">
        <v>3148</v>
      </c>
      <c r="AH78" s="180" t="s">
        <v>3188</v>
      </c>
      <c r="AI78" s="180" t="s">
        <v>3187</v>
      </c>
      <c r="AJ78" s="180" t="s">
        <v>3204</v>
      </c>
      <c r="AK78" s="180" t="s">
        <v>167</v>
      </c>
    </row>
    <row r="79" spans="9:37" ht="12.5" x14ac:dyDescent="0.35">
      <c r="I79" s="180" t="s">
        <v>3188</v>
      </c>
      <c r="J79" s="180" t="s">
        <v>3196</v>
      </c>
      <c r="K79" s="180" t="s">
        <v>3187</v>
      </c>
      <c r="L79" s="180" t="s">
        <v>155</v>
      </c>
      <c r="N79" s="180" t="s">
        <v>3193</v>
      </c>
      <c r="O79" s="180" t="s">
        <v>4165</v>
      </c>
      <c r="P79" s="180" t="s">
        <v>132</v>
      </c>
      <c r="Q79" s="180" t="s">
        <v>4166</v>
      </c>
      <c r="R79" s="319"/>
      <c r="S79" s="180" t="s">
        <v>1099</v>
      </c>
      <c r="T79" s="180" t="s">
        <v>3148</v>
      </c>
      <c r="U79" s="180" t="s">
        <v>476</v>
      </c>
      <c r="V79" s="180" t="s">
        <v>3167</v>
      </c>
      <c r="W79" s="180" t="s">
        <v>3178</v>
      </c>
      <c r="X79" s="180" t="s">
        <v>4167</v>
      </c>
      <c r="Y79" s="180" t="s">
        <v>4168</v>
      </c>
      <c r="Z79" s="180" t="s">
        <v>58</v>
      </c>
      <c r="AA79" s="319"/>
      <c r="AB79" s="180" t="s">
        <v>3200</v>
      </c>
      <c r="AC79" s="180" t="s">
        <v>151</v>
      </c>
      <c r="AD79" s="180">
        <v>14</v>
      </c>
      <c r="AE79" s="319"/>
      <c r="AF79" s="180" t="s">
        <v>1099</v>
      </c>
      <c r="AG79" s="180" t="s">
        <v>3148</v>
      </c>
      <c r="AH79" s="180" t="s">
        <v>3150</v>
      </c>
      <c r="AI79" s="180" t="s">
        <v>3149</v>
      </c>
      <c r="AJ79" s="180" t="s">
        <v>4169</v>
      </c>
    </row>
    <row r="80" spans="9:37" ht="12.5" x14ac:dyDescent="0.35">
      <c r="I80" s="180" t="s">
        <v>3188</v>
      </c>
      <c r="J80" s="180" t="s">
        <v>3198</v>
      </c>
      <c r="K80" s="180" t="s">
        <v>3187</v>
      </c>
      <c r="L80" s="180" t="s">
        <v>157</v>
      </c>
      <c r="N80" s="180" t="s">
        <v>3193</v>
      </c>
      <c r="O80" s="180" t="s">
        <v>4170</v>
      </c>
      <c r="P80" s="180" t="s">
        <v>132</v>
      </c>
      <c r="Q80" s="180" t="s">
        <v>4171</v>
      </c>
      <c r="R80" s="319"/>
      <c r="S80" s="180" t="s">
        <v>1099</v>
      </c>
      <c r="T80" s="180" t="s">
        <v>3148</v>
      </c>
      <c r="U80" s="180" t="s">
        <v>476</v>
      </c>
      <c r="V80" s="180" t="s">
        <v>3167</v>
      </c>
      <c r="W80" s="180" t="s">
        <v>3178</v>
      </c>
      <c r="X80" s="180" t="s">
        <v>4172</v>
      </c>
      <c r="Y80" s="180" t="s">
        <v>4173</v>
      </c>
      <c r="Z80" s="180" t="s">
        <v>58</v>
      </c>
      <c r="AA80" s="319"/>
      <c r="AB80" s="180" t="s">
        <v>2100</v>
      </c>
      <c r="AC80" s="180" t="s">
        <v>206</v>
      </c>
      <c r="AD80" s="180">
        <v>26</v>
      </c>
      <c r="AE80" s="319"/>
      <c r="AF80" s="180" t="s">
        <v>1099</v>
      </c>
      <c r="AG80" s="180" t="s">
        <v>3148</v>
      </c>
      <c r="AH80" s="180" t="s">
        <v>3150</v>
      </c>
      <c r="AI80" s="180" t="s">
        <v>3149</v>
      </c>
      <c r="AJ80" s="180" t="s">
        <v>3157</v>
      </c>
      <c r="AK80" s="180" t="s">
        <v>172</v>
      </c>
    </row>
    <row r="81" spans="9:37" ht="12.5" x14ac:dyDescent="0.35">
      <c r="I81" s="180" t="s">
        <v>3188</v>
      </c>
      <c r="J81" s="180" t="s">
        <v>3207</v>
      </c>
      <c r="K81" s="180" t="s">
        <v>3187</v>
      </c>
      <c r="L81" s="180" t="s">
        <v>159</v>
      </c>
      <c r="N81" s="180" t="s">
        <v>3928</v>
      </c>
      <c r="O81" s="180" t="s">
        <v>4174</v>
      </c>
      <c r="P81" s="180" t="s">
        <v>185</v>
      </c>
      <c r="Q81" s="180" t="s">
        <v>4175</v>
      </c>
      <c r="R81" s="319"/>
      <c r="S81" s="180" t="s">
        <v>1099</v>
      </c>
      <c r="T81" s="180" t="s">
        <v>3148</v>
      </c>
      <c r="U81" s="180" t="s">
        <v>476</v>
      </c>
      <c r="V81" s="180" t="s">
        <v>3167</v>
      </c>
      <c r="W81" s="180" t="s">
        <v>3178</v>
      </c>
      <c r="X81" s="180" t="s">
        <v>4176</v>
      </c>
      <c r="Y81" s="180" t="s">
        <v>4177</v>
      </c>
      <c r="Z81" s="180" t="s">
        <v>58</v>
      </c>
      <c r="AA81" s="319"/>
      <c r="AB81" s="180" t="s">
        <v>3233</v>
      </c>
      <c r="AC81" s="180" t="s">
        <v>259</v>
      </c>
      <c r="AD81" s="180">
        <v>12</v>
      </c>
      <c r="AE81" s="319"/>
      <c r="AF81" s="180" t="s">
        <v>1099</v>
      </c>
      <c r="AG81" s="180" t="s">
        <v>3148</v>
      </c>
      <c r="AH81" s="180" t="s">
        <v>3150</v>
      </c>
      <c r="AI81" s="180" t="s">
        <v>3149</v>
      </c>
      <c r="AJ81" s="180" t="s">
        <v>3150</v>
      </c>
      <c r="AK81" s="180" t="s">
        <v>173</v>
      </c>
    </row>
    <row r="82" spans="9:37" ht="12.5" x14ac:dyDescent="0.35">
      <c r="I82" s="180" t="s">
        <v>3188</v>
      </c>
      <c r="J82" s="180" t="s">
        <v>3189</v>
      </c>
      <c r="K82" s="180" t="s">
        <v>3187</v>
      </c>
      <c r="L82" s="180" t="s">
        <v>141</v>
      </c>
      <c r="N82" s="180" t="s">
        <v>3928</v>
      </c>
      <c r="O82" s="180" t="s">
        <v>4178</v>
      </c>
      <c r="P82" s="180" t="s">
        <v>185</v>
      </c>
      <c r="Q82" s="180" t="s">
        <v>4179</v>
      </c>
      <c r="R82" s="319"/>
      <c r="S82" s="180" t="s">
        <v>1099</v>
      </c>
      <c r="T82" s="180" t="s">
        <v>3148</v>
      </c>
      <c r="U82" s="180" t="s">
        <v>476</v>
      </c>
      <c r="V82" s="180" t="s">
        <v>3167</v>
      </c>
      <c r="W82" s="180" t="s">
        <v>3178</v>
      </c>
      <c r="X82" s="180" t="s">
        <v>4180</v>
      </c>
      <c r="Y82" s="180" t="s">
        <v>4181</v>
      </c>
      <c r="Z82" s="180" t="s">
        <v>58</v>
      </c>
      <c r="AA82" s="319"/>
      <c r="AB82" s="180" t="s">
        <v>3117</v>
      </c>
      <c r="AC82" s="180" t="s">
        <v>363</v>
      </c>
      <c r="AD82" s="180">
        <v>14</v>
      </c>
      <c r="AE82" s="319"/>
      <c r="AF82" s="180" t="s">
        <v>1099</v>
      </c>
      <c r="AG82" s="180" t="s">
        <v>3148</v>
      </c>
      <c r="AH82" s="180" t="s">
        <v>3150</v>
      </c>
      <c r="AI82" s="180" t="s">
        <v>3149</v>
      </c>
      <c r="AJ82" s="180" t="s">
        <v>3152</v>
      </c>
      <c r="AK82" s="180" t="s">
        <v>175</v>
      </c>
    </row>
    <row r="83" spans="9:37" ht="12.5" x14ac:dyDescent="0.35">
      <c r="I83" s="180" t="s">
        <v>3188</v>
      </c>
      <c r="J83" s="180" t="s">
        <v>3201</v>
      </c>
      <c r="K83" s="180" t="s">
        <v>3187</v>
      </c>
      <c r="L83" s="180" t="s">
        <v>161</v>
      </c>
      <c r="N83" s="180" t="s">
        <v>3928</v>
      </c>
      <c r="O83" s="180" t="s">
        <v>4182</v>
      </c>
      <c r="P83" s="180" t="s">
        <v>185</v>
      </c>
      <c r="Q83" s="180" t="s">
        <v>4183</v>
      </c>
      <c r="R83" s="319"/>
      <c r="S83" s="180" t="s">
        <v>1099</v>
      </c>
      <c r="T83" s="180" t="s">
        <v>3148</v>
      </c>
      <c r="U83" s="180" t="s">
        <v>476</v>
      </c>
      <c r="V83" s="180" t="s">
        <v>3167</v>
      </c>
      <c r="W83" s="180" t="s">
        <v>3178</v>
      </c>
      <c r="X83" s="180" t="s">
        <v>4184</v>
      </c>
      <c r="Y83" s="180" t="s">
        <v>4185</v>
      </c>
      <c r="Z83" s="180" t="s">
        <v>58</v>
      </c>
      <c r="AA83" s="319"/>
      <c r="AB83" s="180" t="s">
        <v>3205</v>
      </c>
      <c r="AC83" s="180" t="s">
        <v>153</v>
      </c>
      <c r="AD83" s="180">
        <v>9</v>
      </c>
      <c r="AE83" s="319"/>
      <c r="AF83" s="180" t="s">
        <v>1099</v>
      </c>
      <c r="AG83" s="180" t="s">
        <v>3148</v>
      </c>
      <c r="AH83" s="180" t="s">
        <v>3150</v>
      </c>
      <c r="AI83" s="180" t="s">
        <v>3149</v>
      </c>
      <c r="AJ83" s="180" t="s">
        <v>4186</v>
      </c>
    </row>
    <row r="84" spans="9:37" ht="12.5" x14ac:dyDescent="0.35">
      <c r="I84" s="180" t="s">
        <v>3188</v>
      </c>
      <c r="J84" s="180" t="s">
        <v>3195</v>
      </c>
      <c r="K84" s="180" t="s">
        <v>3187</v>
      </c>
      <c r="L84" s="180" t="s">
        <v>163</v>
      </c>
      <c r="N84" s="180" t="s">
        <v>3928</v>
      </c>
      <c r="O84" s="180" t="s">
        <v>3928</v>
      </c>
      <c r="P84" s="180" t="s">
        <v>185</v>
      </c>
      <c r="Q84" s="180" t="s">
        <v>4187</v>
      </c>
      <c r="R84" s="319"/>
      <c r="S84" s="180" t="s">
        <v>1099</v>
      </c>
      <c r="T84" s="180" t="s">
        <v>3148</v>
      </c>
      <c r="U84" s="180" t="s">
        <v>476</v>
      </c>
      <c r="V84" s="180" t="s">
        <v>3167</v>
      </c>
      <c r="W84" s="180" t="s">
        <v>3168</v>
      </c>
      <c r="X84" s="180" t="s">
        <v>4188</v>
      </c>
      <c r="Y84" s="180" t="s">
        <v>4189</v>
      </c>
      <c r="Z84" s="180" t="s">
        <v>60</v>
      </c>
      <c r="AA84" s="319"/>
      <c r="AB84" s="180" t="s">
        <v>3228</v>
      </c>
      <c r="AC84" s="180" t="s">
        <v>302</v>
      </c>
      <c r="AD84" s="180">
        <v>6</v>
      </c>
      <c r="AE84" s="319"/>
      <c r="AF84" s="180" t="s">
        <v>1099</v>
      </c>
      <c r="AG84" s="180" t="s">
        <v>3148</v>
      </c>
      <c r="AH84" s="180" t="s">
        <v>3150</v>
      </c>
      <c r="AI84" s="180" t="s">
        <v>3149</v>
      </c>
      <c r="AJ84" s="180" t="s">
        <v>3153</v>
      </c>
      <c r="AK84" s="180" t="s">
        <v>178</v>
      </c>
    </row>
    <row r="85" spans="9:37" ht="12.5" x14ac:dyDescent="0.35">
      <c r="I85" s="180" t="s">
        <v>3188</v>
      </c>
      <c r="J85" s="180" t="s">
        <v>3194</v>
      </c>
      <c r="K85" s="180" t="s">
        <v>3187</v>
      </c>
      <c r="L85" s="180" t="s">
        <v>165</v>
      </c>
      <c r="N85" s="180" t="s">
        <v>3928</v>
      </c>
      <c r="O85" s="180" t="s">
        <v>4190</v>
      </c>
      <c r="P85" s="180" t="s">
        <v>185</v>
      </c>
      <c r="Q85" s="180" t="s">
        <v>4191</v>
      </c>
      <c r="R85" s="319"/>
      <c r="S85" s="180" t="s">
        <v>1099</v>
      </c>
      <c r="T85" s="180" t="s">
        <v>3148</v>
      </c>
      <c r="U85" s="180" t="s">
        <v>476</v>
      </c>
      <c r="V85" s="180" t="s">
        <v>3167</v>
      </c>
      <c r="W85" s="180" t="s">
        <v>3168</v>
      </c>
      <c r="X85" s="180" t="s">
        <v>4192</v>
      </c>
      <c r="Y85" s="180" t="s">
        <v>4193</v>
      </c>
      <c r="Z85" s="180" t="s">
        <v>60</v>
      </c>
      <c r="AA85" s="319"/>
      <c r="AB85" s="180" t="s">
        <v>3061</v>
      </c>
      <c r="AC85" s="180" t="s">
        <v>208</v>
      </c>
      <c r="AD85" s="180">
        <v>21</v>
      </c>
      <c r="AE85" s="319"/>
      <c r="AF85" s="180" t="s">
        <v>1099</v>
      </c>
      <c r="AG85" s="180" t="s">
        <v>3148</v>
      </c>
      <c r="AH85" s="180" t="s">
        <v>3150</v>
      </c>
      <c r="AI85" s="180" t="s">
        <v>3149</v>
      </c>
      <c r="AJ85" s="180" t="s">
        <v>3156</v>
      </c>
      <c r="AK85" s="180" t="s">
        <v>180</v>
      </c>
    </row>
    <row r="86" spans="9:37" ht="12.5" x14ac:dyDescent="0.35">
      <c r="I86" s="180" t="s">
        <v>3188</v>
      </c>
      <c r="J86" s="180" t="s">
        <v>3204</v>
      </c>
      <c r="K86" s="180" t="s">
        <v>3187</v>
      </c>
      <c r="L86" s="180" t="s">
        <v>167</v>
      </c>
      <c r="N86" s="180" t="s">
        <v>3928</v>
      </c>
      <c r="O86" s="180" t="s">
        <v>4194</v>
      </c>
      <c r="P86" s="180" t="s">
        <v>185</v>
      </c>
      <c r="Q86" s="180" t="s">
        <v>4195</v>
      </c>
      <c r="R86" s="319"/>
      <c r="S86" s="180" t="s">
        <v>1099</v>
      </c>
      <c r="T86" s="180" t="s">
        <v>3148</v>
      </c>
      <c r="U86" s="180" t="s">
        <v>476</v>
      </c>
      <c r="V86" s="180" t="s">
        <v>3167</v>
      </c>
      <c r="W86" s="180" t="s">
        <v>3168</v>
      </c>
      <c r="X86" s="180" t="s">
        <v>4196</v>
      </c>
      <c r="Y86" s="180" t="s">
        <v>4197</v>
      </c>
      <c r="Z86" s="180" t="s">
        <v>60</v>
      </c>
      <c r="AA86" s="319"/>
      <c r="AB86" s="180" t="s">
        <v>469</v>
      </c>
      <c r="AC86" s="180" t="s">
        <v>16</v>
      </c>
      <c r="AD86" s="180">
        <v>9</v>
      </c>
      <c r="AE86" s="319"/>
      <c r="AF86" s="180" t="s">
        <v>1099</v>
      </c>
      <c r="AG86" s="180" t="s">
        <v>3148</v>
      </c>
      <c r="AH86" s="180" t="s">
        <v>3150</v>
      </c>
      <c r="AI86" s="180" t="s">
        <v>3149</v>
      </c>
      <c r="AJ86" s="180" t="s">
        <v>3151</v>
      </c>
      <c r="AK86" s="180" t="s">
        <v>182</v>
      </c>
    </row>
    <row r="87" spans="9:37" ht="12.5" x14ac:dyDescent="0.35">
      <c r="I87" s="180" t="s">
        <v>3150</v>
      </c>
      <c r="J87" s="180" t="s">
        <v>3158</v>
      </c>
      <c r="K87" s="180" t="s">
        <v>3149</v>
      </c>
      <c r="L87" s="180" t="s">
        <v>170</v>
      </c>
      <c r="N87" s="180" t="s">
        <v>3928</v>
      </c>
      <c r="O87" s="180" t="s">
        <v>4198</v>
      </c>
      <c r="P87" s="180" t="s">
        <v>185</v>
      </c>
      <c r="Q87" s="180" t="s">
        <v>4199</v>
      </c>
      <c r="R87" s="319"/>
      <c r="S87" s="180" t="s">
        <v>1099</v>
      </c>
      <c r="T87" s="180" t="s">
        <v>3148</v>
      </c>
      <c r="U87" s="180" t="s">
        <v>476</v>
      </c>
      <c r="V87" s="180" t="s">
        <v>3167</v>
      </c>
      <c r="W87" s="180" t="s">
        <v>3168</v>
      </c>
      <c r="X87" s="180" t="s">
        <v>4200</v>
      </c>
      <c r="Y87" s="180" t="s">
        <v>4201</v>
      </c>
      <c r="Z87" s="180" t="s">
        <v>60</v>
      </c>
      <c r="AA87" s="319"/>
      <c r="AB87" s="180" t="s">
        <v>3081</v>
      </c>
      <c r="AC87" s="180" t="s">
        <v>117</v>
      </c>
      <c r="AD87" s="180">
        <v>49</v>
      </c>
      <c r="AE87" s="319"/>
      <c r="AF87" s="180" t="s">
        <v>672</v>
      </c>
      <c r="AG87" s="180" t="s">
        <v>2098</v>
      </c>
      <c r="AH87" s="180" t="s">
        <v>2100</v>
      </c>
      <c r="AI87" s="180" t="s">
        <v>2099</v>
      </c>
      <c r="AJ87" s="180" t="s">
        <v>3928</v>
      </c>
      <c r="AK87" s="180" t="s">
        <v>185</v>
      </c>
    </row>
    <row r="88" spans="9:37" ht="12.5" x14ac:dyDescent="0.35">
      <c r="I88" s="180" t="s">
        <v>3150</v>
      </c>
      <c r="J88" s="180" t="s">
        <v>3157</v>
      </c>
      <c r="K88" s="180" t="s">
        <v>3149</v>
      </c>
      <c r="L88" s="180" t="s">
        <v>172</v>
      </c>
      <c r="N88" s="180" t="s">
        <v>3928</v>
      </c>
      <c r="O88" s="180" t="s">
        <v>4202</v>
      </c>
      <c r="P88" s="180" t="s">
        <v>185</v>
      </c>
      <c r="Q88" s="180" t="s">
        <v>4203</v>
      </c>
      <c r="R88" s="319"/>
      <c r="S88" s="180" t="s">
        <v>1099</v>
      </c>
      <c r="T88" s="180" t="s">
        <v>3148</v>
      </c>
      <c r="U88" s="180" t="s">
        <v>476</v>
      </c>
      <c r="V88" s="180" t="s">
        <v>3167</v>
      </c>
      <c r="W88" s="180" t="s">
        <v>3168</v>
      </c>
      <c r="X88" s="180" t="s">
        <v>4204</v>
      </c>
      <c r="Y88" s="180" t="s">
        <v>4205</v>
      </c>
      <c r="Z88" s="180" t="s">
        <v>60</v>
      </c>
      <c r="AA88" s="319"/>
      <c r="AB88" s="180" t="s">
        <v>3259</v>
      </c>
      <c r="AC88" s="180" t="s">
        <v>18</v>
      </c>
      <c r="AD88" s="180">
        <v>11</v>
      </c>
      <c r="AE88" s="319"/>
      <c r="AF88" s="180" t="s">
        <v>672</v>
      </c>
      <c r="AG88" s="180" t="s">
        <v>2098</v>
      </c>
      <c r="AH88" s="180" t="s">
        <v>2100</v>
      </c>
      <c r="AI88" s="180" t="s">
        <v>2099</v>
      </c>
      <c r="AJ88" s="180" t="s">
        <v>3063</v>
      </c>
      <c r="AK88" s="180" t="s">
        <v>187</v>
      </c>
    </row>
    <row r="89" spans="9:37" ht="12.5" x14ac:dyDescent="0.35">
      <c r="I89" s="180" t="s">
        <v>3150</v>
      </c>
      <c r="J89" s="180" t="s">
        <v>3150</v>
      </c>
      <c r="K89" s="180" t="s">
        <v>3149</v>
      </c>
      <c r="L89" s="180" t="s">
        <v>173</v>
      </c>
      <c r="N89" s="180" t="s">
        <v>3928</v>
      </c>
      <c r="O89" s="180" t="s">
        <v>4206</v>
      </c>
      <c r="P89" s="180" t="s">
        <v>185</v>
      </c>
      <c r="Q89" s="180" t="s">
        <v>4207</v>
      </c>
      <c r="R89" s="319"/>
      <c r="S89" s="180" t="s">
        <v>1099</v>
      </c>
      <c r="T89" s="180" t="s">
        <v>3148</v>
      </c>
      <c r="U89" s="180" t="s">
        <v>476</v>
      </c>
      <c r="V89" s="180" t="s">
        <v>3167</v>
      </c>
      <c r="W89" s="180" t="s">
        <v>3168</v>
      </c>
      <c r="X89" s="180" t="s">
        <v>4208</v>
      </c>
      <c r="Y89" s="180" t="s">
        <v>4209</v>
      </c>
      <c r="Z89" s="180" t="s">
        <v>60</v>
      </c>
      <c r="AA89" s="319"/>
      <c r="AB89" s="180" t="s">
        <v>3227</v>
      </c>
      <c r="AC89" s="180" t="s">
        <v>304</v>
      </c>
      <c r="AD89" s="180">
        <v>5</v>
      </c>
      <c r="AE89" s="319"/>
      <c r="AF89" s="180" t="s">
        <v>672</v>
      </c>
      <c r="AG89" s="180" t="s">
        <v>2098</v>
      </c>
      <c r="AH89" s="180" t="s">
        <v>2100</v>
      </c>
      <c r="AI89" s="180" t="s">
        <v>2099</v>
      </c>
      <c r="AJ89" s="180" t="s">
        <v>3049</v>
      </c>
      <c r="AK89" s="180" t="s">
        <v>189</v>
      </c>
    </row>
    <row r="90" spans="9:37" ht="12.5" x14ac:dyDescent="0.35">
      <c r="I90" s="180" t="s">
        <v>3150</v>
      </c>
      <c r="J90" s="180" t="s">
        <v>3152</v>
      </c>
      <c r="K90" s="180" t="s">
        <v>3149</v>
      </c>
      <c r="L90" s="180" t="s">
        <v>175</v>
      </c>
      <c r="N90" s="180" t="s">
        <v>3179</v>
      </c>
      <c r="O90" s="180" t="s">
        <v>3982</v>
      </c>
      <c r="P90" s="180" t="s">
        <v>50</v>
      </c>
      <c r="Q90" s="180" t="s">
        <v>3981</v>
      </c>
      <c r="R90" s="319"/>
      <c r="S90" s="180" t="s">
        <v>1099</v>
      </c>
      <c r="T90" s="180" t="s">
        <v>3148</v>
      </c>
      <c r="U90" s="180" t="s">
        <v>476</v>
      </c>
      <c r="V90" s="180" t="s">
        <v>3167</v>
      </c>
      <c r="W90" s="180" t="s">
        <v>3168</v>
      </c>
      <c r="X90" s="180" t="s">
        <v>4210</v>
      </c>
      <c r="Y90" s="180" t="s">
        <v>4211</v>
      </c>
      <c r="Z90" s="180" t="s">
        <v>60</v>
      </c>
      <c r="AA90" s="319"/>
      <c r="AB90" s="180" t="s">
        <v>3226</v>
      </c>
      <c r="AC90" s="180" t="s">
        <v>308</v>
      </c>
      <c r="AD90" s="180">
        <v>6</v>
      </c>
      <c r="AE90" s="319"/>
      <c r="AF90" s="180" t="s">
        <v>672</v>
      </c>
      <c r="AG90" s="180" t="s">
        <v>2098</v>
      </c>
      <c r="AH90" s="180" t="s">
        <v>2100</v>
      </c>
      <c r="AI90" s="180" t="s">
        <v>2099</v>
      </c>
      <c r="AJ90" s="180" t="s">
        <v>3058</v>
      </c>
      <c r="AK90" s="180" t="s">
        <v>191</v>
      </c>
    </row>
    <row r="91" spans="9:37" ht="12.5" x14ac:dyDescent="0.35">
      <c r="I91" s="180" t="s">
        <v>3150</v>
      </c>
      <c r="J91" s="180" t="s">
        <v>3154</v>
      </c>
      <c r="K91" s="180" t="s">
        <v>3149</v>
      </c>
      <c r="L91" s="180" t="s">
        <v>3155</v>
      </c>
      <c r="N91" s="180" t="s">
        <v>3179</v>
      </c>
      <c r="O91" s="180" t="s">
        <v>3986</v>
      </c>
      <c r="P91" s="180" t="s">
        <v>50</v>
      </c>
      <c r="Q91" s="180" t="s">
        <v>3985</v>
      </c>
      <c r="R91" s="319"/>
      <c r="S91" s="180" t="s">
        <v>1099</v>
      </c>
      <c r="T91" s="180" t="s">
        <v>3148</v>
      </c>
      <c r="U91" s="180" t="s">
        <v>476</v>
      </c>
      <c r="V91" s="180" t="s">
        <v>3167</v>
      </c>
      <c r="W91" s="180" t="s">
        <v>3168</v>
      </c>
      <c r="X91" s="180" t="s">
        <v>4212</v>
      </c>
      <c r="Y91" s="180" t="s">
        <v>4213</v>
      </c>
      <c r="Z91" s="180" t="s">
        <v>60</v>
      </c>
      <c r="AA91" s="319"/>
      <c r="AB91" s="180" t="s">
        <v>900</v>
      </c>
      <c r="AC91" s="180" t="s">
        <v>306</v>
      </c>
      <c r="AD91" s="180">
        <v>5</v>
      </c>
      <c r="AE91" s="319"/>
      <c r="AF91" s="180" t="s">
        <v>672</v>
      </c>
      <c r="AG91" s="180" t="s">
        <v>2098</v>
      </c>
      <c r="AH91" s="180" t="s">
        <v>2100</v>
      </c>
      <c r="AI91" s="180" t="s">
        <v>2099</v>
      </c>
      <c r="AJ91" s="180" t="s">
        <v>3067</v>
      </c>
      <c r="AK91" s="180" t="s">
        <v>193</v>
      </c>
    </row>
    <row r="92" spans="9:37" ht="12.5" x14ac:dyDescent="0.35">
      <c r="I92" s="180" t="s">
        <v>3150</v>
      </c>
      <c r="J92" s="180" t="s">
        <v>3153</v>
      </c>
      <c r="K92" s="180" t="s">
        <v>3149</v>
      </c>
      <c r="L92" s="180" t="s">
        <v>178</v>
      </c>
      <c r="N92" s="180" t="s">
        <v>3179</v>
      </c>
      <c r="O92" s="180" t="s">
        <v>3954</v>
      </c>
      <c r="P92" s="180" t="s">
        <v>50</v>
      </c>
      <c r="Q92" s="180" t="s">
        <v>3953</v>
      </c>
      <c r="R92" s="319"/>
      <c r="S92" s="180" t="s">
        <v>1099</v>
      </c>
      <c r="T92" s="180" t="s">
        <v>3148</v>
      </c>
      <c r="U92" s="180" t="s">
        <v>476</v>
      </c>
      <c r="V92" s="180" t="s">
        <v>3167</v>
      </c>
      <c r="W92" s="180" t="s">
        <v>3168</v>
      </c>
      <c r="X92" s="180" t="s">
        <v>4214</v>
      </c>
      <c r="Y92" s="180" t="s">
        <v>4215</v>
      </c>
      <c r="Z92" s="180" t="s">
        <v>60</v>
      </c>
      <c r="AA92" s="319"/>
      <c r="AB92" s="180" t="s">
        <v>3170</v>
      </c>
      <c r="AC92" s="180" t="s">
        <v>74</v>
      </c>
      <c r="AD92" s="180">
        <v>17</v>
      </c>
      <c r="AE92" s="319"/>
      <c r="AF92" s="180" t="s">
        <v>672</v>
      </c>
      <c r="AG92" s="180" t="s">
        <v>2098</v>
      </c>
      <c r="AH92" s="180" t="s">
        <v>2100</v>
      </c>
      <c r="AI92" s="180" t="s">
        <v>2099</v>
      </c>
      <c r="AJ92" s="180" t="s">
        <v>3054</v>
      </c>
      <c r="AK92" s="180" t="s">
        <v>195</v>
      </c>
    </row>
    <row r="93" spans="9:37" ht="12.5" x14ac:dyDescent="0.35">
      <c r="I93" s="180" t="s">
        <v>3150</v>
      </c>
      <c r="J93" s="180" t="s">
        <v>3156</v>
      </c>
      <c r="K93" s="180" t="s">
        <v>3149</v>
      </c>
      <c r="L93" s="180" t="s">
        <v>180</v>
      </c>
      <c r="N93" s="180" t="s">
        <v>3179</v>
      </c>
      <c r="O93" s="180" t="s">
        <v>3958</v>
      </c>
      <c r="P93" s="180" t="s">
        <v>50</v>
      </c>
      <c r="Q93" s="180" t="s">
        <v>3957</v>
      </c>
      <c r="R93" s="319"/>
      <c r="S93" s="180" t="s">
        <v>1099</v>
      </c>
      <c r="T93" s="180" t="s">
        <v>3148</v>
      </c>
      <c r="U93" s="180" t="s">
        <v>476</v>
      </c>
      <c r="V93" s="180" t="s">
        <v>3167</v>
      </c>
      <c r="W93" s="180" t="s">
        <v>3168</v>
      </c>
      <c r="X93" s="180" t="s">
        <v>4216</v>
      </c>
      <c r="Y93" s="180" t="s">
        <v>4217</v>
      </c>
      <c r="Z93" s="180" t="s">
        <v>60</v>
      </c>
      <c r="AA93" s="319"/>
      <c r="AB93" s="180" t="s">
        <v>3260</v>
      </c>
      <c r="AC93" s="180" t="s">
        <v>20</v>
      </c>
      <c r="AD93" s="180">
        <v>14</v>
      </c>
      <c r="AE93" s="319"/>
      <c r="AF93" s="180" t="s">
        <v>672</v>
      </c>
      <c r="AG93" s="180" t="s">
        <v>2098</v>
      </c>
      <c r="AH93" s="180" t="s">
        <v>2100</v>
      </c>
      <c r="AI93" s="180" t="s">
        <v>2099</v>
      </c>
      <c r="AJ93" s="180" t="s">
        <v>3074</v>
      </c>
      <c r="AK93" s="180" t="s">
        <v>197</v>
      </c>
    </row>
    <row r="94" spans="9:37" ht="12.5" x14ac:dyDescent="0.35">
      <c r="I94" s="180" t="s">
        <v>3150</v>
      </c>
      <c r="J94" s="180" t="s">
        <v>3151</v>
      </c>
      <c r="K94" s="180" t="s">
        <v>3149</v>
      </c>
      <c r="L94" s="180" t="s">
        <v>182</v>
      </c>
      <c r="N94" s="180" t="s">
        <v>3179</v>
      </c>
      <c r="O94" s="180" t="s">
        <v>3994</v>
      </c>
      <c r="P94" s="180" t="s">
        <v>50</v>
      </c>
      <c r="Q94" s="180" t="s">
        <v>3993</v>
      </c>
      <c r="R94" s="319"/>
      <c r="S94" s="180" t="s">
        <v>1099</v>
      </c>
      <c r="T94" s="180" t="s">
        <v>3148</v>
      </c>
      <c r="U94" s="180" t="s">
        <v>476</v>
      </c>
      <c r="V94" s="180" t="s">
        <v>3167</v>
      </c>
      <c r="W94" s="180" t="s">
        <v>3168</v>
      </c>
      <c r="X94" s="180" t="s">
        <v>4218</v>
      </c>
      <c r="Y94" s="180" t="s">
        <v>4219</v>
      </c>
      <c r="Z94" s="180" t="s">
        <v>60</v>
      </c>
      <c r="AA94" s="319"/>
      <c r="AB94" s="180" t="s">
        <v>3069</v>
      </c>
      <c r="AC94" s="180" t="s">
        <v>210</v>
      </c>
      <c r="AD94" s="180">
        <v>8</v>
      </c>
      <c r="AE94" s="319"/>
      <c r="AF94" s="180" t="s">
        <v>672</v>
      </c>
      <c r="AG94" s="180" t="s">
        <v>2098</v>
      </c>
      <c r="AH94" s="180" t="s">
        <v>2100</v>
      </c>
      <c r="AI94" s="180" t="s">
        <v>2099</v>
      </c>
      <c r="AJ94" s="180" t="s">
        <v>3052</v>
      </c>
      <c r="AK94" s="180" t="s">
        <v>199</v>
      </c>
    </row>
    <row r="95" spans="9:37" ht="12.5" x14ac:dyDescent="0.35">
      <c r="I95" s="180" t="s">
        <v>3140</v>
      </c>
      <c r="J95" s="180" t="s">
        <v>3144</v>
      </c>
      <c r="K95" s="180" t="s">
        <v>3139</v>
      </c>
      <c r="L95" s="180" t="s">
        <v>3145</v>
      </c>
      <c r="N95" s="180" t="s">
        <v>3179</v>
      </c>
      <c r="O95" s="180" t="s">
        <v>3998</v>
      </c>
      <c r="P95" s="180" t="s">
        <v>50</v>
      </c>
      <c r="Q95" s="180" t="s">
        <v>3997</v>
      </c>
      <c r="R95" s="319"/>
      <c r="S95" s="180" t="s">
        <v>1099</v>
      </c>
      <c r="T95" s="180" t="s">
        <v>3148</v>
      </c>
      <c r="U95" s="180" t="s">
        <v>476</v>
      </c>
      <c r="V95" s="180" t="s">
        <v>3167</v>
      </c>
      <c r="W95" s="180" t="s">
        <v>3168</v>
      </c>
      <c r="X95" s="180" t="s">
        <v>4220</v>
      </c>
      <c r="Y95" s="180" t="s">
        <v>647</v>
      </c>
      <c r="Z95" s="180" t="s">
        <v>60</v>
      </c>
      <c r="AA95" s="319"/>
      <c r="AB95" s="180" t="s">
        <v>3225</v>
      </c>
      <c r="AC95" s="180" t="s">
        <v>310</v>
      </c>
      <c r="AD95" s="180">
        <v>5</v>
      </c>
      <c r="AE95" s="319"/>
      <c r="AF95" s="180" t="s">
        <v>672</v>
      </c>
      <c r="AG95" s="180" t="s">
        <v>2098</v>
      </c>
      <c r="AH95" s="180" t="s">
        <v>2100</v>
      </c>
      <c r="AI95" s="180" t="s">
        <v>2099</v>
      </c>
      <c r="AJ95" s="180" t="s">
        <v>3073</v>
      </c>
      <c r="AK95" s="180" t="s">
        <v>201</v>
      </c>
    </row>
    <row r="96" spans="9:37" ht="12.5" x14ac:dyDescent="0.35">
      <c r="I96" s="180" t="s">
        <v>3140</v>
      </c>
      <c r="J96" s="180" t="s">
        <v>3140</v>
      </c>
      <c r="K96" s="180" t="s">
        <v>3139</v>
      </c>
      <c r="L96" s="180" t="s">
        <v>3141</v>
      </c>
      <c r="N96" s="180" t="s">
        <v>3179</v>
      </c>
      <c r="O96" s="180" t="s">
        <v>3970</v>
      </c>
      <c r="P96" s="180" t="s">
        <v>50</v>
      </c>
      <c r="Q96" s="180" t="s">
        <v>3969</v>
      </c>
      <c r="R96" s="319"/>
      <c r="S96" s="180" t="s">
        <v>1099</v>
      </c>
      <c r="T96" s="180" t="s">
        <v>3148</v>
      </c>
      <c r="U96" s="180" t="s">
        <v>476</v>
      </c>
      <c r="V96" s="180" t="s">
        <v>3167</v>
      </c>
      <c r="W96" s="180" t="s">
        <v>3168</v>
      </c>
      <c r="X96" s="180" t="s">
        <v>4221</v>
      </c>
      <c r="Y96" s="180" t="s">
        <v>4222</v>
      </c>
      <c r="Z96" s="180" t="s">
        <v>60</v>
      </c>
      <c r="AA96" s="319"/>
      <c r="AB96" s="180" t="s">
        <v>4223</v>
      </c>
      <c r="AC96" s="180" t="s">
        <v>338</v>
      </c>
      <c r="AD96" s="180">
        <v>11</v>
      </c>
      <c r="AE96" s="319"/>
      <c r="AF96" s="180" t="s">
        <v>672</v>
      </c>
      <c r="AG96" s="180" t="s">
        <v>2098</v>
      </c>
      <c r="AH96" s="180" t="s">
        <v>2100</v>
      </c>
      <c r="AI96" s="180" t="s">
        <v>2099</v>
      </c>
      <c r="AJ96" s="180" t="s">
        <v>3056</v>
      </c>
      <c r="AK96" s="180" t="s">
        <v>205</v>
      </c>
    </row>
    <row r="97" spans="9:37" ht="12.5" x14ac:dyDescent="0.35">
      <c r="I97" s="180" t="s">
        <v>3140</v>
      </c>
      <c r="J97" s="180" t="s">
        <v>3146</v>
      </c>
      <c r="K97" s="180" t="s">
        <v>3139</v>
      </c>
      <c r="L97" s="180" t="s">
        <v>3147</v>
      </c>
      <c r="N97" s="180" t="s">
        <v>3179</v>
      </c>
      <c r="O97" s="180" t="s">
        <v>3962</v>
      </c>
      <c r="P97" s="180" t="s">
        <v>50</v>
      </c>
      <c r="Q97" s="180" t="s">
        <v>3961</v>
      </c>
      <c r="R97" s="319"/>
      <c r="S97" s="180" t="s">
        <v>1099</v>
      </c>
      <c r="T97" s="180" t="s">
        <v>3148</v>
      </c>
      <c r="U97" s="180" t="s">
        <v>476</v>
      </c>
      <c r="V97" s="180" t="s">
        <v>3167</v>
      </c>
      <c r="W97" s="180" t="s">
        <v>3168</v>
      </c>
      <c r="X97" s="180" t="s">
        <v>4224</v>
      </c>
      <c r="Y97" s="180" t="s">
        <v>4225</v>
      </c>
      <c r="Z97" s="180" t="s">
        <v>60</v>
      </c>
      <c r="AA97" s="319"/>
      <c r="AB97" s="180" t="s">
        <v>3088</v>
      </c>
      <c r="AC97" s="180" t="s">
        <v>119</v>
      </c>
      <c r="AD97" s="180">
        <v>56</v>
      </c>
      <c r="AE97" s="319"/>
      <c r="AF97" s="180" t="s">
        <v>672</v>
      </c>
      <c r="AG97" s="180" t="s">
        <v>2098</v>
      </c>
      <c r="AH97" s="180" t="s">
        <v>2100</v>
      </c>
      <c r="AI97" s="180" t="s">
        <v>2099</v>
      </c>
      <c r="AJ97" s="180" t="s">
        <v>2100</v>
      </c>
      <c r="AK97" s="180" t="s">
        <v>206</v>
      </c>
    </row>
    <row r="98" spans="9:37" ht="12.5" x14ac:dyDescent="0.35">
      <c r="I98" s="180" t="s">
        <v>3140</v>
      </c>
      <c r="J98" s="180" t="s">
        <v>3142</v>
      </c>
      <c r="K98" s="180" t="s">
        <v>3139</v>
      </c>
      <c r="L98" s="180" t="s">
        <v>3143</v>
      </c>
      <c r="N98" s="180" t="s">
        <v>3179</v>
      </c>
      <c r="O98" s="180" t="s">
        <v>4011</v>
      </c>
      <c r="P98" s="180" t="s">
        <v>50</v>
      </c>
      <c r="Q98" s="180" t="s">
        <v>4010</v>
      </c>
      <c r="R98" s="319"/>
      <c r="S98" s="180" t="s">
        <v>1099</v>
      </c>
      <c r="T98" s="180" t="s">
        <v>3148</v>
      </c>
      <c r="U98" s="180" t="s">
        <v>476</v>
      </c>
      <c r="V98" s="180" t="s">
        <v>3167</v>
      </c>
      <c r="W98" s="180" t="s">
        <v>3168</v>
      </c>
      <c r="X98" s="180" t="s">
        <v>4226</v>
      </c>
      <c r="Y98" s="180" t="s">
        <v>4227</v>
      </c>
      <c r="Z98" s="180" t="s">
        <v>60</v>
      </c>
      <c r="AA98" s="319"/>
      <c r="AB98" s="180" t="s">
        <v>3084</v>
      </c>
      <c r="AC98" s="180" t="s">
        <v>121</v>
      </c>
      <c r="AD98" s="180">
        <v>22</v>
      </c>
      <c r="AE98" s="319"/>
      <c r="AF98" s="180" t="s">
        <v>672</v>
      </c>
      <c r="AG98" s="180" t="s">
        <v>2098</v>
      </c>
      <c r="AH98" s="180" t="s">
        <v>2100</v>
      </c>
      <c r="AI98" s="180" t="s">
        <v>2099</v>
      </c>
      <c r="AJ98" s="180" t="s">
        <v>3061</v>
      </c>
      <c r="AK98" s="180" t="s">
        <v>208</v>
      </c>
    </row>
    <row r="99" spans="9:37" ht="12.5" x14ac:dyDescent="0.35">
      <c r="I99" s="180" t="s">
        <v>2348</v>
      </c>
      <c r="J99" s="180" t="s">
        <v>3019</v>
      </c>
      <c r="K99" s="180" t="s">
        <v>2347</v>
      </c>
      <c r="L99" s="180" t="s">
        <v>3020</v>
      </c>
      <c r="N99" s="180" t="s">
        <v>3179</v>
      </c>
      <c r="O99" s="180" t="s">
        <v>4015</v>
      </c>
      <c r="P99" s="180" t="s">
        <v>50</v>
      </c>
      <c r="Q99" s="180" t="s">
        <v>4014</v>
      </c>
      <c r="R99" s="319"/>
      <c r="S99" s="180" t="s">
        <v>1099</v>
      </c>
      <c r="T99" s="180" t="s">
        <v>3148</v>
      </c>
      <c r="U99" s="180" t="s">
        <v>476</v>
      </c>
      <c r="V99" s="180" t="s">
        <v>3167</v>
      </c>
      <c r="W99" s="180" t="s">
        <v>3168</v>
      </c>
      <c r="X99" s="180" t="s">
        <v>4228</v>
      </c>
      <c r="Y99" s="180" t="s">
        <v>4229</v>
      </c>
      <c r="Z99" s="180" t="s">
        <v>60</v>
      </c>
      <c r="AA99" s="319"/>
      <c r="AB99" s="180" t="s">
        <v>3224</v>
      </c>
      <c r="AC99" s="180" t="s">
        <v>312</v>
      </c>
      <c r="AD99" s="180">
        <v>4</v>
      </c>
      <c r="AE99" s="319"/>
      <c r="AF99" s="180" t="s">
        <v>672</v>
      </c>
      <c r="AG99" s="180" t="s">
        <v>2098</v>
      </c>
      <c r="AH99" s="180" t="s">
        <v>2100</v>
      </c>
      <c r="AI99" s="180" t="s">
        <v>2099</v>
      </c>
      <c r="AJ99" s="180" t="s">
        <v>3069</v>
      </c>
      <c r="AK99" s="180" t="s">
        <v>210</v>
      </c>
    </row>
    <row r="100" spans="9:37" ht="12.5" x14ac:dyDescent="0.35">
      <c r="I100" s="180" t="s">
        <v>2348</v>
      </c>
      <c r="J100" s="180" t="s">
        <v>3016</v>
      </c>
      <c r="K100" s="180" t="s">
        <v>2347</v>
      </c>
      <c r="L100" s="180" t="s">
        <v>3017</v>
      </c>
      <c r="N100" s="180" t="s">
        <v>3179</v>
      </c>
      <c r="O100" s="180" t="s">
        <v>4019</v>
      </c>
      <c r="P100" s="180" t="s">
        <v>50</v>
      </c>
      <c r="Q100" s="180" t="s">
        <v>4018</v>
      </c>
      <c r="R100" s="319"/>
      <c r="S100" s="180" t="s">
        <v>1099</v>
      </c>
      <c r="T100" s="180" t="s">
        <v>3148</v>
      </c>
      <c r="U100" s="180" t="s">
        <v>476</v>
      </c>
      <c r="V100" s="180" t="s">
        <v>3167</v>
      </c>
      <c r="W100" s="180" t="s">
        <v>3168</v>
      </c>
      <c r="X100" s="180" t="s">
        <v>4230</v>
      </c>
      <c r="Y100" s="180" t="s">
        <v>4231</v>
      </c>
      <c r="Z100" s="180" t="s">
        <v>60</v>
      </c>
      <c r="AA100" s="319"/>
      <c r="AB100" s="180" t="s">
        <v>3244</v>
      </c>
      <c r="AC100" s="180" t="s">
        <v>261</v>
      </c>
      <c r="AD100" s="180">
        <v>6</v>
      </c>
      <c r="AE100" s="319"/>
      <c r="AF100" s="180" t="s">
        <v>672</v>
      </c>
      <c r="AG100" s="180" t="s">
        <v>2098</v>
      </c>
      <c r="AH100" s="180" t="s">
        <v>2100</v>
      </c>
      <c r="AI100" s="180" t="s">
        <v>2099</v>
      </c>
      <c r="AJ100" s="180" t="s">
        <v>3076</v>
      </c>
      <c r="AK100" s="180" t="s">
        <v>212</v>
      </c>
    </row>
    <row r="101" spans="9:37" ht="12.5" x14ac:dyDescent="0.35">
      <c r="I101" s="180" t="s">
        <v>2348</v>
      </c>
      <c r="J101" s="180" t="s">
        <v>2348</v>
      </c>
      <c r="K101" s="180" t="s">
        <v>2347</v>
      </c>
      <c r="L101" s="180" t="s">
        <v>3015</v>
      </c>
      <c r="N101" s="180" t="s">
        <v>3179</v>
      </c>
      <c r="O101" s="180" t="s">
        <v>4002</v>
      </c>
      <c r="P101" s="180" t="s">
        <v>50</v>
      </c>
      <c r="Q101" s="180" t="s">
        <v>4001</v>
      </c>
      <c r="R101" s="319"/>
      <c r="S101" s="180" t="s">
        <v>1099</v>
      </c>
      <c r="T101" s="180" t="s">
        <v>3148</v>
      </c>
      <c r="U101" s="180" t="s">
        <v>476</v>
      </c>
      <c r="V101" s="180" t="s">
        <v>3167</v>
      </c>
      <c r="W101" s="180" t="s">
        <v>3168</v>
      </c>
      <c r="X101" s="180" t="s">
        <v>4232</v>
      </c>
      <c r="Y101" s="180" t="s">
        <v>4233</v>
      </c>
      <c r="Z101" s="180" t="s">
        <v>60</v>
      </c>
      <c r="AA101" s="319"/>
      <c r="AB101" s="180" t="s">
        <v>3238</v>
      </c>
      <c r="AC101" s="180" t="s">
        <v>263</v>
      </c>
      <c r="AD101" s="180">
        <v>13</v>
      </c>
      <c r="AE101" s="319"/>
      <c r="AF101" s="180" t="s">
        <v>672</v>
      </c>
      <c r="AG101" s="180" t="s">
        <v>2098</v>
      </c>
      <c r="AH101" s="180" t="s">
        <v>2100</v>
      </c>
      <c r="AI101" s="180" t="s">
        <v>2099</v>
      </c>
      <c r="AJ101" s="180" t="s">
        <v>3062</v>
      </c>
      <c r="AK101" s="180" t="s">
        <v>214</v>
      </c>
    </row>
    <row r="102" spans="9:37" ht="12.5" x14ac:dyDescent="0.35">
      <c r="I102" s="180" t="s">
        <v>2348</v>
      </c>
      <c r="J102" s="180" t="s">
        <v>1087</v>
      </c>
      <c r="K102" s="180" t="s">
        <v>2347</v>
      </c>
      <c r="L102" s="180" t="s">
        <v>3018</v>
      </c>
      <c r="N102" s="180" t="s">
        <v>3179</v>
      </c>
      <c r="O102" s="180" t="s">
        <v>3966</v>
      </c>
      <c r="P102" s="180" t="s">
        <v>50</v>
      </c>
      <c r="Q102" s="180" t="s">
        <v>3965</v>
      </c>
      <c r="R102" s="319"/>
      <c r="S102" s="180" t="s">
        <v>1099</v>
      </c>
      <c r="T102" s="180" t="s">
        <v>3148</v>
      </c>
      <c r="U102" s="180" t="s">
        <v>476</v>
      </c>
      <c r="V102" s="180" t="s">
        <v>3167</v>
      </c>
      <c r="W102" s="180" t="s">
        <v>3168</v>
      </c>
      <c r="X102" s="180" t="s">
        <v>4234</v>
      </c>
      <c r="Y102" s="180" t="s">
        <v>4235</v>
      </c>
      <c r="Z102" s="180" t="s">
        <v>60</v>
      </c>
      <c r="AA102" s="319"/>
      <c r="AB102" s="180" t="s">
        <v>3248</v>
      </c>
      <c r="AC102" s="180" t="s">
        <v>265</v>
      </c>
      <c r="AD102" s="180">
        <v>15</v>
      </c>
      <c r="AE102" s="319"/>
      <c r="AF102" s="180" t="s">
        <v>672</v>
      </c>
      <c r="AG102" s="180" t="s">
        <v>2098</v>
      </c>
      <c r="AH102" s="180" t="s">
        <v>2100</v>
      </c>
      <c r="AI102" s="180" t="s">
        <v>2099</v>
      </c>
      <c r="AJ102" s="180" t="s">
        <v>3051</v>
      </c>
      <c r="AK102" s="180" t="s">
        <v>216</v>
      </c>
    </row>
    <row r="103" spans="9:37" ht="12.5" x14ac:dyDescent="0.35">
      <c r="I103" s="180" t="s">
        <v>2348</v>
      </c>
      <c r="J103" s="180" t="s">
        <v>2349</v>
      </c>
      <c r="K103" s="180" t="s">
        <v>2347</v>
      </c>
      <c r="L103" s="180" t="s">
        <v>2350</v>
      </c>
      <c r="N103" s="180" t="s">
        <v>3179</v>
      </c>
      <c r="O103" s="180" t="s">
        <v>4005</v>
      </c>
      <c r="P103" s="180" t="s">
        <v>50</v>
      </c>
      <c r="Q103" s="180" t="s">
        <v>4004</v>
      </c>
      <c r="R103" s="319"/>
      <c r="S103" s="180" t="s">
        <v>1099</v>
      </c>
      <c r="T103" s="180" t="s">
        <v>3148</v>
      </c>
      <c r="U103" s="180" t="s">
        <v>476</v>
      </c>
      <c r="V103" s="180" t="s">
        <v>3167</v>
      </c>
      <c r="W103" s="180" t="s">
        <v>3168</v>
      </c>
      <c r="X103" s="180" t="s">
        <v>4236</v>
      </c>
      <c r="Y103" s="180" t="s">
        <v>4237</v>
      </c>
      <c r="Z103" s="180" t="s">
        <v>60</v>
      </c>
      <c r="AA103" s="319"/>
      <c r="AB103" s="180" t="s">
        <v>3213</v>
      </c>
      <c r="AC103" s="180" t="s">
        <v>314</v>
      </c>
      <c r="AD103" s="180">
        <v>9</v>
      </c>
      <c r="AE103" s="319"/>
      <c r="AF103" s="180" t="s">
        <v>672</v>
      </c>
      <c r="AG103" s="180" t="s">
        <v>2098</v>
      </c>
      <c r="AH103" s="180" t="s">
        <v>2100</v>
      </c>
      <c r="AI103" s="180" t="s">
        <v>2099</v>
      </c>
      <c r="AJ103" s="180" t="s">
        <v>3071</v>
      </c>
      <c r="AK103" s="180" t="s">
        <v>218</v>
      </c>
    </row>
    <row r="104" spans="9:37" ht="12.5" x14ac:dyDescent="0.35">
      <c r="I104" s="180" t="s">
        <v>2348</v>
      </c>
      <c r="J104" s="180" t="s">
        <v>3021</v>
      </c>
      <c r="K104" s="180" t="s">
        <v>2347</v>
      </c>
      <c r="L104" s="180" t="s">
        <v>3022</v>
      </c>
      <c r="N104" s="180" t="s">
        <v>3179</v>
      </c>
      <c r="O104" s="180" t="s">
        <v>4008</v>
      </c>
      <c r="P104" s="180" t="s">
        <v>50</v>
      </c>
      <c r="Q104" s="180" t="s">
        <v>4007</v>
      </c>
      <c r="R104" s="319"/>
      <c r="S104" s="180" t="s">
        <v>1099</v>
      </c>
      <c r="T104" s="180" t="s">
        <v>3148</v>
      </c>
      <c r="U104" s="180" t="s">
        <v>476</v>
      </c>
      <c r="V104" s="180" t="s">
        <v>3167</v>
      </c>
      <c r="W104" s="180" t="s">
        <v>3168</v>
      </c>
      <c r="X104" s="180" t="s">
        <v>4238</v>
      </c>
      <c r="Y104" s="180" t="s">
        <v>4239</v>
      </c>
      <c r="Z104" s="180" t="s">
        <v>60</v>
      </c>
      <c r="AA104" s="319"/>
      <c r="AB104" s="180" t="s">
        <v>3256</v>
      </c>
      <c r="AC104" s="180" t="s">
        <v>22</v>
      </c>
      <c r="AD104" s="180">
        <v>18</v>
      </c>
      <c r="AE104" s="319"/>
      <c r="AF104" s="180" t="s">
        <v>672</v>
      </c>
      <c r="AG104" s="180" t="s">
        <v>2098</v>
      </c>
      <c r="AH104" s="180" t="s">
        <v>2100</v>
      </c>
      <c r="AI104" s="180" t="s">
        <v>2099</v>
      </c>
      <c r="AJ104" s="180" t="s">
        <v>3053</v>
      </c>
      <c r="AK104" s="180" t="s">
        <v>220</v>
      </c>
    </row>
    <row r="105" spans="9:37" ht="12.5" x14ac:dyDescent="0.35">
      <c r="I105" s="180" t="s">
        <v>2348</v>
      </c>
      <c r="J105" s="180" t="s">
        <v>2353</v>
      </c>
      <c r="K105" s="180" t="s">
        <v>2347</v>
      </c>
      <c r="L105" s="180" t="s">
        <v>2354</v>
      </c>
      <c r="N105" s="180" t="s">
        <v>3179</v>
      </c>
      <c r="O105" s="180" t="s">
        <v>3974</v>
      </c>
      <c r="P105" s="180" t="s">
        <v>50</v>
      </c>
      <c r="Q105" s="180" t="s">
        <v>3973</v>
      </c>
      <c r="R105" s="319"/>
      <c r="S105" s="180" t="s">
        <v>1099</v>
      </c>
      <c r="T105" s="180" t="s">
        <v>3148</v>
      </c>
      <c r="U105" s="180" t="s">
        <v>476</v>
      </c>
      <c r="V105" s="180" t="s">
        <v>3167</v>
      </c>
      <c r="W105" s="180" t="s">
        <v>3168</v>
      </c>
      <c r="X105" s="180" t="s">
        <v>4240</v>
      </c>
      <c r="Y105" s="180" t="s">
        <v>4241</v>
      </c>
      <c r="Z105" s="180" t="s">
        <v>60</v>
      </c>
      <c r="AA105" s="319"/>
      <c r="AB105" s="180" t="s">
        <v>3186</v>
      </c>
      <c r="AC105" s="180" t="s">
        <v>76</v>
      </c>
      <c r="AD105" s="180">
        <v>19</v>
      </c>
      <c r="AE105" s="319"/>
      <c r="AF105" s="180" t="s">
        <v>672</v>
      </c>
      <c r="AG105" s="180" t="s">
        <v>2098</v>
      </c>
      <c r="AH105" s="180" t="s">
        <v>2100</v>
      </c>
      <c r="AI105" s="180" t="s">
        <v>2099</v>
      </c>
      <c r="AJ105" s="180" t="s">
        <v>3075</v>
      </c>
      <c r="AK105" s="180" t="s">
        <v>222</v>
      </c>
    </row>
    <row r="106" spans="9:37" ht="12.5" x14ac:dyDescent="0.35">
      <c r="I106" s="180" t="s">
        <v>2348</v>
      </c>
      <c r="J106" s="180" t="s">
        <v>2351</v>
      </c>
      <c r="K106" s="180" t="s">
        <v>2347</v>
      </c>
      <c r="L106" s="180" t="s">
        <v>2352</v>
      </c>
      <c r="N106" s="180" t="s">
        <v>3179</v>
      </c>
      <c r="O106" s="180" t="s">
        <v>3978</v>
      </c>
      <c r="P106" s="180" t="s">
        <v>50</v>
      </c>
      <c r="Q106" s="180" t="s">
        <v>3977</v>
      </c>
      <c r="R106" s="319"/>
      <c r="S106" s="180" t="s">
        <v>1099</v>
      </c>
      <c r="T106" s="180" t="s">
        <v>3148</v>
      </c>
      <c r="U106" s="180" t="s">
        <v>476</v>
      </c>
      <c r="V106" s="180" t="s">
        <v>3167</v>
      </c>
      <c r="W106" s="180" t="s">
        <v>3168</v>
      </c>
      <c r="X106" s="180" t="s">
        <v>4242</v>
      </c>
      <c r="Y106" s="180" t="s">
        <v>2348</v>
      </c>
      <c r="Z106" s="180" t="s">
        <v>60</v>
      </c>
      <c r="AA106" s="319"/>
      <c r="AB106" s="180" t="s">
        <v>3166</v>
      </c>
      <c r="AC106" s="180" t="s">
        <v>401</v>
      </c>
      <c r="AD106" s="180">
        <v>18</v>
      </c>
      <c r="AE106" s="319"/>
      <c r="AF106" s="180" t="s">
        <v>672</v>
      </c>
      <c r="AG106" s="180" t="s">
        <v>2098</v>
      </c>
      <c r="AH106" s="180" t="s">
        <v>2100</v>
      </c>
      <c r="AI106" s="180" t="s">
        <v>2099</v>
      </c>
      <c r="AJ106" s="180" t="s">
        <v>3046</v>
      </c>
      <c r="AK106" s="180" t="s">
        <v>224</v>
      </c>
    </row>
    <row r="107" spans="9:37" ht="12.5" x14ac:dyDescent="0.35">
      <c r="I107" s="180" t="s">
        <v>2100</v>
      </c>
      <c r="J107" s="180" t="s">
        <v>3048</v>
      </c>
      <c r="K107" s="180" t="s">
        <v>2099</v>
      </c>
      <c r="L107" s="180" t="s">
        <v>185</v>
      </c>
      <c r="N107" s="180" t="s">
        <v>3179</v>
      </c>
      <c r="O107" s="180" t="s">
        <v>3990</v>
      </c>
      <c r="P107" s="180" t="s">
        <v>50</v>
      </c>
      <c r="Q107" s="180" t="s">
        <v>3989</v>
      </c>
      <c r="R107" s="319"/>
      <c r="S107" s="180" t="s">
        <v>1099</v>
      </c>
      <c r="T107" s="180" t="s">
        <v>3148</v>
      </c>
      <c r="U107" s="180" t="s">
        <v>476</v>
      </c>
      <c r="V107" s="180" t="s">
        <v>3167</v>
      </c>
      <c r="W107" s="180" t="s">
        <v>3168</v>
      </c>
      <c r="X107" s="180" t="s">
        <v>4243</v>
      </c>
      <c r="Y107" s="180" t="s">
        <v>4244</v>
      </c>
      <c r="Z107" s="180" t="s">
        <v>60</v>
      </c>
      <c r="AA107" s="319"/>
      <c r="AB107" s="180" t="s">
        <v>3214</v>
      </c>
      <c r="AC107" s="180" t="s">
        <v>316</v>
      </c>
      <c r="AD107" s="180">
        <v>9</v>
      </c>
      <c r="AE107" s="319"/>
      <c r="AF107" s="180" t="s">
        <v>672</v>
      </c>
      <c r="AG107" s="180" t="s">
        <v>2098</v>
      </c>
      <c r="AH107" s="180" t="s">
        <v>2100</v>
      </c>
      <c r="AI107" s="180" t="s">
        <v>2099</v>
      </c>
      <c r="AJ107" s="180" t="s">
        <v>3072</v>
      </c>
      <c r="AK107" s="180" t="s">
        <v>226</v>
      </c>
    </row>
    <row r="108" spans="9:37" ht="12.5" x14ac:dyDescent="0.35">
      <c r="I108" s="180" t="s">
        <v>2100</v>
      </c>
      <c r="J108" s="180" t="s">
        <v>3063</v>
      </c>
      <c r="K108" s="180" t="s">
        <v>2099</v>
      </c>
      <c r="L108" s="180" t="s">
        <v>187</v>
      </c>
      <c r="N108" s="180" t="s">
        <v>3253</v>
      </c>
      <c r="O108" s="180" t="s">
        <v>4245</v>
      </c>
      <c r="P108" s="180" t="s">
        <v>10</v>
      </c>
      <c r="Q108" s="180" t="s">
        <v>4246</v>
      </c>
      <c r="R108" s="319"/>
      <c r="S108" s="180" t="s">
        <v>1099</v>
      </c>
      <c r="T108" s="180" t="s">
        <v>3148</v>
      </c>
      <c r="U108" s="180" t="s">
        <v>476</v>
      </c>
      <c r="V108" s="180" t="s">
        <v>3167</v>
      </c>
      <c r="W108" s="180" t="s">
        <v>3168</v>
      </c>
      <c r="X108" s="180" t="s">
        <v>4247</v>
      </c>
      <c r="Y108" s="180" t="s">
        <v>4248</v>
      </c>
      <c r="Z108" s="180" t="s">
        <v>60</v>
      </c>
      <c r="AA108" s="319"/>
      <c r="AB108" s="180" t="s">
        <v>3245</v>
      </c>
      <c r="AC108" s="180" t="s">
        <v>267</v>
      </c>
      <c r="AD108" s="180">
        <v>13</v>
      </c>
      <c r="AE108" s="319"/>
      <c r="AF108" s="180" t="s">
        <v>672</v>
      </c>
      <c r="AG108" s="180" t="s">
        <v>2098</v>
      </c>
      <c r="AH108" s="180" t="s">
        <v>2100</v>
      </c>
      <c r="AI108" s="180" t="s">
        <v>2099</v>
      </c>
      <c r="AJ108" s="180" t="s">
        <v>3068</v>
      </c>
      <c r="AK108" s="180" t="s">
        <v>230</v>
      </c>
    </row>
    <row r="109" spans="9:37" ht="12.5" x14ac:dyDescent="0.35">
      <c r="I109" s="180" t="s">
        <v>2100</v>
      </c>
      <c r="J109" s="180" t="s">
        <v>3049</v>
      </c>
      <c r="K109" s="180" t="s">
        <v>2099</v>
      </c>
      <c r="L109" s="180" t="s">
        <v>189</v>
      </c>
      <c r="N109" s="180" t="s">
        <v>3253</v>
      </c>
      <c r="O109" s="180" t="s">
        <v>4249</v>
      </c>
      <c r="P109" s="180" t="s">
        <v>10</v>
      </c>
      <c r="Q109" s="180" t="s">
        <v>4250</v>
      </c>
      <c r="R109" s="319"/>
      <c r="S109" s="180" t="s">
        <v>1099</v>
      </c>
      <c r="T109" s="180" t="s">
        <v>3148</v>
      </c>
      <c r="U109" s="180" t="s">
        <v>476</v>
      </c>
      <c r="V109" s="180" t="s">
        <v>3167</v>
      </c>
      <c r="W109" s="180" t="s">
        <v>3168</v>
      </c>
      <c r="X109" s="180" t="s">
        <v>4251</v>
      </c>
      <c r="Y109" s="180" t="s">
        <v>4252</v>
      </c>
      <c r="Z109" s="180" t="s">
        <v>60</v>
      </c>
      <c r="AA109" s="319"/>
      <c r="AB109" s="180" t="s">
        <v>3089</v>
      </c>
      <c r="AC109" s="180" t="s">
        <v>123</v>
      </c>
      <c r="AD109" s="180">
        <v>46</v>
      </c>
      <c r="AE109" s="319"/>
      <c r="AF109" s="180" t="s">
        <v>672</v>
      </c>
      <c r="AG109" s="180" t="s">
        <v>2098</v>
      </c>
      <c r="AH109" s="180" t="s">
        <v>2100</v>
      </c>
      <c r="AI109" s="180" t="s">
        <v>2099</v>
      </c>
      <c r="AJ109" s="180" t="s">
        <v>3070</v>
      </c>
      <c r="AK109" s="180" t="s">
        <v>232</v>
      </c>
    </row>
    <row r="110" spans="9:37" ht="12.5" x14ac:dyDescent="0.35">
      <c r="I110" s="180" t="s">
        <v>2100</v>
      </c>
      <c r="J110" s="180" t="s">
        <v>3058</v>
      </c>
      <c r="K110" s="180" t="s">
        <v>2099</v>
      </c>
      <c r="L110" s="180" t="s">
        <v>191</v>
      </c>
      <c r="N110" s="180" t="s">
        <v>3253</v>
      </c>
      <c r="O110" s="180" t="s">
        <v>4253</v>
      </c>
      <c r="P110" s="180" t="s">
        <v>10</v>
      </c>
      <c r="Q110" s="180" t="s">
        <v>4254</v>
      </c>
      <c r="R110" s="319"/>
      <c r="S110" s="180" t="s">
        <v>1099</v>
      </c>
      <c r="T110" s="180" t="s">
        <v>3148</v>
      </c>
      <c r="U110" s="180" t="s">
        <v>476</v>
      </c>
      <c r="V110" s="180" t="s">
        <v>3167</v>
      </c>
      <c r="W110" s="180" t="s">
        <v>3168</v>
      </c>
      <c r="X110" s="180" t="s">
        <v>4255</v>
      </c>
      <c r="Y110" s="180" t="s">
        <v>4256</v>
      </c>
      <c r="Z110" s="180" t="s">
        <v>60</v>
      </c>
      <c r="AA110" s="319"/>
      <c r="AB110" s="180" t="s">
        <v>3237</v>
      </c>
      <c r="AC110" s="180" t="s">
        <v>269</v>
      </c>
      <c r="AD110" s="180">
        <v>6</v>
      </c>
      <c r="AE110" s="319"/>
      <c r="AF110" s="180" t="s">
        <v>672</v>
      </c>
      <c r="AG110" s="180" t="s">
        <v>2098</v>
      </c>
      <c r="AH110" s="180" t="s">
        <v>2100</v>
      </c>
      <c r="AI110" s="180" t="s">
        <v>2099</v>
      </c>
      <c r="AJ110" s="180" t="s">
        <v>233</v>
      </c>
      <c r="AK110" s="180" t="s">
        <v>234</v>
      </c>
    </row>
    <row r="111" spans="9:37" ht="12.5" x14ac:dyDescent="0.35">
      <c r="I111" s="180" t="s">
        <v>2100</v>
      </c>
      <c r="J111" s="180" t="s">
        <v>3067</v>
      </c>
      <c r="K111" s="180" t="s">
        <v>2099</v>
      </c>
      <c r="L111" s="180" t="s">
        <v>193</v>
      </c>
      <c r="N111" s="180" t="s">
        <v>3253</v>
      </c>
      <c r="O111" s="180" t="s">
        <v>4257</v>
      </c>
      <c r="P111" s="180" t="s">
        <v>10</v>
      </c>
      <c r="Q111" s="180" t="s">
        <v>4258</v>
      </c>
      <c r="R111" s="319"/>
      <c r="S111" s="180" t="s">
        <v>1099</v>
      </c>
      <c r="T111" s="180" t="s">
        <v>3148</v>
      </c>
      <c r="U111" s="180" t="s">
        <v>476</v>
      </c>
      <c r="V111" s="180" t="s">
        <v>3167</v>
      </c>
      <c r="W111" s="180" t="s">
        <v>3168</v>
      </c>
      <c r="X111" s="180" t="s">
        <v>4259</v>
      </c>
      <c r="Y111" s="180" t="s">
        <v>4260</v>
      </c>
      <c r="Z111" s="180" t="s">
        <v>60</v>
      </c>
      <c r="AA111" s="319"/>
      <c r="AB111" s="180" t="s">
        <v>3185</v>
      </c>
      <c r="AC111" s="180" t="s">
        <v>78</v>
      </c>
      <c r="AD111" s="180">
        <v>41</v>
      </c>
      <c r="AE111" s="319"/>
      <c r="AF111" s="180" t="s">
        <v>672</v>
      </c>
      <c r="AG111" s="180" t="s">
        <v>2098</v>
      </c>
      <c r="AH111" s="180" t="s">
        <v>2100</v>
      </c>
      <c r="AI111" s="180" t="s">
        <v>2099</v>
      </c>
      <c r="AJ111" s="180" t="s">
        <v>897</v>
      </c>
      <c r="AK111" s="180" t="s">
        <v>236</v>
      </c>
    </row>
    <row r="112" spans="9:37" ht="12.5" x14ac:dyDescent="0.35">
      <c r="I112" s="180" t="s">
        <v>2100</v>
      </c>
      <c r="J112" s="180" t="s">
        <v>3054</v>
      </c>
      <c r="K112" s="180" t="s">
        <v>2099</v>
      </c>
      <c r="L112" s="180" t="s">
        <v>195</v>
      </c>
      <c r="N112" s="180" t="s">
        <v>3253</v>
      </c>
      <c r="O112" s="180" t="s">
        <v>3067</v>
      </c>
      <c r="P112" s="180" t="s">
        <v>10</v>
      </c>
      <c r="Q112" s="180" t="s">
        <v>4261</v>
      </c>
      <c r="R112" s="319"/>
      <c r="S112" s="180" t="s">
        <v>1099</v>
      </c>
      <c r="T112" s="180" t="s">
        <v>3148</v>
      </c>
      <c r="U112" s="180" t="s">
        <v>476</v>
      </c>
      <c r="V112" s="180" t="s">
        <v>3167</v>
      </c>
      <c r="W112" s="180" t="s">
        <v>3168</v>
      </c>
      <c r="X112" s="180" t="s">
        <v>4262</v>
      </c>
      <c r="Y112" s="180" t="s">
        <v>4263</v>
      </c>
      <c r="Z112" s="180" t="s">
        <v>60</v>
      </c>
      <c r="AA112" s="319"/>
      <c r="AB112" s="180" t="s">
        <v>3241</v>
      </c>
      <c r="AC112" s="180" t="s">
        <v>271</v>
      </c>
      <c r="AD112" s="180">
        <v>11</v>
      </c>
      <c r="AE112" s="319"/>
      <c r="AF112" s="180" t="s">
        <v>672</v>
      </c>
      <c r="AG112" s="180" t="s">
        <v>2098</v>
      </c>
      <c r="AH112" s="180" t="s">
        <v>2100</v>
      </c>
      <c r="AI112" s="180" t="s">
        <v>2099</v>
      </c>
      <c r="AJ112" s="180" t="s">
        <v>3055</v>
      </c>
      <c r="AK112" s="180" t="s">
        <v>238</v>
      </c>
    </row>
    <row r="113" spans="9:37" ht="12.5" x14ac:dyDescent="0.35">
      <c r="I113" s="180" t="s">
        <v>2100</v>
      </c>
      <c r="J113" s="180" t="s">
        <v>3074</v>
      </c>
      <c r="K113" s="180" t="s">
        <v>2099</v>
      </c>
      <c r="L113" s="180" t="s">
        <v>197</v>
      </c>
      <c r="N113" s="180" t="s">
        <v>3253</v>
      </c>
      <c r="O113" s="180" t="s">
        <v>4264</v>
      </c>
      <c r="P113" s="180" t="s">
        <v>10</v>
      </c>
      <c r="Q113" s="180" t="s">
        <v>4265</v>
      </c>
      <c r="R113" s="319"/>
      <c r="S113" s="180" t="s">
        <v>1099</v>
      </c>
      <c r="T113" s="180" t="s">
        <v>3148</v>
      </c>
      <c r="U113" s="180" t="s">
        <v>476</v>
      </c>
      <c r="V113" s="180" t="s">
        <v>3167</v>
      </c>
      <c r="W113" s="180" t="s">
        <v>3168</v>
      </c>
      <c r="X113" s="180" t="s">
        <v>4266</v>
      </c>
      <c r="Y113" s="180" t="s">
        <v>4267</v>
      </c>
      <c r="Z113" s="180" t="s">
        <v>60</v>
      </c>
      <c r="AA113" s="319"/>
      <c r="AB113" s="180" t="s">
        <v>3152</v>
      </c>
      <c r="AC113" s="180" t="s">
        <v>175</v>
      </c>
      <c r="AD113" s="180">
        <v>24</v>
      </c>
      <c r="AE113" s="319"/>
      <c r="AF113" s="180" t="s">
        <v>672</v>
      </c>
      <c r="AG113" s="180" t="s">
        <v>2098</v>
      </c>
      <c r="AH113" s="180" t="s">
        <v>2100</v>
      </c>
      <c r="AI113" s="180" t="s">
        <v>2099</v>
      </c>
      <c r="AJ113" s="180" t="s">
        <v>3057</v>
      </c>
      <c r="AK113" s="180" t="s">
        <v>240</v>
      </c>
    </row>
    <row r="114" spans="9:37" ht="12.5" x14ac:dyDescent="0.35">
      <c r="I114" s="180" t="s">
        <v>2100</v>
      </c>
      <c r="J114" s="180" t="s">
        <v>3052</v>
      </c>
      <c r="K114" s="180" t="s">
        <v>2099</v>
      </c>
      <c r="L114" s="180" t="s">
        <v>199</v>
      </c>
      <c r="N114" s="180" t="s">
        <v>3253</v>
      </c>
      <c r="O114" s="180" t="s">
        <v>4268</v>
      </c>
      <c r="P114" s="180" t="s">
        <v>10</v>
      </c>
      <c r="Q114" s="180" t="s">
        <v>4269</v>
      </c>
      <c r="R114" s="319"/>
      <c r="S114" s="180" t="s">
        <v>1099</v>
      </c>
      <c r="T114" s="180" t="s">
        <v>3148</v>
      </c>
      <c r="U114" s="180" t="s">
        <v>476</v>
      </c>
      <c r="V114" s="180" t="s">
        <v>3167</v>
      </c>
      <c r="W114" s="180" t="s">
        <v>3168</v>
      </c>
      <c r="X114" s="180" t="s">
        <v>4270</v>
      </c>
      <c r="Y114" s="180" t="s">
        <v>4271</v>
      </c>
      <c r="Z114" s="180" t="s">
        <v>60</v>
      </c>
      <c r="AA114" s="319"/>
      <c r="AB114" s="180" t="s">
        <v>3076</v>
      </c>
      <c r="AC114" s="180" t="s">
        <v>212</v>
      </c>
      <c r="AD114" s="180">
        <v>43</v>
      </c>
      <c r="AE114" s="319"/>
      <c r="AF114" s="180" t="s">
        <v>672</v>
      </c>
      <c r="AG114" s="180" t="s">
        <v>2098</v>
      </c>
      <c r="AH114" s="180" t="s">
        <v>2100</v>
      </c>
      <c r="AI114" s="180" t="s">
        <v>2099</v>
      </c>
      <c r="AJ114" s="180" t="s">
        <v>4272</v>
      </c>
    </row>
    <row r="115" spans="9:37" ht="12.5" x14ac:dyDescent="0.35">
      <c r="I115" s="180" t="s">
        <v>2100</v>
      </c>
      <c r="J115" s="180" t="s">
        <v>3059</v>
      </c>
      <c r="K115" s="180" t="s">
        <v>2099</v>
      </c>
      <c r="L115" s="180" t="s">
        <v>3060</v>
      </c>
      <c r="N115" s="180" t="s">
        <v>3253</v>
      </c>
      <c r="O115" s="180" t="s">
        <v>4273</v>
      </c>
      <c r="P115" s="180" t="s">
        <v>10</v>
      </c>
      <c r="Q115" s="180" t="s">
        <v>4274</v>
      </c>
      <c r="R115" s="319"/>
      <c r="S115" s="180" t="s">
        <v>1099</v>
      </c>
      <c r="T115" s="180" t="s">
        <v>3148</v>
      </c>
      <c r="U115" s="180" t="s">
        <v>476</v>
      </c>
      <c r="V115" s="180" t="s">
        <v>3167</v>
      </c>
      <c r="W115" s="180" t="s">
        <v>3168</v>
      </c>
      <c r="X115" s="180" t="s">
        <v>4275</v>
      </c>
      <c r="Y115" s="180" t="s">
        <v>4276</v>
      </c>
      <c r="Z115" s="180" t="s">
        <v>60</v>
      </c>
      <c r="AA115" s="319"/>
      <c r="AB115" s="180" t="s">
        <v>618</v>
      </c>
      <c r="AC115" s="180" t="s">
        <v>273</v>
      </c>
      <c r="AD115" s="180">
        <v>15</v>
      </c>
      <c r="AE115" s="319"/>
      <c r="AF115" s="180" t="s">
        <v>672</v>
      </c>
      <c r="AG115" s="180" t="s">
        <v>2098</v>
      </c>
      <c r="AH115" s="180" t="s">
        <v>2100</v>
      </c>
      <c r="AI115" s="180" t="s">
        <v>2099</v>
      </c>
      <c r="AJ115" s="180" t="s">
        <v>3047</v>
      </c>
    </row>
    <row r="116" spans="9:37" ht="12.5" x14ac:dyDescent="0.35">
      <c r="I116" s="180" t="s">
        <v>2100</v>
      </c>
      <c r="J116" s="180" t="s">
        <v>3073</v>
      </c>
      <c r="K116" s="180" t="s">
        <v>2099</v>
      </c>
      <c r="L116" s="180" t="s">
        <v>201</v>
      </c>
      <c r="N116" s="180" t="s">
        <v>3253</v>
      </c>
      <c r="O116" s="180" t="s">
        <v>3157</v>
      </c>
      <c r="P116" s="180" t="s">
        <v>10</v>
      </c>
      <c r="Q116" s="180" t="s">
        <v>4277</v>
      </c>
      <c r="R116" s="319"/>
      <c r="S116" s="180" t="s">
        <v>1099</v>
      </c>
      <c r="T116" s="180" t="s">
        <v>3148</v>
      </c>
      <c r="U116" s="180" t="s">
        <v>476</v>
      </c>
      <c r="V116" s="180" t="s">
        <v>3167</v>
      </c>
      <c r="W116" s="180" t="s">
        <v>3168</v>
      </c>
      <c r="X116" s="180" t="s">
        <v>4278</v>
      </c>
      <c r="Y116" s="180" t="s">
        <v>4279</v>
      </c>
      <c r="Z116" s="180" t="s">
        <v>60</v>
      </c>
      <c r="AA116" s="319"/>
      <c r="AB116" s="180" t="s">
        <v>3261</v>
      </c>
      <c r="AC116" s="180" t="s">
        <v>28</v>
      </c>
      <c r="AD116" s="180">
        <v>12</v>
      </c>
      <c r="AE116" s="319"/>
      <c r="AF116" s="180" t="s">
        <v>672</v>
      </c>
      <c r="AG116" s="180" t="s">
        <v>2098</v>
      </c>
      <c r="AH116" s="180" t="s">
        <v>2100</v>
      </c>
      <c r="AI116" s="180" t="s">
        <v>2099</v>
      </c>
      <c r="AJ116" s="180" t="s">
        <v>4280</v>
      </c>
    </row>
    <row r="117" spans="9:37" ht="12.5" x14ac:dyDescent="0.35">
      <c r="I117" s="180" t="s">
        <v>2100</v>
      </c>
      <c r="J117" s="180" t="s">
        <v>3047</v>
      </c>
      <c r="K117" s="180" t="s">
        <v>2099</v>
      </c>
      <c r="L117" s="180" t="s">
        <v>203</v>
      </c>
      <c r="N117" s="180" t="s">
        <v>3253</v>
      </c>
      <c r="O117" s="180" t="s">
        <v>4281</v>
      </c>
      <c r="P117" s="180" t="s">
        <v>10</v>
      </c>
      <c r="Q117" s="180" t="s">
        <v>4282</v>
      </c>
      <c r="R117" s="319"/>
      <c r="S117" s="180" t="s">
        <v>1099</v>
      </c>
      <c r="T117" s="180" t="s">
        <v>3148</v>
      </c>
      <c r="U117" s="180" t="s">
        <v>476</v>
      </c>
      <c r="V117" s="180" t="s">
        <v>3167</v>
      </c>
      <c r="W117" s="180" t="s">
        <v>3168</v>
      </c>
      <c r="X117" s="180" t="s">
        <v>4283</v>
      </c>
      <c r="Y117" s="180" t="s">
        <v>4284</v>
      </c>
      <c r="Z117" s="180" t="s">
        <v>60</v>
      </c>
      <c r="AA117" s="319"/>
      <c r="AB117" s="180" t="s">
        <v>3242</v>
      </c>
      <c r="AC117" s="180" t="s">
        <v>275</v>
      </c>
      <c r="AD117" s="180">
        <v>9</v>
      </c>
      <c r="AE117" s="319"/>
      <c r="AF117" s="180" t="s">
        <v>672</v>
      </c>
      <c r="AG117" s="180" t="s">
        <v>2098</v>
      </c>
      <c r="AH117" s="180" t="s">
        <v>2100</v>
      </c>
      <c r="AI117" s="180" t="s">
        <v>2099</v>
      </c>
      <c r="AJ117" s="180" t="s">
        <v>4285</v>
      </c>
    </row>
    <row r="118" spans="9:37" ht="12.5" x14ac:dyDescent="0.35">
      <c r="I118" s="180" t="s">
        <v>2100</v>
      </c>
      <c r="J118" s="180" t="s">
        <v>3056</v>
      </c>
      <c r="K118" s="180" t="s">
        <v>2099</v>
      </c>
      <c r="L118" s="180" t="s">
        <v>205</v>
      </c>
      <c r="N118" s="180" t="s">
        <v>3253</v>
      </c>
      <c r="O118" s="180" t="s">
        <v>4286</v>
      </c>
      <c r="P118" s="180" t="s">
        <v>10</v>
      </c>
      <c r="Q118" s="180" t="s">
        <v>4287</v>
      </c>
      <c r="R118" s="319"/>
      <c r="S118" s="180" t="s">
        <v>1099</v>
      </c>
      <c r="T118" s="180" t="s">
        <v>3148</v>
      </c>
      <c r="U118" s="180" t="s">
        <v>476</v>
      </c>
      <c r="V118" s="180" t="s">
        <v>3167</v>
      </c>
      <c r="W118" s="180" t="s">
        <v>3168</v>
      </c>
      <c r="X118" s="180" t="s">
        <v>4288</v>
      </c>
      <c r="Y118" s="180" t="s">
        <v>4289</v>
      </c>
      <c r="Z118" s="180" t="s">
        <v>60</v>
      </c>
      <c r="AA118" s="319"/>
      <c r="AB118" s="180" t="s">
        <v>3223</v>
      </c>
      <c r="AC118" s="180" t="s">
        <v>318</v>
      </c>
      <c r="AD118" s="180">
        <v>16</v>
      </c>
      <c r="AE118" s="319"/>
      <c r="AF118" s="180" t="s">
        <v>1799</v>
      </c>
      <c r="AG118" s="180" t="s">
        <v>3208</v>
      </c>
      <c r="AH118" s="180" t="s">
        <v>3233</v>
      </c>
      <c r="AI118" s="180" t="s">
        <v>3232</v>
      </c>
      <c r="AJ118" s="180" t="s">
        <v>3236</v>
      </c>
      <c r="AK118" s="180" t="s">
        <v>245</v>
      </c>
    </row>
    <row r="119" spans="9:37" ht="12.5" x14ac:dyDescent="0.35">
      <c r="I119" s="180" t="s">
        <v>2100</v>
      </c>
      <c r="J119" s="180" t="s">
        <v>2100</v>
      </c>
      <c r="K119" s="180" t="s">
        <v>2099</v>
      </c>
      <c r="L119" s="180" t="s">
        <v>206</v>
      </c>
      <c r="N119" s="180" t="s">
        <v>3253</v>
      </c>
      <c r="O119" s="180" t="s">
        <v>4290</v>
      </c>
      <c r="P119" s="180" t="s">
        <v>10</v>
      </c>
      <c r="Q119" s="180" t="s">
        <v>4291</v>
      </c>
      <c r="R119" s="319"/>
      <c r="S119" s="180" t="s">
        <v>1099</v>
      </c>
      <c r="T119" s="180" t="s">
        <v>3148</v>
      </c>
      <c r="U119" s="180" t="s">
        <v>476</v>
      </c>
      <c r="V119" s="180" t="s">
        <v>3167</v>
      </c>
      <c r="W119" s="180" t="s">
        <v>3168</v>
      </c>
      <c r="X119" s="180" t="s">
        <v>4292</v>
      </c>
      <c r="Y119" s="180" t="s">
        <v>4293</v>
      </c>
      <c r="Z119" s="180" t="s">
        <v>60</v>
      </c>
      <c r="AA119" s="319"/>
      <c r="AB119" s="180" t="s">
        <v>3196</v>
      </c>
      <c r="AC119" s="180" t="s">
        <v>155</v>
      </c>
      <c r="AD119" s="180">
        <v>17</v>
      </c>
      <c r="AE119" s="319"/>
      <c r="AF119" s="180" t="s">
        <v>1799</v>
      </c>
      <c r="AG119" s="180" t="s">
        <v>3208</v>
      </c>
      <c r="AH119" s="180" t="s">
        <v>3233</v>
      </c>
      <c r="AI119" s="180" t="s">
        <v>3232</v>
      </c>
      <c r="AJ119" s="180" t="s">
        <v>3251</v>
      </c>
      <c r="AK119" s="180" t="s">
        <v>247</v>
      </c>
    </row>
    <row r="120" spans="9:37" ht="12.5" x14ac:dyDescent="0.35">
      <c r="I120" s="180" t="s">
        <v>2100</v>
      </c>
      <c r="J120" s="180" t="s">
        <v>3061</v>
      </c>
      <c r="K120" s="180" t="s">
        <v>2099</v>
      </c>
      <c r="L120" s="180" t="s">
        <v>208</v>
      </c>
      <c r="N120" s="180" t="s">
        <v>3253</v>
      </c>
      <c r="O120" s="180" t="s">
        <v>4294</v>
      </c>
      <c r="P120" s="180" t="s">
        <v>10</v>
      </c>
      <c r="Q120" s="180" t="s">
        <v>4295</v>
      </c>
      <c r="R120" s="319"/>
      <c r="S120" s="180" t="s">
        <v>1099</v>
      </c>
      <c r="T120" s="180" t="s">
        <v>3148</v>
      </c>
      <c r="U120" s="180" t="s">
        <v>476</v>
      </c>
      <c r="V120" s="180" t="s">
        <v>3167</v>
      </c>
      <c r="W120" s="180" t="s">
        <v>3168</v>
      </c>
      <c r="X120" s="180" t="s">
        <v>4296</v>
      </c>
      <c r="Y120" s="180" t="s">
        <v>4297</v>
      </c>
      <c r="Z120" s="180" t="s">
        <v>60</v>
      </c>
      <c r="AA120" s="319"/>
      <c r="AB120" s="180" t="s">
        <v>3062</v>
      </c>
      <c r="AC120" s="180" t="s">
        <v>214</v>
      </c>
      <c r="AD120" s="180">
        <v>11</v>
      </c>
      <c r="AE120" s="319"/>
      <c r="AF120" s="180" t="s">
        <v>1799</v>
      </c>
      <c r="AG120" s="180" t="s">
        <v>3208</v>
      </c>
      <c r="AH120" s="180" t="s">
        <v>3233</v>
      </c>
      <c r="AI120" s="180" t="s">
        <v>3232</v>
      </c>
      <c r="AJ120" s="180" t="s">
        <v>3173</v>
      </c>
      <c r="AK120" s="180" t="s">
        <v>248</v>
      </c>
    </row>
    <row r="121" spans="9:37" ht="12.5" x14ac:dyDescent="0.35">
      <c r="I121" s="180" t="s">
        <v>2100</v>
      </c>
      <c r="J121" s="180" t="s">
        <v>3069</v>
      </c>
      <c r="K121" s="180" t="s">
        <v>2099</v>
      </c>
      <c r="L121" s="180" t="s">
        <v>210</v>
      </c>
      <c r="N121" s="180" t="s">
        <v>3253</v>
      </c>
      <c r="O121" s="180" t="s">
        <v>4298</v>
      </c>
      <c r="P121" s="180" t="s">
        <v>10</v>
      </c>
      <c r="Q121" s="180" t="s">
        <v>4299</v>
      </c>
      <c r="R121" s="319"/>
      <c r="S121" s="180" t="s">
        <v>1099</v>
      </c>
      <c r="T121" s="180" t="s">
        <v>3148</v>
      </c>
      <c r="U121" s="180" t="s">
        <v>476</v>
      </c>
      <c r="V121" s="180" t="s">
        <v>3167</v>
      </c>
      <c r="W121" s="180" t="s">
        <v>3168</v>
      </c>
      <c r="X121" s="180" t="s">
        <v>4300</v>
      </c>
      <c r="Y121" s="180" t="s">
        <v>4301</v>
      </c>
      <c r="Z121" s="180" t="s">
        <v>60</v>
      </c>
      <c r="AA121" s="319"/>
      <c r="AB121" s="180" t="s">
        <v>3216</v>
      </c>
      <c r="AC121" s="180" t="s">
        <v>320</v>
      </c>
      <c r="AD121" s="180">
        <v>11</v>
      </c>
      <c r="AE121" s="319"/>
      <c r="AF121" s="180" t="s">
        <v>1799</v>
      </c>
      <c r="AG121" s="180" t="s">
        <v>3208</v>
      </c>
      <c r="AH121" s="180" t="s">
        <v>3233</v>
      </c>
      <c r="AI121" s="180" t="s">
        <v>3232</v>
      </c>
      <c r="AJ121" s="180" t="s">
        <v>3920</v>
      </c>
    </row>
    <row r="122" spans="9:37" ht="12.5" x14ac:dyDescent="0.35">
      <c r="I122" s="180" t="s">
        <v>2100</v>
      </c>
      <c r="J122" s="180" t="s">
        <v>3076</v>
      </c>
      <c r="K122" s="180" t="s">
        <v>2099</v>
      </c>
      <c r="L122" s="180" t="s">
        <v>212</v>
      </c>
      <c r="N122" s="180" t="s">
        <v>3253</v>
      </c>
      <c r="O122" s="180" t="s">
        <v>4302</v>
      </c>
      <c r="P122" s="180" t="s">
        <v>10</v>
      </c>
      <c r="Q122" s="180" t="s">
        <v>4303</v>
      </c>
      <c r="R122" s="319"/>
      <c r="S122" s="180" t="s">
        <v>1099</v>
      </c>
      <c r="T122" s="180" t="s">
        <v>3148</v>
      </c>
      <c r="U122" s="180" t="s">
        <v>476</v>
      </c>
      <c r="V122" s="180" t="s">
        <v>3167</v>
      </c>
      <c r="W122" s="180" t="s">
        <v>3168</v>
      </c>
      <c r="X122" s="180" t="s">
        <v>4304</v>
      </c>
      <c r="Y122" s="180" t="s">
        <v>4305</v>
      </c>
      <c r="Z122" s="180" t="s">
        <v>60</v>
      </c>
      <c r="AA122" s="319"/>
      <c r="AB122" s="180" t="s">
        <v>3230</v>
      </c>
      <c r="AC122" s="180" t="s">
        <v>322</v>
      </c>
      <c r="AD122" s="180">
        <v>9</v>
      </c>
      <c r="AE122" s="319"/>
      <c r="AF122" s="180" t="s">
        <v>1799</v>
      </c>
      <c r="AG122" s="180" t="s">
        <v>3208</v>
      </c>
      <c r="AH122" s="180" t="s">
        <v>3233</v>
      </c>
      <c r="AI122" s="180" t="s">
        <v>3232</v>
      </c>
      <c r="AJ122" s="180" t="s">
        <v>3249</v>
      </c>
      <c r="AK122" s="180" t="s">
        <v>250</v>
      </c>
    </row>
    <row r="123" spans="9:37" ht="12.5" x14ac:dyDescent="0.35">
      <c r="I123" s="180" t="s">
        <v>2100</v>
      </c>
      <c r="J123" s="180" t="s">
        <v>3062</v>
      </c>
      <c r="K123" s="180" t="s">
        <v>2099</v>
      </c>
      <c r="L123" s="180" t="s">
        <v>214</v>
      </c>
      <c r="N123" s="180" t="s">
        <v>3253</v>
      </c>
      <c r="O123" s="180" t="s">
        <v>4306</v>
      </c>
      <c r="P123" s="180" t="s">
        <v>10</v>
      </c>
      <c r="Q123" s="180" t="s">
        <v>4307</v>
      </c>
      <c r="R123" s="319"/>
      <c r="S123" s="180" t="s">
        <v>1099</v>
      </c>
      <c r="T123" s="180" t="s">
        <v>3148</v>
      </c>
      <c r="U123" s="180" t="s">
        <v>476</v>
      </c>
      <c r="V123" s="180" t="s">
        <v>3167</v>
      </c>
      <c r="W123" s="180" t="s">
        <v>3168</v>
      </c>
      <c r="X123" s="180" t="s">
        <v>4308</v>
      </c>
      <c r="Y123" s="180" t="s">
        <v>4309</v>
      </c>
      <c r="Z123" s="180" t="s">
        <v>60</v>
      </c>
      <c r="AA123" s="319"/>
      <c r="AB123" s="180" t="s">
        <v>3215</v>
      </c>
      <c r="AC123" s="180" t="s">
        <v>324</v>
      </c>
      <c r="AD123" s="180">
        <v>6</v>
      </c>
      <c r="AE123" s="319"/>
      <c r="AF123" s="180" t="s">
        <v>1799</v>
      </c>
      <c r="AG123" s="180" t="s">
        <v>3208</v>
      </c>
      <c r="AH123" s="180" t="s">
        <v>3233</v>
      </c>
      <c r="AI123" s="180" t="s">
        <v>3232</v>
      </c>
      <c r="AJ123" s="180" t="s">
        <v>3240</v>
      </c>
      <c r="AK123" s="180" t="s">
        <v>252</v>
      </c>
    </row>
    <row r="124" spans="9:37" ht="12.5" x14ac:dyDescent="0.35">
      <c r="I124" s="180" t="s">
        <v>2100</v>
      </c>
      <c r="J124" s="180" t="s">
        <v>3051</v>
      </c>
      <c r="K124" s="180" t="s">
        <v>2099</v>
      </c>
      <c r="L124" s="180" t="s">
        <v>216</v>
      </c>
      <c r="N124" s="180" t="s">
        <v>3253</v>
      </c>
      <c r="O124" s="180" t="s">
        <v>3248</v>
      </c>
      <c r="P124" s="180" t="s">
        <v>10</v>
      </c>
      <c r="Q124" s="180" t="s">
        <v>4310</v>
      </c>
      <c r="R124" s="319"/>
      <c r="S124" s="180" t="s">
        <v>1099</v>
      </c>
      <c r="T124" s="180" t="s">
        <v>3148</v>
      </c>
      <c r="U124" s="180" t="s">
        <v>476</v>
      </c>
      <c r="V124" s="180" t="s">
        <v>3167</v>
      </c>
      <c r="W124" s="180" t="s">
        <v>3168</v>
      </c>
      <c r="X124" s="180" t="s">
        <v>4311</v>
      </c>
      <c r="Y124" s="180" t="s">
        <v>4312</v>
      </c>
      <c r="Z124" s="180" t="s">
        <v>60</v>
      </c>
      <c r="AA124" s="319"/>
      <c r="AB124" s="180" t="s">
        <v>3212</v>
      </c>
      <c r="AC124" s="180" t="s">
        <v>326</v>
      </c>
      <c r="AD124" s="180">
        <v>3</v>
      </c>
      <c r="AE124" s="319"/>
      <c r="AF124" s="180" t="s">
        <v>1799</v>
      </c>
      <c r="AG124" s="180" t="s">
        <v>3208</v>
      </c>
      <c r="AH124" s="180" t="s">
        <v>3233</v>
      </c>
      <c r="AI124" s="180" t="s">
        <v>3232</v>
      </c>
      <c r="AJ124" s="180" t="s">
        <v>3246</v>
      </c>
      <c r="AK124" s="180" t="s">
        <v>254</v>
      </c>
    </row>
    <row r="125" spans="9:37" ht="12.5" x14ac:dyDescent="0.35">
      <c r="I125" s="180" t="s">
        <v>2100</v>
      </c>
      <c r="J125" s="180" t="s">
        <v>3071</v>
      </c>
      <c r="K125" s="180" t="s">
        <v>2099</v>
      </c>
      <c r="L125" s="180" t="s">
        <v>218</v>
      </c>
      <c r="N125" s="180" t="s">
        <v>3253</v>
      </c>
      <c r="O125" s="180" t="s">
        <v>4313</v>
      </c>
      <c r="P125" s="180" t="s">
        <v>10</v>
      </c>
      <c r="Q125" s="180" t="s">
        <v>4314</v>
      </c>
      <c r="R125" s="319"/>
      <c r="S125" s="180" t="s">
        <v>1099</v>
      </c>
      <c r="T125" s="180" t="s">
        <v>3148</v>
      </c>
      <c r="U125" s="180" t="s">
        <v>476</v>
      </c>
      <c r="V125" s="180" t="s">
        <v>3167</v>
      </c>
      <c r="W125" s="180" t="s">
        <v>3168</v>
      </c>
      <c r="X125" s="180" t="s">
        <v>4315</v>
      </c>
      <c r="Y125" s="180" t="s">
        <v>4316</v>
      </c>
      <c r="Z125" s="180" t="s">
        <v>60</v>
      </c>
      <c r="AA125" s="319"/>
      <c r="AB125" s="180" t="s">
        <v>3262</v>
      </c>
      <c r="AC125" s="180" t="s">
        <v>24</v>
      </c>
      <c r="AD125" s="180">
        <v>10</v>
      </c>
      <c r="AE125" s="319"/>
      <c r="AF125" s="180" t="s">
        <v>1799</v>
      </c>
      <c r="AG125" s="180" t="s">
        <v>3208</v>
      </c>
      <c r="AH125" s="180" t="s">
        <v>3233</v>
      </c>
      <c r="AI125" s="180" t="s">
        <v>3232</v>
      </c>
      <c r="AJ125" s="180" t="s">
        <v>3243</v>
      </c>
      <c r="AK125" s="180" t="s">
        <v>256</v>
      </c>
    </row>
    <row r="126" spans="9:37" ht="12.5" x14ac:dyDescent="0.35">
      <c r="I126" s="180" t="s">
        <v>2100</v>
      </c>
      <c r="J126" s="180" t="s">
        <v>3053</v>
      </c>
      <c r="K126" s="180" t="s">
        <v>2099</v>
      </c>
      <c r="L126" s="180" t="s">
        <v>220</v>
      </c>
      <c r="N126" s="180" t="s">
        <v>3253</v>
      </c>
      <c r="O126" s="180" t="s">
        <v>4317</v>
      </c>
      <c r="P126" s="180" t="s">
        <v>10</v>
      </c>
      <c r="Q126" s="180" t="s">
        <v>4318</v>
      </c>
      <c r="R126" s="319"/>
      <c r="S126" s="180" t="s">
        <v>1099</v>
      </c>
      <c r="T126" s="180" t="s">
        <v>3148</v>
      </c>
      <c r="U126" s="180" t="s">
        <v>476</v>
      </c>
      <c r="V126" s="180" t="s">
        <v>3167</v>
      </c>
      <c r="W126" s="180" t="s">
        <v>3168</v>
      </c>
      <c r="X126" s="180" t="s">
        <v>4319</v>
      </c>
      <c r="Y126" s="180" t="s">
        <v>4320</v>
      </c>
      <c r="Z126" s="180" t="s">
        <v>60</v>
      </c>
      <c r="AA126" s="319"/>
      <c r="AB126" s="180" t="s">
        <v>3079</v>
      </c>
      <c r="AC126" s="180" t="s">
        <v>125</v>
      </c>
      <c r="AD126" s="180">
        <v>14</v>
      </c>
      <c r="AE126" s="319"/>
      <c r="AF126" s="180" t="s">
        <v>1799</v>
      </c>
      <c r="AG126" s="180" t="s">
        <v>3208</v>
      </c>
      <c r="AH126" s="180" t="s">
        <v>3233</v>
      </c>
      <c r="AI126" s="180" t="s">
        <v>3232</v>
      </c>
      <c r="AJ126" s="180" t="s">
        <v>3239</v>
      </c>
      <c r="AK126" s="180" t="s">
        <v>258</v>
      </c>
    </row>
    <row r="127" spans="9:37" ht="12.5" x14ac:dyDescent="0.35">
      <c r="I127" s="180" t="s">
        <v>2100</v>
      </c>
      <c r="J127" s="180" t="s">
        <v>3075</v>
      </c>
      <c r="K127" s="180" t="s">
        <v>2099</v>
      </c>
      <c r="L127" s="180" t="s">
        <v>222</v>
      </c>
      <c r="N127" s="180" t="s">
        <v>3253</v>
      </c>
      <c r="O127" s="180" t="s">
        <v>4321</v>
      </c>
      <c r="P127" s="180" t="s">
        <v>10</v>
      </c>
      <c r="Q127" s="180" t="s">
        <v>4322</v>
      </c>
      <c r="R127" s="319"/>
      <c r="S127" s="180" t="s">
        <v>1099</v>
      </c>
      <c r="T127" s="180" t="s">
        <v>3148</v>
      </c>
      <c r="U127" s="180" t="s">
        <v>476</v>
      </c>
      <c r="V127" s="180" t="s">
        <v>3167</v>
      </c>
      <c r="W127" s="180" t="s">
        <v>3168</v>
      </c>
      <c r="X127" s="180" t="s">
        <v>4323</v>
      </c>
      <c r="Y127" s="180" t="s">
        <v>4324</v>
      </c>
      <c r="Z127" s="180" t="s">
        <v>60</v>
      </c>
      <c r="AA127" s="319"/>
      <c r="AB127" s="180" t="s">
        <v>3132</v>
      </c>
      <c r="AC127" s="180" t="s">
        <v>367</v>
      </c>
      <c r="AD127" s="180">
        <v>19</v>
      </c>
      <c r="AE127" s="319"/>
      <c r="AF127" s="180" t="s">
        <v>1799</v>
      </c>
      <c r="AG127" s="180" t="s">
        <v>3208</v>
      </c>
      <c r="AH127" s="180" t="s">
        <v>3233</v>
      </c>
      <c r="AI127" s="180" t="s">
        <v>3232</v>
      </c>
      <c r="AJ127" s="180" t="s">
        <v>3233</v>
      </c>
      <c r="AK127" s="180" t="s">
        <v>259</v>
      </c>
    </row>
    <row r="128" spans="9:37" ht="12.5" x14ac:dyDescent="0.35">
      <c r="I128" s="180" t="s">
        <v>2100</v>
      </c>
      <c r="J128" s="180" t="s">
        <v>3046</v>
      </c>
      <c r="K128" s="180" t="s">
        <v>2099</v>
      </c>
      <c r="L128" s="180" t="s">
        <v>224</v>
      </c>
      <c r="N128" s="180" t="s">
        <v>3253</v>
      </c>
      <c r="O128" s="180" t="s">
        <v>555</v>
      </c>
      <c r="P128" s="180" t="s">
        <v>10</v>
      </c>
      <c r="Q128" s="180" t="s">
        <v>4325</v>
      </c>
      <c r="R128" s="319"/>
      <c r="S128" s="180" t="s">
        <v>1099</v>
      </c>
      <c r="T128" s="180" t="s">
        <v>3148</v>
      </c>
      <c r="U128" s="180" t="s">
        <v>476</v>
      </c>
      <c r="V128" s="180" t="s">
        <v>3167</v>
      </c>
      <c r="W128" s="180" t="s">
        <v>3168</v>
      </c>
      <c r="X128" s="180" t="s">
        <v>4326</v>
      </c>
      <c r="Y128" s="180" t="s">
        <v>4327</v>
      </c>
      <c r="Z128" s="180" t="s">
        <v>60</v>
      </c>
      <c r="AA128" s="319"/>
      <c r="AB128" s="180" t="s">
        <v>3129</v>
      </c>
      <c r="AC128" s="180" t="s">
        <v>369</v>
      </c>
      <c r="AD128" s="180">
        <v>5</v>
      </c>
      <c r="AE128" s="319"/>
      <c r="AF128" s="180" t="s">
        <v>1799</v>
      </c>
      <c r="AG128" s="180" t="s">
        <v>3208</v>
      </c>
      <c r="AH128" s="180" t="s">
        <v>3233</v>
      </c>
      <c r="AI128" s="180" t="s">
        <v>3232</v>
      </c>
      <c r="AJ128" s="180" t="s">
        <v>3244</v>
      </c>
      <c r="AK128" s="180" t="s">
        <v>261</v>
      </c>
    </row>
    <row r="129" spans="9:37" ht="12.5" x14ac:dyDescent="0.35">
      <c r="I129" s="180" t="s">
        <v>2100</v>
      </c>
      <c r="J129" s="180" t="s">
        <v>3072</v>
      </c>
      <c r="K129" s="180" t="s">
        <v>2099</v>
      </c>
      <c r="L129" s="180" t="s">
        <v>226</v>
      </c>
      <c r="N129" s="180" t="s">
        <v>3253</v>
      </c>
      <c r="O129" s="180" t="s">
        <v>4328</v>
      </c>
      <c r="P129" s="180" t="s">
        <v>10</v>
      </c>
      <c r="Q129" s="180" t="s">
        <v>4329</v>
      </c>
      <c r="R129" s="319"/>
      <c r="S129" s="180" t="s">
        <v>1099</v>
      </c>
      <c r="T129" s="180" t="s">
        <v>3148</v>
      </c>
      <c r="U129" s="180" t="s">
        <v>476</v>
      </c>
      <c r="V129" s="180" t="s">
        <v>3167</v>
      </c>
      <c r="W129" s="180" t="s">
        <v>3168</v>
      </c>
      <c r="X129" s="180" t="s">
        <v>4330</v>
      </c>
      <c r="Y129" s="180" t="s">
        <v>4331</v>
      </c>
      <c r="Z129" s="180" t="s">
        <v>60</v>
      </c>
      <c r="AA129" s="319"/>
      <c r="AB129" s="180" t="s">
        <v>3176</v>
      </c>
      <c r="AC129" s="180" t="s">
        <v>80</v>
      </c>
      <c r="AD129" s="180">
        <v>29</v>
      </c>
      <c r="AE129" s="319"/>
      <c r="AF129" s="180" t="s">
        <v>1799</v>
      </c>
      <c r="AG129" s="180" t="s">
        <v>3208</v>
      </c>
      <c r="AH129" s="180" t="s">
        <v>3233</v>
      </c>
      <c r="AI129" s="180" t="s">
        <v>3232</v>
      </c>
      <c r="AJ129" s="180" t="s">
        <v>4332</v>
      </c>
    </row>
    <row r="130" spans="9:37" ht="12.5" x14ac:dyDescent="0.35">
      <c r="I130" s="180" t="s">
        <v>2100</v>
      </c>
      <c r="J130" s="180" t="s">
        <v>227</v>
      </c>
      <c r="K130" s="180" t="s">
        <v>2099</v>
      </c>
      <c r="L130" s="180" t="s">
        <v>228</v>
      </c>
      <c r="N130" s="180" t="s">
        <v>3253</v>
      </c>
      <c r="O130" s="180" t="s">
        <v>4333</v>
      </c>
      <c r="P130" s="180" t="s">
        <v>10</v>
      </c>
      <c r="Q130" s="180" t="s">
        <v>4334</v>
      </c>
      <c r="R130" s="319"/>
      <c r="S130" s="180" t="s">
        <v>1099</v>
      </c>
      <c r="T130" s="180" t="s">
        <v>3148</v>
      </c>
      <c r="U130" s="180" t="s">
        <v>476</v>
      </c>
      <c r="V130" s="180" t="s">
        <v>3167</v>
      </c>
      <c r="W130" s="180" t="s">
        <v>3168</v>
      </c>
      <c r="X130" s="180" t="s">
        <v>4335</v>
      </c>
      <c r="Y130" s="180" t="s">
        <v>4336</v>
      </c>
      <c r="Z130" s="180" t="s">
        <v>60</v>
      </c>
      <c r="AA130" s="319"/>
      <c r="AB130" s="180" t="s">
        <v>3177</v>
      </c>
      <c r="AC130" s="180" t="s">
        <v>82</v>
      </c>
      <c r="AD130" s="180">
        <v>32</v>
      </c>
      <c r="AE130" s="319"/>
      <c r="AF130" s="180" t="s">
        <v>1799</v>
      </c>
      <c r="AG130" s="180" t="s">
        <v>3208</v>
      </c>
      <c r="AH130" s="180" t="s">
        <v>3233</v>
      </c>
      <c r="AI130" s="180" t="s">
        <v>3232</v>
      </c>
      <c r="AJ130" s="180" t="s">
        <v>3238</v>
      </c>
      <c r="AK130" s="180" t="s">
        <v>263</v>
      </c>
    </row>
    <row r="131" spans="9:37" ht="12.5" x14ac:dyDescent="0.35">
      <c r="I131" s="180" t="s">
        <v>2100</v>
      </c>
      <c r="J131" s="180" t="s">
        <v>3068</v>
      </c>
      <c r="K131" s="180" t="s">
        <v>2099</v>
      </c>
      <c r="L131" s="180" t="s">
        <v>230</v>
      </c>
      <c r="N131" s="180" t="s">
        <v>3253</v>
      </c>
      <c r="O131" s="180" t="s">
        <v>2445</v>
      </c>
      <c r="P131" s="180" t="s">
        <v>10</v>
      </c>
      <c r="Q131" s="180" t="s">
        <v>4337</v>
      </c>
      <c r="R131" s="319"/>
      <c r="S131" s="180" t="s">
        <v>1099</v>
      </c>
      <c r="T131" s="180" t="s">
        <v>3148</v>
      </c>
      <c r="U131" s="180" t="s">
        <v>476</v>
      </c>
      <c r="V131" s="180" t="s">
        <v>3167</v>
      </c>
      <c r="W131" s="180" t="s">
        <v>3168</v>
      </c>
      <c r="X131" s="180" t="s">
        <v>4338</v>
      </c>
      <c r="Y131" s="180" t="s">
        <v>4339</v>
      </c>
      <c r="Z131" s="180" t="s">
        <v>60</v>
      </c>
      <c r="AA131" s="319"/>
      <c r="AB131" s="180" t="s">
        <v>3051</v>
      </c>
      <c r="AC131" s="180" t="s">
        <v>216</v>
      </c>
      <c r="AD131" s="180">
        <v>13</v>
      </c>
      <c r="AE131" s="319"/>
      <c r="AF131" s="180" t="s">
        <v>1799</v>
      </c>
      <c r="AG131" s="180" t="s">
        <v>3208</v>
      </c>
      <c r="AH131" s="180" t="s">
        <v>3233</v>
      </c>
      <c r="AI131" s="180" t="s">
        <v>3232</v>
      </c>
      <c r="AJ131" s="180" t="s">
        <v>3248</v>
      </c>
      <c r="AK131" s="180" t="s">
        <v>265</v>
      </c>
    </row>
    <row r="132" spans="9:37" ht="12.5" x14ac:dyDescent="0.35">
      <c r="I132" s="180" t="s">
        <v>2100</v>
      </c>
      <c r="J132" s="180" t="s">
        <v>3070</v>
      </c>
      <c r="K132" s="180" t="s">
        <v>2099</v>
      </c>
      <c r="L132" s="180" t="s">
        <v>232</v>
      </c>
      <c r="N132" s="180" t="s">
        <v>3120</v>
      </c>
      <c r="O132" s="180" t="s">
        <v>4340</v>
      </c>
      <c r="P132" s="180" t="s">
        <v>341</v>
      </c>
      <c r="Q132" s="180" t="s">
        <v>4341</v>
      </c>
      <c r="R132" s="319"/>
      <c r="S132" s="180" t="s">
        <v>1099</v>
      </c>
      <c r="T132" s="180" t="s">
        <v>3148</v>
      </c>
      <c r="U132" s="180" t="s">
        <v>476</v>
      </c>
      <c r="V132" s="180" t="s">
        <v>3167</v>
      </c>
      <c r="W132" s="180" t="s">
        <v>3168</v>
      </c>
      <c r="X132" s="180" t="s">
        <v>4342</v>
      </c>
      <c r="Y132" s="180" t="s">
        <v>4343</v>
      </c>
      <c r="Z132" s="180" t="s">
        <v>60</v>
      </c>
      <c r="AA132" s="319"/>
      <c r="AB132" s="180" t="s">
        <v>3130</v>
      </c>
      <c r="AC132" s="180" t="s">
        <v>371</v>
      </c>
      <c r="AD132" s="180">
        <v>8</v>
      </c>
      <c r="AE132" s="319"/>
      <c r="AF132" s="180" t="s">
        <v>1799</v>
      </c>
      <c r="AG132" s="180" t="s">
        <v>3208</v>
      </c>
      <c r="AH132" s="180" t="s">
        <v>3233</v>
      </c>
      <c r="AI132" s="180" t="s">
        <v>3232</v>
      </c>
      <c r="AJ132" s="180" t="s">
        <v>3245</v>
      </c>
      <c r="AK132" s="180" t="s">
        <v>267</v>
      </c>
    </row>
    <row r="133" spans="9:37" ht="12.5" x14ac:dyDescent="0.35">
      <c r="I133" s="180" t="s">
        <v>2100</v>
      </c>
      <c r="J133" s="180" t="s">
        <v>233</v>
      </c>
      <c r="K133" s="180" t="s">
        <v>2099</v>
      </c>
      <c r="L133" s="180" t="s">
        <v>234</v>
      </c>
      <c r="N133" s="180" t="s">
        <v>3120</v>
      </c>
      <c r="O133" s="180" t="s">
        <v>4344</v>
      </c>
      <c r="P133" s="180" t="s">
        <v>341</v>
      </c>
      <c r="Q133" s="180" t="s">
        <v>4345</v>
      </c>
      <c r="R133" s="319"/>
      <c r="S133" s="180" t="s">
        <v>1099</v>
      </c>
      <c r="T133" s="180" t="s">
        <v>3148</v>
      </c>
      <c r="U133" s="180" t="s">
        <v>476</v>
      </c>
      <c r="V133" s="180" t="s">
        <v>3167</v>
      </c>
      <c r="W133" s="180" t="s">
        <v>3168</v>
      </c>
      <c r="X133" s="180" t="s">
        <v>4346</v>
      </c>
      <c r="Y133" s="180" t="s">
        <v>1040</v>
      </c>
      <c r="Z133" s="180" t="s">
        <v>60</v>
      </c>
      <c r="AA133" s="319"/>
      <c r="AB133" s="180" t="s">
        <v>3153</v>
      </c>
      <c r="AC133" s="180" t="s">
        <v>178</v>
      </c>
      <c r="AD133" s="180">
        <v>22</v>
      </c>
      <c r="AE133" s="319"/>
      <c r="AF133" s="180" t="s">
        <v>1799</v>
      </c>
      <c r="AG133" s="180" t="s">
        <v>3208</v>
      </c>
      <c r="AH133" s="180" t="s">
        <v>3233</v>
      </c>
      <c r="AI133" s="180" t="s">
        <v>3232</v>
      </c>
      <c r="AJ133" s="180" t="s">
        <v>3237</v>
      </c>
      <c r="AK133" s="180" t="s">
        <v>269</v>
      </c>
    </row>
    <row r="134" spans="9:37" ht="12.5" x14ac:dyDescent="0.35">
      <c r="I134" s="180" t="s">
        <v>2100</v>
      </c>
      <c r="J134" s="180" t="s">
        <v>897</v>
      </c>
      <c r="K134" s="180" t="s">
        <v>2099</v>
      </c>
      <c r="L134" s="180" t="s">
        <v>236</v>
      </c>
      <c r="N134" s="180" t="s">
        <v>3120</v>
      </c>
      <c r="O134" s="180" t="s">
        <v>3120</v>
      </c>
      <c r="P134" s="180" t="s">
        <v>341</v>
      </c>
      <c r="Q134" s="180" t="s">
        <v>4347</v>
      </c>
      <c r="R134" s="319"/>
      <c r="S134" s="180" t="s">
        <v>1099</v>
      </c>
      <c r="T134" s="180" t="s">
        <v>3148</v>
      </c>
      <c r="U134" s="180" t="s">
        <v>476</v>
      </c>
      <c r="V134" s="180" t="s">
        <v>3167</v>
      </c>
      <c r="W134" s="180" t="s">
        <v>3168</v>
      </c>
      <c r="X134" s="180" t="s">
        <v>4348</v>
      </c>
      <c r="Y134" s="180" t="s">
        <v>4349</v>
      </c>
      <c r="Z134" s="180" t="s">
        <v>60</v>
      </c>
      <c r="AA134" s="319"/>
      <c r="AB134" s="180" t="s">
        <v>3258</v>
      </c>
      <c r="AC134" s="180" t="s">
        <v>30</v>
      </c>
      <c r="AD134" s="180">
        <v>11</v>
      </c>
      <c r="AE134" s="319"/>
      <c r="AF134" s="180" t="s">
        <v>1799</v>
      </c>
      <c r="AG134" s="180" t="s">
        <v>3208</v>
      </c>
      <c r="AH134" s="180" t="s">
        <v>3233</v>
      </c>
      <c r="AI134" s="180" t="s">
        <v>3232</v>
      </c>
      <c r="AJ134" s="180" t="s">
        <v>3241</v>
      </c>
      <c r="AK134" s="180" t="s">
        <v>271</v>
      </c>
    </row>
    <row r="135" spans="9:37" ht="12.5" x14ac:dyDescent="0.35">
      <c r="I135" s="180" t="s">
        <v>2100</v>
      </c>
      <c r="J135" s="180" t="s">
        <v>3055</v>
      </c>
      <c r="K135" s="180" t="s">
        <v>2099</v>
      </c>
      <c r="L135" s="180" t="s">
        <v>238</v>
      </c>
      <c r="N135" s="180" t="s">
        <v>3120</v>
      </c>
      <c r="O135" s="180" t="s">
        <v>4350</v>
      </c>
      <c r="P135" s="180" t="s">
        <v>341</v>
      </c>
      <c r="Q135" s="180" t="s">
        <v>4351</v>
      </c>
      <c r="R135" s="319"/>
      <c r="S135" s="180" t="s">
        <v>1099</v>
      </c>
      <c r="T135" s="180" t="s">
        <v>3148</v>
      </c>
      <c r="U135" s="180" t="s">
        <v>476</v>
      </c>
      <c r="V135" s="180" t="s">
        <v>3167</v>
      </c>
      <c r="W135" s="180" t="s">
        <v>3168</v>
      </c>
      <c r="X135" s="180" t="s">
        <v>4352</v>
      </c>
      <c r="Y135" s="180" t="s">
        <v>4353</v>
      </c>
      <c r="Z135" s="180" t="s">
        <v>60</v>
      </c>
      <c r="AA135" s="319"/>
      <c r="AB135" s="180" t="s">
        <v>1150</v>
      </c>
      <c r="AC135" s="180" t="s">
        <v>373</v>
      </c>
      <c r="AD135" s="180">
        <v>11</v>
      </c>
      <c r="AE135" s="319"/>
      <c r="AF135" s="180" t="s">
        <v>1799</v>
      </c>
      <c r="AG135" s="180" t="s">
        <v>3208</v>
      </c>
      <c r="AH135" s="180" t="s">
        <v>3233</v>
      </c>
      <c r="AI135" s="180" t="s">
        <v>3232</v>
      </c>
      <c r="AJ135" s="180" t="s">
        <v>4027</v>
      </c>
    </row>
    <row r="136" spans="9:37" ht="12.5" x14ac:dyDescent="0.35">
      <c r="I136" s="180" t="s">
        <v>2100</v>
      </c>
      <c r="J136" s="180" t="s">
        <v>3057</v>
      </c>
      <c r="K136" s="180" t="s">
        <v>2099</v>
      </c>
      <c r="L136" s="180" t="s">
        <v>240</v>
      </c>
      <c r="N136" s="180" t="s">
        <v>3120</v>
      </c>
      <c r="O136" s="180" t="s">
        <v>4354</v>
      </c>
      <c r="P136" s="180" t="s">
        <v>341</v>
      </c>
      <c r="Q136" s="180" t="s">
        <v>4355</v>
      </c>
      <c r="R136" s="319"/>
      <c r="S136" s="180" t="s">
        <v>1099</v>
      </c>
      <c r="T136" s="180" t="s">
        <v>3148</v>
      </c>
      <c r="U136" s="180" t="s">
        <v>476</v>
      </c>
      <c r="V136" s="180" t="s">
        <v>3167</v>
      </c>
      <c r="W136" s="180" t="s">
        <v>3168</v>
      </c>
      <c r="X136" s="180" t="s">
        <v>4356</v>
      </c>
      <c r="Y136" s="180" t="s">
        <v>4357</v>
      </c>
      <c r="Z136" s="180" t="s">
        <v>60</v>
      </c>
      <c r="AA136" s="319"/>
      <c r="AB136" s="180" t="s">
        <v>3071</v>
      </c>
      <c r="AC136" s="180" t="s">
        <v>218</v>
      </c>
      <c r="AD136" s="180">
        <v>12</v>
      </c>
      <c r="AE136" s="319"/>
      <c r="AF136" s="180" t="s">
        <v>1799</v>
      </c>
      <c r="AG136" s="180" t="s">
        <v>3208</v>
      </c>
      <c r="AH136" s="180" t="s">
        <v>3233</v>
      </c>
      <c r="AI136" s="180" t="s">
        <v>3232</v>
      </c>
      <c r="AJ136" s="180" t="s">
        <v>618</v>
      </c>
      <c r="AK136" s="180" t="s">
        <v>273</v>
      </c>
    </row>
    <row r="137" spans="9:37" ht="12.5" x14ac:dyDescent="0.35">
      <c r="I137" s="180" t="s">
        <v>2100</v>
      </c>
      <c r="J137" s="180" t="s">
        <v>241</v>
      </c>
      <c r="K137" s="180" t="s">
        <v>2099</v>
      </c>
      <c r="L137" s="180" t="s">
        <v>242</v>
      </c>
      <c r="N137" s="180" t="s">
        <v>3120</v>
      </c>
      <c r="O137" s="180" t="s">
        <v>4358</v>
      </c>
      <c r="P137" s="180" t="s">
        <v>341</v>
      </c>
      <c r="Q137" s="180" t="s">
        <v>4359</v>
      </c>
      <c r="R137" s="319"/>
      <c r="S137" s="180" t="s">
        <v>1099</v>
      </c>
      <c r="T137" s="180" t="s">
        <v>3148</v>
      </c>
      <c r="U137" s="180" t="s">
        <v>476</v>
      </c>
      <c r="V137" s="180" t="s">
        <v>3167</v>
      </c>
      <c r="W137" s="180" t="s">
        <v>3168</v>
      </c>
      <c r="X137" s="180" t="s">
        <v>4360</v>
      </c>
      <c r="Y137" s="180" t="s">
        <v>4361</v>
      </c>
      <c r="Z137" s="180" t="s">
        <v>60</v>
      </c>
      <c r="AA137" s="319"/>
      <c r="AB137" s="180" t="s">
        <v>3264</v>
      </c>
      <c r="AC137" s="180" t="s">
        <v>32</v>
      </c>
      <c r="AD137" s="180">
        <v>17</v>
      </c>
      <c r="AE137" s="319"/>
      <c r="AF137" s="180" t="s">
        <v>1799</v>
      </c>
      <c r="AG137" s="180" t="s">
        <v>3208</v>
      </c>
      <c r="AH137" s="180" t="s">
        <v>3233</v>
      </c>
      <c r="AI137" s="180" t="s">
        <v>3232</v>
      </c>
      <c r="AJ137" s="180" t="s">
        <v>3242</v>
      </c>
      <c r="AK137" s="180" t="s">
        <v>275</v>
      </c>
    </row>
    <row r="138" spans="9:37" ht="12.5" x14ac:dyDescent="0.35">
      <c r="I138" s="180" t="s">
        <v>3233</v>
      </c>
      <c r="J138" s="180" t="s">
        <v>3236</v>
      </c>
      <c r="K138" s="180" t="s">
        <v>3232</v>
      </c>
      <c r="L138" s="180" t="s">
        <v>245</v>
      </c>
      <c r="N138" s="180" t="s">
        <v>3120</v>
      </c>
      <c r="O138" s="180" t="s">
        <v>3228</v>
      </c>
      <c r="P138" s="180" t="s">
        <v>341</v>
      </c>
      <c r="Q138" s="180" t="s">
        <v>4362</v>
      </c>
      <c r="R138" s="319"/>
      <c r="S138" s="180" t="s">
        <v>1099</v>
      </c>
      <c r="T138" s="180" t="s">
        <v>3148</v>
      </c>
      <c r="U138" s="180" t="s">
        <v>476</v>
      </c>
      <c r="V138" s="180" t="s">
        <v>3167</v>
      </c>
      <c r="W138" s="180" t="s">
        <v>3168</v>
      </c>
      <c r="X138" s="180" t="s">
        <v>4363</v>
      </c>
      <c r="Y138" s="180" t="s">
        <v>4364</v>
      </c>
      <c r="Z138" s="180" t="s">
        <v>60</v>
      </c>
      <c r="AA138" s="319"/>
      <c r="AB138" s="180" t="s">
        <v>2332</v>
      </c>
      <c r="AC138" s="180" t="s">
        <v>403</v>
      </c>
      <c r="AD138" s="180">
        <v>18</v>
      </c>
      <c r="AE138" s="319"/>
      <c r="AF138" s="180" t="s">
        <v>1799</v>
      </c>
      <c r="AG138" s="180" t="s">
        <v>3208</v>
      </c>
      <c r="AH138" s="180" t="s">
        <v>3233</v>
      </c>
      <c r="AI138" s="180" t="s">
        <v>3232</v>
      </c>
      <c r="AJ138" s="180" t="s">
        <v>3247</v>
      </c>
      <c r="AK138" s="180" t="s">
        <v>277</v>
      </c>
    </row>
    <row r="139" spans="9:37" ht="12.5" x14ac:dyDescent="0.35">
      <c r="I139" s="180" t="s">
        <v>3233</v>
      </c>
      <c r="J139" s="180" t="s">
        <v>3251</v>
      </c>
      <c r="K139" s="180" t="s">
        <v>3232</v>
      </c>
      <c r="L139" s="180" t="s">
        <v>247</v>
      </c>
      <c r="N139" s="180" t="s">
        <v>3120</v>
      </c>
      <c r="O139" s="180" t="s">
        <v>4365</v>
      </c>
      <c r="P139" s="180" t="s">
        <v>341</v>
      </c>
      <c r="Q139" s="180" t="s">
        <v>4366</v>
      </c>
      <c r="R139" s="319"/>
      <c r="S139" s="180" t="s">
        <v>1099</v>
      </c>
      <c r="T139" s="180" t="s">
        <v>3148</v>
      </c>
      <c r="U139" s="180" t="s">
        <v>476</v>
      </c>
      <c r="V139" s="180" t="s">
        <v>3167</v>
      </c>
      <c r="W139" s="180" t="s">
        <v>3168</v>
      </c>
      <c r="X139" s="180" t="s">
        <v>4367</v>
      </c>
      <c r="Y139" s="180" t="s">
        <v>1788</v>
      </c>
      <c r="Z139" s="180" t="s">
        <v>60</v>
      </c>
      <c r="AA139" s="319"/>
      <c r="AB139" s="180" t="s">
        <v>3181</v>
      </c>
      <c r="AC139" s="180" t="s">
        <v>84</v>
      </c>
      <c r="AD139" s="180">
        <v>11</v>
      </c>
      <c r="AE139" s="319"/>
      <c r="AF139" s="180" t="s">
        <v>1799</v>
      </c>
      <c r="AG139" s="180" t="s">
        <v>3208</v>
      </c>
      <c r="AH139" s="180" t="s">
        <v>3233</v>
      </c>
      <c r="AI139" s="180" t="s">
        <v>3232</v>
      </c>
      <c r="AJ139" s="180" t="s">
        <v>3235</v>
      </c>
      <c r="AK139" s="180" t="s">
        <v>279</v>
      </c>
    </row>
    <row r="140" spans="9:37" ht="12.5" x14ac:dyDescent="0.35">
      <c r="I140" s="180" t="s">
        <v>3233</v>
      </c>
      <c r="J140" s="180" t="s">
        <v>3173</v>
      </c>
      <c r="K140" s="180" t="s">
        <v>3232</v>
      </c>
      <c r="L140" s="180" t="s">
        <v>248</v>
      </c>
      <c r="N140" s="180" t="s">
        <v>3120</v>
      </c>
      <c r="O140" s="180" t="s">
        <v>4368</v>
      </c>
      <c r="P140" s="180" t="s">
        <v>341</v>
      </c>
      <c r="Q140" s="180" t="s">
        <v>4369</v>
      </c>
      <c r="R140" s="319"/>
      <c r="S140" s="180" t="s">
        <v>1099</v>
      </c>
      <c r="T140" s="180" t="s">
        <v>3148</v>
      </c>
      <c r="U140" s="180" t="s">
        <v>476</v>
      </c>
      <c r="V140" s="180" t="s">
        <v>3167</v>
      </c>
      <c r="W140" s="180" t="s">
        <v>3168</v>
      </c>
      <c r="X140" s="180" t="s">
        <v>4370</v>
      </c>
      <c r="Y140" s="180" t="s">
        <v>4371</v>
      </c>
      <c r="Z140" s="180" t="s">
        <v>60</v>
      </c>
      <c r="AA140" s="319"/>
      <c r="AB140" s="180" t="s">
        <v>3198</v>
      </c>
      <c r="AC140" s="180" t="s">
        <v>157</v>
      </c>
      <c r="AD140" s="180">
        <v>12</v>
      </c>
      <c r="AE140" s="319"/>
      <c r="AF140" s="180" t="s">
        <v>1799</v>
      </c>
      <c r="AG140" s="180" t="s">
        <v>3208</v>
      </c>
      <c r="AH140" s="180" t="s">
        <v>3233</v>
      </c>
      <c r="AI140" s="180" t="s">
        <v>3232</v>
      </c>
      <c r="AJ140" s="180" t="s">
        <v>3250</v>
      </c>
      <c r="AK140" s="180" t="s">
        <v>281</v>
      </c>
    </row>
    <row r="141" spans="9:37" ht="12.5" x14ac:dyDescent="0.35">
      <c r="I141" s="180" t="s">
        <v>3233</v>
      </c>
      <c r="J141" s="180" t="s">
        <v>3249</v>
      </c>
      <c r="K141" s="180" t="s">
        <v>3232</v>
      </c>
      <c r="L141" s="180" t="s">
        <v>250</v>
      </c>
      <c r="N141" s="180" t="s">
        <v>3120</v>
      </c>
      <c r="O141" s="180" t="s">
        <v>4372</v>
      </c>
      <c r="P141" s="180" t="s">
        <v>341</v>
      </c>
      <c r="Q141" s="180" t="s">
        <v>4373</v>
      </c>
      <c r="R141" s="319"/>
      <c r="S141" s="180" t="s">
        <v>1099</v>
      </c>
      <c r="T141" s="180" t="s">
        <v>3148</v>
      </c>
      <c r="U141" s="180" t="s">
        <v>476</v>
      </c>
      <c r="V141" s="180" t="s">
        <v>3167</v>
      </c>
      <c r="W141" s="180" t="s">
        <v>3168</v>
      </c>
      <c r="X141" s="180" t="s">
        <v>4374</v>
      </c>
      <c r="Y141" s="180" t="s">
        <v>4375</v>
      </c>
      <c r="Z141" s="180" t="s">
        <v>60</v>
      </c>
      <c r="AA141" s="319"/>
      <c r="AB141" s="180" t="s">
        <v>3053</v>
      </c>
      <c r="AC141" s="180" t="s">
        <v>220</v>
      </c>
      <c r="AD141" s="180">
        <v>24</v>
      </c>
      <c r="AE141" s="319"/>
      <c r="AF141" s="180" t="s">
        <v>1799</v>
      </c>
      <c r="AG141" s="180" t="s">
        <v>3208</v>
      </c>
      <c r="AH141" s="180" t="s">
        <v>3233</v>
      </c>
      <c r="AI141" s="180" t="s">
        <v>3232</v>
      </c>
      <c r="AJ141" s="180" t="s">
        <v>3234</v>
      </c>
      <c r="AK141" s="180" t="s">
        <v>283</v>
      </c>
    </row>
    <row r="142" spans="9:37" ht="12.5" x14ac:dyDescent="0.35">
      <c r="I142" s="180" t="s">
        <v>3233</v>
      </c>
      <c r="J142" s="180" t="s">
        <v>3240</v>
      </c>
      <c r="K142" s="180" t="s">
        <v>3232</v>
      </c>
      <c r="L142" s="180" t="s">
        <v>252</v>
      </c>
      <c r="N142" s="180" t="s">
        <v>3120</v>
      </c>
      <c r="O142" s="180" t="s">
        <v>4376</v>
      </c>
      <c r="P142" s="180" t="s">
        <v>341</v>
      </c>
      <c r="Q142" s="180" t="s">
        <v>4377</v>
      </c>
      <c r="R142" s="319"/>
      <c r="S142" s="180" t="s">
        <v>1099</v>
      </c>
      <c r="T142" s="180" t="s">
        <v>3148</v>
      </c>
      <c r="U142" s="180" t="s">
        <v>476</v>
      </c>
      <c r="V142" s="180" t="s">
        <v>3167</v>
      </c>
      <c r="W142" s="180" t="s">
        <v>3168</v>
      </c>
      <c r="X142" s="180" t="s">
        <v>4378</v>
      </c>
      <c r="Y142" s="180" t="s">
        <v>4379</v>
      </c>
      <c r="Z142" s="180" t="s">
        <v>60</v>
      </c>
      <c r="AA142" s="319"/>
      <c r="AB142" s="180" t="s">
        <v>3118</v>
      </c>
      <c r="AC142" s="180" t="s">
        <v>375</v>
      </c>
      <c r="AD142" s="180">
        <v>11</v>
      </c>
      <c r="AE142" s="319"/>
      <c r="AF142" s="180" t="s">
        <v>1799</v>
      </c>
      <c r="AG142" s="180" t="s">
        <v>3208</v>
      </c>
      <c r="AH142" s="180" t="s">
        <v>3210</v>
      </c>
      <c r="AI142" s="180" t="s">
        <v>3209</v>
      </c>
      <c r="AJ142" s="180" t="s">
        <v>3219</v>
      </c>
      <c r="AK142" s="180" t="s">
        <v>286</v>
      </c>
    </row>
    <row r="143" spans="9:37" ht="12.5" x14ac:dyDescent="0.35">
      <c r="I143" s="180" t="s">
        <v>3233</v>
      </c>
      <c r="J143" s="180" t="s">
        <v>3246</v>
      </c>
      <c r="K143" s="180" t="s">
        <v>3232</v>
      </c>
      <c r="L143" s="180" t="s">
        <v>254</v>
      </c>
      <c r="N143" s="180" t="s">
        <v>3120</v>
      </c>
      <c r="O143" s="180" t="s">
        <v>4380</v>
      </c>
      <c r="P143" s="180" t="s">
        <v>341</v>
      </c>
      <c r="Q143" s="180" t="s">
        <v>4381</v>
      </c>
      <c r="R143" s="319"/>
      <c r="S143" s="180" t="s">
        <v>1099</v>
      </c>
      <c r="T143" s="180" t="s">
        <v>3148</v>
      </c>
      <c r="U143" s="180" t="s">
        <v>476</v>
      </c>
      <c r="V143" s="180" t="s">
        <v>3167</v>
      </c>
      <c r="W143" s="180" t="s">
        <v>3168</v>
      </c>
      <c r="X143" s="180" t="s">
        <v>4382</v>
      </c>
      <c r="Y143" s="180" t="s">
        <v>4383</v>
      </c>
      <c r="Z143" s="180" t="s">
        <v>60</v>
      </c>
      <c r="AA143" s="319"/>
      <c r="AB143" s="180" t="s">
        <v>3134</v>
      </c>
      <c r="AC143" s="180" t="s">
        <v>377</v>
      </c>
      <c r="AD143" s="180">
        <v>14</v>
      </c>
      <c r="AE143" s="319"/>
      <c r="AF143" s="180" t="s">
        <v>1799</v>
      </c>
      <c r="AG143" s="180" t="s">
        <v>3208</v>
      </c>
      <c r="AH143" s="180" t="s">
        <v>3210</v>
      </c>
      <c r="AI143" s="180" t="s">
        <v>3209</v>
      </c>
      <c r="AJ143" s="180" t="s">
        <v>3229</v>
      </c>
      <c r="AK143" s="180" t="s">
        <v>288</v>
      </c>
    </row>
    <row r="144" spans="9:37" ht="12.5" x14ac:dyDescent="0.35">
      <c r="I144" s="180" t="s">
        <v>3233</v>
      </c>
      <c r="J144" s="180" t="s">
        <v>3243</v>
      </c>
      <c r="K144" s="180" t="s">
        <v>3232</v>
      </c>
      <c r="L144" s="180" t="s">
        <v>256</v>
      </c>
      <c r="N144" s="180" t="s">
        <v>3174</v>
      </c>
      <c r="O144" s="180" t="s">
        <v>4022</v>
      </c>
      <c r="P144" s="180" t="s">
        <v>54</v>
      </c>
      <c r="Q144" s="180" t="s">
        <v>4021</v>
      </c>
      <c r="R144" s="319"/>
      <c r="S144" s="180" t="s">
        <v>1099</v>
      </c>
      <c r="T144" s="180" t="s">
        <v>3148</v>
      </c>
      <c r="U144" s="180" t="s">
        <v>476</v>
      </c>
      <c r="V144" s="180" t="s">
        <v>3167</v>
      </c>
      <c r="W144" s="180" t="s">
        <v>3168</v>
      </c>
      <c r="X144" s="180" t="s">
        <v>4384</v>
      </c>
      <c r="Y144" s="180" t="s">
        <v>4068</v>
      </c>
      <c r="Z144" s="180" t="s">
        <v>60</v>
      </c>
      <c r="AA144" s="319"/>
      <c r="AB144" s="180" t="s">
        <v>3115</v>
      </c>
      <c r="AC144" s="180" t="s">
        <v>379</v>
      </c>
      <c r="AD144" s="180">
        <v>9</v>
      </c>
      <c r="AE144" s="319"/>
      <c r="AF144" s="180" t="s">
        <v>1799</v>
      </c>
      <c r="AG144" s="180" t="s">
        <v>3208</v>
      </c>
      <c r="AH144" s="180" t="s">
        <v>3210</v>
      </c>
      <c r="AI144" s="180" t="s">
        <v>3209</v>
      </c>
      <c r="AJ144" s="180" t="s">
        <v>3211</v>
      </c>
      <c r="AK144" s="180" t="s">
        <v>290</v>
      </c>
    </row>
    <row r="145" spans="9:37" ht="12.5" x14ac:dyDescent="0.35">
      <c r="I145" s="180" t="s">
        <v>3233</v>
      </c>
      <c r="J145" s="180" t="s">
        <v>3239</v>
      </c>
      <c r="K145" s="180" t="s">
        <v>3232</v>
      </c>
      <c r="L145" s="180" t="s">
        <v>258</v>
      </c>
      <c r="N145" s="180" t="s">
        <v>3174</v>
      </c>
      <c r="O145" s="180" t="s">
        <v>4026</v>
      </c>
      <c r="P145" s="180" t="s">
        <v>54</v>
      </c>
      <c r="Q145" s="180" t="s">
        <v>4025</v>
      </c>
      <c r="R145" s="319"/>
      <c r="S145" s="180" t="s">
        <v>1099</v>
      </c>
      <c r="T145" s="180" t="s">
        <v>3148</v>
      </c>
      <c r="U145" s="180" t="s">
        <v>476</v>
      </c>
      <c r="V145" s="180" t="s">
        <v>3167</v>
      </c>
      <c r="W145" s="180" t="s">
        <v>3168</v>
      </c>
      <c r="X145" s="180" t="s">
        <v>4385</v>
      </c>
      <c r="Y145" s="180" t="s">
        <v>4386</v>
      </c>
      <c r="Z145" s="180" t="s">
        <v>60</v>
      </c>
      <c r="AA145" s="319"/>
      <c r="AB145" s="180" t="s">
        <v>3075</v>
      </c>
      <c r="AC145" s="180" t="s">
        <v>222</v>
      </c>
      <c r="AD145" s="180">
        <v>4</v>
      </c>
      <c r="AE145" s="319"/>
      <c r="AF145" s="180" t="s">
        <v>1799</v>
      </c>
      <c r="AG145" s="180" t="s">
        <v>3208</v>
      </c>
      <c r="AH145" s="180" t="s">
        <v>3210</v>
      </c>
      <c r="AI145" s="180" t="s">
        <v>3209</v>
      </c>
      <c r="AJ145" s="180" t="s">
        <v>3173</v>
      </c>
      <c r="AK145" s="180" t="s">
        <v>291</v>
      </c>
    </row>
    <row r="146" spans="9:37" ht="12.5" x14ac:dyDescent="0.35">
      <c r="I146" s="180" t="s">
        <v>3233</v>
      </c>
      <c r="J146" s="180" t="s">
        <v>3233</v>
      </c>
      <c r="K146" s="180" t="s">
        <v>3232</v>
      </c>
      <c r="L146" s="180" t="s">
        <v>259</v>
      </c>
      <c r="N146" s="180" t="s">
        <v>3174</v>
      </c>
      <c r="O146" s="180" t="s">
        <v>1040</v>
      </c>
      <c r="P146" s="180" t="s">
        <v>54</v>
      </c>
      <c r="Q146" s="180" t="s">
        <v>4029</v>
      </c>
      <c r="R146" s="319"/>
      <c r="S146" s="180" t="s">
        <v>1099</v>
      </c>
      <c r="T146" s="180" t="s">
        <v>3148</v>
      </c>
      <c r="U146" s="180" t="s">
        <v>476</v>
      </c>
      <c r="V146" s="180" t="s">
        <v>3167</v>
      </c>
      <c r="W146" s="180" t="s">
        <v>3184</v>
      </c>
      <c r="X146" s="180" t="s">
        <v>4387</v>
      </c>
      <c r="Y146" s="180" t="s">
        <v>4388</v>
      </c>
      <c r="Z146" s="180" t="s">
        <v>62</v>
      </c>
      <c r="AA146" s="319"/>
      <c r="AB146" s="180" t="s">
        <v>3189</v>
      </c>
      <c r="AC146" s="180" t="s">
        <v>141</v>
      </c>
      <c r="AD146" s="180">
        <v>16</v>
      </c>
      <c r="AE146" s="319"/>
      <c r="AF146" s="180" t="s">
        <v>1799</v>
      </c>
      <c r="AG146" s="180" t="s">
        <v>3208</v>
      </c>
      <c r="AH146" s="180" t="s">
        <v>3210</v>
      </c>
      <c r="AI146" s="180" t="s">
        <v>3209</v>
      </c>
      <c r="AJ146" s="180" t="s">
        <v>3221</v>
      </c>
      <c r="AK146" s="180" t="s">
        <v>293</v>
      </c>
    </row>
    <row r="147" spans="9:37" ht="12.5" x14ac:dyDescent="0.35">
      <c r="I147" s="180" t="s">
        <v>3233</v>
      </c>
      <c r="J147" s="180" t="s">
        <v>3244</v>
      </c>
      <c r="K147" s="180" t="s">
        <v>3232</v>
      </c>
      <c r="L147" s="180" t="s">
        <v>261</v>
      </c>
      <c r="N147" s="180" t="s">
        <v>3174</v>
      </c>
      <c r="O147" s="180" t="s">
        <v>4033</v>
      </c>
      <c r="P147" s="180" t="s">
        <v>54</v>
      </c>
      <c r="Q147" s="180" t="s">
        <v>4032</v>
      </c>
      <c r="R147" s="319"/>
      <c r="S147" s="180" t="s">
        <v>1099</v>
      </c>
      <c r="T147" s="180" t="s">
        <v>3148</v>
      </c>
      <c r="U147" s="180" t="s">
        <v>476</v>
      </c>
      <c r="V147" s="180" t="s">
        <v>3167</v>
      </c>
      <c r="W147" s="180" t="s">
        <v>3184</v>
      </c>
      <c r="X147" s="180" t="s">
        <v>4389</v>
      </c>
      <c r="Y147" s="180" t="s">
        <v>4390</v>
      </c>
      <c r="Z147" s="180" t="s">
        <v>62</v>
      </c>
      <c r="AA147" s="319"/>
      <c r="AB147" s="180" t="s">
        <v>3247</v>
      </c>
      <c r="AC147" s="180" t="s">
        <v>277</v>
      </c>
      <c r="AD147" s="180">
        <v>6</v>
      </c>
      <c r="AE147" s="319"/>
      <c r="AF147" s="180" t="s">
        <v>1799</v>
      </c>
      <c r="AG147" s="180" t="s">
        <v>3208</v>
      </c>
      <c r="AH147" s="180" t="s">
        <v>3210</v>
      </c>
      <c r="AI147" s="180" t="s">
        <v>3209</v>
      </c>
      <c r="AJ147" s="180" t="s">
        <v>3222</v>
      </c>
      <c r="AK147" s="180" t="s">
        <v>295</v>
      </c>
    </row>
    <row r="148" spans="9:37" ht="12.5" x14ac:dyDescent="0.35">
      <c r="I148" s="180" t="s">
        <v>3233</v>
      </c>
      <c r="J148" s="180" t="s">
        <v>3238</v>
      </c>
      <c r="K148" s="180" t="s">
        <v>3232</v>
      </c>
      <c r="L148" s="180" t="s">
        <v>263</v>
      </c>
      <c r="N148" s="180" t="s">
        <v>3174</v>
      </c>
      <c r="O148" s="180" t="s">
        <v>3967</v>
      </c>
      <c r="P148" s="180" t="s">
        <v>54</v>
      </c>
      <c r="Q148" s="180" t="s">
        <v>4036</v>
      </c>
      <c r="R148" s="319"/>
      <c r="S148" s="180" t="s">
        <v>1099</v>
      </c>
      <c r="T148" s="180" t="s">
        <v>3148</v>
      </c>
      <c r="U148" s="180" t="s">
        <v>476</v>
      </c>
      <c r="V148" s="180" t="s">
        <v>3167</v>
      </c>
      <c r="W148" s="180" t="s">
        <v>3184</v>
      </c>
      <c r="X148" s="180" t="s">
        <v>4391</v>
      </c>
      <c r="Y148" s="180" t="s">
        <v>4392</v>
      </c>
      <c r="Z148" s="180" t="s">
        <v>62</v>
      </c>
      <c r="AA148" s="319"/>
      <c r="AB148" s="180" t="s">
        <v>3235</v>
      </c>
      <c r="AC148" s="180" t="s">
        <v>279</v>
      </c>
      <c r="AD148" s="180">
        <v>6</v>
      </c>
      <c r="AE148" s="319"/>
      <c r="AF148" s="180" t="s">
        <v>1799</v>
      </c>
      <c r="AG148" s="180" t="s">
        <v>3208</v>
      </c>
      <c r="AH148" s="180" t="s">
        <v>3210</v>
      </c>
      <c r="AI148" s="180" t="s">
        <v>3209</v>
      </c>
      <c r="AJ148" s="180" t="s">
        <v>1040</v>
      </c>
      <c r="AK148" s="180" t="s">
        <v>297</v>
      </c>
    </row>
    <row r="149" spans="9:37" ht="12.5" x14ac:dyDescent="0.35">
      <c r="I149" s="180" t="s">
        <v>3233</v>
      </c>
      <c r="J149" s="180" t="s">
        <v>3248</v>
      </c>
      <c r="K149" s="180" t="s">
        <v>3232</v>
      </c>
      <c r="L149" s="180" t="s">
        <v>265</v>
      </c>
      <c r="N149" s="180" t="s">
        <v>3174</v>
      </c>
      <c r="O149" s="180" t="s">
        <v>4038</v>
      </c>
      <c r="P149" s="180" t="s">
        <v>54</v>
      </c>
      <c r="Q149" s="180" t="s">
        <v>4037</v>
      </c>
      <c r="R149" s="319"/>
      <c r="S149" s="180" t="s">
        <v>1099</v>
      </c>
      <c r="T149" s="180" t="s">
        <v>3148</v>
      </c>
      <c r="U149" s="180" t="s">
        <v>476</v>
      </c>
      <c r="V149" s="180" t="s">
        <v>3167</v>
      </c>
      <c r="W149" s="180" t="s">
        <v>3184</v>
      </c>
      <c r="X149" s="180" t="s">
        <v>4393</v>
      </c>
      <c r="Y149" s="180" t="s">
        <v>4394</v>
      </c>
      <c r="Z149" s="180" t="s">
        <v>62</v>
      </c>
      <c r="AA149" s="319"/>
      <c r="AB149" s="180" t="s">
        <v>3162</v>
      </c>
      <c r="AC149" s="180" t="s">
        <v>405</v>
      </c>
      <c r="AD149" s="180">
        <v>23</v>
      </c>
      <c r="AE149" s="319"/>
      <c r="AF149" s="180" t="s">
        <v>1799</v>
      </c>
      <c r="AG149" s="180" t="s">
        <v>3208</v>
      </c>
      <c r="AH149" s="180" t="s">
        <v>3210</v>
      </c>
      <c r="AI149" s="180" t="s">
        <v>3209</v>
      </c>
      <c r="AJ149" s="180" t="s">
        <v>3220</v>
      </c>
      <c r="AK149" s="180" t="s">
        <v>299</v>
      </c>
    </row>
    <row r="150" spans="9:37" ht="12.5" x14ac:dyDescent="0.35">
      <c r="I150" s="180" t="s">
        <v>3233</v>
      </c>
      <c r="J150" s="180" t="s">
        <v>3245</v>
      </c>
      <c r="K150" s="180" t="s">
        <v>3232</v>
      </c>
      <c r="L150" s="180" t="s">
        <v>267</v>
      </c>
      <c r="N150" s="180" t="s">
        <v>3174</v>
      </c>
      <c r="O150" s="180" t="s">
        <v>4040</v>
      </c>
      <c r="P150" s="180" t="s">
        <v>54</v>
      </c>
      <c r="Q150" s="180" t="s">
        <v>4039</v>
      </c>
      <c r="R150" s="319"/>
      <c r="S150" s="180" t="s">
        <v>1099</v>
      </c>
      <c r="T150" s="180" t="s">
        <v>3148</v>
      </c>
      <c r="U150" s="180" t="s">
        <v>476</v>
      </c>
      <c r="V150" s="180" t="s">
        <v>3167</v>
      </c>
      <c r="W150" s="180" t="s">
        <v>3184</v>
      </c>
      <c r="X150" s="180" t="s">
        <v>4395</v>
      </c>
      <c r="Y150" s="180" t="s">
        <v>4396</v>
      </c>
      <c r="Z150" s="180" t="s">
        <v>62</v>
      </c>
      <c r="AA150" s="319"/>
      <c r="AB150" s="180" t="s">
        <v>3267</v>
      </c>
      <c r="AC150" s="180" t="s">
        <v>34</v>
      </c>
      <c r="AD150" s="180">
        <v>7</v>
      </c>
      <c r="AE150" s="319"/>
      <c r="AF150" s="180" t="s">
        <v>1799</v>
      </c>
      <c r="AG150" s="180" t="s">
        <v>3208</v>
      </c>
      <c r="AH150" s="180" t="s">
        <v>3210</v>
      </c>
      <c r="AI150" s="180" t="s">
        <v>3209</v>
      </c>
      <c r="AJ150" s="180" t="s">
        <v>3228</v>
      </c>
      <c r="AK150" s="180" t="s">
        <v>302</v>
      </c>
    </row>
    <row r="151" spans="9:37" ht="12.5" x14ac:dyDescent="0.35">
      <c r="I151" s="180" t="s">
        <v>3233</v>
      </c>
      <c r="J151" s="180" t="s">
        <v>3237</v>
      </c>
      <c r="K151" s="180" t="s">
        <v>3232</v>
      </c>
      <c r="L151" s="180" t="s">
        <v>269</v>
      </c>
      <c r="N151" s="180" t="s">
        <v>3174</v>
      </c>
      <c r="O151" s="180" t="s">
        <v>4042</v>
      </c>
      <c r="P151" s="180" t="s">
        <v>54</v>
      </c>
      <c r="Q151" s="180" t="s">
        <v>4041</v>
      </c>
      <c r="R151" s="319"/>
      <c r="S151" s="180" t="s">
        <v>1099</v>
      </c>
      <c r="T151" s="180" t="s">
        <v>3148</v>
      </c>
      <c r="U151" s="180" t="s">
        <v>476</v>
      </c>
      <c r="V151" s="180" t="s">
        <v>3167</v>
      </c>
      <c r="W151" s="180" t="s">
        <v>3184</v>
      </c>
      <c r="X151" s="180" t="s">
        <v>4397</v>
      </c>
      <c r="Y151" s="180" t="s">
        <v>4398</v>
      </c>
      <c r="Z151" s="180" t="s">
        <v>62</v>
      </c>
      <c r="AA151" s="319"/>
      <c r="AB151" s="180" t="s">
        <v>593</v>
      </c>
      <c r="AC151" s="180" t="s">
        <v>328</v>
      </c>
      <c r="AD151" s="180">
        <v>10</v>
      </c>
      <c r="AE151" s="319"/>
      <c r="AF151" s="180" t="s">
        <v>1799</v>
      </c>
      <c r="AG151" s="180" t="s">
        <v>3208</v>
      </c>
      <c r="AH151" s="180" t="s">
        <v>3210</v>
      </c>
      <c r="AI151" s="180" t="s">
        <v>3209</v>
      </c>
      <c r="AJ151" s="180" t="s">
        <v>3227</v>
      </c>
      <c r="AK151" s="180" t="s">
        <v>304</v>
      </c>
    </row>
    <row r="152" spans="9:37" ht="12.5" x14ac:dyDescent="0.35">
      <c r="I152" s="180" t="s">
        <v>3233</v>
      </c>
      <c r="J152" s="180" t="s">
        <v>3241</v>
      </c>
      <c r="K152" s="180" t="s">
        <v>3232</v>
      </c>
      <c r="L152" s="180" t="s">
        <v>271</v>
      </c>
      <c r="N152" s="180" t="s">
        <v>3174</v>
      </c>
      <c r="O152" s="180" t="s">
        <v>4044</v>
      </c>
      <c r="P152" s="180" t="s">
        <v>54</v>
      </c>
      <c r="Q152" s="180" t="s">
        <v>4043</v>
      </c>
      <c r="R152" s="319"/>
      <c r="S152" s="180" t="s">
        <v>1099</v>
      </c>
      <c r="T152" s="180" t="s">
        <v>3148</v>
      </c>
      <c r="U152" s="180" t="s">
        <v>476</v>
      </c>
      <c r="V152" s="180" t="s">
        <v>3167</v>
      </c>
      <c r="W152" s="180" t="s">
        <v>3184</v>
      </c>
      <c r="X152" s="180" t="s">
        <v>4399</v>
      </c>
      <c r="Y152" s="180" t="s">
        <v>4400</v>
      </c>
      <c r="Z152" s="180" t="s">
        <v>62</v>
      </c>
      <c r="AA152" s="319"/>
      <c r="AB152" s="180" t="s">
        <v>3218</v>
      </c>
      <c r="AC152" s="180" t="s">
        <v>330</v>
      </c>
      <c r="AD152" s="180">
        <v>15</v>
      </c>
      <c r="AE152" s="319"/>
      <c r="AF152" s="180" t="s">
        <v>1799</v>
      </c>
      <c r="AG152" s="180" t="s">
        <v>3208</v>
      </c>
      <c r="AH152" s="180" t="s">
        <v>3210</v>
      </c>
      <c r="AI152" s="180" t="s">
        <v>3209</v>
      </c>
      <c r="AJ152" s="180" t="s">
        <v>3226</v>
      </c>
      <c r="AK152" s="180" t="s">
        <v>308</v>
      </c>
    </row>
    <row r="153" spans="9:37" ht="12.5" x14ac:dyDescent="0.35">
      <c r="I153" s="180" t="s">
        <v>3233</v>
      </c>
      <c r="J153" s="180" t="s">
        <v>618</v>
      </c>
      <c r="K153" s="180" t="s">
        <v>3232</v>
      </c>
      <c r="L153" s="180" t="s">
        <v>273</v>
      </c>
      <c r="N153" s="180" t="s">
        <v>3174</v>
      </c>
      <c r="O153" s="180" t="s">
        <v>4046</v>
      </c>
      <c r="P153" s="180" t="s">
        <v>54</v>
      </c>
      <c r="Q153" s="180" t="s">
        <v>4045</v>
      </c>
      <c r="R153" s="319"/>
      <c r="S153" s="180" t="s">
        <v>1099</v>
      </c>
      <c r="T153" s="180" t="s">
        <v>3148</v>
      </c>
      <c r="U153" s="180" t="s">
        <v>476</v>
      </c>
      <c r="V153" s="180" t="s">
        <v>3167</v>
      </c>
      <c r="W153" s="180" t="s">
        <v>3184</v>
      </c>
      <c r="X153" s="180" t="s">
        <v>4401</v>
      </c>
      <c r="Y153" s="180" t="s">
        <v>4402</v>
      </c>
      <c r="Z153" s="180" t="s">
        <v>62</v>
      </c>
      <c r="AA153" s="319"/>
      <c r="AB153" s="180" t="s">
        <v>3122</v>
      </c>
      <c r="AC153" s="180" t="s">
        <v>381</v>
      </c>
      <c r="AD153" s="180">
        <v>13</v>
      </c>
      <c r="AE153" s="319"/>
      <c r="AF153" s="180" t="s">
        <v>1799</v>
      </c>
      <c r="AG153" s="180" t="s">
        <v>3208</v>
      </c>
      <c r="AH153" s="180" t="s">
        <v>3210</v>
      </c>
      <c r="AI153" s="180" t="s">
        <v>3209</v>
      </c>
      <c r="AJ153" s="180" t="s">
        <v>900</v>
      </c>
      <c r="AK153" s="180" t="s">
        <v>306</v>
      </c>
    </row>
    <row r="154" spans="9:37" ht="12.5" x14ac:dyDescent="0.35">
      <c r="I154" s="180" t="s">
        <v>3233</v>
      </c>
      <c r="J154" s="180" t="s">
        <v>3242</v>
      </c>
      <c r="K154" s="180" t="s">
        <v>3232</v>
      </c>
      <c r="L154" s="180" t="s">
        <v>275</v>
      </c>
      <c r="N154" s="180" t="s">
        <v>3125</v>
      </c>
      <c r="O154" s="180" t="s">
        <v>3125</v>
      </c>
      <c r="P154" s="180" t="s">
        <v>3126</v>
      </c>
      <c r="Q154" s="180" t="s">
        <v>4403</v>
      </c>
      <c r="R154" s="319"/>
      <c r="S154" s="180" t="s">
        <v>1099</v>
      </c>
      <c r="T154" s="180" t="s">
        <v>3148</v>
      </c>
      <c r="U154" s="180" t="s">
        <v>476</v>
      </c>
      <c r="V154" s="180" t="s">
        <v>3167</v>
      </c>
      <c r="W154" s="180" t="s">
        <v>3184</v>
      </c>
      <c r="X154" s="180" t="s">
        <v>4404</v>
      </c>
      <c r="Y154" s="180" t="s">
        <v>4405</v>
      </c>
      <c r="Z154" s="180" t="s">
        <v>62</v>
      </c>
      <c r="AA154" s="319"/>
      <c r="AB154" s="180" t="s">
        <v>3250</v>
      </c>
      <c r="AC154" s="180" t="s">
        <v>281</v>
      </c>
      <c r="AD154" s="180">
        <v>5</v>
      </c>
      <c r="AE154" s="319"/>
      <c r="AF154" s="180" t="s">
        <v>1799</v>
      </c>
      <c r="AG154" s="180" t="s">
        <v>3208</v>
      </c>
      <c r="AH154" s="180" t="s">
        <v>3210</v>
      </c>
      <c r="AI154" s="180" t="s">
        <v>3209</v>
      </c>
      <c r="AJ154" s="180" t="s">
        <v>3225</v>
      </c>
      <c r="AK154" s="180" t="s">
        <v>310</v>
      </c>
    </row>
    <row r="155" spans="9:37" ht="12.5" x14ac:dyDescent="0.35">
      <c r="I155" s="180" t="s">
        <v>3233</v>
      </c>
      <c r="J155" s="180" t="s">
        <v>3247</v>
      </c>
      <c r="K155" s="180" t="s">
        <v>3232</v>
      </c>
      <c r="L155" s="180" t="s">
        <v>277</v>
      </c>
      <c r="N155" s="180" t="s">
        <v>3125</v>
      </c>
      <c r="O155" s="180" t="s">
        <v>4406</v>
      </c>
      <c r="P155" s="180" t="s">
        <v>3126</v>
      </c>
      <c r="Q155" s="180" t="s">
        <v>4407</v>
      </c>
      <c r="R155" s="319"/>
      <c r="S155" s="180" t="s">
        <v>1099</v>
      </c>
      <c r="T155" s="180" t="s">
        <v>3148</v>
      </c>
      <c r="U155" s="180" t="s">
        <v>476</v>
      </c>
      <c r="V155" s="180" t="s">
        <v>3167</v>
      </c>
      <c r="W155" s="180" t="s">
        <v>3184</v>
      </c>
      <c r="X155" s="180" t="s">
        <v>4408</v>
      </c>
      <c r="Y155" s="180" t="s">
        <v>4409</v>
      </c>
      <c r="Z155" s="180" t="s">
        <v>62</v>
      </c>
      <c r="AA155" s="319"/>
      <c r="AB155" s="180" t="s">
        <v>3046</v>
      </c>
      <c r="AC155" s="180" t="s">
        <v>224</v>
      </c>
      <c r="AD155" s="180">
        <v>18</v>
      </c>
      <c r="AE155" s="319"/>
      <c r="AF155" s="180" t="s">
        <v>1799</v>
      </c>
      <c r="AG155" s="180" t="s">
        <v>3208</v>
      </c>
      <c r="AH155" s="180" t="s">
        <v>3210</v>
      </c>
      <c r="AI155" s="180" t="s">
        <v>3209</v>
      </c>
      <c r="AJ155" s="180" t="s">
        <v>4223</v>
      </c>
      <c r="AK155" s="180" t="s">
        <v>338</v>
      </c>
    </row>
    <row r="156" spans="9:37" ht="12.5" x14ac:dyDescent="0.35">
      <c r="I156" s="180" t="s">
        <v>3233</v>
      </c>
      <c r="J156" s="180" t="s">
        <v>3235</v>
      </c>
      <c r="K156" s="180" t="s">
        <v>3232</v>
      </c>
      <c r="L156" s="180" t="s">
        <v>279</v>
      </c>
      <c r="N156" s="180" t="s">
        <v>3125</v>
      </c>
      <c r="O156" s="180" t="s">
        <v>3940</v>
      </c>
      <c r="P156" s="180" t="s">
        <v>3126</v>
      </c>
      <c r="Q156" s="180" t="s">
        <v>4410</v>
      </c>
      <c r="R156" s="319"/>
      <c r="S156" s="180" t="s">
        <v>1099</v>
      </c>
      <c r="T156" s="180" t="s">
        <v>3148</v>
      </c>
      <c r="U156" s="180" t="s">
        <v>476</v>
      </c>
      <c r="V156" s="180" t="s">
        <v>3167</v>
      </c>
      <c r="W156" s="180" t="s">
        <v>3184</v>
      </c>
      <c r="X156" s="180" t="s">
        <v>4411</v>
      </c>
      <c r="Y156" s="180" t="s">
        <v>4412</v>
      </c>
      <c r="Z156" s="180" t="s">
        <v>62</v>
      </c>
      <c r="AA156" s="319"/>
      <c r="AB156" s="180" t="s">
        <v>3072</v>
      </c>
      <c r="AC156" s="180" t="s">
        <v>226</v>
      </c>
      <c r="AD156" s="180">
        <v>10</v>
      </c>
      <c r="AE156" s="319"/>
      <c r="AF156" s="180" t="s">
        <v>1799</v>
      </c>
      <c r="AG156" s="180" t="s">
        <v>3208</v>
      </c>
      <c r="AH156" s="180" t="s">
        <v>3210</v>
      </c>
      <c r="AI156" s="180" t="s">
        <v>3209</v>
      </c>
      <c r="AJ156" s="180" t="s">
        <v>3224</v>
      </c>
      <c r="AK156" s="180" t="s">
        <v>312</v>
      </c>
    </row>
    <row r="157" spans="9:37" ht="12.5" x14ac:dyDescent="0.35">
      <c r="I157" s="180" t="s">
        <v>3233</v>
      </c>
      <c r="J157" s="180" t="s">
        <v>3250</v>
      </c>
      <c r="K157" s="180" t="s">
        <v>3232</v>
      </c>
      <c r="L157" s="180" t="s">
        <v>281</v>
      </c>
      <c r="N157" s="180" t="s">
        <v>3125</v>
      </c>
      <c r="O157" s="180" t="s">
        <v>4413</v>
      </c>
      <c r="P157" s="180" t="s">
        <v>3126</v>
      </c>
      <c r="Q157" s="180" t="s">
        <v>4414</v>
      </c>
      <c r="R157" s="319"/>
      <c r="S157" s="180" t="s">
        <v>1099</v>
      </c>
      <c r="T157" s="180" t="s">
        <v>3148</v>
      </c>
      <c r="U157" s="180" t="s">
        <v>476</v>
      </c>
      <c r="V157" s="180" t="s">
        <v>3167</v>
      </c>
      <c r="W157" s="180" t="s">
        <v>3184</v>
      </c>
      <c r="X157" s="180" t="s">
        <v>4415</v>
      </c>
      <c r="Y157" s="180" t="s">
        <v>4416</v>
      </c>
      <c r="Z157" s="180" t="s">
        <v>62</v>
      </c>
      <c r="AA157" s="319"/>
      <c r="AB157" s="180" t="s">
        <v>3255</v>
      </c>
      <c r="AC157" s="180" t="s">
        <v>36</v>
      </c>
      <c r="AD157" s="180">
        <v>20</v>
      </c>
      <c r="AE157" s="319"/>
      <c r="AF157" s="180" t="s">
        <v>1799</v>
      </c>
      <c r="AG157" s="180" t="s">
        <v>3208</v>
      </c>
      <c r="AH157" s="180" t="s">
        <v>3210</v>
      </c>
      <c r="AI157" s="180" t="s">
        <v>3209</v>
      </c>
      <c r="AJ157" s="180" t="s">
        <v>3213</v>
      </c>
      <c r="AK157" s="180" t="s">
        <v>314</v>
      </c>
    </row>
    <row r="158" spans="9:37" ht="12.5" x14ac:dyDescent="0.35">
      <c r="I158" s="180" t="s">
        <v>3233</v>
      </c>
      <c r="J158" s="180" t="s">
        <v>3234</v>
      </c>
      <c r="K158" s="180" t="s">
        <v>3232</v>
      </c>
      <c r="L158" s="180" t="s">
        <v>283</v>
      </c>
      <c r="N158" s="180" t="s">
        <v>3125</v>
      </c>
      <c r="O158" s="180" t="s">
        <v>4417</v>
      </c>
      <c r="P158" s="180" t="s">
        <v>3126</v>
      </c>
      <c r="Q158" s="180" t="s">
        <v>4418</v>
      </c>
      <c r="R158" s="319"/>
      <c r="S158" s="180" t="s">
        <v>1099</v>
      </c>
      <c r="T158" s="180" t="s">
        <v>3148</v>
      </c>
      <c r="U158" s="180" t="s">
        <v>476</v>
      </c>
      <c r="V158" s="180" t="s">
        <v>3167</v>
      </c>
      <c r="W158" s="180" t="s">
        <v>3173</v>
      </c>
      <c r="X158" s="180" t="s">
        <v>4419</v>
      </c>
      <c r="Y158" s="180" t="s">
        <v>4420</v>
      </c>
      <c r="Z158" s="180" t="s">
        <v>64</v>
      </c>
      <c r="AA158" s="319"/>
      <c r="AB158" s="180" t="s">
        <v>3217</v>
      </c>
      <c r="AC158" s="180" t="s">
        <v>332</v>
      </c>
      <c r="AD158" s="180">
        <v>9</v>
      </c>
      <c r="AE158" s="319"/>
      <c r="AF158" s="180" t="s">
        <v>1799</v>
      </c>
      <c r="AG158" s="180" t="s">
        <v>3208</v>
      </c>
      <c r="AH158" s="180" t="s">
        <v>3210</v>
      </c>
      <c r="AI158" s="180" t="s">
        <v>3209</v>
      </c>
      <c r="AJ158" s="180" t="s">
        <v>4421</v>
      </c>
    </row>
    <row r="159" spans="9:37" ht="12.5" x14ac:dyDescent="0.35">
      <c r="I159" s="180" t="s">
        <v>2356</v>
      </c>
      <c r="J159" s="180" t="s">
        <v>3027</v>
      </c>
      <c r="K159" s="180" t="s">
        <v>2355</v>
      </c>
      <c r="L159" s="180" t="s">
        <v>3028</v>
      </c>
      <c r="N159" s="180" t="s">
        <v>3125</v>
      </c>
      <c r="O159" s="180" t="s">
        <v>3203</v>
      </c>
      <c r="P159" s="180" t="s">
        <v>3126</v>
      </c>
      <c r="Q159" s="180" t="s">
        <v>4422</v>
      </c>
      <c r="R159" s="319"/>
      <c r="S159" s="180" t="s">
        <v>1099</v>
      </c>
      <c r="T159" s="180" t="s">
        <v>3148</v>
      </c>
      <c r="U159" s="180" t="s">
        <v>476</v>
      </c>
      <c r="V159" s="180" t="s">
        <v>3167</v>
      </c>
      <c r="W159" s="180" t="s">
        <v>3173</v>
      </c>
      <c r="X159" s="180" t="s">
        <v>4423</v>
      </c>
      <c r="Y159" s="180" t="s">
        <v>4424</v>
      </c>
      <c r="Z159" s="180" t="s">
        <v>64</v>
      </c>
      <c r="AA159" s="319"/>
      <c r="AB159" s="180" t="s">
        <v>3180</v>
      </c>
      <c r="AC159" s="180" t="s">
        <v>86</v>
      </c>
      <c r="AD159" s="180">
        <v>28</v>
      </c>
      <c r="AE159" s="319"/>
      <c r="AF159" s="180" t="s">
        <v>1799</v>
      </c>
      <c r="AG159" s="180" t="s">
        <v>3208</v>
      </c>
      <c r="AH159" s="180" t="s">
        <v>3210</v>
      </c>
      <c r="AI159" s="180" t="s">
        <v>3209</v>
      </c>
      <c r="AJ159" s="180" t="s">
        <v>3214</v>
      </c>
      <c r="AK159" s="180" t="s">
        <v>316</v>
      </c>
    </row>
    <row r="160" spans="9:37" ht="12.5" x14ac:dyDescent="0.35">
      <c r="I160" s="180" t="s">
        <v>2356</v>
      </c>
      <c r="J160" s="180" t="s">
        <v>2357</v>
      </c>
      <c r="K160" s="180" t="s">
        <v>2355</v>
      </c>
      <c r="L160" s="180" t="s">
        <v>2358</v>
      </c>
      <c r="N160" s="180" t="s">
        <v>3125</v>
      </c>
      <c r="O160" s="180" t="s">
        <v>4425</v>
      </c>
      <c r="P160" s="180" t="s">
        <v>3126</v>
      </c>
      <c r="Q160" s="180" t="s">
        <v>4426</v>
      </c>
      <c r="R160" s="319"/>
      <c r="S160" s="180" t="s">
        <v>1099</v>
      </c>
      <c r="T160" s="180" t="s">
        <v>3148</v>
      </c>
      <c r="U160" s="180" t="s">
        <v>476</v>
      </c>
      <c r="V160" s="180" t="s">
        <v>3167</v>
      </c>
      <c r="W160" s="180" t="s">
        <v>3173</v>
      </c>
      <c r="X160" s="180" t="s">
        <v>4427</v>
      </c>
      <c r="Y160" s="180" t="s">
        <v>3929</v>
      </c>
      <c r="Z160" s="180" t="s">
        <v>64</v>
      </c>
      <c r="AA160" s="319"/>
      <c r="AB160" s="180" t="s">
        <v>3124</v>
      </c>
      <c r="AC160" s="180" t="s">
        <v>385</v>
      </c>
      <c r="AD160" s="180">
        <v>7</v>
      </c>
      <c r="AE160" s="319"/>
      <c r="AF160" s="180" t="s">
        <v>1799</v>
      </c>
      <c r="AG160" s="180" t="s">
        <v>3208</v>
      </c>
      <c r="AH160" s="180" t="s">
        <v>3210</v>
      </c>
      <c r="AI160" s="180" t="s">
        <v>3209</v>
      </c>
      <c r="AJ160" s="180" t="s">
        <v>3223</v>
      </c>
      <c r="AK160" s="180" t="s">
        <v>318</v>
      </c>
    </row>
    <row r="161" spans="9:37" ht="12.5" x14ac:dyDescent="0.35">
      <c r="I161" s="180" t="s">
        <v>2356</v>
      </c>
      <c r="J161" s="180" t="s">
        <v>3031</v>
      </c>
      <c r="K161" s="180" t="s">
        <v>2355</v>
      </c>
      <c r="L161" s="180" t="s">
        <v>3032</v>
      </c>
      <c r="N161" s="180" t="s">
        <v>3125</v>
      </c>
      <c r="O161" s="180" t="s">
        <v>4428</v>
      </c>
      <c r="P161" s="180" t="s">
        <v>3126</v>
      </c>
      <c r="Q161" s="180" t="s">
        <v>4429</v>
      </c>
      <c r="R161" s="319"/>
      <c r="S161" s="180" t="s">
        <v>1099</v>
      </c>
      <c r="T161" s="180" t="s">
        <v>3148</v>
      </c>
      <c r="U161" s="180" t="s">
        <v>476</v>
      </c>
      <c r="V161" s="180" t="s">
        <v>3167</v>
      </c>
      <c r="W161" s="180" t="s">
        <v>3173</v>
      </c>
      <c r="X161" s="180" t="s">
        <v>4430</v>
      </c>
      <c r="Y161" s="180" t="s">
        <v>4431</v>
      </c>
      <c r="Z161" s="180" t="s">
        <v>64</v>
      </c>
      <c r="AA161" s="319"/>
      <c r="AB161" s="180" t="s">
        <v>3068</v>
      </c>
      <c r="AC161" s="180" t="s">
        <v>230</v>
      </c>
      <c r="AD161" s="180">
        <v>27</v>
      </c>
      <c r="AE161" s="319"/>
      <c r="AF161" s="180" t="s">
        <v>1799</v>
      </c>
      <c r="AG161" s="180" t="s">
        <v>3208</v>
      </c>
      <c r="AH161" s="180" t="s">
        <v>3210</v>
      </c>
      <c r="AI161" s="180" t="s">
        <v>3209</v>
      </c>
      <c r="AJ161" s="180" t="s">
        <v>3216</v>
      </c>
      <c r="AK161" s="180" t="s">
        <v>320</v>
      </c>
    </row>
    <row r="162" spans="9:37" ht="12.5" x14ac:dyDescent="0.35">
      <c r="I162" s="180" t="s">
        <v>2356</v>
      </c>
      <c r="J162" s="180" t="s">
        <v>2359</v>
      </c>
      <c r="K162" s="180" t="s">
        <v>2355</v>
      </c>
      <c r="L162" s="180" t="s">
        <v>2360</v>
      </c>
      <c r="N162" s="180" t="s">
        <v>3125</v>
      </c>
      <c r="O162" s="180" t="s">
        <v>4432</v>
      </c>
      <c r="P162" s="180" t="s">
        <v>3126</v>
      </c>
      <c r="Q162" s="180" t="s">
        <v>4433</v>
      </c>
      <c r="R162" s="319"/>
      <c r="S162" s="180" t="s">
        <v>1099</v>
      </c>
      <c r="T162" s="180" t="s">
        <v>3148</v>
      </c>
      <c r="U162" s="180" t="s">
        <v>476</v>
      </c>
      <c r="V162" s="180" t="s">
        <v>3167</v>
      </c>
      <c r="W162" s="180" t="s">
        <v>3173</v>
      </c>
      <c r="X162" s="180" t="s">
        <v>4434</v>
      </c>
      <c r="Y162" s="180" t="s">
        <v>4435</v>
      </c>
      <c r="Z162" s="180" t="s">
        <v>64</v>
      </c>
      <c r="AA162" s="319"/>
      <c r="AB162" s="180" t="s">
        <v>1797</v>
      </c>
      <c r="AC162" s="180" t="s">
        <v>334</v>
      </c>
      <c r="AD162" s="180">
        <v>6</v>
      </c>
      <c r="AE162" s="319"/>
      <c r="AF162" s="180" t="s">
        <v>1799</v>
      </c>
      <c r="AG162" s="180" t="s">
        <v>3208</v>
      </c>
      <c r="AH162" s="180" t="s">
        <v>3210</v>
      </c>
      <c r="AI162" s="180" t="s">
        <v>3209</v>
      </c>
      <c r="AJ162" s="180" t="s">
        <v>3230</v>
      </c>
      <c r="AK162" s="180" t="s">
        <v>322</v>
      </c>
    </row>
    <row r="163" spans="9:37" ht="12.5" x14ac:dyDescent="0.35">
      <c r="I163" s="180" t="s">
        <v>2356</v>
      </c>
      <c r="J163" s="180" t="s">
        <v>3025</v>
      </c>
      <c r="K163" s="180" t="s">
        <v>2355</v>
      </c>
      <c r="L163" s="180" t="s">
        <v>3026</v>
      </c>
      <c r="N163" s="180" t="s">
        <v>3125</v>
      </c>
      <c r="O163" s="180" t="s">
        <v>2625</v>
      </c>
      <c r="P163" s="180" t="s">
        <v>3126</v>
      </c>
      <c r="Q163" s="180" t="s">
        <v>4436</v>
      </c>
      <c r="R163" s="319"/>
      <c r="S163" s="180" t="s">
        <v>1099</v>
      </c>
      <c r="T163" s="180" t="s">
        <v>3148</v>
      </c>
      <c r="U163" s="180" t="s">
        <v>476</v>
      </c>
      <c r="V163" s="180" t="s">
        <v>3167</v>
      </c>
      <c r="W163" s="180" t="s">
        <v>3173</v>
      </c>
      <c r="X163" s="180" t="s">
        <v>4437</v>
      </c>
      <c r="Y163" s="180" t="s">
        <v>4438</v>
      </c>
      <c r="Z163" s="180" t="s">
        <v>64</v>
      </c>
      <c r="AA163" s="319"/>
      <c r="AB163" s="180" t="s">
        <v>3070</v>
      </c>
      <c r="AC163" s="180" t="s">
        <v>232</v>
      </c>
      <c r="AD163" s="180">
        <v>14</v>
      </c>
      <c r="AE163" s="319"/>
      <c r="AF163" s="180" t="s">
        <v>1799</v>
      </c>
      <c r="AG163" s="180" t="s">
        <v>3208</v>
      </c>
      <c r="AH163" s="180" t="s">
        <v>3210</v>
      </c>
      <c r="AI163" s="180" t="s">
        <v>3209</v>
      </c>
      <c r="AJ163" s="180" t="s">
        <v>3215</v>
      </c>
      <c r="AK163" s="180" t="s">
        <v>324</v>
      </c>
    </row>
    <row r="164" spans="9:37" ht="12.5" x14ac:dyDescent="0.35">
      <c r="I164" s="180" t="s">
        <v>2356</v>
      </c>
      <c r="J164" s="180" t="s">
        <v>3035</v>
      </c>
      <c r="K164" s="180" t="s">
        <v>2355</v>
      </c>
      <c r="L164" s="180" t="s">
        <v>3036</v>
      </c>
      <c r="N164" s="180" t="s">
        <v>3125</v>
      </c>
      <c r="O164" s="180" t="s">
        <v>4439</v>
      </c>
      <c r="P164" s="180" t="s">
        <v>3126</v>
      </c>
      <c r="Q164" s="180" t="s">
        <v>4440</v>
      </c>
      <c r="R164" s="319"/>
      <c r="S164" s="180" t="s">
        <v>1099</v>
      </c>
      <c r="T164" s="180" t="s">
        <v>3148</v>
      </c>
      <c r="U164" s="180" t="s">
        <v>476</v>
      </c>
      <c r="V164" s="180" t="s">
        <v>3167</v>
      </c>
      <c r="W164" s="180" t="s">
        <v>3173</v>
      </c>
      <c r="X164" s="180" t="s">
        <v>4441</v>
      </c>
      <c r="Y164" s="180" t="s">
        <v>3080</v>
      </c>
      <c r="Z164" s="180" t="s">
        <v>64</v>
      </c>
      <c r="AA164" s="319"/>
      <c r="AB164" s="180" t="s">
        <v>3231</v>
      </c>
      <c r="AC164" s="180" t="s">
        <v>336</v>
      </c>
      <c r="AD164" s="180">
        <v>5</v>
      </c>
      <c r="AE164" s="319"/>
      <c r="AF164" s="180" t="s">
        <v>1799</v>
      </c>
      <c r="AG164" s="180" t="s">
        <v>3208</v>
      </c>
      <c r="AH164" s="180" t="s">
        <v>3210</v>
      </c>
      <c r="AI164" s="180" t="s">
        <v>3209</v>
      </c>
      <c r="AJ164" s="180" t="s">
        <v>3212</v>
      </c>
      <c r="AK164" s="180" t="s">
        <v>326</v>
      </c>
    </row>
    <row r="165" spans="9:37" ht="12.5" x14ac:dyDescent="0.35">
      <c r="I165" s="180" t="s">
        <v>2356</v>
      </c>
      <c r="J165" s="180" t="s">
        <v>3023</v>
      </c>
      <c r="K165" s="180" t="s">
        <v>2355</v>
      </c>
      <c r="L165" s="180" t="s">
        <v>3024</v>
      </c>
      <c r="N165" s="180" t="s">
        <v>3175</v>
      </c>
      <c r="O165" s="180" t="s">
        <v>4057</v>
      </c>
      <c r="P165" s="180" t="s">
        <v>56</v>
      </c>
      <c r="Q165" s="180" t="s">
        <v>4056</v>
      </c>
      <c r="R165" s="319"/>
      <c r="S165" s="180" t="s">
        <v>1099</v>
      </c>
      <c r="T165" s="180" t="s">
        <v>3148</v>
      </c>
      <c r="U165" s="180" t="s">
        <v>476</v>
      </c>
      <c r="V165" s="180" t="s">
        <v>3167</v>
      </c>
      <c r="W165" s="180" t="s">
        <v>3173</v>
      </c>
      <c r="X165" s="180" t="s">
        <v>4442</v>
      </c>
      <c r="Y165" s="180" t="s">
        <v>3173</v>
      </c>
      <c r="Z165" s="180" t="s">
        <v>64</v>
      </c>
      <c r="AA165" s="319"/>
      <c r="AB165" s="180" t="s">
        <v>233</v>
      </c>
      <c r="AC165" s="180" t="s">
        <v>234</v>
      </c>
      <c r="AD165" s="180">
        <v>13</v>
      </c>
      <c r="AE165" s="319"/>
      <c r="AF165" s="180" t="s">
        <v>1799</v>
      </c>
      <c r="AG165" s="180" t="s">
        <v>3208</v>
      </c>
      <c r="AH165" s="180" t="s">
        <v>3210</v>
      </c>
      <c r="AI165" s="180" t="s">
        <v>3209</v>
      </c>
      <c r="AJ165" s="180" t="s">
        <v>593</v>
      </c>
      <c r="AK165" s="180" t="s">
        <v>328</v>
      </c>
    </row>
    <row r="166" spans="9:37" ht="12.5" x14ac:dyDescent="0.35">
      <c r="I166" s="180" t="s">
        <v>2356</v>
      </c>
      <c r="J166" s="180" t="s">
        <v>3029</v>
      </c>
      <c r="K166" s="180" t="s">
        <v>2355</v>
      </c>
      <c r="L166" s="180" t="s">
        <v>3030</v>
      </c>
      <c r="N166" s="180" t="s">
        <v>3175</v>
      </c>
      <c r="O166" s="180" t="s">
        <v>4064</v>
      </c>
      <c r="P166" s="180" t="s">
        <v>56</v>
      </c>
      <c r="Q166" s="180" t="s">
        <v>4063</v>
      </c>
      <c r="R166" s="319"/>
      <c r="S166" s="180" t="s">
        <v>1099</v>
      </c>
      <c r="T166" s="180" t="s">
        <v>3148</v>
      </c>
      <c r="U166" s="180" t="s">
        <v>476</v>
      </c>
      <c r="V166" s="180" t="s">
        <v>3167</v>
      </c>
      <c r="W166" s="180" t="s">
        <v>3173</v>
      </c>
      <c r="X166" s="180" t="s">
        <v>4443</v>
      </c>
      <c r="Y166" s="180" t="s">
        <v>2490</v>
      </c>
      <c r="Z166" s="180" t="s">
        <v>64</v>
      </c>
      <c r="AA166" s="319"/>
      <c r="AB166" s="180" t="s">
        <v>897</v>
      </c>
      <c r="AC166" s="180" t="s">
        <v>236</v>
      </c>
      <c r="AD166" s="180">
        <v>11</v>
      </c>
      <c r="AE166" s="319"/>
      <c r="AF166" s="180" t="s">
        <v>1799</v>
      </c>
      <c r="AG166" s="180" t="s">
        <v>3208</v>
      </c>
      <c r="AH166" s="180" t="s">
        <v>3210</v>
      </c>
      <c r="AI166" s="180" t="s">
        <v>3209</v>
      </c>
      <c r="AJ166" s="180" t="s">
        <v>3218</v>
      </c>
      <c r="AK166" s="180" t="s">
        <v>330</v>
      </c>
    </row>
    <row r="167" spans="9:37" ht="12.5" x14ac:dyDescent="0.35">
      <c r="I167" s="180" t="s">
        <v>2356</v>
      </c>
      <c r="J167" s="180" t="s">
        <v>3033</v>
      </c>
      <c r="K167" s="180" t="s">
        <v>2355</v>
      </c>
      <c r="L167" s="180" t="s">
        <v>3034</v>
      </c>
      <c r="N167" s="180" t="s">
        <v>3175</v>
      </c>
      <c r="O167" s="180" t="s">
        <v>4055</v>
      </c>
      <c r="P167" s="180" t="s">
        <v>56</v>
      </c>
      <c r="Q167" s="180" t="s">
        <v>4054</v>
      </c>
      <c r="R167" s="319"/>
      <c r="S167" s="180" t="s">
        <v>1099</v>
      </c>
      <c r="T167" s="180" t="s">
        <v>3148</v>
      </c>
      <c r="U167" s="180" t="s">
        <v>476</v>
      </c>
      <c r="V167" s="180" t="s">
        <v>3167</v>
      </c>
      <c r="W167" s="180" t="s">
        <v>3173</v>
      </c>
      <c r="X167" s="180" t="s">
        <v>4444</v>
      </c>
      <c r="Y167" s="180" t="s">
        <v>4068</v>
      </c>
      <c r="Z167" s="180" t="s">
        <v>64</v>
      </c>
      <c r="AA167" s="319"/>
      <c r="AB167" s="180" t="s">
        <v>3201</v>
      </c>
      <c r="AC167" s="180" t="s">
        <v>161</v>
      </c>
      <c r="AD167" s="180">
        <v>23</v>
      </c>
      <c r="AE167" s="319"/>
      <c r="AF167" s="180" t="s">
        <v>1799</v>
      </c>
      <c r="AG167" s="180" t="s">
        <v>3208</v>
      </c>
      <c r="AH167" s="180" t="s">
        <v>3210</v>
      </c>
      <c r="AI167" s="180" t="s">
        <v>3209</v>
      </c>
      <c r="AJ167" s="180" t="s">
        <v>3217</v>
      </c>
      <c r="AK167" s="180" t="s">
        <v>332</v>
      </c>
    </row>
    <row r="168" spans="9:37" ht="12.5" x14ac:dyDescent="0.35">
      <c r="I168" s="180" t="s">
        <v>3091</v>
      </c>
      <c r="J168" s="180" t="s">
        <v>3109</v>
      </c>
      <c r="K168" s="180" t="s">
        <v>3090</v>
      </c>
      <c r="L168" s="180" t="s">
        <v>3110</v>
      </c>
      <c r="N168" s="180" t="s">
        <v>3175</v>
      </c>
      <c r="O168" s="180" t="s">
        <v>2362</v>
      </c>
      <c r="P168" s="180" t="s">
        <v>56</v>
      </c>
      <c r="Q168" s="180" t="s">
        <v>4053</v>
      </c>
      <c r="R168" s="319"/>
      <c r="S168" s="180" t="s">
        <v>1099</v>
      </c>
      <c r="T168" s="180" t="s">
        <v>3148</v>
      </c>
      <c r="U168" s="180" t="s">
        <v>476</v>
      </c>
      <c r="V168" s="180" t="s">
        <v>3167</v>
      </c>
      <c r="W168" s="180" t="s">
        <v>3173</v>
      </c>
      <c r="X168" s="180" t="s">
        <v>4445</v>
      </c>
      <c r="Y168" s="180" t="s">
        <v>4446</v>
      </c>
      <c r="Z168" s="180" t="s">
        <v>64</v>
      </c>
      <c r="AA168" s="319"/>
      <c r="AB168" s="180" t="s">
        <v>3254</v>
      </c>
      <c r="AC168" s="180" t="s">
        <v>38</v>
      </c>
      <c r="AD168" s="180">
        <v>23</v>
      </c>
      <c r="AE168" s="319"/>
      <c r="AF168" s="180" t="s">
        <v>1799</v>
      </c>
      <c r="AG168" s="180" t="s">
        <v>3208</v>
      </c>
      <c r="AH168" s="180" t="s">
        <v>3210</v>
      </c>
      <c r="AI168" s="180" t="s">
        <v>3209</v>
      </c>
      <c r="AJ168" s="180" t="s">
        <v>1797</v>
      </c>
      <c r="AK168" s="180" t="s">
        <v>334</v>
      </c>
    </row>
    <row r="169" spans="9:37" ht="12.5" x14ac:dyDescent="0.35">
      <c r="I169" s="180" t="s">
        <v>3091</v>
      </c>
      <c r="J169" s="180" t="s">
        <v>3099</v>
      </c>
      <c r="K169" s="180" t="s">
        <v>3090</v>
      </c>
      <c r="L169" s="180" t="s">
        <v>3100</v>
      </c>
      <c r="N169" s="180" t="s">
        <v>3175</v>
      </c>
      <c r="O169" s="180" t="s">
        <v>4072</v>
      </c>
      <c r="P169" s="180" t="s">
        <v>56</v>
      </c>
      <c r="Q169" s="180" t="s">
        <v>4071</v>
      </c>
      <c r="R169" s="319"/>
      <c r="S169" s="180" t="s">
        <v>1099</v>
      </c>
      <c r="T169" s="180" t="s">
        <v>3148</v>
      </c>
      <c r="U169" s="180" t="s">
        <v>476</v>
      </c>
      <c r="V169" s="180" t="s">
        <v>3167</v>
      </c>
      <c r="W169" s="180" t="s">
        <v>3173</v>
      </c>
      <c r="X169" s="180" t="s">
        <v>4447</v>
      </c>
      <c r="Y169" s="180" t="s">
        <v>4096</v>
      </c>
      <c r="Z169" s="180" t="s">
        <v>64</v>
      </c>
      <c r="AA169" s="319"/>
      <c r="AB169" s="180" t="s">
        <v>3265</v>
      </c>
      <c r="AC169" s="180" t="s">
        <v>40</v>
      </c>
      <c r="AD169" s="180">
        <v>7</v>
      </c>
      <c r="AE169" s="319"/>
      <c r="AF169" s="180" t="s">
        <v>1799</v>
      </c>
      <c r="AG169" s="180" t="s">
        <v>3208</v>
      </c>
      <c r="AH169" s="180" t="s">
        <v>3210</v>
      </c>
      <c r="AI169" s="180" t="s">
        <v>3209</v>
      </c>
      <c r="AJ169" s="180" t="s">
        <v>3231</v>
      </c>
      <c r="AK169" s="180" t="s">
        <v>336</v>
      </c>
    </row>
    <row r="170" spans="9:37" ht="12.5" x14ac:dyDescent="0.35">
      <c r="I170" s="180" t="s">
        <v>3091</v>
      </c>
      <c r="J170" s="180" t="s">
        <v>3103</v>
      </c>
      <c r="K170" s="180" t="s">
        <v>3090</v>
      </c>
      <c r="L170" s="180" t="s">
        <v>3104</v>
      </c>
      <c r="N170" s="180" t="s">
        <v>3175</v>
      </c>
      <c r="O170" s="180" t="s">
        <v>4059</v>
      </c>
      <c r="P170" s="180" t="s">
        <v>56</v>
      </c>
      <c r="Q170" s="180" t="s">
        <v>4058</v>
      </c>
      <c r="R170" s="319"/>
      <c r="S170" s="180" t="s">
        <v>1099</v>
      </c>
      <c r="T170" s="180" t="s">
        <v>3148</v>
      </c>
      <c r="U170" s="180" t="s">
        <v>476</v>
      </c>
      <c r="V170" s="180" t="s">
        <v>3167</v>
      </c>
      <c r="W170" s="180" t="s">
        <v>3173</v>
      </c>
      <c r="X170" s="180" t="s">
        <v>4448</v>
      </c>
      <c r="Y170" s="180" t="s">
        <v>4449</v>
      </c>
      <c r="Z170" s="180" t="s">
        <v>64</v>
      </c>
      <c r="AA170" s="319"/>
      <c r="AB170" s="180" t="s">
        <v>3055</v>
      </c>
      <c r="AC170" s="180" t="s">
        <v>238</v>
      </c>
      <c r="AD170" s="180">
        <v>18</v>
      </c>
      <c r="AE170" s="319"/>
      <c r="AF170" s="180" t="s">
        <v>1799</v>
      </c>
      <c r="AG170" s="180" t="s">
        <v>3208</v>
      </c>
      <c r="AH170" s="180" t="s">
        <v>3210</v>
      </c>
      <c r="AI170" s="180" t="s">
        <v>3209</v>
      </c>
      <c r="AJ170" s="180" t="s">
        <v>3210</v>
      </c>
    </row>
    <row r="171" spans="9:37" ht="12.5" x14ac:dyDescent="0.35">
      <c r="I171" s="180" t="s">
        <v>3091</v>
      </c>
      <c r="J171" s="180" t="s">
        <v>3107</v>
      </c>
      <c r="K171" s="180" t="s">
        <v>3090</v>
      </c>
      <c r="L171" s="180" t="s">
        <v>3108</v>
      </c>
      <c r="N171" s="180" t="s">
        <v>3175</v>
      </c>
      <c r="O171" s="180" t="s">
        <v>4050</v>
      </c>
      <c r="P171" s="180" t="s">
        <v>56</v>
      </c>
      <c r="Q171" s="180" t="s">
        <v>4049</v>
      </c>
      <c r="R171" s="319"/>
      <c r="S171" s="180" t="s">
        <v>1099</v>
      </c>
      <c r="T171" s="180" t="s">
        <v>3148</v>
      </c>
      <c r="U171" s="180" t="s">
        <v>476</v>
      </c>
      <c r="V171" s="180" t="s">
        <v>3167</v>
      </c>
      <c r="W171" s="180" t="s">
        <v>3173</v>
      </c>
      <c r="X171" s="180" t="s">
        <v>4450</v>
      </c>
      <c r="Y171" s="180" t="s">
        <v>4451</v>
      </c>
      <c r="Z171" s="180" t="s">
        <v>64</v>
      </c>
      <c r="AA171" s="319"/>
      <c r="AB171" s="180" t="s">
        <v>3257</v>
      </c>
      <c r="AC171" s="180" t="s">
        <v>42</v>
      </c>
      <c r="AD171" s="180">
        <v>14</v>
      </c>
      <c r="AE171" s="319"/>
      <c r="AF171" s="180" t="s">
        <v>672</v>
      </c>
      <c r="AG171" s="180" t="s">
        <v>2098</v>
      </c>
      <c r="AH171" s="180" t="s">
        <v>673</v>
      </c>
      <c r="AI171" s="180" t="s">
        <v>3114</v>
      </c>
      <c r="AJ171" s="180" t="s">
        <v>3120</v>
      </c>
      <c r="AK171" s="180" t="s">
        <v>341</v>
      </c>
    </row>
    <row r="172" spans="9:37" ht="12.5" x14ac:dyDescent="0.35">
      <c r="I172" s="180" t="s">
        <v>3091</v>
      </c>
      <c r="J172" s="180" t="s">
        <v>3101</v>
      </c>
      <c r="K172" s="180" t="s">
        <v>3090</v>
      </c>
      <c r="L172" s="180" t="s">
        <v>3102</v>
      </c>
      <c r="N172" s="180" t="s">
        <v>3175</v>
      </c>
      <c r="O172" s="180" t="s">
        <v>4052</v>
      </c>
      <c r="P172" s="180" t="s">
        <v>56</v>
      </c>
      <c r="Q172" s="180" t="s">
        <v>4051</v>
      </c>
      <c r="R172" s="319"/>
      <c r="S172" s="180" t="s">
        <v>1099</v>
      </c>
      <c r="T172" s="180" t="s">
        <v>3148</v>
      </c>
      <c r="U172" s="180" t="s">
        <v>476</v>
      </c>
      <c r="V172" s="180" t="s">
        <v>3167</v>
      </c>
      <c r="W172" s="180" t="s">
        <v>3173</v>
      </c>
      <c r="X172" s="180" t="s">
        <v>4452</v>
      </c>
      <c r="Y172" s="180" t="s">
        <v>4453</v>
      </c>
      <c r="Z172" s="180" t="s">
        <v>64</v>
      </c>
      <c r="AA172" s="319"/>
      <c r="AB172" s="180" t="s">
        <v>3156</v>
      </c>
      <c r="AC172" s="180" t="s">
        <v>180</v>
      </c>
      <c r="AD172" s="180">
        <v>28</v>
      </c>
      <c r="AE172" s="319"/>
      <c r="AF172" s="180" t="s">
        <v>672</v>
      </c>
      <c r="AG172" s="180" t="s">
        <v>2098</v>
      </c>
      <c r="AH172" s="180" t="s">
        <v>673</v>
      </c>
      <c r="AI172" s="180" t="s">
        <v>3114</v>
      </c>
      <c r="AJ172" s="180" t="s">
        <v>3125</v>
      </c>
      <c r="AK172" s="180" t="s">
        <v>3126</v>
      </c>
    </row>
    <row r="173" spans="9:37" ht="12.5" x14ac:dyDescent="0.35">
      <c r="I173" s="180" t="s">
        <v>3091</v>
      </c>
      <c r="J173" s="180" t="s">
        <v>3097</v>
      </c>
      <c r="K173" s="180" t="s">
        <v>3090</v>
      </c>
      <c r="L173" s="180" t="s">
        <v>3098</v>
      </c>
      <c r="N173" s="180" t="s">
        <v>3175</v>
      </c>
      <c r="O173" s="180" t="s">
        <v>4061</v>
      </c>
      <c r="P173" s="180" t="s">
        <v>56</v>
      </c>
      <c r="Q173" s="180" t="s">
        <v>4060</v>
      </c>
      <c r="R173" s="319"/>
      <c r="S173" s="180" t="s">
        <v>1099</v>
      </c>
      <c r="T173" s="180" t="s">
        <v>3148</v>
      </c>
      <c r="U173" s="180" t="s">
        <v>476</v>
      </c>
      <c r="V173" s="180" t="s">
        <v>3167</v>
      </c>
      <c r="W173" s="180" t="s">
        <v>3173</v>
      </c>
      <c r="X173" s="180" t="s">
        <v>4454</v>
      </c>
      <c r="Y173" s="180" t="s">
        <v>4455</v>
      </c>
      <c r="Z173" s="180" t="s">
        <v>64</v>
      </c>
      <c r="AA173" s="319"/>
      <c r="AB173" s="180" t="s">
        <v>3151</v>
      </c>
      <c r="AC173" s="180" t="s">
        <v>182</v>
      </c>
      <c r="AD173" s="180">
        <v>28</v>
      </c>
      <c r="AE173" s="319"/>
      <c r="AF173" s="180" t="s">
        <v>672</v>
      </c>
      <c r="AG173" s="180" t="s">
        <v>2098</v>
      </c>
      <c r="AH173" s="180" t="s">
        <v>673</v>
      </c>
      <c r="AI173" s="180" t="s">
        <v>3114</v>
      </c>
      <c r="AJ173" s="180" t="s">
        <v>3123</v>
      </c>
      <c r="AK173" s="180" t="s">
        <v>343</v>
      </c>
    </row>
    <row r="174" spans="9:37" ht="12.5" x14ac:dyDescent="0.35">
      <c r="I174" s="180" t="s">
        <v>3091</v>
      </c>
      <c r="J174" s="180" t="s">
        <v>3095</v>
      </c>
      <c r="K174" s="180" t="s">
        <v>3090</v>
      </c>
      <c r="L174" s="180" t="s">
        <v>3096</v>
      </c>
      <c r="N174" s="180" t="s">
        <v>3175</v>
      </c>
      <c r="O174" s="180" t="s">
        <v>3130</v>
      </c>
      <c r="P174" s="180" t="s">
        <v>56</v>
      </c>
      <c r="Q174" s="180" t="s">
        <v>4086</v>
      </c>
      <c r="R174" s="319"/>
      <c r="S174" s="180" t="s">
        <v>1099</v>
      </c>
      <c r="T174" s="180" t="s">
        <v>3148</v>
      </c>
      <c r="U174" s="180" t="s">
        <v>476</v>
      </c>
      <c r="V174" s="180" t="s">
        <v>3167</v>
      </c>
      <c r="W174" s="180" t="s">
        <v>3173</v>
      </c>
      <c r="X174" s="180" t="s">
        <v>4456</v>
      </c>
      <c r="Y174" s="180" t="s">
        <v>4457</v>
      </c>
      <c r="Z174" s="180" t="s">
        <v>64</v>
      </c>
      <c r="AA174" s="319"/>
      <c r="AB174" s="180" t="s">
        <v>3234</v>
      </c>
      <c r="AC174" s="180" t="s">
        <v>283</v>
      </c>
      <c r="AD174" s="180">
        <v>1</v>
      </c>
      <c r="AE174" s="319"/>
      <c r="AF174" s="180" t="s">
        <v>672</v>
      </c>
      <c r="AG174" s="180" t="s">
        <v>2098</v>
      </c>
      <c r="AH174" s="180" t="s">
        <v>673</v>
      </c>
      <c r="AI174" s="180" t="s">
        <v>3114</v>
      </c>
      <c r="AJ174" s="180" t="s">
        <v>3136</v>
      </c>
      <c r="AK174" s="180" t="s">
        <v>345</v>
      </c>
    </row>
    <row r="175" spans="9:37" ht="12.5" x14ac:dyDescent="0.35">
      <c r="I175" s="180" t="s">
        <v>3091</v>
      </c>
      <c r="J175" s="180" t="s">
        <v>3093</v>
      </c>
      <c r="K175" s="180" t="s">
        <v>3090</v>
      </c>
      <c r="L175" s="180" t="s">
        <v>3094</v>
      </c>
      <c r="N175" s="180" t="s">
        <v>3175</v>
      </c>
      <c r="O175" s="180" t="s">
        <v>4068</v>
      </c>
      <c r="P175" s="180" t="s">
        <v>56</v>
      </c>
      <c r="Q175" s="180" t="s">
        <v>4067</v>
      </c>
      <c r="R175" s="319"/>
      <c r="S175" s="180" t="s">
        <v>1099</v>
      </c>
      <c r="T175" s="180" t="s">
        <v>3148</v>
      </c>
      <c r="U175" s="180" t="s">
        <v>476</v>
      </c>
      <c r="V175" s="180" t="s">
        <v>3167</v>
      </c>
      <c r="W175" s="180" t="s">
        <v>3183</v>
      </c>
      <c r="X175" s="180" t="s">
        <v>4458</v>
      </c>
      <c r="Y175" s="180" t="s">
        <v>4459</v>
      </c>
      <c r="Z175" s="180" t="s">
        <v>66</v>
      </c>
      <c r="AA175" s="319"/>
      <c r="AB175" s="180" t="s">
        <v>3131</v>
      </c>
      <c r="AC175" s="180" t="s">
        <v>387</v>
      </c>
      <c r="AD175" s="180">
        <v>17</v>
      </c>
      <c r="AE175" s="319"/>
      <c r="AF175" s="180" t="s">
        <v>672</v>
      </c>
      <c r="AG175" s="180" t="s">
        <v>2098</v>
      </c>
      <c r="AH175" s="180" t="s">
        <v>673</v>
      </c>
      <c r="AI175" s="180" t="s">
        <v>3114</v>
      </c>
      <c r="AJ175" s="180" t="s">
        <v>3121</v>
      </c>
      <c r="AK175" s="180" t="s">
        <v>347</v>
      </c>
    </row>
    <row r="176" spans="9:37" ht="12.5" x14ac:dyDescent="0.35">
      <c r="I176" s="180" t="s">
        <v>3091</v>
      </c>
      <c r="J176" s="180" t="s">
        <v>3105</v>
      </c>
      <c r="K176" s="180" t="s">
        <v>3090</v>
      </c>
      <c r="L176" s="180" t="s">
        <v>3106</v>
      </c>
      <c r="N176" s="180" t="s">
        <v>3175</v>
      </c>
      <c r="O176" s="180" t="s">
        <v>4083</v>
      </c>
      <c r="P176" s="180" t="s">
        <v>56</v>
      </c>
      <c r="Q176" s="180" t="s">
        <v>4082</v>
      </c>
      <c r="R176" s="319"/>
      <c r="S176" s="180" t="s">
        <v>1099</v>
      </c>
      <c r="T176" s="180" t="s">
        <v>3148</v>
      </c>
      <c r="U176" s="180" t="s">
        <v>476</v>
      </c>
      <c r="V176" s="180" t="s">
        <v>3167</v>
      </c>
      <c r="W176" s="180" t="s">
        <v>3183</v>
      </c>
      <c r="X176" s="180" t="s">
        <v>4460</v>
      </c>
      <c r="Y176" s="180" t="s">
        <v>4461</v>
      </c>
      <c r="Z176" s="180" t="s">
        <v>66</v>
      </c>
      <c r="AA176" s="319"/>
      <c r="AB176" s="180" t="s">
        <v>3160</v>
      </c>
      <c r="AC176" s="180" t="s">
        <v>406</v>
      </c>
      <c r="AD176" s="180">
        <v>46</v>
      </c>
      <c r="AE176" s="319"/>
      <c r="AF176" s="180" t="s">
        <v>672</v>
      </c>
      <c r="AG176" s="180" t="s">
        <v>2098</v>
      </c>
      <c r="AH176" s="180" t="s">
        <v>673</v>
      </c>
      <c r="AI176" s="180" t="s">
        <v>3114</v>
      </c>
      <c r="AJ176" s="180" t="s">
        <v>3133</v>
      </c>
      <c r="AK176" s="180" t="s">
        <v>349</v>
      </c>
    </row>
    <row r="177" spans="9:37" ht="12.5" x14ac:dyDescent="0.35">
      <c r="I177" s="180" t="s">
        <v>3091</v>
      </c>
      <c r="J177" s="180" t="s">
        <v>3111</v>
      </c>
      <c r="K177" s="180" t="s">
        <v>3090</v>
      </c>
      <c r="L177" s="180" t="s">
        <v>3112</v>
      </c>
      <c r="N177" s="180" t="s">
        <v>3175</v>
      </c>
      <c r="O177" s="180" t="s">
        <v>4048</v>
      </c>
      <c r="P177" s="180" t="s">
        <v>56</v>
      </c>
      <c r="Q177" s="180" t="s">
        <v>4047</v>
      </c>
      <c r="R177" s="319"/>
      <c r="S177" s="180" t="s">
        <v>1099</v>
      </c>
      <c r="T177" s="180" t="s">
        <v>3148</v>
      </c>
      <c r="U177" s="180" t="s">
        <v>476</v>
      </c>
      <c r="V177" s="180" t="s">
        <v>3167</v>
      </c>
      <c r="W177" s="180" t="s">
        <v>3183</v>
      </c>
      <c r="X177" s="180" t="s">
        <v>4462</v>
      </c>
      <c r="Y177" s="180" t="s">
        <v>1148</v>
      </c>
      <c r="Z177" s="180" t="s">
        <v>66</v>
      </c>
      <c r="AA177" s="319"/>
      <c r="AB177" s="180" t="s">
        <v>3195</v>
      </c>
      <c r="AC177" s="180" t="s">
        <v>163</v>
      </c>
      <c r="AD177" s="180">
        <v>8</v>
      </c>
      <c r="AE177" s="319"/>
      <c r="AF177" s="180" t="s">
        <v>672</v>
      </c>
      <c r="AG177" s="180" t="s">
        <v>2098</v>
      </c>
      <c r="AH177" s="180" t="s">
        <v>673</v>
      </c>
      <c r="AI177" s="180" t="s">
        <v>3114</v>
      </c>
      <c r="AJ177" s="180" t="s">
        <v>3135</v>
      </c>
      <c r="AK177" s="180" t="s">
        <v>351</v>
      </c>
    </row>
    <row r="178" spans="9:37" ht="12.5" x14ac:dyDescent="0.35">
      <c r="I178" s="180" t="s">
        <v>3091</v>
      </c>
      <c r="J178" s="180" t="s">
        <v>2625</v>
      </c>
      <c r="K178" s="180" t="s">
        <v>3090</v>
      </c>
      <c r="L178" s="180" t="s">
        <v>3113</v>
      </c>
      <c r="N178" s="180" t="s">
        <v>3175</v>
      </c>
      <c r="O178" s="180" t="s">
        <v>4076</v>
      </c>
      <c r="P178" s="180" t="s">
        <v>56</v>
      </c>
      <c r="Q178" s="180" t="s">
        <v>4075</v>
      </c>
      <c r="R178" s="319"/>
      <c r="S178" s="180" t="s">
        <v>1099</v>
      </c>
      <c r="T178" s="180" t="s">
        <v>3148</v>
      </c>
      <c r="U178" s="180" t="s">
        <v>476</v>
      </c>
      <c r="V178" s="180" t="s">
        <v>3167</v>
      </c>
      <c r="W178" s="180" t="s">
        <v>3183</v>
      </c>
      <c r="X178" s="180" t="s">
        <v>4463</v>
      </c>
      <c r="Y178" s="180" t="s">
        <v>4464</v>
      </c>
      <c r="Z178" s="180" t="s">
        <v>66</v>
      </c>
      <c r="AA178" s="319"/>
      <c r="AB178" s="180" t="s">
        <v>3169</v>
      </c>
      <c r="AC178" s="180" t="s">
        <v>88</v>
      </c>
      <c r="AD178" s="180">
        <v>5</v>
      </c>
      <c r="AE178" s="319"/>
      <c r="AF178" s="180" t="s">
        <v>672</v>
      </c>
      <c r="AG178" s="180" t="s">
        <v>2098</v>
      </c>
      <c r="AH178" s="180" t="s">
        <v>673</v>
      </c>
      <c r="AI178" s="180" t="s">
        <v>3114</v>
      </c>
      <c r="AJ178" s="180" t="s">
        <v>3127</v>
      </c>
      <c r="AK178" s="180" t="s">
        <v>353</v>
      </c>
    </row>
    <row r="179" spans="9:37" ht="12.5" x14ac:dyDescent="0.35">
      <c r="I179" s="180" t="s">
        <v>3091</v>
      </c>
      <c r="J179" s="180" t="s">
        <v>3091</v>
      </c>
      <c r="K179" s="180" t="s">
        <v>3090</v>
      </c>
      <c r="L179" s="180" t="s">
        <v>3092</v>
      </c>
      <c r="N179" s="180" t="s">
        <v>3175</v>
      </c>
      <c r="O179" s="180" t="s">
        <v>4080</v>
      </c>
      <c r="P179" s="180" t="s">
        <v>56</v>
      </c>
      <c r="Q179" s="180" t="s">
        <v>4079</v>
      </c>
      <c r="R179" s="319"/>
      <c r="S179" s="180" t="s">
        <v>1099</v>
      </c>
      <c r="T179" s="180" t="s">
        <v>3148</v>
      </c>
      <c r="U179" s="180" t="s">
        <v>476</v>
      </c>
      <c r="V179" s="180" t="s">
        <v>3167</v>
      </c>
      <c r="W179" s="180" t="s">
        <v>3183</v>
      </c>
      <c r="X179" s="180" t="s">
        <v>4465</v>
      </c>
      <c r="Y179" s="180" t="s">
        <v>4466</v>
      </c>
      <c r="Z179" s="180" t="s">
        <v>66</v>
      </c>
      <c r="AA179" s="319"/>
      <c r="AB179" s="180" t="s">
        <v>3194</v>
      </c>
      <c r="AC179" s="180" t="s">
        <v>165</v>
      </c>
      <c r="AD179" s="180">
        <v>7</v>
      </c>
      <c r="AE179" s="319"/>
      <c r="AF179" s="180" t="s">
        <v>672</v>
      </c>
      <c r="AG179" s="180" t="s">
        <v>2098</v>
      </c>
      <c r="AH179" s="180" t="s">
        <v>673</v>
      </c>
      <c r="AI179" s="180" t="s">
        <v>3114</v>
      </c>
      <c r="AJ179" s="180" t="s">
        <v>3128</v>
      </c>
      <c r="AK179" s="180" t="s">
        <v>355</v>
      </c>
    </row>
    <row r="180" spans="9:37" ht="12.5" x14ac:dyDescent="0.35">
      <c r="I180" s="180" t="s">
        <v>3210</v>
      </c>
      <c r="J180" s="180" t="s">
        <v>3219</v>
      </c>
      <c r="K180" s="180" t="s">
        <v>3209</v>
      </c>
      <c r="L180" s="180" t="s">
        <v>286</v>
      </c>
      <c r="N180" s="180" t="s">
        <v>3178</v>
      </c>
      <c r="O180" s="180" t="s">
        <v>4090</v>
      </c>
      <c r="P180" s="180" t="s">
        <v>58</v>
      </c>
      <c r="Q180" s="180" t="s">
        <v>4089</v>
      </c>
      <c r="R180" s="319"/>
      <c r="S180" s="180" t="s">
        <v>1099</v>
      </c>
      <c r="T180" s="180" t="s">
        <v>3148</v>
      </c>
      <c r="U180" s="180" t="s">
        <v>476</v>
      </c>
      <c r="V180" s="180" t="s">
        <v>3167</v>
      </c>
      <c r="W180" s="180" t="s">
        <v>3183</v>
      </c>
      <c r="X180" s="180" t="s">
        <v>4467</v>
      </c>
      <c r="Y180" s="180" t="s">
        <v>4468</v>
      </c>
      <c r="Z180" s="180" t="s">
        <v>66</v>
      </c>
      <c r="AA180" s="319"/>
      <c r="AB180" s="180" t="s">
        <v>3263</v>
      </c>
      <c r="AC180" s="180" t="s">
        <v>44</v>
      </c>
      <c r="AD180" s="180">
        <v>13</v>
      </c>
      <c r="AE180" s="319"/>
      <c r="AF180" s="180" t="s">
        <v>672</v>
      </c>
      <c r="AG180" s="180" t="s">
        <v>2098</v>
      </c>
      <c r="AH180" s="180" t="s">
        <v>673</v>
      </c>
      <c r="AI180" s="180" t="s">
        <v>3114</v>
      </c>
      <c r="AJ180" s="180" t="s">
        <v>3137</v>
      </c>
      <c r="AK180" s="180" t="s">
        <v>365</v>
      </c>
    </row>
    <row r="181" spans="9:37" ht="12.5" x14ac:dyDescent="0.35">
      <c r="I181" s="180" t="s">
        <v>3210</v>
      </c>
      <c r="J181" s="180" t="s">
        <v>3229</v>
      </c>
      <c r="K181" s="180" t="s">
        <v>3209</v>
      </c>
      <c r="L181" s="180" t="s">
        <v>288</v>
      </c>
      <c r="N181" s="180" t="s">
        <v>3178</v>
      </c>
      <c r="O181" s="180" t="s">
        <v>4177</v>
      </c>
      <c r="P181" s="180" t="s">
        <v>58</v>
      </c>
      <c r="Q181" s="180" t="s">
        <v>4176</v>
      </c>
      <c r="R181" s="319"/>
      <c r="S181" s="180" t="s">
        <v>1099</v>
      </c>
      <c r="T181" s="180" t="s">
        <v>3148</v>
      </c>
      <c r="U181" s="180" t="s">
        <v>476</v>
      </c>
      <c r="V181" s="180" t="s">
        <v>3167</v>
      </c>
      <c r="W181" s="180" t="s">
        <v>3183</v>
      </c>
      <c r="X181" s="180" t="s">
        <v>4469</v>
      </c>
      <c r="Y181" s="180" t="s">
        <v>4470</v>
      </c>
      <c r="Z181" s="180" t="s">
        <v>66</v>
      </c>
      <c r="AA181" s="319"/>
      <c r="AB181" s="180" t="s">
        <v>3057</v>
      </c>
      <c r="AC181" s="180" t="s">
        <v>240</v>
      </c>
      <c r="AD181" s="180">
        <v>13</v>
      </c>
      <c r="AE181" s="319"/>
      <c r="AF181" s="180" t="s">
        <v>672</v>
      </c>
      <c r="AG181" s="180" t="s">
        <v>2098</v>
      </c>
      <c r="AH181" s="180" t="s">
        <v>673</v>
      </c>
      <c r="AI181" s="180" t="s">
        <v>3114</v>
      </c>
      <c r="AJ181" s="180" t="s">
        <v>3119</v>
      </c>
      <c r="AK181" s="180" t="s">
        <v>359</v>
      </c>
    </row>
    <row r="182" spans="9:37" ht="12.5" x14ac:dyDescent="0.35">
      <c r="I182" s="180" t="s">
        <v>3210</v>
      </c>
      <c r="J182" s="180" t="s">
        <v>3211</v>
      </c>
      <c r="K182" s="180" t="s">
        <v>3209</v>
      </c>
      <c r="L182" s="180" t="s">
        <v>290</v>
      </c>
      <c r="N182" s="180" t="s">
        <v>3178</v>
      </c>
      <c r="O182" s="180" t="s">
        <v>4161</v>
      </c>
      <c r="P182" s="180" t="s">
        <v>58</v>
      </c>
      <c r="Q182" s="180" t="s">
        <v>4160</v>
      </c>
      <c r="R182" s="319"/>
      <c r="S182" s="180" t="s">
        <v>1099</v>
      </c>
      <c r="T182" s="180" t="s">
        <v>3148</v>
      </c>
      <c r="U182" s="180" t="s">
        <v>476</v>
      </c>
      <c r="V182" s="180" t="s">
        <v>3167</v>
      </c>
      <c r="W182" s="180" t="s">
        <v>3183</v>
      </c>
      <c r="X182" s="180" t="s">
        <v>4471</v>
      </c>
      <c r="Y182" s="180" t="s">
        <v>4472</v>
      </c>
      <c r="Z182" s="180" t="s">
        <v>66</v>
      </c>
      <c r="AA182" s="319"/>
      <c r="AB182" s="180" t="s">
        <v>3204</v>
      </c>
      <c r="AC182" s="180" t="s">
        <v>167</v>
      </c>
      <c r="AD182" s="180">
        <v>9</v>
      </c>
      <c r="AE182" s="319"/>
      <c r="AF182" s="180" t="s">
        <v>672</v>
      </c>
      <c r="AG182" s="180" t="s">
        <v>2098</v>
      </c>
      <c r="AH182" s="180" t="s">
        <v>673</v>
      </c>
      <c r="AI182" s="180" t="s">
        <v>3114</v>
      </c>
      <c r="AJ182" s="180" t="s">
        <v>3116</v>
      </c>
      <c r="AK182" s="180" t="s">
        <v>361</v>
      </c>
    </row>
    <row r="183" spans="9:37" ht="12.5" x14ac:dyDescent="0.35">
      <c r="I183" s="180" t="s">
        <v>3210</v>
      </c>
      <c r="J183" s="180" t="s">
        <v>3173</v>
      </c>
      <c r="K183" s="180" t="s">
        <v>3209</v>
      </c>
      <c r="L183" s="180" t="s">
        <v>291</v>
      </c>
      <c r="N183" s="180" t="s">
        <v>3178</v>
      </c>
      <c r="O183" s="180" t="s">
        <v>4142</v>
      </c>
      <c r="P183" s="180" t="s">
        <v>58</v>
      </c>
      <c r="Q183" s="180" t="s">
        <v>4141</v>
      </c>
      <c r="R183" s="319"/>
      <c r="S183" s="180" t="s">
        <v>1099</v>
      </c>
      <c r="T183" s="180" t="s">
        <v>3148</v>
      </c>
      <c r="U183" s="180" t="s">
        <v>476</v>
      </c>
      <c r="V183" s="180" t="s">
        <v>3167</v>
      </c>
      <c r="W183" s="180" t="s">
        <v>3183</v>
      </c>
      <c r="X183" s="180" t="s">
        <v>4473</v>
      </c>
      <c r="Y183" s="180" t="s">
        <v>4474</v>
      </c>
      <c r="Z183" s="180" t="s">
        <v>66</v>
      </c>
      <c r="AA183" s="319"/>
      <c r="AB183" s="180" t="s">
        <v>3086</v>
      </c>
      <c r="AC183" s="180" t="s">
        <v>127</v>
      </c>
      <c r="AD183" s="180">
        <v>20</v>
      </c>
      <c r="AE183" s="319"/>
      <c r="AF183" s="180" t="s">
        <v>672</v>
      </c>
      <c r="AG183" s="180" t="s">
        <v>2098</v>
      </c>
      <c r="AH183" s="180" t="s">
        <v>673</v>
      </c>
      <c r="AI183" s="180" t="s">
        <v>3114</v>
      </c>
      <c r="AJ183" s="180" t="s">
        <v>3117</v>
      </c>
      <c r="AK183" s="180" t="s">
        <v>363</v>
      </c>
    </row>
    <row r="184" spans="9:37" ht="12.5" x14ac:dyDescent="0.35">
      <c r="I184" s="180" t="s">
        <v>3210</v>
      </c>
      <c r="J184" s="180" t="s">
        <v>3221</v>
      </c>
      <c r="K184" s="180" t="s">
        <v>3209</v>
      </c>
      <c r="L184" s="180" t="s">
        <v>293</v>
      </c>
      <c r="N184" s="180" t="s">
        <v>3178</v>
      </c>
      <c r="O184" s="180" t="s">
        <v>4146</v>
      </c>
      <c r="P184" s="180" t="s">
        <v>58</v>
      </c>
      <c r="Q184" s="180" t="s">
        <v>4145</v>
      </c>
      <c r="R184" s="319"/>
      <c r="S184" s="180" t="s">
        <v>1099</v>
      </c>
      <c r="T184" s="180" t="s">
        <v>3148</v>
      </c>
      <c r="U184" s="180" t="s">
        <v>476</v>
      </c>
      <c r="V184" s="180" t="s">
        <v>3167</v>
      </c>
      <c r="W184" s="180" t="s">
        <v>3183</v>
      </c>
      <c r="X184" s="180" t="s">
        <v>4475</v>
      </c>
      <c r="Y184" s="180" t="s">
        <v>4476</v>
      </c>
      <c r="Z184" s="180" t="s">
        <v>66</v>
      </c>
      <c r="AA184" s="319"/>
      <c r="AE184" s="319"/>
      <c r="AF184" s="180" t="s">
        <v>672</v>
      </c>
      <c r="AG184" s="180" t="s">
        <v>2098</v>
      </c>
      <c r="AH184" s="180" t="s">
        <v>673</v>
      </c>
      <c r="AI184" s="180" t="s">
        <v>3114</v>
      </c>
      <c r="AJ184" s="180" t="s">
        <v>3138</v>
      </c>
    </row>
    <row r="185" spans="9:37" ht="12.5" x14ac:dyDescent="0.35">
      <c r="I185" s="180" t="s">
        <v>3210</v>
      </c>
      <c r="J185" s="180" t="s">
        <v>3222</v>
      </c>
      <c r="K185" s="180" t="s">
        <v>3209</v>
      </c>
      <c r="L185" s="180" t="s">
        <v>295</v>
      </c>
      <c r="N185" s="180" t="s">
        <v>3178</v>
      </c>
      <c r="O185" s="180" t="s">
        <v>4134</v>
      </c>
      <c r="P185" s="180" t="s">
        <v>58</v>
      </c>
      <c r="Q185" s="180" t="s">
        <v>4133</v>
      </c>
      <c r="R185" s="319"/>
      <c r="S185" s="180" t="s">
        <v>1099</v>
      </c>
      <c r="T185" s="180" t="s">
        <v>3148</v>
      </c>
      <c r="U185" s="180" t="s">
        <v>476</v>
      </c>
      <c r="V185" s="180" t="s">
        <v>3167</v>
      </c>
      <c r="W185" s="180" t="s">
        <v>3183</v>
      </c>
      <c r="X185" s="180" t="s">
        <v>4477</v>
      </c>
      <c r="Y185" s="180" t="s">
        <v>4478</v>
      </c>
      <c r="Z185" s="180" t="s">
        <v>66</v>
      </c>
      <c r="AA185" s="319"/>
      <c r="AE185" s="319"/>
      <c r="AF185" s="180" t="s">
        <v>672</v>
      </c>
      <c r="AG185" s="180" t="s">
        <v>2098</v>
      </c>
      <c r="AH185" s="180" t="s">
        <v>673</v>
      </c>
      <c r="AI185" s="180" t="s">
        <v>3114</v>
      </c>
      <c r="AJ185" s="180" t="s">
        <v>3132</v>
      </c>
      <c r="AK185" s="180" t="s">
        <v>367</v>
      </c>
    </row>
    <row r="186" spans="9:37" ht="12.5" x14ac:dyDescent="0.35">
      <c r="I186" s="180" t="s">
        <v>3210</v>
      </c>
      <c r="J186" s="180" t="s">
        <v>1040</v>
      </c>
      <c r="K186" s="180" t="s">
        <v>3209</v>
      </c>
      <c r="L186" s="180" t="s">
        <v>297</v>
      </c>
      <c r="N186" s="180" t="s">
        <v>3178</v>
      </c>
      <c r="O186" s="180" t="s">
        <v>4149</v>
      </c>
      <c r="P186" s="180" t="s">
        <v>58</v>
      </c>
      <c r="Q186" s="180" t="s">
        <v>4148</v>
      </c>
      <c r="R186" s="319"/>
      <c r="S186" s="180" t="s">
        <v>1099</v>
      </c>
      <c r="T186" s="180" t="s">
        <v>3148</v>
      </c>
      <c r="U186" s="180" t="s">
        <v>476</v>
      </c>
      <c r="V186" s="180" t="s">
        <v>3167</v>
      </c>
      <c r="W186" s="180" t="s">
        <v>3183</v>
      </c>
      <c r="X186" s="180" t="s">
        <v>4479</v>
      </c>
      <c r="Y186" s="180" t="s">
        <v>4480</v>
      </c>
      <c r="Z186" s="180" t="s">
        <v>66</v>
      </c>
      <c r="AA186" s="319"/>
      <c r="AE186" s="319"/>
      <c r="AF186" s="180" t="s">
        <v>672</v>
      </c>
      <c r="AG186" s="180" t="s">
        <v>2098</v>
      </c>
      <c r="AH186" s="180" t="s">
        <v>673</v>
      </c>
      <c r="AI186" s="180" t="s">
        <v>3114</v>
      </c>
      <c r="AJ186" s="180" t="s">
        <v>3129</v>
      </c>
      <c r="AK186" s="180" t="s">
        <v>369</v>
      </c>
    </row>
    <row r="187" spans="9:37" ht="12.5" x14ac:dyDescent="0.35">
      <c r="I187" s="180" t="s">
        <v>3210</v>
      </c>
      <c r="J187" s="180" t="s">
        <v>3220</v>
      </c>
      <c r="K187" s="180" t="s">
        <v>3209</v>
      </c>
      <c r="L187" s="180" t="s">
        <v>299</v>
      </c>
      <c r="N187" s="180" t="s">
        <v>3178</v>
      </c>
      <c r="O187" s="180" t="s">
        <v>4153</v>
      </c>
      <c r="P187" s="180" t="s">
        <v>58</v>
      </c>
      <c r="Q187" s="180" t="s">
        <v>4152</v>
      </c>
      <c r="R187" s="319"/>
      <c r="S187" s="180" t="s">
        <v>1099</v>
      </c>
      <c r="T187" s="180" t="s">
        <v>3148</v>
      </c>
      <c r="U187" s="180" t="s">
        <v>476</v>
      </c>
      <c r="V187" s="180" t="s">
        <v>3167</v>
      </c>
      <c r="W187" s="180" t="s">
        <v>3183</v>
      </c>
      <c r="X187" s="180" t="s">
        <v>4481</v>
      </c>
      <c r="Y187" s="180" t="s">
        <v>4482</v>
      </c>
      <c r="Z187" s="180" t="s">
        <v>66</v>
      </c>
      <c r="AA187" s="319"/>
      <c r="AE187" s="319"/>
      <c r="AF187" s="180" t="s">
        <v>672</v>
      </c>
      <c r="AG187" s="180" t="s">
        <v>2098</v>
      </c>
      <c r="AH187" s="180" t="s">
        <v>673</v>
      </c>
      <c r="AI187" s="180" t="s">
        <v>3114</v>
      </c>
      <c r="AJ187" s="180" t="s">
        <v>3130</v>
      </c>
      <c r="AK187" s="180" t="s">
        <v>371</v>
      </c>
    </row>
    <row r="188" spans="9:37" ht="12.5" x14ac:dyDescent="0.35">
      <c r="I188" s="180" t="s">
        <v>3210</v>
      </c>
      <c r="J188" s="180" t="s">
        <v>3067</v>
      </c>
      <c r="K188" s="180" t="s">
        <v>3209</v>
      </c>
      <c r="L188" s="180" t="s">
        <v>300</v>
      </c>
      <c r="N188" s="180" t="s">
        <v>3178</v>
      </c>
      <c r="O188" s="180" t="s">
        <v>4168</v>
      </c>
      <c r="P188" s="180" t="s">
        <v>58</v>
      </c>
      <c r="Q188" s="180" t="s">
        <v>4167</v>
      </c>
      <c r="R188" s="319"/>
      <c r="S188" s="180" t="s">
        <v>1099</v>
      </c>
      <c r="T188" s="180" t="s">
        <v>3148</v>
      </c>
      <c r="U188" s="180" t="s">
        <v>476</v>
      </c>
      <c r="V188" s="180" t="s">
        <v>3167</v>
      </c>
      <c r="W188" s="180" t="s">
        <v>3183</v>
      </c>
      <c r="X188" s="180" t="s">
        <v>4483</v>
      </c>
      <c r="Y188" s="180" t="s">
        <v>4484</v>
      </c>
      <c r="Z188" s="180" t="s">
        <v>66</v>
      </c>
      <c r="AA188" s="319"/>
      <c r="AE188" s="319"/>
      <c r="AF188" s="180" t="s">
        <v>672</v>
      </c>
      <c r="AG188" s="180" t="s">
        <v>2098</v>
      </c>
      <c r="AH188" s="180" t="s">
        <v>673</v>
      </c>
      <c r="AI188" s="180" t="s">
        <v>3114</v>
      </c>
      <c r="AJ188" s="180" t="s">
        <v>1150</v>
      </c>
      <c r="AK188" s="180" t="s">
        <v>373</v>
      </c>
    </row>
    <row r="189" spans="9:37" ht="12.5" x14ac:dyDescent="0.35">
      <c r="I189" s="180" t="s">
        <v>3210</v>
      </c>
      <c r="J189" s="180" t="s">
        <v>3228</v>
      </c>
      <c r="K189" s="180" t="s">
        <v>3209</v>
      </c>
      <c r="L189" s="180" t="s">
        <v>302</v>
      </c>
      <c r="N189" s="180" t="s">
        <v>3178</v>
      </c>
      <c r="O189" s="180" t="s">
        <v>4185</v>
      </c>
      <c r="P189" s="180" t="s">
        <v>58</v>
      </c>
      <c r="Q189" s="180" t="s">
        <v>4184</v>
      </c>
      <c r="R189" s="319"/>
      <c r="S189" s="180" t="s">
        <v>1099</v>
      </c>
      <c r="T189" s="180" t="s">
        <v>3148</v>
      </c>
      <c r="U189" s="180" t="s">
        <v>476</v>
      </c>
      <c r="V189" s="180" t="s">
        <v>3167</v>
      </c>
      <c r="W189" s="180" t="s">
        <v>3183</v>
      </c>
      <c r="X189" s="180" t="s">
        <v>4485</v>
      </c>
      <c r="Y189" s="180" t="s">
        <v>4486</v>
      </c>
      <c r="Z189" s="180" t="s">
        <v>66</v>
      </c>
      <c r="AA189" s="319"/>
      <c r="AE189" s="319"/>
      <c r="AF189" s="180" t="s">
        <v>672</v>
      </c>
      <c r="AG189" s="180" t="s">
        <v>2098</v>
      </c>
      <c r="AH189" s="180" t="s">
        <v>673</v>
      </c>
      <c r="AI189" s="180" t="s">
        <v>3114</v>
      </c>
      <c r="AJ189" s="180" t="s">
        <v>3118</v>
      </c>
      <c r="AK189" s="180" t="s">
        <v>375</v>
      </c>
    </row>
    <row r="190" spans="9:37" ht="12.5" x14ac:dyDescent="0.35">
      <c r="I190" s="180" t="s">
        <v>3210</v>
      </c>
      <c r="J190" s="180" t="s">
        <v>3227</v>
      </c>
      <c r="K190" s="180" t="s">
        <v>3209</v>
      </c>
      <c r="L190" s="180" t="s">
        <v>304</v>
      </c>
      <c r="N190" s="180" t="s">
        <v>3178</v>
      </c>
      <c r="O190" s="180" t="s">
        <v>4164</v>
      </c>
      <c r="P190" s="180" t="s">
        <v>58</v>
      </c>
      <c r="Q190" s="180" t="s">
        <v>4163</v>
      </c>
      <c r="R190" s="319"/>
      <c r="S190" s="180" t="s">
        <v>1099</v>
      </c>
      <c r="T190" s="180" t="s">
        <v>3148</v>
      </c>
      <c r="U190" s="180" t="s">
        <v>476</v>
      </c>
      <c r="V190" s="180" t="s">
        <v>3167</v>
      </c>
      <c r="W190" s="180" t="s">
        <v>3183</v>
      </c>
      <c r="X190" s="180" t="s">
        <v>4487</v>
      </c>
      <c r="Y190" s="180" t="s">
        <v>4488</v>
      </c>
      <c r="Z190" s="180" t="s">
        <v>66</v>
      </c>
      <c r="AA190" s="319"/>
      <c r="AE190" s="319"/>
      <c r="AF190" s="180" t="s">
        <v>672</v>
      </c>
      <c r="AG190" s="180" t="s">
        <v>2098</v>
      </c>
      <c r="AH190" s="180" t="s">
        <v>673</v>
      </c>
      <c r="AI190" s="180" t="s">
        <v>3114</v>
      </c>
      <c r="AJ190" s="180" t="s">
        <v>3134</v>
      </c>
      <c r="AK190" s="180" t="s">
        <v>377</v>
      </c>
    </row>
    <row r="191" spans="9:37" ht="12.5" x14ac:dyDescent="0.35">
      <c r="I191" s="180" t="s">
        <v>3210</v>
      </c>
      <c r="J191" s="180" t="s">
        <v>3226</v>
      </c>
      <c r="K191" s="180" t="s">
        <v>3209</v>
      </c>
      <c r="L191" s="180" t="s">
        <v>308</v>
      </c>
      <c r="N191" s="180" t="s">
        <v>3178</v>
      </c>
      <c r="O191" s="180" t="s">
        <v>4123</v>
      </c>
      <c r="P191" s="180" t="s">
        <v>58</v>
      </c>
      <c r="Q191" s="180" t="s">
        <v>4122</v>
      </c>
      <c r="R191" s="319"/>
      <c r="S191" s="180" t="s">
        <v>1099</v>
      </c>
      <c r="T191" s="180" t="s">
        <v>3148</v>
      </c>
      <c r="U191" s="180" t="s">
        <v>476</v>
      </c>
      <c r="V191" s="180" t="s">
        <v>3167</v>
      </c>
      <c r="W191" s="180" t="s">
        <v>3183</v>
      </c>
      <c r="X191" s="180" t="s">
        <v>4489</v>
      </c>
      <c r="Y191" s="180" t="s">
        <v>4490</v>
      </c>
      <c r="Z191" s="180" t="s">
        <v>66</v>
      </c>
      <c r="AA191" s="319"/>
      <c r="AE191" s="319"/>
      <c r="AF191" s="180" t="s">
        <v>672</v>
      </c>
      <c r="AG191" s="180" t="s">
        <v>2098</v>
      </c>
      <c r="AH191" s="180" t="s">
        <v>673</v>
      </c>
      <c r="AI191" s="180" t="s">
        <v>3114</v>
      </c>
      <c r="AJ191" s="180" t="s">
        <v>3115</v>
      </c>
      <c r="AK191" s="180" t="s">
        <v>379</v>
      </c>
    </row>
    <row r="192" spans="9:37" ht="12.5" x14ac:dyDescent="0.35">
      <c r="I192" s="180" t="s">
        <v>3210</v>
      </c>
      <c r="J192" s="180" t="s">
        <v>900</v>
      </c>
      <c r="K192" s="180" t="s">
        <v>3209</v>
      </c>
      <c r="L192" s="180" t="s">
        <v>306</v>
      </c>
      <c r="N192" s="180" t="s">
        <v>3178</v>
      </c>
      <c r="O192" s="180" t="s">
        <v>4099</v>
      </c>
      <c r="P192" s="180" t="s">
        <v>58</v>
      </c>
      <c r="Q192" s="180" t="s">
        <v>4098</v>
      </c>
      <c r="R192" s="319"/>
      <c r="S192" s="180" t="s">
        <v>1099</v>
      </c>
      <c r="T192" s="180" t="s">
        <v>3148</v>
      </c>
      <c r="U192" s="180" t="s">
        <v>476</v>
      </c>
      <c r="V192" s="180" t="s">
        <v>3167</v>
      </c>
      <c r="W192" s="180" t="s">
        <v>3183</v>
      </c>
      <c r="X192" s="180" t="s">
        <v>4491</v>
      </c>
      <c r="Y192" s="180" t="s">
        <v>106</v>
      </c>
      <c r="Z192" s="180" t="s">
        <v>66</v>
      </c>
      <c r="AA192" s="319"/>
      <c r="AE192" s="319"/>
      <c r="AF192" s="180" t="s">
        <v>672</v>
      </c>
      <c r="AG192" s="180" t="s">
        <v>2098</v>
      </c>
      <c r="AH192" s="180" t="s">
        <v>673</v>
      </c>
      <c r="AI192" s="180" t="s">
        <v>3114</v>
      </c>
      <c r="AJ192" s="180" t="s">
        <v>3122</v>
      </c>
      <c r="AK192" s="180" t="s">
        <v>381</v>
      </c>
    </row>
    <row r="193" spans="9:37" ht="12.5" x14ac:dyDescent="0.35">
      <c r="I193" s="180" t="s">
        <v>3210</v>
      </c>
      <c r="J193" s="180" t="s">
        <v>3225</v>
      </c>
      <c r="K193" s="180" t="s">
        <v>3209</v>
      </c>
      <c r="L193" s="180" t="s">
        <v>310</v>
      </c>
      <c r="N193" s="180" t="s">
        <v>3178</v>
      </c>
      <c r="O193" s="180" t="s">
        <v>4119</v>
      </c>
      <c r="P193" s="180" t="s">
        <v>58</v>
      </c>
      <c r="Q193" s="180" t="s">
        <v>4118</v>
      </c>
      <c r="R193" s="319"/>
      <c r="S193" s="180" t="s">
        <v>1099</v>
      </c>
      <c r="T193" s="180" t="s">
        <v>3148</v>
      </c>
      <c r="U193" s="180" t="s">
        <v>476</v>
      </c>
      <c r="V193" s="180" t="s">
        <v>3167</v>
      </c>
      <c r="W193" s="180" t="s">
        <v>3183</v>
      </c>
      <c r="X193" s="180" t="s">
        <v>4492</v>
      </c>
      <c r="Y193" s="180" t="s">
        <v>4493</v>
      </c>
      <c r="Z193" s="180" t="s">
        <v>66</v>
      </c>
      <c r="AA193" s="319"/>
      <c r="AE193" s="319"/>
      <c r="AF193" s="180" t="s">
        <v>672</v>
      </c>
      <c r="AG193" s="180" t="s">
        <v>2098</v>
      </c>
      <c r="AH193" s="180" t="s">
        <v>673</v>
      </c>
      <c r="AI193" s="180" t="s">
        <v>3114</v>
      </c>
      <c r="AJ193" s="180" t="s">
        <v>4494</v>
      </c>
    </row>
    <row r="194" spans="9:37" ht="12.5" x14ac:dyDescent="0.35">
      <c r="I194" s="180" t="s">
        <v>3210</v>
      </c>
      <c r="J194" s="180" t="s">
        <v>3224</v>
      </c>
      <c r="K194" s="180" t="s">
        <v>3209</v>
      </c>
      <c r="L194" s="180" t="s">
        <v>312</v>
      </c>
      <c r="N194" s="180" t="s">
        <v>3178</v>
      </c>
      <c r="O194" s="180" t="s">
        <v>4138</v>
      </c>
      <c r="P194" s="180" t="s">
        <v>58</v>
      </c>
      <c r="Q194" s="180" t="s">
        <v>4137</v>
      </c>
      <c r="R194" s="319"/>
      <c r="S194" s="180" t="s">
        <v>1099</v>
      </c>
      <c r="T194" s="180" t="s">
        <v>3148</v>
      </c>
      <c r="U194" s="180" t="s">
        <v>476</v>
      </c>
      <c r="V194" s="180" t="s">
        <v>3167</v>
      </c>
      <c r="W194" s="180" t="s">
        <v>3183</v>
      </c>
      <c r="X194" s="180" t="s">
        <v>4495</v>
      </c>
      <c r="Y194" s="180" t="s">
        <v>4496</v>
      </c>
      <c r="Z194" s="180" t="s">
        <v>66</v>
      </c>
      <c r="AA194" s="319"/>
      <c r="AE194" s="319"/>
      <c r="AF194" s="180" t="s">
        <v>672</v>
      </c>
      <c r="AG194" s="180" t="s">
        <v>2098</v>
      </c>
      <c r="AH194" s="180" t="s">
        <v>673</v>
      </c>
      <c r="AI194" s="180" t="s">
        <v>3114</v>
      </c>
      <c r="AJ194" s="180" t="s">
        <v>3124</v>
      </c>
      <c r="AK194" s="180" t="s">
        <v>385</v>
      </c>
    </row>
    <row r="195" spans="9:37" ht="12.5" x14ac:dyDescent="0.35">
      <c r="I195" s="180" t="s">
        <v>3210</v>
      </c>
      <c r="J195" s="180" t="s">
        <v>3213</v>
      </c>
      <c r="K195" s="180" t="s">
        <v>3209</v>
      </c>
      <c r="L195" s="180" t="s">
        <v>314</v>
      </c>
      <c r="N195" s="180" t="s">
        <v>3178</v>
      </c>
      <c r="O195" s="180" t="s">
        <v>4130</v>
      </c>
      <c r="P195" s="180" t="s">
        <v>58</v>
      </c>
      <c r="Q195" s="180" t="s">
        <v>4129</v>
      </c>
      <c r="R195" s="319"/>
      <c r="S195" s="180" t="s">
        <v>1099</v>
      </c>
      <c r="T195" s="180" t="s">
        <v>3148</v>
      </c>
      <c r="U195" s="180" t="s">
        <v>476</v>
      </c>
      <c r="V195" s="180" t="s">
        <v>3167</v>
      </c>
      <c r="W195" s="180" t="s">
        <v>3183</v>
      </c>
      <c r="X195" s="180" t="s">
        <v>4497</v>
      </c>
      <c r="Y195" s="180" t="s">
        <v>1064</v>
      </c>
      <c r="Z195" s="180" t="s">
        <v>66</v>
      </c>
      <c r="AA195" s="319"/>
      <c r="AE195" s="319"/>
      <c r="AF195" s="180" t="s">
        <v>672</v>
      </c>
      <c r="AG195" s="180" t="s">
        <v>2098</v>
      </c>
      <c r="AH195" s="180" t="s">
        <v>673</v>
      </c>
      <c r="AI195" s="180" t="s">
        <v>3114</v>
      </c>
      <c r="AJ195" s="180" t="s">
        <v>3131</v>
      </c>
      <c r="AK195" s="180" t="s">
        <v>387</v>
      </c>
    </row>
    <row r="196" spans="9:37" ht="12.5" x14ac:dyDescent="0.35">
      <c r="I196" s="180" t="s">
        <v>3210</v>
      </c>
      <c r="J196" s="180" t="s">
        <v>3214</v>
      </c>
      <c r="K196" s="180" t="s">
        <v>3209</v>
      </c>
      <c r="L196" s="180" t="s">
        <v>316</v>
      </c>
      <c r="N196" s="180" t="s">
        <v>3178</v>
      </c>
      <c r="O196" s="180" t="s">
        <v>4103</v>
      </c>
      <c r="P196" s="180" t="s">
        <v>58</v>
      </c>
      <c r="Q196" s="180" t="s">
        <v>4102</v>
      </c>
      <c r="R196" s="319"/>
      <c r="S196" s="180" t="s">
        <v>1099</v>
      </c>
      <c r="T196" s="180" t="s">
        <v>3148</v>
      </c>
      <c r="U196" s="180" t="s">
        <v>476</v>
      </c>
      <c r="V196" s="180" t="s">
        <v>3167</v>
      </c>
      <c r="W196" s="180" t="s">
        <v>3183</v>
      </c>
      <c r="X196" s="180" t="s">
        <v>4498</v>
      </c>
      <c r="Y196" s="180" t="s">
        <v>4499</v>
      </c>
      <c r="Z196" s="180" t="s">
        <v>66</v>
      </c>
      <c r="AA196" s="319"/>
      <c r="AE196" s="319"/>
      <c r="AF196" s="180" t="s">
        <v>672</v>
      </c>
      <c r="AG196" s="180" t="s">
        <v>2098</v>
      </c>
      <c r="AH196" s="180" t="s">
        <v>673</v>
      </c>
      <c r="AI196" s="180" t="s">
        <v>3114</v>
      </c>
      <c r="AJ196" s="180" t="s">
        <v>4500</v>
      </c>
    </row>
    <row r="197" spans="9:37" ht="12.5" x14ac:dyDescent="0.35">
      <c r="I197" s="180" t="s">
        <v>3210</v>
      </c>
      <c r="J197" s="180" t="s">
        <v>3223</v>
      </c>
      <c r="K197" s="180" t="s">
        <v>3209</v>
      </c>
      <c r="L197" s="180" t="s">
        <v>318</v>
      </c>
      <c r="N197" s="180" t="s">
        <v>3178</v>
      </c>
      <c r="O197" s="180" t="s">
        <v>4126</v>
      </c>
      <c r="P197" s="180" t="s">
        <v>58</v>
      </c>
      <c r="Q197" s="180" t="s">
        <v>4125</v>
      </c>
      <c r="R197" s="319"/>
      <c r="S197" s="180" t="s">
        <v>1099</v>
      </c>
      <c r="T197" s="180" t="s">
        <v>3148</v>
      </c>
      <c r="U197" s="180" t="s">
        <v>476</v>
      </c>
      <c r="V197" s="180" t="s">
        <v>3167</v>
      </c>
      <c r="W197" s="180" t="s">
        <v>3183</v>
      </c>
      <c r="X197" s="180" t="s">
        <v>4501</v>
      </c>
      <c r="Y197" s="180" t="s">
        <v>4406</v>
      </c>
      <c r="Z197" s="180" t="s">
        <v>66</v>
      </c>
      <c r="AA197" s="319"/>
      <c r="AE197" s="319"/>
      <c r="AF197" s="180" t="s">
        <v>1099</v>
      </c>
      <c r="AG197" s="180" t="s">
        <v>3148</v>
      </c>
      <c r="AH197" s="180" t="s">
        <v>3160</v>
      </c>
      <c r="AI197" s="180" t="s">
        <v>3159</v>
      </c>
      <c r="AJ197" s="180" t="s">
        <v>4502</v>
      </c>
    </row>
    <row r="198" spans="9:37" ht="12.5" x14ac:dyDescent="0.35">
      <c r="I198" s="180" t="s">
        <v>3210</v>
      </c>
      <c r="J198" s="180" t="s">
        <v>3216</v>
      </c>
      <c r="K198" s="180" t="s">
        <v>3209</v>
      </c>
      <c r="L198" s="180" t="s">
        <v>320</v>
      </c>
      <c r="N198" s="180" t="s">
        <v>3178</v>
      </c>
      <c r="O198" s="180" t="s">
        <v>4107</v>
      </c>
      <c r="P198" s="180" t="s">
        <v>58</v>
      </c>
      <c r="Q198" s="180" t="s">
        <v>4106</v>
      </c>
      <c r="R198" s="319"/>
      <c r="S198" s="180" t="s">
        <v>1099</v>
      </c>
      <c r="T198" s="180" t="s">
        <v>3148</v>
      </c>
      <c r="U198" s="180" t="s">
        <v>476</v>
      </c>
      <c r="V198" s="180" t="s">
        <v>3167</v>
      </c>
      <c r="W198" s="180" t="s">
        <v>3183</v>
      </c>
      <c r="X198" s="180" t="s">
        <v>4503</v>
      </c>
      <c r="Y198" s="180" t="s">
        <v>4504</v>
      </c>
      <c r="Z198" s="180" t="s">
        <v>66</v>
      </c>
      <c r="AA198" s="319"/>
      <c r="AE198" s="319"/>
      <c r="AF198" s="180" t="s">
        <v>1099</v>
      </c>
      <c r="AG198" s="180" t="s">
        <v>3148</v>
      </c>
      <c r="AH198" s="180" t="s">
        <v>3160</v>
      </c>
      <c r="AI198" s="180" t="s">
        <v>3159</v>
      </c>
      <c r="AJ198" s="180" t="s">
        <v>3164</v>
      </c>
      <c r="AK198" s="180" t="s">
        <v>392</v>
      </c>
    </row>
    <row r="199" spans="9:37" ht="12.5" x14ac:dyDescent="0.35">
      <c r="I199" s="180" t="s">
        <v>3210</v>
      </c>
      <c r="J199" s="180" t="s">
        <v>3230</v>
      </c>
      <c r="K199" s="180" t="s">
        <v>3209</v>
      </c>
      <c r="L199" s="180" t="s">
        <v>322</v>
      </c>
      <c r="N199" s="180" t="s">
        <v>3178</v>
      </c>
      <c r="O199" s="180" t="s">
        <v>4111</v>
      </c>
      <c r="P199" s="180" t="s">
        <v>58</v>
      </c>
      <c r="Q199" s="180" t="s">
        <v>4110</v>
      </c>
      <c r="R199" s="319"/>
      <c r="S199" s="180" t="s">
        <v>1099</v>
      </c>
      <c r="T199" s="180" t="s">
        <v>3148</v>
      </c>
      <c r="U199" s="180" t="s">
        <v>476</v>
      </c>
      <c r="V199" s="180" t="s">
        <v>3167</v>
      </c>
      <c r="W199" s="180" t="s">
        <v>3183</v>
      </c>
      <c r="X199" s="180" t="s">
        <v>4505</v>
      </c>
      <c r="Y199" s="180" t="s">
        <v>4506</v>
      </c>
      <c r="Z199" s="180" t="s">
        <v>66</v>
      </c>
      <c r="AA199" s="319"/>
      <c r="AE199" s="319"/>
      <c r="AF199" s="180" t="s">
        <v>1099</v>
      </c>
      <c r="AG199" s="180" t="s">
        <v>3148</v>
      </c>
      <c r="AH199" s="180" t="s">
        <v>3160</v>
      </c>
      <c r="AI199" s="180" t="s">
        <v>3159</v>
      </c>
      <c r="AJ199" s="180" t="s">
        <v>3165</v>
      </c>
      <c r="AK199" s="180" t="s">
        <v>395</v>
      </c>
    </row>
    <row r="200" spans="9:37" ht="12.5" x14ac:dyDescent="0.35">
      <c r="I200" s="180" t="s">
        <v>3210</v>
      </c>
      <c r="J200" s="180" t="s">
        <v>3215</v>
      </c>
      <c r="K200" s="180" t="s">
        <v>3209</v>
      </c>
      <c r="L200" s="180" t="s">
        <v>324</v>
      </c>
      <c r="N200" s="180" t="s">
        <v>3178</v>
      </c>
      <c r="O200" s="180" t="s">
        <v>4115</v>
      </c>
      <c r="P200" s="180" t="s">
        <v>58</v>
      </c>
      <c r="Q200" s="180" t="s">
        <v>4114</v>
      </c>
      <c r="R200" s="319"/>
      <c r="S200" s="180" t="s">
        <v>1099</v>
      </c>
      <c r="T200" s="180" t="s">
        <v>3148</v>
      </c>
      <c r="U200" s="180" t="s">
        <v>476</v>
      </c>
      <c r="V200" s="180" t="s">
        <v>3167</v>
      </c>
      <c r="W200" s="180" t="s">
        <v>3183</v>
      </c>
      <c r="X200" s="180" t="s">
        <v>4507</v>
      </c>
      <c r="Y200" s="180" t="s">
        <v>4508</v>
      </c>
      <c r="Z200" s="180" t="s">
        <v>66</v>
      </c>
      <c r="AA200" s="319"/>
      <c r="AE200" s="319"/>
      <c r="AF200" s="180" t="s">
        <v>1099</v>
      </c>
      <c r="AG200" s="180" t="s">
        <v>3148</v>
      </c>
      <c r="AH200" s="180" t="s">
        <v>3160</v>
      </c>
      <c r="AI200" s="180" t="s">
        <v>3159</v>
      </c>
      <c r="AJ200" s="180" t="s">
        <v>3163</v>
      </c>
      <c r="AK200" s="180" t="s">
        <v>399</v>
      </c>
    </row>
    <row r="201" spans="9:37" ht="12.5" x14ac:dyDescent="0.35">
      <c r="I201" s="180" t="s">
        <v>3210</v>
      </c>
      <c r="J201" s="180" t="s">
        <v>3212</v>
      </c>
      <c r="K201" s="180" t="s">
        <v>3209</v>
      </c>
      <c r="L201" s="180" t="s">
        <v>326</v>
      </c>
      <c r="N201" s="180" t="s">
        <v>3178</v>
      </c>
      <c r="O201" s="180" t="s">
        <v>4173</v>
      </c>
      <c r="P201" s="180" t="s">
        <v>58</v>
      </c>
      <c r="Q201" s="180" t="s">
        <v>4172</v>
      </c>
      <c r="R201" s="319"/>
      <c r="S201" s="180" t="s">
        <v>1099</v>
      </c>
      <c r="T201" s="180" t="s">
        <v>3148</v>
      </c>
      <c r="U201" s="180" t="s">
        <v>476</v>
      </c>
      <c r="V201" s="180" t="s">
        <v>3167</v>
      </c>
      <c r="W201" s="180" t="s">
        <v>3183</v>
      </c>
      <c r="X201" s="180" t="s">
        <v>4509</v>
      </c>
      <c r="Y201" s="180" t="s">
        <v>3201</v>
      </c>
      <c r="Z201" s="180" t="s">
        <v>66</v>
      </c>
      <c r="AA201" s="319"/>
      <c r="AE201" s="319"/>
      <c r="AF201" s="180" t="s">
        <v>1099</v>
      </c>
      <c r="AG201" s="180" t="s">
        <v>3148</v>
      </c>
      <c r="AH201" s="180" t="s">
        <v>3160</v>
      </c>
      <c r="AI201" s="180" t="s">
        <v>3159</v>
      </c>
      <c r="AJ201" s="180" t="s">
        <v>3166</v>
      </c>
      <c r="AK201" s="180" t="s">
        <v>401</v>
      </c>
    </row>
    <row r="202" spans="9:37" ht="12.5" x14ac:dyDescent="0.35">
      <c r="I202" s="180" t="s">
        <v>3210</v>
      </c>
      <c r="J202" s="180" t="s">
        <v>593</v>
      </c>
      <c r="K202" s="180" t="s">
        <v>3209</v>
      </c>
      <c r="L202" s="180" t="s">
        <v>328</v>
      </c>
      <c r="N202" s="180" t="s">
        <v>3178</v>
      </c>
      <c r="O202" s="180" t="s">
        <v>4181</v>
      </c>
      <c r="P202" s="180" t="s">
        <v>58</v>
      </c>
      <c r="Q202" s="180" t="s">
        <v>4180</v>
      </c>
      <c r="R202" s="319"/>
      <c r="S202" s="180" t="s">
        <v>1099</v>
      </c>
      <c r="T202" s="180" t="s">
        <v>3148</v>
      </c>
      <c r="U202" s="180" t="s">
        <v>476</v>
      </c>
      <c r="V202" s="180" t="s">
        <v>3167</v>
      </c>
      <c r="W202" s="180" t="s">
        <v>3183</v>
      </c>
      <c r="X202" s="180" t="s">
        <v>4510</v>
      </c>
      <c r="Y202" s="180" t="s">
        <v>4511</v>
      </c>
      <c r="Z202" s="180" t="s">
        <v>66</v>
      </c>
      <c r="AA202" s="319"/>
      <c r="AE202" s="319"/>
      <c r="AF202" s="180" t="s">
        <v>1099</v>
      </c>
      <c r="AG202" s="180" t="s">
        <v>3148</v>
      </c>
      <c r="AH202" s="180" t="s">
        <v>3160</v>
      </c>
      <c r="AI202" s="180" t="s">
        <v>3159</v>
      </c>
      <c r="AJ202" s="180" t="s">
        <v>2332</v>
      </c>
      <c r="AK202" s="180" t="s">
        <v>403</v>
      </c>
    </row>
    <row r="203" spans="9:37" ht="12.5" x14ac:dyDescent="0.35">
      <c r="I203" s="180" t="s">
        <v>3210</v>
      </c>
      <c r="J203" s="180" t="s">
        <v>3218</v>
      </c>
      <c r="K203" s="180" t="s">
        <v>3209</v>
      </c>
      <c r="L203" s="180" t="s">
        <v>330</v>
      </c>
      <c r="N203" s="180" t="s">
        <v>3178</v>
      </c>
      <c r="O203" s="180" t="s">
        <v>4095</v>
      </c>
      <c r="P203" s="180" t="s">
        <v>58</v>
      </c>
      <c r="Q203" s="180" t="s">
        <v>4094</v>
      </c>
      <c r="R203" s="319"/>
      <c r="S203" s="180" t="s">
        <v>1099</v>
      </c>
      <c r="T203" s="180" t="s">
        <v>3148</v>
      </c>
      <c r="U203" s="180" t="s">
        <v>476</v>
      </c>
      <c r="V203" s="180" t="s">
        <v>3167</v>
      </c>
      <c r="W203" s="180" t="s">
        <v>3183</v>
      </c>
      <c r="X203" s="180" t="s">
        <v>4512</v>
      </c>
      <c r="Y203" s="180" t="s">
        <v>4513</v>
      </c>
      <c r="Z203" s="180" t="s">
        <v>66</v>
      </c>
      <c r="AA203" s="319"/>
      <c r="AE203" s="319"/>
      <c r="AF203" s="180" t="s">
        <v>1099</v>
      </c>
      <c r="AG203" s="180" t="s">
        <v>3148</v>
      </c>
      <c r="AH203" s="180" t="s">
        <v>3160</v>
      </c>
      <c r="AI203" s="180" t="s">
        <v>3159</v>
      </c>
      <c r="AJ203" s="180" t="s">
        <v>3162</v>
      </c>
      <c r="AK203" s="180" t="s">
        <v>405</v>
      </c>
    </row>
    <row r="204" spans="9:37" ht="12.5" x14ac:dyDescent="0.35">
      <c r="I204" s="180" t="s">
        <v>3210</v>
      </c>
      <c r="J204" s="180" t="s">
        <v>3217</v>
      </c>
      <c r="K204" s="180" t="s">
        <v>3209</v>
      </c>
      <c r="L204" s="180" t="s">
        <v>332</v>
      </c>
      <c r="N204" s="180" t="s">
        <v>3178</v>
      </c>
      <c r="O204" s="180" t="s">
        <v>4157</v>
      </c>
      <c r="P204" s="180" t="s">
        <v>58</v>
      </c>
      <c r="Q204" s="180" t="s">
        <v>4156</v>
      </c>
      <c r="R204" s="319"/>
      <c r="S204" s="180" t="s">
        <v>1099</v>
      </c>
      <c r="T204" s="180" t="s">
        <v>3148</v>
      </c>
      <c r="U204" s="180" t="s">
        <v>476</v>
      </c>
      <c r="V204" s="180" t="s">
        <v>3167</v>
      </c>
      <c r="W204" s="180" t="s">
        <v>3183</v>
      </c>
      <c r="X204" s="180" t="s">
        <v>4514</v>
      </c>
      <c r="Y204" s="180" t="s">
        <v>4026</v>
      </c>
      <c r="Z204" s="180" t="s">
        <v>66</v>
      </c>
      <c r="AA204" s="319"/>
      <c r="AE204" s="319"/>
      <c r="AF204" s="180" t="s">
        <v>1099</v>
      </c>
      <c r="AG204" s="180" t="s">
        <v>3148</v>
      </c>
      <c r="AH204" s="180" t="s">
        <v>3160</v>
      </c>
      <c r="AI204" s="180" t="s">
        <v>3159</v>
      </c>
      <c r="AJ204" s="180" t="s">
        <v>3160</v>
      </c>
      <c r="AK204" s="180" t="s">
        <v>406</v>
      </c>
    </row>
    <row r="205" spans="9:37" ht="12.5" x14ac:dyDescent="0.35">
      <c r="I205" s="180" t="s">
        <v>3210</v>
      </c>
      <c r="J205" s="180" t="s">
        <v>1797</v>
      </c>
      <c r="K205" s="180" t="s">
        <v>3209</v>
      </c>
      <c r="L205" s="180" t="s">
        <v>334</v>
      </c>
      <c r="N205" s="180" t="s">
        <v>905</v>
      </c>
      <c r="O205" s="180" t="s">
        <v>4515</v>
      </c>
      <c r="P205" s="180" t="s">
        <v>94</v>
      </c>
      <c r="Q205" s="180" t="s">
        <v>4516</v>
      </c>
      <c r="R205" s="319"/>
      <c r="S205" s="180" t="s">
        <v>1099</v>
      </c>
      <c r="T205" s="180" t="s">
        <v>3148</v>
      </c>
      <c r="U205" s="180" t="s">
        <v>476</v>
      </c>
      <c r="V205" s="180" t="s">
        <v>3167</v>
      </c>
      <c r="W205" s="180" t="s">
        <v>3183</v>
      </c>
      <c r="X205" s="180" t="s">
        <v>4517</v>
      </c>
      <c r="Y205" s="180" t="s">
        <v>4518</v>
      </c>
      <c r="Z205" s="180" t="s">
        <v>66</v>
      </c>
      <c r="AA205" s="319"/>
      <c r="AE205" s="319"/>
    </row>
    <row r="206" spans="9:37" ht="12.5" x14ac:dyDescent="0.35">
      <c r="I206" s="180" t="s">
        <v>3210</v>
      </c>
      <c r="J206" s="180" t="s">
        <v>3231</v>
      </c>
      <c r="K206" s="180" t="s">
        <v>3209</v>
      </c>
      <c r="L206" s="180" t="s">
        <v>336</v>
      </c>
      <c r="N206" s="180" t="s">
        <v>905</v>
      </c>
      <c r="O206" s="180" t="s">
        <v>4519</v>
      </c>
      <c r="P206" s="180" t="s">
        <v>94</v>
      </c>
      <c r="Q206" s="180" t="s">
        <v>4520</v>
      </c>
      <c r="R206" s="319"/>
      <c r="S206" s="180" t="s">
        <v>1099</v>
      </c>
      <c r="T206" s="180" t="s">
        <v>3148</v>
      </c>
      <c r="U206" s="180" t="s">
        <v>476</v>
      </c>
      <c r="V206" s="180" t="s">
        <v>3167</v>
      </c>
      <c r="W206" s="180" t="s">
        <v>3183</v>
      </c>
      <c r="X206" s="180" t="s">
        <v>4521</v>
      </c>
      <c r="Y206" s="180" t="s">
        <v>4522</v>
      </c>
      <c r="Z206" s="180" t="s">
        <v>66</v>
      </c>
      <c r="AA206" s="319"/>
      <c r="AE206" s="319"/>
    </row>
    <row r="207" spans="9:37" ht="12.5" x14ac:dyDescent="0.35">
      <c r="I207" s="180" t="s">
        <v>3210</v>
      </c>
      <c r="J207" s="180" t="s">
        <v>3210</v>
      </c>
      <c r="K207" s="180" t="s">
        <v>3209</v>
      </c>
      <c r="L207" s="180" t="s">
        <v>338</v>
      </c>
      <c r="N207" s="180" t="s">
        <v>905</v>
      </c>
      <c r="O207" s="180" t="s">
        <v>4523</v>
      </c>
      <c r="P207" s="180" t="s">
        <v>94</v>
      </c>
      <c r="Q207" s="180" t="s">
        <v>4524</v>
      </c>
      <c r="R207" s="319"/>
      <c r="S207" s="180" t="s">
        <v>1099</v>
      </c>
      <c r="T207" s="180" t="s">
        <v>3148</v>
      </c>
      <c r="U207" s="180" t="s">
        <v>476</v>
      </c>
      <c r="V207" s="180" t="s">
        <v>3167</v>
      </c>
      <c r="W207" s="180" t="s">
        <v>3183</v>
      </c>
      <c r="X207" s="180" t="s">
        <v>4525</v>
      </c>
      <c r="Y207" s="180" t="s">
        <v>4526</v>
      </c>
      <c r="Z207" s="180" t="s">
        <v>66</v>
      </c>
      <c r="AA207" s="319"/>
      <c r="AE207" s="319"/>
    </row>
    <row r="208" spans="9:37" ht="12.5" x14ac:dyDescent="0.35">
      <c r="I208" s="180" t="s">
        <v>3002</v>
      </c>
      <c r="J208" s="180" t="s">
        <v>3013</v>
      </c>
      <c r="K208" s="180" t="s">
        <v>3001</v>
      </c>
      <c r="L208" s="180" t="s">
        <v>3014</v>
      </c>
      <c r="N208" s="180" t="s">
        <v>905</v>
      </c>
      <c r="O208" s="180" t="s">
        <v>4527</v>
      </c>
      <c r="P208" s="180" t="s">
        <v>94</v>
      </c>
      <c r="Q208" s="180" t="s">
        <v>4528</v>
      </c>
      <c r="R208" s="319"/>
      <c r="S208" s="180" t="s">
        <v>1099</v>
      </c>
      <c r="T208" s="180" t="s">
        <v>3148</v>
      </c>
      <c r="U208" s="180" t="s">
        <v>476</v>
      </c>
      <c r="V208" s="180" t="s">
        <v>3167</v>
      </c>
      <c r="W208" s="180" t="s">
        <v>3183</v>
      </c>
      <c r="X208" s="180" t="s">
        <v>4529</v>
      </c>
      <c r="Y208" s="180" t="s">
        <v>4530</v>
      </c>
      <c r="Z208" s="180" t="s">
        <v>66</v>
      </c>
      <c r="AA208" s="319"/>
      <c r="AE208" s="319"/>
    </row>
    <row r="209" spans="9:31" ht="12.5" x14ac:dyDescent="0.35">
      <c r="I209" s="180" t="s">
        <v>3002</v>
      </c>
      <c r="J209" s="180" t="s">
        <v>3011</v>
      </c>
      <c r="K209" s="180" t="s">
        <v>3001</v>
      </c>
      <c r="L209" s="180" t="s">
        <v>3012</v>
      </c>
      <c r="N209" s="180" t="s">
        <v>905</v>
      </c>
      <c r="O209" s="180" t="s">
        <v>4531</v>
      </c>
      <c r="P209" s="180" t="s">
        <v>94</v>
      </c>
      <c r="Q209" s="180" t="s">
        <v>4532</v>
      </c>
      <c r="R209" s="319"/>
      <c r="S209" s="180" t="s">
        <v>1099</v>
      </c>
      <c r="T209" s="180" t="s">
        <v>3148</v>
      </c>
      <c r="U209" s="180" t="s">
        <v>476</v>
      </c>
      <c r="V209" s="180" t="s">
        <v>3167</v>
      </c>
      <c r="W209" s="180" t="s">
        <v>3183</v>
      </c>
      <c r="X209" s="180" t="s">
        <v>4533</v>
      </c>
      <c r="Y209" s="180" t="s">
        <v>4534</v>
      </c>
      <c r="Z209" s="180" t="s">
        <v>66</v>
      </c>
      <c r="AA209" s="319"/>
      <c r="AE209" s="319"/>
    </row>
    <row r="210" spans="9:31" ht="12.5" x14ac:dyDescent="0.35">
      <c r="I210" s="180" t="s">
        <v>3002</v>
      </c>
      <c r="J210" s="180" t="s">
        <v>3007</v>
      </c>
      <c r="K210" s="180" t="s">
        <v>3001</v>
      </c>
      <c r="L210" s="180" t="s">
        <v>3008</v>
      </c>
      <c r="N210" s="180" t="s">
        <v>905</v>
      </c>
      <c r="O210" s="180" t="s">
        <v>4535</v>
      </c>
      <c r="P210" s="180" t="s">
        <v>94</v>
      </c>
      <c r="Q210" s="180" t="s">
        <v>4536</v>
      </c>
      <c r="R210" s="319"/>
      <c r="S210" s="180" t="s">
        <v>1099</v>
      </c>
      <c r="T210" s="180" t="s">
        <v>3148</v>
      </c>
      <c r="U210" s="180" t="s">
        <v>476</v>
      </c>
      <c r="V210" s="180" t="s">
        <v>3167</v>
      </c>
      <c r="W210" s="180" t="s">
        <v>3171</v>
      </c>
      <c r="X210" s="180" t="s">
        <v>4537</v>
      </c>
      <c r="Y210" s="180" t="s">
        <v>4538</v>
      </c>
      <c r="Z210" s="180" t="s">
        <v>70</v>
      </c>
      <c r="AA210" s="319"/>
      <c r="AE210" s="319"/>
    </row>
    <row r="211" spans="9:31" ht="12.5" x14ac:dyDescent="0.35">
      <c r="I211" s="180" t="s">
        <v>3002</v>
      </c>
      <c r="J211" s="180" t="s">
        <v>3009</v>
      </c>
      <c r="K211" s="180" t="s">
        <v>3001</v>
      </c>
      <c r="L211" s="180" t="s">
        <v>3010</v>
      </c>
      <c r="N211" s="180" t="s">
        <v>905</v>
      </c>
      <c r="O211" s="180" t="s">
        <v>4539</v>
      </c>
      <c r="P211" s="180" t="s">
        <v>94</v>
      </c>
      <c r="Q211" s="180" t="s">
        <v>4540</v>
      </c>
      <c r="R211" s="319"/>
      <c r="S211" s="180" t="s">
        <v>1099</v>
      </c>
      <c r="T211" s="180" t="s">
        <v>3148</v>
      </c>
      <c r="U211" s="180" t="s">
        <v>476</v>
      </c>
      <c r="V211" s="180" t="s">
        <v>3167</v>
      </c>
      <c r="W211" s="180" t="s">
        <v>3171</v>
      </c>
      <c r="X211" s="180" t="s">
        <v>4541</v>
      </c>
      <c r="Y211" s="180" t="s">
        <v>1074</v>
      </c>
      <c r="Z211" s="180" t="s">
        <v>70</v>
      </c>
      <c r="AA211" s="319"/>
      <c r="AE211" s="319"/>
    </row>
    <row r="212" spans="9:31" ht="12.5" x14ac:dyDescent="0.35">
      <c r="I212" s="180" t="s">
        <v>3002</v>
      </c>
      <c r="J212" s="180" t="s">
        <v>3003</v>
      </c>
      <c r="K212" s="180" t="s">
        <v>3001</v>
      </c>
      <c r="L212" s="180" t="s">
        <v>3004</v>
      </c>
      <c r="N212" s="180" t="s">
        <v>905</v>
      </c>
      <c r="O212" s="180" t="s">
        <v>2362</v>
      </c>
      <c r="P212" s="180" t="s">
        <v>94</v>
      </c>
      <c r="Q212" s="180" t="s">
        <v>4542</v>
      </c>
      <c r="R212" s="319"/>
      <c r="S212" s="180" t="s">
        <v>1099</v>
      </c>
      <c r="T212" s="180" t="s">
        <v>3148</v>
      </c>
      <c r="U212" s="180" t="s">
        <v>476</v>
      </c>
      <c r="V212" s="180" t="s">
        <v>3167</v>
      </c>
      <c r="W212" s="180" t="s">
        <v>3171</v>
      </c>
      <c r="X212" s="180" t="s">
        <v>4543</v>
      </c>
      <c r="Y212" s="180" t="s">
        <v>4544</v>
      </c>
      <c r="Z212" s="180" t="s">
        <v>70</v>
      </c>
      <c r="AA212" s="319"/>
      <c r="AE212" s="319"/>
    </row>
    <row r="213" spans="9:31" ht="12.5" x14ac:dyDescent="0.35">
      <c r="I213" s="180" t="s">
        <v>3002</v>
      </c>
      <c r="J213" s="180" t="s">
        <v>3005</v>
      </c>
      <c r="K213" s="180" t="s">
        <v>3001</v>
      </c>
      <c r="L213" s="180" t="s">
        <v>3006</v>
      </c>
      <c r="N213" s="180" t="s">
        <v>905</v>
      </c>
      <c r="O213" s="180" t="s">
        <v>4545</v>
      </c>
      <c r="P213" s="180" t="s">
        <v>94</v>
      </c>
      <c r="Q213" s="180" t="s">
        <v>4546</v>
      </c>
      <c r="R213" s="319"/>
      <c r="S213" s="180" t="s">
        <v>1099</v>
      </c>
      <c r="T213" s="180" t="s">
        <v>3148</v>
      </c>
      <c r="U213" s="180" t="s">
        <v>476</v>
      </c>
      <c r="V213" s="180" t="s">
        <v>3167</v>
      </c>
      <c r="W213" s="180" t="s">
        <v>3171</v>
      </c>
      <c r="X213" s="180" t="s">
        <v>4547</v>
      </c>
      <c r="Y213" s="180" t="s">
        <v>3067</v>
      </c>
      <c r="Z213" s="180" t="s">
        <v>70</v>
      </c>
      <c r="AA213" s="319"/>
      <c r="AE213" s="319"/>
    </row>
    <row r="214" spans="9:31" ht="12.5" x14ac:dyDescent="0.35">
      <c r="I214" s="180" t="s">
        <v>673</v>
      </c>
      <c r="J214" s="180" t="s">
        <v>3120</v>
      </c>
      <c r="K214" s="180" t="s">
        <v>3114</v>
      </c>
      <c r="L214" s="180" t="s">
        <v>341</v>
      </c>
      <c r="N214" s="180" t="s">
        <v>905</v>
      </c>
      <c r="O214" s="180" t="s">
        <v>4548</v>
      </c>
      <c r="P214" s="180" t="s">
        <v>94</v>
      </c>
      <c r="Q214" s="180" t="s">
        <v>4549</v>
      </c>
      <c r="R214" s="319"/>
      <c r="S214" s="180" t="s">
        <v>1099</v>
      </c>
      <c r="T214" s="180" t="s">
        <v>3148</v>
      </c>
      <c r="U214" s="180" t="s">
        <v>476</v>
      </c>
      <c r="V214" s="180" t="s">
        <v>3167</v>
      </c>
      <c r="W214" s="180" t="s">
        <v>3171</v>
      </c>
      <c r="X214" s="180" t="s">
        <v>4550</v>
      </c>
      <c r="Y214" s="180" t="s">
        <v>4551</v>
      </c>
      <c r="Z214" s="180" t="s">
        <v>70</v>
      </c>
      <c r="AA214" s="319"/>
      <c r="AE214" s="319"/>
    </row>
    <row r="215" spans="9:31" ht="12.5" x14ac:dyDescent="0.35">
      <c r="I215" s="180" t="s">
        <v>673</v>
      </c>
      <c r="J215" s="180" t="s">
        <v>3125</v>
      </c>
      <c r="K215" s="180" t="s">
        <v>3114</v>
      </c>
      <c r="L215" s="180" t="s">
        <v>3126</v>
      </c>
      <c r="N215" s="180" t="s">
        <v>905</v>
      </c>
      <c r="O215" s="180" t="s">
        <v>4552</v>
      </c>
      <c r="P215" s="180" t="s">
        <v>94</v>
      </c>
      <c r="Q215" s="180" t="s">
        <v>4553</v>
      </c>
      <c r="R215" s="319"/>
      <c r="S215" s="180" t="s">
        <v>1099</v>
      </c>
      <c r="T215" s="180" t="s">
        <v>3148</v>
      </c>
      <c r="U215" s="180" t="s">
        <v>476</v>
      </c>
      <c r="V215" s="180" t="s">
        <v>3167</v>
      </c>
      <c r="W215" s="180" t="s">
        <v>3171</v>
      </c>
      <c r="X215" s="180" t="s">
        <v>4554</v>
      </c>
      <c r="Y215" s="180" t="s">
        <v>4555</v>
      </c>
      <c r="Z215" s="180" t="s">
        <v>70</v>
      </c>
      <c r="AA215" s="319"/>
      <c r="AE215" s="319"/>
    </row>
    <row r="216" spans="9:31" ht="12.5" x14ac:dyDescent="0.35">
      <c r="I216" s="180" t="s">
        <v>673</v>
      </c>
      <c r="J216" s="180" t="s">
        <v>3123</v>
      </c>
      <c r="K216" s="180" t="s">
        <v>3114</v>
      </c>
      <c r="L216" s="180" t="s">
        <v>343</v>
      </c>
      <c r="N216" s="180" t="s">
        <v>905</v>
      </c>
      <c r="O216" s="180" t="s">
        <v>4556</v>
      </c>
      <c r="P216" s="180" t="s">
        <v>94</v>
      </c>
      <c r="Q216" s="180" t="s">
        <v>4557</v>
      </c>
      <c r="R216" s="319"/>
      <c r="S216" s="180" t="s">
        <v>1099</v>
      </c>
      <c r="T216" s="180" t="s">
        <v>3148</v>
      </c>
      <c r="U216" s="180" t="s">
        <v>476</v>
      </c>
      <c r="V216" s="180" t="s">
        <v>3167</v>
      </c>
      <c r="W216" s="180" t="s">
        <v>3171</v>
      </c>
      <c r="X216" s="180" t="s">
        <v>4558</v>
      </c>
      <c r="Y216" s="180" t="s">
        <v>4559</v>
      </c>
      <c r="Z216" s="180" t="s">
        <v>70</v>
      </c>
      <c r="AA216" s="319"/>
      <c r="AE216" s="319"/>
    </row>
    <row r="217" spans="9:31" ht="12.5" x14ac:dyDescent="0.35">
      <c r="I217" s="180" t="s">
        <v>673</v>
      </c>
      <c r="J217" s="180" t="s">
        <v>3136</v>
      </c>
      <c r="K217" s="180" t="s">
        <v>3114</v>
      </c>
      <c r="L217" s="180" t="s">
        <v>345</v>
      </c>
      <c r="N217" s="180" t="s">
        <v>905</v>
      </c>
      <c r="O217" s="180" t="s">
        <v>4560</v>
      </c>
      <c r="P217" s="180" t="s">
        <v>94</v>
      </c>
      <c r="Q217" s="180" t="s">
        <v>4561</v>
      </c>
      <c r="R217" s="319"/>
      <c r="S217" s="180" t="s">
        <v>1099</v>
      </c>
      <c r="T217" s="180" t="s">
        <v>3148</v>
      </c>
      <c r="U217" s="180" t="s">
        <v>476</v>
      </c>
      <c r="V217" s="180" t="s">
        <v>3167</v>
      </c>
      <c r="W217" s="180" t="s">
        <v>3171</v>
      </c>
      <c r="X217" s="180" t="s">
        <v>4562</v>
      </c>
      <c r="Y217" s="180" t="s">
        <v>4563</v>
      </c>
      <c r="Z217" s="180" t="s">
        <v>70</v>
      </c>
      <c r="AA217" s="319"/>
      <c r="AE217" s="319"/>
    </row>
    <row r="218" spans="9:31" ht="12.5" x14ac:dyDescent="0.35">
      <c r="I218" s="180" t="s">
        <v>673</v>
      </c>
      <c r="J218" s="180" t="s">
        <v>3121</v>
      </c>
      <c r="K218" s="180" t="s">
        <v>3114</v>
      </c>
      <c r="L218" s="180" t="s">
        <v>347</v>
      </c>
      <c r="N218" s="180" t="s">
        <v>905</v>
      </c>
      <c r="O218" s="180" t="s">
        <v>4564</v>
      </c>
      <c r="P218" s="180" t="s">
        <v>94</v>
      </c>
      <c r="Q218" s="180" t="s">
        <v>4565</v>
      </c>
      <c r="R218" s="319"/>
      <c r="S218" s="180" t="s">
        <v>1099</v>
      </c>
      <c r="T218" s="180" t="s">
        <v>3148</v>
      </c>
      <c r="U218" s="180" t="s">
        <v>476</v>
      </c>
      <c r="V218" s="180" t="s">
        <v>3167</v>
      </c>
      <c r="W218" s="180" t="s">
        <v>3171</v>
      </c>
      <c r="X218" s="180" t="s">
        <v>4566</v>
      </c>
      <c r="Y218" s="180" t="s">
        <v>4567</v>
      </c>
      <c r="Z218" s="180" t="s">
        <v>70</v>
      </c>
      <c r="AA218" s="319"/>
      <c r="AE218" s="319"/>
    </row>
    <row r="219" spans="9:31" ht="12.5" x14ac:dyDescent="0.35">
      <c r="I219" s="180" t="s">
        <v>673</v>
      </c>
      <c r="J219" s="180" t="s">
        <v>3133</v>
      </c>
      <c r="K219" s="180" t="s">
        <v>3114</v>
      </c>
      <c r="L219" s="180" t="s">
        <v>349</v>
      </c>
      <c r="N219" s="180" t="s">
        <v>905</v>
      </c>
      <c r="O219" s="180" t="s">
        <v>4568</v>
      </c>
      <c r="P219" s="180" t="s">
        <v>94</v>
      </c>
      <c r="Q219" s="180" t="s">
        <v>4569</v>
      </c>
      <c r="R219" s="319"/>
      <c r="S219" s="180" t="s">
        <v>1099</v>
      </c>
      <c r="T219" s="180" t="s">
        <v>3148</v>
      </c>
      <c r="U219" s="180" t="s">
        <v>476</v>
      </c>
      <c r="V219" s="180" t="s">
        <v>3167</v>
      </c>
      <c r="W219" s="180" t="s">
        <v>3171</v>
      </c>
      <c r="X219" s="180" t="s">
        <v>4570</v>
      </c>
      <c r="Y219" s="180" t="s">
        <v>4571</v>
      </c>
      <c r="Z219" s="180" t="s">
        <v>70</v>
      </c>
      <c r="AA219" s="319"/>
      <c r="AE219" s="319"/>
    </row>
    <row r="220" spans="9:31" ht="12.5" x14ac:dyDescent="0.35">
      <c r="I220" s="180" t="s">
        <v>673</v>
      </c>
      <c r="J220" s="180" t="s">
        <v>3135</v>
      </c>
      <c r="K220" s="180" t="s">
        <v>3114</v>
      </c>
      <c r="L220" s="180" t="s">
        <v>351</v>
      </c>
      <c r="N220" s="180" t="s">
        <v>905</v>
      </c>
      <c r="O220" s="180" t="s">
        <v>3073</v>
      </c>
      <c r="P220" s="180" t="s">
        <v>94</v>
      </c>
      <c r="Q220" s="180" t="s">
        <v>4572</v>
      </c>
      <c r="R220" s="319"/>
      <c r="S220" s="180" t="s">
        <v>1099</v>
      </c>
      <c r="T220" s="180" t="s">
        <v>3148</v>
      </c>
      <c r="U220" s="180" t="s">
        <v>476</v>
      </c>
      <c r="V220" s="180" t="s">
        <v>3167</v>
      </c>
      <c r="W220" s="180" t="s">
        <v>3171</v>
      </c>
      <c r="X220" s="180" t="s">
        <v>4573</v>
      </c>
      <c r="Y220" s="180" t="s">
        <v>4574</v>
      </c>
      <c r="Z220" s="180" t="s">
        <v>70</v>
      </c>
      <c r="AA220" s="319"/>
      <c r="AE220" s="319"/>
    </row>
    <row r="221" spans="9:31" ht="12.5" x14ac:dyDescent="0.35">
      <c r="I221" s="180" t="s">
        <v>673</v>
      </c>
      <c r="J221" s="180" t="s">
        <v>3127</v>
      </c>
      <c r="K221" s="180" t="s">
        <v>3114</v>
      </c>
      <c r="L221" s="180" t="s">
        <v>353</v>
      </c>
      <c r="N221" s="180" t="s">
        <v>905</v>
      </c>
      <c r="O221" s="180" t="s">
        <v>4575</v>
      </c>
      <c r="P221" s="180" t="s">
        <v>94</v>
      </c>
      <c r="Q221" s="180" t="s">
        <v>4576</v>
      </c>
      <c r="R221" s="319"/>
      <c r="S221" s="180" t="s">
        <v>1099</v>
      </c>
      <c r="T221" s="180" t="s">
        <v>3148</v>
      </c>
      <c r="U221" s="180" t="s">
        <v>476</v>
      </c>
      <c r="V221" s="180" t="s">
        <v>3167</v>
      </c>
      <c r="W221" s="180" t="s">
        <v>3171</v>
      </c>
      <c r="X221" s="180" t="s">
        <v>4577</v>
      </c>
      <c r="Y221" s="180" t="s">
        <v>4578</v>
      </c>
      <c r="Z221" s="180" t="s">
        <v>70</v>
      </c>
      <c r="AA221" s="319"/>
      <c r="AE221" s="319"/>
    </row>
    <row r="222" spans="9:31" ht="12.5" x14ac:dyDescent="0.35">
      <c r="I222" s="180" t="s">
        <v>673</v>
      </c>
      <c r="J222" s="180" t="s">
        <v>3128</v>
      </c>
      <c r="K222" s="180" t="s">
        <v>3114</v>
      </c>
      <c r="L222" s="180" t="s">
        <v>355</v>
      </c>
      <c r="N222" s="180" t="s">
        <v>905</v>
      </c>
      <c r="O222" s="180" t="s">
        <v>4579</v>
      </c>
      <c r="P222" s="180" t="s">
        <v>94</v>
      </c>
      <c r="Q222" s="180" t="s">
        <v>4580</v>
      </c>
      <c r="R222" s="319"/>
      <c r="S222" s="180" t="s">
        <v>1099</v>
      </c>
      <c r="T222" s="180" t="s">
        <v>3148</v>
      </c>
      <c r="U222" s="180" t="s">
        <v>476</v>
      </c>
      <c r="V222" s="180" t="s">
        <v>3167</v>
      </c>
      <c r="W222" s="180" t="s">
        <v>3171</v>
      </c>
      <c r="X222" s="180" t="s">
        <v>4581</v>
      </c>
      <c r="Y222" s="180" t="s">
        <v>4582</v>
      </c>
      <c r="Z222" s="180" t="s">
        <v>70</v>
      </c>
      <c r="AA222" s="319"/>
      <c r="AE222" s="319"/>
    </row>
    <row r="223" spans="9:31" ht="12.5" x14ac:dyDescent="0.35">
      <c r="I223" s="180" t="s">
        <v>673</v>
      </c>
      <c r="J223" s="180" t="s">
        <v>3137</v>
      </c>
      <c r="K223" s="180" t="s">
        <v>3114</v>
      </c>
      <c r="L223" s="180" t="s">
        <v>357</v>
      </c>
      <c r="N223" s="180" t="s">
        <v>905</v>
      </c>
      <c r="O223" s="180" t="s">
        <v>1451</v>
      </c>
      <c r="P223" s="180" t="s">
        <v>94</v>
      </c>
      <c r="Q223" s="180" t="s">
        <v>4583</v>
      </c>
      <c r="R223" s="319"/>
      <c r="S223" s="180" t="s">
        <v>1099</v>
      </c>
      <c r="T223" s="180" t="s">
        <v>3148</v>
      </c>
      <c r="U223" s="180" t="s">
        <v>476</v>
      </c>
      <c r="V223" s="180" t="s">
        <v>3167</v>
      </c>
      <c r="W223" s="180" t="s">
        <v>3171</v>
      </c>
      <c r="X223" s="180" t="s">
        <v>4584</v>
      </c>
      <c r="Y223" s="180" t="s">
        <v>4585</v>
      </c>
      <c r="Z223" s="180" t="s">
        <v>70</v>
      </c>
      <c r="AA223" s="319"/>
      <c r="AE223" s="319"/>
    </row>
    <row r="224" spans="9:31" ht="12.5" x14ac:dyDescent="0.35">
      <c r="I224" s="180" t="s">
        <v>673</v>
      </c>
      <c r="J224" s="180" t="s">
        <v>3119</v>
      </c>
      <c r="K224" s="180" t="s">
        <v>3114</v>
      </c>
      <c r="L224" s="180" t="s">
        <v>359</v>
      </c>
      <c r="N224" s="180" t="s">
        <v>905</v>
      </c>
      <c r="O224" s="180" t="s">
        <v>4586</v>
      </c>
      <c r="P224" s="180" t="s">
        <v>94</v>
      </c>
      <c r="Q224" s="180" t="s">
        <v>4587</v>
      </c>
      <c r="R224" s="319"/>
      <c r="S224" s="180" t="s">
        <v>1099</v>
      </c>
      <c r="T224" s="180" t="s">
        <v>3148</v>
      </c>
      <c r="U224" s="180" t="s">
        <v>476</v>
      </c>
      <c r="V224" s="180" t="s">
        <v>3167</v>
      </c>
      <c r="W224" s="180" t="s">
        <v>3171</v>
      </c>
      <c r="X224" s="180" t="s">
        <v>4588</v>
      </c>
      <c r="Y224" s="180" t="s">
        <v>4589</v>
      </c>
      <c r="Z224" s="180" t="s">
        <v>70</v>
      </c>
      <c r="AA224" s="319"/>
      <c r="AE224" s="319"/>
    </row>
    <row r="225" spans="9:31" ht="12.5" x14ac:dyDescent="0.35">
      <c r="I225" s="180" t="s">
        <v>673</v>
      </c>
      <c r="J225" s="180" t="s">
        <v>3116</v>
      </c>
      <c r="K225" s="180" t="s">
        <v>3114</v>
      </c>
      <c r="L225" s="180" t="s">
        <v>361</v>
      </c>
      <c r="N225" s="180" t="s">
        <v>905</v>
      </c>
      <c r="O225" s="180" t="s">
        <v>708</v>
      </c>
      <c r="P225" s="180" t="s">
        <v>94</v>
      </c>
      <c r="Q225" s="180" t="s">
        <v>4590</v>
      </c>
      <c r="R225" s="319"/>
      <c r="S225" s="180" t="s">
        <v>1099</v>
      </c>
      <c r="T225" s="180" t="s">
        <v>3148</v>
      </c>
      <c r="U225" s="180" t="s">
        <v>476</v>
      </c>
      <c r="V225" s="180" t="s">
        <v>3167</v>
      </c>
      <c r="W225" s="180" t="s">
        <v>3171</v>
      </c>
      <c r="X225" s="180" t="s">
        <v>4591</v>
      </c>
      <c r="Y225" s="180" t="s">
        <v>4592</v>
      </c>
      <c r="Z225" s="180" t="s">
        <v>70</v>
      </c>
      <c r="AA225" s="319"/>
      <c r="AE225" s="319"/>
    </row>
    <row r="226" spans="9:31" ht="12.5" x14ac:dyDescent="0.35">
      <c r="I226" s="180" t="s">
        <v>673</v>
      </c>
      <c r="J226" s="180" t="s">
        <v>3117</v>
      </c>
      <c r="K226" s="180" t="s">
        <v>3114</v>
      </c>
      <c r="L226" s="180" t="s">
        <v>363</v>
      </c>
      <c r="N226" s="180" t="s">
        <v>905</v>
      </c>
      <c r="O226" s="180" t="s">
        <v>4593</v>
      </c>
      <c r="P226" s="180" t="s">
        <v>94</v>
      </c>
      <c r="Q226" s="180" t="s">
        <v>4594</v>
      </c>
      <c r="R226" s="319"/>
      <c r="S226" s="180" t="s">
        <v>1099</v>
      </c>
      <c r="T226" s="180" t="s">
        <v>3148</v>
      </c>
      <c r="U226" s="180" t="s">
        <v>476</v>
      </c>
      <c r="V226" s="180" t="s">
        <v>3167</v>
      </c>
      <c r="W226" s="180" t="s">
        <v>3171</v>
      </c>
      <c r="X226" s="180" t="s">
        <v>4595</v>
      </c>
      <c r="Y226" s="180" t="s">
        <v>4596</v>
      </c>
      <c r="Z226" s="180" t="s">
        <v>70</v>
      </c>
      <c r="AA226" s="319"/>
      <c r="AE226" s="319"/>
    </row>
    <row r="227" spans="9:31" ht="12.5" x14ac:dyDescent="0.35">
      <c r="I227" s="180" t="s">
        <v>673</v>
      </c>
      <c r="J227" s="180" t="s">
        <v>3138</v>
      </c>
      <c r="K227" s="180" t="s">
        <v>3114</v>
      </c>
      <c r="L227" s="180" t="s">
        <v>365</v>
      </c>
      <c r="N227" s="180" t="s">
        <v>905</v>
      </c>
      <c r="O227" s="180" t="s">
        <v>4597</v>
      </c>
      <c r="P227" s="180" t="s">
        <v>94</v>
      </c>
      <c r="Q227" s="180" t="s">
        <v>4598</v>
      </c>
      <c r="R227" s="319"/>
      <c r="S227" s="180" t="s">
        <v>1099</v>
      </c>
      <c r="T227" s="180" t="s">
        <v>3148</v>
      </c>
      <c r="U227" s="180" t="s">
        <v>476</v>
      </c>
      <c r="V227" s="180" t="s">
        <v>3167</v>
      </c>
      <c r="W227" s="180" t="s">
        <v>3171</v>
      </c>
      <c r="X227" s="180" t="s">
        <v>4599</v>
      </c>
      <c r="Y227" s="180" t="s">
        <v>4600</v>
      </c>
      <c r="Z227" s="180" t="s">
        <v>70</v>
      </c>
      <c r="AA227" s="319"/>
      <c r="AE227" s="319"/>
    </row>
    <row r="228" spans="9:31" ht="12.5" x14ac:dyDescent="0.35">
      <c r="I228" s="180" t="s">
        <v>673</v>
      </c>
      <c r="J228" s="180" t="s">
        <v>3132</v>
      </c>
      <c r="K228" s="180" t="s">
        <v>3114</v>
      </c>
      <c r="L228" s="180" t="s">
        <v>367</v>
      </c>
      <c r="N228" s="180" t="s">
        <v>3168</v>
      </c>
      <c r="O228" s="180" t="s">
        <v>4260</v>
      </c>
      <c r="P228" s="180" t="s">
        <v>60</v>
      </c>
      <c r="Q228" s="180" t="s">
        <v>4259</v>
      </c>
      <c r="R228" s="319"/>
      <c r="S228" s="180" t="s">
        <v>1099</v>
      </c>
      <c r="T228" s="180" t="s">
        <v>3148</v>
      </c>
      <c r="U228" s="180" t="s">
        <v>476</v>
      </c>
      <c r="V228" s="180" t="s">
        <v>3167</v>
      </c>
      <c r="W228" s="180" t="s">
        <v>3171</v>
      </c>
      <c r="X228" s="180" t="s">
        <v>4601</v>
      </c>
      <c r="Y228" s="180" t="s">
        <v>4602</v>
      </c>
      <c r="Z228" s="180" t="s">
        <v>70</v>
      </c>
      <c r="AA228" s="319"/>
      <c r="AE228" s="319"/>
    </row>
    <row r="229" spans="9:31" ht="12.5" x14ac:dyDescent="0.35">
      <c r="I229" s="180" t="s">
        <v>673</v>
      </c>
      <c r="J229" s="180" t="s">
        <v>3129</v>
      </c>
      <c r="K229" s="180" t="s">
        <v>3114</v>
      </c>
      <c r="L229" s="180" t="s">
        <v>369</v>
      </c>
      <c r="N229" s="180" t="s">
        <v>3168</v>
      </c>
      <c r="O229" s="180" t="s">
        <v>4231</v>
      </c>
      <c r="P229" s="180" t="s">
        <v>60</v>
      </c>
      <c r="Q229" s="180" t="s">
        <v>4230</v>
      </c>
      <c r="R229" s="319"/>
      <c r="S229" s="180" t="s">
        <v>1099</v>
      </c>
      <c r="T229" s="180" t="s">
        <v>3148</v>
      </c>
      <c r="U229" s="180" t="s">
        <v>476</v>
      </c>
      <c r="V229" s="180" t="s">
        <v>3167</v>
      </c>
      <c r="W229" s="180" t="s">
        <v>3171</v>
      </c>
      <c r="X229" s="180" t="s">
        <v>4603</v>
      </c>
      <c r="Y229" s="180" t="s">
        <v>4604</v>
      </c>
      <c r="Z229" s="180" t="s">
        <v>70</v>
      </c>
      <c r="AA229" s="319"/>
      <c r="AE229" s="319"/>
    </row>
    <row r="230" spans="9:31" ht="12.5" x14ac:dyDescent="0.35">
      <c r="I230" s="180" t="s">
        <v>673</v>
      </c>
      <c r="J230" s="180" t="s">
        <v>3130</v>
      </c>
      <c r="K230" s="180" t="s">
        <v>3114</v>
      </c>
      <c r="L230" s="180" t="s">
        <v>371</v>
      </c>
      <c r="N230" s="180" t="s">
        <v>3168</v>
      </c>
      <c r="O230" s="180" t="s">
        <v>4197</v>
      </c>
      <c r="P230" s="180" t="s">
        <v>60</v>
      </c>
      <c r="Q230" s="180" t="s">
        <v>4196</v>
      </c>
      <c r="R230" s="319"/>
      <c r="S230" s="180" t="s">
        <v>1099</v>
      </c>
      <c r="T230" s="180" t="s">
        <v>3148</v>
      </c>
      <c r="U230" s="180" t="s">
        <v>476</v>
      </c>
      <c r="V230" s="180" t="s">
        <v>3167</v>
      </c>
      <c r="W230" s="180" t="s">
        <v>3171</v>
      </c>
      <c r="X230" s="180" t="s">
        <v>4605</v>
      </c>
      <c r="Y230" s="180" t="s">
        <v>4606</v>
      </c>
      <c r="Z230" s="180" t="s">
        <v>70</v>
      </c>
      <c r="AA230" s="319"/>
      <c r="AE230" s="319"/>
    </row>
    <row r="231" spans="9:31" ht="12.5" x14ac:dyDescent="0.35">
      <c r="I231" s="180" t="s">
        <v>673</v>
      </c>
      <c r="J231" s="180" t="s">
        <v>1150</v>
      </c>
      <c r="K231" s="180" t="s">
        <v>3114</v>
      </c>
      <c r="L231" s="180" t="s">
        <v>373</v>
      </c>
      <c r="N231" s="180" t="s">
        <v>3168</v>
      </c>
      <c r="O231" s="180" t="s">
        <v>4227</v>
      </c>
      <c r="P231" s="180" t="s">
        <v>60</v>
      </c>
      <c r="Q231" s="180" t="s">
        <v>4226</v>
      </c>
      <c r="R231" s="319"/>
      <c r="S231" s="180" t="s">
        <v>1099</v>
      </c>
      <c r="T231" s="180" t="s">
        <v>3148</v>
      </c>
      <c r="U231" s="180" t="s">
        <v>476</v>
      </c>
      <c r="V231" s="180" t="s">
        <v>3167</v>
      </c>
      <c r="W231" s="180" t="s">
        <v>3171</v>
      </c>
      <c r="X231" s="180" t="s">
        <v>4607</v>
      </c>
      <c r="Y231" s="180" t="s">
        <v>4608</v>
      </c>
      <c r="Z231" s="180" t="s">
        <v>70</v>
      </c>
      <c r="AA231" s="319"/>
      <c r="AE231" s="319"/>
    </row>
    <row r="232" spans="9:31" ht="12.5" x14ac:dyDescent="0.35">
      <c r="I232" s="180" t="s">
        <v>673</v>
      </c>
      <c r="J232" s="180" t="s">
        <v>3118</v>
      </c>
      <c r="K232" s="180" t="s">
        <v>3114</v>
      </c>
      <c r="L232" s="180" t="s">
        <v>375</v>
      </c>
      <c r="N232" s="180" t="s">
        <v>3168</v>
      </c>
      <c r="O232" s="180" t="s">
        <v>4222</v>
      </c>
      <c r="P232" s="180" t="s">
        <v>60</v>
      </c>
      <c r="Q232" s="180" t="s">
        <v>4221</v>
      </c>
      <c r="R232" s="319"/>
      <c r="S232" s="180" t="s">
        <v>1099</v>
      </c>
      <c r="T232" s="180" t="s">
        <v>3148</v>
      </c>
      <c r="U232" s="180" t="s">
        <v>476</v>
      </c>
      <c r="V232" s="180" t="s">
        <v>3167</v>
      </c>
      <c r="W232" s="180" t="s">
        <v>3171</v>
      </c>
      <c r="X232" s="180" t="s">
        <v>4609</v>
      </c>
      <c r="Y232" s="180" t="s">
        <v>4610</v>
      </c>
      <c r="Z232" s="180" t="s">
        <v>70</v>
      </c>
      <c r="AA232" s="319"/>
      <c r="AE232" s="319"/>
    </row>
    <row r="233" spans="9:31" ht="12.5" x14ac:dyDescent="0.35">
      <c r="I233" s="180" t="s">
        <v>673</v>
      </c>
      <c r="J233" s="180" t="s">
        <v>3134</v>
      </c>
      <c r="K233" s="180" t="s">
        <v>3114</v>
      </c>
      <c r="L233" s="180" t="s">
        <v>377</v>
      </c>
      <c r="N233" s="180" t="s">
        <v>3168</v>
      </c>
      <c r="O233" s="180" t="s">
        <v>4349</v>
      </c>
      <c r="P233" s="180" t="s">
        <v>60</v>
      </c>
      <c r="Q233" s="180" t="s">
        <v>4348</v>
      </c>
      <c r="R233" s="319"/>
      <c r="S233" s="180" t="s">
        <v>1099</v>
      </c>
      <c r="T233" s="180" t="s">
        <v>3148</v>
      </c>
      <c r="U233" s="180" t="s">
        <v>476</v>
      </c>
      <c r="V233" s="180" t="s">
        <v>3167</v>
      </c>
      <c r="W233" s="180" t="s">
        <v>3171</v>
      </c>
      <c r="X233" s="180" t="s">
        <v>4611</v>
      </c>
      <c r="Y233" s="180" t="s">
        <v>4612</v>
      </c>
      <c r="Z233" s="180" t="s">
        <v>70</v>
      </c>
      <c r="AA233" s="319"/>
      <c r="AE233" s="319"/>
    </row>
    <row r="234" spans="9:31" ht="12.5" x14ac:dyDescent="0.35">
      <c r="I234" s="180" t="s">
        <v>673</v>
      </c>
      <c r="J234" s="180" t="s">
        <v>3115</v>
      </c>
      <c r="K234" s="180" t="s">
        <v>3114</v>
      </c>
      <c r="L234" s="180" t="s">
        <v>379</v>
      </c>
      <c r="N234" s="180" t="s">
        <v>3168</v>
      </c>
      <c r="O234" s="180" t="s">
        <v>4225</v>
      </c>
      <c r="P234" s="180" t="s">
        <v>60</v>
      </c>
      <c r="Q234" s="180" t="s">
        <v>4224</v>
      </c>
      <c r="R234" s="319"/>
      <c r="S234" s="180" t="s">
        <v>1099</v>
      </c>
      <c r="T234" s="180" t="s">
        <v>3148</v>
      </c>
      <c r="U234" s="180" t="s">
        <v>476</v>
      </c>
      <c r="V234" s="180" t="s">
        <v>3167</v>
      </c>
      <c r="W234" s="180" t="s">
        <v>3171</v>
      </c>
      <c r="X234" s="180" t="s">
        <v>4613</v>
      </c>
      <c r="Y234" s="180" t="s">
        <v>4614</v>
      </c>
      <c r="Z234" s="180" t="s">
        <v>70</v>
      </c>
      <c r="AA234" s="319"/>
      <c r="AE234" s="319"/>
    </row>
    <row r="235" spans="9:31" ht="12.5" x14ac:dyDescent="0.35">
      <c r="I235" s="180" t="s">
        <v>673</v>
      </c>
      <c r="J235" s="180" t="s">
        <v>3122</v>
      </c>
      <c r="K235" s="180" t="s">
        <v>3114</v>
      </c>
      <c r="L235" s="180" t="s">
        <v>381</v>
      </c>
      <c r="N235" s="180" t="s">
        <v>3168</v>
      </c>
      <c r="O235" s="180" t="s">
        <v>4239</v>
      </c>
      <c r="P235" s="180" t="s">
        <v>60</v>
      </c>
      <c r="Q235" s="180" t="s">
        <v>4238</v>
      </c>
      <c r="R235" s="319"/>
      <c r="S235" s="180" t="s">
        <v>1099</v>
      </c>
      <c r="T235" s="180" t="s">
        <v>3148</v>
      </c>
      <c r="U235" s="180" t="s">
        <v>476</v>
      </c>
      <c r="V235" s="180" t="s">
        <v>3167</v>
      </c>
      <c r="W235" s="180" t="s">
        <v>3171</v>
      </c>
      <c r="X235" s="180" t="s">
        <v>4615</v>
      </c>
      <c r="Y235" s="180" t="s">
        <v>4616</v>
      </c>
      <c r="Z235" s="180" t="s">
        <v>70</v>
      </c>
      <c r="AA235" s="319"/>
      <c r="AE235" s="319"/>
    </row>
    <row r="236" spans="9:31" ht="12.5" x14ac:dyDescent="0.35">
      <c r="I236" s="180" t="s">
        <v>673</v>
      </c>
      <c r="J236" s="180" t="s">
        <v>382</v>
      </c>
      <c r="K236" s="180" t="s">
        <v>3114</v>
      </c>
      <c r="L236" s="180" t="s">
        <v>383</v>
      </c>
      <c r="N236" s="180" t="s">
        <v>3168</v>
      </c>
      <c r="O236" s="180" t="s">
        <v>4312</v>
      </c>
      <c r="P236" s="180" t="s">
        <v>60</v>
      </c>
      <c r="Q236" s="180" t="s">
        <v>4311</v>
      </c>
      <c r="R236" s="319"/>
      <c r="S236" s="180" t="s">
        <v>1099</v>
      </c>
      <c r="T236" s="180" t="s">
        <v>3148</v>
      </c>
      <c r="U236" s="180" t="s">
        <v>476</v>
      </c>
      <c r="V236" s="180" t="s">
        <v>3167</v>
      </c>
      <c r="W236" s="180" t="s">
        <v>3182</v>
      </c>
      <c r="X236" s="180" t="s">
        <v>4617</v>
      </c>
      <c r="Y236" s="180" t="s">
        <v>3182</v>
      </c>
      <c r="Z236" s="180" t="s">
        <v>72</v>
      </c>
      <c r="AA236" s="319"/>
      <c r="AE236" s="319"/>
    </row>
    <row r="237" spans="9:31" ht="12.5" x14ac:dyDescent="0.35">
      <c r="I237" s="180" t="s">
        <v>673</v>
      </c>
      <c r="J237" s="180" t="s">
        <v>3124</v>
      </c>
      <c r="K237" s="180" t="s">
        <v>3114</v>
      </c>
      <c r="L237" s="180" t="s">
        <v>385</v>
      </c>
      <c r="N237" s="180" t="s">
        <v>3168</v>
      </c>
      <c r="O237" s="180" t="s">
        <v>4193</v>
      </c>
      <c r="P237" s="180" t="s">
        <v>60</v>
      </c>
      <c r="Q237" s="180" t="s">
        <v>4192</v>
      </c>
      <c r="R237" s="319"/>
      <c r="S237" s="180" t="s">
        <v>1099</v>
      </c>
      <c r="T237" s="180" t="s">
        <v>3148</v>
      </c>
      <c r="U237" s="180" t="s">
        <v>476</v>
      </c>
      <c r="V237" s="180" t="s">
        <v>3167</v>
      </c>
      <c r="W237" s="180" t="s">
        <v>3182</v>
      </c>
      <c r="X237" s="180" t="s">
        <v>4618</v>
      </c>
      <c r="Y237" s="180" t="s">
        <v>4619</v>
      </c>
      <c r="Z237" s="180" t="s">
        <v>72</v>
      </c>
      <c r="AA237" s="319"/>
      <c r="AE237" s="319"/>
    </row>
    <row r="238" spans="9:31" ht="12.5" x14ac:dyDescent="0.35">
      <c r="I238" s="180" t="s">
        <v>673</v>
      </c>
      <c r="J238" s="180" t="s">
        <v>3131</v>
      </c>
      <c r="K238" s="180" t="s">
        <v>3114</v>
      </c>
      <c r="L238" s="180" t="s">
        <v>387</v>
      </c>
      <c r="N238" s="180" t="s">
        <v>3168</v>
      </c>
      <c r="O238" s="180" t="s">
        <v>4284</v>
      </c>
      <c r="P238" s="180" t="s">
        <v>60</v>
      </c>
      <c r="Q238" s="180" t="s">
        <v>4283</v>
      </c>
      <c r="R238" s="319"/>
      <c r="S238" s="180" t="s">
        <v>1099</v>
      </c>
      <c r="T238" s="180" t="s">
        <v>3148</v>
      </c>
      <c r="U238" s="180" t="s">
        <v>476</v>
      </c>
      <c r="V238" s="180" t="s">
        <v>3167</v>
      </c>
      <c r="W238" s="180" t="s">
        <v>3182</v>
      </c>
      <c r="X238" s="180" t="s">
        <v>4620</v>
      </c>
      <c r="Y238" s="180" t="s">
        <v>4621</v>
      </c>
      <c r="Z238" s="180" t="s">
        <v>72</v>
      </c>
      <c r="AA238" s="319"/>
      <c r="AE238" s="319"/>
    </row>
    <row r="239" spans="9:31" ht="12.5" x14ac:dyDescent="0.35">
      <c r="I239" s="180" t="s">
        <v>673</v>
      </c>
      <c r="J239" s="180" t="s">
        <v>388</v>
      </c>
      <c r="K239" s="180" t="s">
        <v>3114</v>
      </c>
      <c r="L239" s="180" t="s">
        <v>389</v>
      </c>
      <c r="N239" s="180" t="s">
        <v>3168</v>
      </c>
      <c r="O239" s="180" t="s">
        <v>4189</v>
      </c>
      <c r="P239" s="180" t="s">
        <v>60</v>
      </c>
      <c r="Q239" s="180" t="s">
        <v>4188</v>
      </c>
      <c r="R239" s="319"/>
      <c r="S239" s="180" t="s">
        <v>1099</v>
      </c>
      <c r="T239" s="180" t="s">
        <v>3148</v>
      </c>
      <c r="U239" s="180" t="s">
        <v>476</v>
      </c>
      <c r="V239" s="180" t="s">
        <v>3167</v>
      </c>
      <c r="W239" s="180" t="s">
        <v>3182</v>
      </c>
      <c r="X239" s="180" t="s">
        <v>4622</v>
      </c>
      <c r="Y239" s="180" t="s">
        <v>4519</v>
      </c>
      <c r="Z239" s="180" t="s">
        <v>72</v>
      </c>
      <c r="AA239" s="319"/>
      <c r="AE239" s="319"/>
    </row>
    <row r="240" spans="9:31" ht="12.5" x14ac:dyDescent="0.35">
      <c r="I240" s="180" t="s">
        <v>3160</v>
      </c>
      <c r="J240" s="180" t="s">
        <v>3164</v>
      </c>
      <c r="K240" s="180" t="s">
        <v>3159</v>
      </c>
      <c r="L240" s="180" t="s">
        <v>392</v>
      </c>
      <c r="N240" s="180" t="s">
        <v>3168</v>
      </c>
      <c r="O240" s="180" t="s">
        <v>4343</v>
      </c>
      <c r="P240" s="180" t="s">
        <v>60</v>
      </c>
      <c r="Q240" s="180" t="s">
        <v>4342</v>
      </c>
      <c r="R240" s="319"/>
      <c r="S240" s="180" t="s">
        <v>1099</v>
      </c>
      <c r="T240" s="180" t="s">
        <v>3148</v>
      </c>
      <c r="U240" s="180" t="s">
        <v>476</v>
      </c>
      <c r="V240" s="180" t="s">
        <v>3167</v>
      </c>
      <c r="W240" s="180" t="s">
        <v>3182</v>
      </c>
      <c r="X240" s="180" t="s">
        <v>4623</v>
      </c>
      <c r="Y240" s="180" t="s">
        <v>4624</v>
      </c>
      <c r="Z240" s="180" t="s">
        <v>72</v>
      </c>
      <c r="AA240" s="319"/>
      <c r="AE240" s="319"/>
    </row>
    <row r="241" spans="9:31" ht="12.5" x14ac:dyDescent="0.35">
      <c r="I241" s="180" t="s">
        <v>3160</v>
      </c>
      <c r="J241" s="180" t="s">
        <v>3067</v>
      </c>
      <c r="K241" s="180" t="s">
        <v>3159</v>
      </c>
      <c r="L241" s="180" t="s">
        <v>393</v>
      </c>
      <c r="N241" s="180" t="s">
        <v>3168</v>
      </c>
      <c r="O241" s="180" t="s">
        <v>1040</v>
      </c>
      <c r="P241" s="180" t="s">
        <v>60</v>
      </c>
      <c r="Q241" s="180" t="s">
        <v>4346</v>
      </c>
      <c r="R241" s="319"/>
      <c r="S241" s="180" t="s">
        <v>1099</v>
      </c>
      <c r="T241" s="180" t="s">
        <v>3148</v>
      </c>
      <c r="U241" s="180" t="s">
        <v>476</v>
      </c>
      <c r="V241" s="180" t="s">
        <v>3167</v>
      </c>
      <c r="W241" s="180" t="s">
        <v>3182</v>
      </c>
      <c r="X241" s="180" t="s">
        <v>4625</v>
      </c>
      <c r="Y241" s="180" t="s">
        <v>4626</v>
      </c>
      <c r="Z241" s="180" t="s">
        <v>72</v>
      </c>
      <c r="AA241" s="319"/>
      <c r="AE241" s="319"/>
    </row>
    <row r="242" spans="9:31" ht="12.5" x14ac:dyDescent="0.35">
      <c r="I242" s="180" t="s">
        <v>3160</v>
      </c>
      <c r="J242" s="180" t="s">
        <v>3165</v>
      </c>
      <c r="K242" s="180" t="s">
        <v>3159</v>
      </c>
      <c r="L242" s="180" t="s">
        <v>395</v>
      </c>
      <c r="N242" s="180" t="s">
        <v>3168</v>
      </c>
      <c r="O242" s="180" t="s">
        <v>4276</v>
      </c>
      <c r="P242" s="180" t="s">
        <v>60</v>
      </c>
      <c r="Q242" s="180" t="s">
        <v>4275</v>
      </c>
      <c r="R242" s="319"/>
      <c r="S242" s="180" t="s">
        <v>1099</v>
      </c>
      <c r="T242" s="180" t="s">
        <v>3148</v>
      </c>
      <c r="U242" s="180" t="s">
        <v>476</v>
      </c>
      <c r="V242" s="180" t="s">
        <v>3167</v>
      </c>
      <c r="W242" s="180" t="s">
        <v>3182</v>
      </c>
      <c r="X242" s="180" t="s">
        <v>4627</v>
      </c>
      <c r="Y242" s="180" t="s">
        <v>4628</v>
      </c>
      <c r="Z242" s="180" t="s">
        <v>72</v>
      </c>
      <c r="AA242" s="319"/>
      <c r="AE242" s="319"/>
    </row>
    <row r="243" spans="9:31" ht="12.5" x14ac:dyDescent="0.35">
      <c r="I243" s="180" t="s">
        <v>3160</v>
      </c>
      <c r="J243" s="180" t="s">
        <v>3161</v>
      </c>
      <c r="K243" s="180" t="s">
        <v>3159</v>
      </c>
      <c r="L243" s="180" t="s">
        <v>397</v>
      </c>
      <c r="N243" s="180" t="s">
        <v>3168</v>
      </c>
      <c r="O243" s="180" t="s">
        <v>4235</v>
      </c>
      <c r="P243" s="180" t="s">
        <v>60</v>
      </c>
      <c r="Q243" s="180" t="s">
        <v>4234</v>
      </c>
      <c r="R243" s="319"/>
      <c r="S243" s="180" t="s">
        <v>1099</v>
      </c>
      <c r="T243" s="180" t="s">
        <v>3148</v>
      </c>
      <c r="U243" s="180" t="s">
        <v>476</v>
      </c>
      <c r="V243" s="180" t="s">
        <v>3167</v>
      </c>
      <c r="W243" s="180" t="s">
        <v>3182</v>
      </c>
      <c r="X243" s="180" t="s">
        <v>4629</v>
      </c>
      <c r="Y243" s="180" t="s">
        <v>4630</v>
      </c>
      <c r="Z243" s="180" t="s">
        <v>72</v>
      </c>
      <c r="AA243" s="319"/>
      <c r="AE243" s="319"/>
    </row>
    <row r="244" spans="9:31" ht="12.5" x14ac:dyDescent="0.35">
      <c r="I244" s="180" t="s">
        <v>3160</v>
      </c>
      <c r="J244" s="180" t="s">
        <v>3163</v>
      </c>
      <c r="K244" s="180" t="s">
        <v>3159</v>
      </c>
      <c r="L244" s="180" t="s">
        <v>399</v>
      </c>
      <c r="N244" s="180" t="s">
        <v>3168</v>
      </c>
      <c r="O244" s="180" t="s">
        <v>4353</v>
      </c>
      <c r="P244" s="180" t="s">
        <v>60</v>
      </c>
      <c r="Q244" s="180" t="s">
        <v>4352</v>
      </c>
      <c r="R244" s="319"/>
      <c r="S244" s="180" t="s">
        <v>1099</v>
      </c>
      <c r="T244" s="180" t="s">
        <v>3148</v>
      </c>
      <c r="U244" s="180" t="s">
        <v>476</v>
      </c>
      <c r="V244" s="180" t="s">
        <v>3167</v>
      </c>
      <c r="W244" s="180" t="s">
        <v>3182</v>
      </c>
      <c r="X244" s="180" t="s">
        <v>4631</v>
      </c>
      <c r="Y244" s="180" t="s">
        <v>4632</v>
      </c>
      <c r="Z244" s="180" t="s">
        <v>72</v>
      </c>
      <c r="AA244" s="319"/>
      <c r="AE244" s="319"/>
    </row>
    <row r="245" spans="9:31" ht="12.5" x14ac:dyDescent="0.35">
      <c r="I245" s="180" t="s">
        <v>3160</v>
      </c>
      <c r="J245" s="180" t="s">
        <v>3166</v>
      </c>
      <c r="K245" s="180" t="s">
        <v>3159</v>
      </c>
      <c r="L245" s="180" t="s">
        <v>401</v>
      </c>
      <c r="N245" s="180" t="s">
        <v>3168</v>
      </c>
      <c r="O245" s="180" t="s">
        <v>4301</v>
      </c>
      <c r="P245" s="180" t="s">
        <v>60</v>
      </c>
      <c r="Q245" s="180" t="s">
        <v>4300</v>
      </c>
      <c r="R245" s="319"/>
      <c r="S245" s="180" t="s">
        <v>1099</v>
      </c>
      <c r="T245" s="180" t="s">
        <v>3148</v>
      </c>
      <c r="U245" s="180" t="s">
        <v>476</v>
      </c>
      <c r="V245" s="180" t="s">
        <v>3167</v>
      </c>
      <c r="W245" s="180" t="s">
        <v>3182</v>
      </c>
      <c r="X245" s="180" t="s">
        <v>4633</v>
      </c>
      <c r="Y245" s="180" t="s">
        <v>4634</v>
      </c>
      <c r="Z245" s="180" t="s">
        <v>72</v>
      </c>
      <c r="AA245" s="319"/>
      <c r="AE245" s="319"/>
    </row>
    <row r="246" spans="9:31" ht="12.5" x14ac:dyDescent="0.35">
      <c r="I246" s="180" t="s">
        <v>3160</v>
      </c>
      <c r="J246" s="180" t="s">
        <v>2332</v>
      </c>
      <c r="K246" s="180" t="s">
        <v>3159</v>
      </c>
      <c r="L246" s="180" t="s">
        <v>403</v>
      </c>
      <c r="N246" s="180" t="s">
        <v>3168</v>
      </c>
      <c r="O246" s="180" t="s">
        <v>4213</v>
      </c>
      <c r="P246" s="180" t="s">
        <v>60</v>
      </c>
      <c r="Q246" s="180" t="s">
        <v>4212</v>
      </c>
      <c r="R246" s="319"/>
      <c r="S246" s="180" t="s">
        <v>1099</v>
      </c>
      <c r="T246" s="180" t="s">
        <v>3148</v>
      </c>
      <c r="U246" s="180" t="s">
        <v>476</v>
      </c>
      <c r="V246" s="180" t="s">
        <v>3167</v>
      </c>
      <c r="W246" s="180" t="s">
        <v>3182</v>
      </c>
      <c r="X246" s="180" t="s">
        <v>4635</v>
      </c>
      <c r="Y246" s="180" t="s">
        <v>4636</v>
      </c>
      <c r="Z246" s="180" t="s">
        <v>72</v>
      </c>
      <c r="AA246" s="319"/>
      <c r="AE246" s="319"/>
    </row>
    <row r="247" spans="9:31" ht="12.5" x14ac:dyDescent="0.35">
      <c r="I247" s="180" t="s">
        <v>3160</v>
      </c>
      <c r="J247" s="180" t="s">
        <v>3162</v>
      </c>
      <c r="K247" s="180" t="s">
        <v>3159</v>
      </c>
      <c r="L247" s="180" t="s">
        <v>405</v>
      </c>
      <c r="N247" s="180" t="s">
        <v>3168</v>
      </c>
      <c r="O247" s="180" t="s">
        <v>4211</v>
      </c>
      <c r="P247" s="180" t="s">
        <v>60</v>
      </c>
      <c r="Q247" s="180" t="s">
        <v>4210</v>
      </c>
      <c r="R247" s="319"/>
      <c r="S247" s="180" t="s">
        <v>1099</v>
      </c>
      <c r="T247" s="180" t="s">
        <v>3148</v>
      </c>
      <c r="U247" s="180" t="s">
        <v>476</v>
      </c>
      <c r="V247" s="180" t="s">
        <v>3167</v>
      </c>
      <c r="W247" s="180" t="s">
        <v>3182</v>
      </c>
      <c r="X247" s="180" t="s">
        <v>4637</v>
      </c>
      <c r="Y247" s="180" t="s">
        <v>4638</v>
      </c>
      <c r="Z247" s="180" t="s">
        <v>72</v>
      </c>
      <c r="AA247" s="319"/>
      <c r="AE247" s="319"/>
    </row>
    <row r="248" spans="9:31" ht="12.5" x14ac:dyDescent="0.35">
      <c r="I248" s="180" t="s">
        <v>3160</v>
      </c>
      <c r="J248" s="180" t="s">
        <v>3160</v>
      </c>
      <c r="K248" s="180" t="s">
        <v>3159</v>
      </c>
      <c r="L248" s="180" t="s">
        <v>406</v>
      </c>
      <c r="N248" s="180" t="s">
        <v>3168</v>
      </c>
      <c r="O248" s="180" t="s">
        <v>4244</v>
      </c>
      <c r="P248" s="180" t="s">
        <v>60</v>
      </c>
      <c r="Q248" s="180" t="s">
        <v>4243</v>
      </c>
      <c r="R248" s="319"/>
      <c r="S248" s="180" t="s">
        <v>1099</v>
      </c>
      <c r="T248" s="180" t="s">
        <v>3148</v>
      </c>
      <c r="U248" s="180" t="s">
        <v>476</v>
      </c>
      <c r="V248" s="180" t="s">
        <v>3167</v>
      </c>
      <c r="W248" s="180" t="s">
        <v>3182</v>
      </c>
      <c r="X248" s="180" t="s">
        <v>4639</v>
      </c>
      <c r="Y248" s="180" t="s">
        <v>4640</v>
      </c>
      <c r="Z248" s="180" t="s">
        <v>72</v>
      </c>
      <c r="AA248" s="319"/>
      <c r="AE248" s="319"/>
    </row>
    <row r="249" spans="9:31" ht="12.5" x14ac:dyDescent="0.35">
      <c r="I249" s="180" t="s">
        <v>1204</v>
      </c>
      <c r="J249" s="180" t="s">
        <v>1204</v>
      </c>
      <c r="K249" s="180" t="s">
        <v>1203</v>
      </c>
      <c r="L249" s="180" t="s">
        <v>1206</v>
      </c>
      <c r="N249" s="180" t="s">
        <v>3168</v>
      </c>
      <c r="O249" s="180" t="s">
        <v>4305</v>
      </c>
      <c r="P249" s="180" t="s">
        <v>60</v>
      </c>
      <c r="Q249" s="180" t="s">
        <v>4304</v>
      </c>
      <c r="R249" s="319"/>
      <c r="S249" s="180" t="s">
        <v>1099</v>
      </c>
      <c r="T249" s="180" t="s">
        <v>3148</v>
      </c>
      <c r="U249" s="180" t="s">
        <v>476</v>
      </c>
      <c r="V249" s="180" t="s">
        <v>3167</v>
      </c>
      <c r="W249" s="180" t="s">
        <v>3182</v>
      </c>
      <c r="X249" s="180" t="s">
        <v>4641</v>
      </c>
      <c r="Y249" s="180" t="s">
        <v>4642</v>
      </c>
      <c r="Z249" s="180" t="s">
        <v>72</v>
      </c>
      <c r="AA249" s="319"/>
      <c r="AE249" s="319"/>
    </row>
    <row r="250" spans="9:31" ht="12.5" x14ac:dyDescent="0.35">
      <c r="I250" s="180" t="s">
        <v>1208</v>
      </c>
      <c r="J250" s="180" t="s">
        <v>1208</v>
      </c>
      <c r="K250" s="180" t="s">
        <v>1207</v>
      </c>
      <c r="L250" s="180" t="s">
        <v>1209</v>
      </c>
      <c r="N250" s="180" t="s">
        <v>3168</v>
      </c>
      <c r="O250" s="180" t="s">
        <v>4327</v>
      </c>
      <c r="P250" s="180" t="s">
        <v>60</v>
      </c>
      <c r="Q250" s="180" t="s">
        <v>4326</v>
      </c>
      <c r="R250" s="319"/>
      <c r="S250" s="180" t="s">
        <v>1099</v>
      </c>
      <c r="T250" s="180" t="s">
        <v>3148</v>
      </c>
      <c r="U250" s="180" t="s">
        <v>476</v>
      </c>
      <c r="V250" s="180" t="s">
        <v>3167</v>
      </c>
      <c r="W250" s="180" t="s">
        <v>3182</v>
      </c>
      <c r="X250" s="180" t="s">
        <v>4643</v>
      </c>
      <c r="Y250" s="180" t="s">
        <v>4644</v>
      </c>
      <c r="Z250" s="180" t="s">
        <v>72</v>
      </c>
      <c r="AA250" s="319"/>
      <c r="AE250" s="319"/>
    </row>
    <row r="251" spans="9:31" ht="12.5" x14ac:dyDescent="0.35">
      <c r="I251" s="180" t="s">
        <v>1211</v>
      </c>
      <c r="J251" s="180" t="s">
        <v>1211</v>
      </c>
      <c r="K251" s="180" t="s">
        <v>1210</v>
      </c>
      <c r="L251" s="180" t="s">
        <v>1212</v>
      </c>
      <c r="N251" s="180" t="s">
        <v>3168</v>
      </c>
      <c r="O251" s="180" t="s">
        <v>4331</v>
      </c>
      <c r="P251" s="180" t="s">
        <v>60</v>
      </c>
      <c r="Q251" s="180" t="s">
        <v>4330</v>
      </c>
      <c r="R251" s="319"/>
      <c r="S251" s="180" t="s">
        <v>1099</v>
      </c>
      <c r="T251" s="180" t="s">
        <v>3148</v>
      </c>
      <c r="U251" s="180" t="s">
        <v>476</v>
      </c>
      <c r="V251" s="180" t="s">
        <v>3167</v>
      </c>
      <c r="W251" s="180" t="s">
        <v>3182</v>
      </c>
      <c r="X251" s="180" t="s">
        <v>4645</v>
      </c>
      <c r="Y251" s="180" t="s">
        <v>3598</v>
      </c>
      <c r="Z251" s="180" t="s">
        <v>72</v>
      </c>
      <c r="AA251" s="319"/>
      <c r="AE251" s="319"/>
    </row>
    <row r="252" spans="9:31" ht="12.5" x14ac:dyDescent="0.35">
      <c r="I252" s="180" t="s">
        <v>1214</v>
      </c>
      <c r="J252" s="180" t="s">
        <v>1214</v>
      </c>
      <c r="K252" s="180" t="s">
        <v>1213</v>
      </c>
      <c r="L252" s="180" t="s">
        <v>1215</v>
      </c>
      <c r="N252" s="180" t="s">
        <v>3168</v>
      </c>
      <c r="O252" s="180" t="s">
        <v>4201</v>
      </c>
      <c r="P252" s="180" t="s">
        <v>60</v>
      </c>
      <c r="Q252" s="180" t="s">
        <v>4200</v>
      </c>
      <c r="R252" s="319"/>
      <c r="S252" s="180" t="s">
        <v>1099</v>
      </c>
      <c r="T252" s="180" t="s">
        <v>3148</v>
      </c>
      <c r="U252" s="180" t="s">
        <v>476</v>
      </c>
      <c r="V252" s="180" t="s">
        <v>3167</v>
      </c>
      <c r="W252" s="180" t="s">
        <v>3182</v>
      </c>
      <c r="X252" s="180" t="s">
        <v>4646</v>
      </c>
      <c r="Y252" s="180" t="s">
        <v>4647</v>
      </c>
      <c r="Z252" s="180" t="s">
        <v>72</v>
      </c>
      <c r="AA252" s="319"/>
      <c r="AE252" s="319"/>
    </row>
    <row r="253" spans="9:31" ht="12.5" x14ac:dyDescent="0.35">
      <c r="I253" s="180" t="s">
        <v>1217</v>
      </c>
      <c r="J253" s="180" t="s">
        <v>1217</v>
      </c>
      <c r="K253" s="180" t="s">
        <v>1216</v>
      </c>
      <c r="L253" s="180" t="s">
        <v>1218</v>
      </c>
      <c r="N253" s="180" t="s">
        <v>3168</v>
      </c>
      <c r="O253" s="180" t="s">
        <v>4205</v>
      </c>
      <c r="P253" s="180" t="s">
        <v>60</v>
      </c>
      <c r="Q253" s="180" t="s">
        <v>4204</v>
      </c>
      <c r="R253" s="319"/>
      <c r="S253" s="180" t="s">
        <v>1099</v>
      </c>
      <c r="T253" s="180" t="s">
        <v>3148</v>
      </c>
      <c r="U253" s="180" t="s">
        <v>476</v>
      </c>
      <c r="V253" s="180" t="s">
        <v>3167</v>
      </c>
      <c r="W253" s="180" t="s">
        <v>3182</v>
      </c>
      <c r="X253" s="180" t="s">
        <v>4648</v>
      </c>
      <c r="Y253" s="180" t="s">
        <v>4649</v>
      </c>
      <c r="Z253" s="180" t="s">
        <v>72</v>
      </c>
      <c r="AA253" s="319"/>
      <c r="AE253" s="319"/>
    </row>
    <row r="254" spans="9:31" ht="12.5" x14ac:dyDescent="0.35">
      <c r="I254" s="180" t="s">
        <v>1220</v>
      </c>
      <c r="J254" s="180" t="s">
        <v>1220</v>
      </c>
      <c r="K254" s="180" t="s">
        <v>1219</v>
      </c>
      <c r="L254" s="180" t="s">
        <v>1221</v>
      </c>
      <c r="N254" s="180" t="s">
        <v>3168</v>
      </c>
      <c r="O254" s="180" t="s">
        <v>4237</v>
      </c>
      <c r="P254" s="180" t="s">
        <v>60</v>
      </c>
      <c r="Q254" s="180" t="s">
        <v>4236</v>
      </c>
      <c r="R254" s="319"/>
      <c r="S254" s="180" t="s">
        <v>1099</v>
      </c>
      <c r="T254" s="180" t="s">
        <v>3148</v>
      </c>
      <c r="U254" s="180" t="s">
        <v>476</v>
      </c>
      <c r="V254" s="180" t="s">
        <v>3167</v>
      </c>
      <c r="W254" s="180" t="s">
        <v>3182</v>
      </c>
      <c r="X254" s="180" t="s">
        <v>4650</v>
      </c>
      <c r="Y254" s="180" t="s">
        <v>4651</v>
      </c>
      <c r="Z254" s="180" t="s">
        <v>72</v>
      </c>
      <c r="AA254" s="319"/>
      <c r="AE254" s="319"/>
    </row>
    <row r="255" spans="9:31" ht="12.5" x14ac:dyDescent="0.35">
      <c r="I255" s="180" t="s">
        <v>1252</v>
      </c>
      <c r="J255" s="180" t="s">
        <v>1293</v>
      </c>
      <c r="K255" s="180" t="s">
        <v>1251</v>
      </c>
      <c r="L255" s="180" t="s">
        <v>1294</v>
      </c>
      <c r="N255" s="180" t="s">
        <v>3168</v>
      </c>
      <c r="O255" s="180" t="s">
        <v>4241</v>
      </c>
      <c r="P255" s="180" t="s">
        <v>60</v>
      </c>
      <c r="Q255" s="180" t="s">
        <v>4240</v>
      </c>
      <c r="R255" s="319"/>
      <c r="S255" s="180" t="s">
        <v>1099</v>
      </c>
      <c r="T255" s="180" t="s">
        <v>3148</v>
      </c>
      <c r="U255" s="180" t="s">
        <v>476</v>
      </c>
      <c r="V255" s="180" t="s">
        <v>3167</v>
      </c>
      <c r="W255" s="180" t="s">
        <v>3182</v>
      </c>
      <c r="X255" s="180" t="s">
        <v>4652</v>
      </c>
      <c r="Y255" s="180" t="s">
        <v>4653</v>
      </c>
      <c r="Z255" s="180" t="s">
        <v>72</v>
      </c>
      <c r="AA255" s="319"/>
      <c r="AE255" s="319"/>
    </row>
    <row r="256" spans="9:31" ht="12.5" x14ac:dyDescent="0.35">
      <c r="I256" s="180" t="s">
        <v>1252</v>
      </c>
      <c r="J256" s="180" t="s">
        <v>1271</v>
      </c>
      <c r="K256" s="180" t="s">
        <v>1251</v>
      </c>
      <c r="L256" s="180" t="s">
        <v>1272</v>
      </c>
      <c r="N256" s="180" t="s">
        <v>3168</v>
      </c>
      <c r="O256" s="180" t="s">
        <v>4339</v>
      </c>
      <c r="P256" s="180" t="s">
        <v>60</v>
      </c>
      <c r="Q256" s="180" t="s">
        <v>4338</v>
      </c>
      <c r="R256" s="319"/>
      <c r="S256" s="180" t="s">
        <v>1099</v>
      </c>
      <c r="T256" s="180" t="s">
        <v>3148</v>
      </c>
      <c r="U256" s="180" t="s">
        <v>476</v>
      </c>
      <c r="V256" s="180" t="s">
        <v>3167</v>
      </c>
      <c r="W256" s="180" t="s">
        <v>3182</v>
      </c>
      <c r="X256" s="180" t="s">
        <v>4654</v>
      </c>
      <c r="Y256" s="180" t="s">
        <v>4655</v>
      </c>
      <c r="Z256" s="180" t="s">
        <v>72</v>
      </c>
      <c r="AA256" s="319"/>
      <c r="AE256" s="319"/>
    </row>
    <row r="257" spans="9:31" ht="12.5" x14ac:dyDescent="0.35">
      <c r="I257" s="180" t="s">
        <v>1252</v>
      </c>
      <c r="J257" s="180" t="s">
        <v>1252</v>
      </c>
      <c r="K257" s="180" t="s">
        <v>1251</v>
      </c>
      <c r="L257" s="180" t="s">
        <v>1253</v>
      </c>
      <c r="N257" s="180" t="s">
        <v>3168</v>
      </c>
      <c r="O257" s="180" t="s">
        <v>4271</v>
      </c>
      <c r="P257" s="180" t="s">
        <v>60</v>
      </c>
      <c r="Q257" s="180" t="s">
        <v>4270</v>
      </c>
      <c r="R257" s="319"/>
      <c r="S257" s="180" t="s">
        <v>1099</v>
      </c>
      <c r="T257" s="180" t="s">
        <v>3148</v>
      </c>
      <c r="U257" s="180" t="s">
        <v>476</v>
      </c>
      <c r="V257" s="180" t="s">
        <v>3167</v>
      </c>
      <c r="W257" s="180" t="s">
        <v>3182</v>
      </c>
      <c r="X257" s="180" t="s">
        <v>4656</v>
      </c>
      <c r="Y257" s="180" t="s">
        <v>4657</v>
      </c>
      <c r="Z257" s="180" t="s">
        <v>72</v>
      </c>
      <c r="AA257" s="319"/>
      <c r="AE257" s="319"/>
    </row>
    <row r="258" spans="9:31" ht="12.5" x14ac:dyDescent="0.35">
      <c r="I258" s="180" t="s">
        <v>1252</v>
      </c>
      <c r="J258" s="180" t="s">
        <v>1283</v>
      </c>
      <c r="K258" s="180" t="s">
        <v>1251</v>
      </c>
      <c r="L258" s="180" t="s">
        <v>1284</v>
      </c>
      <c r="N258" s="180" t="s">
        <v>3168</v>
      </c>
      <c r="O258" s="180" t="s">
        <v>4263</v>
      </c>
      <c r="P258" s="180" t="s">
        <v>60</v>
      </c>
      <c r="Q258" s="180" t="s">
        <v>4262</v>
      </c>
      <c r="R258" s="319"/>
      <c r="S258" s="180" t="s">
        <v>1099</v>
      </c>
      <c r="T258" s="180" t="s">
        <v>3148</v>
      </c>
      <c r="U258" s="180" t="s">
        <v>476</v>
      </c>
      <c r="V258" s="180" t="s">
        <v>3167</v>
      </c>
      <c r="W258" s="180" t="s">
        <v>3182</v>
      </c>
      <c r="X258" s="180" t="s">
        <v>4658</v>
      </c>
      <c r="Y258" s="180" t="s">
        <v>4659</v>
      </c>
      <c r="Z258" s="180" t="s">
        <v>72</v>
      </c>
      <c r="AA258" s="319"/>
      <c r="AE258" s="319"/>
    </row>
    <row r="259" spans="9:31" ht="12.5" x14ac:dyDescent="0.35">
      <c r="I259" s="180" t="s">
        <v>1252</v>
      </c>
      <c r="J259" s="180" t="s">
        <v>1291</v>
      </c>
      <c r="K259" s="180" t="s">
        <v>1251</v>
      </c>
      <c r="L259" s="180" t="s">
        <v>1292</v>
      </c>
      <c r="N259" s="180" t="s">
        <v>3168</v>
      </c>
      <c r="O259" s="180" t="s">
        <v>4215</v>
      </c>
      <c r="P259" s="180" t="s">
        <v>60</v>
      </c>
      <c r="Q259" s="180" t="s">
        <v>4214</v>
      </c>
      <c r="R259" s="319"/>
      <c r="S259" s="180" t="s">
        <v>1099</v>
      </c>
      <c r="T259" s="180" t="s">
        <v>3148</v>
      </c>
      <c r="U259" s="180" t="s">
        <v>476</v>
      </c>
      <c r="V259" s="180" t="s">
        <v>3167</v>
      </c>
      <c r="W259" s="180" t="s">
        <v>3182</v>
      </c>
      <c r="X259" s="180" t="s">
        <v>4660</v>
      </c>
      <c r="Y259" s="180" t="s">
        <v>4661</v>
      </c>
      <c r="Z259" s="180" t="s">
        <v>72</v>
      </c>
      <c r="AA259" s="319"/>
      <c r="AE259" s="319"/>
    </row>
    <row r="260" spans="9:31" ht="12.5" x14ac:dyDescent="0.35">
      <c r="I260" s="180" t="s">
        <v>1252</v>
      </c>
      <c r="J260" s="180" t="s">
        <v>1265</v>
      </c>
      <c r="K260" s="180" t="s">
        <v>1251</v>
      </c>
      <c r="L260" s="180" t="s">
        <v>1266</v>
      </c>
      <c r="N260" s="180" t="s">
        <v>3168</v>
      </c>
      <c r="O260" s="180" t="s">
        <v>2348</v>
      </c>
      <c r="P260" s="180" t="s">
        <v>60</v>
      </c>
      <c r="Q260" s="180" t="s">
        <v>4242</v>
      </c>
      <c r="R260" s="319"/>
      <c r="S260" s="180" t="s">
        <v>1099</v>
      </c>
      <c r="T260" s="180" t="s">
        <v>3148</v>
      </c>
      <c r="U260" s="180" t="s">
        <v>476</v>
      </c>
      <c r="V260" s="180" t="s">
        <v>3167</v>
      </c>
      <c r="W260" s="180" t="s">
        <v>3182</v>
      </c>
      <c r="X260" s="180" t="s">
        <v>4662</v>
      </c>
      <c r="Y260" s="180" t="s">
        <v>4663</v>
      </c>
      <c r="Z260" s="180" t="s">
        <v>72</v>
      </c>
      <c r="AA260" s="319"/>
      <c r="AE260" s="319"/>
    </row>
    <row r="261" spans="9:31" ht="12.5" x14ac:dyDescent="0.35">
      <c r="I261" s="180" t="s">
        <v>1252</v>
      </c>
      <c r="J261" s="180" t="s">
        <v>1273</v>
      </c>
      <c r="K261" s="180" t="s">
        <v>1251</v>
      </c>
      <c r="L261" s="180" t="s">
        <v>1274</v>
      </c>
      <c r="N261" s="180" t="s">
        <v>3168</v>
      </c>
      <c r="O261" s="180" t="s">
        <v>1788</v>
      </c>
      <c r="P261" s="180" t="s">
        <v>60</v>
      </c>
      <c r="Q261" s="180" t="s">
        <v>4367</v>
      </c>
      <c r="R261" s="319"/>
      <c r="S261" s="180" t="s">
        <v>1099</v>
      </c>
      <c r="T261" s="180" t="s">
        <v>3148</v>
      </c>
      <c r="U261" s="180" t="s">
        <v>476</v>
      </c>
      <c r="V261" s="180" t="s">
        <v>3167</v>
      </c>
      <c r="W261" s="180" t="s">
        <v>3182</v>
      </c>
      <c r="X261" s="180" t="s">
        <v>4664</v>
      </c>
      <c r="Y261" s="180" t="s">
        <v>4665</v>
      </c>
      <c r="Z261" s="180" t="s">
        <v>72</v>
      </c>
      <c r="AA261" s="319"/>
      <c r="AE261" s="319"/>
    </row>
    <row r="262" spans="9:31" ht="12.5" x14ac:dyDescent="0.35">
      <c r="I262" s="180" t="s">
        <v>1252</v>
      </c>
      <c r="J262" s="180" t="s">
        <v>1275</v>
      </c>
      <c r="K262" s="180" t="s">
        <v>1251</v>
      </c>
      <c r="L262" s="180" t="s">
        <v>1276</v>
      </c>
      <c r="N262" s="180" t="s">
        <v>3168</v>
      </c>
      <c r="O262" s="180" t="s">
        <v>4386</v>
      </c>
      <c r="P262" s="180" t="s">
        <v>60</v>
      </c>
      <c r="Q262" s="180" t="s">
        <v>4385</v>
      </c>
      <c r="R262" s="319"/>
      <c r="S262" s="180" t="s">
        <v>1099</v>
      </c>
      <c r="T262" s="180" t="s">
        <v>3148</v>
      </c>
      <c r="U262" s="180" t="s">
        <v>476</v>
      </c>
      <c r="V262" s="180" t="s">
        <v>3167</v>
      </c>
      <c r="W262" s="180" t="s">
        <v>3182</v>
      </c>
      <c r="X262" s="180" t="s">
        <v>4666</v>
      </c>
      <c r="Y262" s="180" t="s">
        <v>4667</v>
      </c>
      <c r="Z262" s="180" t="s">
        <v>72</v>
      </c>
      <c r="AA262" s="319"/>
      <c r="AE262" s="319"/>
    </row>
    <row r="263" spans="9:31" ht="12.5" x14ac:dyDescent="0.35">
      <c r="I263" s="180" t="s">
        <v>1252</v>
      </c>
      <c r="J263" s="180" t="s">
        <v>1295</v>
      </c>
      <c r="K263" s="180" t="s">
        <v>1251</v>
      </c>
      <c r="L263" s="180" t="s">
        <v>1296</v>
      </c>
      <c r="N263" s="180" t="s">
        <v>3168</v>
      </c>
      <c r="O263" s="180" t="s">
        <v>4233</v>
      </c>
      <c r="P263" s="180" t="s">
        <v>60</v>
      </c>
      <c r="Q263" s="180" t="s">
        <v>4232</v>
      </c>
      <c r="R263" s="319"/>
      <c r="S263" s="180" t="s">
        <v>1099</v>
      </c>
      <c r="T263" s="180" t="s">
        <v>3148</v>
      </c>
      <c r="U263" s="180" t="s">
        <v>476</v>
      </c>
      <c r="V263" s="180" t="s">
        <v>3167</v>
      </c>
      <c r="W263" s="180" t="s">
        <v>3182</v>
      </c>
      <c r="X263" s="180" t="s">
        <v>4668</v>
      </c>
      <c r="Y263" s="180" t="s">
        <v>4276</v>
      </c>
      <c r="Z263" s="180" t="s">
        <v>72</v>
      </c>
      <c r="AA263" s="319"/>
      <c r="AE263" s="319"/>
    </row>
    <row r="264" spans="9:31" ht="12.5" x14ac:dyDescent="0.35">
      <c r="I264" s="180" t="s">
        <v>1252</v>
      </c>
      <c r="J264" s="180" t="s">
        <v>1159</v>
      </c>
      <c r="K264" s="180" t="s">
        <v>1251</v>
      </c>
      <c r="L264" s="180" t="s">
        <v>1254</v>
      </c>
      <c r="N264" s="180" t="s">
        <v>3168</v>
      </c>
      <c r="O264" s="180" t="s">
        <v>4375</v>
      </c>
      <c r="P264" s="180" t="s">
        <v>60</v>
      </c>
      <c r="Q264" s="180" t="s">
        <v>4374</v>
      </c>
      <c r="R264" s="319"/>
      <c r="S264" s="180" t="s">
        <v>1099</v>
      </c>
      <c r="T264" s="180" t="s">
        <v>3148</v>
      </c>
      <c r="U264" s="180" t="s">
        <v>476</v>
      </c>
      <c r="V264" s="180" t="s">
        <v>3167</v>
      </c>
      <c r="W264" s="180" t="s">
        <v>3182</v>
      </c>
      <c r="X264" s="180" t="s">
        <v>4669</v>
      </c>
      <c r="Y264" s="180" t="s">
        <v>4193</v>
      </c>
      <c r="Z264" s="180" t="s">
        <v>72</v>
      </c>
      <c r="AA264" s="319"/>
      <c r="AE264" s="319"/>
    </row>
    <row r="265" spans="9:31" ht="12.5" x14ac:dyDescent="0.35">
      <c r="I265" s="180" t="s">
        <v>1252</v>
      </c>
      <c r="J265" s="180" t="s">
        <v>1289</v>
      </c>
      <c r="K265" s="180" t="s">
        <v>1251</v>
      </c>
      <c r="L265" s="180" t="s">
        <v>1290</v>
      </c>
      <c r="N265" s="180" t="s">
        <v>3168</v>
      </c>
      <c r="O265" s="180" t="s">
        <v>4309</v>
      </c>
      <c r="P265" s="180" t="s">
        <v>60</v>
      </c>
      <c r="Q265" s="180" t="s">
        <v>4308</v>
      </c>
      <c r="R265" s="319"/>
      <c r="S265" s="180" t="s">
        <v>1099</v>
      </c>
      <c r="T265" s="180" t="s">
        <v>3148</v>
      </c>
      <c r="U265" s="180" t="s">
        <v>476</v>
      </c>
      <c r="V265" s="180" t="s">
        <v>3167</v>
      </c>
      <c r="W265" s="180" t="s">
        <v>3182</v>
      </c>
      <c r="X265" s="180" t="s">
        <v>4670</v>
      </c>
      <c r="Y265" s="180" t="s">
        <v>4671</v>
      </c>
      <c r="Z265" s="180" t="s">
        <v>72</v>
      </c>
      <c r="AA265" s="319"/>
      <c r="AE265" s="319"/>
    </row>
    <row r="266" spans="9:31" ht="12.5" x14ac:dyDescent="0.35">
      <c r="I266" s="180" t="s">
        <v>1252</v>
      </c>
      <c r="J266" s="180" t="s">
        <v>1257</v>
      </c>
      <c r="K266" s="180" t="s">
        <v>1251</v>
      </c>
      <c r="L266" s="180" t="s">
        <v>1258</v>
      </c>
      <c r="N266" s="180" t="s">
        <v>3168</v>
      </c>
      <c r="O266" s="180" t="s">
        <v>4229</v>
      </c>
      <c r="P266" s="180" t="s">
        <v>60</v>
      </c>
      <c r="Q266" s="180" t="s">
        <v>4228</v>
      </c>
      <c r="R266" s="319"/>
      <c r="S266" s="180" t="s">
        <v>1099</v>
      </c>
      <c r="T266" s="180" t="s">
        <v>3148</v>
      </c>
      <c r="U266" s="180" t="s">
        <v>476</v>
      </c>
      <c r="V266" s="180" t="s">
        <v>3167</v>
      </c>
      <c r="W266" s="180" t="s">
        <v>3182</v>
      </c>
      <c r="X266" s="180" t="s">
        <v>4672</v>
      </c>
      <c r="Y266" s="180" t="s">
        <v>4673</v>
      </c>
      <c r="Z266" s="180" t="s">
        <v>72</v>
      </c>
      <c r="AA266" s="319"/>
      <c r="AE266" s="319"/>
    </row>
    <row r="267" spans="9:31" ht="12.5" x14ac:dyDescent="0.35">
      <c r="I267" s="180" t="s">
        <v>1252</v>
      </c>
      <c r="J267" s="180" t="s">
        <v>1281</v>
      </c>
      <c r="K267" s="180" t="s">
        <v>1251</v>
      </c>
      <c r="L267" s="180" t="s">
        <v>1282</v>
      </c>
      <c r="N267" s="180" t="s">
        <v>3168</v>
      </c>
      <c r="O267" s="180" t="s">
        <v>4320</v>
      </c>
      <c r="P267" s="180" t="s">
        <v>60</v>
      </c>
      <c r="Q267" s="180" t="s">
        <v>4319</v>
      </c>
      <c r="R267" s="319"/>
      <c r="S267" s="180" t="s">
        <v>1099</v>
      </c>
      <c r="T267" s="180" t="s">
        <v>3148</v>
      </c>
      <c r="U267" s="180" t="s">
        <v>476</v>
      </c>
      <c r="V267" s="180" t="s">
        <v>3167</v>
      </c>
      <c r="W267" s="180" t="s">
        <v>3182</v>
      </c>
      <c r="X267" s="180" t="s">
        <v>4674</v>
      </c>
      <c r="Y267" s="180" t="s">
        <v>4675</v>
      </c>
      <c r="Z267" s="180" t="s">
        <v>72</v>
      </c>
      <c r="AA267" s="319"/>
      <c r="AE267" s="319"/>
    </row>
    <row r="268" spans="9:31" ht="12.5" x14ac:dyDescent="0.35">
      <c r="I268" s="180" t="s">
        <v>1252</v>
      </c>
      <c r="J268" s="180" t="s">
        <v>1297</v>
      </c>
      <c r="K268" s="180" t="s">
        <v>1251</v>
      </c>
      <c r="L268" s="180" t="s">
        <v>1298</v>
      </c>
      <c r="N268" s="180" t="s">
        <v>3168</v>
      </c>
      <c r="O268" s="180" t="s">
        <v>4324</v>
      </c>
      <c r="P268" s="180" t="s">
        <v>60</v>
      </c>
      <c r="Q268" s="180" t="s">
        <v>4323</v>
      </c>
      <c r="R268" s="319"/>
      <c r="S268" s="180" t="s">
        <v>1099</v>
      </c>
      <c r="T268" s="180" t="s">
        <v>3148</v>
      </c>
      <c r="U268" s="180" t="s">
        <v>476</v>
      </c>
      <c r="V268" s="180" t="s">
        <v>3167</v>
      </c>
      <c r="W268" s="180" t="s">
        <v>3182</v>
      </c>
      <c r="X268" s="180" t="s">
        <v>4676</v>
      </c>
      <c r="Y268" s="180" t="s">
        <v>4677</v>
      </c>
      <c r="Z268" s="180" t="s">
        <v>72</v>
      </c>
      <c r="AA268" s="319"/>
      <c r="AE268" s="319"/>
    </row>
    <row r="269" spans="9:31" ht="12.5" x14ac:dyDescent="0.35">
      <c r="I269" s="180" t="s">
        <v>1252</v>
      </c>
      <c r="J269" s="180" t="s">
        <v>577</v>
      </c>
      <c r="K269" s="180" t="s">
        <v>1251</v>
      </c>
      <c r="L269" s="180" t="s">
        <v>1285</v>
      </c>
      <c r="N269" s="180" t="s">
        <v>3168</v>
      </c>
      <c r="O269" s="180" t="s">
        <v>4256</v>
      </c>
      <c r="P269" s="180" t="s">
        <v>60</v>
      </c>
      <c r="Q269" s="180" t="s">
        <v>4255</v>
      </c>
      <c r="R269" s="319"/>
      <c r="S269" s="180" t="s">
        <v>1099</v>
      </c>
      <c r="T269" s="180" t="s">
        <v>3148</v>
      </c>
      <c r="U269" s="180" t="s">
        <v>476</v>
      </c>
      <c r="V269" s="180" t="s">
        <v>3167</v>
      </c>
      <c r="W269" s="180" t="s">
        <v>3182</v>
      </c>
      <c r="X269" s="180" t="s">
        <v>4678</v>
      </c>
      <c r="Y269" s="180" t="s">
        <v>4679</v>
      </c>
      <c r="Z269" s="180" t="s">
        <v>72</v>
      </c>
      <c r="AA269" s="319"/>
      <c r="AE269" s="319"/>
    </row>
    <row r="270" spans="9:31" ht="12.5" x14ac:dyDescent="0.35">
      <c r="I270" s="180" t="s">
        <v>1252</v>
      </c>
      <c r="J270" s="180" t="s">
        <v>1259</v>
      </c>
      <c r="K270" s="180" t="s">
        <v>1251</v>
      </c>
      <c r="L270" s="180" t="s">
        <v>1260</v>
      </c>
      <c r="N270" s="180" t="s">
        <v>3168</v>
      </c>
      <c r="O270" s="180" t="s">
        <v>4209</v>
      </c>
      <c r="P270" s="180" t="s">
        <v>60</v>
      </c>
      <c r="Q270" s="180" t="s">
        <v>4208</v>
      </c>
      <c r="R270" s="319"/>
      <c r="S270" s="180" t="s">
        <v>1099</v>
      </c>
      <c r="T270" s="180" t="s">
        <v>3148</v>
      </c>
      <c r="U270" s="180" t="s">
        <v>476</v>
      </c>
      <c r="V270" s="180" t="s">
        <v>3167</v>
      </c>
      <c r="W270" s="180" t="s">
        <v>3182</v>
      </c>
      <c r="X270" s="180" t="s">
        <v>4680</v>
      </c>
      <c r="Y270" s="180" t="s">
        <v>3940</v>
      </c>
      <c r="Z270" s="180" t="s">
        <v>72</v>
      </c>
      <c r="AA270" s="319"/>
      <c r="AE270" s="319"/>
    </row>
    <row r="271" spans="9:31" ht="12.5" x14ac:dyDescent="0.35">
      <c r="I271" s="180" t="s">
        <v>1252</v>
      </c>
      <c r="J271" s="180" t="s">
        <v>1263</v>
      </c>
      <c r="K271" s="180" t="s">
        <v>1251</v>
      </c>
      <c r="L271" s="180" t="s">
        <v>1264</v>
      </c>
      <c r="N271" s="180" t="s">
        <v>3168</v>
      </c>
      <c r="O271" s="180" t="s">
        <v>4357</v>
      </c>
      <c r="P271" s="180" t="s">
        <v>60</v>
      </c>
      <c r="Q271" s="180" t="s">
        <v>4356</v>
      </c>
      <c r="R271" s="319"/>
      <c r="S271" s="180" t="s">
        <v>1099</v>
      </c>
      <c r="T271" s="180" t="s">
        <v>3148</v>
      </c>
      <c r="U271" s="180" t="s">
        <v>476</v>
      </c>
      <c r="V271" s="180" t="s">
        <v>3167</v>
      </c>
      <c r="W271" s="180" t="s">
        <v>3182</v>
      </c>
      <c r="X271" s="180" t="s">
        <v>4681</v>
      </c>
      <c r="Y271" s="180" t="s">
        <v>4682</v>
      </c>
      <c r="Z271" s="180" t="s">
        <v>72</v>
      </c>
      <c r="AA271" s="319"/>
      <c r="AE271" s="319"/>
    </row>
    <row r="272" spans="9:31" ht="12.5" x14ac:dyDescent="0.35">
      <c r="I272" s="180" t="s">
        <v>1252</v>
      </c>
      <c r="J272" s="180" t="s">
        <v>1261</v>
      </c>
      <c r="K272" s="180" t="s">
        <v>1251</v>
      </c>
      <c r="L272" s="180" t="s">
        <v>1262</v>
      </c>
      <c r="N272" s="180" t="s">
        <v>3168</v>
      </c>
      <c r="O272" s="180" t="s">
        <v>647</v>
      </c>
      <c r="P272" s="180" t="s">
        <v>60</v>
      </c>
      <c r="Q272" s="180" t="s">
        <v>4220</v>
      </c>
      <c r="R272" s="319"/>
      <c r="S272" s="180" t="s">
        <v>1099</v>
      </c>
      <c r="T272" s="180" t="s">
        <v>3148</v>
      </c>
      <c r="U272" s="180" t="s">
        <v>476</v>
      </c>
      <c r="V272" s="180" t="s">
        <v>3167</v>
      </c>
      <c r="W272" s="180" t="s">
        <v>3182</v>
      </c>
      <c r="X272" s="180" t="s">
        <v>4683</v>
      </c>
      <c r="Y272" s="180" t="s">
        <v>4684</v>
      </c>
      <c r="Z272" s="180" t="s">
        <v>72</v>
      </c>
      <c r="AA272" s="319"/>
      <c r="AE272" s="319"/>
    </row>
    <row r="273" spans="9:31" ht="12.5" x14ac:dyDescent="0.35">
      <c r="I273" s="180" t="s">
        <v>1252</v>
      </c>
      <c r="J273" s="180" t="s">
        <v>618</v>
      </c>
      <c r="K273" s="180" t="s">
        <v>1251</v>
      </c>
      <c r="L273" s="180" t="s">
        <v>1286</v>
      </c>
      <c r="N273" s="180" t="s">
        <v>3168</v>
      </c>
      <c r="O273" s="180" t="s">
        <v>4297</v>
      </c>
      <c r="P273" s="180" t="s">
        <v>60</v>
      </c>
      <c r="Q273" s="180" t="s">
        <v>4296</v>
      </c>
      <c r="R273" s="319"/>
      <c r="S273" s="180" t="s">
        <v>1099</v>
      </c>
      <c r="T273" s="180" t="s">
        <v>3148</v>
      </c>
      <c r="U273" s="180" t="s">
        <v>476</v>
      </c>
      <c r="V273" s="180" t="s">
        <v>3167</v>
      </c>
      <c r="W273" s="180" t="s">
        <v>3182</v>
      </c>
      <c r="X273" s="180" t="s">
        <v>4685</v>
      </c>
      <c r="Y273" s="180" t="s">
        <v>4686</v>
      </c>
      <c r="Z273" s="180" t="s">
        <v>72</v>
      </c>
      <c r="AA273" s="319"/>
      <c r="AE273" s="319"/>
    </row>
    <row r="274" spans="9:31" ht="12.5" x14ac:dyDescent="0.35">
      <c r="I274" s="180" t="s">
        <v>1252</v>
      </c>
      <c r="J274" s="180" t="s">
        <v>1287</v>
      </c>
      <c r="K274" s="180" t="s">
        <v>1251</v>
      </c>
      <c r="L274" s="180" t="s">
        <v>1288</v>
      </c>
      <c r="N274" s="180" t="s">
        <v>3168</v>
      </c>
      <c r="O274" s="180" t="s">
        <v>4068</v>
      </c>
      <c r="P274" s="180" t="s">
        <v>60</v>
      </c>
      <c r="Q274" s="180" t="s">
        <v>4384</v>
      </c>
      <c r="R274" s="319"/>
      <c r="S274" s="180" t="s">
        <v>1099</v>
      </c>
      <c r="T274" s="180" t="s">
        <v>3148</v>
      </c>
      <c r="U274" s="180" t="s">
        <v>476</v>
      </c>
      <c r="V274" s="180" t="s">
        <v>3167</v>
      </c>
      <c r="W274" s="180" t="s">
        <v>3182</v>
      </c>
      <c r="X274" s="180" t="s">
        <v>4687</v>
      </c>
      <c r="Y274" s="180" t="s">
        <v>4688</v>
      </c>
      <c r="Z274" s="180" t="s">
        <v>72</v>
      </c>
      <c r="AA274" s="319"/>
      <c r="AE274" s="319"/>
    </row>
    <row r="275" spans="9:31" ht="12.5" x14ac:dyDescent="0.35">
      <c r="I275" s="180" t="s">
        <v>1252</v>
      </c>
      <c r="J275" s="180" t="s">
        <v>1267</v>
      </c>
      <c r="K275" s="180" t="s">
        <v>1251</v>
      </c>
      <c r="L275" s="180" t="s">
        <v>1268</v>
      </c>
      <c r="N275" s="180" t="s">
        <v>3168</v>
      </c>
      <c r="O275" s="180" t="s">
        <v>4316</v>
      </c>
      <c r="P275" s="180" t="s">
        <v>60</v>
      </c>
      <c r="Q275" s="180" t="s">
        <v>4315</v>
      </c>
      <c r="R275" s="319"/>
      <c r="S275" s="180" t="s">
        <v>1099</v>
      </c>
      <c r="T275" s="180" t="s">
        <v>3148</v>
      </c>
      <c r="U275" s="180" t="s">
        <v>476</v>
      </c>
      <c r="V275" s="180" t="s">
        <v>3167</v>
      </c>
      <c r="W275" s="180" t="s">
        <v>3182</v>
      </c>
      <c r="X275" s="180" t="s">
        <v>4689</v>
      </c>
      <c r="Y275" s="180" t="s">
        <v>3065</v>
      </c>
      <c r="Z275" s="180" t="s">
        <v>72</v>
      </c>
      <c r="AA275" s="319"/>
      <c r="AE275" s="319"/>
    </row>
    <row r="276" spans="9:31" ht="12.5" x14ac:dyDescent="0.35">
      <c r="I276" s="180" t="s">
        <v>1252</v>
      </c>
      <c r="J276" s="180" t="s">
        <v>1277</v>
      </c>
      <c r="K276" s="180" t="s">
        <v>1251</v>
      </c>
      <c r="L276" s="180" t="s">
        <v>1278</v>
      </c>
      <c r="N276" s="180" t="s">
        <v>3168</v>
      </c>
      <c r="O276" s="180" t="s">
        <v>4279</v>
      </c>
      <c r="P276" s="180" t="s">
        <v>60</v>
      </c>
      <c r="Q276" s="180" t="s">
        <v>4278</v>
      </c>
      <c r="R276" s="319"/>
      <c r="S276" s="180" t="s">
        <v>1099</v>
      </c>
      <c r="T276" s="180" t="s">
        <v>3148</v>
      </c>
      <c r="U276" s="180" t="s">
        <v>476</v>
      </c>
      <c r="V276" s="180" t="s">
        <v>3167</v>
      </c>
      <c r="W276" s="180" t="s">
        <v>3182</v>
      </c>
      <c r="X276" s="180" t="s">
        <v>4690</v>
      </c>
      <c r="Y276" s="180" t="s">
        <v>4691</v>
      </c>
      <c r="Z276" s="180" t="s">
        <v>72</v>
      </c>
      <c r="AA276" s="319"/>
      <c r="AE276" s="319"/>
    </row>
    <row r="277" spans="9:31" ht="12.5" x14ac:dyDescent="0.35">
      <c r="I277" s="180" t="s">
        <v>1252</v>
      </c>
      <c r="J277" s="180" t="s">
        <v>1279</v>
      </c>
      <c r="K277" s="180" t="s">
        <v>1251</v>
      </c>
      <c r="L277" s="180" t="s">
        <v>1280</v>
      </c>
      <c r="N277" s="180" t="s">
        <v>3168</v>
      </c>
      <c r="O277" s="180" t="s">
        <v>4219</v>
      </c>
      <c r="P277" s="180" t="s">
        <v>60</v>
      </c>
      <c r="Q277" s="180" t="s">
        <v>4218</v>
      </c>
      <c r="R277" s="319"/>
      <c r="S277" s="180" t="s">
        <v>1099</v>
      </c>
      <c r="T277" s="180" t="s">
        <v>3148</v>
      </c>
      <c r="U277" s="180" t="s">
        <v>476</v>
      </c>
      <c r="V277" s="180" t="s">
        <v>3167</v>
      </c>
      <c r="W277" s="180" t="s">
        <v>3170</v>
      </c>
      <c r="X277" s="180" t="s">
        <v>4692</v>
      </c>
      <c r="Y277" s="180" t="s">
        <v>4693</v>
      </c>
      <c r="Z277" s="180" t="s">
        <v>74</v>
      </c>
      <c r="AA277" s="319"/>
      <c r="AE277" s="319"/>
    </row>
    <row r="278" spans="9:31" ht="12.5" x14ac:dyDescent="0.35">
      <c r="I278" s="180" t="s">
        <v>1252</v>
      </c>
      <c r="J278" s="180" t="s">
        <v>1269</v>
      </c>
      <c r="K278" s="180" t="s">
        <v>1251</v>
      </c>
      <c r="L278" s="180" t="s">
        <v>1270</v>
      </c>
      <c r="N278" s="180" t="s">
        <v>3168</v>
      </c>
      <c r="O278" s="180" t="s">
        <v>4217</v>
      </c>
      <c r="P278" s="180" t="s">
        <v>60</v>
      </c>
      <c r="Q278" s="180" t="s">
        <v>4216</v>
      </c>
      <c r="R278" s="319"/>
      <c r="S278" s="180" t="s">
        <v>1099</v>
      </c>
      <c r="T278" s="180" t="s">
        <v>3148</v>
      </c>
      <c r="U278" s="180" t="s">
        <v>476</v>
      </c>
      <c r="V278" s="180" t="s">
        <v>3167</v>
      </c>
      <c r="W278" s="180" t="s">
        <v>3170</v>
      </c>
      <c r="X278" s="180" t="s">
        <v>4694</v>
      </c>
      <c r="Y278" s="180" t="s">
        <v>4695</v>
      </c>
      <c r="Z278" s="180" t="s">
        <v>74</v>
      </c>
      <c r="AA278" s="319"/>
      <c r="AE278" s="319"/>
    </row>
    <row r="279" spans="9:31" ht="12.5" x14ac:dyDescent="0.35">
      <c r="I279" s="180" t="s">
        <v>1252</v>
      </c>
      <c r="J279" s="180" t="s">
        <v>1255</v>
      </c>
      <c r="K279" s="180" t="s">
        <v>1251</v>
      </c>
      <c r="L279" s="180" t="s">
        <v>1256</v>
      </c>
      <c r="N279" s="180" t="s">
        <v>3168</v>
      </c>
      <c r="O279" s="180" t="s">
        <v>4267</v>
      </c>
      <c r="P279" s="180" t="s">
        <v>60</v>
      </c>
      <c r="Q279" s="180" t="s">
        <v>4266</v>
      </c>
      <c r="R279" s="319"/>
      <c r="S279" s="180" t="s">
        <v>1099</v>
      </c>
      <c r="T279" s="180" t="s">
        <v>3148</v>
      </c>
      <c r="U279" s="180" t="s">
        <v>476</v>
      </c>
      <c r="V279" s="180" t="s">
        <v>3167</v>
      </c>
      <c r="W279" s="180" t="s">
        <v>3170</v>
      </c>
      <c r="X279" s="180" t="s">
        <v>4696</v>
      </c>
      <c r="Y279" s="180" t="s">
        <v>4697</v>
      </c>
      <c r="Z279" s="180" t="s">
        <v>74</v>
      </c>
      <c r="AA279" s="319"/>
      <c r="AE279" s="319"/>
    </row>
    <row r="280" spans="9:31" ht="12.5" x14ac:dyDescent="0.35">
      <c r="I280" s="180" t="s">
        <v>1360</v>
      </c>
      <c r="J280" s="180" t="s">
        <v>1461</v>
      </c>
      <c r="K280" s="180" t="s">
        <v>1359</v>
      </c>
      <c r="L280" s="180" t="s">
        <v>1462</v>
      </c>
      <c r="N280" s="180" t="s">
        <v>3168</v>
      </c>
      <c r="O280" s="180" t="s">
        <v>4289</v>
      </c>
      <c r="P280" s="180" t="s">
        <v>60</v>
      </c>
      <c r="Q280" s="180" t="s">
        <v>4288</v>
      </c>
      <c r="R280" s="319"/>
      <c r="S280" s="180" t="s">
        <v>1099</v>
      </c>
      <c r="T280" s="180" t="s">
        <v>3148</v>
      </c>
      <c r="U280" s="180" t="s">
        <v>476</v>
      </c>
      <c r="V280" s="180" t="s">
        <v>3167</v>
      </c>
      <c r="W280" s="180" t="s">
        <v>3170</v>
      </c>
      <c r="X280" s="180" t="s">
        <v>4698</v>
      </c>
      <c r="Y280" s="180" t="s">
        <v>4699</v>
      </c>
      <c r="Z280" s="180" t="s">
        <v>74</v>
      </c>
      <c r="AA280" s="319"/>
      <c r="AE280" s="319"/>
    </row>
    <row r="281" spans="9:31" ht="12.5" x14ac:dyDescent="0.35">
      <c r="I281" s="180" t="s">
        <v>1360</v>
      </c>
      <c r="J281" s="180" t="s">
        <v>1454</v>
      </c>
      <c r="K281" s="180" t="s">
        <v>1359</v>
      </c>
      <c r="L281" s="180" t="s">
        <v>1455</v>
      </c>
      <c r="N281" s="180" t="s">
        <v>3168</v>
      </c>
      <c r="O281" s="180" t="s">
        <v>4361</v>
      </c>
      <c r="P281" s="180" t="s">
        <v>60</v>
      </c>
      <c r="Q281" s="180" t="s">
        <v>4360</v>
      </c>
      <c r="R281" s="319"/>
      <c r="S281" s="180" t="s">
        <v>1099</v>
      </c>
      <c r="T281" s="180" t="s">
        <v>3148</v>
      </c>
      <c r="U281" s="180" t="s">
        <v>476</v>
      </c>
      <c r="V281" s="180" t="s">
        <v>3167</v>
      </c>
      <c r="W281" s="180" t="s">
        <v>3170</v>
      </c>
      <c r="X281" s="180" t="s">
        <v>4700</v>
      </c>
      <c r="Y281" s="180" t="s">
        <v>4701</v>
      </c>
      <c r="Z281" s="180" t="s">
        <v>74</v>
      </c>
      <c r="AA281" s="319"/>
      <c r="AE281" s="319"/>
    </row>
    <row r="282" spans="9:31" ht="12.5" x14ac:dyDescent="0.35">
      <c r="I282" s="180" t="s">
        <v>1360</v>
      </c>
      <c r="J282" s="180" t="s">
        <v>1457</v>
      </c>
      <c r="K282" s="180" t="s">
        <v>1359</v>
      </c>
      <c r="L282" s="180" t="s">
        <v>1458</v>
      </c>
      <c r="N282" s="180" t="s">
        <v>3168</v>
      </c>
      <c r="O282" s="180" t="s">
        <v>4379</v>
      </c>
      <c r="P282" s="180" t="s">
        <v>60</v>
      </c>
      <c r="Q282" s="180" t="s">
        <v>4378</v>
      </c>
      <c r="R282" s="319"/>
      <c r="S282" s="180" t="s">
        <v>1099</v>
      </c>
      <c r="T282" s="180" t="s">
        <v>3148</v>
      </c>
      <c r="U282" s="180" t="s">
        <v>476</v>
      </c>
      <c r="V282" s="180" t="s">
        <v>3167</v>
      </c>
      <c r="W282" s="180" t="s">
        <v>3170</v>
      </c>
      <c r="X282" s="180" t="s">
        <v>4702</v>
      </c>
      <c r="Y282" s="180" t="s">
        <v>4703</v>
      </c>
      <c r="Z282" s="180" t="s">
        <v>74</v>
      </c>
      <c r="AA282" s="319"/>
      <c r="AE282" s="319"/>
    </row>
    <row r="283" spans="9:31" ht="12.5" x14ac:dyDescent="0.35">
      <c r="I283" s="180" t="s">
        <v>1360</v>
      </c>
      <c r="J283" s="180" t="s">
        <v>1363</v>
      </c>
      <c r="K283" s="180" t="s">
        <v>1359</v>
      </c>
      <c r="L283" s="180" t="s">
        <v>1364</v>
      </c>
      <c r="N283" s="180" t="s">
        <v>3168</v>
      </c>
      <c r="O283" s="180" t="s">
        <v>4383</v>
      </c>
      <c r="P283" s="180" t="s">
        <v>60</v>
      </c>
      <c r="Q283" s="180" t="s">
        <v>4382</v>
      </c>
      <c r="R283" s="319"/>
      <c r="S283" s="180" t="s">
        <v>1099</v>
      </c>
      <c r="T283" s="180" t="s">
        <v>3148</v>
      </c>
      <c r="U283" s="180" t="s">
        <v>476</v>
      </c>
      <c r="V283" s="180" t="s">
        <v>3167</v>
      </c>
      <c r="W283" s="180" t="s">
        <v>3170</v>
      </c>
      <c r="X283" s="180" t="s">
        <v>4704</v>
      </c>
      <c r="Y283" s="180" t="s">
        <v>4705</v>
      </c>
      <c r="Z283" s="180" t="s">
        <v>74</v>
      </c>
      <c r="AA283" s="319"/>
      <c r="AE283" s="319"/>
    </row>
    <row r="284" spans="9:31" ht="12.5" x14ac:dyDescent="0.35">
      <c r="I284" s="180" t="s">
        <v>1360</v>
      </c>
      <c r="J284" s="180" t="s">
        <v>1360</v>
      </c>
      <c r="K284" s="180" t="s">
        <v>1359</v>
      </c>
      <c r="L284" s="180" t="s">
        <v>1453</v>
      </c>
      <c r="N284" s="180" t="s">
        <v>3168</v>
      </c>
      <c r="O284" s="180" t="s">
        <v>4371</v>
      </c>
      <c r="P284" s="180" t="s">
        <v>60</v>
      </c>
      <c r="Q284" s="180" t="s">
        <v>4370</v>
      </c>
      <c r="R284" s="319"/>
      <c r="S284" s="180" t="s">
        <v>1099</v>
      </c>
      <c r="T284" s="180" t="s">
        <v>3148</v>
      </c>
      <c r="U284" s="180" t="s">
        <v>476</v>
      </c>
      <c r="V284" s="180" t="s">
        <v>3167</v>
      </c>
      <c r="W284" s="180" t="s">
        <v>3170</v>
      </c>
      <c r="X284" s="180" t="s">
        <v>4706</v>
      </c>
      <c r="Y284" s="180" t="s">
        <v>4707</v>
      </c>
      <c r="Z284" s="180" t="s">
        <v>74</v>
      </c>
      <c r="AA284" s="319"/>
      <c r="AE284" s="319"/>
    </row>
    <row r="285" spans="9:31" ht="12.5" x14ac:dyDescent="0.35">
      <c r="I285" s="180" t="s">
        <v>1360</v>
      </c>
      <c r="J285" s="180" t="s">
        <v>1467</v>
      </c>
      <c r="K285" s="180" t="s">
        <v>1359</v>
      </c>
      <c r="L285" s="180" t="s">
        <v>1468</v>
      </c>
      <c r="N285" s="180" t="s">
        <v>3168</v>
      </c>
      <c r="O285" s="180" t="s">
        <v>4364</v>
      </c>
      <c r="P285" s="180" t="s">
        <v>60</v>
      </c>
      <c r="Q285" s="180" t="s">
        <v>4363</v>
      </c>
      <c r="R285" s="319"/>
      <c r="S285" s="180" t="s">
        <v>1099</v>
      </c>
      <c r="T285" s="180" t="s">
        <v>3148</v>
      </c>
      <c r="U285" s="180" t="s">
        <v>476</v>
      </c>
      <c r="V285" s="180" t="s">
        <v>3167</v>
      </c>
      <c r="W285" s="180" t="s">
        <v>3170</v>
      </c>
      <c r="X285" s="180" t="s">
        <v>4708</v>
      </c>
      <c r="Y285" s="180" t="s">
        <v>4709</v>
      </c>
      <c r="Z285" s="180" t="s">
        <v>74</v>
      </c>
      <c r="AA285" s="319"/>
      <c r="AE285" s="319"/>
    </row>
    <row r="286" spans="9:31" ht="12.5" x14ac:dyDescent="0.35">
      <c r="I286" s="180" t="s">
        <v>1360</v>
      </c>
      <c r="J286" s="180" t="s">
        <v>1306</v>
      </c>
      <c r="K286" s="180" t="s">
        <v>1359</v>
      </c>
      <c r="L286" s="180" t="s">
        <v>1456</v>
      </c>
      <c r="N286" s="180" t="s">
        <v>3168</v>
      </c>
      <c r="O286" s="180" t="s">
        <v>4336</v>
      </c>
      <c r="P286" s="180" t="s">
        <v>60</v>
      </c>
      <c r="Q286" s="180" t="s">
        <v>4335</v>
      </c>
      <c r="R286" s="319"/>
      <c r="S286" s="180" t="s">
        <v>1099</v>
      </c>
      <c r="T286" s="180" t="s">
        <v>3148</v>
      </c>
      <c r="U286" s="180" t="s">
        <v>476</v>
      </c>
      <c r="V286" s="180" t="s">
        <v>3167</v>
      </c>
      <c r="W286" s="180" t="s">
        <v>3170</v>
      </c>
      <c r="X286" s="180" t="s">
        <v>4710</v>
      </c>
      <c r="Y286" s="180" t="s">
        <v>4711</v>
      </c>
      <c r="Z286" s="180" t="s">
        <v>74</v>
      </c>
      <c r="AA286" s="319"/>
      <c r="AE286" s="319"/>
    </row>
    <row r="287" spans="9:31" ht="12.5" x14ac:dyDescent="0.35">
      <c r="I287" s="180" t="s">
        <v>1360</v>
      </c>
      <c r="J287" s="180" t="s">
        <v>1463</v>
      </c>
      <c r="K287" s="180" t="s">
        <v>1359</v>
      </c>
      <c r="L287" s="180" t="s">
        <v>1464</v>
      </c>
      <c r="N287" s="180" t="s">
        <v>3168</v>
      </c>
      <c r="O287" s="180" t="s">
        <v>4252</v>
      </c>
      <c r="P287" s="180" t="s">
        <v>60</v>
      </c>
      <c r="Q287" s="180" t="s">
        <v>4251</v>
      </c>
      <c r="R287" s="319"/>
      <c r="S287" s="180" t="s">
        <v>1099</v>
      </c>
      <c r="T287" s="180" t="s">
        <v>3148</v>
      </c>
      <c r="U287" s="180" t="s">
        <v>476</v>
      </c>
      <c r="V287" s="180" t="s">
        <v>3167</v>
      </c>
      <c r="W287" s="180" t="s">
        <v>3170</v>
      </c>
      <c r="X287" s="180" t="s">
        <v>4712</v>
      </c>
      <c r="Y287" s="180" t="s">
        <v>4713</v>
      </c>
      <c r="Z287" s="180" t="s">
        <v>74</v>
      </c>
      <c r="AA287" s="319"/>
      <c r="AE287" s="319"/>
    </row>
    <row r="288" spans="9:31" ht="12.5" x14ac:dyDescent="0.35">
      <c r="I288" s="180" t="s">
        <v>1360</v>
      </c>
      <c r="J288" s="180" t="s">
        <v>1365</v>
      </c>
      <c r="K288" s="180" t="s">
        <v>1359</v>
      </c>
      <c r="L288" s="180" t="s">
        <v>1366</v>
      </c>
      <c r="N288" s="180" t="s">
        <v>3168</v>
      </c>
      <c r="O288" s="180" t="s">
        <v>4248</v>
      </c>
      <c r="P288" s="180" t="s">
        <v>60</v>
      </c>
      <c r="Q288" s="180" t="s">
        <v>4247</v>
      </c>
      <c r="R288" s="319"/>
      <c r="S288" s="180" t="s">
        <v>1099</v>
      </c>
      <c r="T288" s="180" t="s">
        <v>3148</v>
      </c>
      <c r="U288" s="180" t="s">
        <v>476</v>
      </c>
      <c r="V288" s="180" t="s">
        <v>3167</v>
      </c>
      <c r="W288" s="180" t="s">
        <v>3170</v>
      </c>
      <c r="X288" s="180" t="s">
        <v>4714</v>
      </c>
      <c r="Y288" s="180" t="s">
        <v>4715</v>
      </c>
      <c r="Z288" s="180" t="s">
        <v>74</v>
      </c>
      <c r="AA288" s="319"/>
      <c r="AE288" s="319"/>
    </row>
    <row r="289" spans="9:31" ht="12.5" x14ac:dyDescent="0.35">
      <c r="I289" s="180" t="s">
        <v>1360</v>
      </c>
      <c r="J289" s="180" t="s">
        <v>1361</v>
      </c>
      <c r="K289" s="180" t="s">
        <v>1359</v>
      </c>
      <c r="L289" s="180" t="s">
        <v>1362</v>
      </c>
      <c r="N289" s="180" t="s">
        <v>3168</v>
      </c>
      <c r="O289" s="180" t="s">
        <v>4293</v>
      </c>
      <c r="P289" s="180" t="s">
        <v>60</v>
      </c>
      <c r="Q289" s="180" t="s">
        <v>4292</v>
      </c>
      <c r="R289" s="319"/>
      <c r="S289" s="180" t="s">
        <v>1099</v>
      </c>
      <c r="T289" s="180" t="s">
        <v>3148</v>
      </c>
      <c r="U289" s="180" t="s">
        <v>476</v>
      </c>
      <c r="V289" s="180" t="s">
        <v>3167</v>
      </c>
      <c r="W289" s="180" t="s">
        <v>3170</v>
      </c>
      <c r="X289" s="180" t="s">
        <v>4716</v>
      </c>
      <c r="Y289" s="180" t="s">
        <v>2976</v>
      </c>
      <c r="Z289" s="180" t="s">
        <v>74</v>
      </c>
      <c r="AA289" s="319"/>
      <c r="AE289" s="319"/>
    </row>
    <row r="290" spans="9:31" ht="12.5" x14ac:dyDescent="0.35">
      <c r="I290" s="180" t="s">
        <v>1360</v>
      </c>
      <c r="J290" s="180" t="s">
        <v>1465</v>
      </c>
      <c r="K290" s="180" t="s">
        <v>1359</v>
      </c>
      <c r="L290" s="180" t="s">
        <v>1466</v>
      </c>
      <c r="N290" s="180" t="s">
        <v>3184</v>
      </c>
      <c r="O290" s="180" t="s">
        <v>4396</v>
      </c>
      <c r="P290" s="180" t="s">
        <v>62</v>
      </c>
      <c r="Q290" s="180" t="s">
        <v>4395</v>
      </c>
      <c r="R290" s="319"/>
      <c r="S290" s="180" t="s">
        <v>1099</v>
      </c>
      <c r="T290" s="180" t="s">
        <v>3148</v>
      </c>
      <c r="U290" s="180" t="s">
        <v>476</v>
      </c>
      <c r="V290" s="180" t="s">
        <v>3167</v>
      </c>
      <c r="W290" s="180" t="s">
        <v>3170</v>
      </c>
      <c r="X290" s="180" t="s">
        <v>4717</v>
      </c>
      <c r="Y290" s="180" t="s">
        <v>4718</v>
      </c>
      <c r="Z290" s="180" t="s">
        <v>74</v>
      </c>
      <c r="AA290" s="319"/>
      <c r="AE290" s="319"/>
    </row>
    <row r="291" spans="9:31" ht="12.5" x14ac:dyDescent="0.35">
      <c r="I291" s="180" t="s">
        <v>1360</v>
      </c>
      <c r="J291" s="180" t="s">
        <v>1459</v>
      </c>
      <c r="K291" s="180" t="s">
        <v>1359</v>
      </c>
      <c r="L291" s="180" t="s">
        <v>1460</v>
      </c>
      <c r="N291" s="180" t="s">
        <v>3184</v>
      </c>
      <c r="O291" s="180" t="s">
        <v>4398</v>
      </c>
      <c r="P291" s="180" t="s">
        <v>62</v>
      </c>
      <c r="Q291" s="180" t="s">
        <v>4397</v>
      </c>
      <c r="R291" s="319"/>
      <c r="S291" s="180" t="s">
        <v>1099</v>
      </c>
      <c r="T291" s="180" t="s">
        <v>3148</v>
      </c>
      <c r="U291" s="180" t="s">
        <v>476</v>
      </c>
      <c r="V291" s="180" t="s">
        <v>3167</v>
      </c>
      <c r="W291" s="180" t="s">
        <v>3170</v>
      </c>
      <c r="X291" s="180" t="s">
        <v>4719</v>
      </c>
      <c r="Y291" s="180" t="s">
        <v>4720</v>
      </c>
      <c r="Z291" s="180" t="s">
        <v>74</v>
      </c>
      <c r="AA291" s="319"/>
      <c r="AE291" s="319"/>
    </row>
    <row r="292" spans="9:31" ht="12.5" x14ac:dyDescent="0.35">
      <c r="I292" s="180" t="s">
        <v>1419</v>
      </c>
      <c r="J292" s="180" t="s">
        <v>1430</v>
      </c>
      <c r="K292" s="180" t="s">
        <v>1418</v>
      </c>
      <c r="L292" s="180" t="s">
        <v>1431</v>
      </c>
      <c r="N292" s="180" t="s">
        <v>3184</v>
      </c>
      <c r="O292" s="180" t="s">
        <v>4394</v>
      </c>
      <c r="P292" s="180" t="s">
        <v>62</v>
      </c>
      <c r="Q292" s="180" t="s">
        <v>4393</v>
      </c>
      <c r="R292" s="319"/>
      <c r="S292" s="180" t="s">
        <v>1099</v>
      </c>
      <c r="T292" s="180" t="s">
        <v>3148</v>
      </c>
      <c r="U292" s="180" t="s">
        <v>476</v>
      </c>
      <c r="V292" s="180" t="s">
        <v>3167</v>
      </c>
      <c r="W292" s="180" t="s">
        <v>3170</v>
      </c>
      <c r="X292" s="180" t="s">
        <v>4721</v>
      </c>
      <c r="Y292" s="180" t="s">
        <v>4722</v>
      </c>
      <c r="Z292" s="180" t="s">
        <v>74</v>
      </c>
      <c r="AA292" s="319"/>
      <c r="AE292" s="319"/>
    </row>
    <row r="293" spans="9:31" ht="12.5" x14ac:dyDescent="0.35">
      <c r="I293" s="180" t="s">
        <v>1419</v>
      </c>
      <c r="J293" s="180" t="s">
        <v>1437</v>
      </c>
      <c r="K293" s="180" t="s">
        <v>1418</v>
      </c>
      <c r="L293" s="180" t="s">
        <v>1438</v>
      </c>
      <c r="N293" s="180" t="s">
        <v>3184</v>
      </c>
      <c r="O293" s="180" t="s">
        <v>4405</v>
      </c>
      <c r="P293" s="180" t="s">
        <v>62</v>
      </c>
      <c r="Q293" s="180" t="s">
        <v>4404</v>
      </c>
      <c r="R293" s="319"/>
      <c r="S293" s="180" t="s">
        <v>1099</v>
      </c>
      <c r="T293" s="180" t="s">
        <v>3148</v>
      </c>
      <c r="U293" s="180" t="s">
        <v>476</v>
      </c>
      <c r="V293" s="180" t="s">
        <v>3167</v>
      </c>
      <c r="W293" s="180" t="s">
        <v>3170</v>
      </c>
      <c r="X293" s="180" t="s">
        <v>4723</v>
      </c>
      <c r="Y293" s="180" t="s">
        <v>4724</v>
      </c>
      <c r="Z293" s="180" t="s">
        <v>74</v>
      </c>
      <c r="AA293" s="319"/>
      <c r="AE293" s="319"/>
    </row>
    <row r="294" spans="9:31" ht="12.5" x14ac:dyDescent="0.35">
      <c r="I294" s="180" t="s">
        <v>1419</v>
      </c>
      <c r="J294" s="180" t="s">
        <v>1441</v>
      </c>
      <c r="K294" s="180" t="s">
        <v>1418</v>
      </c>
      <c r="L294" s="180" t="s">
        <v>1442</v>
      </c>
      <c r="N294" s="180" t="s">
        <v>3184</v>
      </c>
      <c r="O294" s="180" t="s">
        <v>4402</v>
      </c>
      <c r="P294" s="180" t="s">
        <v>62</v>
      </c>
      <c r="Q294" s="180" t="s">
        <v>4401</v>
      </c>
      <c r="R294" s="319"/>
      <c r="S294" s="180" t="s">
        <v>1099</v>
      </c>
      <c r="T294" s="180" t="s">
        <v>3148</v>
      </c>
      <c r="U294" s="180" t="s">
        <v>476</v>
      </c>
      <c r="V294" s="180" t="s">
        <v>3167</v>
      </c>
      <c r="W294" s="180" t="s">
        <v>3186</v>
      </c>
      <c r="X294" s="180" t="s">
        <v>4725</v>
      </c>
      <c r="Y294" s="180" t="s">
        <v>3186</v>
      </c>
      <c r="Z294" s="180" t="s">
        <v>76</v>
      </c>
      <c r="AA294" s="319"/>
      <c r="AE294" s="319"/>
    </row>
    <row r="295" spans="9:31" ht="12.5" x14ac:dyDescent="0.35">
      <c r="I295" s="180" t="s">
        <v>1419</v>
      </c>
      <c r="J295" s="180" t="s">
        <v>1445</v>
      </c>
      <c r="K295" s="180" t="s">
        <v>1418</v>
      </c>
      <c r="L295" s="180" t="s">
        <v>1446</v>
      </c>
      <c r="N295" s="180" t="s">
        <v>3184</v>
      </c>
      <c r="O295" s="180" t="s">
        <v>4416</v>
      </c>
      <c r="P295" s="180" t="s">
        <v>62</v>
      </c>
      <c r="Q295" s="180" t="s">
        <v>4415</v>
      </c>
      <c r="R295" s="319"/>
      <c r="S295" s="180" t="s">
        <v>1099</v>
      </c>
      <c r="T295" s="180" t="s">
        <v>3148</v>
      </c>
      <c r="U295" s="180" t="s">
        <v>476</v>
      </c>
      <c r="V295" s="180" t="s">
        <v>3167</v>
      </c>
      <c r="W295" s="180" t="s">
        <v>3186</v>
      </c>
      <c r="X295" s="180" t="s">
        <v>4726</v>
      </c>
      <c r="Y295" s="180" t="s">
        <v>2625</v>
      </c>
      <c r="Z295" s="180" t="s">
        <v>76</v>
      </c>
      <c r="AA295" s="319"/>
      <c r="AE295" s="319"/>
    </row>
    <row r="296" spans="9:31" ht="12.5" x14ac:dyDescent="0.35">
      <c r="I296" s="180" t="s">
        <v>1419</v>
      </c>
      <c r="J296" s="180" t="s">
        <v>1426</v>
      </c>
      <c r="K296" s="180" t="s">
        <v>1418</v>
      </c>
      <c r="L296" s="180" t="s">
        <v>1427</v>
      </c>
      <c r="N296" s="180" t="s">
        <v>3184</v>
      </c>
      <c r="O296" s="180" t="s">
        <v>4388</v>
      </c>
      <c r="P296" s="180" t="s">
        <v>62</v>
      </c>
      <c r="Q296" s="180" t="s">
        <v>4387</v>
      </c>
      <c r="R296" s="319"/>
      <c r="S296" s="180" t="s">
        <v>1099</v>
      </c>
      <c r="T296" s="180" t="s">
        <v>3148</v>
      </c>
      <c r="U296" s="180" t="s">
        <v>476</v>
      </c>
      <c r="V296" s="180" t="s">
        <v>3167</v>
      </c>
      <c r="W296" s="180" t="s">
        <v>3186</v>
      </c>
      <c r="X296" s="180" t="s">
        <v>4727</v>
      </c>
      <c r="Y296" s="180" t="s">
        <v>4728</v>
      </c>
      <c r="Z296" s="180" t="s">
        <v>76</v>
      </c>
      <c r="AA296" s="319"/>
      <c r="AE296" s="319"/>
    </row>
    <row r="297" spans="9:31" ht="12.5" x14ac:dyDescent="0.35">
      <c r="I297" s="180" t="s">
        <v>1419</v>
      </c>
      <c r="J297" s="180" t="s">
        <v>1447</v>
      </c>
      <c r="K297" s="180" t="s">
        <v>1418</v>
      </c>
      <c r="L297" s="180" t="s">
        <v>1448</v>
      </c>
      <c r="N297" s="180" t="s">
        <v>3184</v>
      </c>
      <c r="O297" s="180" t="s">
        <v>4392</v>
      </c>
      <c r="P297" s="180" t="s">
        <v>62</v>
      </c>
      <c r="Q297" s="180" t="s">
        <v>4391</v>
      </c>
      <c r="R297" s="319"/>
      <c r="S297" s="180" t="s">
        <v>1099</v>
      </c>
      <c r="T297" s="180" t="s">
        <v>3148</v>
      </c>
      <c r="U297" s="180" t="s">
        <v>476</v>
      </c>
      <c r="V297" s="180" t="s">
        <v>3167</v>
      </c>
      <c r="W297" s="180" t="s">
        <v>3186</v>
      </c>
      <c r="X297" s="180" t="s">
        <v>4729</v>
      </c>
      <c r="Y297" s="180" t="s">
        <v>4730</v>
      </c>
      <c r="Z297" s="180" t="s">
        <v>76</v>
      </c>
      <c r="AA297" s="319"/>
      <c r="AE297" s="319"/>
    </row>
    <row r="298" spans="9:31" ht="12.5" x14ac:dyDescent="0.35">
      <c r="I298" s="180" t="s">
        <v>1419</v>
      </c>
      <c r="J298" s="180" t="s">
        <v>1423</v>
      </c>
      <c r="K298" s="180" t="s">
        <v>1418</v>
      </c>
      <c r="L298" s="180" t="s">
        <v>1424</v>
      </c>
      <c r="N298" s="180" t="s">
        <v>3184</v>
      </c>
      <c r="O298" s="180" t="s">
        <v>4412</v>
      </c>
      <c r="P298" s="180" t="s">
        <v>62</v>
      </c>
      <c r="Q298" s="180" t="s">
        <v>4411</v>
      </c>
      <c r="R298" s="319"/>
      <c r="S298" s="180" t="s">
        <v>1099</v>
      </c>
      <c r="T298" s="180" t="s">
        <v>3148</v>
      </c>
      <c r="U298" s="180" t="s">
        <v>476</v>
      </c>
      <c r="V298" s="180" t="s">
        <v>3167</v>
      </c>
      <c r="W298" s="180" t="s">
        <v>3186</v>
      </c>
      <c r="X298" s="180" t="s">
        <v>4731</v>
      </c>
      <c r="Y298" s="180" t="s">
        <v>4504</v>
      </c>
      <c r="Z298" s="180" t="s">
        <v>76</v>
      </c>
      <c r="AA298" s="319"/>
      <c r="AE298" s="319"/>
    </row>
    <row r="299" spans="9:31" ht="12.5" x14ac:dyDescent="0.35">
      <c r="I299" s="180" t="s">
        <v>1419</v>
      </c>
      <c r="J299" s="180" t="s">
        <v>1439</v>
      </c>
      <c r="K299" s="180" t="s">
        <v>1418</v>
      </c>
      <c r="L299" s="180" t="s">
        <v>1440</v>
      </c>
      <c r="N299" s="180" t="s">
        <v>3184</v>
      </c>
      <c r="O299" s="180" t="s">
        <v>4409</v>
      </c>
      <c r="P299" s="180" t="s">
        <v>62</v>
      </c>
      <c r="Q299" s="180" t="s">
        <v>4408</v>
      </c>
      <c r="R299" s="319"/>
      <c r="S299" s="180" t="s">
        <v>1099</v>
      </c>
      <c r="T299" s="180" t="s">
        <v>3148</v>
      </c>
      <c r="U299" s="180" t="s">
        <v>476</v>
      </c>
      <c r="V299" s="180" t="s">
        <v>3167</v>
      </c>
      <c r="W299" s="180" t="s">
        <v>3186</v>
      </c>
      <c r="X299" s="180" t="s">
        <v>4732</v>
      </c>
      <c r="Y299" s="180" t="s">
        <v>4451</v>
      </c>
      <c r="Z299" s="180" t="s">
        <v>76</v>
      </c>
      <c r="AA299" s="319"/>
      <c r="AE299" s="319"/>
    </row>
    <row r="300" spans="9:31" ht="12.5" x14ac:dyDescent="0.35">
      <c r="I300" s="180" t="s">
        <v>1419</v>
      </c>
      <c r="J300" s="180" t="s">
        <v>1432</v>
      </c>
      <c r="K300" s="180" t="s">
        <v>1418</v>
      </c>
      <c r="L300" s="180" t="s">
        <v>1433</v>
      </c>
      <c r="N300" s="180" t="s">
        <v>3184</v>
      </c>
      <c r="O300" s="180" t="s">
        <v>4400</v>
      </c>
      <c r="P300" s="180" t="s">
        <v>62</v>
      </c>
      <c r="Q300" s="180" t="s">
        <v>4399</v>
      </c>
      <c r="R300" s="319"/>
      <c r="S300" s="180" t="s">
        <v>1099</v>
      </c>
      <c r="T300" s="180" t="s">
        <v>3148</v>
      </c>
      <c r="U300" s="180" t="s">
        <v>476</v>
      </c>
      <c r="V300" s="180" t="s">
        <v>3167</v>
      </c>
      <c r="W300" s="180" t="s">
        <v>3186</v>
      </c>
      <c r="X300" s="180" t="s">
        <v>4733</v>
      </c>
      <c r="Y300" s="180" t="s">
        <v>4734</v>
      </c>
      <c r="Z300" s="180" t="s">
        <v>76</v>
      </c>
      <c r="AA300" s="319"/>
      <c r="AE300" s="319"/>
    </row>
    <row r="301" spans="9:31" ht="12.5" x14ac:dyDescent="0.35">
      <c r="I301" s="180" t="s">
        <v>1419</v>
      </c>
      <c r="J301" s="180" t="s">
        <v>1443</v>
      </c>
      <c r="K301" s="180" t="s">
        <v>1418</v>
      </c>
      <c r="L301" s="180" t="s">
        <v>1444</v>
      </c>
      <c r="N301" s="180" t="s">
        <v>3184</v>
      </c>
      <c r="O301" s="180" t="s">
        <v>4390</v>
      </c>
      <c r="P301" s="180" t="s">
        <v>62</v>
      </c>
      <c r="Q301" s="180" t="s">
        <v>4389</v>
      </c>
      <c r="R301" s="319"/>
      <c r="S301" s="180" t="s">
        <v>1099</v>
      </c>
      <c r="T301" s="180" t="s">
        <v>3148</v>
      </c>
      <c r="U301" s="180" t="s">
        <v>476</v>
      </c>
      <c r="V301" s="180" t="s">
        <v>3167</v>
      </c>
      <c r="W301" s="180" t="s">
        <v>3186</v>
      </c>
      <c r="X301" s="180" t="s">
        <v>4735</v>
      </c>
      <c r="Y301" s="180" t="s">
        <v>4736</v>
      </c>
      <c r="Z301" s="180" t="s">
        <v>76</v>
      </c>
      <c r="AA301" s="319"/>
      <c r="AE301" s="319"/>
    </row>
    <row r="302" spans="9:31" ht="12.5" x14ac:dyDescent="0.35">
      <c r="I302" s="180" t="s">
        <v>1419</v>
      </c>
      <c r="J302" s="180" t="s">
        <v>1419</v>
      </c>
      <c r="K302" s="180" t="s">
        <v>1418</v>
      </c>
      <c r="L302" s="180" t="s">
        <v>1420</v>
      </c>
      <c r="N302" s="180" t="s">
        <v>492</v>
      </c>
      <c r="O302" s="180" t="s">
        <v>4737</v>
      </c>
      <c r="P302" s="180" t="s">
        <v>95</v>
      </c>
      <c r="Q302" s="180" t="s">
        <v>4738</v>
      </c>
      <c r="R302" s="319"/>
      <c r="S302" s="180" t="s">
        <v>1099</v>
      </c>
      <c r="T302" s="180" t="s">
        <v>3148</v>
      </c>
      <c r="U302" s="180" t="s">
        <v>476</v>
      </c>
      <c r="V302" s="180" t="s">
        <v>3167</v>
      </c>
      <c r="W302" s="180" t="s">
        <v>3186</v>
      </c>
      <c r="X302" s="180" t="s">
        <v>4739</v>
      </c>
      <c r="Y302" s="180" t="s">
        <v>4740</v>
      </c>
      <c r="Z302" s="180" t="s">
        <v>76</v>
      </c>
      <c r="AA302" s="319"/>
      <c r="AE302" s="319"/>
    </row>
    <row r="303" spans="9:31" ht="12.5" x14ac:dyDescent="0.35">
      <c r="I303" s="180" t="s">
        <v>1419</v>
      </c>
      <c r="J303" s="180" t="s">
        <v>1289</v>
      </c>
      <c r="K303" s="180" t="s">
        <v>1418</v>
      </c>
      <c r="L303" s="180" t="s">
        <v>1434</v>
      </c>
      <c r="N303" s="180" t="s">
        <v>492</v>
      </c>
      <c r="O303" s="180" t="s">
        <v>3144</v>
      </c>
      <c r="P303" s="180" t="s">
        <v>95</v>
      </c>
      <c r="Q303" s="180" t="s">
        <v>4741</v>
      </c>
      <c r="R303" s="319"/>
      <c r="S303" s="180" t="s">
        <v>1099</v>
      </c>
      <c r="T303" s="180" t="s">
        <v>3148</v>
      </c>
      <c r="U303" s="180" t="s">
        <v>476</v>
      </c>
      <c r="V303" s="180" t="s">
        <v>3167</v>
      </c>
      <c r="W303" s="180" t="s">
        <v>3186</v>
      </c>
      <c r="X303" s="180" t="s">
        <v>4742</v>
      </c>
      <c r="Y303" s="180" t="s">
        <v>4743</v>
      </c>
      <c r="Z303" s="180" t="s">
        <v>76</v>
      </c>
      <c r="AA303" s="319"/>
      <c r="AE303" s="319"/>
    </row>
    <row r="304" spans="9:31" ht="12.5" x14ac:dyDescent="0.35">
      <c r="I304" s="180" t="s">
        <v>1419</v>
      </c>
      <c r="J304" s="180" t="s">
        <v>1435</v>
      </c>
      <c r="K304" s="180" t="s">
        <v>1418</v>
      </c>
      <c r="L304" s="180" t="s">
        <v>1436</v>
      </c>
      <c r="N304" s="180" t="s">
        <v>492</v>
      </c>
      <c r="O304" s="180" t="s">
        <v>4744</v>
      </c>
      <c r="P304" s="180" t="s">
        <v>95</v>
      </c>
      <c r="Q304" s="180" t="s">
        <v>4745</v>
      </c>
      <c r="R304" s="319"/>
      <c r="S304" s="180" t="s">
        <v>1099</v>
      </c>
      <c r="T304" s="180" t="s">
        <v>3148</v>
      </c>
      <c r="U304" s="180" t="s">
        <v>476</v>
      </c>
      <c r="V304" s="180" t="s">
        <v>3167</v>
      </c>
      <c r="W304" s="180" t="s">
        <v>3186</v>
      </c>
      <c r="X304" s="180" t="s">
        <v>4746</v>
      </c>
      <c r="Y304" s="180" t="s">
        <v>4747</v>
      </c>
      <c r="Z304" s="180" t="s">
        <v>76</v>
      </c>
      <c r="AA304" s="319"/>
      <c r="AE304" s="319"/>
    </row>
    <row r="305" spans="9:31" ht="12.5" x14ac:dyDescent="0.35">
      <c r="I305" s="180" t="s">
        <v>1419</v>
      </c>
      <c r="J305" s="180" t="s">
        <v>1451</v>
      </c>
      <c r="K305" s="180" t="s">
        <v>1418</v>
      </c>
      <c r="L305" s="180" t="s">
        <v>1452</v>
      </c>
      <c r="N305" s="180" t="s">
        <v>492</v>
      </c>
      <c r="O305" s="180" t="s">
        <v>4748</v>
      </c>
      <c r="P305" s="180" t="s">
        <v>95</v>
      </c>
      <c r="Q305" s="180" t="s">
        <v>4749</v>
      </c>
      <c r="R305" s="319"/>
      <c r="S305" s="180" t="s">
        <v>1099</v>
      </c>
      <c r="T305" s="180" t="s">
        <v>3148</v>
      </c>
      <c r="U305" s="180" t="s">
        <v>476</v>
      </c>
      <c r="V305" s="180" t="s">
        <v>3167</v>
      </c>
      <c r="W305" s="180" t="s">
        <v>3186</v>
      </c>
      <c r="X305" s="180" t="s">
        <v>4750</v>
      </c>
      <c r="Y305" s="180" t="s">
        <v>4751</v>
      </c>
      <c r="Z305" s="180" t="s">
        <v>76</v>
      </c>
      <c r="AA305" s="319"/>
      <c r="AE305" s="319"/>
    </row>
    <row r="306" spans="9:31" ht="12.5" x14ac:dyDescent="0.35">
      <c r="I306" s="180" t="s">
        <v>1419</v>
      </c>
      <c r="J306" s="180" t="s">
        <v>1428</v>
      </c>
      <c r="K306" s="180" t="s">
        <v>1418</v>
      </c>
      <c r="L306" s="180" t="s">
        <v>1429</v>
      </c>
      <c r="N306" s="180" t="s">
        <v>492</v>
      </c>
      <c r="O306" s="180" t="s">
        <v>4752</v>
      </c>
      <c r="P306" s="180" t="s">
        <v>95</v>
      </c>
      <c r="Q306" s="180" t="s">
        <v>4753</v>
      </c>
      <c r="R306" s="319"/>
      <c r="S306" s="180" t="s">
        <v>1099</v>
      </c>
      <c r="T306" s="180" t="s">
        <v>3148</v>
      </c>
      <c r="U306" s="180" t="s">
        <v>476</v>
      </c>
      <c r="V306" s="180" t="s">
        <v>3167</v>
      </c>
      <c r="W306" s="180" t="s">
        <v>3186</v>
      </c>
      <c r="X306" s="180" t="s">
        <v>4754</v>
      </c>
      <c r="Y306" s="180" t="s">
        <v>4755</v>
      </c>
      <c r="Z306" s="180" t="s">
        <v>76</v>
      </c>
      <c r="AA306" s="319"/>
      <c r="AE306" s="319"/>
    </row>
    <row r="307" spans="9:31" ht="12.5" x14ac:dyDescent="0.35">
      <c r="I307" s="180" t="s">
        <v>1419</v>
      </c>
      <c r="J307" s="180" t="s">
        <v>1421</v>
      </c>
      <c r="K307" s="180" t="s">
        <v>1418</v>
      </c>
      <c r="L307" s="180" t="s">
        <v>1422</v>
      </c>
      <c r="N307" s="180" t="s">
        <v>492</v>
      </c>
      <c r="O307" s="180" t="s">
        <v>2595</v>
      </c>
      <c r="P307" s="180" t="s">
        <v>95</v>
      </c>
      <c r="Q307" s="180" t="s">
        <v>4756</v>
      </c>
      <c r="R307" s="319"/>
      <c r="S307" s="180" t="s">
        <v>1099</v>
      </c>
      <c r="T307" s="180" t="s">
        <v>3148</v>
      </c>
      <c r="U307" s="180" t="s">
        <v>476</v>
      </c>
      <c r="V307" s="180" t="s">
        <v>3167</v>
      </c>
      <c r="W307" s="180" t="s">
        <v>3186</v>
      </c>
      <c r="X307" s="180" t="s">
        <v>4757</v>
      </c>
      <c r="Y307" s="180" t="s">
        <v>3195</v>
      </c>
      <c r="Z307" s="180" t="s">
        <v>76</v>
      </c>
      <c r="AA307" s="319"/>
      <c r="AE307" s="319"/>
    </row>
    <row r="308" spans="9:31" ht="12.5" x14ac:dyDescent="0.35">
      <c r="I308" s="180" t="s">
        <v>1419</v>
      </c>
      <c r="J308" s="180" t="s">
        <v>1449</v>
      </c>
      <c r="K308" s="180" t="s">
        <v>1418</v>
      </c>
      <c r="L308" s="180" t="s">
        <v>1450</v>
      </c>
      <c r="N308" s="180" t="s">
        <v>492</v>
      </c>
      <c r="O308" s="180" t="s">
        <v>4758</v>
      </c>
      <c r="P308" s="180" t="s">
        <v>95</v>
      </c>
      <c r="Q308" s="180" t="s">
        <v>4759</v>
      </c>
      <c r="R308" s="319"/>
      <c r="S308" s="180" t="s">
        <v>1099</v>
      </c>
      <c r="T308" s="180" t="s">
        <v>3148</v>
      </c>
      <c r="U308" s="180" t="s">
        <v>476</v>
      </c>
      <c r="V308" s="180" t="s">
        <v>3167</v>
      </c>
      <c r="W308" s="180" t="s">
        <v>3186</v>
      </c>
      <c r="X308" s="180" t="s">
        <v>4760</v>
      </c>
      <c r="Y308" s="180" t="s">
        <v>4761</v>
      </c>
      <c r="Z308" s="180" t="s">
        <v>76</v>
      </c>
      <c r="AA308" s="319"/>
      <c r="AE308" s="319"/>
    </row>
    <row r="309" spans="9:31" ht="12.5" x14ac:dyDescent="0.35">
      <c r="I309" s="180" t="s">
        <v>1419</v>
      </c>
      <c r="J309" s="180" t="s">
        <v>930</v>
      </c>
      <c r="K309" s="180" t="s">
        <v>1418</v>
      </c>
      <c r="L309" s="180" t="s">
        <v>1425</v>
      </c>
      <c r="N309" s="180" t="s">
        <v>492</v>
      </c>
      <c r="O309" s="180" t="s">
        <v>4762</v>
      </c>
      <c r="P309" s="180" t="s">
        <v>95</v>
      </c>
      <c r="Q309" s="180" t="s">
        <v>4763</v>
      </c>
      <c r="R309" s="319"/>
      <c r="S309" s="180" t="s">
        <v>1099</v>
      </c>
      <c r="T309" s="180" t="s">
        <v>3148</v>
      </c>
      <c r="U309" s="180" t="s">
        <v>476</v>
      </c>
      <c r="V309" s="180" t="s">
        <v>3167</v>
      </c>
      <c r="W309" s="180" t="s">
        <v>3186</v>
      </c>
      <c r="X309" s="180" t="s">
        <v>4764</v>
      </c>
      <c r="Y309" s="180" t="s">
        <v>4765</v>
      </c>
      <c r="Z309" s="180" t="s">
        <v>76</v>
      </c>
      <c r="AA309" s="319"/>
      <c r="AE309" s="319"/>
    </row>
    <row r="310" spans="9:31" ht="12.5" x14ac:dyDescent="0.35">
      <c r="I310" s="180" t="s">
        <v>1300</v>
      </c>
      <c r="J310" s="180" t="s">
        <v>1304</v>
      </c>
      <c r="K310" s="180" t="s">
        <v>1299</v>
      </c>
      <c r="L310" s="180" t="s">
        <v>1305</v>
      </c>
      <c r="N310" s="180" t="s">
        <v>492</v>
      </c>
      <c r="O310" s="180" t="s">
        <v>4766</v>
      </c>
      <c r="P310" s="180" t="s">
        <v>95</v>
      </c>
      <c r="Q310" s="180" t="s">
        <v>4767</v>
      </c>
      <c r="R310" s="319"/>
      <c r="S310" s="180" t="s">
        <v>1099</v>
      </c>
      <c r="T310" s="180" t="s">
        <v>3148</v>
      </c>
      <c r="U310" s="180" t="s">
        <v>476</v>
      </c>
      <c r="V310" s="180" t="s">
        <v>3167</v>
      </c>
      <c r="W310" s="180" t="s">
        <v>3186</v>
      </c>
      <c r="X310" s="180" t="s">
        <v>4768</v>
      </c>
      <c r="Y310" s="180" t="s">
        <v>4769</v>
      </c>
      <c r="Z310" s="180" t="s">
        <v>76</v>
      </c>
      <c r="AA310" s="319"/>
      <c r="AE310" s="319"/>
    </row>
    <row r="311" spans="9:31" ht="12.5" x14ac:dyDescent="0.35">
      <c r="I311" s="180" t="s">
        <v>1300</v>
      </c>
      <c r="J311" s="180" t="s">
        <v>1317</v>
      </c>
      <c r="K311" s="180" t="s">
        <v>1299</v>
      </c>
      <c r="L311" s="180" t="s">
        <v>1318</v>
      </c>
      <c r="N311" s="180" t="s">
        <v>492</v>
      </c>
      <c r="O311" s="180" t="s">
        <v>4770</v>
      </c>
      <c r="P311" s="180" t="s">
        <v>95</v>
      </c>
      <c r="Q311" s="180" t="s">
        <v>4771</v>
      </c>
      <c r="R311" s="319"/>
      <c r="S311" s="180" t="s">
        <v>1099</v>
      </c>
      <c r="T311" s="180" t="s">
        <v>3148</v>
      </c>
      <c r="U311" s="180" t="s">
        <v>476</v>
      </c>
      <c r="V311" s="180" t="s">
        <v>3167</v>
      </c>
      <c r="W311" s="180" t="s">
        <v>3186</v>
      </c>
      <c r="X311" s="180" t="s">
        <v>4772</v>
      </c>
      <c r="Y311" s="180" t="s">
        <v>4773</v>
      </c>
      <c r="Z311" s="180" t="s">
        <v>76</v>
      </c>
      <c r="AA311" s="319"/>
      <c r="AE311" s="319"/>
    </row>
    <row r="312" spans="9:31" ht="12.5" x14ac:dyDescent="0.35">
      <c r="I312" s="180" t="s">
        <v>1300</v>
      </c>
      <c r="J312" s="180" t="s">
        <v>1300</v>
      </c>
      <c r="K312" s="180" t="s">
        <v>1299</v>
      </c>
      <c r="L312" s="180" t="s">
        <v>1301</v>
      </c>
      <c r="N312" s="180" t="s">
        <v>492</v>
      </c>
      <c r="O312" s="180" t="s">
        <v>4705</v>
      </c>
      <c r="P312" s="180" t="s">
        <v>95</v>
      </c>
      <c r="Q312" s="180" t="s">
        <v>4774</v>
      </c>
      <c r="R312" s="319"/>
      <c r="S312" s="180" t="s">
        <v>1099</v>
      </c>
      <c r="T312" s="180" t="s">
        <v>3148</v>
      </c>
      <c r="U312" s="180" t="s">
        <v>476</v>
      </c>
      <c r="V312" s="180" t="s">
        <v>3167</v>
      </c>
      <c r="W312" s="180" t="s">
        <v>3186</v>
      </c>
      <c r="X312" s="180" t="s">
        <v>4775</v>
      </c>
      <c r="Y312" s="180" t="s">
        <v>4776</v>
      </c>
      <c r="Z312" s="180" t="s">
        <v>76</v>
      </c>
      <c r="AA312" s="319"/>
      <c r="AE312" s="319"/>
    </row>
    <row r="313" spans="9:31" ht="12.5" x14ac:dyDescent="0.35">
      <c r="I313" s="180" t="s">
        <v>1300</v>
      </c>
      <c r="J313" s="180" t="s">
        <v>1319</v>
      </c>
      <c r="K313" s="180" t="s">
        <v>1299</v>
      </c>
      <c r="L313" s="180" t="s">
        <v>1320</v>
      </c>
      <c r="N313" s="180" t="s">
        <v>492</v>
      </c>
      <c r="O313" s="180" t="s">
        <v>4777</v>
      </c>
      <c r="P313" s="180" t="s">
        <v>95</v>
      </c>
      <c r="Q313" s="180" t="s">
        <v>4778</v>
      </c>
      <c r="R313" s="319"/>
      <c r="S313" s="180" t="s">
        <v>1099</v>
      </c>
      <c r="T313" s="180" t="s">
        <v>3148</v>
      </c>
      <c r="U313" s="180" t="s">
        <v>476</v>
      </c>
      <c r="V313" s="180" t="s">
        <v>3167</v>
      </c>
      <c r="W313" s="180" t="s">
        <v>3185</v>
      </c>
      <c r="X313" s="180" t="s">
        <v>4779</v>
      </c>
      <c r="Y313" s="180" t="s">
        <v>4780</v>
      </c>
      <c r="Z313" s="180" t="s">
        <v>78</v>
      </c>
      <c r="AA313" s="319"/>
      <c r="AE313" s="319"/>
    </row>
    <row r="314" spans="9:31" ht="12.5" x14ac:dyDescent="0.35">
      <c r="I314" s="180" t="s">
        <v>1300</v>
      </c>
      <c r="J314" s="180" t="s">
        <v>1306</v>
      </c>
      <c r="K314" s="180" t="s">
        <v>1299</v>
      </c>
      <c r="L314" s="180" t="s">
        <v>1307</v>
      </c>
      <c r="N314" s="180" t="s">
        <v>492</v>
      </c>
      <c r="O314" s="180" t="s">
        <v>4781</v>
      </c>
      <c r="P314" s="180" t="s">
        <v>95</v>
      </c>
      <c r="Q314" s="180" t="s">
        <v>4782</v>
      </c>
      <c r="R314" s="319"/>
      <c r="S314" s="180" t="s">
        <v>1099</v>
      </c>
      <c r="T314" s="180" t="s">
        <v>3148</v>
      </c>
      <c r="U314" s="180" t="s">
        <v>476</v>
      </c>
      <c r="V314" s="180" t="s">
        <v>3167</v>
      </c>
      <c r="W314" s="180" t="s">
        <v>3185</v>
      </c>
      <c r="X314" s="180" t="s">
        <v>4783</v>
      </c>
      <c r="Y314" s="180" t="s">
        <v>4784</v>
      </c>
      <c r="Z314" s="180" t="s">
        <v>78</v>
      </c>
      <c r="AA314" s="319"/>
      <c r="AE314" s="319"/>
    </row>
    <row r="315" spans="9:31" ht="12.5" x14ac:dyDescent="0.35">
      <c r="I315" s="180" t="s">
        <v>1300</v>
      </c>
      <c r="J315" s="180" t="s">
        <v>577</v>
      </c>
      <c r="K315" s="180" t="s">
        <v>1299</v>
      </c>
      <c r="L315" s="180" t="s">
        <v>1314</v>
      </c>
      <c r="N315" s="180" t="s">
        <v>492</v>
      </c>
      <c r="O315" s="180" t="s">
        <v>4785</v>
      </c>
      <c r="P315" s="180" t="s">
        <v>95</v>
      </c>
      <c r="Q315" s="180" t="s">
        <v>4786</v>
      </c>
      <c r="R315" s="319"/>
      <c r="S315" s="180" t="s">
        <v>1099</v>
      </c>
      <c r="T315" s="180" t="s">
        <v>3148</v>
      </c>
      <c r="U315" s="180" t="s">
        <v>476</v>
      </c>
      <c r="V315" s="180" t="s">
        <v>3167</v>
      </c>
      <c r="W315" s="180" t="s">
        <v>3185</v>
      </c>
      <c r="X315" s="180" t="s">
        <v>4787</v>
      </c>
      <c r="Y315" s="180" t="s">
        <v>4788</v>
      </c>
      <c r="Z315" s="180" t="s">
        <v>78</v>
      </c>
      <c r="AA315" s="319"/>
      <c r="AE315" s="319"/>
    </row>
    <row r="316" spans="9:31" ht="12.5" x14ac:dyDescent="0.35">
      <c r="I316" s="180" t="s">
        <v>1300</v>
      </c>
      <c r="J316" s="180" t="s">
        <v>1310</v>
      </c>
      <c r="K316" s="180" t="s">
        <v>1299</v>
      </c>
      <c r="L316" s="180" t="s">
        <v>1311</v>
      </c>
      <c r="N316" s="180" t="s">
        <v>492</v>
      </c>
      <c r="O316" s="180" t="s">
        <v>4789</v>
      </c>
      <c r="P316" s="180" t="s">
        <v>95</v>
      </c>
      <c r="Q316" s="180" t="s">
        <v>4790</v>
      </c>
      <c r="R316" s="319"/>
      <c r="S316" s="180" t="s">
        <v>1099</v>
      </c>
      <c r="T316" s="180" t="s">
        <v>3148</v>
      </c>
      <c r="U316" s="180" t="s">
        <v>476</v>
      </c>
      <c r="V316" s="180" t="s">
        <v>3167</v>
      </c>
      <c r="W316" s="180" t="s">
        <v>3185</v>
      </c>
      <c r="X316" s="180" t="s">
        <v>4791</v>
      </c>
      <c r="Y316" s="180" t="s">
        <v>4257</v>
      </c>
      <c r="Z316" s="180" t="s">
        <v>78</v>
      </c>
      <c r="AA316" s="319"/>
      <c r="AE316" s="319"/>
    </row>
    <row r="317" spans="9:31" ht="12.5" x14ac:dyDescent="0.35">
      <c r="I317" s="180" t="s">
        <v>1300</v>
      </c>
      <c r="J317" s="180" t="s">
        <v>1321</v>
      </c>
      <c r="K317" s="180" t="s">
        <v>1299</v>
      </c>
      <c r="L317" s="180" t="s">
        <v>1322</v>
      </c>
      <c r="N317" s="180" t="s">
        <v>492</v>
      </c>
      <c r="O317" s="180" t="s">
        <v>4792</v>
      </c>
      <c r="P317" s="180" t="s">
        <v>95</v>
      </c>
      <c r="Q317" s="180" t="s">
        <v>4793</v>
      </c>
      <c r="R317" s="319"/>
      <c r="S317" s="180" t="s">
        <v>1099</v>
      </c>
      <c r="T317" s="180" t="s">
        <v>3148</v>
      </c>
      <c r="U317" s="180" t="s">
        <v>476</v>
      </c>
      <c r="V317" s="180" t="s">
        <v>3167</v>
      </c>
      <c r="W317" s="180" t="s">
        <v>3185</v>
      </c>
      <c r="X317" s="180" t="s">
        <v>4794</v>
      </c>
      <c r="Y317" s="180" t="s">
        <v>4795</v>
      </c>
      <c r="Z317" s="180" t="s">
        <v>78</v>
      </c>
      <c r="AA317" s="319"/>
      <c r="AE317" s="319"/>
    </row>
    <row r="318" spans="9:31" ht="12.5" x14ac:dyDescent="0.35">
      <c r="I318" s="180" t="s">
        <v>1300</v>
      </c>
      <c r="J318" s="180" t="s">
        <v>1312</v>
      </c>
      <c r="K318" s="180" t="s">
        <v>1299</v>
      </c>
      <c r="L318" s="180" t="s">
        <v>1313</v>
      </c>
      <c r="N318" s="180" t="s">
        <v>492</v>
      </c>
      <c r="O318" s="180" t="s">
        <v>4796</v>
      </c>
      <c r="P318" s="180" t="s">
        <v>95</v>
      </c>
      <c r="Q318" s="180" t="s">
        <v>4797</v>
      </c>
      <c r="R318" s="319"/>
      <c r="S318" s="180" t="s">
        <v>1099</v>
      </c>
      <c r="T318" s="180" t="s">
        <v>3148</v>
      </c>
      <c r="U318" s="180" t="s">
        <v>476</v>
      </c>
      <c r="V318" s="180" t="s">
        <v>3167</v>
      </c>
      <c r="W318" s="180" t="s">
        <v>3185</v>
      </c>
      <c r="X318" s="180" t="s">
        <v>4798</v>
      </c>
      <c r="Y318" s="180" t="s">
        <v>4799</v>
      </c>
      <c r="Z318" s="180" t="s">
        <v>78</v>
      </c>
      <c r="AA318" s="319"/>
      <c r="AE318" s="319"/>
    </row>
    <row r="319" spans="9:31" ht="12.5" x14ac:dyDescent="0.35">
      <c r="I319" s="180" t="s">
        <v>1300</v>
      </c>
      <c r="J319" s="180" t="s">
        <v>1308</v>
      </c>
      <c r="K319" s="180" t="s">
        <v>1299</v>
      </c>
      <c r="L319" s="180" t="s">
        <v>1309</v>
      </c>
      <c r="N319" s="180" t="s">
        <v>492</v>
      </c>
      <c r="O319" s="180" t="s">
        <v>4800</v>
      </c>
      <c r="P319" s="180" t="s">
        <v>95</v>
      </c>
      <c r="Q319" s="180" t="s">
        <v>4801</v>
      </c>
      <c r="R319" s="319"/>
      <c r="S319" s="180" t="s">
        <v>1099</v>
      </c>
      <c r="T319" s="180" t="s">
        <v>3148</v>
      </c>
      <c r="U319" s="180" t="s">
        <v>476</v>
      </c>
      <c r="V319" s="180" t="s">
        <v>3167</v>
      </c>
      <c r="W319" s="180" t="s">
        <v>3185</v>
      </c>
      <c r="X319" s="180" t="s">
        <v>4802</v>
      </c>
      <c r="Y319" s="180" t="s">
        <v>4803</v>
      </c>
      <c r="Z319" s="180" t="s">
        <v>78</v>
      </c>
      <c r="AA319" s="319"/>
      <c r="AE319" s="319"/>
    </row>
    <row r="320" spans="9:31" ht="12.5" x14ac:dyDescent="0.35">
      <c r="I320" s="180" t="s">
        <v>1300</v>
      </c>
      <c r="J320" s="180" t="s">
        <v>1323</v>
      </c>
      <c r="K320" s="180" t="s">
        <v>1299</v>
      </c>
      <c r="L320" s="180" t="s">
        <v>1324</v>
      </c>
      <c r="N320" s="180" t="s">
        <v>492</v>
      </c>
      <c r="O320" s="180" t="s">
        <v>4804</v>
      </c>
      <c r="P320" s="180" t="s">
        <v>95</v>
      </c>
      <c r="Q320" s="180" t="s">
        <v>4805</v>
      </c>
      <c r="R320" s="319"/>
      <c r="S320" s="180" t="s">
        <v>1099</v>
      </c>
      <c r="T320" s="180" t="s">
        <v>3148</v>
      </c>
      <c r="U320" s="180" t="s">
        <v>476</v>
      </c>
      <c r="V320" s="180" t="s">
        <v>3167</v>
      </c>
      <c r="W320" s="180" t="s">
        <v>3185</v>
      </c>
      <c r="X320" s="180" t="s">
        <v>4806</v>
      </c>
      <c r="Y320" s="180" t="s">
        <v>4807</v>
      </c>
      <c r="Z320" s="180" t="s">
        <v>78</v>
      </c>
      <c r="AA320" s="319"/>
      <c r="AE320" s="319"/>
    </row>
    <row r="321" spans="9:31" ht="12.5" x14ac:dyDescent="0.35">
      <c r="I321" s="180" t="s">
        <v>1300</v>
      </c>
      <c r="J321" s="180" t="s">
        <v>1302</v>
      </c>
      <c r="K321" s="180" t="s">
        <v>1299</v>
      </c>
      <c r="L321" s="180" t="s">
        <v>1303</v>
      </c>
      <c r="N321" s="180" t="s">
        <v>492</v>
      </c>
      <c r="O321" s="180" t="s">
        <v>4808</v>
      </c>
      <c r="P321" s="180" t="s">
        <v>95</v>
      </c>
      <c r="Q321" s="180" t="s">
        <v>4809</v>
      </c>
      <c r="R321" s="319"/>
      <c r="S321" s="180" t="s">
        <v>1099</v>
      </c>
      <c r="T321" s="180" t="s">
        <v>3148</v>
      </c>
      <c r="U321" s="180" t="s">
        <v>476</v>
      </c>
      <c r="V321" s="180" t="s">
        <v>3167</v>
      </c>
      <c r="W321" s="180" t="s">
        <v>3185</v>
      </c>
      <c r="X321" s="180" t="s">
        <v>4810</v>
      </c>
      <c r="Y321" s="180" t="s">
        <v>4811</v>
      </c>
      <c r="Z321" s="180" t="s">
        <v>78</v>
      </c>
      <c r="AA321" s="319"/>
      <c r="AE321" s="319"/>
    </row>
    <row r="322" spans="9:31" ht="12.5" x14ac:dyDescent="0.35">
      <c r="I322" s="180" t="s">
        <v>1300</v>
      </c>
      <c r="J322" s="180" t="s">
        <v>1315</v>
      </c>
      <c r="K322" s="180" t="s">
        <v>1299</v>
      </c>
      <c r="L322" s="180" t="s">
        <v>1316</v>
      </c>
      <c r="N322" s="180" t="s">
        <v>492</v>
      </c>
      <c r="O322" s="180" t="s">
        <v>4812</v>
      </c>
      <c r="P322" s="180" t="s">
        <v>95</v>
      </c>
      <c r="Q322" s="180" t="s">
        <v>4813</v>
      </c>
      <c r="R322" s="319"/>
      <c r="S322" s="180" t="s">
        <v>1099</v>
      </c>
      <c r="T322" s="180" t="s">
        <v>3148</v>
      </c>
      <c r="U322" s="180" t="s">
        <v>476</v>
      </c>
      <c r="V322" s="180" t="s">
        <v>3167</v>
      </c>
      <c r="W322" s="180" t="s">
        <v>3185</v>
      </c>
      <c r="X322" s="180" t="s">
        <v>4814</v>
      </c>
      <c r="Y322" s="180" t="s">
        <v>4815</v>
      </c>
      <c r="Z322" s="180" t="s">
        <v>78</v>
      </c>
      <c r="AA322" s="319"/>
      <c r="AE322" s="319"/>
    </row>
    <row r="323" spans="9:31" ht="12.5" x14ac:dyDescent="0.35">
      <c r="I323" s="180" t="s">
        <v>1014</v>
      </c>
      <c r="J323" s="180" t="s">
        <v>1014</v>
      </c>
      <c r="K323" s="180" t="s">
        <v>2237</v>
      </c>
      <c r="L323" s="180" t="s">
        <v>2238</v>
      </c>
      <c r="N323" s="180" t="s">
        <v>492</v>
      </c>
      <c r="O323" s="180" t="s">
        <v>4816</v>
      </c>
      <c r="P323" s="180" t="s">
        <v>95</v>
      </c>
      <c r="Q323" s="180" t="s">
        <v>4817</v>
      </c>
      <c r="R323" s="319"/>
      <c r="S323" s="180" t="s">
        <v>1099</v>
      </c>
      <c r="T323" s="180" t="s">
        <v>3148</v>
      </c>
      <c r="U323" s="180" t="s">
        <v>476</v>
      </c>
      <c r="V323" s="180" t="s">
        <v>3167</v>
      </c>
      <c r="W323" s="180" t="s">
        <v>3185</v>
      </c>
      <c r="X323" s="180" t="s">
        <v>4818</v>
      </c>
      <c r="Y323" s="180" t="s">
        <v>4819</v>
      </c>
      <c r="Z323" s="180" t="s">
        <v>78</v>
      </c>
      <c r="AA323" s="319"/>
      <c r="AE323" s="319"/>
    </row>
    <row r="324" spans="9:31" ht="12.5" x14ac:dyDescent="0.35">
      <c r="I324" s="180" t="s">
        <v>1014</v>
      </c>
      <c r="J324" s="180" t="s">
        <v>1016</v>
      </c>
      <c r="K324" s="180" t="s">
        <v>2237</v>
      </c>
      <c r="L324" s="180" t="s">
        <v>2241</v>
      </c>
      <c r="N324" s="180" t="s">
        <v>492</v>
      </c>
      <c r="O324" s="180" t="s">
        <v>4820</v>
      </c>
      <c r="P324" s="180" t="s">
        <v>95</v>
      </c>
      <c r="Q324" s="180" t="s">
        <v>4821</v>
      </c>
      <c r="R324" s="319"/>
      <c r="S324" s="180" t="s">
        <v>1099</v>
      </c>
      <c r="T324" s="180" t="s">
        <v>3148</v>
      </c>
      <c r="U324" s="180" t="s">
        <v>476</v>
      </c>
      <c r="V324" s="180" t="s">
        <v>3167</v>
      </c>
      <c r="W324" s="180" t="s">
        <v>3185</v>
      </c>
      <c r="X324" s="180" t="s">
        <v>4822</v>
      </c>
      <c r="Y324" s="180" t="s">
        <v>4823</v>
      </c>
      <c r="Z324" s="180" t="s">
        <v>78</v>
      </c>
      <c r="AA324" s="319"/>
      <c r="AE324" s="319"/>
    </row>
    <row r="325" spans="9:31" ht="12.5" x14ac:dyDescent="0.35">
      <c r="I325" s="180" t="s">
        <v>1014</v>
      </c>
      <c r="J325" s="180" t="s">
        <v>549</v>
      </c>
      <c r="K325" s="180" t="s">
        <v>2237</v>
      </c>
      <c r="L325" s="180" t="s">
        <v>2239</v>
      </c>
      <c r="N325" s="180" t="s">
        <v>492</v>
      </c>
      <c r="O325" s="180" t="s">
        <v>4824</v>
      </c>
      <c r="P325" s="180" t="s">
        <v>95</v>
      </c>
      <c r="Q325" s="180" t="s">
        <v>4825</v>
      </c>
      <c r="R325" s="319"/>
      <c r="S325" s="180" t="s">
        <v>1099</v>
      </c>
      <c r="T325" s="180" t="s">
        <v>3148</v>
      </c>
      <c r="U325" s="180" t="s">
        <v>476</v>
      </c>
      <c r="V325" s="180" t="s">
        <v>3167</v>
      </c>
      <c r="W325" s="180" t="s">
        <v>3185</v>
      </c>
      <c r="X325" s="180" t="s">
        <v>4826</v>
      </c>
      <c r="Y325" s="180" t="s">
        <v>4827</v>
      </c>
      <c r="Z325" s="180" t="s">
        <v>78</v>
      </c>
      <c r="AA325" s="319"/>
      <c r="AE325" s="319"/>
    </row>
    <row r="326" spans="9:31" ht="12.5" x14ac:dyDescent="0.35">
      <c r="I326" s="180" t="s">
        <v>1014</v>
      </c>
      <c r="J326" s="180" t="s">
        <v>1017</v>
      </c>
      <c r="K326" s="180" t="s">
        <v>2237</v>
      </c>
      <c r="L326" s="180" t="s">
        <v>2242</v>
      </c>
      <c r="N326" s="180" t="s">
        <v>492</v>
      </c>
      <c r="O326" s="180" t="s">
        <v>4828</v>
      </c>
      <c r="P326" s="180" t="s">
        <v>95</v>
      </c>
      <c r="Q326" s="180" t="s">
        <v>4829</v>
      </c>
      <c r="R326" s="319"/>
      <c r="S326" s="180" t="s">
        <v>1099</v>
      </c>
      <c r="T326" s="180" t="s">
        <v>3148</v>
      </c>
      <c r="U326" s="180" t="s">
        <v>476</v>
      </c>
      <c r="V326" s="180" t="s">
        <v>3167</v>
      </c>
      <c r="W326" s="180" t="s">
        <v>3185</v>
      </c>
      <c r="X326" s="180" t="s">
        <v>4830</v>
      </c>
      <c r="Y326" s="180" t="s">
        <v>4831</v>
      </c>
      <c r="Z326" s="180" t="s">
        <v>78</v>
      </c>
      <c r="AA326" s="319"/>
      <c r="AE326" s="319"/>
    </row>
    <row r="327" spans="9:31" ht="12.5" x14ac:dyDescent="0.35">
      <c r="I327" s="180" t="s">
        <v>1014</v>
      </c>
      <c r="J327" s="180" t="s">
        <v>1015</v>
      </c>
      <c r="K327" s="180" t="s">
        <v>2237</v>
      </c>
      <c r="L327" s="180" t="s">
        <v>2240</v>
      </c>
      <c r="N327" s="180" t="s">
        <v>3229</v>
      </c>
      <c r="O327" s="180" t="s">
        <v>4832</v>
      </c>
      <c r="P327" s="180" t="s">
        <v>288</v>
      </c>
      <c r="Q327" s="180" t="s">
        <v>4833</v>
      </c>
      <c r="R327" s="319"/>
      <c r="S327" s="180" t="s">
        <v>1099</v>
      </c>
      <c r="T327" s="180" t="s">
        <v>3148</v>
      </c>
      <c r="U327" s="180" t="s">
        <v>476</v>
      </c>
      <c r="V327" s="180" t="s">
        <v>3167</v>
      </c>
      <c r="W327" s="180" t="s">
        <v>3185</v>
      </c>
      <c r="X327" s="180" t="s">
        <v>4834</v>
      </c>
      <c r="Y327" s="180" t="s">
        <v>4835</v>
      </c>
      <c r="Z327" s="180" t="s">
        <v>78</v>
      </c>
      <c r="AA327" s="319"/>
      <c r="AE327" s="319"/>
    </row>
    <row r="328" spans="9:31" ht="12.5" x14ac:dyDescent="0.35">
      <c r="I328" s="180" t="s">
        <v>1368</v>
      </c>
      <c r="J328" s="180" t="s">
        <v>1501</v>
      </c>
      <c r="K328" s="180" t="s">
        <v>1367</v>
      </c>
      <c r="L328" s="180" t="s">
        <v>1502</v>
      </c>
      <c r="N328" s="180" t="s">
        <v>3229</v>
      </c>
      <c r="O328" s="180" t="s">
        <v>4836</v>
      </c>
      <c r="P328" s="180" t="s">
        <v>288</v>
      </c>
      <c r="Q328" s="180" t="s">
        <v>4837</v>
      </c>
      <c r="R328" s="319"/>
      <c r="S328" s="180" t="s">
        <v>1099</v>
      </c>
      <c r="T328" s="180" t="s">
        <v>3148</v>
      </c>
      <c r="U328" s="180" t="s">
        <v>476</v>
      </c>
      <c r="V328" s="180" t="s">
        <v>3167</v>
      </c>
      <c r="W328" s="180" t="s">
        <v>3185</v>
      </c>
      <c r="X328" s="180" t="s">
        <v>4838</v>
      </c>
      <c r="Y328" s="180" t="s">
        <v>4839</v>
      </c>
      <c r="Z328" s="180" t="s">
        <v>78</v>
      </c>
      <c r="AA328" s="319"/>
      <c r="AE328" s="319"/>
    </row>
    <row r="329" spans="9:31" ht="12.5" x14ac:dyDescent="0.35">
      <c r="I329" s="180" t="s">
        <v>1368</v>
      </c>
      <c r="J329" s="180" t="s">
        <v>1494</v>
      </c>
      <c r="K329" s="180" t="s">
        <v>1367</v>
      </c>
      <c r="L329" s="180" t="s">
        <v>1495</v>
      </c>
      <c r="N329" s="180" t="s">
        <v>3229</v>
      </c>
      <c r="O329" s="180" t="s">
        <v>4840</v>
      </c>
      <c r="P329" s="180" t="s">
        <v>288</v>
      </c>
      <c r="Q329" s="180" t="s">
        <v>4841</v>
      </c>
      <c r="R329" s="319"/>
      <c r="S329" s="180" t="s">
        <v>1099</v>
      </c>
      <c r="T329" s="180" t="s">
        <v>3148</v>
      </c>
      <c r="U329" s="180" t="s">
        <v>476</v>
      </c>
      <c r="V329" s="180" t="s">
        <v>3167</v>
      </c>
      <c r="W329" s="180" t="s">
        <v>3185</v>
      </c>
      <c r="X329" s="180" t="s">
        <v>4842</v>
      </c>
      <c r="Y329" s="180" t="s">
        <v>4843</v>
      </c>
      <c r="Z329" s="180" t="s">
        <v>78</v>
      </c>
      <c r="AA329" s="319"/>
      <c r="AE329" s="319"/>
    </row>
    <row r="330" spans="9:31" ht="12.5" x14ac:dyDescent="0.35">
      <c r="I330" s="180" t="s">
        <v>1368</v>
      </c>
      <c r="J330" s="180" t="s">
        <v>1035</v>
      </c>
      <c r="K330" s="180" t="s">
        <v>1367</v>
      </c>
      <c r="L330" s="180" t="s">
        <v>1514</v>
      </c>
      <c r="N330" s="180" t="s">
        <v>3229</v>
      </c>
      <c r="O330" s="180" t="s">
        <v>3229</v>
      </c>
      <c r="P330" s="180" t="s">
        <v>288</v>
      </c>
      <c r="Q330" s="180" t="s">
        <v>4844</v>
      </c>
      <c r="R330" s="319"/>
      <c r="S330" s="180" t="s">
        <v>1099</v>
      </c>
      <c r="T330" s="180" t="s">
        <v>3148</v>
      </c>
      <c r="U330" s="180" t="s">
        <v>476</v>
      </c>
      <c r="V330" s="180" t="s">
        <v>3167</v>
      </c>
      <c r="W330" s="180" t="s">
        <v>3185</v>
      </c>
      <c r="X330" s="180" t="s">
        <v>4845</v>
      </c>
      <c r="Y330" s="180" t="s">
        <v>4846</v>
      </c>
      <c r="Z330" s="180" t="s">
        <v>78</v>
      </c>
      <c r="AA330" s="319"/>
      <c r="AE330" s="319"/>
    </row>
    <row r="331" spans="9:31" ht="12.5" x14ac:dyDescent="0.35">
      <c r="I331" s="180" t="s">
        <v>1368</v>
      </c>
      <c r="J331" s="180" t="s">
        <v>1369</v>
      </c>
      <c r="K331" s="180" t="s">
        <v>1367</v>
      </c>
      <c r="L331" s="180" t="s">
        <v>1370</v>
      </c>
      <c r="N331" s="180" t="s">
        <v>3229</v>
      </c>
      <c r="O331" s="180" t="s">
        <v>4847</v>
      </c>
      <c r="P331" s="180" t="s">
        <v>288</v>
      </c>
      <c r="Q331" s="180" t="s">
        <v>4848</v>
      </c>
      <c r="R331" s="319"/>
      <c r="S331" s="180" t="s">
        <v>1099</v>
      </c>
      <c r="T331" s="180" t="s">
        <v>3148</v>
      </c>
      <c r="U331" s="180" t="s">
        <v>476</v>
      </c>
      <c r="V331" s="180" t="s">
        <v>3167</v>
      </c>
      <c r="W331" s="180" t="s">
        <v>3185</v>
      </c>
      <c r="X331" s="180" t="s">
        <v>4849</v>
      </c>
      <c r="Y331" s="180" t="s">
        <v>4850</v>
      </c>
      <c r="Z331" s="180" t="s">
        <v>78</v>
      </c>
      <c r="AA331" s="319"/>
      <c r="AE331" s="319"/>
    </row>
    <row r="332" spans="9:31" ht="12.5" x14ac:dyDescent="0.35">
      <c r="I332" s="180" t="s">
        <v>1368</v>
      </c>
      <c r="J332" s="180" t="s">
        <v>1482</v>
      </c>
      <c r="K332" s="180" t="s">
        <v>1367</v>
      </c>
      <c r="L332" s="180" t="s">
        <v>1483</v>
      </c>
      <c r="N332" s="180" t="s">
        <v>3229</v>
      </c>
      <c r="O332" s="180" t="s">
        <v>4851</v>
      </c>
      <c r="P332" s="180" t="s">
        <v>288</v>
      </c>
      <c r="Q332" s="180" t="s">
        <v>4852</v>
      </c>
      <c r="R332" s="319"/>
      <c r="S332" s="180" t="s">
        <v>1099</v>
      </c>
      <c r="T332" s="180" t="s">
        <v>3148</v>
      </c>
      <c r="U332" s="180" t="s">
        <v>476</v>
      </c>
      <c r="V332" s="180" t="s">
        <v>3167</v>
      </c>
      <c r="W332" s="180" t="s">
        <v>3185</v>
      </c>
      <c r="X332" s="180" t="s">
        <v>4853</v>
      </c>
      <c r="Y332" s="180" t="s">
        <v>4854</v>
      </c>
      <c r="Z332" s="180" t="s">
        <v>78</v>
      </c>
      <c r="AA332" s="319"/>
      <c r="AE332" s="319"/>
    </row>
    <row r="333" spans="9:31" ht="12.5" x14ac:dyDescent="0.35">
      <c r="I333" s="180" t="s">
        <v>1368</v>
      </c>
      <c r="J333" s="180" t="s">
        <v>1474</v>
      </c>
      <c r="K333" s="180" t="s">
        <v>1367</v>
      </c>
      <c r="L333" s="180" t="s">
        <v>1475</v>
      </c>
      <c r="N333" s="180" t="s">
        <v>3229</v>
      </c>
      <c r="O333" s="180" t="s">
        <v>618</v>
      </c>
      <c r="P333" s="180" t="s">
        <v>288</v>
      </c>
      <c r="Q333" s="180" t="s">
        <v>4855</v>
      </c>
      <c r="R333" s="319"/>
      <c r="S333" s="180" t="s">
        <v>1099</v>
      </c>
      <c r="T333" s="180" t="s">
        <v>3148</v>
      </c>
      <c r="U333" s="180" t="s">
        <v>476</v>
      </c>
      <c r="V333" s="180" t="s">
        <v>3167</v>
      </c>
      <c r="W333" s="180" t="s">
        <v>3185</v>
      </c>
      <c r="X333" s="180" t="s">
        <v>4856</v>
      </c>
      <c r="Y333" s="180" t="s">
        <v>4857</v>
      </c>
      <c r="Z333" s="180" t="s">
        <v>78</v>
      </c>
      <c r="AA333" s="319"/>
      <c r="AE333" s="319"/>
    </row>
    <row r="334" spans="9:31" ht="12.5" x14ac:dyDescent="0.35">
      <c r="I334" s="180" t="s">
        <v>1368</v>
      </c>
      <c r="J334" s="180" t="s">
        <v>1504</v>
      </c>
      <c r="K334" s="180" t="s">
        <v>1367</v>
      </c>
      <c r="L334" s="180" t="s">
        <v>1505</v>
      </c>
      <c r="N334" s="180" t="s">
        <v>3229</v>
      </c>
      <c r="O334" s="180" t="s">
        <v>3201</v>
      </c>
      <c r="P334" s="180" t="s">
        <v>288</v>
      </c>
      <c r="Q334" s="180" t="s">
        <v>4858</v>
      </c>
      <c r="R334" s="319"/>
      <c r="S334" s="180" t="s">
        <v>1099</v>
      </c>
      <c r="T334" s="180" t="s">
        <v>3148</v>
      </c>
      <c r="U334" s="180" t="s">
        <v>476</v>
      </c>
      <c r="V334" s="180" t="s">
        <v>3167</v>
      </c>
      <c r="W334" s="180" t="s">
        <v>3185</v>
      </c>
      <c r="X334" s="180" t="s">
        <v>4859</v>
      </c>
      <c r="Y334" s="180" t="s">
        <v>4860</v>
      </c>
      <c r="Z334" s="180" t="s">
        <v>78</v>
      </c>
      <c r="AA334" s="319"/>
      <c r="AE334" s="319"/>
    </row>
    <row r="335" spans="9:31" ht="12.5" x14ac:dyDescent="0.35">
      <c r="I335" s="180" t="s">
        <v>1368</v>
      </c>
      <c r="J335" s="180" t="s">
        <v>1506</v>
      </c>
      <c r="K335" s="180" t="s">
        <v>1367</v>
      </c>
      <c r="L335" s="180" t="s">
        <v>1507</v>
      </c>
      <c r="N335" s="180" t="s">
        <v>3229</v>
      </c>
      <c r="O335" s="180" t="s">
        <v>4861</v>
      </c>
      <c r="P335" s="180" t="s">
        <v>288</v>
      </c>
      <c r="Q335" s="180" t="s">
        <v>4862</v>
      </c>
      <c r="R335" s="319"/>
      <c r="S335" s="180" t="s">
        <v>1099</v>
      </c>
      <c r="T335" s="180" t="s">
        <v>3148</v>
      </c>
      <c r="U335" s="180" t="s">
        <v>476</v>
      </c>
      <c r="V335" s="180" t="s">
        <v>3167</v>
      </c>
      <c r="W335" s="180" t="s">
        <v>3185</v>
      </c>
      <c r="X335" s="180" t="s">
        <v>4863</v>
      </c>
      <c r="Y335" s="180" t="s">
        <v>4864</v>
      </c>
      <c r="Z335" s="180" t="s">
        <v>78</v>
      </c>
      <c r="AA335" s="319"/>
      <c r="AE335" s="319"/>
    </row>
    <row r="336" spans="9:31" ht="12.5" x14ac:dyDescent="0.35">
      <c r="I336" s="180" t="s">
        <v>1368</v>
      </c>
      <c r="J336" s="180" t="s">
        <v>1496</v>
      </c>
      <c r="K336" s="180" t="s">
        <v>1367</v>
      </c>
      <c r="L336" s="180" t="s">
        <v>1497</v>
      </c>
      <c r="N336" s="180" t="s">
        <v>3229</v>
      </c>
      <c r="O336" s="180" t="s">
        <v>4865</v>
      </c>
      <c r="P336" s="180" t="s">
        <v>288</v>
      </c>
      <c r="Q336" s="180" t="s">
        <v>4866</v>
      </c>
      <c r="R336" s="319"/>
      <c r="S336" s="180" t="s">
        <v>1099</v>
      </c>
      <c r="T336" s="180" t="s">
        <v>3148</v>
      </c>
      <c r="U336" s="180" t="s">
        <v>476</v>
      </c>
      <c r="V336" s="180" t="s">
        <v>3167</v>
      </c>
      <c r="W336" s="180" t="s">
        <v>3185</v>
      </c>
      <c r="X336" s="180" t="s">
        <v>4867</v>
      </c>
      <c r="Y336" s="180" t="s">
        <v>4868</v>
      </c>
      <c r="Z336" s="180" t="s">
        <v>78</v>
      </c>
      <c r="AA336" s="319"/>
      <c r="AE336" s="319"/>
    </row>
    <row r="337" spans="9:31" ht="12.5" x14ac:dyDescent="0.35">
      <c r="I337" s="180" t="s">
        <v>1368</v>
      </c>
      <c r="J337" s="180" t="s">
        <v>1381</v>
      </c>
      <c r="K337" s="180" t="s">
        <v>1367</v>
      </c>
      <c r="L337" s="180" t="s">
        <v>1469</v>
      </c>
      <c r="N337" s="180" t="s">
        <v>3229</v>
      </c>
      <c r="O337" s="180" t="s">
        <v>4869</v>
      </c>
      <c r="P337" s="180" t="s">
        <v>288</v>
      </c>
      <c r="Q337" s="180" t="s">
        <v>4870</v>
      </c>
      <c r="R337" s="319"/>
      <c r="S337" s="180" t="s">
        <v>1099</v>
      </c>
      <c r="T337" s="180" t="s">
        <v>3148</v>
      </c>
      <c r="U337" s="180" t="s">
        <v>476</v>
      </c>
      <c r="V337" s="180" t="s">
        <v>3167</v>
      </c>
      <c r="W337" s="180" t="s">
        <v>3185</v>
      </c>
      <c r="X337" s="180" t="s">
        <v>4871</v>
      </c>
      <c r="Y337" s="180" t="s">
        <v>4872</v>
      </c>
      <c r="Z337" s="180" t="s">
        <v>78</v>
      </c>
      <c r="AA337" s="319"/>
      <c r="AE337" s="319"/>
    </row>
    <row r="338" spans="9:31" ht="12.5" x14ac:dyDescent="0.35">
      <c r="I338" s="180" t="s">
        <v>1368</v>
      </c>
      <c r="J338" s="180" t="s">
        <v>1486</v>
      </c>
      <c r="K338" s="180" t="s">
        <v>1367</v>
      </c>
      <c r="L338" s="180" t="s">
        <v>1487</v>
      </c>
      <c r="N338" s="180" t="s">
        <v>3211</v>
      </c>
      <c r="O338" s="180" t="s">
        <v>4873</v>
      </c>
      <c r="P338" s="180" t="s">
        <v>290</v>
      </c>
      <c r="Q338" s="180" t="s">
        <v>4874</v>
      </c>
      <c r="R338" s="319"/>
      <c r="S338" s="180" t="s">
        <v>1099</v>
      </c>
      <c r="T338" s="180" t="s">
        <v>3148</v>
      </c>
      <c r="U338" s="180" t="s">
        <v>476</v>
      </c>
      <c r="V338" s="180" t="s">
        <v>3167</v>
      </c>
      <c r="W338" s="180" t="s">
        <v>3185</v>
      </c>
      <c r="X338" s="180" t="s">
        <v>4875</v>
      </c>
      <c r="Y338" s="180" t="s">
        <v>4876</v>
      </c>
      <c r="Z338" s="180" t="s">
        <v>78</v>
      </c>
      <c r="AA338" s="319"/>
      <c r="AE338" s="319"/>
    </row>
    <row r="339" spans="9:31" ht="12.5" x14ac:dyDescent="0.35">
      <c r="I339" s="180" t="s">
        <v>1368</v>
      </c>
      <c r="J339" s="180" t="s">
        <v>1472</v>
      </c>
      <c r="K339" s="180" t="s">
        <v>1367</v>
      </c>
      <c r="L339" s="180" t="s">
        <v>1473</v>
      </c>
      <c r="N339" s="180" t="s">
        <v>3211</v>
      </c>
      <c r="O339" s="180" t="s">
        <v>4877</v>
      </c>
      <c r="P339" s="180" t="s">
        <v>290</v>
      </c>
      <c r="Q339" s="180" t="s">
        <v>4878</v>
      </c>
      <c r="R339" s="319"/>
      <c r="S339" s="180" t="s">
        <v>1099</v>
      </c>
      <c r="T339" s="180" t="s">
        <v>3148</v>
      </c>
      <c r="U339" s="180" t="s">
        <v>476</v>
      </c>
      <c r="V339" s="180" t="s">
        <v>3167</v>
      </c>
      <c r="W339" s="180" t="s">
        <v>3185</v>
      </c>
      <c r="X339" s="180" t="s">
        <v>4879</v>
      </c>
      <c r="Y339" s="180" t="s">
        <v>4880</v>
      </c>
      <c r="Z339" s="180" t="s">
        <v>78</v>
      </c>
      <c r="AA339" s="319"/>
      <c r="AE339" s="319"/>
    </row>
    <row r="340" spans="9:31" ht="12.5" x14ac:dyDescent="0.35">
      <c r="I340" s="180" t="s">
        <v>1368</v>
      </c>
      <c r="J340" s="180" t="s">
        <v>1510</v>
      </c>
      <c r="K340" s="180" t="s">
        <v>1367</v>
      </c>
      <c r="L340" s="180" t="s">
        <v>1511</v>
      </c>
      <c r="N340" s="180" t="s">
        <v>3211</v>
      </c>
      <c r="O340" s="180" t="s">
        <v>4881</v>
      </c>
      <c r="P340" s="180" t="s">
        <v>290</v>
      </c>
      <c r="Q340" s="180" t="s">
        <v>4882</v>
      </c>
      <c r="R340" s="319"/>
      <c r="S340" s="180" t="s">
        <v>1099</v>
      </c>
      <c r="T340" s="180" t="s">
        <v>3148</v>
      </c>
      <c r="U340" s="180" t="s">
        <v>476</v>
      </c>
      <c r="V340" s="180" t="s">
        <v>3167</v>
      </c>
      <c r="W340" s="180" t="s">
        <v>3185</v>
      </c>
      <c r="X340" s="180" t="s">
        <v>4883</v>
      </c>
      <c r="Y340" s="180" t="s">
        <v>4884</v>
      </c>
      <c r="Z340" s="180" t="s">
        <v>78</v>
      </c>
      <c r="AA340" s="319"/>
      <c r="AE340" s="319"/>
    </row>
    <row r="341" spans="9:31" ht="12.5" x14ac:dyDescent="0.35">
      <c r="I341" s="180" t="s">
        <v>1368</v>
      </c>
      <c r="J341" s="180" t="s">
        <v>1498</v>
      </c>
      <c r="K341" s="180" t="s">
        <v>1367</v>
      </c>
      <c r="L341" s="180" t="s">
        <v>1499</v>
      </c>
      <c r="N341" s="180" t="s">
        <v>3123</v>
      </c>
      <c r="O341" s="180" t="s">
        <v>4885</v>
      </c>
      <c r="P341" s="180" t="s">
        <v>343</v>
      </c>
      <c r="Q341" s="180" t="s">
        <v>4886</v>
      </c>
      <c r="R341" s="319"/>
      <c r="S341" s="180" t="s">
        <v>1099</v>
      </c>
      <c r="T341" s="180" t="s">
        <v>3148</v>
      </c>
      <c r="U341" s="180" t="s">
        <v>476</v>
      </c>
      <c r="V341" s="180" t="s">
        <v>3167</v>
      </c>
      <c r="W341" s="180" t="s">
        <v>3185</v>
      </c>
      <c r="X341" s="180" t="s">
        <v>4887</v>
      </c>
      <c r="Y341" s="180" t="s">
        <v>4888</v>
      </c>
      <c r="Z341" s="180" t="s">
        <v>78</v>
      </c>
      <c r="AA341" s="319"/>
      <c r="AE341" s="319"/>
    </row>
    <row r="342" spans="9:31" ht="12.5" x14ac:dyDescent="0.35">
      <c r="I342" s="180" t="s">
        <v>1368</v>
      </c>
      <c r="J342" s="180" t="s">
        <v>1488</v>
      </c>
      <c r="K342" s="180" t="s">
        <v>1367</v>
      </c>
      <c r="L342" s="180" t="s">
        <v>1489</v>
      </c>
      <c r="N342" s="180" t="s">
        <v>3123</v>
      </c>
      <c r="O342" s="180" t="s">
        <v>4889</v>
      </c>
      <c r="P342" s="180" t="s">
        <v>343</v>
      </c>
      <c r="Q342" s="180" t="s">
        <v>4890</v>
      </c>
      <c r="R342" s="319"/>
      <c r="S342" s="180" t="s">
        <v>1099</v>
      </c>
      <c r="T342" s="180" t="s">
        <v>3148</v>
      </c>
      <c r="U342" s="180" t="s">
        <v>476</v>
      </c>
      <c r="V342" s="180" t="s">
        <v>3167</v>
      </c>
      <c r="W342" s="180" t="s">
        <v>3185</v>
      </c>
      <c r="X342" s="180" t="s">
        <v>4891</v>
      </c>
      <c r="Y342" s="180" t="s">
        <v>4892</v>
      </c>
      <c r="Z342" s="180" t="s">
        <v>78</v>
      </c>
      <c r="AA342" s="319"/>
      <c r="AE342" s="319"/>
    </row>
    <row r="343" spans="9:31" ht="12.5" x14ac:dyDescent="0.35">
      <c r="I343" s="180" t="s">
        <v>1368</v>
      </c>
      <c r="J343" s="180" t="s">
        <v>1470</v>
      </c>
      <c r="K343" s="180" t="s">
        <v>1367</v>
      </c>
      <c r="L343" s="180" t="s">
        <v>1471</v>
      </c>
      <c r="N343" s="180" t="s">
        <v>3123</v>
      </c>
      <c r="O343" s="180" t="s">
        <v>3288</v>
      </c>
      <c r="P343" s="180" t="s">
        <v>343</v>
      </c>
      <c r="Q343" s="180" t="s">
        <v>4893</v>
      </c>
      <c r="R343" s="319"/>
      <c r="S343" s="180" t="s">
        <v>1099</v>
      </c>
      <c r="T343" s="180" t="s">
        <v>3148</v>
      </c>
      <c r="U343" s="180" t="s">
        <v>476</v>
      </c>
      <c r="V343" s="180" t="s">
        <v>3167</v>
      </c>
      <c r="W343" s="180" t="s">
        <v>3185</v>
      </c>
      <c r="X343" s="180" t="s">
        <v>4894</v>
      </c>
      <c r="Y343" s="180" t="s">
        <v>4895</v>
      </c>
      <c r="Z343" s="180" t="s">
        <v>78</v>
      </c>
      <c r="AA343" s="319"/>
      <c r="AE343" s="319"/>
    </row>
    <row r="344" spans="9:31" ht="12.5" x14ac:dyDescent="0.35">
      <c r="I344" s="180" t="s">
        <v>1368</v>
      </c>
      <c r="J344" s="180" t="s">
        <v>1492</v>
      </c>
      <c r="K344" s="180" t="s">
        <v>1367</v>
      </c>
      <c r="L344" s="180" t="s">
        <v>1493</v>
      </c>
      <c r="N344" s="180" t="s">
        <v>3123</v>
      </c>
      <c r="O344" s="180" t="s">
        <v>4896</v>
      </c>
      <c r="P344" s="180" t="s">
        <v>343</v>
      </c>
      <c r="Q344" s="180" t="s">
        <v>4897</v>
      </c>
      <c r="R344" s="319"/>
      <c r="S344" s="180" t="s">
        <v>1099</v>
      </c>
      <c r="T344" s="180" t="s">
        <v>3148</v>
      </c>
      <c r="U344" s="180" t="s">
        <v>476</v>
      </c>
      <c r="V344" s="180" t="s">
        <v>3167</v>
      </c>
      <c r="W344" s="180" t="s">
        <v>3185</v>
      </c>
      <c r="X344" s="180" t="s">
        <v>4898</v>
      </c>
      <c r="Y344" s="180" t="s">
        <v>4899</v>
      </c>
      <c r="Z344" s="180" t="s">
        <v>78</v>
      </c>
      <c r="AA344" s="319"/>
      <c r="AE344" s="319"/>
    </row>
    <row r="345" spans="9:31" ht="12.5" x14ac:dyDescent="0.35">
      <c r="I345" s="180" t="s">
        <v>1368</v>
      </c>
      <c r="J345" s="180" t="s">
        <v>1476</v>
      </c>
      <c r="K345" s="180" t="s">
        <v>1367</v>
      </c>
      <c r="L345" s="180" t="s">
        <v>1477</v>
      </c>
      <c r="N345" s="180" t="s">
        <v>3173</v>
      </c>
      <c r="O345" s="180" t="s">
        <v>4449</v>
      </c>
      <c r="P345" s="180" t="s">
        <v>64</v>
      </c>
      <c r="Q345" s="180" t="s">
        <v>4448</v>
      </c>
      <c r="R345" s="319"/>
      <c r="S345" s="180" t="s">
        <v>1099</v>
      </c>
      <c r="T345" s="180" t="s">
        <v>3148</v>
      </c>
      <c r="U345" s="180" t="s">
        <v>476</v>
      </c>
      <c r="V345" s="180" t="s">
        <v>3167</v>
      </c>
      <c r="W345" s="180" t="s">
        <v>3185</v>
      </c>
      <c r="X345" s="180" t="s">
        <v>4900</v>
      </c>
      <c r="Y345" s="180" t="s">
        <v>4901</v>
      </c>
      <c r="Z345" s="180" t="s">
        <v>78</v>
      </c>
      <c r="AA345" s="319"/>
      <c r="AE345" s="319"/>
    </row>
    <row r="346" spans="9:31" ht="12.5" x14ac:dyDescent="0.35">
      <c r="I346" s="180" t="s">
        <v>1368</v>
      </c>
      <c r="J346" s="180" t="s">
        <v>1508</v>
      </c>
      <c r="K346" s="180" t="s">
        <v>1367</v>
      </c>
      <c r="L346" s="180" t="s">
        <v>1509</v>
      </c>
      <c r="N346" s="180" t="s">
        <v>3173</v>
      </c>
      <c r="O346" s="180" t="s">
        <v>4451</v>
      </c>
      <c r="P346" s="180" t="s">
        <v>64</v>
      </c>
      <c r="Q346" s="180" t="s">
        <v>4450</v>
      </c>
      <c r="R346" s="319"/>
      <c r="S346" s="180" t="s">
        <v>1099</v>
      </c>
      <c r="T346" s="180" t="s">
        <v>3148</v>
      </c>
      <c r="U346" s="180" t="s">
        <v>476</v>
      </c>
      <c r="V346" s="180" t="s">
        <v>3167</v>
      </c>
      <c r="W346" s="180" t="s">
        <v>3185</v>
      </c>
      <c r="X346" s="180" t="s">
        <v>4902</v>
      </c>
      <c r="Y346" s="180" t="s">
        <v>4903</v>
      </c>
      <c r="Z346" s="180" t="s">
        <v>78</v>
      </c>
      <c r="AA346" s="319"/>
      <c r="AE346" s="319"/>
    </row>
    <row r="347" spans="9:31" ht="12.5" x14ac:dyDescent="0.35">
      <c r="I347" s="180" t="s">
        <v>1368</v>
      </c>
      <c r="J347" s="180" t="s">
        <v>708</v>
      </c>
      <c r="K347" s="180" t="s">
        <v>1367</v>
      </c>
      <c r="L347" s="180" t="s">
        <v>1500</v>
      </c>
      <c r="N347" s="180" t="s">
        <v>3173</v>
      </c>
      <c r="O347" s="180" t="s">
        <v>3173</v>
      </c>
      <c r="P347" s="180" t="s">
        <v>64</v>
      </c>
      <c r="Q347" s="180" t="s">
        <v>4442</v>
      </c>
      <c r="R347" s="319"/>
      <c r="S347" s="180" t="s">
        <v>1099</v>
      </c>
      <c r="T347" s="180" t="s">
        <v>3148</v>
      </c>
      <c r="U347" s="180" t="s">
        <v>476</v>
      </c>
      <c r="V347" s="180" t="s">
        <v>3167</v>
      </c>
      <c r="W347" s="180" t="s">
        <v>3185</v>
      </c>
      <c r="X347" s="180" t="s">
        <v>4904</v>
      </c>
      <c r="Y347" s="180" t="s">
        <v>4905</v>
      </c>
      <c r="Z347" s="180" t="s">
        <v>78</v>
      </c>
      <c r="AA347" s="319"/>
      <c r="AE347" s="319"/>
    </row>
    <row r="348" spans="9:31" ht="12.5" x14ac:dyDescent="0.35">
      <c r="I348" s="180" t="s">
        <v>1368</v>
      </c>
      <c r="J348" s="180" t="s">
        <v>1478</v>
      </c>
      <c r="K348" s="180" t="s">
        <v>1367</v>
      </c>
      <c r="L348" s="180" t="s">
        <v>1479</v>
      </c>
      <c r="N348" s="180" t="s">
        <v>3173</v>
      </c>
      <c r="O348" s="180" t="s">
        <v>3173</v>
      </c>
      <c r="P348" s="180" t="s">
        <v>291</v>
      </c>
      <c r="Q348" s="180" t="s">
        <v>4906</v>
      </c>
      <c r="R348" s="319"/>
      <c r="S348" s="180" t="s">
        <v>1099</v>
      </c>
      <c r="T348" s="180" t="s">
        <v>3148</v>
      </c>
      <c r="U348" s="180" t="s">
        <v>476</v>
      </c>
      <c r="V348" s="180" t="s">
        <v>3167</v>
      </c>
      <c r="W348" s="180" t="s">
        <v>3185</v>
      </c>
      <c r="X348" s="180" t="s">
        <v>4907</v>
      </c>
      <c r="Y348" s="180" t="s">
        <v>4908</v>
      </c>
      <c r="Z348" s="180" t="s">
        <v>78</v>
      </c>
      <c r="AA348" s="319"/>
      <c r="AE348" s="319"/>
    </row>
    <row r="349" spans="9:31" ht="12.5" x14ac:dyDescent="0.35">
      <c r="I349" s="180" t="s">
        <v>1368</v>
      </c>
      <c r="J349" s="180" t="s">
        <v>1480</v>
      </c>
      <c r="K349" s="180" t="s">
        <v>1367</v>
      </c>
      <c r="L349" s="180" t="s">
        <v>1481</v>
      </c>
      <c r="N349" s="180" t="s">
        <v>3173</v>
      </c>
      <c r="O349" s="180" t="s">
        <v>4909</v>
      </c>
      <c r="P349" s="180" t="s">
        <v>248</v>
      </c>
      <c r="Q349" s="180" t="s">
        <v>4910</v>
      </c>
      <c r="R349" s="319"/>
      <c r="S349" s="180" t="s">
        <v>1099</v>
      </c>
      <c r="T349" s="180" t="s">
        <v>3148</v>
      </c>
      <c r="U349" s="180" t="s">
        <v>476</v>
      </c>
      <c r="V349" s="180" t="s">
        <v>3167</v>
      </c>
      <c r="W349" s="180" t="s">
        <v>3185</v>
      </c>
      <c r="X349" s="180" t="s">
        <v>4911</v>
      </c>
      <c r="Y349" s="180" t="s">
        <v>4912</v>
      </c>
      <c r="Z349" s="180" t="s">
        <v>78</v>
      </c>
      <c r="AA349" s="319"/>
      <c r="AE349" s="319"/>
    </row>
    <row r="350" spans="9:31" ht="12.5" x14ac:dyDescent="0.35">
      <c r="I350" s="180" t="s">
        <v>1368</v>
      </c>
      <c r="J350" s="180" t="s">
        <v>1490</v>
      </c>
      <c r="K350" s="180" t="s">
        <v>1367</v>
      </c>
      <c r="L350" s="180" t="s">
        <v>1491</v>
      </c>
      <c r="N350" s="180" t="s">
        <v>3173</v>
      </c>
      <c r="O350" s="180" t="s">
        <v>4424</v>
      </c>
      <c r="P350" s="180" t="s">
        <v>64</v>
      </c>
      <c r="Q350" s="180" t="s">
        <v>4423</v>
      </c>
      <c r="R350" s="319"/>
      <c r="S350" s="180" t="s">
        <v>1099</v>
      </c>
      <c r="T350" s="180" t="s">
        <v>3148</v>
      </c>
      <c r="U350" s="180" t="s">
        <v>476</v>
      </c>
      <c r="V350" s="180" t="s">
        <v>3167</v>
      </c>
      <c r="W350" s="180" t="s">
        <v>3185</v>
      </c>
      <c r="X350" s="180" t="s">
        <v>4913</v>
      </c>
      <c r="Y350" s="180" t="s">
        <v>4914</v>
      </c>
      <c r="Z350" s="180" t="s">
        <v>78</v>
      </c>
      <c r="AA350" s="319"/>
      <c r="AE350" s="319"/>
    </row>
    <row r="351" spans="9:31" ht="12.5" x14ac:dyDescent="0.35">
      <c r="I351" s="180" t="s">
        <v>1368</v>
      </c>
      <c r="J351" s="180" t="s">
        <v>583</v>
      </c>
      <c r="K351" s="180" t="s">
        <v>1367</v>
      </c>
      <c r="L351" s="180" t="s">
        <v>1503</v>
      </c>
      <c r="N351" s="180" t="s">
        <v>3173</v>
      </c>
      <c r="O351" s="180" t="s">
        <v>3929</v>
      </c>
      <c r="P351" s="180" t="s">
        <v>64</v>
      </c>
      <c r="Q351" s="180" t="s">
        <v>4427</v>
      </c>
      <c r="R351" s="319"/>
      <c r="S351" s="180" t="s">
        <v>1099</v>
      </c>
      <c r="T351" s="180" t="s">
        <v>3148</v>
      </c>
      <c r="U351" s="180" t="s">
        <v>476</v>
      </c>
      <c r="V351" s="180" t="s">
        <v>3167</v>
      </c>
      <c r="W351" s="180" t="s">
        <v>3185</v>
      </c>
      <c r="X351" s="180" t="s">
        <v>4915</v>
      </c>
      <c r="Y351" s="180" t="s">
        <v>4916</v>
      </c>
      <c r="Z351" s="180" t="s">
        <v>78</v>
      </c>
      <c r="AA351" s="319"/>
      <c r="AE351" s="319"/>
    </row>
    <row r="352" spans="9:31" ht="12.5" x14ac:dyDescent="0.35">
      <c r="I352" s="180" t="s">
        <v>1368</v>
      </c>
      <c r="J352" s="180" t="s">
        <v>1484</v>
      </c>
      <c r="K352" s="180" t="s">
        <v>1367</v>
      </c>
      <c r="L352" s="180" t="s">
        <v>1485</v>
      </c>
      <c r="N352" s="180" t="s">
        <v>3173</v>
      </c>
      <c r="O352" s="180" t="s">
        <v>4446</v>
      </c>
      <c r="P352" s="180" t="s">
        <v>64</v>
      </c>
      <c r="Q352" s="180" t="s">
        <v>4445</v>
      </c>
      <c r="R352" s="319"/>
      <c r="S352" s="180" t="s">
        <v>1099</v>
      </c>
      <c r="T352" s="180" t="s">
        <v>3148</v>
      </c>
      <c r="U352" s="180" t="s">
        <v>476</v>
      </c>
      <c r="V352" s="180" t="s">
        <v>3167</v>
      </c>
      <c r="W352" s="180" t="s">
        <v>3185</v>
      </c>
      <c r="X352" s="180" t="s">
        <v>4917</v>
      </c>
      <c r="Y352" s="180" t="s">
        <v>4918</v>
      </c>
      <c r="Z352" s="180" t="s">
        <v>78</v>
      </c>
      <c r="AA352" s="319"/>
      <c r="AE352" s="319"/>
    </row>
    <row r="353" spans="9:31" ht="12.5" x14ac:dyDescent="0.35">
      <c r="I353" s="180" t="s">
        <v>1368</v>
      </c>
      <c r="J353" s="180" t="s">
        <v>1512</v>
      </c>
      <c r="K353" s="180" t="s">
        <v>1367</v>
      </c>
      <c r="L353" s="180" t="s">
        <v>1513</v>
      </c>
      <c r="N353" s="180" t="s">
        <v>3173</v>
      </c>
      <c r="O353" s="180" t="s">
        <v>4420</v>
      </c>
      <c r="P353" s="180" t="s">
        <v>64</v>
      </c>
      <c r="Q353" s="180" t="s">
        <v>4419</v>
      </c>
      <c r="R353" s="319"/>
      <c r="S353" s="180" t="s">
        <v>1099</v>
      </c>
      <c r="T353" s="180" t="s">
        <v>3148</v>
      </c>
      <c r="U353" s="180" t="s">
        <v>476</v>
      </c>
      <c r="V353" s="180" t="s">
        <v>3167</v>
      </c>
      <c r="W353" s="180" t="s">
        <v>3185</v>
      </c>
      <c r="X353" s="180" t="s">
        <v>4919</v>
      </c>
      <c r="Y353" s="180" t="s">
        <v>4920</v>
      </c>
      <c r="Z353" s="180" t="s">
        <v>78</v>
      </c>
      <c r="AA353" s="319"/>
      <c r="AE353" s="319"/>
    </row>
    <row r="354" spans="9:31" ht="14" x14ac:dyDescent="0.3">
      <c r="I354" s="180" t="s">
        <v>1223</v>
      </c>
      <c r="J354" s="180" t="s">
        <v>1224</v>
      </c>
      <c r="K354" s="180" t="s">
        <v>1222</v>
      </c>
      <c r="L354" s="180" t="s">
        <v>1225</v>
      </c>
      <c r="N354" s="180" t="s">
        <v>3173</v>
      </c>
      <c r="O354" s="180" t="s">
        <v>4453</v>
      </c>
      <c r="P354" s="180" t="s">
        <v>64</v>
      </c>
      <c r="Q354" s="180" t="s">
        <v>4452</v>
      </c>
      <c r="R354" s="320"/>
      <c r="S354" s="180" t="s">
        <v>1099</v>
      </c>
      <c r="T354" s="180" t="s">
        <v>3148</v>
      </c>
      <c r="U354" s="180" t="s">
        <v>476</v>
      </c>
      <c r="V354" s="180" t="s">
        <v>3167</v>
      </c>
      <c r="W354" s="180" t="s">
        <v>3176</v>
      </c>
      <c r="X354" s="180" t="s">
        <v>4921</v>
      </c>
      <c r="Y354" s="180" t="s">
        <v>4922</v>
      </c>
      <c r="Z354" s="180" t="s">
        <v>80</v>
      </c>
      <c r="AA354" s="320"/>
      <c r="AE354" s="320"/>
    </row>
    <row r="355" spans="9:31" ht="14" x14ac:dyDescent="0.3">
      <c r="I355" s="180" t="s">
        <v>1223</v>
      </c>
      <c r="J355" s="180" t="s">
        <v>1235</v>
      </c>
      <c r="K355" s="180" t="s">
        <v>1222</v>
      </c>
      <c r="L355" s="180" t="s">
        <v>1236</v>
      </c>
      <c r="N355" s="180" t="s">
        <v>3173</v>
      </c>
      <c r="O355" s="180" t="s">
        <v>4435</v>
      </c>
      <c r="P355" s="180" t="s">
        <v>64</v>
      </c>
      <c r="Q355" s="180" t="s">
        <v>4434</v>
      </c>
      <c r="R355" s="320"/>
      <c r="S355" s="180" t="s">
        <v>1099</v>
      </c>
      <c r="T355" s="180" t="s">
        <v>3148</v>
      </c>
      <c r="U355" s="180" t="s">
        <v>476</v>
      </c>
      <c r="V355" s="180" t="s">
        <v>3167</v>
      </c>
      <c r="W355" s="180" t="s">
        <v>3176</v>
      </c>
      <c r="X355" s="180" t="s">
        <v>4923</v>
      </c>
      <c r="Y355" s="180" t="s">
        <v>4924</v>
      </c>
      <c r="Z355" s="180" t="s">
        <v>80</v>
      </c>
      <c r="AA355" s="320"/>
      <c r="AE355" s="320"/>
    </row>
    <row r="356" spans="9:31" ht="14" x14ac:dyDescent="0.3">
      <c r="I356" s="180" t="s">
        <v>1223</v>
      </c>
      <c r="J356" s="180" t="s">
        <v>1228</v>
      </c>
      <c r="K356" s="180" t="s">
        <v>1222</v>
      </c>
      <c r="L356" s="180" t="s">
        <v>1229</v>
      </c>
      <c r="N356" s="180" t="s">
        <v>3173</v>
      </c>
      <c r="O356" s="180" t="s">
        <v>3080</v>
      </c>
      <c r="P356" s="180" t="s">
        <v>64</v>
      </c>
      <c r="Q356" s="180" t="s">
        <v>4441</v>
      </c>
      <c r="R356" s="320"/>
      <c r="S356" s="180" t="s">
        <v>1099</v>
      </c>
      <c r="T356" s="180" t="s">
        <v>3148</v>
      </c>
      <c r="U356" s="180" t="s">
        <v>476</v>
      </c>
      <c r="V356" s="180" t="s">
        <v>3167</v>
      </c>
      <c r="W356" s="180" t="s">
        <v>3176</v>
      </c>
      <c r="X356" s="180" t="s">
        <v>4925</v>
      </c>
      <c r="Y356" s="180" t="s">
        <v>4926</v>
      </c>
      <c r="Z356" s="180" t="s">
        <v>80</v>
      </c>
      <c r="AA356" s="320"/>
      <c r="AE356" s="320"/>
    </row>
    <row r="357" spans="9:31" ht="14" x14ac:dyDescent="0.3">
      <c r="I357" s="180" t="s">
        <v>1223</v>
      </c>
      <c r="J357" s="180" t="s">
        <v>1239</v>
      </c>
      <c r="K357" s="180" t="s">
        <v>1222</v>
      </c>
      <c r="L357" s="180" t="s">
        <v>1240</v>
      </c>
      <c r="N357" s="180" t="s">
        <v>3173</v>
      </c>
      <c r="O357" s="180" t="s">
        <v>4455</v>
      </c>
      <c r="P357" s="180" t="s">
        <v>64</v>
      </c>
      <c r="Q357" s="180" t="s">
        <v>4454</v>
      </c>
      <c r="R357" s="320"/>
      <c r="S357" s="180" t="s">
        <v>1099</v>
      </c>
      <c r="T357" s="180" t="s">
        <v>3148</v>
      </c>
      <c r="U357" s="180" t="s">
        <v>476</v>
      </c>
      <c r="V357" s="180" t="s">
        <v>3167</v>
      </c>
      <c r="W357" s="180" t="s">
        <v>3176</v>
      </c>
      <c r="X357" s="180" t="s">
        <v>4927</v>
      </c>
      <c r="Y357" s="180" t="s">
        <v>4928</v>
      </c>
      <c r="Z357" s="180" t="s">
        <v>80</v>
      </c>
      <c r="AA357" s="320"/>
      <c r="AE357" s="320"/>
    </row>
    <row r="358" spans="9:31" ht="14" x14ac:dyDescent="0.3">
      <c r="I358" s="180" t="s">
        <v>1223</v>
      </c>
      <c r="J358" s="180" t="s">
        <v>1232</v>
      </c>
      <c r="K358" s="180" t="s">
        <v>1222</v>
      </c>
      <c r="L358" s="180" t="s">
        <v>1233</v>
      </c>
      <c r="N358" s="180" t="s">
        <v>3173</v>
      </c>
      <c r="O358" s="180" t="s">
        <v>4096</v>
      </c>
      <c r="P358" s="180" t="s">
        <v>64</v>
      </c>
      <c r="Q358" s="180" t="s">
        <v>4447</v>
      </c>
      <c r="R358" s="320"/>
      <c r="S358" s="180" t="s">
        <v>1099</v>
      </c>
      <c r="T358" s="180" t="s">
        <v>3148</v>
      </c>
      <c r="U358" s="180" t="s">
        <v>476</v>
      </c>
      <c r="V358" s="180" t="s">
        <v>3167</v>
      </c>
      <c r="W358" s="180" t="s">
        <v>3176</v>
      </c>
      <c r="X358" s="180" t="s">
        <v>4929</v>
      </c>
      <c r="Y358" s="180" t="s">
        <v>4930</v>
      </c>
      <c r="Z358" s="180" t="s">
        <v>80</v>
      </c>
      <c r="AA358" s="320"/>
      <c r="AE358" s="320"/>
    </row>
    <row r="359" spans="9:31" ht="14" x14ac:dyDescent="0.3">
      <c r="I359" s="180" t="s">
        <v>1223</v>
      </c>
      <c r="J359" s="180" t="s">
        <v>1245</v>
      </c>
      <c r="K359" s="180" t="s">
        <v>1222</v>
      </c>
      <c r="L359" s="180" t="s">
        <v>1246</v>
      </c>
      <c r="N359" s="180" t="s">
        <v>3173</v>
      </c>
      <c r="O359" s="180" t="s">
        <v>2490</v>
      </c>
      <c r="P359" s="180" t="s">
        <v>64</v>
      </c>
      <c r="Q359" s="180" t="s">
        <v>4443</v>
      </c>
      <c r="R359" s="320"/>
      <c r="S359" s="180" t="s">
        <v>1099</v>
      </c>
      <c r="T359" s="180" t="s">
        <v>3148</v>
      </c>
      <c r="U359" s="180" t="s">
        <v>476</v>
      </c>
      <c r="V359" s="180" t="s">
        <v>3167</v>
      </c>
      <c r="W359" s="180" t="s">
        <v>3176</v>
      </c>
      <c r="X359" s="180" t="s">
        <v>4931</v>
      </c>
      <c r="Y359" s="180" t="s">
        <v>4932</v>
      </c>
      <c r="Z359" s="180" t="s">
        <v>80</v>
      </c>
      <c r="AA359" s="320"/>
      <c r="AE359" s="320"/>
    </row>
    <row r="360" spans="9:31" ht="14" x14ac:dyDescent="0.3">
      <c r="I360" s="180" t="s">
        <v>1223</v>
      </c>
      <c r="J360" s="180" t="s">
        <v>1226</v>
      </c>
      <c r="K360" s="180" t="s">
        <v>1222</v>
      </c>
      <c r="L360" s="180" t="s">
        <v>1227</v>
      </c>
      <c r="N360" s="180" t="s">
        <v>3173</v>
      </c>
      <c r="O360" s="180" t="s">
        <v>4933</v>
      </c>
      <c r="P360" s="180" t="s">
        <v>248</v>
      </c>
      <c r="Q360" s="180" t="s">
        <v>4934</v>
      </c>
      <c r="R360" s="320"/>
      <c r="S360" s="180" t="s">
        <v>1099</v>
      </c>
      <c r="T360" s="180" t="s">
        <v>3148</v>
      </c>
      <c r="U360" s="180" t="s">
        <v>476</v>
      </c>
      <c r="V360" s="180" t="s">
        <v>3167</v>
      </c>
      <c r="W360" s="180" t="s">
        <v>3176</v>
      </c>
      <c r="X360" s="180" t="s">
        <v>4935</v>
      </c>
      <c r="Y360" s="180" t="s">
        <v>4936</v>
      </c>
      <c r="Z360" s="180" t="s">
        <v>80</v>
      </c>
      <c r="AA360" s="320"/>
      <c r="AE360" s="320"/>
    </row>
    <row r="361" spans="9:31" ht="14" x14ac:dyDescent="0.3">
      <c r="I361" s="180" t="s">
        <v>1223</v>
      </c>
      <c r="J361" s="180" t="s">
        <v>1249</v>
      </c>
      <c r="K361" s="180" t="s">
        <v>1222</v>
      </c>
      <c r="L361" s="180" t="s">
        <v>1250</v>
      </c>
      <c r="N361" s="180" t="s">
        <v>3173</v>
      </c>
      <c r="O361" s="180" t="s">
        <v>4431</v>
      </c>
      <c r="P361" s="180" t="s">
        <v>64</v>
      </c>
      <c r="Q361" s="180" t="s">
        <v>4430</v>
      </c>
      <c r="R361" s="320"/>
      <c r="S361" s="180" t="s">
        <v>1099</v>
      </c>
      <c r="T361" s="180" t="s">
        <v>3148</v>
      </c>
      <c r="U361" s="180" t="s">
        <v>476</v>
      </c>
      <c r="V361" s="180" t="s">
        <v>3167</v>
      </c>
      <c r="W361" s="180" t="s">
        <v>3176</v>
      </c>
      <c r="X361" s="180" t="s">
        <v>4937</v>
      </c>
      <c r="Y361" s="180" t="s">
        <v>4938</v>
      </c>
      <c r="Z361" s="180" t="s">
        <v>80</v>
      </c>
      <c r="AA361" s="320"/>
      <c r="AE361" s="320"/>
    </row>
    <row r="362" spans="9:31" ht="14" x14ac:dyDescent="0.3">
      <c r="I362" s="180" t="s">
        <v>1223</v>
      </c>
      <c r="J362" s="180" t="s">
        <v>1237</v>
      </c>
      <c r="K362" s="180" t="s">
        <v>1222</v>
      </c>
      <c r="L362" s="180" t="s">
        <v>1238</v>
      </c>
      <c r="N362" s="180" t="s">
        <v>3173</v>
      </c>
      <c r="O362" s="180" t="s">
        <v>4734</v>
      </c>
      <c r="P362" s="180" t="s">
        <v>248</v>
      </c>
      <c r="Q362" s="180" t="s">
        <v>4939</v>
      </c>
      <c r="R362" s="320"/>
      <c r="S362" s="180" t="s">
        <v>1099</v>
      </c>
      <c r="T362" s="180" t="s">
        <v>3148</v>
      </c>
      <c r="U362" s="180" t="s">
        <v>476</v>
      </c>
      <c r="V362" s="180" t="s">
        <v>3167</v>
      </c>
      <c r="W362" s="180" t="s">
        <v>3176</v>
      </c>
      <c r="X362" s="180" t="s">
        <v>4940</v>
      </c>
      <c r="Y362" s="180" t="s">
        <v>4941</v>
      </c>
      <c r="Z362" s="180" t="s">
        <v>80</v>
      </c>
      <c r="AA362" s="320"/>
      <c r="AE362" s="320"/>
    </row>
    <row r="363" spans="9:31" ht="14" x14ac:dyDescent="0.3">
      <c r="I363" s="180" t="s">
        <v>1223</v>
      </c>
      <c r="J363" s="180" t="s">
        <v>943</v>
      </c>
      <c r="K363" s="180" t="s">
        <v>1222</v>
      </c>
      <c r="L363" s="180" t="s">
        <v>1234</v>
      </c>
      <c r="N363" s="180" t="s">
        <v>3173</v>
      </c>
      <c r="O363" s="180" t="s">
        <v>4942</v>
      </c>
      <c r="P363" s="180" t="s">
        <v>248</v>
      </c>
      <c r="Q363" s="180" t="s">
        <v>4943</v>
      </c>
      <c r="R363" s="320"/>
      <c r="S363" s="180" t="s">
        <v>1099</v>
      </c>
      <c r="T363" s="180" t="s">
        <v>3148</v>
      </c>
      <c r="U363" s="180" t="s">
        <v>476</v>
      </c>
      <c r="V363" s="180" t="s">
        <v>3167</v>
      </c>
      <c r="W363" s="180" t="s">
        <v>3176</v>
      </c>
      <c r="X363" s="180" t="s">
        <v>4944</v>
      </c>
      <c r="Y363" s="180" t="s">
        <v>4945</v>
      </c>
      <c r="Z363" s="180" t="s">
        <v>80</v>
      </c>
      <c r="AA363" s="320"/>
      <c r="AE363" s="320"/>
    </row>
    <row r="364" spans="9:31" ht="14" x14ac:dyDescent="0.3">
      <c r="I364" s="180" t="s">
        <v>1223</v>
      </c>
      <c r="J364" s="180" t="s">
        <v>1247</v>
      </c>
      <c r="K364" s="180" t="s">
        <v>1222</v>
      </c>
      <c r="L364" s="180" t="s">
        <v>1248</v>
      </c>
      <c r="N364" s="180" t="s">
        <v>3173</v>
      </c>
      <c r="O364" s="180" t="s">
        <v>4946</v>
      </c>
      <c r="P364" s="180" t="s">
        <v>291</v>
      </c>
      <c r="Q364" s="180" t="s">
        <v>4947</v>
      </c>
      <c r="R364" s="320"/>
      <c r="S364" s="180" t="s">
        <v>1099</v>
      </c>
      <c r="T364" s="180" t="s">
        <v>3148</v>
      </c>
      <c r="U364" s="180" t="s">
        <v>476</v>
      </c>
      <c r="V364" s="180" t="s">
        <v>3167</v>
      </c>
      <c r="W364" s="180" t="s">
        <v>3176</v>
      </c>
      <c r="X364" s="180" t="s">
        <v>4948</v>
      </c>
      <c r="Y364" s="180" t="s">
        <v>4949</v>
      </c>
      <c r="Z364" s="180" t="s">
        <v>80</v>
      </c>
      <c r="AA364" s="320"/>
      <c r="AE364" s="320"/>
    </row>
    <row r="365" spans="9:31" ht="14" x14ac:dyDescent="0.3">
      <c r="I365" s="180" t="s">
        <v>1223</v>
      </c>
      <c r="J365" s="180" t="s">
        <v>1230</v>
      </c>
      <c r="K365" s="180" t="s">
        <v>1222</v>
      </c>
      <c r="L365" s="180" t="s">
        <v>1231</v>
      </c>
      <c r="N365" s="180" t="s">
        <v>3173</v>
      </c>
      <c r="O365" s="180" t="s">
        <v>4438</v>
      </c>
      <c r="P365" s="180" t="s">
        <v>64</v>
      </c>
      <c r="Q365" s="180" t="s">
        <v>4437</v>
      </c>
      <c r="R365" s="320"/>
      <c r="S365" s="180" t="s">
        <v>1099</v>
      </c>
      <c r="T365" s="180" t="s">
        <v>3148</v>
      </c>
      <c r="U365" s="180" t="s">
        <v>476</v>
      </c>
      <c r="V365" s="180" t="s">
        <v>3167</v>
      </c>
      <c r="W365" s="180" t="s">
        <v>3176</v>
      </c>
      <c r="X365" s="180" t="s">
        <v>4950</v>
      </c>
      <c r="Y365" s="180" t="s">
        <v>4951</v>
      </c>
      <c r="Z365" s="180" t="s">
        <v>80</v>
      </c>
      <c r="AA365" s="320"/>
      <c r="AE365" s="320"/>
    </row>
    <row r="366" spans="9:31" ht="14" x14ac:dyDescent="0.3">
      <c r="I366" s="180" t="s">
        <v>1223</v>
      </c>
      <c r="J366" s="180" t="s">
        <v>1243</v>
      </c>
      <c r="K366" s="180" t="s">
        <v>1222</v>
      </c>
      <c r="L366" s="180" t="s">
        <v>1244</v>
      </c>
      <c r="N366" s="180" t="s">
        <v>3173</v>
      </c>
      <c r="O366" s="180" t="s">
        <v>4457</v>
      </c>
      <c r="P366" s="180" t="s">
        <v>64</v>
      </c>
      <c r="Q366" s="180" t="s">
        <v>4456</v>
      </c>
      <c r="R366" s="320"/>
      <c r="S366" s="180" t="s">
        <v>1099</v>
      </c>
      <c r="T366" s="180" t="s">
        <v>3148</v>
      </c>
      <c r="U366" s="180" t="s">
        <v>476</v>
      </c>
      <c r="V366" s="180" t="s">
        <v>3167</v>
      </c>
      <c r="W366" s="180" t="s">
        <v>3176</v>
      </c>
      <c r="X366" s="180" t="s">
        <v>4952</v>
      </c>
      <c r="Y366" s="180" t="s">
        <v>4953</v>
      </c>
      <c r="Z366" s="180" t="s">
        <v>80</v>
      </c>
      <c r="AA366" s="320"/>
      <c r="AE366" s="320"/>
    </row>
    <row r="367" spans="9:31" ht="14" x14ac:dyDescent="0.3">
      <c r="I367" s="180" t="s">
        <v>1223</v>
      </c>
      <c r="J367" s="180" t="s">
        <v>1241</v>
      </c>
      <c r="K367" s="180" t="s">
        <v>1222</v>
      </c>
      <c r="L367" s="180" t="s">
        <v>1242</v>
      </c>
      <c r="N367" s="180" t="s">
        <v>3173</v>
      </c>
      <c r="O367" s="180" t="s">
        <v>4954</v>
      </c>
      <c r="P367" s="180" t="s">
        <v>248</v>
      </c>
      <c r="Q367" s="180" t="s">
        <v>4955</v>
      </c>
      <c r="R367" s="320"/>
      <c r="S367" s="180" t="s">
        <v>1099</v>
      </c>
      <c r="T367" s="180" t="s">
        <v>3148</v>
      </c>
      <c r="U367" s="180" t="s">
        <v>476</v>
      </c>
      <c r="V367" s="180" t="s">
        <v>3167</v>
      </c>
      <c r="W367" s="180" t="s">
        <v>3176</v>
      </c>
      <c r="X367" s="180" t="s">
        <v>4956</v>
      </c>
      <c r="Y367" s="180" t="s">
        <v>4957</v>
      </c>
      <c r="Z367" s="180" t="s">
        <v>80</v>
      </c>
      <c r="AA367" s="320"/>
      <c r="AE367" s="320"/>
    </row>
    <row r="368" spans="9:31" ht="14" x14ac:dyDescent="0.3">
      <c r="I368" s="169" t="s">
        <v>670</v>
      </c>
      <c r="J368" s="377" t="s">
        <v>671</v>
      </c>
      <c r="K368" s="169" t="s">
        <v>1222</v>
      </c>
      <c r="L368" s="377"/>
      <c r="N368" s="180" t="s">
        <v>3173</v>
      </c>
      <c r="O368" s="180" t="s">
        <v>4068</v>
      </c>
      <c r="P368" s="180" t="s">
        <v>64</v>
      </c>
      <c r="Q368" s="180" t="s">
        <v>4444</v>
      </c>
      <c r="R368" s="320"/>
      <c r="S368" s="180" t="s">
        <v>1099</v>
      </c>
      <c r="T368" s="180" t="s">
        <v>3148</v>
      </c>
      <c r="U368" s="180" t="s">
        <v>476</v>
      </c>
      <c r="V368" s="180" t="s">
        <v>3167</v>
      </c>
      <c r="W368" s="180" t="s">
        <v>3176</v>
      </c>
      <c r="X368" s="180" t="s">
        <v>4958</v>
      </c>
      <c r="Y368" s="180" t="s">
        <v>4959</v>
      </c>
      <c r="Z368" s="180" t="s">
        <v>80</v>
      </c>
      <c r="AA368" s="320"/>
      <c r="AE368" s="320"/>
    </row>
    <row r="369" spans="9:31" ht="14" x14ac:dyDescent="0.3">
      <c r="I369" s="376" t="s">
        <v>681</v>
      </c>
      <c r="J369" s="376" t="s">
        <v>682</v>
      </c>
      <c r="K369" s="376" t="s">
        <v>683</v>
      </c>
      <c r="L369" s="376" t="s">
        <v>684</v>
      </c>
      <c r="N369" s="180" t="s">
        <v>3173</v>
      </c>
      <c r="O369" s="180" t="s">
        <v>4960</v>
      </c>
      <c r="P369" s="180" t="s">
        <v>248</v>
      </c>
      <c r="Q369" s="180" t="s">
        <v>4961</v>
      </c>
      <c r="R369" s="320"/>
      <c r="S369" s="180" t="s">
        <v>1099</v>
      </c>
      <c r="T369" s="180" t="s">
        <v>3148</v>
      </c>
      <c r="U369" s="180" t="s">
        <v>476</v>
      </c>
      <c r="V369" s="180" t="s">
        <v>3167</v>
      </c>
      <c r="W369" s="180" t="s">
        <v>3176</v>
      </c>
      <c r="X369" s="180" t="s">
        <v>4962</v>
      </c>
      <c r="Y369" s="180" t="s">
        <v>4963</v>
      </c>
      <c r="Z369" s="180" t="s">
        <v>80</v>
      </c>
      <c r="AA369" s="320"/>
      <c r="AE369" s="320"/>
    </row>
    <row r="370" spans="9:31" ht="14" x14ac:dyDescent="0.3">
      <c r="I370" s="376" t="s">
        <v>681</v>
      </c>
      <c r="J370" s="376" t="s">
        <v>687</v>
      </c>
      <c r="K370" s="376" t="s">
        <v>683</v>
      </c>
      <c r="L370" s="376" t="s">
        <v>688</v>
      </c>
      <c r="N370" s="180" t="s">
        <v>3173</v>
      </c>
      <c r="O370" s="180" t="s">
        <v>956</v>
      </c>
      <c r="P370" s="180" t="s">
        <v>248</v>
      </c>
      <c r="Q370" s="180" t="s">
        <v>4964</v>
      </c>
      <c r="R370" s="320"/>
      <c r="S370" s="180" t="s">
        <v>1099</v>
      </c>
      <c r="T370" s="180" t="s">
        <v>3148</v>
      </c>
      <c r="U370" s="180" t="s">
        <v>476</v>
      </c>
      <c r="V370" s="180" t="s">
        <v>3167</v>
      </c>
      <c r="W370" s="180" t="s">
        <v>3176</v>
      </c>
      <c r="X370" s="180" t="s">
        <v>4965</v>
      </c>
      <c r="Y370" s="180" t="s">
        <v>4966</v>
      </c>
      <c r="Z370" s="180" t="s">
        <v>80</v>
      </c>
      <c r="AA370" s="320"/>
      <c r="AE370" s="320"/>
    </row>
    <row r="371" spans="9:31" ht="14" x14ac:dyDescent="0.3">
      <c r="I371" s="376" t="s">
        <v>681</v>
      </c>
      <c r="J371" s="376" t="s">
        <v>693</v>
      </c>
      <c r="K371" s="376" t="s">
        <v>683</v>
      </c>
      <c r="L371" s="376" t="s">
        <v>694</v>
      </c>
      <c r="N371" s="180" t="s">
        <v>3173</v>
      </c>
      <c r="O371" s="180" t="s">
        <v>4967</v>
      </c>
      <c r="P371" s="180" t="s">
        <v>248</v>
      </c>
      <c r="Q371" s="180" t="s">
        <v>4968</v>
      </c>
      <c r="R371" s="320"/>
      <c r="S371" s="180" t="s">
        <v>1099</v>
      </c>
      <c r="T371" s="180" t="s">
        <v>3148</v>
      </c>
      <c r="U371" s="180" t="s">
        <v>476</v>
      </c>
      <c r="V371" s="180" t="s">
        <v>3167</v>
      </c>
      <c r="W371" s="180" t="s">
        <v>3176</v>
      </c>
      <c r="X371" s="180" t="s">
        <v>4969</v>
      </c>
      <c r="Y371" s="180" t="s">
        <v>4970</v>
      </c>
      <c r="Z371" s="180" t="s">
        <v>80</v>
      </c>
      <c r="AA371" s="320"/>
      <c r="AE371" s="320"/>
    </row>
    <row r="372" spans="9:31" ht="14" x14ac:dyDescent="0.3">
      <c r="I372" s="376" t="s">
        <v>681</v>
      </c>
      <c r="J372" s="376" t="s">
        <v>699</v>
      </c>
      <c r="K372" s="376" t="s">
        <v>683</v>
      </c>
      <c r="L372" s="376" t="s">
        <v>700</v>
      </c>
      <c r="N372" s="180" t="s">
        <v>3173</v>
      </c>
      <c r="O372" s="180" t="s">
        <v>4971</v>
      </c>
      <c r="P372" s="180" t="s">
        <v>291</v>
      </c>
      <c r="Q372" s="180" t="s">
        <v>4972</v>
      </c>
      <c r="R372" s="320"/>
      <c r="S372" s="180" t="s">
        <v>1099</v>
      </c>
      <c r="T372" s="180" t="s">
        <v>3148</v>
      </c>
      <c r="U372" s="180" t="s">
        <v>476</v>
      </c>
      <c r="V372" s="180" t="s">
        <v>3167</v>
      </c>
      <c r="W372" s="180" t="s">
        <v>3176</v>
      </c>
      <c r="X372" s="180" t="s">
        <v>4973</v>
      </c>
      <c r="Y372" s="180" t="s">
        <v>4974</v>
      </c>
      <c r="Z372" s="180" t="s">
        <v>80</v>
      </c>
      <c r="AA372" s="320"/>
      <c r="AE372" s="320"/>
    </row>
    <row r="373" spans="9:31" ht="14" x14ac:dyDescent="0.3">
      <c r="I373" s="376" t="s">
        <v>681</v>
      </c>
      <c r="J373" s="376" t="s">
        <v>702</v>
      </c>
      <c r="K373" s="376" t="s">
        <v>683</v>
      </c>
      <c r="L373" s="376" t="s">
        <v>703</v>
      </c>
      <c r="N373" s="180" t="s">
        <v>3136</v>
      </c>
      <c r="O373" s="180" t="s">
        <v>4975</v>
      </c>
      <c r="P373" s="180" t="s">
        <v>345</v>
      </c>
      <c r="Q373" s="180" t="s">
        <v>4976</v>
      </c>
      <c r="R373" s="320"/>
      <c r="S373" s="180" t="s">
        <v>1099</v>
      </c>
      <c r="T373" s="180" t="s">
        <v>3148</v>
      </c>
      <c r="U373" s="180" t="s">
        <v>476</v>
      </c>
      <c r="V373" s="180" t="s">
        <v>3167</v>
      </c>
      <c r="W373" s="180" t="s">
        <v>3176</v>
      </c>
      <c r="X373" s="180" t="s">
        <v>4977</v>
      </c>
      <c r="Y373" s="180" t="s">
        <v>4978</v>
      </c>
      <c r="Z373" s="180" t="s">
        <v>80</v>
      </c>
      <c r="AA373" s="320"/>
      <c r="AE373" s="320"/>
    </row>
    <row r="374" spans="9:31" ht="14" x14ac:dyDescent="0.3">
      <c r="I374" s="376" t="s">
        <v>681</v>
      </c>
      <c r="J374" s="376" t="s">
        <v>690</v>
      </c>
      <c r="K374" s="376" t="s">
        <v>683</v>
      </c>
      <c r="L374" s="376" t="s">
        <v>691</v>
      </c>
      <c r="N374" s="180" t="s">
        <v>3136</v>
      </c>
      <c r="O374" s="180" t="s">
        <v>4979</v>
      </c>
      <c r="P374" s="180" t="s">
        <v>345</v>
      </c>
      <c r="Q374" s="180" t="s">
        <v>4980</v>
      </c>
      <c r="R374" s="320"/>
      <c r="S374" s="180" t="s">
        <v>1099</v>
      </c>
      <c r="T374" s="180" t="s">
        <v>3148</v>
      </c>
      <c r="U374" s="180" t="s">
        <v>476</v>
      </c>
      <c r="V374" s="180" t="s">
        <v>3167</v>
      </c>
      <c r="W374" s="180" t="s">
        <v>3176</v>
      </c>
      <c r="X374" s="180" t="s">
        <v>4981</v>
      </c>
      <c r="Y374" s="180" t="s">
        <v>4982</v>
      </c>
      <c r="Z374" s="180" t="s">
        <v>80</v>
      </c>
      <c r="AA374" s="320"/>
      <c r="AE374" s="320"/>
    </row>
    <row r="375" spans="9:31" ht="14" x14ac:dyDescent="0.3">
      <c r="I375" s="376" t="s">
        <v>681</v>
      </c>
      <c r="J375" s="376" t="s">
        <v>696</v>
      </c>
      <c r="K375" s="376" t="s">
        <v>683</v>
      </c>
      <c r="L375" s="376" t="s">
        <v>697</v>
      </c>
      <c r="N375" s="180" t="s">
        <v>3136</v>
      </c>
      <c r="O375" s="180" t="s">
        <v>4983</v>
      </c>
      <c r="P375" s="180" t="s">
        <v>345</v>
      </c>
      <c r="Q375" s="180" t="s">
        <v>4984</v>
      </c>
      <c r="R375" s="320"/>
      <c r="S375" s="180" t="s">
        <v>1099</v>
      </c>
      <c r="T375" s="180" t="s">
        <v>3148</v>
      </c>
      <c r="U375" s="180" t="s">
        <v>476</v>
      </c>
      <c r="V375" s="180" t="s">
        <v>3167</v>
      </c>
      <c r="W375" s="180" t="s">
        <v>3176</v>
      </c>
      <c r="X375" s="180" t="s">
        <v>4985</v>
      </c>
      <c r="Y375" s="180" t="s">
        <v>4068</v>
      </c>
      <c r="Z375" s="180" t="s">
        <v>80</v>
      </c>
      <c r="AA375" s="320"/>
      <c r="AE375" s="320"/>
    </row>
    <row r="376" spans="9:31" ht="14" x14ac:dyDescent="0.3">
      <c r="I376" s="376" t="s">
        <v>960</v>
      </c>
      <c r="J376" s="376" t="s">
        <v>971</v>
      </c>
      <c r="K376" s="376" t="s">
        <v>2154</v>
      </c>
      <c r="L376" s="376" t="s">
        <v>2166</v>
      </c>
      <c r="N376" s="180" t="s">
        <v>3136</v>
      </c>
      <c r="O376" s="180" t="s">
        <v>4986</v>
      </c>
      <c r="P376" s="180" t="s">
        <v>345</v>
      </c>
      <c r="Q376" s="180" t="s">
        <v>4987</v>
      </c>
      <c r="R376" s="320"/>
      <c r="S376" s="180" t="s">
        <v>1099</v>
      </c>
      <c r="T376" s="180" t="s">
        <v>3148</v>
      </c>
      <c r="U376" s="180" t="s">
        <v>476</v>
      </c>
      <c r="V376" s="180" t="s">
        <v>3167</v>
      </c>
      <c r="W376" s="180" t="s">
        <v>3176</v>
      </c>
      <c r="X376" s="180" t="s">
        <v>4988</v>
      </c>
      <c r="Y376" s="180" t="s">
        <v>4989</v>
      </c>
      <c r="Z376" s="180" t="s">
        <v>80</v>
      </c>
      <c r="AA376" s="320"/>
      <c r="AE376" s="320"/>
    </row>
    <row r="377" spans="9:31" ht="14" x14ac:dyDescent="0.3">
      <c r="I377" s="376" t="s">
        <v>960</v>
      </c>
      <c r="J377" s="376" t="s">
        <v>965</v>
      </c>
      <c r="K377" s="376" t="s">
        <v>2154</v>
      </c>
      <c r="L377" s="376" t="s">
        <v>2160</v>
      </c>
      <c r="N377" s="180" t="s">
        <v>3136</v>
      </c>
      <c r="O377" s="180" t="s">
        <v>4990</v>
      </c>
      <c r="P377" s="180" t="s">
        <v>345</v>
      </c>
      <c r="Q377" s="180" t="s">
        <v>4991</v>
      </c>
      <c r="R377" s="320"/>
      <c r="S377" s="180" t="s">
        <v>1099</v>
      </c>
      <c r="T377" s="180" t="s">
        <v>3148</v>
      </c>
      <c r="U377" s="180" t="s">
        <v>476</v>
      </c>
      <c r="V377" s="180" t="s">
        <v>3167</v>
      </c>
      <c r="W377" s="180" t="s">
        <v>3176</v>
      </c>
      <c r="X377" s="180" t="s">
        <v>4992</v>
      </c>
      <c r="Y377" s="180" t="s">
        <v>4993</v>
      </c>
      <c r="Z377" s="180" t="s">
        <v>80</v>
      </c>
      <c r="AA377" s="320"/>
      <c r="AE377" s="320"/>
    </row>
    <row r="378" spans="9:31" ht="14" x14ac:dyDescent="0.3">
      <c r="I378" s="376" t="s">
        <v>960</v>
      </c>
      <c r="J378" s="376" t="s">
        <v>975</v>
      </c>
      <c r="K378" s="376" t="s">
        <v>2154</v>
      </c>
      <c r="L378" s="376" t="s">
        <v>2170</v>
      </c>
      <c r="N378" s="180" t="s">
        <v>3136</v>
      </c>
      <c r="O378" s="180" t="s">
        <v>3136</v>
      </c>
      <c r="P378" s="180" t="s">
        <v>345</v>
      </c>
      <c r="Q378" s="180" t="s">
        <v>4994</v>
      </c>
      <c r="R378" s="320"/>
      <c r="S378" s="180" t="s">
        <v>1099</v>
      </c>
      <c r="T378" s="180" t="s">
        <v>3148</v>
      </c>
      <c r="U378" s="180" t="s">
        <v>476</v>
      </c>
      <c r="V378" s="180" t="s">
        <v>3167</v>
      </c>
      <c r="W378" s="180" t="s">
        <v>3176</v>
      </c>
      <c r="X378" s="180" t="s">
        <v>4995</v>
      </c>
      <c r="Y378" s="180" t="s">
        <v>4996</v>
      </c>
      <c r="Z378" s="180" t="s">
        <v>80</v>
      </c>
      <c r="AA378" s="320"/>
      <c r="AE378" s="320"/>
    </row>
    <row r="379" spans="9:31" ht="14" x14ac:dyDescent="0.3">
      <c r="I379" s="376" t="s">
        <v>960</v>
      </c>
      <c r="J379" s="376" t="s">
        <v>969</v>
      </c>
      <c r="K379" s="376" t="s">
        <v>2154</v>
      </c>
      <c r="L379" s="376" t="s">
        <v>2164</v>
      </c>
      <c r="N379" s="180" t="s">
        <v>3136</v>
      </c>
      <c r="O379" s="180" t="s">
        <v>4997</v>
      </c>
      <c r="P379" s="180" t="s">
        <v>345</v>
      </c>
      <c r="Q379" s="180" t="s">
        <v>4998</v>
      </c>
      <c r="R379" s="320"/>
      <c r="S379" s="180" t="s">
        <v>1099</v>
      </c>
      <c r="T379" s="180" t="s">
        <v>3148</v>
      </c>
      <c r="U379" s="180" t="s">
        <v>476</v>
      </c>
      <c r="V379" s="180" t="s">
        <v>3167</v>
      </c>
      <c r="W379" s="180" t="s">
        <v>3176</v>
      </c>
      <c r="X379" s="180" t="s">
        <v>4999</v>
      </c>
      <c r="Y379" s="180" t="s">
        <v>5000</v>
      </c>
      <c r="Z379" s="180" t="s">
        <v>80</v>
      </c>
      <c r="AA379" s="320"/>
      <c r="AE379" s="320"/>
    </row>
    <row r="380" spans="9:31" ht="14" x14ac:dyDescent="0.3">
      <c r="I380" s="376" t="s">
        <v>960</v>
      </c>
      <c r="J380" s="376" t="s">
        <v>974</v>
      </c>
      <c r="K380" s="376" t="s">
        <v>2154</v>
      </c>
      <c r="L380" s="376" t="s">
        <v>2169</v>
      </c>
      <c r="N380" s="180" t="s">
        <v>3136</v>
      </c>
      <c r="O380" s="180" t="s">
        <v>5001</v>
      </c>
      <c r="P380" s="180" t="s">
        <v>345</v>
      </c>
      <c r="Q380" s="180" t="s">
        <v>5002</v>
      </c>
      <c r="R380" s="320"/>
      <c r="S380" s="180" t="s">
        <v>1099</v>
      </c>
      <c r="T380" s="180" t="s">
        <v>3148</v>
      </c>
      <c r="U380" s="180" t="s">
        <v>476</v>
      </c>
      <c r="V380" s="180" t="s">
        <v>3167</v>
      </c>
      <c r="W380" s="180" t="s">
        <v>3176</v>
      </c>
      <c r="X380" s="180" t="s">
        <v>5003</v>
      </c>
      <c r="Y380" s="180" t="s">
        <v>5004</v>
      </c>
      <c r="Z380" s="180" t="s">
        <v>80</v>
      </c>
      <c r="AA380" s="320"/>
      <c r="AE380" s="320"/>
    </row>
    <row r="381" spans="9:31" ht="14" x14ac:dyDescent="0.3">
      <c r="I381" s="376" t="s">
        <v>960</v>
      </c>
      <c r="J381" s="376" t="s">
        <v>964</v>
      </c>
      <c r="K381" s="376" t="s">
        <v>2154</v>
      </c>
      <c r="L381" s="376" t="s">
        <v>2159</v>
      </c>
      <c r="N381" s="180" t="s">
        <v>3136</v>
      </c>
      <c r="O381" s="180" t="s">
        <v>2964</v>
      </c>
      <c r="P381" s="180" t="s">
        <v>345</v>
      </c>
      <c r="Q381" s="180" t="s">
        <v>5005</v>
      </c>
      <c r="R381" s="320"/>
      <c r="S381" s="180" t="s">
        <v>1099</v>
      </c>
      <c r="T381" s="180" t="s">
        <v>3148</v>
      </c>
      <c r="U381" s="180" t="s">
        <v>476</v>
      </c>
      <c r="V381" s="180" t="s">
        <v>3167</v>
      </c>
      <c r="W381" s="180" t="s">
        <v>3176</v>
      </c>
      <c r="X381" s="180" t="s">
        <v>5006</v>
      </c>
      <c r="Y381" s="180" t="s">
        <v>5007</v>
      </c>
      <c r="Z381" s="180" t="s">
        <v>80</v>
      </c>
      <c r="AA381" s="320"/>
      <c r="AE381" s="320"/>
    </row>
    <row r="382" spans="9:31" ht="14" x14ac:dyDescent="0.3">
      <c r="I382" s="376" t="s">
        <v>960</v>
      </c>
      <c r="J382" s="376" t="s">
        <v>962</v>
      </c>
      <c r="K382" s="376" t="s">
        <v>2154</v>
      </c>
      <c r="L382" s="376" t="s">
        <v>2157</v>
      </c>
      <c r="N382" s="180" t="s">
        <v>3136</v>
      </c>
      <c r="O382" s="180" t="s">
        <v>5008</v>
      </c>
      <c r="P382" s="180" t="s">
        <v>345</v>
      </c>
      <c r="Q382" s="180" t="s">
        <v>5009</v>
      </c>
      <c r="R382" s="320"/>
      <c r="S382" s="180" t="s">
        <v>1099</v>
      </c>
      <c r="T382" s="180" t="s">
        <v>3148</v>
      </c>
      <c r="U382" s="180" t="s">
        <v>476</v>
      </c>
      <c r="V382" s="180" t="s">
        <v>3167</v>
      </c>
      <c r="W382" s="180" t="s">
        <v>3176</v>
      </c>
      <c r="X382" s="180" t="s">
        <v>5010</v>
      </c>
      <c r="Y382" s="180" t="s">
        <v>5011</v>
      </c>
      <c r="Z382" s="180" t="s">
        <v>80</v>
      </c>
      <c r="AA382" s="320"/>
      <c r="AE382" s="320"/>
    </row>
    <row r="383" spans="9:31" ht="14" x14ac:dyDescent="0.3">
      <c r="I383" s="376" t="s">
        <v>960</v>
      </c>
      <c r="J383" s="376" t="s">
        <v>976</v>
      </c>
      <c r="K383" s="376" t="s">
        <v>2154</v>
      </c>
      <c r="L383" s="376" t="s">
        <v>2171</v>
      </c>
      <c r="N383" s="180" t="s">
        <v>3136</v>
      </c>
      <c r="O383" s="180" t="s">
        <v>5012</v>
      </c>
      <c r="P383" s="180" t="s">
        <v>345</v>
      </c>
      <c r="Q383" s="180" t="s">
        <v>5013</v>
      </c>
      <c r="R383" s="320"/>
      <c r="S383" s="180" t="s">
        <v>1099</v>
      </c>
      <c r="T383" s="180" t="s">
        <v>3148</v>
      </c>
      <c r="U383" s="180" t="s">
        <v>476</v>
      </c>
      <c r="V383" s="180" t="s">
        <v>3167</v>
      </c>
      <c r="W383" s="180" t="s">
        <v>3177</v>
      </c>
      <c r="X383" s="180" t="s">
        <v>5014</v>
      </c>
      <c r="Y383" s="180" t="s">
        <v>5015</v>
      </c>
      <c r="Z383" s="180" t="s">
        <v>82</v>
      </c>
      <c r="AA383" s="320"/>
      <c r="AE383" s="320"/>
    </row>
    <row r="384" spans="9:31" ht="14" x14ac:dyDescent="0.3">
      <c r="I384" s="376" t="s">
        <v>960</v>
      </c>
      <c r="J384" s="376" t="s">
        <v>960</v>
      </c>
      <c r="K384" s="376" t="s">
        <v>2154</v>
      </c>
      <c r="L384" s="376" t="s">
        <v>2155</v>
      </c>
      <c r="N384" s="180" t="s">
        <v>3136</v>
      </c>
      <c r="O384" s="180" t="s">
        <v>5016</v>
      </c>
      <c r="P384" s="180" t="s">
        <v>345</v>
      </c>
      <c r="Q384" s="180" t="s">
        <v>5017</v>
      </c>
      <c r="R384" s="320"/>
      <c r="S384" s="180" t="s">
        <v>1099</v>
      </c>
      <c r="T384" s="180" t="s">
        <v>3148</v>
      </c>
      <c r="U384" s="180" t="s">
        <v>476</v>
      </c>
      <c r="V384" s="180" t="s">
        <v>3167</v>
      </c>
      <c r="W384" s="180" t="s">
        <v>3177</v>
      </c>
      <c r="X384" s="180" t="s">
        <v>5018</v>
      </c>
      <c r="Y384" s="180" t="s">
        <v>5019</v>
      </c>
      <c r="Z384" s="180" t="s">
        <v>82</v>
      </c>
      <c r="AA384" s="320"/>
      <c r="AE384" s="320"/>
    </row>
    <row r="385" spans="9:31" ht="14" x14ac:dyDescent="0.3">
      <c r="I385" s="376" t="s">
        <v>960</v>
      </c>
      <c r="J385" s="376" t="s">
        <v>970</v>
      </c>
      <c r="K385" s="376" t="s">
        <v>2154</v>
      </c>
      <c r="L385" s="376" t="s">
        <v>2165</v>
      </c>
      <c r="N385" s="180" t="s">
        <v>3136</v>
      </c>
      <c r="O385" s="180" t="s">
        <v>5020</v>
      </c>
      <c r="P385" s="180" t="s">
        <v>345</v>
      </c>
      <c r="Q385" s="180" t="s">
        <v>5021</v>
      </c>
      <c r="R385" s="320"/>
      <c r="S385" s="180" t="s">
        <v>1099</v>
      </c>
      <c r="T385" s="180" t="s">
        <v>3148</v>
      </c>
      <c r="U385" s="180" t="s">
        <v>476</v>
      </c>
      <c r="V385" s="180" t="s">
        <v>3167</v>
      </c>
      <c r="W385" s="180" t="s">
        <v>3177</v>
      </c>
      <c r="X385" s="180" t="s">
        <v>5022</v>
      </c>
      <c r="Y385" s="180" t="s">
        <v>5023</v>
      </c>
      <c r="Z385" s="180" t="s">
        <v>82</v>
      </c>
      <c r="AA385" s="320"/>
      <c r="AE385" s="320"/>
    </row>
    <row r="386" spans="9:31" ht="14" x14ac:dyDescent="0.3">
      <c r="I386" s="376" t="s">
        <v>960</v>
      </c>
      <c r="J386" s="376" t="s">
        <v>966</v>
      </c>
      <c r="K386" s="376" t="s">
        <v>2154</v>
      </c>
      <c r="L386" s="376" t="s">
        <v>2161</v>
      </c>
      <c r="N386" s="180" t="s">
        <v>3136</v>
      </c>
      <c r="O386" s="180" t="s">
        <v>5024</v>
      </c>
      <c r="P386" s="180" t="s">
        <v>345</v>
      </c>
      <c r="Q386" s="180" t="s">
        <v>5025</v>
      </c>
      <c r="R386" s="320"/>
      <c r="S386" s="180" t="s">
        <v>1099</v>
      </c>
      <c r="T386" s="180" t="s">
        <v>3148</v>
      </c>
      <c r="U386" s="180" t="s">
        <v>476</v>
      </c>
      <c r="V386" s="180" t="s">
        <v>3167</v>
      </c>
      <c r="W386" s="180" t="s">
        <v>3177</v>
      </c>
      <c r="X386" s="180" t="s">
        <v>5026</v>
      </c>
      <c r="Y386" s="180" t="s">
        <v>5027</v>
      </c>
      <c r="Z386" s="180" t="s">
        <v>82</v>
      </c>
      <c r="AA386" s="320"/>
      <c r="AE386" s="320"/>
    </row>
    <row r="387" spans="9:31" ht="14" x14ac:dyDescent="0.3">
      <c r="I387" s="376" t="s">
        <v>960</v>
      </c>
      <c r="J387" s="376" t="s">
        <v>973</v>
      </c>
      <c r="K387" s="376" t="s">
        <v>2154</v>
      </c>
      <c r="L387" s="376" t="s">
        <v>2168</v>
      </c>
      <c r="N387" s="180" t="s">
        <v>3136</v>
      </c>
      <c r="O387" s="180" t="s">
        <v>5028</v>
      </c>
      <c r="P387" s="180" t="s">
        <v>345</v>
      </c>
      <c r="Q387" s="180" t="s">
        <v>5029</v>
      </c>
      <c r="R387" s="320"/>
      <c r="S387" s="180" t="s">
        <v>1099</v>
      </c>
      <c r="T387" s="180" t="s">
        <v>3148</v>
      </c>
      <c r="U387" s="180" t="s">
        <v>476</v>
      </c>
      <c r="V387" s="180" t="s">
        <v>3167</v>
      </c>
      <c r="W387" s="180" t="s">
        <v>3177</v>
      </c>
      <c r="X387" s="180" t="s">
        <v>5030</v>
      </c>
      <c r="Y387" s="180" t="s">
        <v>5031</v>
      </c>
      <c r="Z387" s="180" t="s">
        <v>82</v>
      </c>
      <c r="AA387" s="320"/>
      <c r="AE387" s="320"/>
    </row>
    <row r="388" spans="9:31" ht="14" x14ac:dyDescent="0.3">
      <c r="I388" s="376" t="s">
        <v>960</v>
      </c>
      <c r="J388" s="376" t="s">
        <v>963</v>
      </c>
      <c r="K388" s="376" t="s">
        <v>2154</v>
      </c>
      <c r="L388" s="376" t="s">
        <v>2158</v>
      </c>
      <c r="N388" s="180" t="s">
        <v>3136</v>
      </c>
      <c r="O388" s="180" t="s">
        <v>5032</v>
      </c>
      <c r="P388" s="180" t="s">
        <v>345</v>
      </c>
      <c r="Q388" s="180" t="s">
        <v>5033</v>
      </c>
      <c r="R388" s="320"/>
      <c r="S388" s="180" t="s">
        <v>1099</v>
      </c>
      <c r="T388" s="180" t="s">
        <v>3148</v>
      </c>
      <c r="U388" s="180" t="s">
        <v>476</v>
      </c>
      <c r="V388" s="180" t="s">
        <v>3167</v>
      </c>
      <c r="W388" s="180" t="s">
        <v>3177</v>
      </c>
      <c r="X388" s="180" t="s">
        <v>5034</v>
      </c>
      <c r="Y388" s="180" t="s">
        <v>4301</v>
      </c>
      <c r="Z388" s="180" t="s">
        <v>82</v>
      </c>
      <c r="AA388" s="320"/>
      <c r="AE388" s="320"/>
    </row>
    <row r="389" spans="9:31" ht="14" x14ac:dyDescent="0.3">
      <c r="I389" s="376" t="s">
        <v>960</v>
      </c>
      <c r="J389" s="376" t="s">
        <v>972</v>
      </c>
      <c r="K389" s="376" t="s">
        <v>2154</v>
      </c>
      <c r="L389" s="376" t="s">
        <v>2167</v>
      </c>
      <c r="N389" s="180" t="s">
        <v>3136</v>
      </c>
      <c r="O389" s="180" t="s">
        <v>5035</v>
      </c>
      <c r="P389" s="180" t="s">
        <v>345</v>
      </c>
      <c r="Q389" s="180" t="s">
        <v>5036</v>
      </c>
      <c r="R389" s="320"/>
      <c r="S389" s="180" t="s">
        <v>1099</v>
      </c>
      <c r="T389" s="180" t="s">
        <v>3148</v>
      </c>
      <c r="U389" s="180" t="s">
        <v>476</v>
      </c>
      <c r="V389" s="180" t="s">
        <v>3167</v>
      </c>
      <c r="W389" s="180" t="s">
        <v>3177</v>
      </c>
      <c r="X389" s="180" t="s">
        <v>5037</v>
      </c>
      <c r="Y389" s="180" t="s">
        <v>5038</v>
      </c>
      <c r="Z389" s="180" t="s">
        <v>82</v>
      </c>
      <c r="AA389" s="320"/>
      <c r="AE389" s="320"/>
    </row>
    <row r="390" spans="9:31" ht="14" x14ac:dyDescent="0.3">
      <c r="I390" s="376" t="s">
        <v>960</v>
      </c>
      <c r="J390" s="376" t="s">
        <v>968</v>
      </c>
      <c r="K390" s="376" t="s">
        <v>2154</v>
      </c>
      <c r="L390" s="376" t="s">
        <v>2163</v>
      </c>
      <c r="N390" s="180" t="s">
        <v>3136</v>
      </c>
      <c r="O390" s="180" t="s">
        <v>5039</v>
      </c>
      <c r="P390" s="180" t="s">
        <v>345</v>
      </c>
      <c r="Q390" s="180" t="s">
        <v>5040</v>
      </c>
      <c r="R390" s="320"/>
      <c r="S390" s="180" t="s">
        <v>1099</v>
      </c>
      <c r="T390" s="180" t="s">
        <v>3148</v>
      </c>
      <c r="U390" s="180" t="s">
        <v>476</v>
      </c>
      <c r="V390" s="180" t="s">
        <v>3167</v>
      </c>
      <c r="W390" s="180" t="s">
        <v>3177</v>
      </c>
      <c r="X390" s="180" t="s">
        <v>5041</v>
      </c>
      <c r="Y390" s="180" t="s">
        <v>5042</v>
      </c>
      <c r="Z390" s="180" t="s">
        <v>82</v>
      </c>
      <c r="AA390" s="320"/>
      <c r="AE390" s="320"/>
    </row>
    <row r="391" spans="9:31" ht="14" x14ac:dyDescent="0.3">
      <c r="I391" s="376" t="s">
        <v>960</v>
      </c>
      <c r="J391" s="376" t="s">
        <v>967</v>
      </c>
      <c r="K391" s="376" t="s">
        <v>2154</v>
      </c>
      <c r="L391" s="376" t="s">
        <v>2162</v>
      </c>
      <c r="N391" s="180" t="s">
        <v>3136</v>
      </c>
      <c r="O391" s="180" t="s">
        <v>5043</v>
      </c>
      <c r="P391" s="180" t="s">
        <v>345</v>
      </c>
      <c r="Q391" s="180" t="s">
        <v>5044</v>
      </c>
      <c r="R391" s="320"/>
      <c r="S391" s="180" t="s">
        <v>1099</v>
      </c>
      <c r="T391" s="180" t="s">
        <v>3148</v>
      </c>
      <c r="U391" s="180" t="s">
        <v>476</v>
      </c>
      <c r="V391" s="180" t="s">
        <v>3167</v>
      </c>
      <c r="W391" s="180" t="s">
        <v>3177</v>
      </c>
      <c r="X391" s="180" t="s">
        <v>5045</v>
      </c>
      <c r="Y391" s="180" t="s">
        <v>5046</v>
      </c>
      <c r="Z391" s="180" t="s">
        <v>82</v>
      </c>
      <c r="AA391" s="320"/>
      <c r="AE391" s="320"/>
    </row>
    <row r="392" spans="9:31" ht="14" x14ac:dyDescent="0.3">
      <c r="I392" s="376" t="s">
        <v>960</v>
      </c>
      <c r="J392" s="376" t="s">
        <v>961</v>
      </c>
      <c r="K392" s="376" t="s">
        <v>2154</v>
      </c>
      <c r="L392" s="376" t="s">
        <v>2156</v>
      </c>
      <c r="N392" s="180" t="s">
        <v>3136</v>
      </c>
      <c r="O392" s="180" t="s">
        <v>5047</v>
      </c>
      <c r="P392" s="180" t="s">
        <v>345</v>
      </c>
      <c r="Q392" s="180" t="s">
        <v>5048</v>
      </c>
      <c r="R392" s="320"/>
      <c r="S392" s="180" t="s">
        <v>1099</v>
      </c>
      <c r="T392" s="180" t="s">
        <v>3148</v>
      </c>
      <c r="U392" s="180" t="s">
        <v>476</v>
      </c>
      <c r="V392" s="180" t="s">
        <v>3167</v>
      </c>
      <c r="W392" s="180" t="s">
        <v>3177</v>
      </c>
      <c r="X392" s="180" t="s">
        <v>5049</v>
      </c>
      <c r="Y392" s="180" t="s">
        <v>5050</v>
      </c>
      <c r="Z392" s="180" t="s">
        <v>82</v>
      </c>
      <c r="AA392" s="320"/>
      <c r="AE392" s="320"/>
    </row>
    <row r="393" spans="9:31" ht="14" x14ac:dyDescent="0.3">
      <c r="I393" s="376" t="s">
        <v>634</v>
      </c>
      <c r="J393" s="376" t="s">
        <v>740</v>
      </c>
      <c r="K393" s="376" t="s">
        <v>706</v>
      </c>
      <c r="L393" s="376" t="s">
        <v>741</v>
      </c>
      <c r="N393" s="180" t="s">
        <v>3136</v>
      </c>
      <c r="O393" s="180" t="s">
        <v>5051</v>
      </c>
      <c r="P393" s="180" t="s">
        <v>345</v>
      </c>
      <c r="Q393" s="180" t="s">
        <v>5052</v>
      </c>
      <c r="R393" s="320"/>
      <c r="S393" s="180" t="s">
        <v>1099</v>
      </c>
      <c r="T393" s="180" t="s">
        <v>3148</v>
      </c>
      <c r="U393" s="180" t="s">
        <v>476</v>
      </c>
      <c r="V393" s="180" t="s">
        <v>3167</v>
      </c>
      <c r="W393" s="180" t="s">
        <v>3177</v>
      </c>
      <c r="X393" s="180" t="s">
        <v>5053</v>
      </c>
      <c r="Y393" s="180" t="s">
        <v>5054</v>
      </c>
      <c r="Z393" s="180" t="s">
        <v>82</v>
      </c>
      <c r="AA393" s="320"/>
      <c r="AE393" s="320"/>
    </row>
    <row r="394" spans="9:31" ht="14" x14ac:dyDescent="0.3">
      <c r="I394" s="376" t="s">
        <v>634</v>
      </c>
      <c r="J394" s="376" t="s">
        <v>750</v>
      </c>
      <c r="K394" s="376" t="s">
        <v>706</v>
      </c>
      <c r="L394" s="376" t="s">
        <v>751</v>
      </c>
      <c r="N394" s="180" t="s">
        <v>3136</v>
      </c>
      <c r="O394" s="180" t="s">
        <v>5055</v>
      </c>
      <c r="P394" s="180" t="s">
        <v>345</v>
      </c>
      <c r="Q394" s="180" t="s">
        <v>5056</v>
      </c>
      <c r="R394" s="320"/>
      <c r="S394" s="180" t="s">
        <v>1099</v>
      </c>
      <c r="T394" s="180" t="s">
        <v>3148</v>
      </c>
      <c r="U394" s="180" t="s">
        <v>476</v>
      </c>
      <c r="V394" s="180" t="s">
        <v>3167</v>
      </c>
      <c r="W394" s="180" t="s">
        <v>3177</v>
      </c>
      <c r="X394" s="180" t="s">
        <v>5057</v>
      </c>
      <c r="Y394" s="180" t="s">
        <v>5058</v>
      </c>
      <c r="Z394" s="180" t="s">
        <v>82</v>
      </c>
      <c r="AA394" s="320"/>
      <c r="AE394" s="320"/>
    </row>
    <row r="395" spans="9:31" ht="14" x14ac:dyDescent="0.3">
      <c r="I395" s="376" t="s">
        <v>634</v>
      </c>
      <c r="J395" s="376" t="s">
        <v>735</v>
      </c>
      <c r="K395" s="376" t="s">
        <v>706</v>
      </c>
      <c r="L395" s="376" t="s">
        <v>736</v>
      </c>
      <c r="N395" s="180" t="s">
        <v>3136</v>
      </c>
      <c r="O395" s="180" t="s">
        <v>4494</v>
      </c>
      <c r="P395" s="180" t="s">
        <v>345</v>
      </c>
      <c r="Q395" s="180" t="s">
        <v>5059</v>
      </c>
      <c r="R395" s="320"/>
      <c r="S395" s="180" t="s">
        <v>1099</v>
      </c>
      <c r="T395" s="180" t="s">
        <v>3148</v>
      </c>
      <c r="U395" s="180" t="s">
        <v>476</v>
      </c>
      <c r="V395" s="180" t="s">
        <v>3167</v>
      </c>
      <c r="W395" s="180" t="s">
        <v>3177</v>
      </c>
      <c r="X395" s="180" t="s">
        <v>5060</v>
      </c>
      <c r="Y395" s="180" t="s">
        <v>5061</v>
      </c>
      <c r="Z395" s="180" t="s">
        <v>82</v>
      </c>
      <c r="AA395" s="320"/>
      <c r="AE395" s="320"/>
    </row>
    <row r="396" spans="9:31" ht="14" x14ac:dyDescent="0.3">
      <c r="I396" s="376" t="s">
        <v>634</v>
      </c>
      <c r="J396" s="376" t="s">
        <v>726</v>
      </c>
      <c r="K396" s="376" t="s">
        <v>706</v>
      </c>
      <c r="L396" s="376" t="s">
        <v>727</v>
      </c>
      <c r="N396" s="180" t="s">
        <v>3221</v>
      </c>
      <c r="O396" s="180" t="s">
        <v>5062</v>
      </c>
      <c r="P396" s="180" t="s">
        <v>293</v>
      </c>
      <c r="Q396" s="180" t="s">
        <v>5063</v>
      </c>
      <c r="R396" s="320"/>
      <c r="S396" s="180" t="s">
        <v>1099</v>
      </c>
      <c r="T396" s="180" t="s">
        <v>3148</v>
      </c>
      <c r="U396" s="180" t="s">
        <v>476</v>
      </c>
      <c r="V396" s="180" t="s">
        <v>3167</v>
      </c>
      <c r="W396" s="180" t="s">
        <v>3177</v>
      </c>
      <c r="X396" s="180" t="s">
        <v>5064</v>
      </c>
      <c r="Y396" s="180" t="s">
        <v>5065</v>
      </c>
      <c r="Z396" s="180" t="s">
        <v>82</v>
      </c>
      <c r="AA396" s="320"/>
      <c r="AE396" s="320"/>
    </row>
    <row r="397" spans="9:31" ht="14" x14ac:dyDescent="0.3">
      <c r="I397" s="376" t="s">
        <v>634</v>
      </c>
      <c r="J397" s="376" t="s">
        <v>705</v>
      </c>
      <c r="K397" s="376" t="s">
        <v>706</v>
      </c>
      <c r="L397" s="376" t="s">
        <v>707</v>
      </c>
      <c r="N397" s="180" t="s">
        <v>3221</v>
      </c>
      <c r="O397" s="180" t="s">
        <v>5066</v>
      </c>
      <c r="P397" s="180" t="s">
        <v>293</v>
      </c>
      <c r="Q397" s="180" t="s">
        <v>5067</v>
      </c>
      <c r="R397" s="320"/>
      <c r="S397" s="180" t="s">
        <v>1099</v>
      </c>
      <c r="T397" s="180" t="s">
        <v>3148</v>
      </c>
      <c r="U397" s="180" t="s">
        <v>476</v>
      </c>
      <c r="V397" s="180" t="s">
        <v>3167</v>
      </c>
      <c r="W397" s="180" t="s">
        <v>3177</v>
      </c>
      <c r="X397" s="180" t="s">
        <v>5068</v>
      </c>
      <c r="Y397" s="180" t="s">
        <v>5069</v>
      </c>
      <c r="Z397" s="180" t="s">
        <v>82</v>
      </c>
      <c r="AA397" s="320"/>
      <c r="AE397" s="320"/>
    </row>
    <row r="398" spans="9:31" ht="14" x14ac:dyDescent="0.3">
      <c r="I398" s="376" t="s">
        <v>634</v>
      </c>
      <c r="J398" s="376" t="s">
        <v>640</v>
      </c>
      <c r="K398" s="376" t="s">
        <v>706</v>
      </c>
      <c r="L398" s="376" t="s">
        <v>720</v>
      </c>
      <c r="N398" s="180" t="s">
        <v>3221</v>
      </c>
      <c r="O398" s="180" t="s">
        <v>5070</v>
      </c>
      <c r="P398" s="180" t="s">
        <v>293</v>
      </c>
      <c r="Q398" s="180" t="s">
        <v>5071</v>
      </c>
      <c r="R398" s="320"/>
      <c r="S398" s="180" t="s">
        <v>1099</v>
      </c>
      <c r="T398" s="180" t="s">
        <v>3148</v>
      </c>
      <c r="U398" s="180" t="s">
        <v>476</v>
      </c>
      <c r="V398" s="180" t="s">
        <v>3167</v>
      </c>
      <c r="W398" s="180" t="s">
        <v>3177</v>
      </c>
      <c r="X398" s="180" t="s">
        <v>5072</v>
      </c>
      <c r="Y398" s="180" t="s">
        <v>5073</v>
      </c>
      <c r="Z398" s="180" t="s">
        <v>82</v>
      </c>
      <c r="AA398" s="320"/>
      <c r="AE398" s="320"/>
    </row>
    <row r="399" spans="9:31" ht="14" x14ac:dyDescent="0.3">
      <c r="I399" s="376" t="s">
        <v>634</v>
      </c>
      <c r="J399" s="376" t="s">
        <v>641</v>
      </c>
      <c r="K399" s="376" t="s">
        <v>706</v>
      </c>
      <c r="L399" s="376" t="s">
        <v>731</v>
      </c>
      <c r="N399" s="180" t="s">
        <v>3221</v>
      </c>
      <c r="O399" s="180" t="s">
        <v>5074</v>
      </c>
      <c r="P399" s="180" t="s">
        <v>293</v>
      </c>
      <c r="Q399" s="180" t="s">
        <v>5075</v>
      </c>
      <c r="R399" s="320"/>
      <c r="S399" s="180" t="s">
        <v>1099</v>
      </c>
      <c r="T399" s="180" t="s">
        <v>3148</v>
      </c>
      <c r="U399" s="180" t="s">
        <v>476</v>
      </c>
      <c r="V399" s="180" t="s">
        <v>3167</v>
      </c>
      <c r="W399" s="180" t="s">
        <v>3177</v>
      </c>
      <c r="X399" s="180" t="s">
        <v>5076</v>
      </c>
      <c r="Y399" s="180" t="s">
        <v>5077</v>
      </c>
      <c r="Z399" s="180" t="s">
        <v>82</v>
      </c>
      <c r="AA399" s="320"/>
      <c r="AE399" s="320"/>
    </row>
    <row r="400" spans="9:31" ht="14" x14ac:dyDescent="0.3">
      <c r="I400" s="376" t="s">
        <v>634</v>
      </c>
      <c r="J400" s="376" t="s">
        <v>642</v>
      </c>
      <c r="K400" s="376" t="s">
        <v>706</v>
      </c>
      <c r="L400" s="376" t="s">
        <v>712</v>
      </c>
      <c r="N400" s="180" t="s">
        <v>3221</v>
      </c>
      <c r="O400" s="180" t="s">
        <v>5078</v>
      </c>
      <c r="P400" s="180" t="s">
        <v>293</v>
      </c>
      <c r="Q400" s="180" t="s">
        <v>5079</v>
      </c>
      <c r="R400" s="320"/>
      <c r="S400" s="180" t="s">
        <v>1099</v>
      </c>
      <c r="T400" s="180" t="s">
        <v>3148</v>
      </c>
      <c r="U400" s="180" t="s">
        <v>476</v>
      </c>
      <c r="V400" s="180" t="s">
        <v>3167</v>
      </c>
      <c r="W400" s="180" t="s">
        <v>3177</v>
      </c>
      <c r="X400" s="180" t="s">
        <v>5080</v>
      </c>
      <c r="Y400" s="180" t="s">
        <v>5081</v>
      </c>
      <c r="Z400" s="180" t="s">
        <v>82</v>
      </c>
      <c r="AA400" s="320"/>
      <c r="AE400" s="320"/>
    </row>
    <row r="401" spans="9:31" ht="14" x14ac:dyDescent="0.3">
      <c r="I401" s="376" t="s">
        <v>634</v>
      </c>
      <c r="J401" s="376" t="s">
        <v>643</v>
      </c>
      <c r="K401" s="376" t="s">
        <v>706</v>
      </c>
      <c r="L401" s="376" t="s">
        <v>713</v>
      </c>
      <c r="N401" s="180" t="s">
        <v>3221</v>
      </c>
      <c r="O401" s="180" t="s">
        <v>5082</v>
      </c>
      <c r="P401" s="180" t="s">
        <v>293</v>
      </c>
      <c r="Q401" s="180" t="s">
        <v>5083</v>
      </c>
      <c r="R401" s="320"/>
      <c r="S401" s="180" t="s">
        <v>1099</v>
      </c>
      <c r="T401" s="180" t="s">
        <v>3148</v>
      </c>
      <c r="U401" s="180" t="s">
        <v>476</v>
      </c>
      <c r="V401" s="180" t="s">
        <v>3167</v>
      </c>
      <c r="W401" s="180" t="s">
        <v>3177</v>
      </c>
      <c r="X401" s="180" t="s">
        <v>5084</v>
      </c>
      <c r="Y401" s="180" t="s">
        <v>5085</v>
      </c>
      <c r="Z401" s="180" t="s">
        <v>82</v>
      </c>
      <c r="AA401" s="320"/>
      <c r="AE401" s="320"/>
    </row>
    <row r="402" spans="9:31" ht="14" x14ac:dyDescent="0.3">
      <c r="I402" s="376" t="s">
        <v>634</v>
      </c>
      <c r="J402" s="376" t="s">
        <v>746</v>
      </c>
      <c r="K402" s="376" t="s">
        <v>706</v>
      </c>
      <c r="L402" s="376" t="s">
        <v>747</v>
      </c>
      <c r="N402" s="180" t="s">
        <v>3221</v>
      </c>
      <c r="O402" s="180" t="s">
        <v>5086</v>
      </c>
      <c r="P402" s="180" t="s">
        <v>293</v>
      </c>
      <c r="Q402" s="180" t="s">
        <v>5087</v>
      </c>
      <c r="R402" s="320"/>
      <c r="S402" s="180" t="s">
        <v>1099</v>
      </c>
      <c r="T402" s="180" t="s">
        <v>3148</v>
      </c>
      <c r="U402" s="180" t="s">
        <v>476</v>
      </c>
      <c r="V402" s="180" t="s">
        <v>3167</v>
      </c>
      <c r="W402" s="180" t="s">
        <v>3177</v>
      </c>
      <c r="X402" s="180" t="s">
        <v>5088</v>
      </c>
      <c r="Y402" s="180" t="s">
        <v>5089</v>
      </c>
      <c r="Z402" s="180" t="s">
        <v>82</v>
      </c>
      <c r="AA402" s="320"/>
      <c r="AE402" s="320"/>
    </row>
    <row r="403" spans="9:31" ht="14" x14ac:dyDescent="0.3">
      <c r="I403" s="376" t="s">
        <v>634</v>
      </c>
      <c r="J403" s="376" t="s">
        <v>724</v>
      </c>
      <c r="K403" s="376" t="s">
        <v>706</v>
      </c>
      <c r="L403" s="376" t="s">
        <v>725</v>
      </c>
      <c r="N403" s="180" t="s">
        <v>3221</v>
      </c>
      <c r="O403" s="180" t="s">
        <v>5090</v>
      </c>
      <c r="P403" s="180" t="s">
        <v>293</v>
      </c>
      <c r="Q403" s="180" t="s">
        <v>5091</v>
      </c>
      <c r="R403" s="320"/>
      <c r="S403" s="180" t="s">
        <v>1099</v>
      </c>
      <c r="T403" s="180" t="s">
        <v>3148</v>
      </c>
      <c r="U403" s="180" t="s">
        <v>476</v>
      </c>
      <c r="V403" s="180" t="s">
        <v>3167</v>
      </c>
      <c r="W403" s="180" t="s">
        <v>3177</v>
      </c>
      <c r="X403" s="180" t="s">
        <v>5092</v>
      </c>
      <c r="Y403" s="180" t="s">
        <v>5093</v>
      </c>
      <c r="Z403" s="180" t="s">
        <v>82</v>
      </c>
      <c r="AA403" s="320"/>
      <c r="AE403" s="320"/>
    </row>
    <row r="404" spans="9:31" ht="14" x14ac:dyDescent="0.3">
      <c r="I404" s="376" t="s">
        <v>634</v>
      </c>
      <c r="J404" s="376" t="s">
        <v>644</v>
      </c>
      <c r="K404" s="376" t="s">
        <v>706</v>
      </c>
      <c r="L404" s="376" t="s">
        <v>737</v>
      </c>
      <c r="N404" s="180" t="s">
        <v>3221</v>
      </c>
      <c r="O404" s="180" t="s">
        <v>5094</v>
      </c>
      <c r="P404" s="180" t="s">
        <v>293</v>
      </c>
      <c r="Q404" s="180" t="s">
        <v>5095</v>
      </c>
      <c r="R404" s="320"/>
      <c r="S404" s="180" t="s">
        <v>1099</v>
      </c>
      <c r="T404" s="180" t="s">
        <v>3148</v>
      </c>
      <c r="U404" s="180" t="s">
        <v>476</v>
      </c>
      <c r="V404" s="180" t="s">
        <v>3167</v>
      </c>
      <c r="W404" s="180" t="s">
        <v>3177</v>
      </c>
      <c r="X404" s="180" t="s">
        <v>5096</v>
      </c>
      <c r="Y404" s="180" t="s">
        <v>5097</v>
      </c>
      <c r="Z404" s="180" t="s">
        <v>82</v>
      </c>
      <c r="AA404" s="320"/>
      <c r="AE404" s="320"/>
    </row>
    <row r="405" spans="9:31" ht="14" x14ac:dyDescent="0.3">
      <c r="I405" s="376" t="s">
        <v>634</v>
      </c>
      <c r="J405" s="376" t="s">
        <v>733</v>
      </c>
      <c r="K405" s="376" t="s">
        <v>706</v>
      </c>
      <c r="L405" s="376" t="s">
        <v>734</v>
      </c>
      <c r="N405" s="180" t="s">
        <v>3221</v>
      </c>
      <c r="O405" s="180" t="s">
        <v>5098</v>
      </c>
      <c r="P405" s="180" t="s">
        <v>293</v>
      </c>
      <c r="Q405" s="180" t="s">
        <v>5099</v>
      </c>
      <c r="R405" s="320"/>
      <c r="S405" s="180" t="s">
        <v>1099</v>
      </c>
      <c r="T405" s="180" t="s">
        <v>3148</v>
      </c>
      <c r="U405" s="180" t="s">
        <v>476</v>
      </c>
      <c r="V405" s="180" t="s">
        <v>3167</v>
      </c>
      <c r="W405" s="180" t="s">
        <v>3177</v>
      </c>
      <c r="X405" s="180" t="s">
        <v>5100</v>
      </c>
      <c r="Y405" s="180" t="s">
        <v>5101</v>
      </c>
      <c r="Z405" s="180" t="s">
        <v>82</v>
      </c>
      <c r="AA405" s="320"/>
      <c r="AE405" s="320"/>
    </row>
    <row r="406" spans="9:31" ht="14" x14ac:dyDescent="0.3">
      <c r="I406" s="376" t="s">
        <v>634</v>
      </c>
      <c r="J406" s="376" t="s">
        <v>639</v>
      </c>
      <c r="K406" s="376" t="s">
        <v>706</v>
      </c>
      <c r="L406" s="376" t="s">
        <v>732</v>
      </c>
      <c r="N406" s="180" t="s">
        <v>3221</v>
      </c>
      <c r="O406" s="180" t="s">
        <v>5102</v>
      </c>
      <c r="P406" s="180" t="s">
        <v>293</v>
      </c>
      <c r="Q406" s="180" t="s">
        <v>5103</v>
      </c>
      <c r="R406" s="320"/>
      <c r="S406" s="180" t="s">
        <v>1099</v>
      </c>
      <c r="T406" s="180" t="s">
        <v>3148</v>
      </c>
      <c r="U406" s="180" t="s">
        <v>476</v>
      </c>
      <c r="V406" s="180" t="s">
        <v>3167</v>
      </c>
      <c r="W406" s="180" t="s">
        <v>3177</v>
      </c>
      <c r="X406" s="180" t="s">
        <v>5104</v>
      </c>
      <c r="Y406" s="180" t="s">
        <v>5105</v>
      </c>
      <c r="Z406" s="180" t="s">
        <v>82</v>
      </c>
      <c r="AA406" s="320"/>
      <c r="AE406" s="320"/>
    </row>
    <row r="407" spans="9:31" ht="14" x14ac:dyDescent="0.3">
      <c r="I407" s="376" t="s">
        <v>634</v>
      </c>
      <c r="J407" s="376" t="s">
        <v>634</v>
      </c>
      <c r="K407" s="376" t="s">
        <v>706</v>
      </c>
      <c r="L407" s="376" t="s">
        <v>711</v>
      </c>
      <c r="N407" s="180" t="s">
        <v>3183</v>
      </c>
      <c r="O407" s="180" t="s">
        <v>4526</v>
      </c>
      <c r="P407" s="180" t="s">
        <v>66</v>
      </c>
      <c r="Q407" s="180" t="s">
        <v>4525</v>
      </c>
      <c r="R407" s="320"/>
      <c r="S407" s="180" t="s">
        <v>1099</v>
      </c>
      <c r="T407" s="180" t="s">
        <v>3148</v>
      </c>
      <c r="U407" s="180" t="s">
        <v>476</v>
      </c>
      <c r="V407" s="180" t="s">
        <v>3167</v>
      </c>
      <c r="W407" s="180" t="s">
        <v>3177</v>
      </c>
      <c r="X407" s="180" t="s">
        <v>5106</v>
      </c>
      <c r="Y407" s="180" t="s">
        <v>5107</v>
      </c>
      <c r="Z407" s="180" t="s">
        <v>82</v>
      </c>
      <c r="AA407" s="320"/>
      <c r="AE407" s="320"/>
    </row>
    <row r="408" spans="9:31" ht="14" x14ac:dyDescent="0.3">
      <c r="I408" s="376" t="s">
        <v>634</v>
      </c>
      <c r="J408" s="376" t="s">
        <v>708</v>
      </c>
      <c r="K408" s="376" t="s">
        <v>706</v>
      </c>
      <c r="L408" s="376" t="s">
        <v>709</v>
      </c>
      <c r="N408" s="180" t="s">
        <v>3183</v>
      </c>
      <c r="O408" s="180" t="s">
        <v>4468</v>
      </c>
      <c r="P408" s="180" t="s">
        <v>66</v>
      </c>
      <c r="Q408" s="180" t="s">
        <v>4467</v>
      </c>
      <c r="R408" s="320"/>
      <c r="S408" s="180" t="s">
        <v>1099</v>
      </c>
      <c r="T408" s="180" t="s">
        <v>3148</v>
      </c>
      <c r="U408" s="180" t="s">
        <v>476</v>
      </c>
      <c r="V408" s="180" t="s">
        <v>3167</v>
      </c>
      <c r="W408" s="180" t="s">
        <v>3177</v>
      </c>
      <c r="X408" s="180" t="s">
        <v>5108</v>
      </c>
      <c r="Y408" s="180" t="s">
        <v>3003</v>
      </c>
      <c r="Z408" s="180" t="s">
        <v>82</v>
      </c>
      <c r="AA408" s="320"/>
      <c r="AE408" s="320"/>
    </row>
    <row r="409" spans="9:31" ht="14" x14ac:dyDescent="0.3">
      <c r="I409" s="376" t="s">
        <v>634</v>
      </c>
      <c r="J409" s="376" t="s">
        <v>721</v>
      </c>
      <c r="K409" s="376" t="s">
        <v>706</v>
      </c>
      <c r="L409" s="376" t="s">
        <v>722</v>
      </c>
      <c r="N409" s="180" t="s">
        <v>3183</v>
      </c>
      <c r="O409" s="180" t="s">
        <v>1148</v>
      </c>
      <c r="P409" s="180" t="s">
        <v>66</v>
      </c>
      <c r="Q409" s="180" t="s">
        <v>4462</v>
      </c>
      <c r="R409" s="320"/>
      <c r="S409" s="180" t="s">
        <v>1099</v>
      </c>
      <c r="T409" s="180" t="s">
        <v>3148</v>
      </c>
      <c r="U409" s="180" t="s">
        <v>476</v>
      </c>
      <c r="V409" s="180" t="s">
        <v>3167</v>
      </c>
      <c r="W409" s="180" t="s">
        <v>3177</v>
      </c>
      <c r="X409" s="180" t="s">
        <v>5109</v>
      </c>
      <c r="Y409" s="180" t="s">
        <v>5110</v>
      </c>
      <c r="Z409" s="180" t="s">
        <v>82</v>
      </c>
      <c r="AA409" s="320"/>
      <c r="AE409" s="320"/>
    </row>
    <row r="410" spans="9:31" ht="14" x14ac:dyDescent="0.3">
      <c r="I410" s="376" t="s">
        <v>634</v>
      </c>
      <c r="J410" s="376" t="s">
        <v>748</v>
      </c>
      <c r="K410" s="376" t="s">
        <v>706</v>
      </c>
      <c r="L410" s="376" t="s">
        <v>749</v>
      </c>
      <c r="N410" s="180" t="s">
        <v>3183</v>
      </c>
      <c r="O410" s="180" t="s">
        <v>4464</v>
      </c>
      <c r="P410" s="180" t="s">
        <v>66</v>
      </c>
      <c r="Q410" s="180" t="s">
        <v>4463</v>
      </c>
      <c r="R410" s="320"/>
      <c r="S410" s="180" t="s">
        <v>1099</v>
      </c>
      <c r="T410" s="180" t="s">
        <v>3148</v>
      </c>
      <c r="U410" s="180" t="s">
        <v>476</v>
      </c>
      <c r="V410" s="180" t="s">
        <v>3167</v>
      </c>
      <c r="W410" s="180" t="s">
        <v>3177</v>
      </c>
      <c r="X410" s="180" t="s">
        <v>5111</v>
      </c>
      <c r="Y410" s="180" t="s">
        <v>5112</v>
      </c>
      <c r="Z410" s="180" t="s">
        <v>82</v>
      </c>
      <c r="AA410" s="320"/>
      <c r="AE410" s="320"/>
    </row>
    <row r="411" spans="9:31" ht="14" x14ac:dyDescent="0.3">
      <c r="I411" s="376" t="s">
        <v>634</v>
      </c>
      <c r="J411" s="376" t="s">
        <v>645</v>
      </c>
      <c r="K411" s="376" t="s">
        <v>706</v>
      </c>
      <c r="L411" s="376" t="s">
        <v>715</v>
      </c>
      <c r="N411" s="180" t="s">
        <v>3183</v>
      </c>
      <c r="O411" s="180" t="s">
        <v>4513</v>
      </c>
      <c r="P411" s="180" t="s">
        <v>66</v>
      </c>
      <c r="Q411" s="180" t="s">
        <v>4512</v>
      </c>
      <c r="R411" s="320"/>
      <c r="S411" s="180" t="s">
        <v>1099</v>
      </c>
      <c r="T411" s="180" t="s">
        <v>3148</v>
      </c>
      <c r="U411" s="180" t="s">
        <v>476</v>
      </c>
      <c r="V411" s="180" t="s">
        <v>3167</v>
      </c>
      <c r="W411" s="180" t="s">
        <v>3177</v>
      </c>
      <c r="X411" s="180" t="s">
        <v>5113</v>
      </c>
      <c r="Y411" s="180" t="s">
        <v>5114</v>
      </c>
      <c r="Z411" s="180" t="s">
        <v>82</v>
      </c>
      <c r="AA411" s="320"/>
      <c r="AE411" s="320"/>
    </row>
    <row r="412" spans="9:31" ht="14" x14ac:dyDescent="0.3">
      <c r="I412" s="376" t="s">
        <v>634</v>
      </c>
      <c r="J412" s="376" t="s">
        <v>646</v>
      </c>
      <c r="K412" s="376" t="s">
        <v>706</v>
      </c>
      <c r="L412" s="376" t="s">
        <v>730</v>
      </c>
      <c r="N412" s="180" t="s">
        <v>3183</v>
      </c>
      <c r="O412" s="180" t="s">
        <v>4406</v>
      </c>
      <c r="P412" s="180" t="s">
        <v>66</v>
      </c>
      <c r="Q412" s="180" t="s">
        <v>4501</v>
      </c>
      <c r="R412" s="320"/>
      <c r="S412" s="180" t="s">
        <v>1099</v>
      </c>
      <c r="T412" s="180" t="s">
        <v>3148</v>
      </c>
      <c r="U412" s="180" t="s">
        <v>476</v>
      </c>
      <c r="V412" s="180" t="s">
        <v>3167</v>
      </c>
      <c r="W412" s="180" t="s">
        <v>3177</v>
      </c>
      <c r="X412" s="180" t="s">
        <v>5115</v>
      </c>
      <c r="Y412" s="180" t="s">
        <v>5116</v>
      </c>
      <c r="Z412" s="180" t="s">
        <v>82</v>
      </c>
      <c r="AA412" s="320"/>
      <c r="AE412" s="320"/>
    </row>
    <row r="413" spans="9:31" ht="14" x14ac:dyDescent="0.3">
      <c r="I413" s="376" t="s">
        <v>634</v>
      </c>
      <c r="J413" s="376" t="s">
        <v>635</v>
      </c>
      <c r="K413" s="376" t="s">
        <v>706</v>
      </c>
      <c r="L413" s="376" t="s">
        <v>719</v>
      </c>
      <c r="N413" s="180" t="s">
        <v>3183</v>
      </c>
      <c r="O413" s="180" t="s">
        <v>4508</v>
      </c>
      <c r="P413" s="180" t="s">
        <v>66</v>
      </c>
      <c r="Q413" s="180" t="s">
        <v>4507</v>
      </c>
      <c r="R413" s="320"/>
      <c r="S413" s="180" t="s">
        <v>1099</v>
      </c>
      <c r="T413" s="180" t="s">
        <v>3148</v>
      </c>
      <c r="U413" s="180" t="s">
        <v>476</v>
      </c>
      <c r="V413" s="180" t="s">
        <v>3167</v>
      </c>
      <c r="W413" s="180" t="s">
        <v>3177</v>
      </c>
      <c r="X413" s="180" t="s">
        <v>5117</v>
      </c>
      <c r="Y413" s="180" t="s">
        <v>5118</v>
      </c>
      <c r="Z413" s="180" t="s">
        <v>82</v>
      </c>
      <c r="AA413" s="320"/>
      <c r="AE413" s="320"/>
    </row>
    <row r="414" spans="9:31" ht="14" x14ac:dyDescent="0.3">
      <c r="I414" s="376" t="s">
        <v>634</v>
      </c>
      <c r="J414" s="376" t="s">
        <v>647</v>
      </c>
      <c r="K414" s="376" t="s">
        <v>706</v>
      </c>
      <c r="L414" s="376" t="s">
        <v>718</v>
      </c>
      <c r="N414" s="180" t="s">
        <v>3183</v>
      </c>
      <c r="O414" s="180" t="s">
        <v>4466</v>
      </c>
      <c r="P414" s="180" t="s">
        <v>66</v>
      </c>
      <c r="Q414" s="180" t="s">
        <v>4465</v>
      </c>
      <c r="R414" s="320"/>
      <c r="S414" s="180" t="s">
        <v>1099</v>
      </c>
      <c r="T414" s="180" t="s">
        <v>3148</v>
      </c>
      <c r="U414" s="180" t="s">
        <v>476</v>
      </c>
      <c r="V414" s="180" t="s">
        <v>3167</v>
      </c>
      <c r="W414" s="180" t="s">
        <v>3177</v>
      </c>
      <c r="X414" s="180" t="s">
        <v>5119</v>
      </c>
      <c r="Y414" s="180" t="s">
        <v>5120</v>
      </c>
      <c r="Z414" s="180" t="s">
        <v>82</v>
      </c>
      <c r="AA414" s="320"/>
      <c r="AE414" s="320"/>
    </row>
    <row r="415" spans="9:31" ht="14" x14ac:dyDescent="0.3">
      <c r="I415" s="376" t="s">
        <v>634</v>
      </c>
      <c r="J415" s="376" t="s">
        <v>728</v>
      </c>
      <c r="K415" s="376" t="s">
        <v>706</v>
      </c>
      <c r="L415" s="376" t="s">
        <v>729</v>
      </c>
      <c r="N415" s="180" t="s">
        <v>3183</v>
      </c>
      <c r="O415" s="180" t="s">
        <v>4459</v>
      </c>
      <c r="P415" s="180" t="s">
        <v>66</v>
      </c>
      <c r="Q415" s="180" t="s">
        <v>4458</v>
      </c>
      <c r="R415" s="320"/>
      <c r="S415" s="180" t="s">
        <v>1099</v>
      </c>
      <c r="T415" s="180" t="s">
        <v>3148</v>
      </c>
      <c r="U415" s="180" t="s">
        <v>476</v>
      </c>
      <c r="V415" s="180" t="s">
        <v>3167</v>
      </c>
      <c r="W415" s="180" t="s">
        <v>3181</v>
      </c>
      <c r="X415" s="180" t="s">
        <v>5121</v>
      </c>
      <c r="Y415" s="180" t="s">
        <v>2332</v>
      </c>
      <c r="Z415" s="180" t="s">
        <v>84</v>
      </c>
      <c r="AA415" s="320"/>
      <c r="AE415" s="320"/>
    </row>
    <row r="416" spans="9:31" ht="14" x14ac:dyDescent="0.3">
      <c r="I416" s="376" t="s">
        <v>634</v>
      </c>
      <c r="J416" s="376" t="s">
        <v>716</v>
      </c>
      <c r="K416" s="376" t="s">
        <v>706</v>
      </c>
      <c r="L416" s="376" t="s">
        <v>717</v>
      </c>
      <c r="N416" s="180" t="s">
        <v>3183</v>
      </c>
      <c r="O416" s="180" t="s">
        <v>4488</v>
      </c>
      <c r="P416" s="180" t="s">
        <v>66</v>
      </c>
      <c r="Q416" s="180" t="s">
        <v>4487</v>
      </c>
      <c r="R416" s="320"/>
      <c r="S416" s="180" t="s">
        <v>1099</v>
      </c>
      <c r="T416" s="180" t="s">
        <v>3148</v>
      </c>
      <c r="U416" s="180" t="s">
        <v>476</v>
      </c>
      <c r="V416" s="180" t="s">
        <v>3167</v>
      </c>
      <c r="W416" s="180" t="s">
        <v>3181</v>
      </c>
      <c r="X416" s="180" t="s">
        <v>5122</v>
      </c>
      <c r="Y416" s="180" t="s">
        <v>5123</v>
      </c>
      <c r="Z416" s="180" t="s">
        <v>84</v>
      </c>
      <c r="AA416" s="320"/>
      <c r="AE416" s="320"/>
    </row>
    <row r="417" spans="9:31" ht="14" x14ac:dyDescent="0.3">
      <c r="I417" s="376" t="s">
        <v>634</v>
      </c>
      <c r="J417" s="376" t="s">
        <v>753</v>
      </c>
      <c r="K417" s="376" t="s">
        <v>706</v>
      </c>
      <c r="L417" s="376" t="s">
        <v>754</v>
      </c>
      <c r="N417" s="180" t="s">
        <v>3183</v>
      </c>
      <c r="O417" s="180" t="s">
        <v>4504</v>
      </c>
      <c r="P417" s="180" t="s">
        <v>66</v>
      </c>
      <c r="Q417" s="180" t="s">
        <v>4503</v>
      </c>
      <c r="R417" s="320"/>
      <c r="S417" s="180" t="s">
        <v>1099</v>
      </c>
      <c r="T417" s="180" t="s">
        <v>3148</v>
      </c>
      <c r="U417" s="180" t="s">
        <v>476</v>
      </c>
      <c r="V417" s="180" t="s">
        <v>3167</v>
      </c>
      <c r="W417" s="180" t="s">
        <v>3181</v>
      </c>
      <c r="X417" s="180" t="s">
        <v>5124</v>
      </c>
      <c r="Y417" s="180" t="s">
        <v>5125</v>
      </c>
      <c r="Z417" s="180" t="s">
        <v>84</v>
      </c>
      <c r="AA417" s="320"/>
      <c r="AE417" s="320"/>
    </row>
    <row r="418" spans="9:31" ht="14" x14ac:dyDescent="0.3">
      <c r="I418" s="376" t="s">
        <v>634</v>
      </c>
      <c r="J418" s="376" t="s">
        <v>742</v>
      </c>
      <c r="K418" s="376" t="s">
        <v>706</v>
      </c>
      <c r="L418" s="376" t="s">
        <v>743</v>
      </c>
      <c r="N418" s="180" t="s">
        <v>3183</v>
      </c>
      <c r="O418" s="180" t="s">
        <v>4490</v>
      </c>
      <c r="P418" s="180" t="s">
        <v>66</v>
      </c>
      <c r="Q418" s="180" t="s">
        <v>4489</v>
      </c>
      <c r="R418" s="320"/>
      <c r="S418" s="180" t="s">
        <v>1099</v>
      </c>
      <c r="T418" s="180" t="s">
        <v>3148</v>
      </c>
      <c r="U418" s="180" t="s">
        <v>476</v>
      </c>
      <c r="V418" s="180" t="s">
        <v>3167</v>
      </c>
      <c r="W418" s="180" t="s">
        <v>3181</v>
      </c>
      <c r="X418" s="180" t="s">
        <v>5126</v>
      </c>
      <c r="Y418" s="180" t="s">
        <v>5127</v>
      </c>
      <c r="Z418" s="180" t="s">
        <v>84</v>
      </c>
      <c r="AA418" s="320"/>
      <c r="AE418" s="320"/>
    </row>
    <row r="419" spans="9:31" ht="14" x14ac:dyDescent="0.3">
      <c r="I419" s="376" t="s">
        <v>634</v>
      </c>
      <c r="J419" s="376" t="s">
        <v>744</v>
      </c>
      <c r="K419" s="376" t="s">
        <v>706</v>
      </c>
      <c r="L419" s="376" t="s">
        <v>745</v>
      </c>
      <c r="N419" s="180" t="s">
        <v>3183</v>
      </c>
      <c r="O419" s="180" t="s">
        <v>4522</v>
      </c>
      <c r="P419" s="180" t="s">
        <v>66</v>
      </c>
      <c r="Q419" s="180" t="s">
        <v>4521</v>
      </c>
      <c r="R419" s="320"/>
      <c r="S419" s="180" t="s">
        <v>1099</v>
      </c>
      <c r="T419" s="180" t="s">
        <v>3148</v>
      </c>
      <c r="U419" s="180" t="s">
        <v>476</v>
      </c>
      <c r="V419" s="180" t="s">
        <v>3167</v>
      </c>
      <c r="W419" s="180" t="s">
        <v>3181</v>
      </c>
      <c r="X419" s="180" t="s">
        <v>5128</v>
      </c>
      <c r="Y419" s="180" t="s">
        <v>5129</v>
      </c>
      <c r="Z419" s="180" t="s">
        <v>84</v>
      </c>
      <c r="AA419" s="320"/>
      <c r="AE419" s="320"/>
    </row>
    <row r="420" spans="9:31" ht="14" x14ac:dyDescent="0.3">
      <c r="I420" s="376" t="s">
        <v>634</v>
      </c>
      <c r="J420" s="376" t="s">
        <v>637</v>
      </c>
      <c r="K420" s="376" t="s">
        <v>706</v>
      </c>
      <c r="L420" s="376" t="s">
        <v>723</v>
      </c>
      <c r="N420" s="180" t="s">
        <v>3183</v>
      </c>
      <c r="O420" s="180" t="s">
        <v>4518</v>
      </c>
      <c r="P420" s="180" t="s">
        <v>66</v>
      </c>
      <c r="Q420" s="180" t="s">
        <v>4517</v>
      </c>
      <c r="R420" s="320"/>
      <c r="S420" s="180" t="s">
        <v>1099</v>
      </c>
      <c r="T420" s="180" t="s">
        <v>3148</v>
      </c>
      <c r="U420" s="180" t="s">
        <v>476</v>
      </c>
      <c r="V420" s="180" t="s">
        <v>3167</v>
      </c>
      <c r="W420" s="180" t="s">
        <v>3181</v>
      </c>
      <c r="X420" s="180" t="s">
        <v>5130</v>
      </c>
      <c r="Y420" s="180" t="s">
        <v>4699</v>
      </c>
      <c r="Z420" s="180" t="s">
        <v>84</v>
      </c>
      <c r="AA420" s="320"/>
      <c r="AE420" s="320"/>
    </row>
    <row r="421" spans="9:31" ht="14" x14ac:dyDescent="0.3">
      <c r="I421" s="376" t="s">
        <v>634</v>
      </c>
      <c r="J421" s="376" t="s">
        <v>738</v>
      </c>
      <c r="K421" s="376" t="s">
        <v>706</v>
      </c>
      <c r="L421" s="376" t="s">
        <v>739</v>
      </c>
      <c r="N421" s="180" t="s">
        <v>3183</v>
      </c>
      <c r="O421" s="180" t="s">
        <v>4026</v>
      </c>
      <c r="P421" s="180" t="s">
        <v>66</v>
      </c>
      <c r="Q421" s="180" t="s">
        <v>4514</v>
      </c>
      <c r="R421" s="320"/>
      <c r="S421" s="180" t="s">
        <v>1099</v>
      </c>
      <c r="T421" s="180" t="s">
        <v>3148</v>
      </c>
      <c r="U421" s="180" t="s">
        <v>476</v>
      </c>
      <c r="V421" s="180" t="s">
        <v>3167</v>
      </c>
      <c r="W421" s="180" t="s">
        <v>3181</v>
      </c>
      <c r="X421" s="180" t="s">
        <v>5131</v>
      </c>
      <c r="Y421" s="180" t="s">
        <v>5132</v>
      </c>
      <c r="Z421" s="180" t="s">
        <v>84</v>
      </c>
      <c r="AA421" s="320"/>
      <c r="AE421" s="320"/>
    </row>
    <row r="422" spans="9:31" ht="14" x14ac:dyDescent="0.3">
      <c r="I422" s="376" t="s">
        <v>634</v>
      </c>
      <c r="J422" s="376" t="s">
        <v>638</v>
      </c>
      <c r="K422" s="376" t="s">
        <v>706</v>
      </c>
      <c r="L422" s="376" t="s">
        <v>752</v>
      </c>
      <c r="N422" s="180" t="s">
        <v>3183</v>
      </c>
      <c r="O422" s="180" t="s">
        <v>4493</v>
      </c>
      <c r="P422" s="180" t="s">
        <v>66</v>
      </c>
      <c r="Q422" s="180" t="s">
        <v>4492</v>
      </c>
      <c r="R422" s="320"/>
      <c r="S422" s="180" t="s">
        <v>1099</v>
      </c>
      <c r="T422" s="180" t="s">
        <v>3148</v>
      </c>
      <c r="U422" s="180" t="s">
        <v>476</v>
      </c>
      <c r="V422" s="180" t="s">
        <v>3167</v>
      </c>
      <c r="W422" s="180" t="s">
        <v>3181</v>
      </c>
      <c r="X422" s="180" t="s">
        <v>5133</v>
      </c>
      <c r="Y422" s="180" t="s">
        <v>5134</v>
      </c>
      <c r="Z422" s="180" t="s">
        <v>84</v>
      </c>
      <c r="AA422" s="320"/>
      <c r="AE422" s="320"/>
    </row>
    <row r="423" spans="9:31" ht="14" x14ac:dyDescent="0.3">
      <c r="I423" s="376" t="s">
        <v>634</v>
      </c>
      <c r="J423" s="376" t="s">
        <v>648</v>
      </c>
      <c r="K423" s="376" t="s">
        <v>706</v>
      </c>
      <c r="L423" s="376" t="s">
        <v>710</v>
      </c>
      <c r="N423" s="180" t="s">
        <v>3183</v>
      </c>
      <c r="O423" s="180" t="s">
        <v>4478</v>
      </c>
      <c r="P423" s="180" t="s">
        <v>66</v>
      </c>
      <c r="Q423" s="180" t="s">
        <v>4477</v>
      </c>
      <c r="R423" s="320"/>
      <c r="S423" s="180" t="s">
        <v>1099</v>
      </c>
      <c r="T423" s="180" t="s">
        <v>3148</v>
      </c>
      <c r="U423" s="180" t="s">
        <v>476</v>
      </c>
      <c r="V423" s="180" t="s">
        <v>3167</v>
      </c>
      <c r="W423" s="180" t="s">
        <v>3181</v>
      </c>
      <c r="X423" s="180" t="s">
        <v>5135</v>
      </c>
      <c r="Y423" s="180" t="s">
        <v>5136</v>
      </c>
      <c r="Z423" s="180" t="s">
        <v>84</v>
      </c>
      <c r="AA423" s="320"/>
      <c r="AE423" s="320"/>
    </row>
    <row r="424" spans="9:31" ht="14" x14ac:dyDescent="0.3">
      <c r="I424" s="376" t="s">
        <v>634</v>
      </c>
      <c r="J424" s="376" t="s">
        <v>649</v>
      </c>
      <c r="K424" s="376" t="s">
        <v>706</v>
      </c>
      <c r="L424" s="376" t="s">
        <v>714</v>
      </c>
      <c r="N424" s="180" t="s">
        <v>3183</v>
      </c>
      <c r="O424" s="180" t="s">
        <v>4472</v>
      </c>
      <c r="P424" s="180" t="s">
        <v>66</v>
      </c>
      <c r="Q424" s="180" t="s">
        <v>4471</v>
      </c>
      <c r="R424" s="320"/>
      <c r="S424" s="180" t="s">
        <v>1099</v>
      </c>
      <c r="T424" s="180" t="s">
        <v>3148</v>
      </c>
      <c r="U424" s="180" t="s">
        <v>476</v>
      </c>
      <c r="V424" s="180" t="s">
        <v>3167</v>
      </c>
      <c r="W424" s="180" t="s">
        <v>3181</v>
      </c>
      <c r="X424" s="180" t="s">
        <v>5137</v>
      </c>
      <c r="Y424" s="180" t="s">
        <v>5138</v>
      </c>
      <c r="Z424" s="180" t="s">
        <v>84</v>
      </c>
      <c r="AA424" s="320"/>
      <c r="AE424" s="320"/>
    </row>
    <row r="425" spans="9:31" ht="14" x14ac:dyDescent="0.3">
      <c r="I425" s="377" t="s">
        <v>634</v>
      </c>
      <c r="J425" s="377" t="s">
        <v>636</v>
      </c>
      <c r="K425" s="377" t="s">
        <v>706</v>
      </c>
      <c r="L425" s="377"/>
      <c r="N425" s="180" t="s">
        <v>3183</v>
      </c>
      <c r="O425" s="180" t="s">
        <v>106</v>
      </c>
      <c r="P425" s="180" t="s">
        <v>66</v>
      </c>
      <c r="Q425" s="180" t="s">
        <v>4491</v>
      </c>
      <c r="R425" s="320"/>
      <c r="S425" s="180" t="s">
        <v>1099</v>
      </c>
      <c r="T425" s="180" t="s">
        <v>3148</v>
      </c>
      <c r="U425" s="180" t="s">
        <v>476</v>
      </c>
      <c r="V425" s="180" t="s">
        <v>3167</v>
      </c>
      <c r="W425" s="180" t="s">
        <v>3181</v>
      </c>
      <c r="X425" s="180" t="s">
        <v>5139</v>
      </c>
      <c r="Y425" s="180" t="s">
        <v>5140</v>
      </c>
      <c r="Z425" s="180" t="s">
        <v>84</v>
      </c>
      <c r="AA425" s="320"/>
      <c r="AE425" s="320"/>
    </row>
    <row r="426" spans="9:31" ht="14" x14ac:dyDescent="0.3">
      <c r="I426" s="376" t="s">
        <v>590</v>
      </c>
      <c r="J426" s="376" t="s">
        <v>594</v>
      </c>
      <c r="K426" s="376" t="s">
        <v>689</v>
      </c>
      <c r="L426" s="376" t="s">
        <v>1986</v>
      </c>
      <c r="N426" s="180" t="s">
        <v>3183</v>
      </c>
      <c r="O426" s="180" t="s">
        <v>4486</v>
      </c>
      <c r="P426" s="180" t="s">
        <v>66</v>
      </c>
      <c r="Q426" s="180" t="s">
        <v>4485</v>
      </c>
      <c r="R426" s="320"/>
      <c r="S426" s="180" t="s">
        <v>1099</v>
      </c>
      <c r="T426" s="180" t="s">
        <v>3148</v>
      </c>
      <c r="U426" s="180" t="s">
        <v>476</v>
      </c>
      <c r="V426" s="180" t="s">
        <v>3167</v>
      </c>
      <c r="W426" s="180" t="s">
        <v>3180</v>
      </c>
      <c r="X426" s="180" t="s">
        <v>5141</v>
      </c>
      <c r="Y426" s="180" t="s">
        <v>5142</v>
      </c>
      <c r="Z426" s="180" t="s">
        <v>86</v>
      </c>
      <c r="AA426" s="320"/>
      <c r="AE426" s="320"/>
    </row>
    <row r="427" spans="9:31" ht="14" x14ac:dyDescent="0.3">
      <c r="I427" s="376" t="s">
        <v>590</v>
      </c>
      <c r="J427" s="376" t="s">
        <v>595</v>
      </c>
      <c r="K427" s="376" t="s">
        <v>689</v>
      </c>
      <c r="L427" s="376" t="s">
        <v>1984</v>
      </c>
      <c r="N427" s="180" t="s">
        <v>3183</v>
      </c>
      <c r="O427" s="180" t="s">
        <v>4482</v>
      </c>
      <c r="P427" s="180" t="s">
        <v>66</v>
      </c>
      <c r="Q427" s="180" t="s">
        <v>4481</v>
      </c>
      <c r="R427" s="320"/>
      <c r="S427" s="180" t="s">
        <v>1099</v>
      </c>
      <c r="T427" s="180" t="s">
        <v>3148</v>
      </c>
      <c r="U427" s="180" t="s">
        <v>476</v>
      </c>
      <c r="V427" s="180" t="s">
        <v>3167</v>
      </c>
      <c r="W427" s="180" t="s">
        <v>3180</v>
      </c>
      <c r="X427" s="180" t="s">
        <v>5143</v>
      </c>
      <c r="Y427" s="180" t="s">
        <v>2490</v>
      </c>
      <c r="Z427" s="180" t="s">
        <v>86</v>
      </c>
      <c r="AA427" s="320"/>
      <c r="AE427" s="320"/>
    </row>
    <row r="428" spans="9:31" ht="14" x14ac:dyDescent="0.3">
      <c r="I428" s="376" t="s">
        <v>590</v>
      </c>
      <c r="J428" s="376" t="s">
        <v>596</v>
      </c>
      <c r="K428" s="376" t="s">
        <v>689</v>
      </c>
      <c r="L428" s="376" t="s">
        <v>1987</v>
      </c>
      <c r="N428" s="180" t="s">
        <v>3183</v>
      </c>
      <c r="O428" s="180" t="s">
        <v>4474</v>
      </c>
      <c r="P428" s="180" t="s">
        <v>66</v>
      </c>
      <c r="Q428" s="180" t="s">
        <v>4473</v>
      </c>
      <c r="R428" s="320"/>
      <c r="S428" s="180" t="s">
        <v>1099</v>
      </c>
      <c r="T428" s="180" t="s">
        <v>3148</v>
      </c>
      <c r="U428" s="180" t="s">
        <v>476</v>
      </c>
      <c r="V428" s="180" t="s">
        <v>3167</v>
      </c>
      <c r="W428" s="180" t="s">
        <v>3180</v>
      </c>
      <c r="X428" s="180" t="s">
        <v>5144</v>
      </c>
      <c r="Y428" s="180" t="s">
        <v>5145</v>
      </c>
      <c r="Z428" s="180" t="s">
        <v>86</v>
      </c>
      <c r="AA428" s="320"/>
      <c r="AE428" s="320"/>
    </row>
    <row r="429" spans="9:31" ht="14" x14ac:dyDescent="0.3">
      <c r="I429" s="376" t="s">
        <v>590</v>
      </c>
      <c r="J429" s="376" t="s">
        <v>581</v>
      </c>
      <c r="K429" s="376" t="s">
        <v>689</v>
      </c>
      <c r="L429" s="376" t="s">
        <v>1982</v>
      </c>
      <c r="N429" s="180" t="s">
        <v>3183</v>
      </c>
      <c r="O429" s="180" t="s">
        <v>4534</v>
      </c>
      <c r="P429" s="180" t="s">
        <v>66</v>
      </c>
      <c r="Q429" s="180" t="s">
        <v>4533</v>
      </c>
      <c r="R429" s="320"/>
      <c r="S429" s="180" t="s">
        <v>1099</v>
      </c>
      <c r="T429" s="180" t="s">
        <v>3148</v>
      </c>
      <c r="U429" s="180" t="s">
        <v>476</v>
      </c>
      <c r="V429" s="180" t="s">
        <v>3167</v>
      </c>
      <c r="W429" s="180" t="s">
        <v>3180</v>
      </c>
      <c r="X429" s="180" t="s">
        <v>5146</v>
      </c>
      <c r="Y429" s="180" t="s">
        <v>5147</v>
      </c>
      <c r="Z429" s="180" t="s">
        <v>86</v>
      </c>
      <c r="AA429" s="320"/>
      <c r="AE429" s="320"/>
    </row>
    <row r="430" spans="9:31" ht="14" x14ac:dyDescent="0.3">
      <c r="I430" s="376" t="s">
        <v>590</v>
      </c>
      <c r="J430" s="376" t="s">
        <v>562</v>
      </c>
      <c r="K430" s="376" t="s">
        <v>689</v>
      </c>
      <c r="L430" s="376" t="s">
        <v>1978</v>
      </c>
      <c r="N430" s="180" t="s">
        <v>3183</v>
      </c>
      <c r="O430" s="180" t="s">
        <v>4476</v>
      </c>
      <c r="P430" s="180" t="s">
        <v>66</v>
      </c>
      <c r="Q430" s="180" t="s">
        <v>4475</v>
      </c>
      <c r="R430" s="320"/>
      <c r="S430" s="180" t="s">
        <v>1099</v>
      </c>
      <c r="T430" s="180" t="s">
        <v>3148</v>
      </c>
      <c r="U430" s="180" t="s">
        <v>476</v>
      </c>
      <c r="V430" s="180" t="s">
        <v>3167</v>
      </c>
      <c r="W430" s="180" t="s">
        <v>3180</v>
      </c>
      <c r="X430" s="180" t="s">
        <v>5148</v>
      </c>
      <c r="Y430" s="180" t="s">
        <v>5149</v>
      </c>
      <c r="Z430" s="180" t="s">
        <v>86</v>
      </c>
      <c r="AA430" s="320"/>
      <c r="AE430" s="320"/>
    </row>
    <row r="431" spans="9:31" ht="14" x14ac:dyDescent="0.3">
      <c r="I431" s="376" t="s">
        <v>590</v>
      </c>
      <c r="J431" s="376" t="s">
        <v>597</v>
      </c>
      <c r="K431" s="376" t="s">
        <v>689</v>
      </c>
      <c r="L431" s="376" t="s">
        <v>1985</v>
      </c>
      <c r="N431" s="180" t="s">
        <v>3183</v>
      </c>
      <c r="O431" s="180" t="s">
        <v>4480</v>
      </c>
      <c r="P431" s="180" t="s">
        <v>66</v>
      </c>
      <c r="Q431" s="180" t="s">
        <v>4479</v>
      </c>
      <c r="R431" s="320"/>
      <c r="S431" s="180" t="s">
        <v>1099</v>
      </c>
      <c r="T431" s="180" t="s">
        <v>3148</v>
      </c>
      <c r="U431" s="180" t="s">
        <v>476</v>
      </c>
      <c r="V431" s="180" t="s">
        <v>3167</v>
      </c>
      <c r="W431" s="180" t="s">
        <v>3180</v>
      </c>
      <c r="X431" s="180" t="s">
        <v>5150</v>
      </c>
      <c r="Y431" s="180" t="s">
        <v>5151</v>
      </c>
      <c r="Z431" s="180" t="s">
        <v>86</v>
      </c>
      <c r="AA431" s="320"/>
      <c r="AE431" s="320"/>
    </row>
    <row r="432" spans="9:31" ht="14" x14ac:dyDescent="0.3">
      <c r="I432" s="376" t="s">
        <v>590</v>
      </c>
      <c r="J432" s="376" t="s">
        <v>598</v>
      </c>
      <c r="K432" s="376" t="s">
        <v>689</v>
      </c>
      <c r="L432" s="376" t="s">
        <v>1988</v>
      </c>
      <c r="N432" s="180" t="s">
        <v>3183</v>
      </c>
      <c r="O432" s="180" t="s">
        <v>4484</v>
      </c>
      <c r="P432" s="180" t="s">
        <v>66</v>
      </c>
      <c r="Q432" s="180" t="s">
        <v>4483</v>
      </c>
      <c r="R432" s="320"/>
      <c r="S432" s="180" t="s">
        <v>1099</v>
      </c>
      <c r="T432" s="180" t="s">
        <v>3148</v>
      </c>
      <c r="U432" s="180" t="s">
        <v>476</v>
      </c>
      <c r="V432" s="180" t="s">
        <v>3167</v>
      </c>
      <c r="W432" s="180" t="s">
        <v>3180</v>
      </c>
      <c r="X432" s="180" t="s">
        <v>5152</v>
      </c>
      <c r="Y432" s="180" t="s">
        <v>5153</v>
      </c>
      <c r="Z432" s="180" t="s">
        <v>86</v>
      </c>
      <c r="AA432" s="320"/>
      <c r="AE432" s="320"/>
    </row>
    <row r="433" spans="9:31" ht="14" x14ac:dyDescent="0.3">
      <c r="I433" s="376" t="s">
        <v>590</v>
      </c>
      <c r="J433" s="376" t="s">
        <v>590</v>
      </c>
      <c r="K433" s="376" t="s">
        <v>689</v>
      </c>
      <c r="L433" s="376" t="s">
        <v>1977</v>
      </c>
      <c r="N433" s="180" t="s">
        <v>3183</v>
      </c>
      <c r="O433" s="180" t="s">
        <v>4499</v>
      </c>
      <c r="P433" s="180" t="s">
        <v>66</v>
      </c>
      <c r="Q433" s="180" t="s">
        <v>4498</v>
      </c>
      <c r="R433" s="320"/>
      <c r="S433" s="180" t="s">
        <v>1099</v>
      </c>
      <c r="T433" s="180" t="s">
        <v>3148</v>
      </c>
      <c r="U433" s="180" t="s">
        <v>476</v>
      </c>
      <c r="V433" s="180" t="s">
        <v>3167</v>
      </c>
      <c r="W433" s="180" t="s">
        <v>3180</v>
      </c>
      <c r="X433" s="180" t="s">
        <v>5154</v>
      </c>
      <c r="Y433" s="180" t="s">
        <v>5155</v>
      </c>
      <c r="Z433" s="180" t="s">
        <v>86</v>
      </c>
      <c r="AA433" s="320"/>
      <c r="AE433" s="320"/>
    </row>
    <row r="434" spans="9:31" ht="14" x14ac:dyDescent="0.3">
      <c r="I434" s="376" t="s">
        <v>590</v>
      </c>
      <c r="J434" s="376" t="s">
        <v>591</v>
      </c>
      <c r="K434" s="376" t="s">
        <v>689</v>
      </c>
      <c r="L434" s="376" t="s">
        <v>1981</v>
      </c>
      <c r="N434" s="180" t="s">
        <v>3183</v>
      </c>
      <c r="O434" s="180" t="s">
        <v>4470</v>
      </c>
      <c r="P434" s="180" t="s">
        <v>66</v>
      </c>
      <c r="Q434" s="180" t="s">
        <v>4469</v>
      </c>
      <c r="R434" s="320"/>
      <c r="S434" s="180" t="s">
        <v>1099</v>
      </c>
      <c r="T434" s="180" t="s">
        <v>3148</v>
      </c>
      <c r="U434" s="180" t="s">
        <v>476</v>
      </c>
      <c r="V434" s="180" t="s">
        <v>3167</v>
      </c>
      <c r="W434" s="180" t="s">
        <v>3180</v>
      </c>
      <c r="X434" s="180" t="s">
        <v>5156</v>
      </c>
      <c r="Y434" s="180" t="s">
        <v>3248</v>
      </c>
      <c r="Z434" s="180" t="s">
        <v>86</v>
      </c>
      <c r="AA434" s="320"/>
      <c r="AE434" s="320"/>
    </row>
    <row r="435" spans="9:31" ht="14" x14ac:dyDescent="0.3">
      <c r="I435" s="376" t="s">
        <v>590</v>
      </c>
      <c r="J435" s="376" t="s">
        <v>599</v>
      </c>
      <c r="K435" s="376" t="s">
        <v>689</v>
      </c>
      <c r="L435" s="376" t="s">
        <v>1989</v>
      </c>
      <c r="N435" s="180" t="s">
        <v>3183</v>
      </c>
      <c r="O435" s="180" t="s">
        <v>4506</v>
      </c>
      <c r="P435" s="180" t="s">
        <v>66</v>
      </c>
      <c r="Q435" s="180" t="s">
        <v>4505</v>
      </c>
      <c r="R435" s="320"/>
      <c r="S435" s="180" t="s">
        <v>1099</v>
      </c>
      <c r="T435" s="180" t="s">
        <v>3148</v>
      </c>
      <c r="U435" s="180" t="s">
        <v>476</v>
      </c>
      <c r="V435" s="180" t="s">
        <v>3167</v>
      </c>
      <c r="W435" s="180" t="s">
        <v>3180</v>
      </c>
      <c r="X435" s="180" t="s">
        <v>5157</v>
      </c>
      <c r="Y435" s="180" t="s">
        <v>555</v>
      </c>
      <c r="Z435" s="180" t="s">
        <v>86</v>
      </c>
      <c r="AA435" s="320"/>
      <c r="AE435" s="320"/>
    </row>
    <row r="436" spans="9:31" ht="14" x14ac:dyDescent="0.3">
      <c r="I436" s="376" t="s">
        <v>590</v>
      </c>
      <c r="J436" s="376" t="s">
        <v>592</v>
      </c>
      <c r="K436" s="376" t="s">
        <v>689</v>
      </c>
      <c r="L436" s="376" t="s">
        <v>1983</v>
      </c>
      <c r="N436" s="180" t="s">
        <v>3183</v>
      </c>
      <c r="O436" s="180" t="s">
        <v>4496</v>
      </c>
      <c r="P436" s="180" t="s">
        <v>66</v>
      </c>
      <c r="Q436" s="180" t="s">
        <v>4495</v>
      </c>
      <c r="R436" s="320"/>
      <c r="S436" s="180" t="s">
        <v>1099</v>
      </c>
      <c r="T436" s="180" t="s">
        <v>3148</v>
      </c>
      <c r="U436" s="180" t="s">
        <v>476</v>
      </c>
      <c r="V436" s="180" t="s">
        <v>3167</v>
      </c>
      <c r="W436" s="180" t="s">
        <v>3180</v>
      </c>
      <c r="X436" s="180" t="s">
        <v>5158</v>
      </c>
      <c r="Y436" s="180" t="s">
        <v>5159</v>
      </c>
      <c r="Z436" s="180" t="s">
        <v>86</v>
      </c>
      <c r="AA436" s="320"/>
      <c r="AE436" s="320"/>
    </row>
    <row r="437" spans="9:31" ht="14" x14ac:dyDescent="0.3">
      <c r="I437" s="376" t="s">
        <v>590</v>
      </c>
      <c r="J437" s="376" t="s">
        <v>593</v>
      </c>
      <c r="K437" s="376" t="s">
        <v>689</v>
      </c>
      <c r="L437" s="376" t="s">
        <v>1980</v>
      </c>
      <c r="N437" s="180" t="s">
        <v>3183</v>
      </c>
      <c r="O437" s="180" t="s">
        <v>3201</v>
      </c>
      <c r="P437" s="180" t="s">
        <v>66</v>
      </c>
      <c r="Q437" s="180" t="s">
        <v>4509</v>
      </c>
      <c r="R437" s="320"/>
      <c r="S437" s="180" t="s">
        <v>1099</v>
      </c>
      <c r="T437" s="180" t="s">
        <v>3148</v>
      </c>
      <c r="U437" s="180" t="s">
        <v>476</v>
      </c>
      <c r="V437" s="180" t="s">
        <v>3167</v>
      </c>
      <c r="W437" s="180" t="s">
        <v>3180</v>
      </c>
      <c r="X437" s="180" t="s">
        <v>5160</v>
      </c>
      <c r="Y437" s="180" t="s">
        <v>5161</v>
      </c>
      <c r="Z437" s="180" t="s">
        <v>86</v>
      </c>
      <c r="AA437" s="320"/>
      <c r="AE437" s="320"/>
    </row>
    <row r="438" spans="9:31" ht="14" x14ac:dyDescent="0.3">
      <c r="I438" s="376" t="s">
        <v>590</v>
      </c>
      <c r="J438" s="376" t="s">
        <v>600</v>
      </c>
      <c r="K438" s="376" t="s">
        <v>689</v>
      </c>
      <c r="L438" s="376" t="s">
        <v>1979</v>
      </c>
      <c r="N438" s="180" t="s">
        <v>3183</v>
      </c>
      <c r="O438" s="180" t="s">
        <v>4461</v>
      </c>
      <c r="P438" s="180" t="s">
        <v>66</v>
      </c>
      <c r="Q438" s="180" t="s">
        <v>4460</v>
      </c>
      <c r="R438" s="320"/>
      <c r="S438" s="180" t="s">
        <v>1099</v>
      </c>
      <c r="T438" s="180" t="s">
        <v>3148</v>
      </c>
      <c r="U438" s="180" t="s">
        <v>476</v>
      </c>
      <c r="V438" s="180" t="s">
        <v>3167</v>
      </c>
      <c r="W438" s="180" t="s">
        <v>3180</v>
      </c>
      <c r="X438" s="180" t="s">
        <v>5162</v>
      </c>
      <c r="Y438" s="180" t="s">
        <v>5163</v>
      </c>
      <c r="Z438" s="180" t="s">
        <v>86</v>
      </c>
      <c r="AA438" s="320"/>
      <c r="AE438" s="320"/>
    </row>
    <row r="439" spans="9:31" ht="14" x14ac:dyDescent="0.3">
      <c r="I439" s="376" t="s">
        <v>607</v>
      </c>
      <c r="J439" s="376" t="s">
        <v>1148</v>
      </c>
      <c r="K439" s="376" t="s">
        <v>686</v>
      </c>
      <c r="L439" s="376" t="s">
        <v>2084</v>
      </c>
      <c r="N439" s="180" t="s">
        <v>3183</v>
      </c>
      <c r="O439" s="180" t="s">
        <v>4511</v>
      </c>
      <c r="P439" s="180" t="s">
        <v>66</v>
      </c>
      <c r="Q439" s="180" t="s">
        <v>4510</v>
      </c>
      <c r="R439" s="320"/>
      <c r="S439" s="180" t="s">
        <v>1099</v>
      </c>
      <c r="T439" s="180" t="s">
        <v>3148</v>
      </c>
      <c r="U439" s="180" t="s">
        <v>476</v>
      </c>
      <c r="V439" s="180" t="s">
        <v>3167</v>
      </c>
      <c r="W439" s="180" t="s">
        <v>3180</v>
      </c>
      <c r="X439" s="180" t="s">
        <v>5164</v>
      </c>
      <c r="Y439" s="180" t="s">
        <v>5165</v>
      </c>
      <c r="Z439" s="180" t="s">
        <v>86</v>
      </c>
      <c r="AA439" s="320"/>
      <c r="AE439" s="320"/>
    </row>
    <row r="440" spans="9:31" ht="14" x14ac:dyDescent="0.3">
      <c r="I440" s="376" t="s">
        <v>607</v>
      </c>
      <c r="J440" s="376" t="s">
        <v>1152</v>
      </c>
      <c r="K440" s="376" t="s">
        <v>686</v>
      </c>
      <c r="L440" s="376" t="s">
        <v>2088</v>
      </c>
      <c r="N440" s="180" t="s">
        <v>3183</v>
      </c>
      <c r="O440" s="180" t="s">
        <v>4530</v>
      </c>
      <c r="P440" s="180" t="s">
        <v>66</v>
      </c>
      <c r="Q440" s="180" t="s">
        <v>4529</v>
      </c>
      <c r="R440" s="320"/>
      <c r="S440" s="180" t="s">
        <v>1099</v>
      </c>
      <c r="T440" s="180" t="s">
        <v>3148</v>
      </c>
      <c r="U440" s="180" t="s">
        <v>476</v>
      </c>
      <c r="V440" s="180" t="s">
        <v>3167</v>
      </c>
      <c r="W440" s="180" t="s">
        <v>3180</v>
      </c>
      <c r="X440" s="180" t="s">
        <v>5166</v>
      </c>
      <c r="Y440" s="180" t="s">
        <v>5167</v>
      </c>
      <c r="Z440" s="180" t="s">
        <v>86</v>
      </c>
      <c r="AA440" s="320"/>
      <c r="AE440" s="320"/>
    </row>
    <row r="441" spans="9:31" ht="14" x14ac:dyDescent="0.3">
      <c r="I441" s="376" t="s">
        <v>607</v>
      </c>
      <c r="J441" s="376" t="s">
        <v>1154</v>
      </c>
      <c r="K441" s="376" t="s">
        <v>686</v>
      </c>
      <c r="L441" s="376" t="s">
        <v>2093</v>
      </c>
      <c r="N441" s="180" t="s">
        <v>3183</v>
      </c>
      <c r="O441" s="180" t="s">
        <v>1064</v>
      </c>
      <c r="P441" s="180" t="s">
        <v>66</v>
      </c>
      <c r="Q441" s="180" t="s">
        <v>4497</v>
      </c>
      <c r="R441" s="320"/>
      <c r="S441" s="180" t="s">
        <v>1099</v>
      </c>
      <c r="T441" s="180" t="s">
        <v>3148</v>
      </c>
      <c r="U441" s="180" t="s">
        <v>476</v>
      </c>
      <c r="V441" s="180" t="s">
        <v>3167</v>
      </c>
      <c r="W441" s="180" t="s">
        <v>3180</v>
      </c>
      <c r="X441" s="180" t="s">
        <v>5168</v>
      </c>
      <c r="Y441" s="180" t="s">
        <v>5169</v>
      </c>
      <c r="Z441" s="180" t="s">
        <v>86</v>
      </c>
      <c r="AA441" s="320"/>
      <c r="AE441" s="320"/>
    </row>
    <row r="442" spans="9:31" ht="14" x14ac:dyDescent="0.3">
      <c r="I442" s="376" t="s">
        <v>607</v>
      </c>
      <c r="J442" s="376" t="s">
        <v>1147</v>
      </c>
      <c r="K442" s="376" t="s">
        <v>686</v>
      </c>
      <c r="L442" s="376" t="s">
        <v>2083</v>
      </c>
      <c r="N442" s="180" t="s">
        <v>3222</v>
      </c>
      <c r="O442" s="180" t="s">
        <v>5170</v>
      </c>
      <c r="P442" s="180" t="s">
        <v>295</v>
      </c>
      <c r="Q442" s="180" t="s">
        <v>5171</v>
      </c>
      <c r="R442" s="320"/>
      <c r="S442" s="180" t="s">
        <v>1099</v>
      </c>
      <c r="T442" s="180" t="s">
        <v>3148</v>
      </c>
      <c r="U442" s="180" t="s">
        <v>476</v>
      </c>
      <c r="V442" s="180" t="s">
        <v>3167</v>
      </c>
      <c r="W442" s="180" t="s">
        <v>3180</v>
      </c>
      <c r="X442" s="180" t="s">
        <v>5172</v>
      </c>
      <c r="Y442" s="180" t="s">
        <v>5173</v>
      </c>
      <c r="Z442" s="180" t="s">
        <v>86</v>
      </c>
      <c r="AA442" s="320"/>
      <c r="AE442" s="320"/>
    </row>
    <row r="443" spans="9:31" ht="14" x14ac:dyDescent="0.3">
      <c r="I443" s="376" t="s">
        <v>607</v>
      </c>
      <c r="J443" s="376" t="s">
        <v>612</v>
      </c>
      <c r="K443" s="376" t="s">
        <v>686</v>
      </c>
      <c r="L443" s="376" t="s">
        <v>1398</v>
      </c>
      <c r="N443" s="180" t="s">
        <v>3222</v>
      </c>
      <c r="O443" s="180" t="s">
        <v>5174</v>
      </c>
      <c r="P443" s="180" t="s">
        <v>295</v>
      </c>
      <c r="Q443" s="180" t="s">
        <v>5175</v>
      </c>
      <c r="R443" s="320"/>
      <c r="S443" s="180" t="s">
        <v>1099</v>
      </c>
      <c r="T443" s="180" t="s">
        <v>3148</v>
      </c>
      <c r="U443" s="180" t="s">
        <v>476</v>
      </c>
      <c r="V443" s="180" t="s">
        <v>3167</v>
      </c>
      <c r="W443" s="180" t="s">
        <v>3180</v>
      </c>
      <c r="X443" s="180" t="s">
        <v>5176</v>
      </c>
      <c r="Y443" s="180" t="s">
        <v>5177</v>
      </c>
      <c r="Z443" s="180" t="s">
        <v>86</v>
      </c>
      <c r="AA443" s="320"/>
      <c r="AE443" s="320"/>
    </row>
    <row r="444" spans="9:31" ht="14" x14ac:dyDescent="0.3">
      <c r="I444" s="376" t="s">
        <v>607</v>
      </c>
      <c r="J444" s="376" t="s">
        <v>611</v>
      </c>
      <c r="K444" s="376" t="s">
        <v>686</v>
      </c>
      <c r="L444" s="376" t="s">
        <v>1399</v>
      </c>
      <c r="N444" s="180" t="s">
        <v>3222</v>
      </c>
      <c r="O444" s="180" t="s">
        <v>4406</v>
      </c>
      <c r="P444" s="180" t="s">
        <v>295</v>
      </c>
      <c r="Q444" s="180" t="s">
        <v>5178</v>
      </c>
      <c r="R444" s="320"/>
      <c r="S444" s="180" t="s">
        <v>1099</v>
      </c>
      <c r="T444" s="180" t="s">
        <v>3148</v>
      </c>
      <c r="U444" s="180" t="s">
        <v>476</v>
      </c>
      <c r="V444" s="180" t="s">
        <v>3167</v>
      </c>
      <c r="W444" s="180" t="s">
        <v>3180</v>
      </c>
      <c r="X444" s="180" t="s">
        <v>5179</v>
      </c>
      <c r="Y444" s="180" t="s">
        <v>5180</v>
      </c>
      <c r="Z444" s="180" t="s">
        <v>86</v>
      </c>
      <c r="AA444" s="320"/>
      <c r="AE444" s="320"/>
    </row>
    <row r="445" spans="9:31" ht="14" x14ac:dyDescent="0.3">
      <c r="I445" s="376" t="s">
        <v>607</v>
      </c>
      <c r="J445" s="376" t="s">
        <v>1149</v>
      </c>
      <c r="K445" s="376" t="s">
        <v>686</v>
      </c>
      <c r="L445" s="376" t="s">
        <v>2085</v>
      </c>
      <c r="N445" s="180" t="s">
        <v>3222</v>
      </c>
      <c r="O445" s="180" t="s">
        <v>5181</v>
      </c>
      <c r="P445" s="180" t="s">
        <v>295</v>
      </c>
      <c r="Q445" s="180" t="s">
        <v>5182</v>
      </c>
      <c r="R445" s="320"/>
      <c r="S445" s="180" t="s">
        <v>1099</v>
      </c>
      <c r="T445" s="180" t="s">
        <v>3148</v>
      </c>
      <c r="U445" s="180" t="s">
        <v>476</v>
      </c>
      <c r="V445" s="180" t="s">
        <v>3167</v>
      </c>
      <c r="W445" s="180" t="s">
        <v>3180</v>
      </c>
      <c r="X445" s="180" t="s">
        <v>5183</v>
      </c>
      <c r="Y445" s="180" t="s">
        <v>5184</v>
      </c>
      <c r="Z445" s="180" t="s">
        <v>86</v>
      </c>
      <c r="AA445" s="320"/>
      <c r="AE445" s="320"/>
    </row>
    <row r="446" spans="9:31" ht="14" x14ac:dyDescent="0.3">
      <c r="I446" s="376" t="s">
        <v>607</v>
      </c>
      <c r="J446" s="376" t="s">
        <v>610</v>
      </c>
      <c r="K446" s="376" t="s">
        <v>686</v>
      </c>
      <c r="L446" s="376" t="s">
        <v>2089</v>
      </c>
      <c r="N446" s="180" t="s">
        <v>3222</v>
      </c>
      <c r="O446" s="180" t="s">
        <v>4504</v>
      </c>
      <c r="P446" s="180" t="s">
        <v>295</v>
      </c>
      <c r="Q446" s="180" t="s">
        <v>5185</v>
      </c>
      <c r="R446" s="320"/>
      <c r="S446" s="180" t="s">
        <v>1099</v>
      </c>
      <c r="T446" s="180" t="s">
        <v>3148</v>
      </c>
      <c r="U446" s="180" t="s">
        <v>476</v>
      </c>
      <c r="V446" s="180" t="s">
        <v>3167</v>
      </c>
      <c r="W446" s="180" t="s">
        <v>3180</v>
      </c>
      <c r="X446" s="180" t="s">
        <v>5186</v>
      </c>
      <c r="Y446" s="180" t="s">
        <v>5187</v>
      </c>
      <c r="Z446" s="180" t="s">
        <v>86</v>
      </c>
      <c r="AA446" s="320"/>
      <c r="AE446" s="320"/>
    </row>
    <row r="447" spans="9:31" ht="14" x14ac:dyDescent="0.3">
      <c r="I447" s="376" t="s">
        <v>607</v>
      </c>
      <c r="J447" s="376" t="s">
        <v>607</v>
      </c>
      <c r="K447" s="376" t="s">
        <v>686</v>
      </c>
      <c r="L447" s="376" t="s">
        <v>2082</v>
      </c>
      <c r="N447" s="180" t="s">
        <v>3222</v>
      </c>
      <c r="O447" s="180" t="s">
        <v>3929</v>
      </c>
      <c r="P447" s="180" t="s">
        <v>295</v>
      </c>
      <c r="Q447" s="180" t="s">
        <v>5188</v>
      </c>
      <c r="R447" s="320"/>
      <c r="S447" s="180" t="s">
        <v>1099</v>
      </c>
      <c r="T447" s="180" t="s">
        <v>3148</v>
      </c>
      <c r="U447" s="180" t="s">
        <v>476</v>
      </c>
      <c r="V447" s="180" t="s">
        <v>3167</v>
      </c>
      <c r="W447" s="180" t="s">
        <v>3180</v>
      </c>
      <c r="X447" s="180" t="s">
        <v>5189</v>
      </c>
      <c r="Y447" s="180" t="s">
        <v>5190</v>
      </c>
      <c r="Z447" s="180" t="s">
        <v>86</v>
      </c>
      <c r="AA447" s="320"/>
      <c r="AE447" s="320"/>
    </row>
    <row r="448" spans="9:31" ht="14" x14ac:dyDescent="0.3">
      <c r="I448" s="376" t="s">
        <v>607</v>
      </c>
      <c r="J448" s="376" t="s">
        <v>613</v>
      </c>
      <c r="K448" s="376" t="s">
        <v>686</v>
      </c>
      <c r="L448" s="376" t="s">
        <v>1400</v>
      </c>
      <c r="N448" s="180" t="s">
        <v>3222</v>
      </c>
      <c r="O448" s="180" t="s">
        <v>5191</v>
      </c>
      <c r="P448" s="180" t="s">
        <v>295</v>
      </c>
      <c r="Q448" s="180" t="s">
        <v>5192</v>
      </c>
      <c r="R448" s="320"/>
      <c r="S448" s="180" t="s">
        <v>1099</v>
      </c>
      <c r="T448" s="180" t="s">
        <v>3148</v>
      </c>
      <c r="U448" s="180" t="s">
        <v>476</v>
      </c>
      <c r="V448" s="180" t="s">
        <v>3167</v>
      </c>
      <c r="W448" s="180" t="s">
        <v>3180</v>
      </c>
      <c r="X448" s="180" t="s">
        <v>5193</v>
      </c>
      <c r="Y448" s="180" t="s">
        <v>5194</v>
      </c>
      <c r="Z448" s="180" t="s">
        <v>86</v>
      </c>
      <c r="AA448" s="320"/>
      <c r="AE448" s="320"/>
    </row>
    <row r="449" spans="9:31" ht="14" x14ac:dyDescent="0.3">
      <c r="I449" s="376" t="s">
        <v>607</v>
      </c>
      <c r="J449" s="376" t="s">
        <v>1151</v>
      </c>
      <c r="K449" s="376" t="s">
        <v>686</v>
      </c>
      <c r="L449" s="376" t="s">
        <v>2087</v>
      </c>
      <c r="N449" s="180" t="s">
        <v>3222</v>
      </c>
      <c r="O449" s="180" t="s">
        <v>5195</v>
      </c>
      <c r="P449" s="180" t="s">
        <v>295</v>
      </c>
      <c r="Q449" s="180" t="s">
        <v>5196</v>
      </c>
      <c r="R449" s="320"/>
      <c r="S449" s="180" t="s">
        <v>1099</v>
      </c>
      <c r="T449" s="180" t="s">
        <v>3148</v>
      </c>
      <c r="U449" s="180" t="s">
        <v>476</v>
      </c>
      <c r="V449" s="180" t="s">
        <v>3167</v>
      </c>
      <c r="W449" s="180" t="s">
        <v>3180</v>
      </c>
      <c r="X449" s="180" t="s">
        <v>5197</v>
      </c>
      <c r="Y449" s="180" t="s">
        <v>5198</v>
      </c>
      <c r="Z449" s="180" t="s">
        <v>86</v>
      </c>
      <c r="AA449" s="320"/>
      <c r="AE449" s="320"/>
    </row>
    <row r="450" spans="9:31" ht="14" x14ac:dyDescent="0.3">
      <c r="I450" s="376" t="s">
        <v>607</v>
      </c>
      <c r="J450" s="376" t="s">
        <v>1150</v>
      </c>
      <c r="K450" s="376" t="s">
        <v>686</v>
      </c>
      <c r="L450" s="376" t="s">
        <v>2086</v>
      </c>
      <c r="N450" s="180" t="s">
        <v>3222</v>
      </c>
      <c r="O450" s="180" t="s">
        <v>5199</v>
      </c>
      <c r="P450" s="180" t="s">
        <v>295</v>
      </c>
      <c r="Q450" s="180" t="s">
        <v>5200</v>
      </c>
      <c r="R450" s="320"/>
      <c r="S450" s="180" t="s">
        <v>1099</v>
      </c>
      <c r="T450" s="180" t="s">
        <v>3148</v>
      </c>
      <c r="U450" s="180" t="s">
        <v>476</v>
      </c>
      <c r="V450" s="180" t="s">
        <v>3167</v>
      </c>
      <c r="W450" s="180" t="s">
        <v>3180</v>
      </c>
      <c r="X450" s="180" t="s">
        <v>5201</v>
      </c>
      <c r="Y450" s="180" t="s">
        <v>5202</v>
      </c>
      <c r="Z450" s="180" t="s">
        <v>86</v>
      </c>
      <c r="AA450" s="320"/>
      <c r="AE450" s="320"/>
    </row>
    <row r="451" spans="9:31" ht="14" x14ac:dyDescent="0.3">
      <c r="I451" s="376" t="s">
        <v>607</v>
      </c>
      <c r="J451" s="376" t="s">
        <v>609</v>
      </c>
      <c r="K451" s="376" t="s">
        <v>686</v>
      </c>
      <c r="L451" s="376" t="s">
        <v>2091</v>
      </c>
      <c r="N451" s="180" t="s">
        <v>3222</v>
      </c>
      <c r="O451" s="180" t="s">
        <v>5203</v>
      </c>
      <c r="P451" s="180" t="s">
        <v>295</v>
      </c>
      <c r="Q451" s="180" t="s">
        <v>5204</v>
      </c>
      <c r="R451" s="320"/>
      <c r="S451" s="180" t="s">
        <v>1099</v>
      </c>
      <c r="T451" s="180" t="s">
        <v>3148</v>
      </c>
      <c r="U451" s="180" t="s">
        <v>476</v>
      </c>
      <c r="V451" s="180" t="s">
        <v>3167</v>
      </c>
      <c r="W451" s="180" t="s">
        <v>3180</v>
      </c>
      <c r="X451" s="180" t="s">
        <v>5205</v>
      </c>
      <c r="Y451" s="180" t="s">
        <v>5206</v>
      </c>
      <c r="Z451" s="180" t="s">
        <v>86</v>
      </c>
      <c r="AA451" s="320"/>
      <c r="AE451" s="320"/>
    </row>
    <row r="452" spans="9:31" ht="14" x14ac:dyDescent="0.3">
      <c r="I452" s="376" t="s">
        <v>607</v>
      </c>
      <c r="J452" s="376" t="s">
        <v>608</v>
      </c>
      <c r="K452" s="376" t="s">
        <v>686</v>
      </c>
      <c r="L452" s="376" t="s">
        <v>2090</v>
      </c>
      <c r="N452" s="180" t="s">
        <v>3222</v>
      </c>
      <c r="O452" s="180" t="s">
        <v>5207</v>
      </c>
      <c r="P452" s="180" t="s">
        <v>295</v>
      </c>
      <c r="Q452" s="180" t="s">
        <v>5208</v>
      </c>
      <c r="R452" s="320"/>
      <c r="S452" s="180" t="s">
        <v>1099</v>
      </c>
      <c r="T452" s="180" t="s">
        <v>3148</v>
      </c>
      <c r="U452" s="180" t="s">
        <v>476</v>
      </c>
      <c r="V452" s="180" t="s">
        <v>3167</v>
      </c>
      <c r="W452" s="180" t="s">
        <v>3180</v>
      </c>
      <c r="X452" s="180" t="s">
        <v>5209</v>
      </c>
      <c r="Y452" s="180" t="s">
        <v>5210</v>
      </c>
      <c r="Z452" s="180" t="s">
        <v>86</v>
      </c>
      <c r="AA452" s="320"/>
      <c r="AE452" s="320"/>
    </row>
    <row r="453" spans="9:31" ht="14" x14ac:dyDescent="0.3">
      <c r="I453" s="376" t="s">
        <v>607</v>
      </c>
      <c r="J453" s="376" t="s">
        <v>1153</v>
      </c>
      <c r="K453" s="376" t="s">
        <v>686</v>
      </c>
      <c r="L453" s="376" t="s">
        <v>2092</v>
      </c>
      <c r="N453" s="180" t="s">
        <v>3121</v>
      </c>
      <c r="O453" s="180" t="s">
        <v>3184</v>
      </c>
      <c r="P453" s="180" t="s">
        <v>347</v>
      </c>
      <c r="Q453" s="180" t="s">
        <v>5211</v>
      </c>
      <c r="R453" s="320"/>
      <c r="S453" s="180" t="s">
        <v>1099</v>
      </c>
      <c r="T453" s="180" t="s">
        <v>3148</v>
      </c>
      <c r="U453" s="180" t="s">
        <v>476</v>
      </c>
      <c r="V453" s="180" t="s">
        <v>3167</v>
      </c>
      <c r="W453" s="180" t="s">
        <v>3180</v>
      </c>
      <c r="X453" s="180" t="s">
        <v>5212</v>
      </c>
      <c r="Y453" s="180" t="s">
        <v>5213</v>
      </c>
      <c r="Z453" s="180" t="s">
        <v>86</v>
      </c>
      <c r="AA453" s="320"/>
      <c r="AE453" s="320"/>
    </row>
    <row r="454" spans="9:31" ht="14" x14ac:dyDescent="0.3">
      <c r="I454" s="376" t="s">
        <v>666</v>
      </c>
      <c r="J454" s="376" t="s">
        <v>1000</v>
      </c>
      <c r="K454" s="376" t="s">
        <v>2192</v>
      </c>
      <c r="L454" s="376" t="s">
        <v>2199</v>
      </c>
      <c r="N454" s="180" t="s">
        <v>3121</v>
      </c>
      <c r="O454" s="180" t="s">
        <v>5214</v>
      </c>
      <c r="P454" s="180" t="s">
        <v>347</v>
      </c>
      <c r="Q454" s="180" t="s">
        <v>5215</v>
      </c>
      <c r="R454" s="320"/>
      <c r="S454" s="180" t="s">
        <v>1099</v>
      </c>
      <c r="T454" s="180" t="s">
        <v>3148</v>
      </c>
      <c r="U454" s="180" t="s">
        <v>476</v>
      </c>
      <c r="V454" s="180" t="s">
        <v>3167</v>
      </c>
      <c r="W454" s="180" t="s">
        <v>3169</v>
      </c>
      <c r="X454" s="180" t="s">
        <v>5216</v>
      </c>
      <c r="Y454" s="180" t="s">
        <v>3169</v>
      </c>
      <c r="Z454" s="180" t="s">
        <v>88</v>
      </c>
      <c r="AA454" s="320"/>
      <c r="AE454" s="320"/>
    </row>
    <row r="455" spans="9:31" ht="14" x14ac:dyDescent="0.3">
      <c r="I455" s="376" t="s">
        <v>666</v>
      </c>
      <c r="J455" s="376" t="s">
        <v>913</v>
      </c>
      <c r="K455" s="376" t="s">
        <v>2192</v>
      </c>
      <c r="L455" s="376" t="s">
        <v>2202</v>
      </c>
      <c r="N455" s="180" t="s">
        <v>3121</v>
      </c>
      <c r="O455" s="180" t="s">
        <v>3121</v>
      </c>
      <c r="P455" s="180" t="s">
        <v>347</v>
      </c>
      <c r="Q455" s="180" t="s">
        <v>5217</v>
      </c>
      <c r="R455" s="320"/>
      <c r="S455" s="180" t="s">
        <v>1099</v>
      </c>
      <c r="T455" s="180" t="s">
        <v>3148</v>
      </c>
      <c r="U455" s="180" t="s">
        <v>476</v>
      </c>
      <c r="V455" s="180" t="s">
        <v>3167</v>
      </c>
      <c r="W455" s="180" t="s">
        <v>3169</v>
      </c>
      <c r="X455" s="180" t="s">
        <v>5218</v>
      </c>
      <c r="Y455" s="180" t="s">
        <v>5219</v>
      </c>
      <c r="Z455" s="180" t="s">
        <v>88</v>
      </c>
      <c r="AA455" s="320"/>
      <c r="AE455" s="320"/>
    </row>
    <row r="456" spans="9:31" ht="14" x14ac:dyDescent="0.3">
      <c r="I456" s="376" t="s">
        <v>666</v>
      </c>
      <c r="J456" s="376" t="s">
        <v>1001</v>
      </c>
      <c r="K456" s="376" t="s">
        <v>2192</v>
      </c>
      <c r="L456" s="376" t="s">
        <v>2200</v>
      </c>
      <c r="N456" s="180" t="s">
        <v>3121</v>
      </c>
      <c r="O456" s="180" t="s">
        <v>5220</v>
      </c>
      <c r="P456" s="180" t="s">
        <v>347</v>
      </c>
      <c r="Q456" s="180" t="s">
        <v>5221</v>
      </c>
      <c r="R456" s="320"/>
      <c r="S456" s="180" t="s">
        <v>1099</v>
      </c>
      <c r="T456" s="180" t="s">
        <v>3148</v>
      </c>
      <c r="U456" s="180" t="s">
        <v>476</v>
      </c>
      <c r="V456" s="180" t="s">
        <v>3167</v>
      </c>
      <c r="W456" s="180" t="s">
        <v>3169</v>
      </c>
      <c r="X456" s="180" t="s">
        <v>5222</v>
      </c>
      <c r="Y456" s="180" t="s">
        <v>5223</v>
      </c>
      <c r="Z456" s="180" t="s">
        <v>88</v>
      </c>
      <c r="AA456" s="320"/>
      <c r="AE456" s="320"/>
    </row>
    <row r="457" spans="9:31" ht="14" x14ac:dyDescent="0.3">
      <c r="I457" s="376" t="s">
        <v>666</v>
      </c>
      <c r="J457" s="376" t="s">
        <v>999</v>
      </c>
      <c r="K457" s="376" t="s">
        <v>2192</v>
      </c>
      <c r="L457" s="376" t="s">
        <v>2196</v>
      </c>
      <c r="N457" s="180" t="s">
        <v>3121</v>
      </c>
      <c r="O457" s="180" t="s">
        <v>5224</v>
      </c>
      <c r="P457" s="180" t="s">
        <v>347</v>
      </c>
      <c r="Q457" s="180" t="s">
        <v>5225</v>
      </c>
      <c r="R457" s="320"/>
      <c r="S457" s="180" t="s">
        <v>1099</v>
      </c>
      <c r="T457" s="180" t="s">
        <v>3148</v>
      </c>
      <c r="U457" s="180" t="s">
        <v>476</v>
      </c>
      <c r="V457" s="180" t="s">
        <v>3167</v>
      </c>
      <c r="W457" s="180" t="s">
        <v>3169</v>
      </c>
      <c r="X457" s="180" t="s">
        <v>5226</v>
      </c>
      <c r="Y457" s="180" t="s">
        <v>5227</v>
      </c>
      <c r="Z457" s="180" t="s">
        <v>88</v>
      </c>
      <c r="AA457" s="320"/>
      <c r="AE457" s="320"/>
    </row>
    <row r="458" spans="9:31" ht="14" x14ac:dyDescent="0.3">
      <c r="I458" s="376" t="s">
        <v>666</v>
      </c>
      <c r="J458" s="376" t="s">
        <v>1002</v>
      </c>
      <c r="K458" s="376" t="s">
        <v>2192</v>
      </c>
      <c r="L458" s="376" t="s">
        <v>2201</v>
      </c>
      <c r="N458" s="180" t="s">
        <v>3121</v>
      </c>
      <c r="O458" s="180" t="s">
        <v>5228</v>
      </c>
      <c r="P458" s="180" t="s">
        <v>347</v>
      </c>
      <c r="Q458" s="180" t="s">
        <v>5229</v>
      </c>
      <c r="R458" s="320"/>
      <c r="S458" s="180" t="s">
        <v>1099</v>
      </c>
      <c r="T458" s="180" t="s">
        <v>3148</v>
      </c>
      <c r="U458" s="180" t="s">
        <v>476</v>
      </c>
      <c r="V458" s="180" t="s">
        <v>3167</v>
      </c>
      <c r="W458" s="180" t="s">
        <v>3169</v>
      </c>
      <c r="X458" s="180" t="s">
        <v>5230</v>
      </c>
      <c r="Y458" s="180" t="s">
        <v>5231</v>
      </c>
      <c r="Z458" s="180" t="s">
        <v>88</v>
      </c>
      <c r="AA458" s="320"/>
      <c r="AE458" s="320"/>
    </row>
    <row r="459" spans="9:31" ht="14" x14ac:dyDescent="0.3">
      <c r="I459" s="376" t="s">
        <v>666</v>
      </c>
      <c r="J459" s="376" t="s">
        <v>681</v>
      </c>
      <c r="K459" s="376" t="s">
        <v>2192</v>
      </c>
      <c r="L459" s="376" t="s">
        <v>2203</v>
      </c>
      <c r="N459" s="180" t="s">
        <v>3121</v>
      </c>
      <c r="O459" s="180" t="s">
        <v>5232</v>
      </c>
      <c r="P459" s="180" t="s">
        <v>347</v>
      </c>
      <c r="Q459" s="180" t="s">
        <v>5233</v>
      </c>
      <c r="R459" s="320"/>
      <c r="S459" s="180" t="s">
        <v>1099</v>
      </c>
      <c r="T459" s="180" t="s">
        <v>3148</v>
      </c>
      <c r="U459" s="180" t="s">
        <v>3188</v>
      </c>
      <c r="V459" s="180" t="s">
        <v>3187</v>
      </c>
      <c r="W459" s="180" t="s">
        <v>3197</v>
      </c>
      <c r="X459" s="180" t="s">
        <v>3902</v>
      </c>
      <c r="Y459" s="180" t="s">
        <v>3901</v>
      </c>
      <c r="Z459" s="180" t="s">
        <v>130</v>
      </c>
      <c r="AA459" s="320"/>
      <c r="AE459" s="320"/>
    </row>
    <row r="460" spans="9:31" ht="14" x14ac:dyDescent="0.3">
      <c r="I460" s="376" t="s">
        <v>666</v>
      </c>
      <c r="J460" s="376" t="s">
        <v>997</v>
      </c>
      <c r="K460" s="376" t="s">
        <v>2192</v>
      </c>
      <c r="L460" s="376" t="s">
        <v>2194</v>
      </c>
      <c r="N460" s="180" t="s">
        <v>3121</v>
      </c>
      <c r="O460" s="180" t="s">
        <v>5234</v>
      </c>
      <c r="P460" s="180" t="s">
        <v>347</v>
      </c>
      <c r="Q460" s="180" t="s">
        <v>5235</v>
      </c>
      <c r="R460" s="320"/>
      <c r="S460" s="180" t="s">
        <v>1099</v>
      </c>
      <c r="T460" s="180" t="s">
        <v>3148</v>
      </c>
      <c r="U460" s="180" t="s">
        <v>3188</v>
      </c>
      <c r="V460" s="180" t="s">
        <v>3187</v>
      </c>
      <c r="W460" s="180" t="s">
        <v>3197</v>
      </c>
      <c r="X460" s="180" t="s">
        <v>3956</v>
      </c>
      <c r="Y460" s="180" t="s">
        <v>3955</v>
      </c>
      <c r="Z460" s="180" t="s">
        <v>130</v>
      </c>
      <c r="AA460" s="320"/>
      <c r="AE460" s="320"/>
    </row>
    <row r="461" spans="9:31" ht="14" x14ac:dyDescent="0.3">
      <c r="I461" s="376" t="s">
        <v>666</v>
      </c>
      <c r="J461" s="376" t="s">
        <v>666</v>
      </c>
      <c r="K461" s="376" t="s">
        <v>2192</v>
      </c>
      <c r="L461" s="376" t="s">
        <v>2193</v>
      </c>
      <c r="N461" s="180" t="s">
        <v>3121</v>
      </c>
      <c r="O461" s="180" t="s">
        <v>5236</v>
      </c>
      <c r="P461" s="180" t="s">
        <v>347</v>
      </c>
      <c r="Q461" s="180" t="s">
        <v>5237</v>
      </c>
      <c r="R461" s="320"/>
      <c r="S461" s="180" t="s">
        <v>1099</v>
      </c>
      <c r="T461" s="180" t="s">
        <v>3148</v>
      </c>
      <c r="U461" s="180" t="s">
        <v>3188</v>
      </c>
      <c r="V461" s="180" t="s">
        <v>3187</v>
      </c>
      <c r="W461" s="180" t="s">
        <v>3197</v>
      </c>
      <c r="X461" s="180" t="s">
        <v>4003</v>
      </c>
      <c r="Y461" s="180" t="s">
        <v>811</v>
      </c>
      <c r="Z461" s="180" t="s">
        <v>130</v>
      </c>
      <c r="AA461" s="320"/>
      <c r="AE461" s="320"/>
    </row>
    <row r="462" spans="9:31" ht="14" x14ac:dyDescent="0.3">
      <c r="I462" s="376" t="s">
        <v>666</v>
      </c>
      <c r="J462" s="376" t="s">
        <v>996</v>
      </c>
      <c r="K462" s="376" t="s">
        <v>2192</v>
      </c>
      <c r="L462" s="376" t="s">
        <v>2197</v>
      </c>
      <c r="N462" s="180" t="s">
        <v>3063</v>
      </c>
      <c r="O462" s="180" t="s">
        <v>5238</v>
      </c>
      <c r="P462" s="180" t="s">
        <v>187</v>
      </c>
      <c r="Q462" s="180" t="s">
        <v>5239</v>
      </c>
      <c r="R462" s="320"/>
      <c r="S462" s="180" t="s">
        <v>1099</v>
      </c>
      <c r="T462" s="180" t="s">
        <v>3148</v>
      </c>
      <c r="U462" s="180" t="s">
        <v>3188</v>
      </c>
      <c r="V462" s="180" t="s">
        <v>3187</v>
      </c>
      <c r="W462" s="180" t="s">
        <v>3197</v>
      </c>
      <c r="X462" s="180" t="s">
        <v>3937</v>
      </c>
      <c r="Y462" s="180" t="s">
        <v>3936</v>
      </c>
      <c r="Z462" s="180" t="s">
        <v>130</v>
      </c>
      <c r="AA462" s="320"/>
      <c r="AE462" s="320"/>
    </row>
    <row r="463" spans="9:31" ht="14" x14ac:dyDescent="0.3">
      <c r="I463" s="376" t="s">
        <v>666</v>
      </c>
      <c r="J463" s="376" t="s">
        <v>667</v>
      </c>
      <c r="K463" s="376" t="s">
        <v>2192</v>
      </c>
      <c r="L463" s="376" t="s">
        <v>2198</v>
      </c>
      <c r="N463" s="180" t="s">
        <v>3063</v>
      </c>
      <c r="O463" s="180" t="s">
        <v>5240</v>
      </c>
      <c r="P463" s="180" t="s">
        <v>187</v>
      </c>
      <c r="Q463" s="180" t="s">
        <v>5241</v>
      </c>
      <c r="R463" s="320"/>
      <c r="S463" s="180" t="s">
        <v>1099</v>
      </c>
      <c r="T463" s="180" t="s">
        <v>3148</v>
      </c>
      <c r="U463" s="180" t="s">
        <v>3188</v>
      </c>
      <c r="V463" s="180" t="s">
        <v>3187</v>
      </c>
      <c r="W463" s="180" t="s">
        <v>3197</v>
      </c>
      <c r="X463" s="180" t="s">
        <v>3925</v>
      </c>
      <c r="Y463" s="180" t="s">
        <v>3924</v>
      </c>
      <c r="Z463" s="180" t="s">
        <v>130</v>
      </c>
      <c r="AA463" s="320"/>
      <c r="AE463" s="320"/>
    </row>
    <row r="464" spans="9:31" ht="14" x14ac:dyDescent="0.3">
      <c r="I464" s="376" t="s">
        <v>666</v>
      </c>
      <c r="J464" s="376" t="s">
        <v>998</v>
      </c>
      <c r="K464" s="376" t="s">
        <v>2192</v>
      </c>
      <c r="L464" s="376" t="s">
        <v>2195</v>
      </c>
      <c r="N464" s="180" t="s">
        <v>3063</v>
      </c>
      <c r="O464" s="180" t="s">
        <v>3929</v>
      </c>
      <c r="P464" s="180" t="s">
        <v>187</v>
      </c>
      <c r="Q464" s="180" t="s">
        <v>5242</v>
      </c>
      <c r="R464" s="320"/>
      <c r="S464" s="180" t="s">
        <v>1099</v>
      </c>
      <c r="T464" s="180" t="s">
        <v>3148</v>
      </c>
      <c r="U464" s="180" t="s">
        <v>3188</v>
      </c>
      <c r="V464" s="180" t="s">
        <v>3187</v>
      </c>
      <c r="W464" s="180" t="s">
        <v>3197</v>
      </c>
      <c r="X464" s="180" t="s">
        <v>3948</v>
      </c>
      <c r="Y464" s="180" t="s">
        <v>106</v>
      </c>
      <c r="Z464" s="180" t="s">
        <v>130</v>
      </c>
      <c r="AA464" s="320"/>
      <c r="AE464" s="320"/>
    </row>
    <row r="465" spans="9:31" ht="14" x14ac:dyDescent="0.3">
      <c r="I465" s="376" t="s">
        <v>620</v>
      </c>
      <c r="J465" s="376" t="s">
        <v>1164</v>
      </c>
      <c r="K465" s="376" t="s">
        <v>698</v>
      </c>
      <c r="L465" s="376" t="s">
        <v>2048</v>
      </c>
      <c r="N465" s="180" t="s">
        <v>3063</v>
      </c>
      <c r="O465" s="180" t="s">
        <v>3063</v>
      </c>
      <c r="P465" s="180" t="s">
        <v>187</v>
      </c>
      <c r="Q465" s="180" t="s">
        <v>5243</v>
      </c>
      <c r="R465" s="320"/>
      <c r="S465" s="180" t="s">
        <v>1099</v>
      </c>
      <c r="T465" s="180" t="s">
        <v>3148</v>
      </c>
      <c r="U465" s="180" t="s">
        <v>3188</v>
      </c>
      <c r="V465" s="180" t="s">
        <v>3187</v>
      </c>
      <c r="W465" s="180" t="s">
        <v>3197</v>
      </c>
      <c r="X465" s="180" t="s">
        <v>3921</v>
      </c>
      <c r="Y465" s="180" t="s">
        <v>3920</v>
      </c>
      <c r="Z465" s="180" t="s">
        <v>130</v>
      </c>
      <c r="AA465" s="320"/>
      <c r="AE465" s="320"/>
    </row>
    <row r="466" spans="9:31" ht="14" x14ac:dyDescent="0.3">
      <c r="I466" s="376" t="s">
        <v>620</v>
      </c>
      <c r="J466" s="376" t="s">
        <v>1168</v>
      </c>
      <c r="K466" s="376" t="s">
        <v>698</v>
      </c>
      <c r="L466" s="376" t="s">
        <v>2055</v>
      </c>
      <c r="N466" s="180" t="s">
        <v>3063</v>
      </c>
      <c r="O466" s="180" t="s">
        <v>681</v>
      </c>
      <c r="P466" s="180" t="s">
        <v>187</v>
      </c>
      <c r="Q466" s="180" t="s">
        <v>5244</v>
      </c>
      <c r="R466" s="320"/>
      <c r="S466" s="180" t="s">
        <v>1099</v>
      </c>
      <c r="T466" s="180" t="s">
        <v>3148</v>
      </c>
      <c r="U466" s="180" t="s">
        <v>3188</v>
      </c>
      <c r="V466" s="180" t="s">
        <v>3187</v>
      </c>
      <c r="W466" s="180" t="s">
        <v>3197</v>
      </c>
      <c r="X466" s="180" t="s">
        <v>3933</v>
      </c>
      <c r="Y466" s="180" t="s">
        <v>3932</v>
      </c>
      <c r="Z466" s="180" t="s">
        <v>130</v>
      </c>
      <c r="AA466" s="320"/>
      <c r="AE466" s="320"/>
    </row>
    <row r="467" spans="9:31" ht="14" x14ac:dyDescent="0.3">
      <c r="I467" s="376" t="s">
        <v>620</v>
      </c>
      <c r="J467" s="376" t="s">
        <v>1170</v>
      </c>
      <c r="K467" s="376" t="s">
        <v>698</v>
      </c>
      <c r="L467" s="376" t="s">
        <v>2057</v>
      </c>
      <c r="N467" s="180" t="s">
        <v>3063</v>
      </c>
      <c r="O467" s="180" t="s">
        <v>5245</v>
      </c>
      <c r="P467" s="180" t="s">
        <v>187</v>
      </c>
      <c r="Q467" s="180" t="s">
        <v>5246</v>
      </c>
      <c r="R467" s="320"/>
      <c r="S467" s="180" t="s">
        <v>1099</v>
      </c>
      <c r="T467" s="180" t="s">
        <v>3148</v>
      </c>
      <c r="U467" s="180" t="s">
        <v>3188</v>
      </c>
      <c r="V467" s="180" t="s">
        <v>3187</v>
      </c>
      <c r="W467" s="180" t="s">
        <v>3197</v>
      </c>
      <c r="X467" s="180" t="s">
        <v>3913</v>
      </c>
      <c r="Y467" s="180" t="s">
        <v>3912</v>
      </c>
      <c r="Z467" s="180" t="s">
        <v>130</v>
      </c>
      <c r="AA467" s="320"/>
      <c r="AE467" s="320"/>
    </row>
    <row r="468" spans="9:31" ht="14" x14ac:dyDescent="0.3">
      <c r="I468" s="376" t="s">
        <v>620</v>
      </c>
      <c r="J468" s="376" t="s">
        <v>1177</v>
      </c>
      <c r="K468" s="376" t="s">
        <v>698</v>
      </c>
      <c r="L468" s="376" t="s">
        <v>2072</v>
      </c>
      <c r="N468" s="180" t="s">
        <v>3063</v>
      </c>
      <c r="O468" s="180" t="s">
        <v>5247</v>
      </c>
      <c r="P468" s="180" t="s">
        <v>187</v>
      </c>
      <c r="Q468" s="180" t="s">
        <v>5248</v>
      </c>
      <c r="R468" s="320"/>
      <c r="S468" s="180" t="s">
        <v>1099</v>
      </c>
      <c r="T468" s="180" t="s">
        <v>3148</v>
      </c>
      <c r="U468" s="180" t="s">
        <v>3188</v>
      </c>
      <c r="V468" s="180" t="s">
        <v>3187</v>
      </c>
      <c r="W468" s="180" t="s">
        <v>3197</v>
      </c>
      <c r="X468" s="180" t="s">
        <v>3988</v>
      </c>
      <c r="Y468" s="180" t="s">
        <v>3987</v>
      </c>
      <c r="Z468" s="180" t="s">
        <v>130</v>
      </c>
      <c r="AA468" s="320"/>
      <c r="AE468" s="320"/>
    </row>
    <row r="469" spans="9:31" ht="14" x14ac:dyDescent="0.3">
      <c r="I469" s="376" t="s">
        <v>620</v>
      </c>
      <c r="J469" s="376" t="s">
        <v>1169</v>
      </c>
      <c r="K469" s="376" t="s">
        <v>698</v>
      </c>
      <c r="L469" s="376" t="s">
        <v>2056</v>
      </c>
      <c r="N469" s="180" t="s">
        <v>3063</v>
      </c>
      <c r="O469" s="180" t="s">
        <v>5249</v>
      </c>
      <c r="P469" s="180" t="s">
        <v>187</v>
      </c>
      <c r="Q469" s="180" t="s">
        <v>5250</v>
      </c>
      <c r="R469" s="320"/>
      <c r="S469" s="180" t="s">
        <v>1099</v>
      </c>
      <c r="T469" s="180" t="s">
        <v>3148</v>
      </c>
      <c r="U469" s="180" t="s">
        <v>3188</v>
      </c>
      <c r="V469" s="180" t="s">
        <v>3187</v>
      </c>
      <c r="W469" s="180" t="s">
        <v>3197</v>
      </c>
      <c r="X469" s="180" t="s">
        <v>3996</v>
      </c>
      <c r="Y469" s="180" t="s">
        <v>3995</v>
      </c>
      <c r="Z469" s="180" t="s">
        <v>130</v>
      </c>
      <c r="AA469" s="320"/>
      <c r="AE469" s="320"/>
    </row>
    <row r="470" spans="9:31" ht="14" x14ac:dyDescent="0.3">
      <c r="I470" s="376" t="s">
        <v>620</v>
      </c>
      <c r="J470" s="376" t="s">
        <v>624</v>
      </c>
      <c r="K470" s="376" t="s">
        <v>698</v>
      </c>
      <c r="L470" s="376" t="s">
        <v>2042</v>
      </c>
      <c r="N470" s="180" t="s">
        <v>3063</v>
      </c>
      <c r="O470" s="180" t="s">
        <v>5251</v>
      </c>
      <c r="P470" s="180" t="s">
        <v>187</v>
      </c>
      <c r="Q470" s="180" t="s">
        <v>5252</v>
      </c>
      <c r="R470" s="320"/>
      <c r="S470" s="180" t="s">
        <v>1099</v>
      </c>
      <c r="T470" s="180" t="s">
        <v>3148</v>
      </c>
      <c r="U470" s="180" t="s">
        <v>3188</v>
      </c>
      <c r="V470" s="180" t="s">
        <v>3187</v>
      </c>
      <c r="W470" s="180" t="s">
        <v>3197</v>
      </c>
      <c r="X470" s="180" t="s">
        <v>3972</v>
      </c>
      <c r="Y470" s="180" t="s">
        <v>3971</v>
      </c>
      <c r="Z470" s="180" t="s">
        <v>130</v>
      </c>
      <c r="AA470" s="320"/>
      <c r="AE470" s="320"/>
    </row>
    <row r="471" spans="9:31" ht="14" x14ac:dyDescent="0.3">
      <c r="I471" s="376" t="s">
        <v>620</v>
      </c>
      <c r="J471" s="376" t="s">
        <v>1165</v>
      </c>
      <c r="K471" s="376" t="s">
        <v>698</v>
      </c>
      <c r="L471" s="376" t="s">
        <v>2049</v>
      </c>
      <c r="N471" s="180" t="s">
        <v>3063</v>
      </c>
      <c r="O471" s="180" t="s">
        <v>5253</v>
      </c>
      <c r="P471" s="180" t="s">
        <v>187</v>
      </c>
      <c r="Q471" s="180" t="s">
        <v>5254</v>
      </c>
      <c r="R471" s="320"/>
      <c r="S471" s="180" t="s">
        <v>1099</v>
      </c>
      <c r="T471" s="180" t="s">
        <v>3148</v>
      </c>
      <c r="U471" s="180" t="s">
        <v>3188</v>
      </c>
      <c r="V471" s="180" t="s">
        <v>3187</v>
      </c>
      <c r="W471" s="180" t="s">
        <v>3197</v>
      </c>
      <c r="X471" s="180" t="s">
        <v>3945</v>
      </c>
      <c r="Y471" s="180" t="s">
        <v>3944</v>
      </c>
      <c r="Z471" s="180" t="s">
        <v>130</v>
      </c>
      <c r="AA471" s="320"/>
      <c r="AE471" s="320"/>
    </row>
    <row r="472" spans="9:31" ht="14" x14ac:dyDescent="0.3">
      <c r="I472" s="376" t="s">
        <v>620</v>
      </c>
      <c r="J472" s="376" t="s">
        <v>1161</v>
      </c>
      <c r="K472" s="376" t="s">
        <v>698</v>
      </c>
      <c r="L472" s="376" t="s">
        <v>2045</v>
      </c>
      <c r="N472" s="180" t="s">
        <v>3063</v>
      </c>
      <c r="O472" s="180" t="s">
        <v>4158</v>
      </c>
      <c r="P472" s="180" t="s">
        <v>187</v>
      </c>
      <c r="Q472" s="180" t="s">
        <v>5255</v>
      </c>
      <c r="R472" s="320"/>
      <c r="S472" s="180" t="s">
        <v>1099</v>
      </c>
      <c r="T472" s="180" t="s">
        <v>3148</v>
      </c>
      <c r="U472" s="180" t="s">
        <v>3188</v>
      </c>
      <c r="V472" s="180" t="s">
        <v>3187</v>
      </c>
      <c r="W472" s="180" t="s">
        <v>3197</v>
      </c>
      <c r="X472" s="180" t="s">
        <v>3992</v>
      </c>
      <c r="Y472" s="180" t="s">
        <v>3991</v>
      </c>
      <c r="Z472" s="180" t="s">
        <v>130</v>
      </c>
      <c r="AA472" s="320"/>
      <c r="AE472" s="320"/>
    </row>
    <row r="473" spans="9:31" ht="14" x14ac:dyDescent="0.3">
      <c r="I473" s="376" t="s">
        <v>620</v>
      </c>
      <c r="J473" s="376" t="s">
        <v>1178</v>
      </c>
      <c r="K473" s="376" t="s">
        <v>698</v>
      </c>
      <c r="L473" s="376" t="s">
        <v>2073</v>
      </c>
      <c r="N473" s="180" t="s">
        <v>3063</v>
      </c>
      <c r="O473" s="180" t="s">
        <v>5256</v>
      </c>
      <c r="P473" s="180" t="s">
        <v>187</v>
      </c>
      <c r="Q473" s="180" t="s">
        <v>5257</v>
      </c>
      <c r="R473" s="320"/>
      <c r="S473" s="180" t="s">
        <v>1099</v>
      </c>
      <c r="T473" s="180" t="s">
        <v>3148</v>
      </c>
      <c r="U473" s="180" t="s">
        <v>3188</v>
      </c>
      <c r="V473" s="180" t="s">
        <v>3187</v>
      </c>
      <c r="W473" s="180" t="s">
        <v>3197</v>
      </c>
      <c r="X473" s="180" t="s">
        <v>4000</v>
      </c>
      <c r="Y473" s="180" t="s">
        <v>3999</v>
      </c>
      <c r="Z473" s="180" t="s">
        <v>130</v>
      </c>
      <c r="AA473" s="320"/>
      <c r="AE473" s="320"/>
    </row>
    <row r="474" spans="9:31" ht="14" x14ac:dyDescent="0.3">
      <c r="I474" s="376" t="s">
        <v>620</v>
      </c>
      <c r="J474" s="376" t="s">
        <v>1173</v>
      </c>
      <c r="K474" s="376" t="s">
        <v>698</v>
      </c>
      <c r="L474" s="376" t="s">
        <v>2064</v>
      </c>
      <c r="N474" s="180" t="s">
        <v>3063</v>
      </c>
      <c r="O474" s="180" t="s">
        <v>5258</v>
      </c>
      <c r="P474" s="180" t="s">
        <v>187</v>
      </c>
      <c r="Q474" s="180" t="s">
        <v>5259</v>
      </c>
      <c r="R474" s="320"/>
      <c r="S474" s="180" t="s">
        <v>1099</v>
      </c>
      <c r="T474" s="180" t="s">
        <v>3148</v>
      </c>
      <c r="U474" s="180" t="s">
        <v>3188</v>
      </c>
      <c r="V474" s="180" t="s">
        <v>3187</v>
      </c>
      <c r="W474" s="180" t="s">
        <v>3197</v>
      </c>
      <c r="X474" s="180" t="s">
        <v>3976</v>
      </c>
      <c r="Y474" s="180" t="s">
        <v>3975</v>
      </c>
      <c r="Z474" s="180" t="s">
        <v>130</v>
      </c>
      <c r="AA474" s="320"/>
      <c r="AE474" s="320"/>
    </row>
    <row r="475" spans="9:31" ht="14" x14ac:dyDescent="0.3">
      <c r="I475" s="376" t="s">
        <v>620</v>
      </c>
      <c r="J475" s="376" t="s">
        <v>622</v>
      </c>
      <c r="K475" s="376" t="s">
        <v>698</v>
      </c>
      <c r="L475" s="376" t="s">
        <v>2063</v>
      </c>
      <c r="N475" s="180" t="s">
        <v>3063</v>
      </c>
      <c r="O475" s="180" t="s">
        <v>2625</v>
      </c>
      <c r="P475" s="180" t="s">
        <v>187</v>
      </c>
      <c r="Q475" s="180" t="s">
        <v>5260</v>
      </c>
      <c r="R475" s="320"/>
      <c r="S475" s="180" t="s">
        <v>1099</v>
      </c>
      <c r="T475" s="180" t="s">
        <v>3148</v>
      </c>
      <c r="U475" s="180" t="s">
        <v>3188</v>
      </c>
      <c r="V475" s="180" t="s">
        <v>3187</v>
      </c>
      <c r="W475" s="180" t="s">
        <v>3197</v>
      </c>
      <c r="X475" s="180" t="s">
        <v>3980</v>
      </c>
      <c r="Y475" s="180" t="s">
        <v>3979</v>
      </c>
      <c r="Z475" s="180" t="s">
        <v>130</v>
      </c>
      <c r="AA475" s="320"/>
      <c r="AE475" s="320"/>
    </row>
    <row r="476" spans="9:31" ht="14" x14ac:dyDescent="0.3">
      <c r="I476" s="376" t="s">
        <v>620</v>
      </c>
      <c r="J476" s="376" t="s">
        <v>1186</v>
      </c>
      <c r="K476" s="376" t="s">
        <v>698</v>
      </c>
      <c r="L476" s="376" t="s">
        <v>2081</v>
      </c>
      <c r="N476" s="180" t="s">
        <v>3063</v>
      </c>
      <c r="O476" s="180" t="s">
        <v>5261</v>
      </c>
      <c r="P476" s="180" t="s">
        <v>187</v>
      </c>
      <c r="Q476" s="180" t="s">
        <v>5262</v>
      </c>
      <c r="R476" s="320"/>
      <c r="S476" s="180" t="s">
        <v>1099</v>
      </c>
      <c r="T476" s="180" t="s">
        <v>3148</v>
      </c>
      <c r="U476" s="180" t="s">
        <v>3188</v>
      </c>
      <c r="V476" s="180" t="s">
        <v>3187</v>
      </c>
      <c r="W476" s="180" t="s">
        <v>3197</v>
      </c>
      <c r="X476" s="180" t="s">
        <v>3930</v>
      </c>
      <c r="Y476" s="180" t="s">
        <v>3929</v>
      </c>
      <c r="Z476" s="180" t="s">
        <v>130</v>
      </c>
      <c r="AA476" s="320"/>
      <c r="AE476" s="320"/>
    </row>
    <row r="477" spans="9:31" ht="14" x14ac:dyDescent="0.3">
      <c r="I477" s="376" t="s">
        <v>620</v>
      </c>
      <c r="J477" s="376" t="s">
        <v>1183</v>
      </c>
      <c r="K477" s="376" t="s">
        <v>698</v>
      </c>
      <c r="L477" s="376" t="s">
        <v>2078</v>
      </c>
      <c r="N477" s="180" t="s">
        <v>3133</v>
      </c>
      <c r="O477" s="180" t="s">
        <v>5263</v>
      </c>
      <c r="P477" s="180" t="s">
        <v>349</v>
      </c>
      <c r="Q477" s="180" t="s">
        <v>5264</v>
      </c>
      <c r="R477" s="320"/>
      <c r="S477" s="180" t="s">
        <v>1099</v>
      </c>
      <c r="T477" s="180" t="s">
        <v>3148</v>
      </c>
      <c r="U477" s="180" t="s">
        <v>3188</v>
      </c>
      <c r="V477" s="180" t="s">
        <v>3187</v>
      </c>
      <c r="W477" s="180" t="s">
        <v>3197</v>
      </c>
      <c r="X477" s="180" t="s">
        <v>3952</v>
      </c>
      <c r="Y477" s="180" t="s">
        <v>3951</v>
      </c>
      <c r="Z477" s="180" t="s">
        <v>130</v>
      </c>
      <c r="AA477" s="320"/>
      <c r="AE477" s="320"/>
    </row>
    <row r="478" spans="9:31" ht="14" x14ac:dyDescent="0.3">
      <c r="I478" s="376" t="s">
        <v>620</v>
      </c>
      <c r="J478" s="376" t="s">
        <v>1158</v>
      </c>
      <c r="K478" s="376" t="s">
        <v>698</v>
      </c>
      <c r="L478" s="376" t="s">
        <v>2060</v>
      </c>
      <c r="N478" s="180" t="s">
        <v>3133</v>
      </c>
      <c r="O478" s="180" t="s">
        <v>5265</v>
      </c>
      <c r="P478" s="180" t="s">
        <v>349</v>
      </c>
      <c r="Q478" s="180" t="s">
        <v>5266</v>
      </c>
      <c r="R478" s="320"/>
      <c r="S478" s="180" t="s">
        <v>1099</v>
      </c>
      <c r="T478" s="180" t="s">
        <v>3148</v>
      </c>
      <c r="U478" s="180" t="s">
        <v>3188</v>
      </c>
      <c r="V478" s="180" t="s">
        <v>3187</v>
      </c>
      <c r="W478" s="180" t="s">
        <v>3197</v>
      </c>
      <c r="X478" s="180" t="s">
        <v>3905</v>
      </c>
      <c r="Y478" s="180" t="s">
        <v>3904</v>
      </c>
      <c r="Z478" s="180" t="s">
        <v>130</v>
      </c>
      <c r="AA478" s="320"/>
      <c r="AE478" s="320"/>
    </row>
    <row r="479" spans="9:31" ht="14" x14ac:dyDescent="0.3">
      <c r="I479" s="376" t="s">
        <v>620</v>
      </c>
      <c r="J479" s="376" t="s">
        <v>1166</v>
      </c>
      <c r="K479" s="376" t="s">
        <v>698</v>
      </c>
      <c r="L479" s="376" t="s">
        <v>2050</v>
      </c>
      <c r="N479" s="180" t="s">
        <v>3133</v>
      </c>
      <c r="O479" s="180" t="s">
        <v>5267</v>
      </c>
      <c r="P479" s="180" t="s">
        <v>349</v>
      </c>
      <c r="Q479" s="180" t="s">
        <v>5268</v>
      </c>
      <c r="R479" s="320"/>
      <c r="S479" s="180" t="s">
        <v>1099</v>
      </c>
      <c r="T479" s="180" t="s">
        <v>3148</v>
      </c>
      <c r="U479" s="180" t="s">
        <v>3188</v>
      </c>
      <c r="V479" s="180" t="s">
        <v>3187</v>
      </c>
      <c r="W479" s="180" t="s">
        <v>3197</v>
      </c>
      <c r="X479" s="180" t="s">
        <v>3941</v>
      </c>
      <c r="Y479" s="180" t="s">
        <v>3940</v>
      </c>
      <c r="Z479" s="180" t="s">
        <v>130</v>
      </c>
      <c r="AA479" s="320"/>
      <c r="AE479" s="320"/>
    </row>
    <row r="480" spans="9:31" ht="14" x14ac:dyDescent="0.3">
      <c r="I480" s="376" t="s">
        <v>620</v>
      </c>
      <c r="J480" s="376" t="s">
        <v>1159</v>
      </c>
      <c r="K480" s="376" t="s">
        <v>698</v>
      </c>
      <c r="L480" s="376" t="s">
        <v>2041</v>
      </c>
      <c r="N480" s="180" t="s">
        <v>3133</v>
      </c>
      <c r="O480" s="180" t="s">
        <v>5269</v>
      </c>
      <c r="P480" s="180" t="s">
        <v>349</v>
      </c>
      <c r="Q480" s="180" t="s">
        <v>5270</v>
      </c>
      <c r="R480" s="320"/>
      <c r="S480" s="180" t="s">
        <v>1099</v>
      </c>
      <c r="T480" s="180" t="s">
        <v>3148</v>
      </c>
      <c r="U480" s="180" t="s">
        <v>3188</v>
      </c>
      <c r="V480" s="180" t="s">
        <v>3187</v>
      </c>
      <c r="W480" s="180" t="s">
        <v>3197</v>
      </c>
      <c r="X480" s="180" t="s">
        <v>3984</v>
      </c>
      <c r="Y480" s="180" t="s">
        <v>3983</v>
      </c>
      <c r="Z480" s="180" t="s">
        <v>130</v>
      </c>
      <c r="AA480" s="320"/>
      <c r="AE480" s="320"/>
    </row>
    <row r="481" spans="9:31" ht="14" x14ac:dyDescent="0.3">
      <c r="I481" s="376" t="s">
        <v>620</v>
      </c>
      <c r="J481" s="376" t="s">
        <v>1184</v>
      </c>
      <c r="K481" s="376" t="s">
        <v>698</v>
      </c>
      <c r="L481" s="376" t="s">
        <v>2079</v>
      </c>
      <c r="N481" s="180" t="s">
        <v>3133</v>
      </c>
      <c r="O481" s="180" t="s">
        <v>5271</v>
      </c>
      <c r="P481" s="180" t="s">
        <v>349</v>
      </c>
      <c r="Q481" s="180" t="s">
        <v>5272</v>
      </c>
      <c r="R481" s="320"/>
      <c r="S481" s="180" t="s">
        <v>1099</v>
      </c>
      <c r="T481" s="180" t="s">
        <v>3148</v>
      </c>
      <c r="U481" s="180" t="s">
        <v>3188</v>
      </c>
      <c r="V481" s="180" t="s">
        <v>3187</v>
      </c>
      <c r="W481" s="180" t="s">
        <v>3197</v>
      </c>
      <c r="X481" s="180" t="s">
        <v>3968</v>
      </c>
      <c r="Y481" s="180" t="s">
        <v>3967</v>
      </c>
      <c r="Z481" s="180" t="s">
        <v>130</v>
      </c>
      <c r="AA481" s="320"/>
      <c r="AE481" s="320"/>
    </row>
    <row r="482" spans="9:31" ht="14" x14ac:dyDescent="0.3">
      <c r="I482" s="376" t="s">
        <v>620</v>
      </c>
      <c r="J482" s="376" t="s">
        <v>1172</v>
      </c>
      <c r="K482" s="376" t="s">
        <v>698</v>
      </c>
      <c r="L482" s="376" t="s">
        <v>2061</v>
      </c>
      <c r="N482" s="180" t="s">
        <v>3133</v>
      </c>
      <c r="O482" s="180" t="s">
        <v>5273</v>
      </c>
      <c r="P482" s="180" t="s">
        <v>349</v>
      </c>
      <c r="Q482" s="180" t="s">
        <v>5274</v>
      </c>
      <c r="R482" s="320"/>
      <c r="S482" s="180" t="s">
        <v>1099</v>
      </c>
      <c r="T482" s="180" t="s">
        <v>3148</v>
      </c>
      <c r="U482" s="180" t="s">
        <v>3188</v>
      </c>
      <c r="V482" s="180" t="s">
        <v>3187</v>
      </c>
      <c r="W482" s="180" t="s">
        <v>3197</v>
      </c>
      <c r="X482" s="180" t="s">
        <v>3909</v>
      </c>
      <c r="Y482" s="180" t="s">
        <v>3908</v>
      </c>
      <c r="Z482" s="180" t="s">
        <v>130</v>
      </c>
      <c r="AA482" s="320"/>
      <c r="AE482" s="320"/>
    </row>
    <row r="483" spans="9:31" ht="14" x14ac:dyDescent="0.3">
      <c r="I483" s="376" t="s">
        <v>620</v>
      </c>
      <c r="J483" s="376" t="s">
        <v>1004</v>
      </c>
      <c r="K483" s="376" t="s">
        <v>698</v>
      </c>
      <c r="L483" s="376" t="s">
        <v>2069</v>
      </c>
      <c r="N483" s="180" t="s">
        <v>3133</v>
      </c>
      <c r="O483" s="180" t="s">
        <v>5275</v>
      </c>
      <c r="P483" s="180" t="s">
        <v>349</v>
      </c>
      <c r="Q483" s="180" t="s">
        <v>5276</v>
      </c>
      <c r="R483" s="320"/>
      <c r="S483" s="180" t="s">
        <v>1099</v>
      </c>
      <c r="T483" s="180" t="s">
        <v>3148</v>
      </c>
      <c r="U483" s="180" t="s">
        <v>3188</v>
      </c>
      <c r="V483" s="180" t="s">
        <v>3187</v>
      </c>
      <c r="W483" s="180" t="s">
        <v>3197</v>
      </c>
      <c r="X483" s="180" t="s">
        <v>3917</v>
      </c>
      <c r="Y483" s="180" t="s">
        <v>3916</v>
      </c>
      <c r="Z483" s="180" t="s">
        <v>130</v>
      </c>
      <c r="AA483" s="320"/>
      <c r="AE483" s="320"/>
    </row>
    <row r="484" spans="9:31" ht="14" x14ac:dyDescent="0.3">
      <c r="I484" s="376" t="s">
        <v>620</v>
      </c>
      <c r="J484" s="376" t="s">
        <v>1176</v>
      </c>
      <c r="K484" s="376" t="s">
        <v>698</v>
      </c>
      <c r="L484" s="376" t="s">
        <v>2071</v>
      </c>
      <c r="N484" s="180" t="s">
        <v>3133</v>
      </c>
      <c r="O484" s="180" t="s">
        <v>5277</v>
      </c>
      <c r="P484" s="180" t="s">
        <v>349</v>
      </c>
      <c r="Q484" s="180" t="s">
        <v>5278</v>
      </c>
      <c r="R484" s="320"/>
      <c r="S484" s="180" t="s">
        <v>1099</v>
      </c>
      <c r="T484" s="180" t="s">
        <v>3148</v>
      </c>
      <c r="U484" s="180" t="s">
        <v>3188</v>
      </c>
      <c r="V484" s="180" t="s">
        <v>3187</v>
      </c>
      <c r="W484" s="180" t="s">
        <v>3197</v>
      </c>
      <c r="X484" s="180" t="s">
        <v>4006</v>
      </c>
      <c r="Y484" s="180" t="s">
        <v>601</v>
      </c>
      <c r="Z484" s="180" t="s">
        <v>130</v>
      </c>
      <c r="AA484" s="320"/>
      <c r="AE484" s="320"/>
    </row>
    <row r="485" spans="9:31" ht="14" x14ac:dyDescent="0.3">
      <c r="I485" s="376" t="s">
        <v>620</v>
      </c>
      <c r="J485" s="376" t="s">
        <v>1182</v>
      </c>
      <c r="K485" s="376" t="s">
        <v>698</v>
      </c>
      <c r="L485" s="376" t="s">
        <v>2077</v>
      </c>
      <c r="N485" s="180" t="s">
        <v>3133</v>
      </c>
      <c r="O485" s="180" t="s">
        <v>5279</v>
      </c>
      <c r="P485" s="180" t="s">
        <v>349</v>
      </c>
      <c r="Q485" s="180" t="s">
        <v>5280</v>
      </c>
      <c r="R485" s="320"/>
      <c r="S485" s="180" t="s">
        <v>1099</v>
      </c>
      <c r="T485" s="180" t="s">
        <v>3148</v>
      </c>
      <c r="U485" s="180" t="s">
        <v>3188</v>
      </c>
      <c r="V485" s="180" t="s">
        <v>3187</v>
      </c>
      <c r="W485" s="180" t="s">
        <v>3197</v>
      </c>
      <c r="X485" s="180" t="s">
        <v>3960</v>
      </c>
      <c r="Y485" s="180" t="s">
        <v>3959</v>
      </c>
      <c r="Z485" s="180" t="s">
        <v>130</v>
      </c>
      <c r="AA485" s="320"/>
      <c r="AE485" s="320"/>
    </row>
    <row r="486" spans="9:31" ht="14" x14ac:dyDescent="0.3">
      <c r="I486" s="376" t="s">
        <v>620</v>
      </c>
      <c r="J486" s="376" t="s">
        <v>621</v>
      </c>
      <c r="K486" s="376" t="s">
        <v>698</v>
      </c>
      <c r="L486" s="376" t="s">
        <v>2052</v>
      </c>
      <c r="N486" s="180" t="s">
        <v>3133</v>
      </c>
      <c r="O486" s="180" t="s">
        <v>5281</v>
      </c>
      <c r="P486" s="180" t="s">
        <v>349</v>
      </c>
      <c r="Q486" s="180" t="s">
        <v>5282</v>
      </c>
      <c r="R486" s="320"/>
      <c r="S486" s="180" t="s">
        <v>1099</v>
      </c>
      <c r="T486" s="180" t="s">
        <v>3148</v>
      </c>
      <c r="U486" s="180" t="s">
        <v>3188</v>
      </c>
      <c r="V486" s="180" t="s">
        <v>3187</v>
      </c>
      <c r="W486" s="180" t="s">
        <v>3197</v>
      </c>
      <c r="X486" s="180" t="s">
        <v>3964</v>
      </c>
      <c r="Y486" s="180" t="s">
        <v>3963</v>
      </c>
      <c r="Z486" s="180" t="s">
        <v>130</v>
      </c>
      <c r="AA486" s="320"/>
      <c r="AE486" s="320"/>
    </row>
    <row r="487" spans="9:31" ht="14" x14ac:dyDescent="0.3">
      <c r="I487" s="376" t="s">
        <v>620</v>
      </c>
      <c r="J487" s="376" t="s">
        <v>1179</v>
      </c>
      <c r="K487" s="376" t="s">
        <v>698</v>
      </c>
      <c r="L487" s="376" t="s">
        <v>2074</v>
      </c>
      <c r="N487" s="180" t="s">
        <v>3133</v>
      </c>
      <c r="O487" s="180" t="s">
        <v>5283</v>
      </c>
      <c r="P487" s="180" t="s">
        <v>349</v>
      </c>
      <c r="Q487" s="180" t="s">
        <v>5284</v>
      </c>
      <c r="R487" s="320"/>
      <c r="S487" s="180" t="s">
        <v>1099</v>
      </c>
      <c r="T487" s="180" t="s">
        <v>3148</v>
      </c>
      <c r="U487" s="180" t="s">
        <v>3188</v>
      </c>
      <c r="V487" s="180" t="s">
        <v>3187</v>
      </c>
      <c r="W487" s="180" t="s">
        <v>3193</v>
      </c>
      <c r="X487" s="180" t="s">
        <v>4140</v>
      </c>
      <c r="Y487" s="180" t="s">
        <v>4139</v>
      </c>
      <c r="Z487" s="180" t="s">
        <v>132</v>
      </c>
      <c r="AA487" s="320"/>
      <c r="AE487" s="320"/>
    </row>
    <row r="488" spans="9:31" ht="14" x14ac:dyDescent="0.3">
      <c r="I488" s="376" t="s">
        <v>620</v>
      </c>
      <c r="J488" s="376" t="s">
        <v>1181</v>
      </c>
      <c r="K488" s="376" t="s">
        <v>698</v>
      </c>
      <c r="L488" s="376" t="s">
        <v>2076</v>
      </c>
      <c r="N488" s="180" t="s">
        <v>3133</v>
      </c>
      <c r="O488" s="180" t="s">
        <v>5285</v>
      </c>
      <c r="P488" s="180" t="s">
        <v>349</v>
      </c>
      <c r="Q488" s="180" t="s">
        <v>5286</v>
      </c>
      <c r="R488" s="320"/>
      <c r="S488" s="180" t="s">
        <v>1099</v>
      </c>
      <c r="T488" s="180" t="s">
        <v>3148</v>
      </c>
      <c r="U488" s="180" t="s">
        <v>3188</v>
      </c>
      <c r="V488" s="180" t="s">
        <v>3187</v>
      </c>
      <c r="W488" s="180" t="s">
        <v>3193</v>
      </c>
      <c r="X488" s="180" t="s">
        <v>4136</v>
      </c>
      <c r="Y488" s="180" t="s">
        <v>4135</v>
      </c>
      <c r="Z488" s="180" t="s">
        <v>132</v>
      </c>
      <c r="AA488" s="320"/>
      <c r="AE488" s="320"/>
    </row>
    <row r="489" spans="9:31" ht="14" x14ac:dyDescent="0.3">
      <c r="I489" s="376" t="s">
        <v>620</v>
      </c>
      <c r="J489" s="376" t="s">
        <v>627</v>
      </c>
      <c r="K489" s="376" t="s">
        <v>698</v>
      </c>
      <c r="L489" s="376" t="s">
        <v>2037</v>
      </c>
      <c r="N489" s="180" t="s">
        <v>3133</v>
      </c>
      <c r="O489" s="180" t="s">
        <v>5287</v>
      </c>
      <c r="P489" s="180" t="s">
        <v>349</v>
      </c>
      <c r="Q489" s="180" t="s">
        <v>5288</v>
      </c>
      <c r="R489" s="320"/>
      <c r="S489" s="180" t="s">
        <v>1099</v>
      </c>
      <c r="T489" s="180" t="s">
        <v>3148</v>
      </c>
      <c r="U489" s="180" t="s">
        <v>3188</v>
      </c>
      <c r="V489" s="180" t="s">
        <v>3187</v>
      </c>
      <c r="W489" s="180" t="s">
        <v>3193</v>
      </c>
      <c r="X489" s="180" t="s">
        <v>4144</v>
      </c>
      <c r="Y489" s="180" t="s">
        <v>4143</v>
      </c>
      <c r="Z489" s="180" t="s">
        <v>132</v>
      </c>
      <c r="AA489" s="320"/>
      <c r="AE489" s="320"/>
    </row>
    <row r="490" spans="9:31" ht="14" x14ac:dyDescent="0.3">
      <c r="I490" s="376" t="s">
        <v>620</v>
      </c>
      <c r="J490" s="376" t="s">
        <v>628</v>
      </c>
      <c r="K490" s="376" t="s">
        <v>698</v>
      </c>
      <c r="L490" s="376" t="s">
        <v>2039</v>
      </c>
      <c r="N490" s="180" t="s">
        <v>3133</v>
      </c>
      <c r="O490" s="180" t="s">
        <v>5289</v>
      </c>
      <c r="P490" s="180" t="s">
        <v>349</v>
      </c>
      <c r="Q490" s="180" t="s">
        <v>5290</v>
      </c>
      <c r="R490" s="320"/>
      <c r="S490" s="180" t="s">
        <v>1099</v>
      </c>
      <c r="T490" s="180" t="s">
        <v>3148</v>
      </c>
      <c r="U490" s="180" t="s">
        <v>3188</v>
      </c>
      <c r="V490" s="180" t="s">
        <v>3187</v>
      </c>
      <c r="W490" s="180" t="s">
        <v>3193</v>
      </c>
      <c r="X490" s="180" t="s">
        <v>4147</v>
      </c>
      <c r="Y490" s="180" t="s">
        <v>1123</v>
      </c>
      <c r="Z490" s="180" t="s">
        <v>132</v>
      </c>
      <c r="AA490" s="320"/>
      <c r="AE490" s="320"/>
    </row>
    <row r="491" spans="9:31" ht="14" x14ac:dyDescent="0.3">
      <c r="I491" s="376" t="s">
        <v>620</v>
      </c>
      <c r="J491" s="376" t="s">
        <v>625</v>
      </c>
      <c r="K491" s="376" t="s">
        <v>698</v>
      </c>
      <c r="L491" s="376" t="s">
        <v>2040</v>
      </c>
      <c r="N491" s="180" t="s">
        <v>3133</v>
      </c>
      <c r="O491" s="180" t="s">
        <v>5291</v>
      </c>
      <c r="P491" s="180" t="s">
        <v>349</v>
      </c>
      <c r="Q491" s="180" t="s">
        <v>5292</v>
      </c>
      <c r="R491" s="320"/>
      <c r="S491" s="180" t="s">
        <v>1099</v>
      </c>
      <c r="T491" s="180" t="s">
        <v>3148</v>
      </c>
      <c r="U491" s="180" t="s">
        <v>3188</v>
      </c>
      <c r="V491" s="180" t="s">
        <v>3187</v>
      </c>
      <c r="W491" s="180" t="s">
        <v>3193</v>
      </c>
      <c r="X491" s="180" t="s">
        <v>4151</v>
      </c>
      <c r="Y491" s="180" t="s">
        <v>4150</v>
      </c>
      <c r="Z491" s="180" t="s">
        <v>132</v>
      </c>
      <c r="AA491" s="320"/>
      <c r="AE491" s="320"/>
    </row>
    <row r="492" spans="9:31" ht="14" x14ac:dyDescent="0.3">
      <c r="I492" s="376" t="s">
        <v>620</v>
      </c>
      <c r="J492" s="376" t="s">
        <v>1175</v>
      </c>
      <c r="K492" s="376" t="s">
        <v>698</v>
      </c>
      <c r="L492" s="376" t="s">
        <v>2066</v>
      </c>
      <c r="N492" s="180" t="s">
        <v>3133</v>
      </c>
      <c r="O492" s="180" t="s">
        <v>4435</v>
      </c>
      <c r="P492" s="180" t="s">
        <v>349</v>
      </c>
      <c r="Q492" s="180" t="s">
        <v>5293</v>
      </c>
      <c r="R492" s="320"/>
      <c r="S492" s="180" t="s">
        <v>1099</v>
      </c>
      <c r="T492" s="180" t="s">
        <v>3148</v>
      </c>
      <c r="U492" s="180" t="s">
        <v>3188</v>
      </c>
      <c r="V492" s="180" t="s">
        <v>3187</v>
      </c>
      <c r="W492" s="180" t="s">
        <v>3193</v>
      </c>
      <c r="X492" s="180" t="s">
        <v>4155</v>
      </c>
      <c r="Y492" s="180" t="s">
        <v>4154</v>
      </c>
      <c r="Z492" s="180" t="s">
        <v>132</v>
      </c>
      <c r="AA492" s="320"/>
      <c r="AE492" s="320"/>
    </row>
    <row r="493" spans="9:31" ht="14" x14ac:dyDescent="0.3">
      <c r="I493" s="376" t="s">
        <v>620</v>
      </c>
      <c r="J493" s="376" t="s">
        <v>623</v>
      </c>
      <c r="K493" s="376" t="s">
        <v>698</v>
      </c>
      <c r="L493" s="376" t="s">
        <v>2059</v>
      </c>
      <c r="N493" s="180" t="s">
        <v>3133</v>
      </c>
      <c r="O493" s="180" t="s">
        <v>5294</v>
      </c>
      <c r="P493" s="180" t="s">
        <v>349</v>
      </c>
      <c r="Q493" s="180" t="s">
        <v>5295</v>
      </c>
      <c r="R493" s="320"/>
      <c r="S493" s="180" t="s">
        <v>1099</v>
      </c>
      <c r="T493" s="180" t="s">
        <v>3148</v>
      </c>
      <c r="U493" s="180" t="s">
        <v>3188</v>
      </c>
      <c r="V493" s="180" t="s">
        <v>3187</v>
      </c>
      <c r="W493" s="180" t="s">
        <v>3193</v>
      </c>
      <c r="X493" s="180" t="s">
        <v>4159</v>
      </c>
      <c r="Y493" s="180" t="s">
        <v>4158</v>
      </c>
      <c r="Z493" s="180" t="s">
        <v>132</v>
      </c>
      <c r="AA493" s="320"/>
      <c r="AE493" s="320"/>
    </row>
    <row r="494" spans="9:31" ht="14" x14ac:dyDescent="0.3">
      <c r="I494" s="376" t="s">
        <v>620</v>
      </c>
      <c r="J494" s="376" t="s">
        <v>629</v>
      </c>
      <c r="K494" s="376" t="s">
        <v>698</v>
      </c>
      <c r="L494" s="376" t="s">
        <v>2044</v>
      </c>
      <c r="N494" s="180" t="s">
        <v>3133</v>
      </c>
      <c r="O494" s="180" t="s">
        <v>5296</v>
      </c>
      <c r="P494" s="180" t="s">
        <v>349</v>
      </c>
      <c r="Q494" s="180" t="s">
        <v>5297</v>
      </c>
      <c r="R494" s="320"/>
      <c r="S494" s="180" t="s">
        <v>1099</v>
      </c>
      <c r="T494" s="180" t="s">
        <v>3148</v>
      </c>
      <c r="U494" s="180" t="s">
        <v>3188</v>
      </c>
      <c r="V494" s="180" t="s">
        <v>3187</v>
      </c>
      <c r="W494" s="180" t="s">
        <v>3193</v>
      </c>
      <c r="X494" s="180" t="s">
        <v>4162</v>
      </c>
      <c r="Y494" s="180" t="s">
        <v>3302</v>
      </c>
      <c r="Z494" s="180" t="s">
        <v>132</v>
      </c>
      <c r="AA494" s="320"/>
      <c r="AE494" s="320"/>
    </row>
    <row r="495" spans="9:31" ht="14" x14ac:dyDescent="0.3">
      <c r="I495" s="376" t="s">
        <v>620</v>
      </c>
      <c r="J495" s="376" t="s">
        <v>1174</v>
      </c>
      <c r="K495" s="376" t="s">
        <v>698</v>
      </c>
      <c r="L495" s="376" t="s">
        <v>2065</v>
      </c>
      <c r="N495" s="180" t="s">
        <v>3133</v>
      </c>
      <c r="O495" s="180" t="s">
        <v>5298</v>
      </c>
      <c r="P495" s="180" t="s">
        <v>349</v>
      </c>
      <c r="Q495" s="180" t="s">
        <v>5299</v>
      </c>
      <c r="R495" s="320"/>
      <c r="S495" s="180" t="s">
        <v>1099</v>
      </c>
      <c r="T495" s="180" t="s">
        <v>3148</v>
      </c>
      <c r="U495" s="180" t="s">
        <v>3188</v>
      </c>
      <c r="V495" s="180" t="s">
        <v>3187</v>
      </c>
      <c r="W495" s="180" t="s">
        <v>3193</v>
      </c>
      <c r="X495" s="180" t="s">
        <v>4166</v>
      </c>
      <c r="Y495" s="180" t="s">
        <v>4165</v>
      </c>
      <c r="Z495" s="180" t="s">
        <v>132</v>
      </c>
      <c r="AA495" s="320"/>
      <c r="AE495" s="320"/>
    </row>
    <row r="496" spans="9:31" ht="14" x14ac:dyDescent="0.3">
      <c r="I496" s="376" t="s">
        <v>620</v>
      </c>
      <c r="J496" s="376" t="s">
        <v>1180</v>
      </c>
      <c r="K496" s="376" t="s">
        <v>698</v>
      </c>
      <c r="L496" s="376" t="s">
        <v>2075</v>
      </c>
      <c r="N496" s="180" t="s">
        <v>3133</v>
      </c>
      <c r="O496" s="180" t="s">
        <v>3037</v>
      </c>
      <c r="P496" s="180" t="s">
        <v>349</v>
      </c>
      <c r="Q496" s="180" t="s">
        <v>5300</v>
      </c>
      <c r="R496" s="320"/>
      <c r="S496" s="180" t="s">
        <v>1099</v>
      </c>
      <c r="T496" s="180" t="s">
        <v>3148</v>
      </c>
      <c r="U496" s="180" t="s">
        <v>3188</v>
      </c>
      <c r="V496" s="180" t="s">
        <v>3187</v>
      </c>
      <c r="W496" s="180" t="s">
        <v>3193</v>
      </c>
      <c r="X496" s="180" t="s">
        <v>4171</v>
      </c>
      <c r="Y496" s="180" t="s">
        <v>4170</v>
      </c>
      <c r="Z496" s="180" t="s">
        <v>132</v>
      </c>
      <c r="AA496" s="320"/>
      <c r="AE496" s="320"/>
    </row>
    <row r="497" spans="9:31" ht="14" x14ac:dyDescent="0.3">
      <c r="I497" s="376" t="s">
        <v>620</v>
      </c>
      <c r="J497" s="376" t="s">
        <v>1163</v>
      </c>
      <c r="K497" s="376" t="s">
        <v>698</v>
      </c>
      <c r="L497" s="376" t="s">
        <v>2047</v>
      </c>
      <c r="N497" s="180" t="s">
        <v>3133</v>
      </c>
      <c r="O497" s="180" t="s">
        <v>5301</v>
      </c>
      <c r="P497" s="180" t="s">
        <v>349</v>
      </c>
      <c r="Q497" s="180" t="s">
        <v>5302</v>
      </c>
      <c r="R497" s="320"/>
      <c r="S497" s="180" t="s">
        <v>1099</v>
      </c>
      <c r="T497" s="180" t="s">
        <v>3148</v>
      </c>
      <c r="U497" s="180" t="s">
        <v>3188</v>
      </c>
      <c r="V497" s="180" t="s">
        <v>3187</v>
      </c>
      <c r="W497" s="180" t="s">
        <v>3206</v>
      </c>
      <c r="X497" s="180" t="s">
        <v>5303</v>
      </c>
      <c r="Y497" s="180" t="s">
        <v>3206</v>
      </c>
      <c r="Z497" s="180" t="s">
        <v>134</v>
      </c>
      <c r="AA497" s="320"/>
      <c r="AE497" s="320"/>
    </row>
    <row r="498" spans="9:31" ht="14" x14ac:dyDescent="0.3">
      <c r="I498" s="376" t="s">
        <v>620</v>
      </c>
      <c r="J498" s="376" t="s">
        <v>1185</v>
      </c>
      <c r="K498" s="376" t="s">
        <v>698</v>
      </c>
      <c r="L498" s="376" t="s">
        <v>2080</v>
      </c>
      <c r="N498" s="180" t="s">
        <v>3133</v>
      </c>
      <c r="O498" s="180" t="s">
        <v>5304</v>
      </c>
      <c r="P498" s="180" t="s">
        <v>349</v>
      </c>
      <c r="Q498" s="180" t="s">
        <v>5305</v>
      </c>
      <c r="R498" s="320"/>
      <c r="S498" s="180" t="s">
        <v>1099</v>
      </c>
      <c r="T498" s="180" t="s">
        <v>3148</v>
      </c>
      <c r="U498" s="180" t="s">
        <v>3188</v>
      </c>
      <c r="V498" s="180" t="s">
        <v>3187</v>
      </c>
      <c r="W498" s="180" t="s">
        <v>3206</v>
      </c>
      <c r="X498" s="180" t="s">
        <v>5306</v>
      </c>
      <c r="Y498" s="180" t="s">
        <v>5307</v>
      </c>
      <c r="Z498" s="180" t="s">
        <v>134</v>
      </c>
      <c r="AA498" s="320"/>
      <c r="AE498" s="320"/>
    </row>
    <row r="499" spans="9:31" ht="14" x14ac:dyDescent="0.3">
      <c r="I499" s="376" t="s">
        <v>620</v>
      </c>
      <c r="J499" s="376" t="s">
        <v>1162</v>
      </c>
      <c r="K499" s="376" t="s">
        <v>698</v>
      </c>
      <c r="L499" s="376" t="s">
        <v>2046</v>
      </c>
      <c r="N499" s="180" t="s">
        <v>3133</v>
      </c>
      <c r="O499" s="180" t="s">
        <v>5308</v>
      </c>
      <c r="P499" s="180" t="s">
        <v>349</v>
      </c>
      <c r="Q499" s="180" t="s">
        <v>5309</v>
      </c>
      <c r="R499" s="320"/>
      <c r="S499" s="180" t="s">
        <v>1099</v>
      </c>
      <c r="T499" s="180" t="s">
        <v>3148</v>
      </c>
      <c r="U499" s="180" t="s">
        <v>3188</v>
      </c>
      <c r="V499" s="180" t="s">
        <v>3187</v>
      </c>
      <c r="W499" s="180" t="s">
        <v>3206</v>
      </c>
      <c r="X499" s="180" t="s">
        <v>5310</v>
      </c>
      <c r="Y499" s="180" t="s">
        <v>5311</v>
      </c>
      <c r="Z499" s="180" t="s">
        <v>134</v>
      </c>
      <c r="AA499" s="320"/>
      <c r="AE499" s="320"/>
    </row>
    <row r="500" spans="9:31" ht="14" x14ac:dyDescent="0.3">
      <c r="I500" s="376" t="s">
        <v>620</v>
      </c>
      <c r="J500" s="376" t="s">
        <v>630</v>
      </c>
      <c r="K500" s="376" t="s">
        <v>698</v>
      </c>
      <c r="L500" s="376" t="s">
        <v>2054</v>
      </c>
      <c r="N500" s="180" t="s">
        <v>3133</v>
      </c>
      <c r="O500" s="180" t="s">
        <v>5312</v>
      </c>
      <c r="P500" s="180" t="s">
        <v>349</v>
      </c>
      <c r="Q500" s="180" t="s">
        <v>5313</v>
      </c>
      <c r="R500" s="320"/>
      <c r="S500" s="180" t="s">
        <v>1099</v>
      </c>
      <c r="T500" s="180" t="s">
        <v>3148</v>
      </c>
      <c r="U500" s="180" t="s">
        <v>3188</v>
      </c>
      <c r="V500" s="180" t="s">
        <v>3187</v>
      </c>
      <c r="W500" s="180" t="s">
        <v>3206</v>
      </c>
      <c r="X500" s="180" t="s">
        <v>5314</v>
      </c>
      <c r="Y500" s="180" t="s">
        <v>5315</v>
      </c>
      <c r="Z500" s="180" t="s">
        <v>134</v>
      </c>
      <c r="AA500" s="320"/>
      <c r="AE500" s="320"/>
    </row>
    <row r="501" spans="9:31" ht="14" x14ac:dyDescent="0.3">
      <c r="I501" s="376" t="s">
        <v>620</v>
      </c>
      <c r="J501" s="376" t="s">
        <v>631</v>
      </c>
      <c r="K501" s="376" t="s">
        <v>698</v>
      </c>
      <c r="L501" s="376" t="s">
        <v>2043</v>
      </c>
      <c r="N501" s="180" t="s">
        <v>3133</v>
      </c>
      <c r="O501" s="180" t="s">
        <v>5316</v>
      </c>
      <c r="P501" s="180" t="s">
        <v>349</v>
      </c>
      <c r="Q501" s="180" t="s">
        <v>5317</v>
      </c>
      <c r="R501" s="320"/>
      <c r="S501" s="180" t="s">
        <v>1099</v>
      </c>
      <c r="T501" s="180" t="s">
        <v>3148</v>
      </c>
      <c r="U501" s="180" t="s">
        <v>3188</v>
      </c>
      <c r="V501" s="180" t="s">
        <v>3187</v>
      </c>
      <c r="W501" s="180" t="s">
        <v>3206</v>
      </c>
      <c r="X501" s="180" t="s">
        <v>5318</v>
      </c>
      <c r="Y501" s="180" t="s">
        <v>5319</v>
      </c>
      <c r="Z501" s="180" t="s">
        <v>134</v>
      </c>
      <c r="AA501" s="320"/>
      <c r="AE501" s="320"/>
    </row>
    <row r="502" spans="9:31" ht="14" x14ac:dyDescent="0.3">
      <c r="I502" s="376" t="s">
        <v>620</v>
      </c>
      <c r="J502" s="376" t="s">
        <v>1160</v>
      </c>
      <c r="K502" s="376" t="s">
        <v>698</v>
      </c>
      <c r="L502" s="376" t="s">
        <v>2038</v>
      </c>
      <c r="N502" s="180" t="s">
        <v>3249</v>
      </c>
      <c r="O502" s="180" t="s">
        <v>3249</v>
      </c>
      <c r="P502" s="180" t="s">
        <v>250</v>
      </c>
      <c r="Q502" s="180" t="s">
        <v>5320</v>
      </c>
      <c r="R502" s="320"/>
      <c r="S502" s="180" t="s">
        <v>1099</v>
      </c>
      <c r="T502" s="180" t="s">
        <v>3148</v>
      </c>
      <c r="U502" s="180" t="s">
        <v>3188</v>
      </c>
      <c r="V502" s="180" t="s">
        <v>3187</v>
      </c>
      <c r="W502" s="180" t="s">
        <v>3206</v>
      </c>
      <c r="X502" s="180" t="s">
        <v>5321</v>
      </c>
      <c r="Y502" s="180" t="s">
        <v>5322</v>
      </c>
      <c r="Z502" s="180" t="s">
        <v>134</v>
      </c>
      <c r="AA502" s="320"/>
      <c r="AE502" s="320"/>
    </row>
    <row r="503" spans="9:31" ht="14" x14ac:dyDescent="0.3">
      <c r="I503" s="376" t="s">
        <v>620</v>
      </c>
      <c r="J503" s="376" t="s">
        <v>1167</v>
      </c>
      <c r="K503" s="376" t="s">
        <v>698</v>
      </c>
      <c r="L503" s="376" t="s">
        <v>2053</v>
      </c>
      <c r="N503" s="180" t="s">
        <v>3249</v>
      </c>
      <c r="O503" s="180" t="s">
        <v>5323</v>
      </c>
      <c r="P503" s="180" t="s">
        <v>250</v>
      </c>
      <c r="Q503" s="180" t="s">
        <v>5324</v>
      </c>
      <c r="R503" s="320"/>
      <c r="S503" s="180" t="s">
        <v>1099</v>
      </c>
      <c r="T503" s="180" t="s">
        <v>3148</v>
      </c>
      <c r="U503" s="180" t="s">
        <v>3188</v>
      </c>
      <c r="V503" s="180" t="s">
        <v>3187</v>
      </c>
      <c r="W503" s="180" t="s">
        <v>3206</v>
      </c>
      <c r="X503" s="180" t="s">
        <v>5325</v>
      </c>
      <c r="Y503" s="180" t="s">
        <v>3086</v>
      </c>
      <c r="Z503" s="180" t="s">
        <v>134</v>
      </c>
      <c r="AA503" s="320"/>
      <c r="AE503" s="320"/>
    </row>
    <row r="504" spans="9:31" ht="14" x14ac:dyDescent="0.3">
      <c r="I504" s="376" t="s">
        <v>620</v>
      </c>
      <c r="J504" s="376" t="s">
        <v>1117</v>
      </c>
      <c r="K504" s="376" t="s">
        <v>698</v>
      </c>
      <c r="L504" s="376" t="s">
        <v>2062</v>
      </c>
      <c r="N504" s="180" t="s">
        <v>3249</v>
      </c>
      <c r="O504" s="180" t="s">
        <v>5326</v>
      </c>
      <c r="P504" s="180" t="s">
        <v>250</v>
      </c>
      <c r="Q504" s="180" t="s">
        <v>5327</v>
      </c>
      <c r="R504" s="320"/>
      <c r="S504" s="180" t="s">
        <v>1099</v>
      </c>
      <c r="T504" s="180" t="s">
        <v>3148</v>
      </c>
      <c r="U504" s="180" t="s">
        <v>3188</v>
      </c>
      <c r="V504" s="180" t="s">
        <v>3187</v>
      </c>
      <c r="W504" s="180" t="s">
        <v>3206</v>
      </c>
      <c r="X504" s="180" t="s">
        <v>5328</v>
      </c>
      <c r="Y504" s="180" t="s">
        <v>5329</v>
      </c>
      <c r="Z504" s="180" t="s">
        <v>134</v>
      </c>
      <c r="AA504" s="320"/>
      <c r="AE504" s="320"/>
    </row>
    <row r="505" spans="9:31" ht="14" x14ac:dyDescent="0.3">
      <c r="I505" s="376" t="s">
        <v>620</v>
      </c>
      <c r="J505" s="376" t="s">
        <v>558</v>
      </c>
      <c r="K505" s="376" t="s">
        <v>698</v>
      </c>
      <c r="L505" s="376" t="s">
        <v>2070</v>
      </c>
      <c r="N505" s="180" t="s">
        <v>3249</v>
      </c>
      <c r="O505" s="180" t="s">
        <v>5330</v>
      </c>
      <c r="P505" s="180" t="s">
        <v>250</v>
      </c>
      <c r="Q505" s="180" t="s">
        <v>5331</v>
      </c>
      <c r="R505" s="320"/>
      <c r="S505" s="180" t="s">
        <v>1099</v>
      </c>
      <c r="T505" s="180" t="s">
        <v>3148</v>
      </c>
      <c r="U505" s="180" t="s">
        <v>3188</v>
      </c>
      <c r="V505" s="180" t="s">
        <v>3187</v>
      </c>
      <c r="W505" s="180" t="s">
        <v>3206</v>
      </c>
      <c r="X505" s="180" t="s">
        <v>5332</v>
      </c>
      <c r="Y505" s="180" t="s">
        <v>5333</v>
      </c>
      <c r="Z505" s="180" t="s">
        <v>134</v>
      </c>
      <c r="AA505" s="320"/>
      <c r="AE505" s="320"/>
    </row>
    <row r="506" spans="9:31" ht="14" x14ac:dyDescent="0.3">
      <c r="I506" s="376" t="s">
        <v>620</v>
      </c>
      <c r="J506" s="376" t="s">
        <v>1171</v>
      </c>
      <c r="K506" s="376" t="s">
        <v>698</v>
      </c>
      <c r="L506" s="376" t="s">
        <v>2058</v>
      </c>
      <c r="N506" s="180" t="s">
        <v>3085</v>
      </c>
      <c r="O506" s="180" t="s">
        <v>5334</v>
      </c>
      <c r="P506" s="180" t="s">
        <v>99</v>
      </c>
      <c r="Q506" s="180" t="s">
        <v>5335</v>
      </c>
      <c r="R506" s="320"/>
      <c r="S506" s="180" t="s">
        <v>1099</v>
      </c>
      <c r="T506" s="180" t="s">
        <v>3148</v>
      </c>
      <c r="U506" s="180" t="s">
        <v>3188</v>
      </c>
      <c r="V506" s="180" t="s">
        <v>3187</v>
      </c>
      <c r="W506" s="180" t="s">
        <v>3206</v>
      </c>
      <c r="X506" s="180" t="s">
        <v>5336</v>
      </c>
      <c r="Y506" s="180" t="s">
        <v>5337</v>
      </c>
      <c r="Z506" s="180" t="s">
        <v>134</v>
      </c>
      <c r="AA506" s="320"/>
      <c r="AE506" s="320"/>
    </row>
    <row r="507" spans="9:31" ht="14" x14ac:dyDescent="0.3">
      <c r="I507" s="376" t="s">
        <v>620</v>
      </c>
      <c r="J507" s="376" t="s">
        <v>626</v>
      </c>
      <c r="K507" s="376" t="s">
        <v>698</v>
      </c>
      <c r="L507" s="376" t="s">
        <v>2067</v>
      </c>
      <c r="N507" s="180" t="s">
        <v>3085</v>
      </c>
      <c r="O507" s="180" t="s">
        <v>5338</v>
      </c>
      <c r="P507" s="180" t="s">
        <v>99</v>
      </c>
      <c r="Q507" s="180" t="s">
        <v>5339</v>
      </c>
      <c r="R507" s="320"/>
      <c r="S507" s="180" t="s">
        <v>1099</v>
      </c>
      <c r="T507" s="180" t="s">
        <v>3148</v>
      </c>
      <c r="U507" s="180" t="s">
        <v>3188</v>
      </c>
      <c r="V507" s="180" t="s">
        <v>3187</v>
      </c>
      <c r="W507" s="180" t="s">
        <v>3191</v>
      </c>
      <c r="X507" s="180" t="s">
        <v>5340</v>
      </c>
      <c r="Y507" s="180" t="s">
        <v>5341</v>
      </c>
      <c r="Z507" s="180" t="s">
        <v>136</v>
      </c>
      <c r="AA507" s="320"/>
      <c r="AE507" s="320"/>
    </row>
    <row r="508" spans="9:31" ht="14" x14ac:dyDescent="0.3">
      <c r="I508" s="376" t="s">
        <v>620</v>
      </c>
      <c r="J508" s="376" t="s">
        <v>632</v>
      </c>
      <c r="K508" s="376" t="s">
        <v>698</v>
      </c>
      <c r="L508" s="376" t="s">
        <v>2068</v>
      </c>
      <c r="N508" s="180" t="s">
        <v>3085</v>
      </c>
      <c r="O508" s="180" t="s">
        <v>5342</v>
      </c>
      <c r="P508" s="180" t="s">
        <v>99</v>
      </c>
      <c r="Q508" s="180" t="s">
        <v>5343</v>
      </c>
      <c r="R508" s="320"/>
      <c r="S508" s="180" t="s">
        <v>1099</v>
      </c>
      <c r="T508" s="180" t="s">
        <v>3148</v>
      </c>
      <c r="U508" s="180" t="s">
        <v>3188</v>
      </c>
      <c r="V508" s="180" t="s">
        <v>3187</v>
      </c>
      <c r="W508" s="180" t="s">
        <v>3191</v>
      </c>
      <c r="X508" s="180" t="s">
        <v>5344</v>
      </c>
      <c r="Y508" s="180" t="s">
        <v>5345</v>
      </c>
      <c r="Z508" s="180" t="s">
        <v>136</v>
      </c>
      <c r="AA508" s="320"/>
      <c r="AE508" s="320"/>
    </row>
    <row r="509" spans="9:31" ht="14" x14ac:dyDescent="0.3">
      <c r="I509" s="376" t="s">
        <v>620</v>
      </c>
      <c r="J509" s="376" t="s">
        <v>648</v>
      </c>
      <c r="K509" s="376" t="s">
        <v>698</v>
      </c>
      <c r="L509" s="376" t="s">
        <v>2051</v>
      </c>
      <c r="N509" s="180" t="s">
        <v>3085</v>
      </c>
      <c r="O509" s="180" t="s">
        <v>5346</v>
      </c>
      <c r="P509" s="180" t="s">
        <v>99</v>
      </c>
      <c r="Q509" s="180" t="s">
        <v>5347</v>
      </c>
      <c r="R509" s="320"/>
      <c r="S509" s="180" t="s">
        <v>1099</v>
      </c>
      <c r="T509" s="180" t="s">
        <v>3148</v>
      </c>
      <c r="U509" s="180" t="s">
        <v>3188</v>
      </c>
      <c r="V509" s="180" t="s">
        <v>3187</v>
      </c>
      <c r="W509" s="180" t="s">
        <v>3191</v>
      </c>
      <c r="X509" s="180" t="s">
        <v>5348</v>
      </c>
      <c r="Y509" s="180" t="s">
        <v>5349</v>
      </c>
      <c r="Z509" s="180" t="s">
        <v>136</v>
      </c>
      <c r="AA509" s="320"/>
      <c r="AE509" s="320"/>
    </row>
    <row r="510" spans="9:31" ht="14" x14ac:dyDescent="0.3">
      <c r="I510" s="376" t="s">
        <v>531</v>
      </c>
      <c r="J510" s="376" t="s">
        <v>543</v>
      </c>
      <c r="K510" s="376" t="s">
        <v>695</v>
      </c>
      <c r="L510" s="376" t="s">
        <v>2029</v>
      </c>
      <c r="N510" s="180" t="s">
        <v>3085</v>
      </c>
      <c r="O510" s="180" t="s">
        <v>5350</v>
      </c>
      <c r="P510" s="180" t="s">
        <v>99</v>
      </c>
      <c r="Q510" s="180" t="s">
        <v>5351</v>
      </c>
      <c r="R510" s="320"/>
      <c r="S510" s="180" t="s">
        <v>1099</v>
      </c>
      <c r="T510" s="180" t="s">
        <v>3148</v>
      </c>
      <c r="U510" s="180" t="s">
        <v>3188</v>
      </c>
      <c r="V510" s="180" t="s">
        <v>3187</v>
      </c>
      <c r="W510" s="180" t="s">
        <v>3191</v>
      </c>
      <c r="X510" s="180" t="s">
        <v>5352</v>
      </c>
      <c r="Y510" s="180" t="s">
        <v>5353</v>
      </c>
      <c r="Z510" s="180" t="s">
        <v>136</v>
      </c>
      <c r="AA510" s="320"/>
      <c r="AE510" s="320"/>
    </row>
    <row r="511" spans="9:31" ht="14" x14ac:dyDescent="0.3">
      <c r="I511" s="376" t="s">
        <v>531</v>
      </c>
      <c r="J511" s="376" t="s">
        <v>559</v>
      </c>
      <c r="K511" s="376" t="s">
        <v>695</v>
      </c>
      <c r="L511" s="376" t="s">
        <v>2030</v>
      </c>
      <c r="N511" s="180" t="s">
        <v>3085</v>
      </c>
      <c r="O511" s="180" t="s">
        <v>5354</v>
      </c>
      <c r="P511" s="180" t="s">
        <v>99</v>
      </c>
      <c r="Q511" s="180" t="s">
        <v>5355</v>
      </c>
      <c r="R511" s="320"/>
      <c r="S511" s="180" t="s">
        <v>1099</v>
      </c>
      <c r="T511" s="180" t="s">
        <v>3148</v>
      </c>
      <c r="U511" s="180" t="s">
        <v>3188</v>
      </c>
      <c r="V511" s="180" t="s">
        <v>3187</v>
      </c>
      <c r="W511" s="180" t="s">
        <v>3191</v>
      </c>
      <c r="X511" s="180" t="s">
        <v>5356</v>
      </c>
      <c r="Y511" s="180" t="s">
        <v>5357</v>
      </c>
      <c r="Z511" s="180" t="s">
        <v>136</v>
      </c>
      <c r="AA511" s="320"/>
      <c r="AE511" s="320"/>
    </row>
    <row r="512" spans="9:31" ht="14" x14ac:dyDescent="0.3">
      <c r="I512" s="376" t="s">
        <v>531</v>
      </c>
      <c r="J512" s="376" t="s">
        <v>544</v>
      </c>
      <c r="K512" s="376" t="s">
        <v>695</v>
      </c>
      <c r="L512" s="376" t="s">
        <v>2018</v>
      </c>
      <c r="N512" s="180" t="s">
        <v>3085</v>
      </c>
      <c r="O512" s="180" t="s">
        <v>5358</v>
      </c>
      <c r="P512" s="180" t="s">
        <v>99</v>
      </c>
      <c r="Q512" s="180" t="s">
        <v>5359</v>
      </c>
      <c r="R512" s="320"/>
      <c r="S512" s="180" t="s">
        <v>1099</v>
      </c>
      <c r="T512" s="180" t="s">
        <v>3148</v>
      </c>
      <c r="U512" s="180" t="s">
        <v>3188</v>
      </c>
      <c r="V512" s="180" t="s">
        <v>3187</v>
      </c>
      <c r="W512" s="180" t="s">
        <v>3190</v>
      </c>
      <c r="X512" s="180" t="s">
        <v>5360</v>
      </c>
      <c r="Y512" s="180" t="s">
        <v>3190</v>
      </c>
      <c r="Z512" s="180" t="s">
        <v>138</v>
      </c>
      <c r="AA512" s="320"/>
      <c r="AE512" s="320"/>
    </row>
    <row r="513" spans="9:31" ht="14" x14ac:dyDescent="0.3">
      <c r="I513" s="376" t="s">
        <v>531</v>
      </c>
      <c r="J513" s="376" t="s">
        <v>545</v>
      </c>
      <c r="K513" s="376" t="s">
        <v>695</v>
      </c>
      <c r="L513" s="376" t="s">
        <v>2025</v>
      </c>
      <c r="N513" s="180" t="s">
        <v>3085</v>
      </c>
      <c r="O513" s="180" t="s">
        <v>5361</v>
      </c>
      <c r="P513" s="180" t="s">
        <v>99</v>
      </c>
      <c r="Q513" s="180" t="s">
        <v>5362</v>
      </c>
      <c r="R513" s="320"/>
      <c r="S513" s="180" t="s">
        <v>1099</v>
      </c>
      <c r="T513" s="180" t="s">
        <v>3148</v>
      </c>
      <c r="U513" s="180" t="s">
        <v>3188</v>
      </c>
      <c r="V513" s="180" t="s">
        <v>3187</v>
      </c>
      <c r="W513" s="180" t="s">
        <v>3190</v>
      </c>
      <c r="X513" s="180" t="s">
        <v>5363</v>
      </c>
      <c r="Y513" s="180" t="s">
        <v>5357</v>
      </c>
      <c r="Z513" s="180" t="s">
        <v>138</v>
      </c>
      <c r="AA513" s="320"/>
      <c r="AE513" s="320"/>
    </row>
    <row r="514" spans="9:31" ht="14" x14ac:dyDescent="0.3">
      <c r="I514" s="376" t="s">
        <v>531</v>
      </c>
      <c r="J514" s="376" t="s">
        <v>532</v>
      </c>
      <c r="K514" s="376" t="s">
        <v>695</v>
      </c>
      <c r="L514" s="376" t="s">
        <v>2022</v>
      </c>
      <c r="N514" s="180" t="s">
        <v>3085</v>
      </c>
      <c r="O514" s="180" t="s">
        <v>5364</v>
      </c>
      <c r="P514" s="180" t="s">
        <v>99</v>
      </c>
      <c r="Q514" s="180" t="s">
        <v>5365</v>
      </c>
      <c r="R514" s="320"/>
      <c r="S514" s="180" t="s">
        <v>1099</v>
      </c>
      <c r="T514" s="180" t="s">
        <v>3148</v>
      </c>
      <c r="U514" s="180" t="s">
        <v>3188</v>
      </c>
      <c r="V514" s="180" t="s">
        <v>3187</v>
      </c>
      <c r="W514" s="180" t="s">
        <v>3190</v>
      </c>
      <c r="X514" s="180" t="s">
        <v>5366</v>
      </c>
      <c r="Y514" s="180" t="s">
        <v>5367</v>
      </c>
      <c r="Z514" s="180" t="s">
        <v>138</v>
      </c>
      <c r="AA514" s="320"/>
      <c r="AE514" s="320"/>
    </row>
    <row r="515" spans="9:31" ht="14" x14ac:dyDescent="0.3">
      <c r="I515" s="376" t="s">
        <v>531</v>
      </c>
      <c r="J515" s="376" t="s">
        <v>560</v>
      </c>
      <c r="K515" s="376" t="s">
        <v>695</v>
      </c>
      <c r="L515" s="376" t="s">
        <v>2024</v>
      </c>
      <c r="N515" s="180" t="s">
        <v>3085</v>
      </c>
      <c r="O515" s="180" t="s">
        <v>5368</v>
      </c>
      <c r="P515" s="180" t="s">
        <v>99</v>
      </c>
      <c r="Q515" s="180" t="s">
        <v>5369</v>
      </c>
      <c r="R515" s="320"/>
      <c r="S515" s="180" t="s">
        <v>1099</v>
      </c>
      <c r="T515" s="180" t="s">
        <v>3148</v>
      </c>
      <c r="U515" s="180" t="s">
        <v>3188</v>
      </c>
      <c r="V515" s="180" t="s">
        <v>3187</v>
      </c>
      <c r="W515" s="180" t="s">
        <v>3190</v>
      </c>
      <c r="X515" s="180" t="s">
        <v>5370</v>
      </c>
      <c r="Y515" s="180" t="s">
        <v>5371</v>
      </c>
      <c r="Z515" s="180" t="s">
        <v>138</v>
      </c>
      <c r="AA515" s="320"/>
      <c r="AE515" s="320"/>
    </row>
    <row r="516" spans="9:31" ht="14" x14ac:dyDescent="0.3">
      <c r="I516" s="376" t="s">
        <v>531</v>
      </c>
      <c r="J516" s="376" t="s">
        <v>542</v>
      </c>
      <c r="K516" s="376" t="s">
        <v>695</v>
      </c>
      <c r="L516" s="376" t="s">
        <v>2019</v>
      </c>
      <c r="N516" s="180" t="s">
        <v>3085</v>
      </c>
      <c r="O516" s="180" t="s">
        <v>3653</v>
      </c>
      <c r="P516" s="180" t="s">
        <v>99</v>
      </c>
      <c r="Q516" s="180" t="s">
        <v>5372</v>
      </c>
      <c r="R516" s="320"/>
      <c r="S516" s="180" t="s">
        <v>1099</v>
      </c>
      <c r="T516" s="180" t="s">
        <v>3148</v>
      </c>
      <c r="U516" s="180" t="s">
        <v>3188</v>
      </c>
      <c r="V516" s="180" t="s">
        <v>3187</v>
      </c>
      <c r="W516" s="180" t="s">
        <v>3190</v>
      </c>
      <c r="X516" s="180" t="s">
        <v>5373</v>
      </c>
      <c r="Y516" s="180" t="s">
        <v>5374</v>
      </c>
      <c r="Z516" s="180" t="s">
        <v>138</v>
      </c>
      <c r="AA516" s="320"/>
      <c r="AE516" s="320"/>
    </row>
    <row r="517" spans="9:31" ht="14" x14ac:dyDescent="0.3">
      <c r="I517" s="376" t="s">
        <v>531</v>
      </c>
      <c r="J517" s="376" t="s">
        <v>561</v>
      </c>
      <c r="K517" s="376" t="s">
        <v>695</v>
      </c>
      <c r="L517" s="376" t="s">
        <v>2027</v>
      </c>
      <c r="N517" s="180" t="s">
        <v>3085</v>
      </c>
      <c r="O517" s="180" t="s">
        <v>4038</v>
      </c>
      <c r="P517" s="180" t="s">
        <v>99</v>
      </c>
      <c r="Q517" s="180" t="s">
        <v>5375</v>
      </c>
      <c r="R517" s="320"/>
      <c r="S517" s="180" t="s">
        <v>1099</v>
      </c>
      <c r="T517" s="180" t="s">
        <v>3148</v>
      </c>
      <c r="U517" s="180" t="s">
        <v>3188</v>
      </c>
      <c r="V517" s="180" t="s">
        <v>3187</v>
      </c>
      <c r="W517" s="180" t="s">
        <v>3190</v>
      </c>
      <c r="X517" s="180" t="s">
        <v>5376</v>
      </c>
      <c r="Y517" s="180" t="s">
        <v>5377</v>
      </c>
      <c r="Z517" s="180" t="s">
        <v>138</v>
      </c>
      <c r="AA517" s="320"/>
      <c r="AE517" s="320"/>
    </row>
    <row r="518" spans="9:31" ht="14" x14ac:dyDescent="0.3">
      <c r="I518" s="376" t="s">
        <v>531</v>
      </c>
      <c r="J518" s="376" t="s">
        <v>534</v>
      </c>
      <c r="K518" s="376" t="s">
        <v>695</v>
      </c>
      <c r="L518" s="376" t="s">
        <v>2010</v>
      </c>
      <c r="N518" s="180" t="s">
        <v>3085</v>
      </c>
      <c r="O518" s="180" t="s">
        <v>5378</v>
      </c>
      <c r="P518" s="180" t="s">
        <v>99</v>
      </c>
      <c r="Q518" s="180" t="s">
        <v>5379</v>
      </c>
      <c r="R518" s="320"/>
      <c r="S518" s="180" t="s">
        <v>1099</v>
      </c>
      <c r="T518" s="180" t="s">
        <v>3148</v>
      </c>
      <c r="U518" s="180" t="s">
        <v>3188</v>
      </c>
      <c r="V518" s="180" t="s">
        <v>3187</v>
      </c>
      <c r="W518" s="180" t="s">
        <v>3190</v>
      </c>
      <c r="X518" s="180" t="s">
        <v>5380</v>
      </c>
      <c r="Y518" s="180" t="s">
        <v>5381</v>
      </c>
      <c r="Z518" s="180" t="s">
        <v>138</v>
      </c>
      <c r="AA518" s="320"/>
      <c r="AE518" s="320"/>
    </row>
    <row r="519" spans="9:31" ht="14" x14ac:dyDescent="0.3">
      <c r="I519" s="376" t="s">
        <v>531</v>
      </c>
      <c r="J519" s="376" t="s">
        <v>546</v>
      </c>
      <c r="K519" s="376" t="s">
        <v>695</v>
      </c>
      <c r="L519" s="376" t="s">
        <v>2034</v>
      </c>
      <c r="N519" s="180" t="s">
        <v>3085</v>
      </c>
      <c r="O519" s="180" t="s">
        <v>5382</v>
      </c>
      <c r="P519" s="180" t="s">
        <v>99</v>
      </c>
      <c r="Q519" s="180" t="s">
        <v>5383</v>
      </c>
      <c r="R519" s="320"/>
      <c r="S519" s="180" t="s">
        <v>1099</v>
      </c>
      <c r="T519" s="180" t="s">
        <v>3148</v>
      </c>
      <c r="U519" s="180" t="s">
        <v>3188</v>
      </c>
      <c r="V519" s="180" t="s">
        <v>3187</v>
      </c>
      <c r="W519" s="180" t="s">
        <v>3190</v>
      </c>
      <c r="X519" s="180" t="s">
        <v>5384</v>
      </c>
      <c r="Y519" s="180" t="s">
        <v>5385</v>
      </c>
      <c r="Z519" s="180" t="s">
        <v>138</v>
      </c>
      <c r="AA519" s="320"/>
      <c r="AE519" s="320"/>
    </row>
    <row r="520" spans="9:31" ht="14" x14ac:dyDescent="0.3">
      <c r="I520" s="376" t="s">
        <v>531</v>
      </c>
      <c r="J520" s="376" t="s">
        <v>562</v>
      </c>
      <c r="K520" s="376" t="s">
        <v>695</v>
      </c>
      <c r="L520" s="376" t="s">
        <v>2031</v>
      </c>
      <c r="N520" s="180" t="s">
        <v>3085</v>
      </c>
      <c r="O520" s="180" t="s">
        <v>5386</v>
      </c>
      <c r="P520" s="180" t="s">
        <v>99</v>
      </c>
      <c r="Q520" s="180" t="s">
        <v>5387</v>
      </c>
      <c r="R520" s="320"/>
      <c r="S520" s="180" t="s">
        <v>1099</v>
      </c>
      <c r="T520" s="180" t="s">
        <v>3148</v>
      </c>
      <c r="U520" s="180" t="s">
        <v>3188</v>
      </c>
      <c r="V520" s="180" t="s">
        <v>3187</v>
      </c>
      <c r="W520" s="180" t="s">
        <v>3190</v>
      </c>
      <c r="X520" s="180" t="s">
        <v>5388</v>
      </c>
      <c r="Y520" s="180" t="s">
        <v>5389</v>
      </c>
      <c r="Z520" s="180" t="s">
        <v>138</v>
      </c>
      <c r="AA520" s="320"/>
      <c r="AE520" s="320"/>
    </row>
    <row r="521" spans="9:31" ht="14" x14ac:dyDescent="0.3">
      <c r="I521" s="376" t="s">
        <v>531</v>
      </c>
      <c r="J521" s="376" t="s">
        <v>537</v>
      </c>
      <c r="K521" s="376" t="s">
        <v>695</v>
      </c>
      <c r="L521" s="376" t="s">
        <v>2016</v>
      </c>
      <c r="N521" s="180" t="s">
        <v>3085</v>
      </c>
      <c r="O521" s="180" t="s">
        <v>5390</v>
      </c>
      <c r="P521" s="180" t="s">
        <v>99</v>
      </c>
      <c r="Q521" s="180" t="s">
        <v>5391</v>
      </c>
      <c r="R521" s="320"/>
      <c r="S521" s="180" t="s">
        <v>1099</v>
      </c>
      <c r="T521" s="180" t="s">
        <v>3148</v>
      </c>
      <c r="U521" s="180" t="s">
        <v>3188</v>
      </c>
      <c r="V521" s="180" t="s">
        <v>3187</v>
      </c>
      <c r="W521" s="180" t="s">
        <v>3190</v>
      </c>
      <c r="X521" s="180" t="s">
        <v>5392</v>
      </c>
      <c r="Y521" s="180" t="s">
        <v>5393</v>
      </c>
      <c r="Z521" s="180" t="s">
        <v>138</v>
      </c>
      <c r="AA521" s="320"/>
      <c r="AE521" s="320"/>
    </row>
    <row r="522" spans="9:31" ht="14" x14ac:dyDescent="0.3">
      <c r="I522" s="376" t="s">
        <v>531</v>
      </c>
      <c r="J522" s="376" t="s">
        <v>563</v>
      </c>
      <c r="K522" s="376" t="s">
        <v>695</v>
      </c>
      <c r="L522" s="376" t="s">
        <v>2032</v>
      </c>
      <c r="N522" s="180" t="s">
        <v>3085</v>
      </c>
      <c r="O522" s="180" t="s">
        <v>5394</v>
      </c>
      <c r="P522" s="180" t="s">
        <v>99</v>
      </c>
      <c r="Q522" s="180" t="s">
        <v>5395</v>
      </c>
      <c r="R522" s="320"/>
      <c r="S522" s="180" t="s">
        <v>1099</v>
      </c>
      <c r="T522" s="180" t="s">
        <v>3148</v>
      </c>
      <c r="U522" s="180" t="s">
        <v>3188</v>
      </c>
      <c r="V522" s="180" t="s">
        <v>3187</v>
      </c>
      <c r="W522" s="180" t="s">
        <v>3190</v>
      </c>
      <c r="X522" s="180" t="s">
        <v>5396</v>
      </c>
      <c r="Y522" s="180" t="s">
        <v>5397</v>
      </c>
      <c r="Z522" s="180" t="s">
        <v>138</v>
      </c>
      <c r="AA522" s="320"/>
      <c r="AE522" s="320"/>
    </row>
    <row r="523" spans="9:31" ht="14" x14ac:dyDescent="0.3">
      <c r="I523" s="376" t="s">
        <v>531</v>
      </c>
      <c r="J523" s="376" t="s">
        <v>547</v>
      </c>
      <c r="K523" s="376" t="s">
        <v>695</v>
      </c>
      <c r="L523" s="376" t="s">
        <v>2013</v>
      </c>
      <c r="N523" s="180" t="s">
        <v>3085</v>
      </c>
      <c r="O523" s="180" t="s">
        <v>5398</v>
      </c>
      <c r="P523" s="180" t="s">
        <v>99</v>
      </c>
      <c r="Q523" s="180" t="s">
        <v>5399</v>
      </c>
      <c r="R523" s="320"/>
      <c r="S523" s="180" t="s">
        <v>1099</v>
      </c>
      <c r="T523" s="180" t="s">
        <v>3148</v>
      </c>
      <c r="U523" s="180" t="s">
        <v>3188</v>
      </c>
      <c r="V523" s="180" t="s">
        <v>3187</v>
      </c>
      <c r="W523" s="180" t="s">
        <v>3190</v>
      </c>
      <c r="X523" s="180" t="s">
        <v>5400</v>
      </c>
      <c r="Y523" s="180" t="s">
        <v>5401</v>
      </c>
      <c r="Z523" s="180" t="s">
        <v>138</v>
      </c>
      <c r="AA523" s="320"/>
      <c r="AE523" s="320"/>
    </row>
    <row r="524" spans="9:31" ht="14" x14ac:dyDescent="0.3">
      <c r="I524" s="376" t="s">
        <v>531</v>
      </c>
      <c r="J524" s="376" t="s">
        <v>548</v>
      </c>
      <c r="K524" s="376" t="s">
        <v>695</v>
      </c>
      <c r="L524" s="376" t="s">
        <v>2011</v>
      </c>
      <c r="N524" s="180" t="s">
        <v>3085</v>
      </c>
      <c r="O524" s="180" t="s">
        <v>5402</v>
      </c>
      <c r="P524" s="180" t="s">
        <v>99</v>
      </c>
      <c r="Q524" s="180" t="s">
        <v>5403</v>
      </c>
      <c r="R524" s="320"/>
      <c r="S524" s="180" t="s">
        <v>1099</v>
      </c>
      <c r="T524" s="180" t="s">
        <v>3148</v>
      </c>
      <c r="U524" s="180" t="s">
        <v>3188</v>
      </c>
      <c r="V524" s="180" t="s">
        <v>3187</v>
      </c>
      <c r="W524" s="180" t="s">
        <v>3190</v>
      </c>
      <c r="X524" s="180" t="s">
        <v>5404</v>
      </c>
      <c r="Y524" s="180" t="s">
        <v>5405</v>
      </c>
      <c r="Z524" s="180" t="s">
        <v>138</v>
      </c>
      <c r="AA524" s="320"/>
      <c r="AE524" s="320"/>
    </row>
    <row r="525" spans="9:31" ht="14" x14ac:dyDescent="0.3">
      <c r="I525" s="376" t="s">
        <v>531</v>
      </c>
      <c r="J525" s="376" t="s">
        <v>566</v>
      </c>
      <c r="K525" s="376" t="s">
        <v>695</v>
      </c>
      <c r="L525" s="376" t="s">
        <v>2023</v>
      </c>
      <c r="N525" s="180" t="s">
        <v>3085</v>
      </c>
      <c r="O525" s="180" t="s">
        <v>5406</v>
      </c>
      <c r="P525" s="180" t="s">
        <v>99</v>
      </c>
      <c r="Q525" s="180" t="s">
        <v>5407</v>
      </c>
      <c r="R525" s="320"/>
      <c r="S525" s="180" t="s">
        <v>1099</v>
      </c>
      <c r="T525" s="180" t="s">
        <v>3148</v>
      </c>
      <c r="U525" s="180" t="s">
        <v>3188</v>
      </c>
      <c r="V525" s="180" t="s">
        <v>3187</v>
      </c>
      <c r="W525" s="180" t="s">
        <v>3190</v>
      </c>
      <c r="X525" s="180" t="s">
        <v>5408</v>
      </c>
      <c r="Y525" s="180" t="s">
        <v>5409</v>
      </c>
      <c r="Z525" s="180" t="s">
        <v>138</v>
      </c>
      <c r="AA525" s="320"/>
      <c r="AE525" s="320"/>
    </row>
    <row r="526" spans="9:31" ht="14" x14ac:dyDescent="0.3">
      <c r="I526" s="376" t="s">
        <v>531</v>
      </c>
      <c r="J526" s="376" t="s">
        <v>549</v>
      </c>
      <c r="K526" s="376" t="s">
        <v>695</v>
      </c>
      <c r="L526" s="376" t="s">
        <v>2021</v>
      </c>
      <c r="N526" s="180" t="s">
        <v>3085</v>
      </c>
      <c r="O526" s="180" t="s">
        <v>5410</v>
      </c>
      <c r="P526" s="180" t="s">
        <v>99</v>
      </c>
      <c r="Q526" s="180" t="s">
        <v>5411</v>
      </c>
      <c r="R526" s="320"/>
      <c r="S526" s="180" t="s">
        <v>1099</v>
      </c>
      <c r="T526" s="180" t="s">
        <v>3148</v>
      </c>
      <c r="U526" s="180" t="s">
        <v>3188</v>
      </c>
      <c r="V526" s="180" t="s">
        <v>3187</v>
      </c>
      <c r="W526" s="180" t="s">
        <v>3190</v>
      </c>
      <c r="X526" s="180" t="s">
        <v>5412</v>
      </c>
      <c r="Y526" s="180" t="s">
        <v>5413</v>
      </c>
      <c r="Z526" s="180" t="s">
        <v>138</v>
      </c>
      <c r="AA526" s="320"/>
      <c r="AE526" s="320"/>
    </row>
    <row r="527" spans="9:31" ht="14" x14ac:dyDescent="0.3">
      <c r="I527" s="376" t="s">
        <v>531</v>
      </c>
      <c r="J527" s="376" t="s">
        <v>567</v>
      </c>
      <c r="K527" s="376" t="s">
        <v>695</v>
      </c>
      <c r="L527" s="376" t="s">
        <v>2035</v>
      </c>
      <c r="N527" s="180" t="s">
        <v>3085</v>
      </c>
      <c r="O527" s="180" t="s">
        <v>5414</v>
      </c>
      <c r="P527" s="180" t="s">
        <v>99</v>
      </c>
      <c r="Q527" s="180" t="s">
        <v>5415</v>
      </c>
      <c r="R527" s="320"/>
      <c r="S527" s="180" t="s">
        <v>1099</v>
      </c>
      <c r="T527" s="180" t="s">
        <v>3148</v>
      </c>
      <c r="U527" s="180" t="s">
        <v>3188</v>
      </c>
      <c r="V527" s="180" t="s">
        <v>3187</v>
      </c>
      <c r="W527" s="180" t="s">
        <v>3192</v>
      </c>
      <c r="X527" s="180" t="s">
        <v>5416</v>
      </c>
      <c r="Y527" s="180" t="s">
        <v>3192</v>
      </c>
      <c r="Z527" s="180" t="s">
        <v>140</v>
      </c>
      <c r="AA527" s="320"/>
      <c r="AE527" s="320"/>
    </row>
    <row r="528" spans="9:31" ht="14" x14ac:dyDescent="0.3">
      <c r="I528" s="376" t="s">
        <v>531</v>
      </c>
      <c r="J528" s="376" t="s">
        <v>531</v>
      </c>
      <c r="K528" s="376" t="s">
        <v>695</v>
      </c>
      <c r="L528" s="376" t="s">
        <v>2008</v>
      </c>
      <c r="N528" s="180" t="s">
        <v>3085</v>
      </c>
      <c r="O528" s="180" t="s">
        <v>5417</v>
      </c>
      <c r="P528" s="180" t="s">
        <v>99</v>
      </c>
      <c r="Q528" s="180" t="s">
        <v>5418</v>
      </c>
      <c r="R528" s="320"/>
      <c r="S528" s="180" t="s">
        <v>1099</v>
      </c>
      <c r="T528" s="180" t="s">
        <v>3148</v>
      </c>
      <c r="U528" s="180" t="s">
        <v>3188</v>
      </c>
      <c r="V528" s="180" t="s">
        <v>3187</v>
      </c>
      <c r="W528" s="180" t="s">
        <v>3192</v>
      </c>
      <c r="X528" s="180" t="s">
        <v>5419</v>
      </c>
      <c r="Y528" s="180" t="s">
        <v>5420</v>
      </c>
      <c r="Z528" s="180" t="s">
        <v>140</v>
      </c>
      <c r="AA528" s="320"/>
      <c r="AE528" s="320"/>
    </row>
    <row r="529" spans="9:31" ht="14" x14ac:dyDescent="0.3">
      <c r="I529" s="376" t="s">
        <v>531</v>
      </c>
      <c r="J529" s="376" t="s">
        <v>568</v>
      </c>
      <c r="K529" s="376" t="s">
        <v>695</v>
      </c>
      <c r="L529" s="376" t="s">
        <v>2026</v>
      </c>
      <c r="N529" s="180" t="s">
        <v>3085</v>
      </c>
      <c r="O529" s="180" t="s">
        <v>5421</v>
      </c>
      <c r="P529" s="180" t="s">
        <v>99</v>
      </c>
      <c r="Q529" s="180" t="s">
        <v>5422</v>
      </c>
      <c r="R529" s="320"/>
      <c r="S529" s="180" t="s">
        <v>1099</v>
      </c>
      <c r="T529" s="180" t="s">
        <v>3148</v>
      </c>
      <c r="U529" s="180" t="s">
        <v>3188</v>
      </c>
      <c r="V529" s="180" t="s">
        <v>3187</v>
      </c>
      <c r="W529" s="180" t="s">
        <v>3192</v>
      </c>
      <c r="X529" s="180" t="s">
        <v>5423</v>
      </c>
      <c r="Y529" s="180" t="s">
        <v>5424</v>
      </c>
      <c r="Z529" s="180" t="s">
        <v>140</v>
      </c>
      <c r="AA529" s="320"/>
      <c r="AE529" s="320"/>
    </row>
    <row r="530" spans="9:31" ht="14" x14ac:dyDescent="0.3">
      <c r="I530" s="376" t="s">
        <v>531</v>
      </c>
      <c r="J530" s="376" t="s">
        <v>1157</v>
      </c>
      <c r="K530" s="376" t="s">
        <v>695</v>
      </c>
      <c r="L530" s="376" t="s">
        <v>2014</v>
      </c>
      <c r="N530" s="180" t="s">
        <v>3206</v>
      </c>
      <c r="O530" s="180" t="s">
        <v>5319</v>
      </c>
      <c r="P530" s="180" t="s">
        <v>134</v>
      </c>
      <c r="Q530" s="180" t="s">
        <v>5318</v>
      </c>
      <c r="R530" s="320"/>
      <c r="S530" s="180" t="s">
        <v>1099</v>
      </c>
      <c r="T530" s="180" t="s">
        <v>3148</v>
      </c>
      <c r="U530" s="180" t="s">
        <v>3188</v>
      </c>
      <c r="V530" s="180" t="s">
        <v>3187</v>
      </c>
      <c r="W530" s="180" t="s">
        <v>3192</v>
      </c>
      <c r="X530" s="180" t="s">
        <v>5425</v>
      </c>
      <c r="Y530" s="180" t="s">
        <v>5426</v>
      </c>
      <c r="Z530" s="180" t="s">
        <v>140</v>
      </c>
      <c r="AA530" s="320"/>
      <c r="AE530" s="320"/>
    </row>
    <row r="531" spans="9:31" ht="14" x14ac:dyDescent="0.3">
      <c r="I531" s="376" t="s">
        <v>531</v>
      </c>
      <c r="J531" s="376" t="s">
        <v>554</v>
      </c>
      <c r="K531" s="376" t="s">
        <v>695</v>
      </c>
      <c r="L531" s="376" t="s">
        <v>2017</v>
      </c>
      <c r="N531" s="180" t="s">
        <v>3206</v>
      </c>
      <c r="O531" s="180" t="s">
        <v>3206</v>
      </c>
      <c r="P531" s="180" t="s">
        <v>134</v>
      </c>
      <c r="Q531" s="180" t="s">
        <v>5303</v>
      </c>
      <c r="R531" s="320"/>
      <c r="S531" s="180" t="s">
        <v>1099</v>
      </c>
      <c r="T531" s="180" t="s">
        <v>3148</v>
      </c>
      <c r="U531" s="180" t="s">
        <v>3188</v>
      </c>
      <c r="V531" s="180" t="s">
        <v>3187</v>
      </c>
      <c r="W531" s="180" t="s">
        <v>3192</v>
      </c>
      <c r="X531" s="180" t="s">
        <v>5427</v>
      </c>
      <c r="Y531" s="180" t="s">
        <v>5428</v>
      </c>
      <c r="Z531" s="180" t="s">
        <v>140</v>
      </c>
      <c r="AA531" s="320"/>
      <c r="AE531" s="320"/>
    </row>
    <row r="532" spans="9:31" ht="14" x14ac:dyDescent="0.3">
      <c r="I532" s="376" t="s">
        <v>531</v>
      </c>
      <c r="J532" s="376" t="s">
        <v>555</v>
      </c>
      <c r="K532" s="376" t="s">
        <v>695</v>
      </c>
      <c r="L532" s="376" t="s">
        <v>2015</v>
      </c>
      <c r="N532" s="180" t="s">
        <v>3206</v>
      </c>
      <c r="O532" s="180" t="s">
        <v>5307</v>
      </c>
      <c r="P532" s="180" t="s">
        <v>134</v>
      </c>
      <c r="Q532" s="180" t="s">
        <v>5306</v>
      </c>
      <c r="R532" s="320"/>
      <c r="S532" s="180" t="s">
        <v>1099</v>
      </c>
      <c r="T532" s="180" t="s">
        <v>3148</v>
      </c>
      <c r="U532" s="180" t="s">
        <v>3188</v>
      </c>
      <c r="V532" s="180" t="s">
        <v>3187</v>
      </c>
      <c r="W532" s="180" t="s">
        <v>3192</v>
      </c>
      <c r="X532" s="180" t="s">
        <v>5429</v>
      </c>
      <c r="Y532" s="180" t="s">
        <v>4435</v>
      </c>
      <c r="Z532" s="180" t="s">
        <v>140</v>
      </c>
      <c r="AA532" s="320"/>
      <c r="AE532" s="320"/>
    </row>
    <row r="533" spans="9:31" ht="14" x14ac:dyDescent="0.3">
      <c r="I533" s="376" t="s">
        <v>531</v>
      </c>
      <c r="J533" s="376" t="s">
        <v>556</v>
      </c>
      <c r="K533" s="376" t="s">
        <v>695</v>
      </c>
      <c r="L533" s="376" t="s">
        <v>2036</v>
      </c>
      <c r="N533" s="180" t="s">
        <v>3206</v>
      </c>
      <c r="O533" s="180" t="s">
        <v>5322</v>
      </c>
      <c r="P533" s="180" t="s">
        <v>134</v>
      </c>
      <c r="Q533" s="180" t="s">
        <v>5321</v>
      </c>
      <c r="R533" s="320"/>
      <c r="S533" s="180" t="s">
        <v>1099</v>
      </c>
      <c r="T533" s="180" t="s">
        <v>3148</v>
      </c>
      <c r="U533" s="180" t="s">
        <v>3188</v>
      </c>
      <c r="V533" s="180" t="s">
        <v>3187</v>
      </c>
      <c r="W533" s="180" t="s">
        <v>3192</v>
      </c>
      <c r="X533" s="180" t="s">
        <v>5430</v>
      </c>
      <c r="Y533" s="180" t="s">
        <v>5431</v>
      </c>
      <c r="Z533" s="180" t="s">
        <v>140</v>
      </c>
      <c r="AA533" s="320"/>
      <c r="AE533" s="320"/>
    </row>
    <row r="534" spans="9:31" ht="14" x14ac:dyDescent="0.3">
      <c r="I534" s="376" t="s">
        <v>531</v>
      </c>
      <c r="J534" s="376" t="s">
        <v>570</v>
      </c>
      <c r="K534" s="376" t="s">
        <v>695</v>
      </c>
      <c r="L534" s="376" t="s">
        <v>2033</v>
      </c>
      <c r="N534" s="180" t="s">
        <v>3206</v>
      </c>
      <c r="O534" s="180" t="s">
        <v>5329</v>
      </c>
      <c r="P534" s="180" t="s">
        <v>134</v>
      </c>
      <c r="Q534" s="180" t="s">
        <v>5328</v>
      </c>
      <c r="R534" s="320"/>
      <c r="S534" s="180" t="s">
        <v>1099</v>
      </c>
      <c r="T534" s="180" t="s">
        <v>3148</v>
      </c>
      <c r="U534" s="180" t="s">
        <v>3188</v>
      </c>
      <c r="V534" s="180" t="s">
        <v>3187</v>
      </c>
      <c r="W534" s="180" t="s">
        <v>3192</v>
      </c>
      <c r="X534" s="180" t="s">
        <v>5432</v>
      </c>
      <c r="Y534" s="180" t="s">
        <v>5433</v>
      </c>
      <c r="Z534" s="180" t="s">
        <v>140</v>
      </c>
      <c r="AA534" s="320"/>
      <c r="AE534" s="320"/>
    </row>
    <row r="535" spans="9:31" ht="14" x14ac:dyDescent="0.3">
      <c r="I535" s="376" t="s">
        <v>531</v>
      </c>
      <c r="J535" s="376" t="s">
        <v>538</v>
      </c>
      <c r="K535" s="376" t="s">
        <v>695</v>
      </c>
      <c r="L535" s="376" t="s">
        <v>2009</v>
      </c>
      <c r="N535" s="180" t="s">
        <v>3206</v>
      </c>
      <c r="O535" s="180" t="s">
        <v>5337</v>
      </c>
      <c r="P535" s="180" t="s">
        <v>134</v>
      </c>
      <c r="Q535" s="180" t="s">
        <v>5336</v>
      </c>
      <c r="R535" s="320"/>
      <c r="S535" s="180" t="s">
        <v>1099</v>
      </c>
      <c r="T535" s="180" t="s">
        <v>3148</v>
      </c>
      <c r="U535" s="180" t="s">
        <v>3188</v>
      </c>
      <c r="V535" s="180" t="s">
        <v>3187</v>
      </c>
      <c r="W535" s="180" t="s">
        <v>3202</v>
      </c>
      <c r="X535" s="180" t="s">
        <v>5434</v>
      </c>
      <c r="Y535" s="180" t="s">
        <v>5435</v>
      </c>
      <c r="Z535" s="180" t="s">
        <v>143</v>
      </c>
      <c r="AA535" s="320"/>
      <c r="AE535" s="320"/>
    </row>
    <row r="536" spans="9:31" ht="14" x14ac:dyDescent="0.3">
      <c r="I536" s="376" t="s">
        <v>531</v>
      </c>
      <c r="J536" s="376" t="s">
        <v>557</v>
      </c>
      <c r="K536" s="376" t="s">
        <v>695</v>
      </c>
      <c r="L536" s="376" t="s">
        <v>2012</v>
      </c>
      <c r="N536" s="180" t="s">
        <v>3206</v>
      </c>
      <c r="O536" s="180" t="s">
        <v>5333</v>
      </c>
      <c r="P536" s="180" t="s">
        <v>134</v>
      </c>
      <c r="Q536" s="180" t="s">
        <v>5332</v>
      </c>
      <c r="R536" s="320"/>
      <c r="S536" s="180" t="s">
        <v>1099</v>
      </c>
      <c r="T536" s="180" t="s">
        <v>3148</v>
      </c>
      <c r="U536" s="180" t="s">
        <v>3188</v>
      </c>
      <c r="V536" s="180" t="s">
        <v>3187</v>
      </c>
      <c r="W536" s="180" t="s">
        <v>3202</v>
      </c>
      <c r="X536" s="180" t="s">
        <v>5436</v>
      </c>
      <c r="Y536" s="180" t="s">
        <v>5437</v>
      </c>
      <c r="Z536" s="180" t="s">
        <v>143</v>
      </c>
      <c r="AA536" s="320"/>
      <c r="AE536" s="320"/>
    </row>
    <row r="537" spans="9:31" ht="14" x14ac:dyDescent="0.3">
      <c r="I537" s="376" t="s">
        <v>531</v>
      </c>
      <c r="J537" s="376" t="s">
        <v>569</v>
      </c>
      <c r="K537" s="376" t="s">
        <v>695</v>
      </c>
      <c r="L537" s="376" t="s">
        <v>2028</v>
      </c>
      <c r="N537" s="180" t="s">
        <v>3206</v>
      </c>
      <c r="O537" s="180" t="s">
        <v>5311</v>
      </c>
      <c r="P537" s="180" t="s">
        <v>134</v>
      </c>
      <c r="Q537" s="180" t="s">
        <v>5310</v>
      </c>
      <c r="R537" s="320"/>
      <c r="S537" s="180" t="s">
        <v>1099</v>
      </c>
      <c r="T537" s="180" t="s">
        <v>3148</v>
      </c>
      <c r="U537" s="180" t="s">
        <v>3188</v>
      </c>
      <c r="V537" s="180" t="s">
        <v>3187</v>
      </c>
      <c r="W537" s="180" t="s">
        <v>3202</v>
      </c>
      <c r="X537" s="180" t="s">
        <v>5438</v>
      </c>
      <c r="Y537" s="180" t="s">
        <v>5439</v>
      </c>
      <c r="Z537" s="180" t="s">
        <v>143</v>
      </c>
      <c r="AA537" s="320"/>
      <c r="AE537" s="320"/>
    </row>
    <row r="538" spans="9:31" ht="14" x14ac:dyDescent="0.3">
      <c r="I538" s="376" t="s">
        <v>531</v>
      </c>
      <c r="J538" s="376" t="s">
        <v>558</v>
      </c>
      <c r="K538" s="376" t="s">
        <v>695</v>
      </c>
      <c r="L538" s="376" t="s">
        <v>2020</v>
      </c>
      <c r="N538" s="180" t="s">
        <v>3206</v>
      </c>
      <c r="O538" s="180" t="s">
        <v>5315</v>
      </c>
      <c r="P538" s="180" t="s">
        <v>134</v>
      </c>
      <c r="Q538" s="180" t="s">
        <v>5314</v>
      </c>
      <c r="R538" s="320"/>
      <c r="S538" s="180" t="s">
        <v>1099</v>
      </c>
      <c r="T538" s="180" t="s">
        <v>3148</v>
      </c>
      <c r="U538" s="180" t="s">
        <v>3188</v>
      </c>
      <c r="V538" s="180" t="s">
        <v>3187</v>
      </c>
      <c r="W538" s="180" t="s">
        <v>3202</v>
      </c>
      <c r="X538" s="180" t="s">
        <v>5440</v>
      </c>
      <c r="Y538" s="180" t="s">
        <v>5441</v>
      </c>
      <c r="Z538" s="180" t="s">
        <v>143</v>
      </c>
      <c r="AA538" s="320"/>
      <c r="AE538" s="320"/>
    </row>
    <row r="539" spans="9:31" ht="14" x14ac:dyDescent="0.3">
      <c r="I539" s="377" t="s">
        <v>531</v>
      </c>
      <c r="J539" s="377" t="s">
        <v>540</v>
      </c>
      <c r="K539" s="377" t="s">
        <v>695</v>
      </c>
      <c r="L539" s="377"/>
      <c r="N539" s="180" t="s">
        <v>3206</v>
      </c>
      <c r="O539" s="180" t="s">
        <v>3086</v>
      </c>
      <c r="P539" s="180" t="s">
        <v>134</v>
      </c>
      <c r="Q539" s="180" t="s">
        <v>5325</v>
      </c>
      <c r="R539" s="320"/>
      <c r="S539" s="180" t="s">
        <v>1099</v>
      </c>
      <c r="T539" s="180" t="s">
        <v>3148</v>
      </c>
      <c r="U539" s="180" t="s">
        <v>3188</v>
      </c>
      <c r="V539" s="180" t="s">
        <v>3187</v>
      </c>
      <c r="W539" s="180" t="s">
        <v>3202</v>
      </c>
      <c r="X539" s="180" t="s">
        <v>5442</v>
      </c>
      <c r="Y539" s="180" t="s">
        <v>5443</v>
      </c>
      <c r="Z539" s="180" t="s">
        <v>143</v>
      </c>
      <c r="AA539" s="320"/>
      <c r="AE539" s="320"/>
    </row>
    <row r="540" spans="9:31" ht="14" x14ac:dyDescent="0.3">
      <c r="I540" s="377" t="s">
        <v>531</v>
      </c>
      <c r="J540" s="377" t="s">
        <v>553</v>
      </c>
      <c r="K540" s="377" t="s">
        <v>695</v>
      </c>
      <c r="L540" s="377"/>
      <c r="N540" s="180" t="s">
        <v>3191</v>
      </c>
      <c r="O540" s="180" t="s">
        <v>5345</v>
      </c>
      <c r="P540" s="180" t="s">
        <v>136</v>
      </c>
      <c r="Q540" s="180" t="s">
        <v>5344</v>
      </c>
      <c r="R540" s="320"/>
      <c r="S540" s="180" t="s">
        <v>1099</v>
      </c>
      <c r="T540" s="180" t="s">
        <v>3148</v>
      </c>
      <c r="U540" s="180" t="s">
        <v>3188</v>
      </c>
      <c r="V540" s="180" t="s">
        <v>3187</v>
      </c>
      <c r="W540" s="180" t="s">
        <v>3202</v>
      </c>
      <c r="X540" s="180" t="s">
        <v>5444</v>
      </c>
      <c r="Y540" s="180" t="s">
        <v>5445</v>
      </c>
      <c r="Z540" s="180" t="s">
        <v>143</v>
      </c>
      <c r="AA540" s="320"/>
      <c r="AE540" s="320"/>
    </row>
    <row r="541" spans="9:31" ht="14" x14ac:dyDescent="0.3">
      <c r="I541" s="376" t="s">
        <v>996</v>
      </c>
      <c r="J541" s="376" t="s">
        <v>1335</v>
      </c>
      <c r="K541" s="376" t="s">
        <v>1325</v>
      </c>
      <c r="L541" s="376" t="s">
        <v>1336</v>
      </c>
      <c r="N541" s="180" t="s">
        <v>3191</v>
      </c>
      <c r="O541" s="180" t="s">
        <v>5341</v>
      </c>
      <c r="P541" s="180" t="s">
        <v>136</v>
      </c>
      <c r="Q541" s="180" t="s">
        <v>5340</v>
      </c>
      <c r="R541" s="320"/>
      <c r="S541" s="180" t="s">
        <v>1099</v>
      </c>
      <c r="T541" s="180" t="s">
        <v>3148</v>
      </c>
      <c r="U541" s="180" t="s">
        <v>3188</v>
      </c>
      <c r="V541" s="180" t="s">
        <v>3187</v>
      </c>
      <c r="W541" s="180" t="s">
        <v>3202</v>
      </c>
      <c r="X541" s="180" t="s">
        <v>5446</v>
      </c>
      <c r="Y541" s="180" t="s">
        <v>5447</v>
      </c>
      <c r="Z541" s="180" t="s">
        <v>143</v>
      </c>
      <c r="AA541" s="320"/>
      <c r="AE541" s="320"/>
    </row>
    <row r="542" spans="9:31" ht="14" x14ac:dyDescent="0.3">
      <c r="I542" s="376" t="s">
        <v>996</v>
      </c>
      <c r="J542" s="376" t="s">
        <v>1347</v>
      </c>
      <c r="K542" s="376" t="s">
        <v>1325</v>
      </c>
      <c r="L542" s="376" t="s">
        <v>1348</v>
      </c>
      <c r="N542" s="180" t="s">
        <v>3191</v>
      </c>
      <c r="O542" s="180" t="s">
        <v>5349</v>
      </c>
      <c r="P542" s="180" t="s">
        <v>136</v>
      </c>
      <c r="Q542" s="180" t="s">
        <v>5348</v>
      </c>
      <c r="R542" s="320"/>
      <c r="S542" s="180" t="s">
        <v>1099</v>
      </c>
      <c r="T542" s="180" t="s">
        <v>3148</v>
      </c>
      <c r="U542" s="180" t="s">
        <v>3188</v>
      </c>
      <c r="V542" s="180" t="s">
        <v>3187</v>
      </c>
      <c r="W542" s="180" t="s">
        <v>3202</v>
      </c>
      <c r="X542" s="180" t="s">
        <v>5448</v>
      </c>
      <c r="Y542" s="180" t="s">
        <v>963</v>
      </c>
      <c r="Z542" s="180" t="s">
        <v>143</v>
      </c>
      <c r="AA542" s="320"/>
      <c r="AE542" s="320"/>
    </row>
    <row r="543" spans="9:31" ht="14" x14ac:dyDescent="0.3">
      <c r="I543" s="376" t="s">
        <v>996</v>
      </c>
      <c r="J543" s="376" t="s">
        <v>1327</v>
      </c>
      <c r="K543" s="376" t="s">
        <v>1325</v>
      </c>
      <c r="L543" s="376" t="s">
        <v>1328</v>
      </c>
      <c r="N543" s="180" t="s">
        <v>3191</v>
      </c>
      <c r="O543" s="180" t="s">
        <v>5353</v>
      </c>
      <c r="P543" s="180" t="s">
        <v>136</v>
      </c>
      <c r="Q543" s="180" t="s">
        <v>5352</v>
      </c>
      <c r="R543" s="320"/>
      <c r="S543" s="180" t="s">
        <v>1099</v>
      </c>
      <c r="T543" s="180" t="s">
        <v>3148</v>
      </c>
      <c r="U543" s="180" t="s">
        <v>3188</v>
      </c>
      <c r="V543" s="180" t="s">
        <v>3187</v>
      </c>
      <c r="W543" s="180" t="s">
        <v>3202</v>
      </c>
      <c r="X543" s="180" t="s">
        <v>5449</v>
      </c>
      <c r="Y543" s="180" t="s">
        <v>5450</v>
      </c>
      <c r="Z543" s="180" t="s">
        <v>143</v>
      </c>
      <c r="AA543" s="320"/>
      <c r="AE543" s="320"/>
    </row>
    <row r="544" spans="9:31" ht="14" x14ac:dyDescent="0.3">
      <c r="I544" s="376" t="s">
        <v>996</v>
      </c>
      <c r="J544" s="376" t="s">
        <v>1333</v>
      </c>
      <c r="K544" s="376" t="s">
        <v>1325</v>
      </c>
      <c r="L544" s="376" t="s">
        <v>1334</v>
      </c>
      <c r="N544" s="180" t="s">
        <v>3191</v>
      </c>
      <c r="O544" s="180" t="s">
        <v>5357</v>
      </c>
      <c r="P544" s="180" t="s">
        <v>136</v>
      </c>
      <c r="Q544" s="180" t="s">
        <v>5356</v>
      </c>
      <c r="R544" s="320"/>
      <c r="S544" s="180" t="s">
        <v>1099</v>
      </c>
      <c r="T544" s="180" t="s">
        <v>3148</v>
      </c>
      <c r="U544" s="180" t="s">
        <v>3188</v>
      </c>
      <c r="V544" s="180" t="s">
        <v>3187</v>
      </c>
      <c r="W544" s="180" t="s">
        <v>3202</v>
      </c>
      <c r="X544" s="180" t="s">
        <v>5451</v>
      </c>
      <c r="Y544" s="180" t="s">
        <v>5452</v>
      </c>
      <c r="Z544" s="180" t="s">
        <v>143</v>
      </c>
      <c r="AA544" s="320"/>
      <c r="AE544" s="320"/>
    </row>
    <row r="545" spans="9:31" ht="14" x14ac:dyDescent="0.3">
      <c r="I545" s="376" t="s">
        <v>996</v>
      </c>
      <c r="J545" s="376" t="s">
        <v>1351</v>
      </c>
      <c r="K545" s="376" t="s">
        <v>1325</v>
      </c>
      <c r="L545" s="376" t="s">
        <v>1352</v>
      </c>
      <c r="N545" s="180" t="s">
        <v>3164</v>
      </c>
      <c r="O545" s="180" t="s">
        <v>5066</v>
      </c>
      <c r="P545" s="180" t="s">
        <v>392</v>
      </c>
      <c r="Q545" s="180" t="s">
        <v>5453</v>
      </c>
      <c r="R545" s="320"/>
      <c r="S545" s="180" t="s">
        <v>1099</v>
      </c>
      <c r="T545" s="180" t="s">
        <v>3148</v>
      </c>
      <c r="U545" s="180" t="s">
        <v>3188</v>
      </c>
      <c r="V545" s="180" t="s">
        <v>3187</v>
      </c>
      <c r="W545" s="180" t="s">
        <v>3202</v>
      </c>
      <c r="X545" s="180" t="s">
        <v>5454</v>
      </c>
      <c r="Y545" s="180" t="s">
        <v>5455</v>
      </c>
      <c r="Z545" s="180" t="s">
        <v>143</v>
      </c>
      <c r="AA545" s="320"/>
      <c r="AE545" s="320"/>
    </row>
    <row r="546" spans="9:31" ht="14" x14ac:dyDescent="0.3">
      <c r="I546" s="376" t="s">
        <v>996</v>
      </c>
      <c r="J546" s="376" t="s">
        <v>1353</v>
      </c>
      <c r="K546" s="376" t="s">
        <v>1325</v>
      </c>
      <c r="L546" s="376" t="s">
        <v>1354</v>
      </c>
      <c r="N546" s="180" t="s">
        <v>3164</v>
      </c>
      <c r="O546" s="180" t="s">
        <v>5456</v>
      </c>
      <c r="P546" s="180" t="s">
        <v>392</v>
      </c>
      <c r="Q546" s="180" t="s">
        <v>5457</v>
      </c>
      <c r="R546" s="320"/>
      <c r="S546" s="180" t="s">
        <v>1099</v>
      </c>
      <c r="T546" s="180" t="s">
        <v>3148</v>
      </c>
      <c r="U546" s="180" t="s">
        <v>3188</v>
      </c>
      <c r="V546" s="180" t="s">
        <v>3187</v>
      </c>
      <c r="W546" s="180" t="s">
        <v>3202</v>
      </c>
      <c r="X546" s="180" t="s">
        <v>5458</v>
      </c>
      <c r="Y546" s="180" t="s">
        <v>5459</v>
      </c>
      <c r="Z546" s="180" t="s">
        <v>143</v>
      </c>
      <c r="AA546" s="320"/>
      <c r="AE546" s="320"/>
    </row>
    <row r="547" spans="9:31" ht="14" x14ac:dyDescent="0.3">
      <c r="I547" s="376" t="s">
        <v>996</v>
      </c>
      <c r="J547" s="376" t="s">
        <v>1331</v>
      </c>
      <c r="K547" s="376" t="s">
        <v>1325</v>
      </c>
      <c r="L547" s="376" t="s">
        <v>1332</v>
      </c>
      <c r="N547" s="180" t="s">
        <v>3164</v>
      </c>
      <c r="O547" s="180" t="s">
        <v>1754</v>
      </c>
      <c r="P547" s="180" t="s">
        <v>392</v>
      </c>
      <c r="Q547" s="180" t="s">
        <v>5460</v>
      </c>
      <c r="R547" s="320"/>
      <c r="S547" s="180" t="s">
        <v>1099</v>
      </c>
      <c r="T547" s="180" t="s">
        <v>3148</v>
      </c>
      <c r="U547" s="180" t="s">
        <v>3188</v>
      </c>
      <c r="V547" s="180" t="s">
        <v>3187</v>
      </c>
      <c r="W547" s="180" t="s">
        <v>3202</v>
      </c>
      <c r="X547" s="180" t="s">
        <v>5461</v>
      </c>
      <c r="Y547" s="180" t="s">
        <v>5462</v>
      </c>
      <c r="Z547" s="180" t="s">
        <v>143</v>
      </c>
      <c r="AA547" s="320"/>
      <c r="AE547" s="320"/>
    </row>
    <row r="548" spans="9:31" ht="14" x14ac:dyDescent="0.3">
      <c r="I548" s="376" t="s">
        <v>996</v>
      </c>
      <c r="J548" s="376" t="s">
        <v>1349</v>
      </c>
      <c r="K548" s="376" t="s">
        <v>1325</v>
      </c>
      <c r="L548" s="376" t="s">
        <v>1350</v>
      </c>
      <c r="N548" s="180" t="s">
        <v>3164</v>
      </c>
      <c r="O548" s="180" t="s">
        <v>5463</v>
      </c>
      <c r="P548" s="180" t="s">
        <v>392</v>
      </c>
      <c r="Q548" s="180" t="s">
        <v>5464</v>
      </c>
      <c r="R548" s="320"/>
      <c r="S548" s="180" t="s">
        <v>1099</v>
      </c>
      <c r="T548" s="180" t="s">
        <v>3148</v>
      </c>
      <c r="U548" s="180" t="s">
        <v>3188</v>
      </c>
      <c r="V548" s="180" t="s">
        <v>3187</v>
      </c>
      <c r="W548" s="180" t="s">
        <v>3202</v>
      </c>
      <c r="X548" s="180" t="s">
        <v>5465</v>
      </c>
      <c r="Y548" s="180" t="s">
        <v>5466</v>
      </c>
      <c r="Z548" s="180" t="s">
        <v>143</v>
      </c>
      <c r="AA548" s="320"/>
      <c r="AE548" s="320"/>
    </row>
    <row r="549" spans="9:31" ht="14" x14ac:dyDescent="0.3">
      <c r="I549" s="376" t="s">
        <v>996</v>
      </c>
      <c r="J549" s="376" t="s">
        <v>1412</v>
      </c>
      <c r="K549" s="376" t="s">
        <v>1325</v>
      </c>
      <c r="L549" s="376" t="s">
        <v>1413</v>
      </c>
      <c r="N549" s="180" t="s">
        <v>3164</v>
      </c>
      <c r="O549" s="180" t="s">
        <v>5467</v>
      </c>
      <c r="P549" s="180" t="s">
        <v>392</v>
      </c>
      <c r="Q549" s="180" t="s">
        <v>5468</v>
      </c>
      <c r="R549" s="320"/>
      <c r="S549" s="180" t="s">
        <v>1099</v>
      </c>
      <c r="T549" s="180" t="s">
        <v>3148</v>
      </c>
      <c r="U549" s="180" t="s">
        <v>3188</v>
      </c>
      <c r="V549" s="180" t="s">
        <v>3187</v>
      </c>
      <c r="W549" s="180" t="s">
        <v>3202</v>
      </c>
      <c r="X549" s="180" t="s">
        <v>5469</v>
      </c>
      <c r="Y549" s="180" t="s">
        <v>5470</v>
      </c>
      <c r="Z549" s="180" t="s">
        <v>143</v>
      </c>
      <c r="AA549" s="320"/>
      <c r="AE549" s="320"/>
    </row>
    <row r="550" spans="9:31" ht="14" x14ac:dyDescent="0.3">
      <c r="I550" s="376" t="s">
        <v>996</v>
      </c>
      <c r="J550" s="376" t="s">
        <v>1402</v>
      </c>
      <c r="K550" s="376" t="s">
        <v>1325</v>
      </c>
      <c r="L550" s="376" t="s">
        <v>1403</v>
      </c>
      <c r="N550" s="180" t="s">
        <v>3164</v>
      </c>
      <c r="O550" s="180" t="s">
        <v>5471</v>
      </c>
      <c r="P550" s="180" t="s">
        <v>392</v>
      </c>
      <c r="Q550" s="180" t="s">
        <v>5472</v>
      </c>
      <c r="R550" s="320"/>
      <c r="S550" s="180" t="s">
        <v>1099</v>
      </c>
      <c r="T550" s="180" t="s">
        <v>3148</v>
      </c>
      <c r="U550" s="180" t="s">
        <v>3188</v>
      </c>
      <c r="V550" s="180" t="s">
        <v>3187</v>
      </c>
      <c r="W550" s="180" t="s">
        <v>3202</v>
      </c>
      <c r="X550" s="180" t="s">
        <v>5473</v>
      </c>
      <c r="Y550" s="180" t="s">
        <v>5474</v>
      </c>
      <c r="Z550" s="180" t="s">
        <v>143</v>
      </c>
      <c r="AA550" s="320"/>
      <c r="AE550" s="320"/>
    </row>
    <row r="551" spans="9:31" ht="14" x14ac:dyDescent="0.3">
      <c r="I551" s="376" t="s">
        <v>996</v>
      </c>
      <c r="J551" s="376" t="s">
        <v>1355</v>
      </c>
      <c r="K551" s="376" t="s">
        <v>1325</v>
      </c>
      <c r="L551" s="376" t="s">
        <v>1356</v>
      </c>
      <c r="N551" s="180" t="s">
        <v>3164</v>
      </c>
      <c r="O551" s="180" t="s">
        <v>5475</v>
      </c>
      <c r="P551" s="180" t="s">
        <v>392</v>
      </c>
      <c r="Q551" s="180" t="s">
        <v>5476</v>
      </c>
      <c r="R551" s="320"/>
      <c r="S551" s="180" t="s">
        <v>1099</v>
      </c>
      <c r="T551" s="180" t="s">
        <v>3148</v>
      </c>
      <c r="U551" s="180" t="s">
        <v>3188</v>
      </c>
      <c r="V551" s="180" t="s">
        <v>3187</v>
      </c>
      <c r="W551" s="180" t="s">
        <v>3202</v>
      </c>
      <c r="X551" s="180" t="s">
        <v>5477</v>
      </c>
      <c r="Y551" s="180" t="s">
        <v>5478</v>
      </c>
      <c r="Z551" s="180" t="s">
        <v>143</v>
      </c>
      <c r="AA551" s="320"/>
      <c r="AE551" s="320"/>
    </row>
    <row r="552" spans="9:31" ht="14" x14ac:dyDescent="0.3">
      <c r="I552" s="376" t="s">
        <v>996</v>
      </c>
      <c r="J552" s="376" t="s">
        <v>1414</v>
      </c>
      <c r="K552" s="376" t="s">
        <v>1325</v>
      </c>
      <c r="L552" s="376" t="s">
        <v>1415</v>
      </c>
      <c r="N552" s="180" t="s">
        <v>3164</v>
      </c>
      <c r="O552" s="180" t="s">
        <v>5479</v>
      </c>
      <c r="P552" s="180" t="s">
        <v>392</v>
      </c>
      <c r="Q552" s="180" t="s">
        <v>5480</v>
      </c>
      <c r="R552" s="320"/>
      <c r="S552" s="180" t="s">
        <v>1099</v>
      </c>
      <c r="T552" s="180" t="s">
        <v>3148</v>
      </c>
      <c r="U552" s="180" t="s">
        <v>3188</v>
      </c>
      <c r="V552" s="180" t="s">
        <v>3187</v>
      </c>
      <c r="W552" s="180" t="s">
        <v>3202</v>
      </c>
      <c r="X552" s="180" t="s">
        <v>5481</v>
      </c>
      <c r="Y552" s="180" t="s">
        <v>4257</v>
      </c>
      <c r="Z552" s="180" t="s">
        <v>143</v>
      </c>
      <c r="AA552" s="320"/>
      <c r="AE552" s="320"/>
    </row>
    <row r="553" spans="9:31" ht="14" x14ac:dyDescent="0.3">
      <c r="I553" s="376" t="s">
        <v>996</v>
      </c>
      <c r="J553" s="376" t="s">
        <v>1345</v>
      </c>
      <c r="K553" s="376" t="s">
        <v>1325</v>
      </c>
      <c r="L553" s="376" t="s">
        <v>1346</v>
      </c>
      <c r="N553" s="180" t="s">
        <v>3164</v>
      </c>
      <c r="O553" s="180" t="s">
        <v>5482</v>
      </c>
      <c r="P553" s="180" t="s">
        <v>392</v>
      </c>
      <c r="Q553" s="180" t="s">
        <v>5483</v>
      </c>
      <c r="R553" s="320"/>
      <c r="S553" s="180" t="s">
        <v>1099</v>
      </c>
      <c r="T553" s="180" t="s">
        <v>3148</v>
      </c>
      <c r="U553" s="180" t="s">
        <v>3188</v>
      </c>
      <c r="V553" s="180" t="s">
        <v>3187</v>
      </c>
      <c r="W553" s="180" t="s">
        <v>3202</v>
      </c>
      <c r="X553" s="180" t="s">
        <v>5484</v>
      </c>
      <c r="Y553" s="180" t="s">
        <v>5485</v>
      </c>
      <c r="Z553" s="180" t="s">
        <v>143</v>
      </c>
      <c r="AA553" s="320"/>
      <c r="AE553" s="320"/>
    </row>
    <row r="554" spans="9:31" ht="14" x14ac:dyDescent="0.3">
      <c r="I554" s="376" t="s">
        <v>996</v>
      </c>
      <c r="J554" s="376" t="s">
        <v>1406</v>
      </c>
      <c r="K554" s="376" t="s">
        <v>1325</v>
      </c>
      <c r="L554" s="376" t="s">
        <v>1407</v>
      </c>
      <c r="N554" s="180" t="s">
        <v>3164</v>
      </c>
      <c r="O554" s="180" t="s">
        <v>5486</v>
      </c>
      <c r="P554" s="180" t="s">
        <v>392</v>
      </c>
      <c r="Q554" s="180" t="s">
        <v>5487</v>
      </c>
      <c r="R554" s="320"/>
      <c r="S554" s="180" t="s">
        <v>1099</v>
      </c>
      <c r="T554" s="180" t="s">
        <v>3148</v>
      </c>
      <c r="U554" s="180" t="s">
        <v>3188</v>
      </c>
      <c r="V554" s="180" t="s">
        <v>3187</v>
      </c>
      <c r="W554" s="180" t="s">
        <v>3202</v>
      </c>
      <c r="X554" s="180" t="s">
        <v>5488</v>
      </c>
      <c r="Y554" s="180" t="s">
        <v>1293</v>
      </c>
      <c r="Z554" s="180" t="s">
        <v>143</v>
      </c>
      <c r="AA554" s="320"/>
      <c r="AE554" s="320"/>
    </row>
    <row r="555" spans="9:31" ht="14" x14ac:dyDescent="0.3">
      <c r="I555" s="376" t="s">
        <v>996</v>
      </c>
      <c r="J555" s="376" t="s">
        <v>1408</v>
      </c>
      <c r="K555" s="376" t="s">
        <v>1325</v>
      </c>
      <c r="L555" s="376" t="s">
        <v>1409</v>
      </c>
      <c r="N555" s="180" t="s">
        <v>3164</v>
      </c>
      <c r="O555" s="180" t="s">
        <v>5489</v>
      </c>
      <c r="P555" s="180" t="s">
        <v>392</v>
      </c>
      <c r="Q555" s="180" t="s">
        <v>5490</v>
      </c>
      <c r="R555" s="320"/>
      <c r="S555" s="180" t="s">
        <v>1099</v>
      </c>
      <c r="T555" s="180" t="s">
        <v>3148</v>
      </c>
      <c r="U555" s="180" t="s">
        <v>3188</v>
      </c>
      <c r="V555" s="180" t="s">
        <v>3187</v>
      </c>
      <c r="W555" s="180" t="s">
        <v>3202</v>
      </c>
      <c r="X555" s="180" t="s">
        <v>5491</v>
      </c>
      <c r="Y555" s="180" t="s">
        <v>5492</v>
      </c>
      <c r="Z555" s="180" t="s">
        <v>143</v>
      </c>
      <c r="AA555" s="320"/>
      <c r="AE555" s="320"/>
    </row>
    <row r="556" spans="9:31" ht="14" x14ac:dyDescent="0.3">
      <c r="I556" s="376" t="s">
        <v>996</v>
      </c>
      <c r="J556" s="376" t="s">
        <v>1357</v>
      </c>
      <c r="K556" s="376" t="s">
        <v>1325</v>
      </c>
      <c r="L556" s="376" t="s">
        <v>1358</v>
      </c>
      <c r="N556" s="180" t="s">
        <v>3164</v>
      </c>
      <c r="O556" s="180" t="s">
        <v>5493</v>
      </c>
      <c r="P556" s="180" t="s">
        <v>392</v>
      </c>
      <c r="Q556" s="180" t="s">
        <v>5494</v>
      </c>
      <c r="R556" s="320"/>
      <c r="S556" s="180" t="s">
        <v>1099</v>
      </c>
      <c r="T556" s="180" t="s">
        <v>3148</v>
      </c>
      <c r="U556" s="180" t="s">
        <v>3188</v>
      </c>
      <c r="V556" s="180" t="s">
        <v>3187</v>
      </c>
      <c r="W556" s="180" t="s">
        <v>3202</v>
      </c>
      <c r="X556" s="180" t="s">
        <v>5495</v>
      </c>
      <c r="Y556" s="180" t="s">
        <v>5496</v>
      </c>
      <c r="Z556" s="180" t="s">
        <v>143</v>
      </c>
      <c r="AA556" s="320"/>
      <c r="AE556" s="320"/>
    </row>
    <row r="557" spans="9:31" ht="14" x14ac:dyDescent="0.3">
      <c r="I557" s="376" t="s">
        <v>996</v>
      </c>
      <c r="J557" s="376" t="s">
        <v>996</v>
      </c>
      <c r="K557" s="376" t="s">
        <v>1325</v>
      </c>
      <c r="L557" s="376" t="s">
        <v>1326</v>
      </c>
      <c r="N557" s="180" t="s">
        <v>3164</v>
      </c>
      <c r="O557" s="180" t="s">
        <v>5497</v>
      </c>
      <c r="P557" s="180" t="s">
        <v>392</v>
      </c>
      <c r="Q557" s="180" t="s">
        <v>5498</v>
      </c>
      <c r="R557" s="320"/>
      <c r="S557" s="180" t="s">
        <v>1099</v>
      </c>
      <c r="T557" s="180" t="s">
        <v>3148</v>
      </c>
      <c r="U557" s="180" t="s">
        <v>3188</v>
      </c>
      <c r="V557" s="180" t="s">
        <v>3187</v>
      </c>
      <c r="W557" s="180" t="s">
        <v>3202</v>
      </c>
      <c r="X557" s="180" t="s">
        <v>5499</v>
      </c>
      <c r="Y557" s="180" t="s">
        <v>5500</v>
      </c>
      <c r="Z557" s="180" t="s">
        <v>143</v>
      </c>
      <c r="AA557" s="320"/>
      <c r="AE557" s="320"/>
    </row>
    <row r="558" spans="9:31" ht="14" x14ac:dyDescent="0.3">
      <c r="I558" s="376" t="s">
        <v>996</v>
      </c>
      <c r="J558" s="376" t="s">
        <v>1337</v>
      </c>
      <c r="K558" s="376" t="s">
        <v>1325</v>
      </c>
      <c r="L558" s="376" t="s">
        <v>1338</v>
      </c>
      <c r="N558" s="180" t="s">
        <v>3164</v>
      </c>
      <c r="O558" s="180" t="s">
        <v>5501</v>
      </c>
      <c r="P558" s="180" t="s">
        <v>392</v>
      </c>
      <c r="Q558" s="180" t="s">
        <v>5502</v>
      </c>
      <c r="R558" s="320"/>
      <c r="S558" s="180" t="s">
        <v>1099</v>
      </c>
      <c r="T558" s="180" t="s">
        <v>3148</v>
      </c>
      <c r="U558" s="180" t="s">
        <v>3188</v>
      </c>
      <c r="V558" s="180" t="s">
        <v>3187</v>
      </c>
      <c r="W558" s="180" t="s">
        <v>3202</v>
      </c>
      <c r="X558" s="180" t="s">
        <v>5503</v>
      </c>
      <c r="Y558" s="180" t="s">
        <v>5504</v>
      </c>
      <c r="Z558" s="180" t="s">
        <v>143</v>
      </c>
      <c r="AA558" s="320"/>
      <c r="AE558" s="320"/>
    </row>
    <row r="559" spans="9:31" ht="14" x14ac:dyDescent="0.3">
      <c r="I559" s="376" t="s">
        <v>996</v>
      </c>
      <c r="J559" s="376" t="s">
        <v>1404</v>
      </c>
      <c r="K559" s="376" t="s">
        <v>1325</v>
      </c>
      <c r="L559" s="376" t="s">
        <v>1405</v>
      </c>
      <c r="N559" s="180" t="s">
        <v>3171</v>
      </c>
      <c r="O559" s="180" t="s">
        <v>4563</v>
      </c>
      <c r="P559" s="180" t="s">
        <v>70</v>
      </c>
      <c r="Q559" s="180" t="s">
        <v>4562</v>
      </c>
      <c r="R559" s="320"/>
      <c r="S559" s="180" t="s">
        <v>1099</v>
      </c>
      <c r="T559" s="180" t="s">
        <v>3148</v>
      </c>
      <c r="U559" s="180" t="s">
        <v>3188</v>
      </c>
      <c r="V559" s="180" t="s">
        <v>3187</v>
      </c>
      <c r="W559" s="180" t="s">
        <v>3202</v>
      </c>
      <c r="X559" s="180" t="s">
        <v>5505</v>
      </c>
      <c r="Y559" s="180" t="s">
        <v>5506</v>
      </c>
      <c r="Z559" s="180" t="s">
        <v>143</v>
      </c>
      <c r="AA559" s="320"/>
      <c r="AE559" s="320"/>
    </row>
    <row r="560" spans="9:31" ht="14" x14ac:dyDescent="0.3">
      <c r="I560" s="376" t="s">
        <v>996</v>
      </c>
      <c r="J560" s="376" t="s">
        <v>1341</v>
      </c>
      <c r="K560" s="376" t="s">
        <v>1325</v>
      </c>
      <c r="L560" s="376" t="s">
        <v>1342</v>
      </c>
      <c r="N560" s="180" t="s">
        <v>3171</v>
      </c>
      <c r="O560" s="180" t="s">
        <v>1074</v>
      </c>
      <c r="P560" s="180" t="s">
        <v>70</v>
      </c>
      <c r="Q560" s="180" t="s">
        <v>4541</v>
      </c>
      <c r="R560" s="320"/>
      <c r="S560" s="180" t="s">
        <v>1099</v>
      </c>
      <c r="T560" s="180" t="s">
        <v>3148</v>
      </c>
      <c r="U560" s="180" t="s">
        <v>3188</v>
      </c>
      <c r="V560" s="180" t="s">
        <v>3187</v>
      </c>
      <c r="W560" s="180" t="s">
        <v>3202</v>
      </c>
      <c r="X560" s="180" t="s">
        <v>5507</v>
      </c>
      <c r="Y560" s="180" t="s">
        <v>5508</v>
      </c>
      <c r="Z560" s="180" t="s">
        <v>143</v>
      </c>
      <c r="AA560" s="320"/>
      <c r="AE560" s="320"/>
    </row>
    <row r="561" spans="9:31" ht="14" x14ac:dyDescent="0.3">
      <c r="I561" s="376" t="s">
        <v>996</v>
      </c>
      <c r="J561" s="376" t="s">
        <v>1343</v>
      </c>
      <c r="K561" s="376" t="s">
        <v>1325</v>
      </c>
      <c r="L561" s="376" t="s">
        <v>1344</v>
      </c>
      <c r="N561" s="180" t="s">
        <v>3171</v>
      </c>
      <c r="O561" s="180" t="s">
        <v>4559</v>
      </c>
      <c r="P561" s="180" t="s">
        <v>70</v>
      </c>
      <c r="Q561" s="180" t="s">
        <v>4558</v>
      </c>
      <c r="R561" s="320"/>
      <c r="S561" s="180" t="s">
        <v>1099</v>
      </c>
      <c r="T561" s="180" t="s">
        <v>3148</v>
      </c>
      <c r="U561" s="180" t="s">
        <v>3188</v>
      </c>
      <c r="V561" s="180" t="s">
        <v>3187</v>
      </c>
      <c r="W561" s="180" t="s">
        <v>3202</v>
      </c>
      <c r="X561" s="180" t="s">
        <v>5509</v>
      </c>
      <c r="Y561" s="180" t="s">
        <v>5510</v>
      </c>
      <c r="Z561" s="180" t="s">
        <v>143</v>
      </c>
      <c r="AA561" s="320"/>
      <c r="AE561" s="320"/>
    </row>
    <row r="562" spans="9:31" ht="14" x14ac:dyDescent="0.3">
      <c r="I562" s="376" t="s">
        <v>996</v>
      </c>
      <c r="J562" s="376" t="s">
        <v>1339</v>
      </c>
      <c r="K562" s="376" t="s">
        <v>1325</v>
      </c>
      <c r="L562" s="376" t="s">
        <v>1340</v>
      </c>
      <c r="N562" s="180" t="s">
        <v>3171</v>
      </c>
      <c r="O562" s="180" t="s">
        <v>4555</v>
      </c>
      <c r="P562" s="180" t="s">
        <v>70</v>
      </c>
      <c r="Q562" s="180" t="s">
        <v>4554</v>
      </c>
      <c r="R562" s="320"/>
      <c r="S562" s="180" t="s">
        <v>1099</v>
      </c>
      <c r="T562" s="180" t="s">
        <v>3148</v>
      </c>
      <c r="U562" s="180" t="s">
        <v>3188</v>
      </c>
      <c r="V562" s="180" t="s">
        <v>3187</v>
      </c>
      <c r="W562" s="180" t="s">
        <v>3202</v>
      </c>
      <c r="X562" s="180" t="s">
        <v>5511</v>
      </c>
      <c r="Y562" s="180" t="s">
        <v>5512</v>
      </c>
      <c r="Z562" s="180" t="s">
        <v>143</v>
      </c>
      <c r="AA562" s="320"/>
      <c r="AE562" s="320"/>
    </row>
    <row r="563" spans="9:31" ht="14" x14ac:dyDescent="0.3">
      <c r="I563" s="376" t="s">
        <v>996</v>
      </c>
      <c r="J563" s="376" t="s">
        <v>1416</v>
      </c>
      <c r="K563" s="376" t="s">
        <v>1325</v>
      </c>
      <c r="L563" s="376" t="s">
        <v>1417</v>
      </c>
      <c r="N563" s="180" t="s">
        <v>3171</v>
      </c>
      <c r="O563" s="180" t="s">
        <v>4614</v>
      </c>
      <c r="P563" s="180" t="s">
        <v>70</v>
      </c>
      <c r="Q563" s="180" t="s">
        <v>4613</v>
      </c>
      <c r="R563" s="320"/>
      <c r="S563" s="180" t="s">
        <v>1099</v>
      </c>
      <c r="T563" s="180" t="s">
        <v>3148</v>
      </c>
      <c r="U563" s="180" t="s">
        <v>3188</v>
      </c>
      <c r="V563" s="180" t="s">
        <v>3187</v>
      </c>
      <c r="W563" s="180" t="s">
        <v>3202</v>
      </c>
      <c r="X563" s="180" t="s">
        <v>5513</v>
      </c>
      <c r="Y563" s="180" t="s">
        <v>5514</v>
      </c>
      <c r="Z563" s="180" t="s">
        <v>143</v>
      </c>
      <c r="AA563" s="320"/>
      <c r="AE563" s="320"/>
    </row>
    <row r="564" spans="9:31" ht="14" x14ac:dyDescent="0.3">
      <c r="I564" s="376" t="s">
        <v>996</v>
      </c>
      <c r="J564" s="376" t="s">
        <v>1329</v>
      </c>
      <c r="K564" s="376" t="s">
        <v>1325</v>
      </c>
      <c r="L564" s="376" t="s">
        <v>1330</v>
      </c>
      <c r="N564" s="180" t="s">
        <v>3171</v>
      </c>
      <c r="O564" s="180" t="s">
        <v>4585</v>
      </c>
      <c r="P564" s="180" t="s">
        <v>70</v>
      </c>
      <c r="Q564" s="180" t="s">
        <v>4584</v>
      </c>
      <c r="R564" s="320"/>
      <c r="S564" s="180" t="s">
        <v>1099</v>
      </c>
      <c r="T564" s="180" t="s">
        <v>3148</v>
      </c>
      <c r="U564" s="180" t="s">
        <v>3188</v>
      </c>
      <c r="V564" s="180" t="s">
        <v>3187</v>
      </c>
      <c r="W564" s="180" t="s">
        <v>3202</v>
      </c>
      <c r="X564" s="180" t="s">
        <v>5515</v>
      </c>
      <c r="Y564" s="180" t="s">
        <v>4567</v>
      </c>
      <c r="Z564" s="180" t="s">
        <v>143</v>
      </c>
      <c r="AA564" s="320"/>
      <c r="AE564" s="320"/>
    </row>
    <row r="565" spans="9:31" ht="14" x14ac:dyDescent="0.3">
      <c r="I565" s="376" t="s">
        <v>996</v>
      </c>
      <c r="J565" s="376" t="s">
        <v>1410</v>
      </c>
      <c r="K565" s="376" t="s">
        <v>1325</v>
      </c>
      <c r="L565" s="376" t="s">
        <v>1411</v>
      </c>
      <c r="N565" s="180" t="s">
        <v>3171</v>
      </c>
      <c r="O565" s="180" t="s">
        <v>4551</v>
      </c>
      <c r="P565" s="180" t="s">
        <v>70</v>
      </c>
      <c r="Q565" s="180" t="s">
        <v>4550</v>
      </c>
      <c r="R565" s="320"/>
      <c r="S565" s="180" t="s">
        <v>1099</v>
      </c>
      <c r="T565" s="180" t="s">
        <v>3148</v>
      </c>
      <c r="U565" s="180" t="s">
        <v>3188</v>
      </c>
      <c r="V565" s="180" t="s">
        <v>3187</v>
      </c>
      <c r="W565" s="180" t="s">
        <v>3202</v>
      </c>
      <c r="X565" s="180" t="s">
        <v>5516</v>
      </c>
      <c r="Y565" s="180" t="s">
        <v>5517</v>
      </c>
      <c r="Z565" s="180" t="s">
        <v>143</v>
      </c>
      <c r="AA565" s="320"/>
      <c r="AE565" s="320"/>
    </row>
    <row r="566" spans="9:31" ht="14" x14ac:dyDescent="0.3">
      <c r="I566" s="376" t="s">
        <v>1003</v>
      </c>
      <c r="J566" s="376" t="s">
        <v>1007</v>
      </c>
      <c r="K566" s="376" t="s">
        <v>2204</v>
      </c>
      <c r="L566" s="376" t="s">
        <v>2209</v>
      </c>
      <c r="N566" s="180" t="s">
        <v>3171</v>
      </c>
      <c r="O566" s="180" t="s">
        <v>4606</v>
      </c>
      <c r="P566" s="180" t="s">
        <v>70</v>
      </c>
      <c r="Q566" s="180" t="s">
        <v>4605</v>
      </c>
      <c r="R566" s="320"/>
      <c r="S566" s="180" t="s">
        <v>1099</v>
      </c>
      <c r="T566" s="180" t="s">
        <v>3148</v>
      </c>
      <c r="U566" s="180" t="s">
        <v>3188</v>
      </c>
      <c r="V566" s="180" t="s">
        <v>3187</v>
      </c>
      <c r="W566" s="180" t="s">
        <v>3202</v>
      </c>
      <c r="X566" s="180" t="s">
        <v>5518</v>
      </c>
      <c r="Y566" s="180" t="s">
        <v>5519</v>
      </c>
      <c r="Z566" s="180" t="s">
        <v>143</v>
      </c>
      <c r="AA566" s="320"/>
      <c r="AE566" s="320"/>
    </row>
    <row r="567" spans="9:31" ht="14" x14ac:dyDescent="0.3">
      <c r="I567" s="376" t="s">
        <v>1003</v>
      </c>
      <c r="J567" s="376" t="s">
        <v>1009</v>
      </c>
      <c r="K567" s="376" t="s">
        <v>2204</v>
      </c>
      <c r="L567" s="376" t="s">
        <v>2212</v>
      </c>
      <c r="N567" s="180" t="s">
        <v>3171</v>
      </c>
      <c r="O567" s="180" t="s">
        <v>4596</v>
      </c>
      <c r="P567" s="180" t="s">
        <v>70</v>
      </c>
      <c r="Q567" s="180" t="s">
        <v>4595</v>
      </c>
      <c r="R567" s="320"/>
      <c r="S567" s="180" t="s">
        <v>1099</v>
      </c>
      <c r="T567" s="180" t="s">
        <v>3148</v>
      </c>
      <c r="U567" s="180" t="s">
        <v>3188</v>
      </c>
      <c r="V567" s="180" t="s">
        <v>3187</v>
      </c>
      <c r="W567" s="180" t="s">
        <v>3199</v>
      </c>
      <c r="X567" s="180" t="s">
        <v>5520</v>
      </c>
      <c r="Y567" s="180" t="s">
        <v>1113</v>
      </c>
      <c r="Z567" s="180" t="s">
        <v>145</v>
      </c>
      <c r="AA567" s="320"/>
      <c r="AE567" s="320"/>
    </row>
    <row r="568" spans="9:31" ht="14" x14ac:dyDescent="0.3">
      <c r="I568" s="376" t="s">
        <v>1003</v>
      </c>
      <c r="J568" s="376" t="s">
        <v>1011</v>
      </c>
      <c r="K568" s="376" t="s">
        <v>2204</v>
      </c>
      <c r="L568" s="376" t="s">
        <v>2215</v>
      </c>
      <c r="N568" s="180" t="s">
        <v>3171</v>
      </c>
      <c r="O568" s="180" t="s">
        <v>4574</v>
      </c>
      <c r="P568" s="180" t="s">
        <v>70</v>
      </c>
      <c r="Q568" s="180" t="s">
        <v>4573</v>
      </c>
      <c r="R568" s="320"/>
      <c r="S568" s="180" t="s">
        <v>1099</v>
      </c>
      <c r="T568" s="180" t="s">
        <v>3148</v>
      </c>
      <c r="U568" s="180" t="s">
        <v>3188</v>
      </c>
      <c r="V568" s="180" t="s">
        <v>3187</v>
      </c>
      <c r="W568" s="180" t="s">
        <v>3199</v>
      </c>
      <c r="X568" s="180" t="s">
        <v>5521</v>
      </c>
      <c r="Y568" s="180" t="s">
        <v>3940</v>
      </c>
      <c r="Z568" s="180" t="s">
        <v>145</v>
      </c>
      <c r="AA568" s="320"/>
      <c r="AE568" s="320"/>
    </row>
    <row r="569" spans="9:31" ht="14" x14ac:dyDescent="0.3">
      <c r="I569" s="376" t="s">
        <v>1003</v>
      </c>
      <c r="J569" s="376" t="s">
        <v>559</v>
      </c>
      <c r="K569" s="376" t="s">
        <v>2204</v>
      </c>
      <c r="L569" s="376" t="s">
        <v>2217</v>
      </c>
      <c r="N569" s="180" t="s">
        <v>3171</v>
      </c>
      <c r="O569" s="180" t="s">
        <v>4612</v>
      </c>
      <c r="P569" s="180" t="s">
        <v>70</v>
      </c>
      <c r="Q569" s="180" t="s">
        <v>4611</v>
      </c>
      <c r="R569" s="320"/>
      <c r="S569" s="180" t="s">
        <v>1099</v>
      </c>
      <c r="T569" s="180" t="s">
        <v>3148</v>
      </c>
      <c r="U569" s="180" t="s">
        <v>3188</v>
      </c>
      <c r="V569" s="180" t="s">
        <v>3187</v>
      </c>
      <c r="W569" s="180" t="s">
        <v>3199</v>
      </c>
      <c r="X569" s="180" t="s">
        <v>5522</v>
      </c>
      <c r="Y569" s="180" t="s">
        <v>3175</v>
      </c>
      <c r="Z569" s="180" t="s">
        <v>145</v>
      </c>
      <c r="AA569" s="320"/>
      <c r="AE569" s="320"/>
    </row>
    <row r="570" spans="9:31" ht="14" x14ac:dyDescent="0.3">
      <c r="I570" s="376" t="s">
        <v>1003</v>
      </c>
      <c r="J570" s="376" t="s">
        <v>1008</v>
      </c>
      <c r="K570" s="376" t="s">
        <v>2204</v>
      </c>
      <c r="L570" s="376" t="s">
        <v>2210</v>
      </c>
      <c r="N570" s="180" t="s">
        <v>3171</v>
      </c>
      <c r="O570" s="180" t="s">
        <v>4600</v>
      </c>
      <c r="P570" s="180" t="s">
        <v>70</v>
      </c>
      <c r="Q570" s="180" t="s">
        <v>4599</v>
      </c>
      <c r="R570" s="320"/>
      <c r="S570" s="180" t="s">
        <v>1099</v>
      </c>
      <c r="T570" s="180" t="s">
        <v>3148</v>
      </c>
      <c r="U570" s="180" t="s">
        <v>3188</v>
      </c>
      <c r="V570" s="180" t="s">
        <v>3187</v>
      </c>
      <c r="W570" s="180" t="s">
        <v>3199</v>
      </c>
      <c r="X570" s="180" t="s">
        <v>5523</v>
      </c>
      <c r="Y570" s="180" t="s">
        <v>5524</v>
      </c>
      <c r="Z570" s="180" t="s">
        <v>145</v>
      </c>
      <c r="AA570" s="320"/>
      <c r="AE570" s="320"/>
    </row>
    <row r="571" spans="9:31" ht="14" x14ac:dyDescent="0.3">
      <c r="I571" s="376" t="s">
        <v>1003</v>
      </c>
      <c r="J571" s="376" t="s">
        <v>946</v>
      </c>
      <c r="K571" s="376" t="s">
        <v>2204</v>
      </c>
      <c r="L571" s="376" t="s">
        <v>2211</v>
      </c>
      <c r="N571" s="180" t="s">
        <v>3171</v>
      </c>
      <c r="O571" s="180" t="s">
        <v>4604</v>
      </c>
      <c r="P571" s="180" t="s">
        <v>70</v>
      </c>
      <c r="Q571" s="180" t="s">
        <v>4603</v>
      </c>
      <c r="R571" s="320"/>
      <c r="S571" s="180" t="s">
        <v>1099</v>
      </c>
      <c r="T571" s="180" t="s">
        <v>3148</v>
      </c>
      <c r="U571" s="180" t="s">
        <v>3188</v>
      </c>
      <c r="V571" s="180" t="s">
        <v>3187</v>
      </c>
      <c r="W571" s="180" t="s">
        <v>3199</v>
      </c>
      <c r="X571" s="180" t="s">
        <v>5525</v>
      </c>
      <c r="Y571" s="180" t="s">
        <v>5526</v>
      </c>
      <c r="Z571" s="180" t="s">
        <v>145</v>
      </c>
      <c r="AA571" s="320"/>
      <c r="AE571" s="320"/>
    </row>
    <row r="572" spans="9:31" ht="14" x14ac:dyDescent="0.3">
      <c r="I572" s="376" t="s">
        <v>1003</v>
      </c>
      <c r="J572" s="376" t="s">
        <v>1006</v>
      </c>
      <c r="K572" s="376" t="s">
        <v>2204</v>
      </c>
      <c r="L572" s="376" t="s">
        <v>2208</v>
      </c>
      <c r="N572" s="180" t="s">
        <v>3171</v>
      </c>
      <c r="O572" s="180" t="s">
        <v>4602</v>
      </c>
      <c r="P572" s="180" t="s">
        <v>70</v>
      </c>
      <c r="Q572" s="180" t="s">
        <v>4601</v>
      </c>
      <c r="R572" s="320"/>
      <c r="S572" s="180" t="s">
        <v>1099</v>
      </c>
      <c r="T572" s="180" t="s">
        <v>3148</v>
      </c>
      <c r="U572" s="180" t="s">
        <v>3188</v>
      </c>
      <c r="V572" s="180" t="s">
        <v>3187</v>
      </c>
      <c r="W572" s="180" t="s">
        <v>3199</v>
      </c>
      <c r="X572" s="180" t="s">
        <v>5527</v>
      </c>
      <c r="Y572" s="180" t="s">
        <v>5528</v>
      </c>
      <c r="Z572" s="180" t="s">
        <v>145</v>
      </c>
      <c r="AA572" s="320"/>
      <c r="AE572" s="320"/>
    </row>
    <row r="573" spans="9:31" ht="14" x14ac:dyDescent="0.3">
      <c r="I573" s="376" t="s">
        <v>1003</v>
      </c>
      <c r="J573" s="376" t="s">
        <v>581</v>
      </c>
      <c r="K573" s="376" t="s">
        <v>2204</v>
      </c>
      <c r="L573" s="376" t="s">
        <v>2213</v>
      </c>
      <c r="N573" s="180" t="s">
        <v>3171</v>
      </c>
      <c r="O573" s="180" t="s">
        <v>3067</v>
      </c>
      <c r="P573" s="180" t="s">
        <v>70</v>
      </c>
      <c r="Q573" s="180" t="s">
        <v>4547</v>
      </c>
      <c r="R573" s="320"/>
      <c r="S573" s="180" t="s">
        <v>1099</v>
      </c>
      <c r="T573" s="180" t="s">
        <v>3148</v>
      </c>
      <c r="U573" s="180" t="s">
        <v>3188</v>
      </c>
      <c r="V573" s="180" t="s">
        <v>3187</v>
      </c>
      <c r="W573" s="180" t="s">
        <v>3199</v>
      </c>
      <c r="X573" s="180" t="s">
        <v>5529</v>
      </c>
      <c r="Y573" s="180" t="s">
        <v>5530</v>
      </c>
      <c r="Z573" s="180" t="s">
        <v>145</v>
      </c>
      <c r="AA573" s="320"/>
      <c r="AE573" s="320"/>
    </row>
    <row r="574" spans="9:31" ht="14" x14ac:dyDescent="0.3">
      <c r="I574" s="376" t="s">
        <v>1003</v>
      </c>
      <c r="J574" s="376" t="s">
        <v>1010</v>
      </c>
      <c r="K574" s="376" t="s">
        <v>2204</v>
      </c>
      <c r="L574" s="376" t="s">
        <v>2214</v>
      </c>
      <c r="N574" s="180" t="s">
        <v>3171</v>
      </c>
      <c r="O574" s="180" t="s">
        <v>4578</v>
      </c>
      <c r="P574" s="180" t="s">
        <v>70</v>
      </c>
      <c r="Q574" s="180" t="s">
        <v>4577</v>
      </c>
      <c r="R574" s="320"/>
      <c r="S574" s="180" t="s">
        <v>1099</v>
      </c>
      <c r="T574" s="180" t="s">
        <v>3148</v>
      </c>
      <c r="U574" s="180" t="s">
        <v>3188</v>
      </c>
      <c r="V574" s="180" t="s">
        <v>3187</v>
      </c>
      <c r="W574" s="180" t="s">
        <v>3199</v>
      </c>
      <c r="X574" s="180" t="s">
        <v>5531</v>
      </c>
      <c r="Y574" s="180" t="s">
        <v>5532</v>
      </c>
      <c r="Z574" s="180" t="s">
        <v>145</v>
      </c>
      <c r="AA574" s="320"/>
      <c r="AE574" s="320"/>
    </row>
    <row r="575" spans="9:31" ht="14" x14ac:dyDescent="0.3">
      <c r="I575" s="376" t="s">
        <v>1003</v>
      </c>
      <c r="J575" s="376" t="s">
        <v>1004</v>
      </c>
      <c r="K575" s="376" t="s">
        <v>2204</v>
      </c>
      <c r="L575" s="376" t="s">
        <v>2206</v>
      </c>
      <c r="N575" s="180" t="s">
        <v>3171</v>
      </c>
      <c r="O575" s="180" t="s">
        <v>4589</v>
      </c>
      <c r="P575" s="180" t="s">
        <v>70</v>
      </c>
      <c r="Q575" s="180" t="s">
        <v>4588</v>
      </c>
      <c r="R575" s="320"/>
      <c r="S575" s="180" t="s">
        <v>1099</v>
      </c>
      <c r="T575" s="180" t="s">
        <v>3148</v>
      </c>
      <c r="U575" s="180" t="s">
        <v>3188</v>
      </c>
      <c r="V575" s="180" t="s">
        <v>3187</v>
      </c>
      <c r="W575" s="180" t="s">
        <v>3199</v>
      </c>
      <c r="X575" s="180" t="s">
        <v>5533</v>
      </c>
      <c r="Y575" s="180" t="s">
        <v>5534</v>
      </c>
      <c r="Z575" s="180" t="s">
        <v>145</v>
      </c>
      <c r="AA575" s="320"/>
      <c r="AE575" s="320"/>
    </row>
    <row r="576" spans="9:31" ht="14" x14ac:dyDescent="0.3">
      <c r="I576" s="376" t="s">
        <v>1003</v>
      </c>
      <c r="J576" s="376" t="s">
        <v>1012</v>
      </c>
      <c r="K576" s="376" t="s">
        <v>2204</v>
      </c>
      <c r="L576" s="376" t="s">
        <v>2216</v>
      </c>
      <c r="N576" s="180" t="s">
        <v>3171</v>
      </c>
      <c r="O576" s="180" t="s">
        <v>4538</v>
      </c>
      <c r="P576" s="180" t="s">
        <v>70</v>
      </c>
      <c r="Q576" s="180" t="s">
        <v>4537</v>
      </c>
      <c r="R576" s="320"/>
      <c r="S576" s="180" t="s">
        <v>1099</v>
      </c>
      <c r="T576" s="180" t="s">
        <v>3148</v>
      </c>
      <c r="U576" s="180" t="s">
        <v>3188</v>
      </c>
      <c r="V576" s="180" t="s">
        <v>3187</v>
      </c>
      <c r="W576" s="180" t="s">
        <v>3199</v>
      </c>
      <c r="X576" s="180" t="s">
        <v>5535</v>
      </c>
      <c r="Y576" s="180" t="s">
        <v>1123</v>
      </c>
      <c r="Z576" s="180" t="s">
        <v>145</v>
      </c>
      <c r="AA576" s="320"/>
      <c r="AE576" s="320"/>
    </row>
    <row r="577" spans="9:31" ht="14" x14ac:dyDescent="0.3">
      <c r="I577" s="376" t="s">
        <v>1003</v>
      </c>
      <c r="J577" s="376" t="s">
        <v>1003</v>
      </c>
      <c r="K577" s="376" t="s">
        <v>2204</v>
      </c>
      <c r="L577" s="376" t="s">
        <v>2205</v>
      </c>
      <c r="N577" s="180" t="s">
        <v>3171</v>
      </c>
      <c r="O577" s="180" t="s">
        <v>4592</v>
      </c>
      <c r="P577" s="180" t="s">
        <v>70</v>
      </c>
      <c r="Q577" s="180" t="s">
        <v>4591</v>
      </c>
      <c r="R577" s="320"/>
      <c r="S577" s="180" t="s">
        <v>1099</v>
      </c>
      <c r="T577" s="180" t="s">
        <v>3148</v>
      </c>
      <c r="U577" s="180" t="s">
        <v>3188</v>
      </c>
      <c r="V577" s="180" t="s">
        <v>3187</v>
      </c>
      <c r="W577" s="180" t="s">
        <v>3199</v>
      </c>
      <c r="X577" s="180" t="s">
        <v>5536</v>
      </c>
      <c r="Y577" s="180" t="s">
        <v>5537</v>
      </c>
      <c r="Z577" s="180" t="s">
        <v>145</v>
      </c>
      <c r="AA577" s="320"/>
      <c r="AE577" s="320"/>
    </row>
    <row r="578" spans="9:31" ht="14" x14ac:dyDescent="0.3">
      <c r="I578" s="376" t="s">
        <v>1003</v>
      </c>
      <c r="J578" s="376" t="s">
        <v>1013</v>
      </c>
      <c r="K578" s="376" t="s">
        <v>2204</v>
      </c>
      <c r="L578" s="376" t="s">
        <v>2218</v>
      </c>
      <c r="N578" s="180" t="s">
        <v>3171</v>
      </c>
      <c r="O578" s="180" t="s">
        <v>4608</v>
      </c>
      <c r="P578" s="180" t="s">
        <v>70</v>
      </c>
      <c r="Q578" s="180" t="s">
        <v>4607</v>
      </c>
      <c r="R578" s="320"/>
      <c r="S578" s="180" t="s">
        <v>1099</v>
      </c>
      <c r="T578" s="180" t="s">
        <v>3148</v>
      </c>
      <c r="U578" s="180" t="s">
        <v>3188</v>
      </c>
      <c r="V578" s="180" t="s">
        <v>3187</v>
      </c>
      <c r="W578" s="180" t="s">
        <v>3199</v>
      </c>
      <c r="X578" s="180" t="s">
        <v>5538</v>
      </c>
      <c r="Y578" s="180" t="s">
        <v>5539</v>
      </c>
      <c r="Z578" s="180" t="s">
        <v>145</v>
      </c>
      <c r="AA578" s="320"/>
      <c r="AE578" s="320"/>
    </row>
    <row r="579" spans="9:31" ht="14" x14ac:dyDescent="0.3">
      <c r="I579" s="376" t="s">
        <v>1003</v>
      </c>
      <c r="J579" s="376" t="s">
        <v>1005</v>
      </c>
      <c r="K579" s="376" t="s">
        <v>2204</v>
      </c>
      <c r="L579" s="376" t="s">
        <v>2207</v>
      </c>
      <c r="N579" s="180" t="s">
        <v>3171</v>
      </c>
      <c r="O579" s="180" t="s">
        <v>4582</v>
      </c>
      <c r="P579" s="180" t="s">
        <v>70</v>
      </c>
      <c r="Q579" s="180" t="s">
        <v>4581</v>
      </c>
      <c r="R579" s="320"/>
      <c r="S579" s="180" t="s">
        <v>1099</v>
      </c>
      <c r="T579" s="180" t="s">
        <v>3148</v>
      </c>
      <c r="U579" s="180" t="s">
        <v>3188</v>
      </c>
      <c r="V579" s="180" t="s">
        <v>3187</v>
      </c>
      <c r="W579" s="180" t="s">
        <v>3199</v>
      </c>
      <c r="X579" s="180" t="s">
        <v>5540</v>
      </c>
      <c r="Y579" s="180" t="s">
        <v>5541</v>
      </c>
      <c r="Z579" s="180" t="s">
        <v>145</v>
      </c>
      <c r="AA579" s="320"/>
      <c r="AE579" s="320"/>
    </row>
    <row r="580" spans="9:31" ht="14" x14ac:dyDescent="0.3">
      <c r="I580" s="376" t="s">
        <v>668</v>
      </c>
      <c r="J580" s="376" t="s">
        <v>805</v>
      </c>
      <c r="K580" s="376" t="s">
        <v>801</v>
      </c>
      <c r="L580" s="376" t="s">
        <v>806</v>
      </c>
      <c r="N580" s="180" t="s">
        <v>3171</v>
      </c>
      <c r="O580" s="180" t="s">
        <v>4610</v>
      </c>
      <c r="P580" s="180" t="s">
        <v>70</v>
      </c>
      <c r="Q580" s="180" t="s">
        <v>4609</v>
      </c>
      <c r="R580" s="320"/>
      <c r="S580" s="180" t="s">
        <v>1099</v>
      </c>
      <c r="T580" s="180" t="s">
        <v>3148</v>
      </c>
      <c r="U580" s="180" t="s">
        <v>3188</v>
      </c>
      <c r="V580" s="180" t="s">
        <v>3187</v>
      </c>
      <c r="W580" s="180" t="s">
        <v>3199</v>
      </c>
      <c r="X580" s="180" t="s">
        <v>5542</v>
      </c>
      <c r="Y580" s="180" t="s">
        <v>5543</v>
      </c>
      <c r="Z580" s="180" t="s">
        <v>145</v>
      </c>
      <c r="AA580" s="320"/>
      <c r="AE580" s="320"/>
    </row>
    <row r="581" spans="9:31" ht="14" x14ac:dyDescent="0.3">
      <c r="I581" s="376" t="s">
        <v>668</v>
      </c>
      <c r="J581" s="376" t="s">
        <v>803</v>
      </c>
      <c r="K581" s="376" t="s">
        <v>801</v>
      </c>
      <c r="L581" s="376" t="s">
        <v>804</v>
      </c>
      <c r="N581" s="180" t="s">
        <v>3171</v>
      </c>
      <c r="O581" s="180" t="s">
        <v>4571</v>
      </c>
      <c r="P581" s="180" t="s">
        <v>70</v>
      </c>
      <c r="Q581" s="180" t="s">
        <v>4570</v>
      </c>
      <c r="R581" s="320"/>
      <c r="S581" s="180" t="s">
        <v>1099</v>
      </c>
      <c r="T581" s="180" t="s">
        <v>3148</v>
      </c>
      <c r="U581" s="180" t="s">
        <v>3188</v>
      </c>
      <c r="V581" s="180" t="s">
        <v>3187</v>
      </c>
      <c r="W581" s="180" t="s">
        <v>3199</v>
      </c>
      <c r="X581" s="180" t="s">
        <v>5544</v>
      </c>
      <c r="Y581" s="180" t="s">
        <v>5545</v>
      </c>
      <c r="Z581" s="180" t="s">
        <v>145</v>
      </c>
      <c r="AA581" s="320"/>
      <c r="AE581" s="320"/>
    </row>
    <row r="582" spans="9:31" ht="14" x14ac:dyDescent="0.3">
      <c r="I582" s="376" t="s">
        <v>668</v>
      </c>
      <c r="J582" s="376" t="s">
        <v>809</v>
      </c>
      <c r="K582" s="376" t="s">
        <v>801</v>
      </c>
      <c r="L582" s="376" t="s">
        <v>810</v>
      </c>
      <c r="N582" s="180" t="s">
        <v>3171</v>
      </c>
      <c r="O582" s="180" t="s">
        <v>4616</v>
      </c>
      <c r="P582" s="180" t="s">
        <v>70</v>
      </c>
      <c r="Q582" s="180" t="s">
        <v>4615</v>
      </c>
      <c r="R582" s="320"/>
      <c r="S582" s="180" t="s">
        <v>1099</v>
      </c>
      <c r="T582" s="180" t="s">
        <v>3148</v>
      </c>
      <c r="U582" s="180" t="s">
        <v>3188</v>
      </c>
      <c r="V582" s="180" t="s">
        <v>3187</v>
      </c>
      <c r="W582" s="180" t="s">
        <v>3199</v>
      </c>
      <c r="X582" s="180" t="s">
        <v>5546</v>
      </c>
      <c r="Y582" s="180" t="s">
        <v>618</v>
      </c>
      <c r="Z582" s="180" t="s">
        <v>145</v>
      </c>
      <c r="AA582" s="320"/>
      <c r="AE582" s="320"/>
    </row>
    <row r="583" spans="9:31" ht="14" x14ac:dyDescent="0.3">
      <c r="I583" s="376" t="s">
        <v>668</v>
      </c>
      <c r="J583" s="376" t="s">
        <v>807</v>
      </c>
      <c r="K583" s="376" t="s">
        <v>801</v>
      </c>
      <c r="L583" s="376" t="s">
        <v>808</v>
      </c>
      <c r="N583" s="180" t="s">
        <v>3171</v>
      </c>
      <c r="O583" s="180" t="s">
        <v>4567</v>
      </c>
      <c r="P583" s="180" t="s">
        <v>70</v>
      </c>
      <c r="Q583" s="180" t="s">
        <v>4566</v>
      </c>
      <c r="R583" s="320"/>
      <c r="S583" s="180" t="s">
        <v>1099</v>
      </c>
      <c r="T583" s="180" t="s">
        <v>3148</v>
      </c>
      <c r="U583" s="180" t="s">
        <v>3188</v>
      </c>
      <c r="V583" s="180" t="s">
        <v>3187</v>
      </c>
      <c r="W583" s="180" t="s">
        <v>3199</v>
      </c>
      <c r="X583" s="180" t="s">
        <v>5547</v>
      </c>
      <c r="Y583" s="180" t="s">
        <v>5548</v>
      </c>
      <c r="Z583" s="180" t="s">
        <v>145</v>
      </c>
      <c r="AA583" s="320"/>
      <c r="AE583" s="320"/>
    </row>
    <row r="584" spans="9:31" ht="14" x14ac:dyDescent="0.3">
      <c r="I584" s="376" t="s">
        <v>668</v>
      </c>
      <c r="J584" s="376" t="s">
        <v>800</v>
      </c>
      <c r="K584" s="376" t="s">
        <v>801</v>
      </c>
      <c r="L584" s="376" t="s">
        <v>802</v>
      </c>
      <c r="N584" s="180" t="s">
        <v>3171</v>
      </c>
      <c r="O584" s="180" t="s">
        <v>4544</v>
      </c>
      <c r="P584" s="180" t="s">
        <v>70</v>
      </c>
      <c r="Q584" s="180" t="s">
        <v>4543</v>
      </c>
      <c r="R584" s="320"/>
      <c r="S584" s="180" t="s">
        <v>1099</v>
      </c>
      <c r="T584" s="180" t="s">
        <v>3148</v>
      </c>
      <c r="U584" s="180" t="s">
        <v>3188</v>
      </c>
      <c r="V584" s="180" t="s">
        <v>3187</v>
      </c>
      <c r="W584" s="180" t="s">
        <v>3199</v>
      </c>
      <c r="X584" s="180" t="s">
        <v>5549</v>
      </c>
      <c r="Y584" s="180" t="s">
        <v>561</v>
      </c>
      <c r="Z584" s="180" t="s">
        <v>145</v>
      </c>
      <c r="AA584" s="320"/>
      <c r="AE584" s="320"/>
    </row>
    <row r="585" spans="9:31" ht="14" x14ac:dyDescent="0.3">
      <c r="I585" s="376" t="s">
        <v>668</v>
      </c>
      <c r="J585" s="376" t="s">
        <v>811</v>
      </c>
      <c r="K585" s="376" t="s">
        <v>801</v>
      </c>
      <c r="L585" s="376" t="s">
        <v>812</v>
      </c>
      <c r="N585" s="180" t="s">
        <v>1040</v>
      </c>
      <c r="O585" s="180" t="s">
        <v>5550</v>
      </c>
      <c r="P585" s="180" t="s">
        <v>297</v>
      </c>
      <c r="Q585" s="180" t="s">
        <v>5551</v>
      </c>
      <c r="R585" s="320"/>
      <c r="S585" s="180" t="s">
        <v>1099</v>
      </c>
      <c r="T585" s="180" t="s">
        <v>3148</v>
      </c>
      <c r="U585" s="180" t="s">
        <v>3188</v>
      </c>
      <c r="V585" s="180" t="s">
        <v>3187</v>
      </c>
      <c r="W585" s="180" t="s">
        <v>3199</v>
      </c>
      <c r="X585" s="180" t="s">
        <v>5552</v>
      </c>
      <c r="Y585" s="180" t="s">
        <v>5553</v>
      </c>
      <c r="Z585" s="180" t="s">
        <v>145</v>
      </c>
      <c r="AA585" s="320"/>
      <c r="AE585" s="320"/>
    </row>
    <row r="586" spans="9:31" ht="14" x14ac:dyDescent="0.3">
      <c r="I586" s="377" t="s">
        <v>668</v>
      </c>
      <c r="J586" s="377" t="s">
        <v>5554</v>
      </c>
      <c r="K586" s="377" t="s">
        <v>801</v>
      </c>
      <c r="L586" s="377"/>
      <c r="N586" s="180" t="s">
        <v>1040</v>
      </c>
      <c r="O586" s="180" t="s">
        <v>5555</v>
      </c>
      <c r="P586" s="180" t="s">
        <v>297</v>
      </c>
      <c r="Q586" s="180" t="s">
        <v>5556</v>
      </c>
      <c r="R586" s="320"/>
      <c r="S586" s="180" t="s">
        <v>1099</v>
      </c>
      <c r="T586" s="180" t="s">
        <v>3148</v>
      </c>
      <c r="U586" s="180" t="s">
        <v>3188</v>
      </c>
      <c r="V586" s="180" t="s">
        <v>3187</v>
      </c>
      <c r="W586" s="180" t="s">
        <v>3199</v>
      </c>
      <c r="X586" s="180" t="s">
        <v>5557</v>
      </c>
      <c r="Y586" s="180" t="s">
        <v>5558</v>
      </c>
      <c r="Z586" s="180" t="s">
        <v>145</v>
      </c>
      <c r="AA586" s="320"/>
      <c r="AE586" s="320"/>
    </row>
    <row r="587" spans="9:31" ht="14" x14ac:dyDescent="0.3">
      <c r="I587" s="376" t="s">
        <v>573</v>
      </c>
      <c r="J587" s="376" t="s">
        <v>576</v>
      </c>
      <c r="K587" s="376" t="s">
        <v>692</v>
      </c>
      <c r="L587" s="376" t="s">
        <v>1991</v>
      </c>
      <c r="N587" s="180" t="s">
        <v>1040</v>
      </c>
      <c r="O587" s="180" t="s">
        <v>5559</v>
      </c>
      <c r="P587" s="180" t="s">
        <v>297</v>
      </c>
      <c r="Q587" s="180" t="s">
        <v>5560</v>
      </c>
      <c r="R587" s="320"/>
      <c r="S587" s="180" t="s">
        <v>1099</v>
      </c>
      <c r="T587" s="180" t="s">
        <v>3148</v>
      </c>
      <c r="U587" s="180" t="s">
        <v>3188</v>
      </c>
      <c r="V587" s="180" t="s">
        <v>3187</v>
      </c>
      <c r="W587" s="180" t="s">
        <v>3199</v>
      </c>
      <c r="X587" s="180" t="s">
        <v>5561</v>
      </c>
      <c r="Y587" s="180" t="s">
        <v>5562</v>
      </c>
      <c r="Z587" s="180" t="s">
        <v>145</v>
      </c>
      <c r="AA587" s="320"/>
      <c r="AE587" s="320"/>
    </row>
    <row r="588" spans="9:31" ht="14" x14ac:dyDescent="0.3">
      <c r="I588" s="376" t="s">
        <v>573</v>
      </c>
      <c r="J588" s="376" t="s">
        <v>579</v>
      </c>
      <c r="K588" s="376" t="s">
        <v>692</v>
      </c>
      <c r="L588" s="376" t="s">
        <v>1999</v>
      </c>
      <c r="N588" s="180" t="s">
        <v>1040</v>
      </c>
      <c r="O588" s="180" t="s">
        <v>5563</v>
      </c>
      <c r="P588" s="180" t="s">
        <v>297</v>
      </c>
      <c r="Q588" s="180" t="s">
        <v>5564</v>
      </c>
      <c r="R588" s="320"/>
      <c r="S588" s="180" t="s">
        <v>1099</v>
      </c>
      <c r="T588" s="180" t="s">
        <v>3148</v>
      </c>
      <c r="U588" s="180" t="s">
        <v>3188</v>
      </c>
      <c r="V588" s="180" t="s">
        <v>3187</v>
      </c>
      <c r="W588" s="180" t="s">
        <v>3199</v>
      </c>
      <c r="X588" s="180" t="s">
        <v>5565</v>
      </c>
      <c r="Y588" s="180" t="s">
        <v>555</v>
      </c>
      <c r="Z588" s="180" t="s">
        <v>145</v>
      </c>
      <c r="AA588" s="320"/>
      <c r="AE588" s="320"/>
    </row>
    <row r="589" spans="9:31" ht="14" x14ac:dyDescent="0.3">
      <c r="I589" s="376" t="s">
        <v>573</v>
      </c>
      <c r="J589" s="376" t="s">
        <v>586</v>
      </c>
      <c r="K589" s="376" t="s">
        <v>692</v>
      </c>
      <c r="L589" s="376" t="s">
        <v>2007</v>
      </c>
      <c r="N589" s="180" t="s">
        <v>1040</v>
      </c>
      <c r="O589" s="180" t="s">
        <v>1040</v>
      </c>
      <c r="P589" s="180" t="s">
        <v>297</v>
      </c>
      <c r="Q589" s="180" t="s">
        <v>5566</v>
      </c>
      <c r="R589" s="320"/>
      <c r="S589" s="180" t="s">
        <v>1099</v>
      </c>
      <c r="T589" s="180" t="s">
        <v>3148</v>
      </c>
      <c r="U589" s="180" t="s">
        <v>3188</v>
      </c>
      <c r="V589" s="180" t="s">
        <v>3187</v>
      </c>
      <c r="W589" s="180" t="s">
        <v>3199</v>
      </c>
      <c r="X589" s="180" t="s">
        <v>5567</v>
      </c>
      <c r="Y589" s="180" t="s">
        <v>5568</v>
      </c>
      <c r="Z589" s="180" t="s">
        <v>145</v>
      </c>
      <c r="AA589" s="320"/>
      <c r="AE589" s="320"/>
    </row>
    <row r="590" spans="9:31" ht="14" x14ac:dyDescent="0.3">
      <c r="I590" s="376" t="s">
        <v>573</v>
      </c>
      <c r="J590" s="376" t="s">
        <v>580</v>
      </c>
      <c r="K590" s="376" t="s">
        <v>692</v>
      </c>
      <c r="L590" s="376" t="s">
        <v>2001</v>
      </c>
      <c r="N590" s="180" t="s">
        <v>1040</v>
      </c>
      <c r="O590" s="180" t="s">
        <v>5569</v>
      </c>
      <c r="P590" s="180" t="s">
        <v>297</v>
      </c>
      <c r="Q590" s="180" t="s">
        <v>5570</v>
      </c>
      <c r="R590" s="320"/>
      <c r="S590" s="180" t="s">
        <v>1099</v>
      </c>
      <c r="T590" s="180" t="s">
        <v>3148</v>
      </c>
      <c r="U590" s="180" t="s">
        <v>3188</v>
      </c>
      <c r="V590" s="180" t="s">
        <v>3187</v>
      </c>
      <c r="W590" s="180" t="s">
        <v>3199</v>
      </c>
      <c r="X590" s="180" t="s">
        <v>5571</v>
      </c>
      <c r="Y590" s="180" t="s">
        <v>3986</v>
      </c>
      <c r="Z590" s="180" t="s">
        <v>145</v>
      </c>
      <c r="AA590" s="320"/>
      <c r="AE590" s="320"/>
    </row>
    <row r="591" spans="9:31" ht="14" x14ac:dyDescent="0.3">
      <c r="I591" s="376" t="s">
        <v>573</v>
      </c>
      <c r="J591" s="376" t="s">
        <v>1156</v>
      </c>
      <c r="K591" s="376" t="s">
        <v>692</v>
      </c>
      <c r="L591" s="376" t="s">
        <v>1994</v>
      </c>
      <c r="N591" s="180" t="s">
        <v>1040</v>
      </c>
      <c r="O591" s="180" t="s">
        <v>5572</v>
      </c>
      <c r="P591" s="180" t="s">
        <v>297</v>
      </c>
      <c r="Q591" s="180" t="s">
        <v>5573</v>
      </c>
      <c r="R591" s="320"/>
      <c r="S591" s="180" t="s">
        <v>1099</v>
      </c>
      <c r="T591" s="180" t="s">
        <v>3148</v>
      </c>
      <c r="U591" s="180" t="s">
        <v>3188</v>
      </c>
      <c r="V591" s="180" t="s">
        <v>3187</v>
      </c>
      <c r="W591" s="180" t="s">
        <v>3199</v>
      </c>
      <c r="X591" s="180" t="s">
        <v>5574</v>
      </c>
      <c r="Y591" s="180" t="s">
        <v>5575</v>
      </c>
      <c r="Z591" s="180" t="s">
        <v>145</v>
      </c>
      <c r="AA591" s="320"/>
      <c r="AE591" s="320"/>
    </row>
    <row r="592" spans="9:31" ht="14" x14ac:dyDescent="0.3">
      <c r="I592" s="376" t="s">
        <v>573</v>
      </c>
      <c r="J592" s="376" t="s">
        <v>587</v>
      </c>
      <c r="K592" s="376" t="s">
        <v>692</v>
      </c>
      <c r="L592" s="376" t="s">
        <v>2003</v>
      </c>
      <c r="N592" s="180" t="s">
        <v>1040</v>
      </c>
      <c r="O592" s="180" t="s">
        <v>5576</v>
      </c>
      <c r="P592" s="180" t="s">
        <v>297</v>
      </c>
      <c r="Q592" s="180" t="s">
        <v>5577</v>
      </c>
      <c r="R592" s="320"/>
      <c r="S592" s="180" t="s">
        <v>1099</v>
      </c>
      <c r="T592" s="180" t="s">
        <v>3148</v>
      </c>
      <c r="U592" s="180" t="s">
        <v>3188</v>
      </c>
      <c r="V592" s="180" t="s">
        <v>3187</v>
      </c>
      <c r="W592" s="180" t="s">
        <v>3199</v>
      </c>
      <c r="X592" s="180" t="s">
        <v>5578</v>
      </c>
      <c r="Y592" s="180" t="s">
        <v>5579</v>
      </c>
      <c r="Z592" s="180" t="s">
        <v>145</v>
      </c>
      <c r="AA592" s="320"/>
      <c r="AE592" s="320"/>
    </row>
    <row r="593" spans="9:31" ht="14" x14ac:dyDescent="0.3">
      <c r="I593" s="376" t="s">
        <v>573</v>
      </c>
      <c r="J593" s="376" t="s">
        <v>1155</v>
      </c>
      <c r="K593" s="376" t="s">
        <v>692</v>
      </c>
      <c r="L593" s="376" t="s">
        <v>1992</v>
      </c>
      <c r="N593" s="180" t="s">
        <v>1040</v>
      </c>
      <c r="O593" s="180" t="s">
        <v>5580</v>
      </c>
      <c r="P593" s="180" t="s">
        <v>297</v>
      </c>
      <c r="Q593" s="180" t="s">
        <v>5581</v>
      </c>
      <c r="R593" s="320"/>
      <c r="S593" s="180" t="s">
        <v>1099</v>
      </c>
      <c r="T593" s="180" t="s">
        <v>3148</v>
      </c>
      <c r="U593" s="180" t="s">
        <v>3188</v>
      </c>
      <c r="V593" s="180" t="s">
        <v>3187</v>
      </c>
      <c r="W593" s="180" t="s">
        <v>3199</v>
      </c>
      <c r="X593" s="180" t="s">
        <v>5582</v>
      </c>
      <c r="Y593" s="180" t="s">
        <v>584</v>
      </c>
      <c r="Z593" s="180" t="s">
        <v>145</v>
      </c>
      <c r="AA593" s="320"/>
      <c r="AE593" s="320"/>
    </row>
    <row r="594" spans="9:31" ht="14" x14ac:dyDescent="0.3">
      <c r="I594" s="376" t="s">
        <v>573</v>
      </c>
      <c r="J594" s="376" t="s">
        <v>581</v>
      </c>
      <c r="K594" s="376" t="s">
        <v>692</v>
      </c>
      <c r="L594" s="376" t="s">
        <v>2002</v>
      </c>
      <c r="N594" s="180" t="s">
        <v>1040</v>
      </c>
      <c r="O594" s="180" t="s">
        <v>4333</v>
      </c>
      <c r="P594" s="180" t="s">
        <v>297</v>
      </c>
      <c r="Q594" s="180" t="s">
        <v>5583</v>
      </c>
      <c r="R594" s="320"/>
      <c r="S594" s="180" t="s">
        <v>1099</v>
      </c>
      <c r="T594" s="180" t="s">
        <v>3148</v>
      </c>
      <c r="U594" s="180" t="s">
        <v>3188</v>
      </c>
      <c r="V594" s="180" t="s">
        <v>3187</v>
      </c>
      <c r="W594" s="180" t="s">
        <v>3199</v>
      </c>
      <c r="X594" s="180" t="s">
        <v>5584</v>
      </c>
      <c r="Y594" s="180" t="s">
        <v>5585</v>
      </c>
      <c r="Z594" s="180" t="s">
        <v>145</v>
      </c>
      <c r="AA594" s="320"/>
      <c r="AE594" s="320"/>
    </row>
    <row r="595" spans="9:31" ht="14" x14ac:dyDescent="0.3">
      <c r="I595" s="376" t="s">
        <v>573</v>
      </c>
      <c r="J595" s="376" t="s">
        <v>582</v>
      </c>
      <c r="K595" s="376" t="s">
        <v>692</v>
      </c>
      <c r="L595" s="376" t="s">
        <v>2005</v>
      </c>
      <c r="N595" s="180" t="s">
        <v>1040</v>
      </c>
      <c r="O595" s="180" t="s">
        <v>5586</v>
      </c>
      <c r="P595" s="180" t="s">
        <v>297</v>
      </c>
      <c r="Q595" s="180" t="s">
        <v>5587</v>
      </c>
      <c r="R595" s="320"/>
      <c r="S595" s="180" t="s">
        <v>1099</v>
      </c>
      <c r="T595" s="180" t="s">
        <v>3148</v>
      </c>
      <c r="U595" s="180" t="s">
        <v>3188</v>
      </c>
      <c r="V595" s="180" t="s">
        <v>3187</v>
      </c>
      <c r="W595" s="180" t="s">
        <v>3203</v>
      </c>
      <c r="X595" s="180" t="s">
        <v>5588</v>
      </c>
      <c r="Y595" s="180" t="s">
        <v>5589</v>
      </c>
      <c r="Z595" s="180" t="s">
        <v>147</v>
      </c>
      <c r="AA595" s="320"/>
      <c r="AE595" s="320"/>
    </row>
    <row r="596" spans="9:31" ht="14" x14ac:dyDescent="0.3">
      <c r="I596" s="376" t="s">
        <v>573</v>
      </c>
      <c r="J596" s="376" t="s">
        <v>588</v>
      </c>
      <c r="K596" s="376" t="s">
        <v>692</v>
      </c>
      <c r="L596" s="376" t="s">
        <v>2004</v>
      </c>
      <c r="N596" s="180" t="s">
        <v>1040</v>
      </c>
      <c r="O596" s="180" t="s">
        <v>5590</v>
      </c>
      <c r="P596" s="180" t="s">
        <v>297</v>
      </c>
      <c r="Q596" s="180" t="s">
        <v>5591</v>
      </c>
      <c r="R596" s="320"/>
      <c r="S596" s="180" t="s">
        <v>1099</v>
      </c>
      <c r="T596" s="180" t="s">
        <v>3148</v>
      </c>
      <c r="U596" s="180" t="s">
        <v>3188</v>
      </c>
      <c r="V596" s="180" t="s">
        <v>3187</v>
      </c>
      <c r="W596" s="180" t="s">
        <v>3203</v>
      </c>
      <c r="X596" s="180" t="s">
        <v>5592</v>
      </c>
      <c r="Y596" s="180" t="s">
        <v>5170</v>
      </c>
      <c r="Z596" s="180" t="s">
        <v>147</v>
      </c>
      <c r="AA596" s="320"/>
      <c r="AE596" s="320"/>
    </row>
    <row r="597" spans="9:31" ht="14" x14ac:dyDescent="0.3">
      <c r="I597" s="376" t="s">
        <v>573</v>
      </c>
      <c r="J597" s="376" t="s">
        <v>589</v>
      </c>
      <c r="K597" s="376" t="s">
        <v>692</v>
      </c>
      <c r="L597" s="376" t="s">
        <v>2006</v>
      </c>
      <c r="N597" s="180" t="s">
        <v>3190</v>
      </c>
      <c r="O597" s="180" t="s">
        <v>5401</v>
      </c>
      <c r="P597" s="180" t="s">
        <v>138</v>
      </c>
      <c r="Q597" s="180" t="s">
        <v>5400</v>
      </c>
      <c r="R597" s="320"/>
      <c r="S597" s="180" t="s">
        <v>1099</v>
      </c>
      <c r="T597" s="180" t="s">
        <v>3148</v>
      </c>
      <c r="U597" s="180" t="s">
        <v>3188</v>
      </c>
      <c r="V597" s="180" t="s">
        <v>3187</v>
      </c>
      <c r="W597" s="180" t="s">
        <v>3203</v>
      </c>
      <c r="X597" s="180" t="s">
        <v>5593</v>
      </c>
      <c r="Y597" s="180" t="s">
        <v>5594</v>
      </c>
      <c r="Z597" s="180" t="s">
        <v>147</v>
      </c>
      <c r="AA597" s="320"/>
      <c r="AE597" s="320"/>
    </row>
    <row r="598" spans="9:31" ht="14" x14ac:dyDescent="0.3">
      <c r="I598" s="376" t="s">
        <v>573</v>
      </c>
      <c r="J598" s="376" t="s">
        <v>577</v>
      </c>
      <c r="K598" s="376" t="s">
        <v>692</v>
      </c>
      <c r="L598" s="376" t="s">
        <v>1993</v>
      </c>
      <c r="N598" s="180" t="s">
        <v>3190</v>
      </c>
      <c r="O598" s="180" t="s">
        <v>5371</v>
      </c>
      <c r="P598" s="180" t="s">
        <v>138</v>
      </c>
      <c r="Q598" s="180" t="s">
        <v>5370</v>
      </c>
      <c r="R598" s="320"/>
      <c r="S598" s="180" t="s">
        <v>1099</v>
      </c>
      <c r="T598" s="180" t="s">
        <v>3148</v>
      </c>
      <c r="U598" s="180" t="s">
        <v>3188</v>
      </c>
      <c r="V598" s="180" t="s">
        <v>3187</v>
      </c>
      <c r="W598" s="180" t="s">
        <v>3203</v>
      </c>
      <c r="X598" s="180" t="s">
        <v>5595</v>
      </c>
      <c r="Y598" s="180" t="s">
        <v>5596</v>
      </c>
      <c r="Z598" s="180" t="s">
        <v>147</v>
      </c>
      <c r="AA598" s="320"/>
      <c r="AE598" s="320"/>
    </row>
    <row r="599" spans="9:31" ht="14" x14ac:dyDescent="0.3">
      <c r="I599" s="376" t="s">
        <v>573</v>
      </c>
      <c r="J599" s="376" t="s">
        <v>574</v>
      </c>
      <c r="K599" s="376" t="s">
        <v>692</v>
      </c>
      <c r="L599" s="376" t="s">
        <v>1990</v>
      </c>
      <c r="N599" s="180" t="s">
        <v>3190</v>
      </c>
      <c r="O599" s="180" t="s">
        <v>5377</v>
      </c>
      <c r="P599" s="180" t="s">
        <v>138</v>
      </c>
      <c r="Q599" s="180" t="s">
        <v>5376</v>
      </c>
      <c r="R599" s="320"/>
      <c r="S599" s="180" t="s">
        <v>1099</v>
      </c>
      <c r="T599" s="180" t="s">
        <v>3148</v>
      </c>
      <c r="U599" s="180" t="s">
        <v>3188</v>
      </c>
      <c r="V599" s="180" t="s">
        <v>3187</v>
      </c>
      <c r="W599" s="180" t="s">
        <v>3203</v>
      </c>
      <c r="X599" s="180" t="s">
        <v>5597</v>
      </c>
      <c r="Y599" s="180" t="s">
        <v>5598</v>
      </c>
      <c r="Z599" s="180" t="s">
        <v>147</v>
      </c>
      <c r="AA599" s="320"/>
      <c r="AE599" s="320"/>
    </row>
    <row r="600" spans="9:31" ht="14" x14ac:dyDescent="0.3">
      <c r="I600" s="376" t="s">
        <v>573</v>
      </c>
      <c r="J600" s="376" t="s">
        <v>575</v>
      </c>
      <c r="K600" s="376" t="s">
        <v>692</v>
      </c>
      <c r="L600" s="376" t="s">
        <v>1995</v>
      </c>
      <c r="N600" s="180" t="s">
        <v>3190</v>
      </c>
      <c r="O600" s="180" t="s">
        <v>5367</v>
      </c>
      <c r="P600" s="180" t="s">
        <v>138</v>
      </c>
      <c r="Q600" s="180" t="s">
        <v>5366</v>
      </c>
      <c r="R600" s="320"/>
      <c r="S600" s="180" t="s">
        <v>1099</v>
      </c>
      <c r="T600" s="180" t="s">
        <v>3148</v>
      </c>
      <c r="U600" s="180" t="s">
        <v>3188</v>
      </c>
      <c r="V600" s="180" t="s">
        <v>3187</v>
      </c>
      <c r="W600" s="180" t="s">
        <v>3203</v>
      </c>
      <c r="X600" s="180" t="s">
        <v>5599</v>
      </c>
      <c r="Y600" s="180" t="s">
        <v>1011</v>
      </c>
      <c r="Z600" s="180" t="s">
        <v>147</v>
      </c>
      <c r="AA600" s="320"/>
      <c r="AE600" s="320"/>
    </row>
    <row r="601" spans="9:31" ht="14" x14ac:dyDescent="0.3">
      <c r="I601" s="376" t="s">
        <v>573</v>
      </c>
      <c r="J601" s="376" t="s">
        <v>583</v>
      </c>
      <c r="K601" s="376" t="s">
        <v>692</v>
      </c>
      <c r="L601" s="376" t="s">
        <v>2000</v>
      </c>
      <c r="N601" s="180" t="s">
        <v>3190</v>
      </c>
      <c r="O601" s="180" t="s">
        <v>5374</v>
      </c>
      <c r="P601" s="180" t="s">
        <v>138</v>
      </c>
      <c r="Q601" s="180" t="s">
        <v>5373</v>
      </c>
      <c r="R601" s="320"/>
      <c r="S601" s="180" t="s">
        <v>1099</v>
      </c>
      <c r="T601" s="180" t="s">
        <v>3148</v>
      </c>
      <c r="U601" s="180" t="s">
        <v>3188</v>
      </c>
      <c r="V601" s="180" t="s">
        <v>3187</v>
      </c>
      <c r="W601" s="180" t="s">
        <v>3203</v>
      </c>
      <c r="X601" s="180" t="s">
        <v>5600</v>
      </c>
      <c r="Y601" s="180" t="s">
        <v>4513</v>
      </c>
      <c r="Z601" s="180" t="s">
        <v>147</v>
      </c>
      <c r="AA601" s="320"/>
      <c r="AE601" s="320"/>
    </row>
    <row r="602" spans="9:31" ht="14" x14ac:dyDescent="0.3">
      <c r="I602" s="376" t="s">
        <v>573</v>
      </c>
      <c r="J602" s="376" t="s">
        <v>584</v>
      </c>
      <c r="K602" s="376" t="s">
        <v>692</v>
      </c>
      <c r="L602" s="376" t="s">
        <v>1998</v>
      </c>
      <c r="N602" s="180" t="s">
        <v>3190</v>
      </c>
      <c r="O602" s="180" t="s">
        <v>3190</v>
      </c>
      <c r="P602" s="180" t="s">
        <v>138</v>
      </c>
      <c r="Q602" s="180" t="s">
        <v>5360</v>
      </c>
      <c r="R602" s="320"/>
      <c r="S602" s="180" t="s">
        <v>1099</v>
      </c>
      <c r="T602" s="180" t="s">
        <v>3148</v>
      </c>
      <c r="U602" s="180" t="s">
        <v>3188</v>
      </c>
      <c r="V602" s="180" t="s">
        <v>3187</v>
      </c>
      <c r="W602" s="180" t="s">
        <v>3203</v>
      </c>
      <c r="X602" s="180" t="s">
        <v>5601</v>
      </c>
      <c r="Y602" s="180" t="s">
        <v>5602</v>
      </c>
      <c r="Z602" s="180" t="s">
        <v>147</v>
      </c>
      <c r="AA602" s="320"/>
      <c r="AE602" s="320"/>
    </row>
    <row r="603" spans="9:31" ht="14" x14ac:dyDescent="0.3">
      <c r="I603" s="376" t="s">
        <v>573</v>
      </c>
      <c r="J603" s="376" t="s">
        <v>558</v>
      </c>
      <c r="K603" s="376" t="s">
        <v>692</v>
      </c>
      <c r="L603" s="376" t="s">
        <v>1996</v>
      </c>
      <c r="N603" s="180" t="s">
        <v>3190</v>
      </c>
      <c r="O603" s="180" t="s">
        <v>5409</v>
      </c>
      <c r="P603" s="180" t="s">
        <v>138</v>
      </c>
      <c r="Q603" s="180" t="s">
        <v>5408</v>
      </c>
      <c r="R603" s="320"/>
      <c r="S603" s="180" t="s">
        <v>1099</v>
      </c>
      <c r="T603" s="180" t="s">
        <v>3148</v>
      </c>
      <c r="U603" s="180" t="s">
        <v>3188</v>
      </c>
      <c r="V603" s="180" t="s">
        <v>3187</v>
      </c>
      <c r="W603" s="180" t="s">
        <v>3203</v>
      </c>
      <c r="X603" s="180" t="s">
        <v>5603</v>
      </c>
      <c r="Y603" s="180" t="s">
        <v>5604</v>
      </c>
      <c r="Z603" s="180" t="s">
        <v>147</v>
      </c>
      <c r="AA603" s="320"/>
      <c r="AE603" s="320"/>
    </row>
    <row r="604" spans="9:31" ht="14" x14ac:dyDescent="0.3">
      <c r="I604" s="376" t="s">
        <v>573</v>
      </c>
      <c r="J604" s="376" t="s">
        <v>585</v>
      </c>
      <c r="K604" s="376" t="s">
        <v>692</v>
      </c>
      <c r="L604" s="376" t="s">
        <v>1997</v>
      </c>
      <c r="N604" s="180" t="s">
        <v>3190</v>
      </c>
      <c r="O604" s="180" t="s">
        <v>5385</v>
      </c>
      <c r="P604" s="180" t="s">
        <v>138</v>
      </c>
      <c r="Q604" s="180" t="s">
        <v>5384</v>
      </c>
      <c r="R604" s="320"/>
      <c r="S604" s="180" t="s">
        <v>1099</v>
      </c>
      <c r="T604" s="180" t="s">
        <v>3148</v>
      </c>
      <c r="U604" s="180" t="s">
        <v>3188</v>
      </c>
      <c r="V604" s="180" t="s">
        <v>3187</v>
      </c>
      <c r="W604" s="180" t="s">
        <v>3203</v>
      </c>
      <c r="X604" s="180" t="s">
        <v>5605</v>
      </c>
      <c r="Y604" s="180" t="s">
        <v>4424</v>
      </c>
      <c r="Z604" s="180" t="s">
        <v>147</v>
      </c>
      <c r="AA604" s="320"/>
      <c r="AE604" s="320"/>
    </row>
    <row r="605" spans="9:31" ht="14" x14ac:dyDescent="0.3">
      <c r="I605" s="377" t="s">
        <v>573</v>
      </c>
      <c r="J605" s="377" t="s">
        <v>578</v>
      </c>
      <c r="K605" s="377" t="s">
        <v>692</v>
      </c>
      <c r="L605" s="377"/>
      <c r="N605" s="180" t="s">
        <v>3190</v>
      </c>
      <c r="O605" s="180" t="s">
        <v>5389</v>
      </c>
      <c r="P605" s="180" t="s">
        <v>138</v>
      </c>
      <c r="Q605" s="180" t="s">
        <v>5388</v>
      </c>
      <c r="R605" s="320"/>
      <c r="S605" s="180" t="s">
        <v>1099</v>
      </c>
      <c r="T605" s="180" t="s">
        <v>3148</v>
      </c>
      <c r="U605" s="180" t="s">
        <v>3188</v>
      </c>
      <c r="V605" s="180" t="s">
        <v>3187</v>
      </c>
      <c r="W605" s="180" t="s">
        <v>3203</v>
      </c>
      <c r="X605" s="180" t="s">
        <v>5606</v>
      </c>
      <c r="Y605" s="180" t="s">
        <v>5607</v>
      </c>
      <c r="Z605" s="180" t="s">
        <v>147</v>
      </c>
      <c r="AA605" s="320"/>
      <c r="AE605" s="320"/>
    </row>
    <row r="606" spans="9:31" ht="14" x14ac:dyDescent="0.3">
      <c r="I606" s="376" t="s">
        <v>954</v>
      </c>
      <c r="J606" s="376" t="s">
        <v>957</v>
      </c>
      <c r="K606" s="376" t="s">
        <v>2148</v>
      </c>
      <c r="L606" s="376" t="s">
        <v>2149</v>
      </c>
      <c r="N606" s="180" t="s">
        <v>3190</v>
      </c>
      <c r="O606" s="180" t="s">
        <v>5413</v>
      </c>
      <c r="P606" s="180" t="s">
        <v>138</v>
      </c>
      <c r="Q606" s="180" t="s">
        <v>5412</v>
      </c>
      <c r="R606" s="320"/>
      <c r="S606" s="180" t="s">
        <v>1099</v>
      </c>
      <c r="T606" s="180" t="s">
        <v>3148</v>
      </c>
      <c r="U606" s="180" t="s">
        <v>3188</v>
      </c>
      <c r="V606" s="180" t="s">
        <v>3187</v>
      </c>
      <c r="W606" s="180" t="s">
        <v>3203</v>
      </c>
      <c r="X606" s="180" t="s">
        <v>5608</v>
      </c>
      <c r="Y606" s="180" t="s">
        <v>5609</v>
      </c>
      <c r="Z606" s="180" t="s">
        <v>147</v>
      </c>
      <c r="AA606" s="320"/>
      <c r="AE606" s="320"/>
    </row>
    <row r="607" spans="9:31" ht="14" x14ac:dyDescent="0.3">
      <c r="I607" s="376" t="s">
        <v>954</v>
      </c>
      <c r="J607" s="376" t="s">
        <v>955</v>
      </c>
      <c r="K607" s="376" t="s">
        <v>2148</v>
      </c>
      <c r="L607" s="376" t="s">
        <v>2150</v>
      </c>
      <c r="N607" s="180" t="s">
        <v>3190</v>
      </c>
      <c r="O607" s="180" t="s">
        <v>5381</v>
      </c>
      <c r="P607" s="180" t="s">
        <v>138</v>
      </c>
      <c r="Q607" s="180" t="s">
        <v>5380</v>
      </c>
      <c r="R607" s="320"/>
      <c r="S607" s="180" t="s">
        <v>1099</v>
      </c>
      <c r="T607" s="180" t="s">
        <v>3148</v>
      </c>
      <c r="U607" s="180" t="s">
        <v>3188</v>
      </c>
      <c r="V607" s="180" t="s">
        <v>3187</v>
      </c>
      <c r="W607" s="180" t="s">
        <v>3203</v>
      </c>
      <c r="X607" s="180" t="s">
        <v>5610</v>
      </c>
      <c r="Y607" s="180" t="s">
        <v>5611</v>
      </c>
      <c r="Z607" s="180" t="s">
        <v>147</v>
      </c>
      <c r="AA607" s="320"/>
      <c r="AE607" s="320"/>
    </row>
    <row r="608" spans="9:31" ht="14" x14ac:dyDescent="0.3">
      <c r="I608" s="376" t="s">
        <v>954</v>
      </c>
      <c r="J608" s="376" t="s">
        <v>959</v>
      </c>
      <c r="K608" s="376" t="s">
        <v>2148</v>
      </c>
      <c r="L608" s="376" t="s">
        <v>2153</v>
      </c>
      <c r="N608" s="180" t="s">
        <v>3190</v>
      </c>
      <c r="O608" s="180" t="s">
        <v>5393</v>
      </c>
      <c r="P608" s="180" t="s">
        <v>138</v>
      </c>
      <c r="Q608" s="180" t="s">
        <v>5392</v>
      </c>
      <c r="R608" s="320"/>
      <c r="S608" s="180" t="s">
        <v>1099</v>
      </c>
      <c r="T608" s="180" t="s">
        <v>3148</v>
      </c>
      <c r="U608" s="180" t="s">
        <v>3188</v>
      </c>
      <c r="V608" s="180" t="s">
        <v>3187</v>
      </c>
      <c r="W608" s="180" t="s">
        <v>3203</v>
      </c>
      <c r="X608" s="180" t="s">
        <v>5612</v>
      </c>
      <c r="Y608" s="180" t="s">
        <v>3213</v>
      </c>
      <c r="Z608" s="180" t="s">
        <v>147</v>
      </c>
      <c r="AA608" s="320"/>
      <c r="AE608" s="320"/>
    </row>
    <row r="609" spans="9:31" ht="14" x14ac:dyDescent="0.3">
      <c r="I609" s="376" t="s">
        <v>954</v>
      </c>
      <c r="J609" s="376" t="s">
        <v>956</v>
      </c>
      <c r="K609" s="376" t="s">
        <v>2148</v>
      </c>
      <c r="L609" s="376" t="s">
        <v>2151</v>
      </c>
      <c r="N609" s="180" t="s">
        <v>3190</v>
      </c>
      <c r="O609" s="180" t="s">
        <v>5357</v>
      </c>
      <c r="P609" s="180" t="s">
        <v>138</v>
      </c>
      <c r="Q609" s="180" t="s">
        <v>5363</v>
      </c>
      <c r="R609" s="320"/>
      <c r="S609" s="180" t="s">
        <v>1099</v>
      </c>
      <c r="T609" s="180" t="s">
        <v>3148</v>
      </c>
      <c r="U609" s="180" t="s">
        <v>3188</v>
      </c>
      <c r="V609" s="180" t="s">
        <v>3187</v>
      </c>
      <c r="W609" s="180" t="s">
        <v>3203</v>
      </c>
      <c r="X609" s="180" t="s">
        <v>5613</v>
      </c>
      <c r="Y609" s="180" t="s">
        <v>5614</v>
      </c>
      <c r="Z609" s="180" t="s">
        <v>147</v>
      </c>
      <c r="AA609" s="320"/>
      <c r="AE609" s="320"/>
    </row>
    <row r="610" spans="9:31" ht="14" x14ac:dyDescent="0.3">
      <c r="I610" s="376" t="s">
        <v>954</v>
      </c>
      <c r="J610" s="376" t="s">
        <v>958</v>
      </c>
      <c r="K610" s="376" t="s">
        <v>2148</v>
      </c>
      <c r="L610" s="376" t="s">
        <v>2152</v>
      </c>
      <c r="N610" s="180" t="s">
        <v>3190</v>
      </c>
      <c r="O610" s="180" t="s">
        <v>5397</v>
      </c>
      <c r="P610" s="180" t="s">
        <v>138</v>
      </c>
      <c r="Q610" s="180" t="s">
        <v>5396</v>
      </c>
      <c r="R610" s="320"/>
      <c r="S610" s="180" t="s">
        <v>1099</v>
      </c>
      <c r="T610" s="180" t="s">
        <v>3148</v>
      </c>
      <c r="U610" s="180" t="s">
        <v>3188</v>
      </c>
      <c r="V610" s="180" t="s">
        <v>3187</v>
      </c>
      <c r="W610" s="180" t="s">
        <v>3203</v>
      </c>
      <c r="X610" s="180" t="s">
        <v>5615</v>
      </c>
      <c r="Y610" s="180" t="s">
        <v>5616</v>
      </c>
      <c r="Z610" s="180" t="s">
        <v>147</v>
      </c>
      <c r="AA610" s="320"/>
      <c r="AE610" s="320"/>
    </row>
    <row r="611" spans="9:31" ht="14" x14ac:dyDescent="0.3">
      <c r="I611" s="376" t="s">
        <v>1018</v>
      </c>
      <c r="J611" s="376" t="s">
        <v>1026</v>
      </c>
      <c r="K611" s="376" t="s">
        <v>2219</v>
      </c>
      <c r="L611" s="376" t="s">
        <v>2228</v>
      </c>
      <c r="N611" s="180" t="s">
        <v>3190</v>
      </c>
      <c r="O611" s="180" t="s">
        <v>5405</v>
      </c>
      <c r="P611" s="180" t="s">
        <v>138</v>
      </c>
      <c r="Q611" s="180" t="s">
        <v>5404</v>
      </c>
      <c r="R611" s="320"/>
      <c r="S611" s="180" t="s">
        <v>1099</v>
      </c>
      <c r="T611" s="180" t="s">
        <v>3148</v>
      </c>
      <c r="U611" s="180" t="s">
        <v>3188</v>
      </c>
      <c r="V611" s="180" t="s">
        <v>3187</v>
      </c>
      <c r="W611" s="180" t="s">
        <v>3203</v>
      </c>
      <c r="X611" s="180" t="s">
        <v>5617</v>
      </c>
      <c r="Y611" s="180" t="s">
        <v>816</v>
      </c>
      <c r="Z611" s="180" t="s">
        <v>147</v>
      </c>
      <c r="AA611" s="320"/>
      <c r="AE611" s="320"/>
    </row>
    <row r="612" spans="9:31" ht="14" x14ac:dyDescent="0.3">
      <c r="I612" s="376" t="s">
        <v>1018</v>
      </c>
      <c r="J612" s="376" t="s">
        <v>578</v>
      </c>
      <c r="K612" s="376" t="s">
        <v>2219</v>
      </c>
      <c r="L612" s="376" t="s">
        <v>2223</v>
      </c>
      <c r="N612" s="180" t="s">
        <v>3220</v>
      </c>
      <c r="O612" s="180" t="s">
        <v>5618</v>
      </c>
      <c r="P612" s="180" t="s">
        <v>299</v>
      </c>
      <c r="Q612" s="180" t="s">
        <v>5619</v>
      </c>
      <c r="R612" s="320"/>
      <c r="S612" s="180" t="s">
        <v>1099</v>
      </c>
      <c r="T612" s="180" t="s">
        <v>3148</v>
      </c>
      <c r="U612" s="180" t="s">
        <v>3188</v>
      </c>
      <c r="V612" s="180" t="s">
        <v>3187</v>
      </c>
      <c r="W612" s="180" t="s">
        <v>3203</v>
      </c>
      <c r="X612" s="180" t="s">
        <v>5620</v>
      </c>
      <c r="Y612" s="180" t="s">
        <v>5621</v>
      </c>
      <c r="Z612" s="180" t="s">
        <v>147</v>
      </c>
      <c r="AA612" s="320"/>
      <c r="AE612" s="320"/>
    </row>
    <row r="613" spans="9:31" ht="14" x14ac:dyDescent="0.3">
      <c r="I613" s="376" t="s">
        <v>1018</v>
      </c>
      <c r="J613" s="376" t="s">
        <v>1023</v>
      </c>
      <c r="K613" s="376" t="s">
        <v>2219</v>
      </c>
      <c r="L613" s="376" t="s">
        <v>2225</v>
      </c>
      <c r="N613" s="180" t="s">
        <v>3220</v>
      </c>
      <c r="O613" s="180" t="s">
        <v>5622</v>
      </c>
      <c r="P613" s="180" t="s">
        <v>299</v>
      </c>
      <c r="Q613" s="180" t="s">
        <v>5623</v>
      </c>
      <c r="R613" s="320"/>
      <c r="S613" s="180" t="s">
        <v>1099</v>
      </c>
      <c r="T613" s="180" t="s">
        <v>3148</v>
      </c>
      <c r="U613" s="180" t="s">
        <v>3188</v>
      </c>
      <c r="V613" s="180" t="s">
        <v>3187</v>
      </c>
      <c r="W613" s="180" t="s">
        <v>3203</v>
      </c>
      <c r="X613" s="180" t="s">
        <v>5624</v>
      </c>
      <c r="Y613" s="180" t="s">
        <v>3201</v>
      </c>
      <c r="Z613" s="180" t="s">
        <v>147</v>
      </c>
      <c r="AA613" s="320"/>
      <c r="AE613" s="320"/>
    </row>
    <row r="614" spans="9:31" ht="14" x14ac:dyDescent="0.3">
      <c r="I614" s="376" t="s">
        <v>1018</v>
      </c>
      <c r="J614" s="376" t="s">
        <v>1022</v>
      </c>
      <c r="K614" s="376" t="s">
        <v>2219</v>
      </c>
      <c r="L614" s="376" t="s">
        <v>2224</v>
      </c>
      <c r="N614" s="180" t="s">
        <v>3220</v>
      </c>
      <c r="O614" s="180" t="s">
        <v>5625</v>
      </c>
      <c r="P614" s="180" t="s">
        <v>299</v>
      </c>
      <c r="Q614" s="180" t="s">
        <v>5626</v>
      </c>
      <c r="R614" s="320"/>
      <c r="S614" s="180" t="s">
        <v>1099</v>
      </c>
      <c r="T614" s="180" t="s">
        <v>3148</v>
      </c>
      <c r="U614" s="180" t="s">
        <v>3188</v>
      </c>
      <c r="V614" s="180" t="s">
        <v>3187</v>
      </c>
      <c r="W614" s="180" t="s">
        <v>3203</v>
      </c>
      <c r="X614" s="180" t="s">
        <v>5627</v>
      </c>
      <c r="Y614" s="180" t="s">
        <v>3265</v>
      </c>
      <c r="Z614" s="180" t="s">
        <v>147</v>
      </c>
      <c r="AA614" s="320"/>
      <c r="AE614" s="320"/>
    </row>
    <row r="615" spans="9:31" ht="14" x14ac:dyDescent="0.3">
      <c r="I615" s="376" t="s">
        <v>1018</v>
      </c>
      <c r="J615" s="376" t="s">
        <v>1027</v>
      </c>
      <c r="K615" s="376" t="s">
        <v>2219</v>
      </c>
      <c r="L615" s="376" t="s">
        <v>2229</v>
      </c>
      <c r="N615" s="180" t="s">
        <v>3220</v>
      </c>
      <c r="O615" s="180" t="s">
        <v>5628</v>
      </c>
      <c r="P615" s="180" t="s">
        <v>299</v>
      </c>
      <c r="Q615" s="180" t="s">
        <v>5629</v>
      </c>
      <c r="R615" s="320"/>
      <c r="S615" s="180" t="s">
        <v>1099</v>
      </c>
      <c r="T615" s="180" t="s">
        <v>3148</v>
      </c>
      <c r="U615" s="180" t="s">
        <v>3188</v>
      </c>
      <c r="V615" s="180" t="s">
        <v>3187</v>
      </c>
      <c r="W615" s="180" t="s">
        <v>3203</v>
      </c>
      <c r="X615" s="180" t="s">
        <v>5630</v>
      </c>
      <c r="Y615" s="180" t="s">
        <v>5631</v>
      </c>
      <c r="Z615" s="180" t="s">
        <v>147</v>
      </c>
      <c r="AA615" s="320"/>
      <c r="AE615" s="320"/>
    </row>
    <row r="616" spans="9:31" ht="14" x14ac:dyDescent="0.3">
      <c r="I616" s="376" t="s">
        <v>1018</v>
      </c>
      <c r="J616" s="376" t="s">
        <v>1031</v>
      </c>
      <c r="K616" s="376" t="s">
        <v>2219</v>
      </c>
      <c r="L616" s="376" t="s">
        <v>2234</v>
      </c>
      <c r="N616" s="180" t="s">
        <v>3220</v>
      </c>
      <c r="O616" s="180" t="s">
        <v>5632</v>
      </c>
      <c r="P616" s="180" t="s">
        <v>299</v>
      </c>
      <c r="Q616" s="180" t="s">
        <v>5633</v>
      </c>
      <c r="R616" s="320"/>
      <c r="S616" s="180" t="s">
        <v>1099</v>
      </c>
      <c r="T616" s="180" t="s">
        <v>3148</v>
      </c>
      <c r="U616" s="180" t="s">
        <v>3188</v>
      </c>
      <c r="V616" s="180" t="s">
        <v>3187</v>
      </c>
      <c r="W616" s="180" t="s">
        <v>3013</v>
      </c>
      <c r="X616" s="180" t="s">
        <v>5634</v>
      </c>
      <c r="Y616" s="180" t="s">
        <v>5635</v>
      </c>
      <c r="Z616" s="180" t="s">
        <v>149</v>
      </c>
      <c r="AA616" s="320"/>
      <c r="AE616" s="320"/>
    </row>
    <row r="617" spans="9:31" ht="14" x14ac:dyDescent="0.3">
      <c r="I617" s="376" t="s">
        <v>1018</v>
      </c>
      <c r="J617" s="376" t="s">
        <v>640</v>
      </c>
      <c r="K617" s="376" t="s">
        <v>2219</v>
      </c>
      <c r="L617" s="376" t="s">
        <v>2231</v>
      </c>
      <c r="N617" s="180" t="s">
        <v>3049</v>
      </c>
      <c r="O617" s="180" t="s">
        <v>5636</v>
      </c>
      <c r="P617" s="180" t="s">
        <v>189</v>
      </c>
      <c r="Q617" s="180" t="s">
        <v>5637</v>
      </c>
      <c r="R617" s="320"/>
      <c r="S617" s="180" t="s">
        <v>1099</v>
      </c>
      <c r="T617" s="180" t="s">
        <v>3148</v>
      </c>
      <c r="U617" s="180" t="s">
        <v>3188</v>
      </c>
      <c r="V617" s="180" t="s">
        <v>3187</v>
      </c>
      <c r="W617" s="180" t="s">
        <v>3013</v>
      </c>
      <c r="X617" s="180" t="s">
        <v>5638</v>
      </c>
      <c r="Y617" s="180" t="s">
        <v>5639</v>
      </c>
      <c r="Z617" s="180" t="s">
        <v>149</v>
      </c>
      <c r="AA617" s="320"/>
      <c r="AE617" s="320"/>
    </row>
    <row r="618" spans="9:31" ht="14" x14ac:dyDescent="0.3">
      <c r="I618" s="376" t="s">
        <v>1018</v>
      </c>
      <c r="J618" s="376" t="s">
        <v>1030</v>
      </c>
      <c r="K618" s="376" t="s">
        <v>2219</v>
      </c>
      <c r="L618" s="376" t="s">
        <v>2233</v>
      </c>
      <c r="N618" s="180" t="s">
        <v>3049</v>
      </c>
      <c r="O618" s="180" t="s">
        <v>5640</v>
      </c>
      <c r="P618" s="180" t="s">
        <v>189</v>
      </c>
      <c r="Q618" s="180" t="s">
        <v>5641</v>
      </c>
      <c r="R618" s="320"/>
      <c r="S618" s="180" t="s">
        <v>1099</v>
      </c>
      <c r="T618" s="180" t="s">
        <v>3148</v>
      </c>
      <c r="U618" s="180" t="s">
        <v>3188</v>
      </c>
      <c r="V618" s="180" t="s">
        <v>3187</v>
      </c>
      <c r="W618" s="180" t="s">
        <v>3013</v>
      </c>
      <c r="X618" s="180" t="s">
        <v>5642</v>
      </c>
      <c r="Y618" s="180" t="s">
        <v>5643</v>
      </c>
      <c r="Z618" s="180" t="s">
        <v>149</v>
      </c>
      <c r="AA618" s="320"/>
      <c r="AE618" s="320"/>
    </row>
    <row r="619" spans="9:31" ht="14" x14ac:dyDescent="0.3">
      <c r="I619" s="376" t="s">
        <v>1018</v>
      </c>
      <c r="J619" s="376" t="s">
        <v>1032</v>
      </c>
      <c r="K619" s="376" t="s">
        <v>2219</v>
      </c>
      <c r="L619" s="376" t="s">
        <v>2235</v>
      </c>
      <c r="N619" s="180" t="s">
        <v>3049</v>
      </c>
      <c r="O619" s="180" t="s">
        <v>3049</v>
      </c>
      <c r="P619" s="180" t="s">
        <v>189</v>
      </c>
      <c r="Q619" s="180" t="s">
        <v>5644</v>
      </c>
      <c r="R619" s="320"/>
      <c r="S619" s="180" t="s">
        <v>1099</v>
      </c>
      <c r="T619" s="180" t="s">
        <v>3148</v>
      </c>
      <c r="U619" s="180" t="s">
        <v>3188</v>
      </c>
      <c r="V619" s="180" t="s">
        <v>3187</v>
      </c>
      <c r="W619" s="180" t="s">
        <v>3013</v>
      </c>
      <c r="X619" s="180" t="s">
        <v>5645</v>
      </c>
      <c r="Y619" s="180" t="s">
        <v>5646</v>
      </c>
      <c r="Z619" s="180" t="s">
        <v>149</v>
      </c>
      <c r="AA619" s="320"/>
      <c r="AE619" s="320"/>
    </row>
    <row r="620" spans="9:31" ht="14" x14ac:dyDescent="0.3">
      <c r="I620" s="376" t="s">
        <v>1018</v>
      </c>
      <c r="J620" s="376" t="s">
        <v>1029</v>
      </c>
      <c r="K620" s="376" t="s">
        <v>2219</v>
      </c>
      <c r="L620" s="376" t="s">
        <v>2232</v>
      </c>
      <c r="N620" s="180" t="s">
        <v>3049</v>
      </c>
      <c r="O620" s="180" t="s">
        <v>5428</v>
      </c>
      <c r="P620" s="180" t="s">
        <v>189</v>
      </c>
      <c r="Q620" s="180" t="s">
        <v>5647</v>
      </c>
      <c r="R620" s="320"/>
      <c r="S620" s="180" t="s">
        <v>1099</v>
      </c>
      <c r="T620" s="180" t="s">
        <v>3148</v>
      </c>
      <c r="U620" s="180" t="s">
        <v>3188</v>
      </c>
      <c r="V620" s="180" t="s">
        <v>3187</v>
      </c>
      <c r="W620" s="180" t="s">
        <v>3013</v>
      </c>
      <c r="X620" s="180" t="s">
        <v>5648</v>
      </c>
      <c r="Y620" s="180" t="s">
        <v>5649</v>
      </c>
      <c r="Z620" s="180" t="s">
        <v>149</v>
      </c>
      <c r="AA620" s="320"/>
      <c r="AE620" s="320"/>
    </row>
    <row r="621" spans="9:31" ht="14" x14ac:dyDescent="0.3">
      <c r="I621" s="376" t="s">
        <v>1018</v>
      </c>
      <c r="J621" s="376" t="s">
        <v>1020</v>
      </c>
      <c r="K621" s="376" t="s">
        <v>2219</v>
      </c>
      <c r="L621" s="376" t="s">
        <v>2221</v>
      </c>
      <c r="N621" s="180" t="s">
        <v>3049</v>
      </c>
      <c r="O621" s="180" t="s">
        <v>5650</v>
      </c>
      <c r="P621" s="180" t="s">
        <v>189</v>
      </c>
      <c r="Q621" s="180" t="s">
        <v>5651</v>
      </c>
      <c r="R621" s="320"/>
      <c r="S621" s="180" t="s">
        <v>1099</v>
      </c>
      <c r="T621" s="180" t="s">
        <v>3148</v>
      </c>
      <c r="U621" s="180" t="s">
        <v>3188</v>
      </c>
      <c r="V621" s="180" t="s">
        <v>3187</v>
      </c>
      <c r="W621" s="180" t="s">
        <v>3013</v>
      </c>
      <c r="X621" s="180" t="s">
        <v>5652</v>
      </c>
      <c r="Y621" s="180" t="s">
        <v>5653</v>
      </c>
      <c r="Z621" s="180" t="s">
        <v>149</v>
      </c>
      <c r="AA621" s="320"/>
      <c r="AE621" s="320"/>
    </row>
    <row r="622" spans="9:31" ht="14" x14ac:dyDescent="0.3">
      <c r="I622" s="376" t="s">
        <v>1018</v>
      </c>
      <c r="J622" s="376" t="s">
        <v>1021</v>
      </c>
      <c r="K622" s="376" t="s">
        <v>2219</v>
      </c>
      <c r="L622" s="376" t="s">
        <v>2222</v>
      </c>
      <c r="N622" s="180" t="s">
        <v>3049</v>
      </c>
      <c r="O622" s="180" t="s">
        <v>555</v>
      </c>
      <c r="P622" s="180" t="s">
        <v>189</v>
      </c>
      <c r="Q622" s="180" t="s">
        <v>5654</v>
      </c>
      <c r="R622" s="320"/>
      <c r="S622" s="180" t="s">
        <v>1099</v>
      </c>
      <c r="T622" s="180" t="s">
        <v>3148</v>
      </c>
      <c r="U622" s="180" t="s">
        <v>3188</v>
      </c>
      <c r="V622" s="180" t="s">
        <v>3187</v>
      </c>
      <c r="W622" s="180" t="s">
        <v>3200</v>
      </c>
      <c r="X622" s="180" t="s">
        <v>5655</v>
      </c>
      <c r="Y622" s="180" t="s">
        <v>5656</v>
      </c>
      <c r="Z622" s="180" t="s">
        <v>151</v>
      </c>
      <c r="AA622" s="320"/>
      <c r="AE622" s="320"/>
    </row>
    <row r="623" spans="9:31" ht="14" x14ac:dyDescent="0.3">
      <c r="I623" s="376" t="s">
        <v>1018</v>
      </c>
      <c r="J623" s="376" t="s">
        <v>1033</v>
      </c>
      <c r="K623" s="376" t="s">
        <v>2219</v>
      </c>
      <c r="L623" s="376" t="s">
        <v>2236</v>
      </c>
      <c r="N623" s="180" t="s">
        <v>3049</v>
      </c>
      <c r="O623" s="180" t="s">
        <v>5657</v>
      </c>
      <c r="P623" s="180" t="s">
        <v>189</v>
      </c>
      <c r="Q623" s="180" t="s">
        <v>5658</v>
      </c>
      <c r="R623" s="320"/>
      <c r="S623" s="180" t="s">
        <v>1099</v>
      </c>
      <c r="T623" s="180" t="s">
        <v>3148</v>
      </c>
      <c r="U623" s="180" t="s">
        <v>3188</v>
      </c>
      <c r="V623" s="180" t="s">
        <v>3187</v>
      </c>
      <c r="W623" s="180" t="s">
        <v>3200</v>
      </c>
      <c r="X623" s="180" t="s">
        <v>5659</v>
      </c>
      <c r="Y623" s="180" t="s">
        <v>5660</v>
      </c>
      <c r="Z623" s="180" t="s">
        <v>151</v>
      </c>
      <c r="AA623" s="320"/>
      <c r="AE623" s="320"/>
    </row>
    <row r="624" spans="9:31" ht="14" x14ac:dyDescent="0.3">
      <c r="I624" s="376" t="s">
        <v>1018</v>
      </c>
      <c r="J624" s="376" t="s">
        <v>1024</v>
      </c>
      <c r="K624" s="376" t="s">
        <v>2219</v>
      </c>
      <c r="L624" s="376" t="s">
        <v>2226</v>
      </c>
      <c r="N624" s="180" t="s">
        <v>3049</v>
      </c>
      <c r="O624" s="180" t="s">
        <v>5661</v>
      </c>
      <c r="P624" s="180" t="s">
        <v>189</v>
      </c>
      <c r="Q624" s="180" t="s">
        <v>5662</v>
      </c>
      <c r="R624" s="320"/>
      <c r="S624" s="180" t="s">
        <v>1099</v>
      </c>
      <c r="T624" s="180" t="s">
        <v>3148</v>
      </c>
      <c r="U624" s="180" t="s">
        <v>3188</v>
      </c>
      <c r="V624" s="180" t="s">
        <v>3187</v>
      </c>
      <c r="W624" s="180" t="s">
        <v>3200</v>
      </c>
      <c r="X624" s="180" t="s">
        <v>5663</v>
      </c>
      <c r="Y624" s="180" t="s">
        <v>5664</v>
      </c>
      <c r="Z624" s="180" t="s">
        <v>151</v>
      </c>
      <c r="AA624" s="320"/>
      <c r="AE624" s="320"/>
    </row>
    <row r="625" spans="9:31" ht="14" x14ac:dyDescent="0.3">
      <c r="I625" s="376" t="s">
        <v>1018</v>
      </c>
      <c r="J625" s="376" t="s">
        <v>1028</v>
      </c>
      <c r="K625" s="376" t="s">
        <v>2219</v>
      </c>
      <c r="L625" s="376" t="s">
        <v>2230</v>
      </c>
      <c r="N625" s="180" t="s">
        <v>3049</v>
      </c>
      <c r="O625" s="180" t="s">
        <v>5665</v>
      </c>
      <c r="P625" s="180" t="s">
        <v>189</v>
      </c>
      <c r="Q625" s="180" t="s">
        <v>5666</v>
      </c>
      <c r="R625" s="320"/>
      <c r="S625" s="180" t="s">
        <v>1099</v>
      </c>
      <c r="T625" s="180" t="s">
        <v>3148</v>
      </c>
      <c r="U625" s="180" t="s">
        <v>3188</v>
      </c>
      <c r="V625" s="180" t="s">
        <v>3187</v>
      </c>
      <c r="W625" s="180" t="s">
        <v>3200</v>
      </c>
      <c r="X625" s="180" t="s">
        <v>5667</v>
      </c>
      <c r="Y625" s="180" t="s">
        <v>5668</v>
      </c>
      <c r="Z625" s="180" t="s">
        <v>151</v>
      </c>
      <c r="AA625" s="320"/>
      <c r="AE625" s="320"/>
    </row>
    <row r="626" spans="9:31" ht="14" x14ac:dyDescent="0.3">
      <c r="I626" s="376" t="s">
        <v>1018</v>
      </c>
      <c r="J626" s="376" t="s">
        <v>1025</v>
      </c>
      <c r="K626" s="376" t="s">
        <v>2219</v>
      </c>
      <c r="L626" s="376" t="s">
        <v>2227</v>
      </c>
      <c r="N626" s="180" t="s">
        <v>3049</v>
      </c>
      <c r="O626" s="180" t="s">
        <v>5669</v>
      </c>
      <c r="P626" s="180" t="s">
        <v>189</v>
      </c>
      <c r="Q626" s="180" t="s">
        <v>5670</v>
      </c>
      <c r="R626" s="320"/>
      <c r="S626" s="180" t="s">
        <v>1099</v>
      </c>
      <c r="T626" s="180" t="s">
        <v>3148</v>
      </c>
      <c r="U626" s="180" t="s">
        <v>3188</v>
      </c>
      <c r="V626" s="180" t="s">
        <v>3187</v>
      </c>
      <c r="W626" s="180" t="s">
        <v>3200</v>
      </c>
      <c r="X626" s="180" t="s">
        <v>5671</v>
      </c>
      <c r="Y626" s="180" t="s">
        <v>5672</v>
      </c>
      <c r="Z626" s="180" t="s">
        <v>151</v>
      </c>
      <c r="AA626" s="320"/>
      <c r="AE626" s="320"/>
    </row>
    <row r="627" spans="9:31" ht="14" x14ac:dyDescent="0.3">
      <c r="I627" s="376" t="s">
        <v>1018</v>
      </c>
      <c r="J627" s="376" t="s">
        <v>1019</v>
      </c>
      <c r="K627" s="376" t="s">
        <v>2219</v>
      </c>
      <c r="L627" s="376" t="s">
        <v>2220</v>
      </c>
      <c r="N627" s="180" t="s">
        <v>3058</v>
      </c>
      <c r="O627" s="180" t="s">
        <v>5673</v>
      </c>
      <c r="P627" s="180" t="s">
        <v>191</v>
      </c>
      <c r="Q627" s="180" t="s">
        <v>5674</v>
      </c>
      <c r="R627" s="320"/>
      <c r="S627" s="180" t="s">
        <v>1099</v>
      </c>
      <c r="T627" s="180" t="s">
        <v>3148</v>
      </c>
      <c r="U627" s="180" t="s">
        <v>3188</v>
      </c>
      <c r="V627" s="180" t="s">
        <v>3187</v>
      </c>
      <c r="W627" s="180" t="s">
        <v>3200</v>
      </c>
      <c r="X627" s="180" t="s">
        <v>5675</v>
      </c>
      <c r="Y627" s="180" t="s">
        <v>5676</v>
      </c>
      <c r="Z627" s="180" t="s">
        <v>151</v>
      </c>
      <c r="AA627" s="320"/>
      <c r="AE627" s="320"/>
    </row>
    <row r="628" spans="9:31" ht="14" x14ac:dyDescent="0.3">
      <c r="I628" s="376" t="s">
        <v>650</v>
      </c>
      <c r="J628" s="376" t="s">
        <v>779</v>
      </c>
      <c r="K628" s="376" t="s">
        <v>755</v>
      </c>
      <c r="L628" s="376" t="s">
        <v>780</v>
      </c>
      <c r="N628" s="180" t="s">
        <v>3058</v>
      </c>
      <c r="O628" s="180" t="s">
        <v>5677</v>
      </c>
      <c r="P628" s="180" t="s">
        <v>191</v>
      </c>
      <c r="Q628" s="180" t="s">
        <v>5678</v>
      </c>
      <c r="R628" s="320"/>
      <c r="S628" s="180" t="s">
        <v>1099</v>
      </c>
      <c r="T628" s="180" t="s">
        <v>3148</v>
      </c>
      <c r="U628" s="180" t="s">
        <v>3188</v>
      </c>
      <c r="V628" s="180" t="s">
        <v>3187</v>
      </c>
      <c r="W628" s="180" t="s">
        <v>3200</v>
      </c>
      <c r="X628" s="180" t="s">
        <v>5679</v>
      </c>
      <c r="Y628" s="180" t="s">
        <v>5680</v>
      </c>
      <c r="Z628" s="180" t="s">
        <v>151</v>
      </c>
      <c r="AA628" s="320"/>
      <c r="AE628" s="320"/>
    </row>
    <row r="629" spans="9:31" ht="14" x14ac:dyDescent="0.3">
      <c r="I629" s="376" t="s">
        <v>650</v>
      </c>
      <c r="J629" s="376" t="s">
        <v>777</v>
      </c>
      <c r="K629" s="376" t="s">
        <v>755</v>
      </c>
      <c r="L629" s="376" t="s">
        <v>778</v>
      </c>
      <c r="N629" s="180" t="s">
        <v>3058</v>
      </c>
      <c r="O629" s="180" t="s">
        <v>5681</v>
      </c>
      <c r="P629" s="180" t="s">
        <v>191</v>
      </c>
      <c r="Q629" s="180" t="s">
        <v>5682</v>
      </c>
      <c r="R629" s="320"/>
      <c r="S629" s="180" t="s">
        <v>1099</v>
      </c>
      <c r="T629" s="180" t="s">
        <v>3148</v>
      </c>
      <c r="U629" s="180" t="s">
        <v>3188</v>
      </c>
      <c r="V629" s="180" t="s">
        <v>3187</v>
      </c>
      <c r="W629" s="180" t="s">
        <v>3200</v>
      </c>
      <c r="X629" s="180" t="s">
        <v>5683</v>
      </c>
      <c r="Y629" s="180" t="s">
        <v>5684</v>
      </c>
      <c r="Z629" s="180" t="s">
        <v>151</v>
      </c>
      <c r="AA629" s="320"/>
      <c r="AE629" s="320"/>
    </row>
    <row r="630" spans="9:31" ht="14" x14ac:dyDescent="0.3">
      <c r="I630" s="376" t="s">
        <v>650</v>
      </c>
      <c r="J630" s="376" t="s">
        <v>796</v>
      </c>
      <c r="K630" s="376" t="s">
        <v>755</v>
      </c>
      <c r="L630" s="376" t="s">
        <v>797</v>
      </c>
      <c r="N630" s="180" t="s">
        <v>3058</v>
      </c>
      <c r="O630" s="180" t="s">
        <v>5685</v>
      </c>
      <c r="P630" s="180" t="s">
        <v>191</v>
      </c>
      <c r="Q630" s="180" t="s">
        <v>5686</v>
      </c>
      <c r="R630" s="320"/>
      <c r="S630" s="180" t="s">
        <v>1099</v>
      </c>
      <c r="T630" s="180" t="s">
        <v>3148</v>
      </c>
      <c r="U630" s="180" t="s">
        <v>3188</v>
      </c>
      <c r="V630" s="180" t="s">
        <v>3187</v>
      </c>
      <c r="W630" s="180" t="s">
        <v>3200</v>
      </c>
      <c r="X630" s="180" t="s">
        <v>5687</v>
      </c>
      <c r="Y630" s="180" t="s">
        <v>5688</v>
      </c>
      <c r="Z630" s="180" t="s">
        <v>151</v>
      </c>
      <c r="AA630" s="320"/>
      <c r="AE630" s="320"/>
    </row>
    <row r="631" spans="9:31" ht="14" x14ac:dyDescent="0.3">
      <c r="I631" s="376" t="s">
        <v>650</v>
      </c>
      <c r="J631" s="376" t="s">
        <v>652</v>
      </c>
      <c r="K631" s="376" t="s">
        <v>755</v>
      </c>
      <c r="L631" s="376" t="s">
        <v>757</v>
      </c>
      <c r="N631" s="180" t="s">
        <v>3058</v>
      </c>
      <c r="O631" s="180" t="s">
        <v>5689</v>
      </c>
      <c r="P631" s="180" t="s">
        <v>191</v>
      </c>
      <c r="Q631" s="180" t="s">
        <v>5690</v>
      </c>
      <c r="R631" s="320"/>
      <c r="S631" s="180" t="s">
        <v>1099</v>
      </c>
      <c r="T631" s="180" t="s">
        <v>3148</v>
      </c>
      <c r="U631" s="180" t="s">
        <v>3188</v>
      </c>
      <c r="V631" s="180" t="s">
        <v>3187</v>
      </c>
      <c r="W631" s="180" t="s">
        <v>3200</v>
      </c>
      <c r="X631" s="180" t="s">
        <v>5691</v>
      </c>
      <c r="Y631" s="180" t="s">
        <v>5692</v>
      </c>
      <c r="Z631" s="180" t="s">
        <v>151</v>
      </c>
      <c r="AA631" s="320"/>
      <c r="AE631" s="320"/>
    </row>
    <row r="632" spans="9:31" ht="14" x14ac:dyDescent="0.3">
      <c r="I632" s="376" t="s">
        <v>650</v>
      </c>
      <c r="J632" s="376" t="s">
        <v>653</v>
      </c>
      <c r="K632" s="376" t="s">
        <v>755</v>
      </c>
      <c r="L632" s="376" t="s">
        <v>770</v>
      </c>
      <c r="N632" s="180" t="s">
        <v>3058</v>
      </c>
      <c r="O632" s="180" t="s">
        <v>3192</v>
      </c>
      <c r="P632" s="180" t="s">
        <v>191</v>
      </c>
      <c r="Q632" s="180" t="s">
        <v>5693</v>
      </c>
      <c r="R632" s="320"/>
      <c r="S632" s="180" t="s">
        <v>1099</v>
      </c>
      <c r="T632" s="180" t="s">
        <v>3148</v>
      </c>
      <c r="U632" s="180" t="s">
        <v>3188</v>
      </c>
      <c r="V632" s="180" t="s">
        <v>3187</v>
      </c>
      <c r="W632" s="180" t="s">
        <v>3200</v>
      </c>
      <c r="X632" s="180" t="s">
        <v>5694</v>
      </c>
      <c r="Y632" s="180" t="s">
        <v>5695</v>
      </c>
      <c r="Z632" s="180" t="s">
        <v>151</v>
      </c>
      <c r="AA632" s="320"/>
      <c r="AE632" s="320"/>
    </row>
    <row r="633" spans="9:31" ht="14" x14ac:dyDescent="0.3">
      <c r="I633" s="376" t="s">
        <v>650</v>
      </c>
      <c r="J633" s="376" t="s">
        <v>766</v>
      </c>
      <c r="K633" s="376" t="s">
        <v>755</v>
      </c>
      <c r="L633" s="376" t="s">
        <v>767</v>
      </c>
      <c r="N633" s="180" t="s">
        <v>3058</v>
      </c>
      <c r="O633" s="180" t="s">
        <v>4272</v>
      </c>
      <c r="P633" s="180" t="s">
        <v>191</v>
      </c>
      <c r="Q633" s="180" t="s">
        <v>5696</v>
      </c>
      <c r="R633" s="320"/>
      <c r="S633" s="180" t="s">
        <v>1099</v>
      </c>
      <c r="T633" s="180" t="s">
        <v>3148</v>
      </c>
      <c r="U633" s="180" t="s">
        <v>3188</v>
      </c>
      <c r="V633" s="180" t="s">
        <v>3187</v>
      </c>
      <c r="W633" s="180" t="s">
        <v>3200</v>
      </c>
      <c r="X633" s="180" t="s">
        <v>5697</v>
      </c>
      <c r="Y633" s="180" t="s">
        <v>5698</v>
      </c>
      <c r="Z633" s="180" t="s">
        <v>151</v>
      </c>
      <c r="AA633" s="320"/>
      <c r="AE633" s="320"/>
    </row>
    <row r="634" spans="9:31" ht="14" x14ac:dyDescent="0.3">
      <c r="I634" s="376" t="s">
        <v>650</v>
      </c>
      <c r="J634" s="376" t="s">
        <v>658</v>
      </c>
      <c r="K634" s="376" t="s">
        <v>755</v>
      </c>
      <c r="L634" s="376" t="s">
        <v>759</v>
      </c>
      <c r="N634" s="180" t="s">
        <v>3058</v>
      </c>
      <c r="O634" s="180" t="s">
        <v>5699</v>
      </c>
      <c r="P634" s="180" t="s">
        <v>191</v>
      </c>
      <c r="Q634" s="180" t="s">
        <v>5700</v>
      </c>
      <c r="R634" s="320"/>
      <c r="S634" s="180" t="s">
        <v>1099</v>
      </c>
      <c r="T634" s="180" t="s">
        <v>3148</v>
      </c>
      <c r="U634" s="180" t="s">
        <v>3188</v>
      </c>
      <c r="V634" s="180" t="s">
        <v>3187</v>
      </c>
      <c r="W634" s="180" t="s">
        <v>3200</v>
      </c>
      <c r="X634" s="180" t="s">
        <v>5701</v>
      </c>
      <c r="Y634" s="180" t="s">
        <v>5702</v>
      </c>
      <c r="Z634" s="180" t="s">
        <v>151</v>
      </c>
      <c r="AA634" s="320"/>
      <c r="AE634" s="320"/>
    </row>
    <row r="635" spans="9:31" ht="14" x14ac:dyDescent="0.3">
      <c r="I635" s="376" t="s">
        <v>650</v>
      </c>
      <c r="J635" s="376" t="s">
        <v>763</v>
      </c>
      <c r="K635" s="376" t="s">
        <v>755</v>
      </c>
      <c r="L635" s="376" t="s">
        <v>764</v>
      </c>
      <c r="N635" s="180" t="s">
        <v>3058</v>
      </c>
      <c r="O635" s="180" t="s">
        <v>3056</v>
      </c>
      <c r="P635" s="180" t="s">
        <v>191</v>
      </c>
      <c r="Q635" s="180" t="s">
        <v>5703</v>
      </c>
      <c r="R635" s="320"/>
      <c r="S635" s="180" t="s">
        <v>1099</v>
      </c>
      <c r="T635" s="180" t="s">
        <v>3148</v>
      </c>
      <c r="U635" s="180" t="s">
        <v>3188</v>
      </c>
      <c r="V635" s="180" t="s">
        <v>3187</v>
      </c>
      <c r="W635" s="180" t="s">
        <v>3200</v>
      </c>
      <c r="X635" s="180" t="s">
        <v>5704</v>
      </c>
      <c r="Y635" s="180" t="s">
        <v>5705</v>
      </c>
      <c r="Z635" s="180" t="s">
        <v>151</v>
      </c>
      <c r="AA635" s="320"/>
      <c r="AE635" s="320"/>
    </row>
    <row r="636" spans="9:31" ht="14" x14ac:dyDescent="0.3">
      <c r="I636" s="376" t="s">
        <v>650</v>
      </c>
      <c r="J636" s="376" t="s">
        <v>783</v>
      </c>
      <c r="K636" s="376" t="s">
        <v>755</v>
      </c>
      <c r="L636" s="376" t="s">
        <v>784</v>
      </c>
      <c r="N636" s="180" t="s">
        <v>3058</v>
      </c>
      <c r="O636" s="180" t="s">
        <v>5706</v>
      </c>
      <c r="P636" s="180" t="s">
        <v>191</v>
      </c>
      <c r="Q636" s="180" t="s">
        <v>5707</v>
      </c>
      <c r="R636" s="320"/>
      <c r="S636" s="180" t="s">
        <v>1099</v>
      </c>
      <c r="T636" s="180" t="s">
        <v>3148</v>
      </c>
      <c r="U636" s="180" t="s">
        <v>3188</v>
      </c>
      <c r="V636" s="180" t="s">
        <v>3187</v>
      </c>
      <c r="W636" s="180" t="s">
        <v>3205</v>
      </c>
      <c r="X636" s="180" t="s">
        <v>5708</v>
      </c>
      <c r="Y636" s="180" t="s">
        <v>5709</v>
      </c>
      <c r="Z636" s="180" t="s">
        <v>153</v>
      </c>
      <c r="AA636" s="320"/>
      <c r="AE636" s="320"/>
    </row>
    <row r="637" spans="9:31" ht="14" x14ac:dyDescent="0.3">
      <c r="I637" s="376" t="s">
        <v>650</v>
      </c>
      <c r="J637" s="376" t="s">
        <v>789</v>
      </c>
      <c r="K637" s="376" t="s">
        <v>755</v>
      </c>
      <c r="L637" s="376" t="s">
        <v>790</v>
      </c>
      <c r="N637" s="180" t="s">
        <v>3058</v>
      </c>
      <c r="O637" s="180" t="s">
        <v>1788</v>
      </c>
      <c r="P637" s="180" t="s">
        <v>191</v>
      </c>
      <c r="Q637" s="180" t="s">
        <v>5710</v>
      </c>
      <c r="R637" s="320"/>
      <c r="S637" s="180" t="s">
        <v>1099</v>
      </c>
      <c r="T637" s="180" t="s">
        <v>3148</v>
      </c>
      <c r="U637" s="180" t="s">
        <v>3188</v>
      </c>
      <c r="V637" s="180" t="s">
        <v>3187</v>
      </c>
      <c r="W637" s="180" t="s">
        <v>3205</v>
      </c>
      <c r="X637" s="180" t="s">
        <v>5711</v>
      </c>
      <c r="Y637" s="180" t="s">
        <v>5712</v>
      </c>
      <c r="Z637" s="180" t="s">
        <v>153</v>
      </c>
      <c r="AA637" s="320"/>
      <c r="AE637" s="320"/>
    </row>
    <row r="638" spans="9:31" ht="14" x14ac:dyDescent="0.3">
      <c r="I638" s="376" t="s">
        <v>650</v>
      </c>
      <c r="J638" s="376" t="s">
        <v>781</v>
      </c>
      <c r="K638" s="376" t="s">
        <v>755</v>
      </c>
      <c r="L638" s="376" t="s">
        <v>782</v>
      </c>
      <c r="N638" s="180" t="s">
        <v>3058</v>
      </c>
      <c r="O638" s="180" t="s">
        <v>5713</v>
      </c>
      <c r="P638" s="180" t="s">
        <v>191</v>
      </c>
      <c r="Q638" s="180" t="s">
        <v>5714</v>
      </c>
      <c r="R638" s="320"/>
      <c r="S638" s="180" t="s">
        <v>1099</v>
      </c>
      <c r="T638" s="180" t="s">
        <v>3148</v>
      </c>
      <c r="U638" s="180" t="s">
        <v>3188</v>
      </c>
      <c r="V638" s="180" t="s">
        <v>3187</v>
      </c>
      <c r="W638" s="180" t="s">
        <v>3205</v>
      </c>
      <c r="X638" s="180" t="s">
        <v>5715</v>
      </c>
      <c r="Y638" s="180" t="s">
        <v>5716</v>
      </c>
      <c r="Z638" s="180" t="s">
        <v>153</v>
      </c>
      <c r="AA638" s="320"/>
      <c r="AE638" s="320"/>
    </row>
    <row r="639" spans="9:31" ht="14" x14ac:dyDescent="0.3">
      <c r="I639" s="376" t="s">
        <v>650</v>
      </c>
      <c r="J639" s="376" t="s">
        <v>791</v>
      </c>
      <c r="K639" s="376" t="s">
        <v>755</v>
      </c>
      <c r="L639" s="376" t="s">
        <v>792</v>
      </c>
      <c r="N639" s="180" t="s">
        <v>3058</v>
      </c>
      <c r="O639" s="180" t="s">
        <v>5717</v>
      </c>
      <c r="P639" s="180" t="s">
        <v>191</v>
      </c>
      <c r="Q639" s="180" t="s">
        <v>5718</v>
      </c>
      <c r="R639" s="320"/>
      <c r="S639" s="180" t="s">
        <v>1099</v>
      </c>
      <c r="T639" s="180" t="s">
        <v>3148</v>
      </c>
      <c r="U639" s="180" t="s">
        <v>3188</v>
      </c>
      <c r="V639" s="180" t="s">
        <v>3187</v>
      </c>
      <c r="W639" s="180" t="s">
        <v>3205</v>
      </c>
      <c r="X639" s="180" t="s">
        <v>5719</v>
      </c>
      <c r="Y639" s="180" t="s">
        <v>3920</v>
      </c>
      <c r="Z639" s="180" t="s">
        <v>153</v>
      </c>
      <c r="AA639" s="320"/>
      <c r="AE639" s="320"/>
    </row>
    <row r="640" spans="9:31" ht="14" x14ac:dyDescent="0.3">
      <c r="I640" s="376" t="s">
        <v>650</v>
      </c>
      <c r="J640" s="376" t="s">
        <v>785</v>
      </c>
      <c r="K640" s="376" t="s">
        <v>755</v>
      </c>
      <c r="L640" s="376" t="s">
        <v>786</v>
      </c>
      <c r="N640" s="180" t="s">
        <v>3058</v>
      </c>
      <c r="O640" s="180" t="s">
        <v>816</v>
      </c>
      <c r="P640" s="180" t="s">
        <v>191</v>
      </c>
      <c r="Q640" s="180" t="s">
        <v>5720</v>
      </c>
      <c r="R640" s="320"/>
      <c r="S640" s="180" t="s">
        <v>1099</v>
      </c>
      <c r="T640" s="180" t="s">
        <v>3148</v>
      </c>
      <c r="U640" s="180" t="s">
        <v>3188</v>
      </c>
      <c r="V640" s="180" t="s">
        <v>3187</v>
      </c>
      <c r="W640" s="180" t="s">
        <v>3205</v>
      </c>
      <c r="X640" s="180" t="s">
        <v>5721</v>
      </c>
      <c r="Y640" s="180" t="s">
        <v>5722</v>
      </c>
      <c r="Z640" s="180" t="s">
        <v>153</v>
      </c>
      <c r="AA640" s="320"/>
      <c r="AE640" s="320"/>
    </row>
    <row r="641" spans="9:31" ht="14" x14ac:dyDescent="0.3">
      <c r="I641" s="376" t="s">
        <v>650</v>
      </c>
      <c r="J641" s="376" t="s">
        <v>768</v>
      </c>
      <c r="K641" s="376" t="s">
        <v>755</v>
      </c>
      <c r="L641" s="376" t="s">
        <v>769</v>
      </c>
      <c r="N641" s="180" t="s">
        <v>3058</v>
      </c>
      <c r="O641" s="180" t="s">
        <v>5723</v>
      </c>
      <c r="P641" s="180" t="s">
        <v>191</v>
      </c>
      <c r="Q641" s="180" t="s">
        <v>5724</v>
      </c>
      <c r="R641" s="320"/>
      <c r="S641" s="180" t="s">
        <v>1099</v>
      </c>
      <c r="T641" s="180" t="s">
        <v>3148</v>
      </c>
      <c r="U641" s="180" t="s">
        <v>3188</v>
      </c>
      <c r="V641" s="180" t="s">
        <v>3187</v>
      </c>
      <c r="W641" s="180" t="s">
        <v>3205</v>
      </c>
      <c r="X641" s="180" t="s">
        <v>5725</v>
      </c>
      <c r="Y641" s="180" t="s">
        <v>5726</v>
      </c>
      <c r="Z641" s="180" t="s">
        <v>153</v>
      </c>
      <c r="AA641" s="320"/>
      <c r="AE641" s="320"/>
    </row>
    <row r="642" spans="9:31" ht="14" x14ac:dyDescent="0.3">
      <c r="I642" s="376" t="s">
        <v>650</v>
      </c>
      <c r="J642" s="376" t="s">
        <v>659</v>
      </c>
      <c r="K642" s="376" t="s">
        <v>755</v>
      </c>
      <c r="L642" s="376" t="s">
        <v>762</v>
      </c>
      <c r="N642" s="180" t="s">
        <v>3058</v>
      </c>
      <c r="O642" s="180" t="s">
        <v>374</v>
      </c>
      <c r="P642" s="180" t="s">
        <v>191</v>
      </c>
      <c r="Q642" s="180" t="s">
        <v>5727</v>
      </c>
      <c r="R642" s="320"/>
      <c r="S642" s="180" t="s">
        <v>1099</v>
      </c>
      <c r="T642" s="180" t="s">
        <v>3148</v>
      </c>
      <c r="U642" s="180" t="s">
        <v>3188</v>
      </c>
      <c r="V642" s="180" t="s">
        <v>3187</v>
      </c>
      <c r="W642" s="180" t="s">
        <v>3205</v>
      </c>
      <c r="X642" s="180" t="s">
        <v>5728</v>
      </c>
      <c r="Y642" s="180" t="s">
        <v>5729</v>
      </c>
      <c r="Z642" s="180" t="s">
        <v>153</v>
      </c>
      <c r="AA642" s="320"/>
      <c r="AE642" s="320"/>
    </row>
    <row r="643" spans="9:31" ht="14" x14ac:dyDescent="0.3">
      <c r="I643" s="376" t="s">
        <v>650</v>
      </c>
      <c r="J643" s="376" t="s">
        <v>787</v>
      </c>
      <c r="K643" s="376" t="s">
        <v>755</v>
      </c>
      <c r="L643" s="376" t="s">
        <v>788</v>
      </c>
      <c r="N643" s="180" t="s">
        <v>3058</v>
      </c>
      <c r="O643" s="180" t="s">
        <v>5730</v>
      </c>
      <c r="P643" s="180" t="s">
        <v>191</v>
      </c>
      <c r="Q643" s="180" t="s">
        <v>5731</v>
      </c>
      <c r="R643" s="320"/>
      <c r="S643" s="180" t="s">
        <v>1099</v>
      </c>
      <c r="T643" s="180" t="s">
        <v>3148</v>
      </c>
      <c r="U643" s="180" t="s">
        <v>3188</v>
      </c>
      <c r="V643" s="180" t="s">
        <v>3187</v>
      </c>
      <c r="W643" s="180" t="s">
        <v>3205</v>
      </c>
      <c r="X643" s="180" t="s">
        <v>5732</v>
      </c>
      <c r="Y643" s="180" t="s">
        <v>5519</v>
      </c>
      <c r="Z643" s="180" t="s">
        <v>153</v>
      </c>
      <c r="AA643" s="320"/>
      <c r="AE643" s="320"/>
    </row>
    <row r="644" spans="9:31" ht="14" x14ac:dyDescent="0.3">
      <c r="I644" s="376" t="s">
        <v>650</v>
      </c>
      <c r="J644" s="376" t="s">
        <v>660</v>
      </c>
      <c r="K644" s="376" t="s">
        <v>755</v>
      </c>
      <c r="L644" s="376" t="s">
        <v>774</v>
      </c>
      <c r="N644" s="180" t="s">
        <v>3065</v>
      </c>
      <c r="O644" s="180" t="s">
        <v>5733</v>
      </c>
      <c r="P644" s="180" t="s">
        <v>101</v>
      </c>
      <c r="Q644" s="180" t="s">
        <v>5734</v>
      </c>
      <c r="R644" s="320"/>
      <c r="S644" s="180" t="s">
        <v>1099</v>
      </c>
      <c r="T644" s="180" t="s">
        <v>3148</v>
      </c>
      <c r="U644" s="180" t="s">
        <v>3188</v>
      </c>
      <c r="V644" s="180" t="s">
        <v>3187</v>
      </c>
      <c r="W644" s="180" t="s">
        <v>3205</v>
      </c>
      <c r="X644" s="180" t="s">
        <v>5735</v>
      </c>
      <c r="Y644" s="180" t="s">
        <v>5736</v>
      </c>
      <c r="Z644" s="180" t="s">
        <v>153</v>
      </c>
      <c r="AA644" s="320"/>
      <c r="AE644" s="320"/>
    </row>
    <row r="645" spans="9:31" ht="14" x14ac:dyDescent="0.3">
      <c r="I645" s="376" t="s">
        <v>650</v>
      </c>
      <c r="J645" s="376" t="s">
        <v>655</v>
      </c>
      <c r="K645" s="376" t="s">
        <v>755</v>
      </c>
      <c r="L645" s="376" t="s">
        <v>772</v>
      </c>
      <c r="N645" s="180" t="s">
        <v>3065</v>
      </c>
      <c r="O645" s="180" t="s">
        <v>3065</v>
      </c>
      <c r="P645" s="180" t="s">
        <v>101</v>
      </c>
      <c r="Q645" s="180" t="s">
        <v>5737</v>
      </c>
      <c r="R645" s="320"/>
      <c r="S645" s="180" t="s">
        <v>1099</v>
      </c>
      <c r="T645" s="180" t="s">
        <v>3148</v>
      </c>
      <c r="U645" s="180" t="s">
        <v>3188</v>
      </c>
      <c r="V645" s="180" t="s">
        <v>3187</v>
      </c>
      <c r="W645" s="180" t="s">
        <v>3196</v>
      </c>
      <c r="X645" s="180" t="s">
        <v>5738</v>
      </c>
      <c r="Y645" s="180" t="s">
        <v>3196</v>
      </c>
      <c r="Z645" s="180" t="s">
        <v>155</v>
      </c>
      <c r="AA645" s="320"/>
      <c r="AE645" s="320"/>
    </row>
    <row r="646" spans="9:31" ht="14" x14ac:dyDescent="0.3">
      <c r="I646" s="376" t="s">
        <v>650</v>
      </c>
      <c r="J646" s="376" t="s">
        <v>661</v>
      </c>
      <c r="K646" s="376" t="s">
        <v>755</v>
      </c>
      <c r="L646" s="376" t="s">
        <v>771</v>
      </c>
      <c r="N646" s="180" t="s">
        <v>3065</v>
      </c>
      <c r="O646" s="180" t="s">
        <v>5739</v>
      </c>
      <c r="P646" s="180" t="s">
        <v>101</v>
      </c>
      <c r="Q646" s="180" t="s">
        <v>5740</v>
      </c>
      <c r="R646" s="320"/>
      <c r="S646" s="180" t="s">
        <v>1099</v>
      </c>
      <c r="T646" s="180" t="s">
        <v>3148</v>
      </c>
      <c r="U646" s="180" t="s">
        <v>3188</v>
      </c>
      <c r="V646" s="180" t="s">
        <v>3187</v>
      </c>
      <c r="W646" s="180" t="s">
        <v>3196</v>
      </c>
      <c r="X646" s="180" t="s">
        <v>5741</v>
      </c>
      <c r="Y646" s="180" t="s">
        <v>5742</v>
      </c>
      <c r="Z646" s="180" t="s">
        <v>155</v>
      </c>
      <c r="AA646" s="320"/>
      <c r="AE646" s="320"/>
    </row>
    <row r="647" spans="9:31" ht="14" x14ac:dyDescent="0.3">
      <c r="I647" s="376" t="s">
        <v>650</v>
      </c>
      <c r="J647" s="376" t="s">
        <v>775</v>
      </c>
      <c r="K647" s="376" t="s">
        <v>755</v>
      </c>
      <c r="L647" s="376" t="s">
        <v>776</v>
      </c>
      <c r="N647" s="180" t="s">
        <v>3065</v>
      </c>
      <c r="O647" s="180" t="s">
        <v>5743</v>
      </c>
      <c r="P647" s="180" t="s">
        <v>101</v>
      </c>
      <c r="Q647" s="180" t="s">
        <v>5744</v>
      </c>
      <c r="R647" s="320"/>
      <c r="S647" s="180" t="s">
        <v>1099</v>
      </c>
      <c r="T647" s="180" t="s">
        <v>3148</v>
      </c>
      <c r="U647" s="180" t="s">
        <v>3188</v>
      </c>
      <c r="V647" s="180" t="s">
        <v>3187</v>
      </c>
      <c r="W647" s="180" t="s">
        <v>3196</v>
      </c>
      <c r="X647" s="180" t="s">
        <v>5745</v>
      </c>
      <c r="Y647" s="180" t="s">
        <v>5746</v>
      </c>
      <c r="Z647" s="180" t="s">
        <v>155</v>
      </c>
      <c r="AA647" s="320"/>
      <c r="AE647" s="320"/>
    </row>
    <row r="648" spans="9:31" ht="14" x14ac:dyDescent="0.3">
      <c r="I648" s="376" t="s">
        <v>650</v>
      </c>
      <c r="J648" s="376" t="s">
        <v>798</v>
      </c>
      <c r="K648" s="376" t="s">
        <v>755</v>
      </c>
      <c r="L648" s="376" t="s">
        <v>799</v>
      </c>
      <c r="N648" s="180" t="s">
        <v>3065</v>
      </c>
      <c r="O648" s="180" t="s">
        <v>5747</v>
      </c>
      <c r="P648" s="180" t="s">
        <v>101</v>
      </c>
      <c r="Q648" s="180" t="s">
        <v>5748</v>
      </c>
      <c r="R648" s="320"/>
      <c r="S648" s="180" t="s">
        <v>1099</v>
      </c>
      <c r="T648" s="180" t="s">
        <v>3148</v>
      </c>
      <c r="U648" s="180" t="s">
        <v>3188</v>
      </c>
      <c r="V648" s="180" t="s">
        <v>3187</v>
      </c>
      <c r="W648" s="180" t="s">
        <v>3196</v>
      </c>
      <c r="X648" s="180" t="s">
        <v>5749</v>
      </c>
      <c r="Y648" s="180" t="s">
        <v>5443</v>
      </c>
      <c r="Z648" s="180" t="s">
        <v>155</v>
      </c>
      <c r="AA648" s="320"/>
      <c r="AE648" s="320"/>
    </row>
    <row r="649" spans="9:31" ht="14" x14ac:dyDescent="0.3">
      <c r="I649" s="376" t="s">
        <v>650</v>
      </c>
      <c r="J649" s="376" t="s">
        <v>651</v>
      </c>
      <c r="K649" s="376" t="s">
        <v>755</v>
      </c>
      <c r="L649" s="376" t="s">
        <v>761</v>
      </c>
      <c r="N649" s="180" t="s">
        <v>3065</v>
      </c>
      <c r="O649" s="180" t="s">
        <v>5750</v>
      </c>
      <c r="P649" s="180" t="s">
        <v>101</v>
      </c>
      <c r="Q649" s="180" t="s">
        <v>5751</v>
      </c>
      <c r="R649" s="320"/>
      <c r="S649" s="180" t="s">
        <v>1099</v>
      </c>
      <c r="T649" s="180" t="s">
        <v>3148</v>
      </c>
      <c r="U649" s="180" t="s">
        <v>3188</v>
      </c>
      <c r="V649" s="180" t="s">
        <v>3187</v>
      </c>
      <c r="W649" s="180" t="s">
        <v>3196</v>
      </c>
      <c r="X649" s="180" t="s">
        <v>5752</v>
      </c>
      <c r="Y649" s="180" t="s">
        <v>4644</v>
      </c>
      <c r="Z649" s="180" t="s">
        <v>155</v>
      </c>
      <c r="AA649" s="320"/>
      <c r="AE649" s="320"/>
    </row>
    <row r="650" spans="9:31" ht="14" x14ac:dyDescent="0.3">
      <c r="I650" s="376" t="s">
        <v>650</v>
      </c>
      <c r="J650" s="376" t="s">
        <v>657</v>
      </c>
      <c r="K650" s="376" t="s">
        <v>755</v>
      </c>
      <c r="L650" s="376" t="s">
        <v>758</v>
      </c>
      <c r="N650" s="180" t="s">
        <v>3065</v>
      </c>
      <c r="O650" s="180" t="s">
        <v>5753</v>
      </c>
      <c r="P650" s="180" t="s">
        <v>101</v>
      </c>
      <c r="Q650" s="180" t="s">
        <v>5754</v>
      </c>
      <c r="R650" s="320"/>
      <c r="S650" s="180" t="s">
        <v>1099</v>
      </c>
      <c r="T650" s="180" t="s">
        <v>3148</v>
      </c>
      <c r="U650" s="180" t="s">
        <v>3188</v>
      </c>
      <c r="V650" s="180" t="s">
        <v>3187</v>
      </c>
      <c r="W650" s="180" t="s">
        <v>3196</v>
      </c>
      <c r="X650" s="180" t="s">
        <v>5755</v>
      </c>
      <c r="Y650" s="180" t="s">
        <v>5756</v>
      </c>
      <c r="Z650" s="180" t="s">
        <v>155</v>
      </c>
      <c r="AA650" s="320"/>
      <c r="AE650" s="320"/>
    </row>
    <row r="651" spans="9:31" ht="14" x14ac:dyDescent="0.3">
      <c r="I651" s="376" t="s">
        <v>650</v>
      </c>
      <c r="J651" s="376" t="s">
        <v>662</v>
      </c>
      <c r="K651" s="376" t="s">
        <v>755</v>
      </c>
      <c r="L651" s="376" t="s">
        <v>760</v>
      </c>
      <c r="N651" s="180" t="s">
        <v>3065</v>
      </c>
      <c r="O651" s="180" t="s">
        <v>3967</v>
      </c>
      <c r="P651" s="180" t="s">
        <v>101</v>
      </c>
      <c r="Q651" s="180" t="s">
        <v>5757</v>
      </c>
      <c r="R651" s="320"/>
      <c r="S651" s="180" t="s">
        <v>1099</v>
      </c>
      <c r="T651" s="180" t="s">
        <v>3148</v>
      </c>
      <c r="U651" s="180" t="s">
        <v>3188</v>
      </c>
      <c r="V651" s="180" t="s">
        <v>3187</v>
      </c>
      <c r="W651" s="180" t="s">
        <v>3196</v>
      </c>
      <c r="X651" s="180" t="s">
        <v>5758</v>
      </c>
      <c r="Y651" s="180" t="s">
        <v>5759</v>
      </c>
      <c r="Z651" s="180" t="s">
        <v>155</v>
      </c>
      <c r="AA651" s="320"/>
      <c r="AE651" s="320"/>
    </row>
    <row r="652" spans="9:31" ht="14" x14ac:dyDescent="0.3">
      <c r="I652" s="376" t="s">
        <v>650</v>
      </c>
      <c r="J652" s="376" t="s">
        <v>650</v>
      </c>
      <c r="K652" s="376" t="s">
        <v>755</v>
      </c>
      <c r="L652" s="376" t="s">
        <v>756</v>
      </c>
      <c r="N652" s="180" t="s">
        <v>3065</v>
      </c>
      <c r="O652" s="180" t="s">
        <v>5760</v>
      </c>
      <c r="P652" s="180" t="s">
        <v>101</v>
      </c>
      <c r="Q652" s="180" t="s">
        <v>5761</v>
      </c>
      <c r="R652" s="320"/>
      <c r="S652" s="180" t="s">
        <v>1099</v>
      </c>
      <c r="T652" s="180" t="s">
        <v>3148</v>
      </c>
      <c r="U652" s="180" t="s">
        <v>3188</v>
      </c>
      <c r="V652" s="180" t="s">
        <v>3187</v>
      </c>
      <c r="W652" s="180" t="s">
        <v>3196</v>
      </c>
      <c r="X652" s="180" t="s">
        <v>5762</v>
      </c>
      <c r="Y652" s="180" t="s">
        <v>5763</v>
      </c>
      <c r="Z652" s="180" t="s">
        <v>155</v>
      </c>
      <c r="AA652" s="320"/>
      <c r="AE652" s="320"/>
    </row>
    <row r="653" spans="9:31" ht="14" x14ac:dyDescent="0.3">
      <c r="I653" s="376" t="s">
        <v>650</v>
      </c>
      <c r="J653" s="376" t="s">
        <v>794</v>
      </c>
      <c r="K653" s="376" t="s">
        <v>755</v>
      </c>
      <c r="L653" s="376" t="s">
        <v>795</v>
      </c>
      <c r="N653" s="180" t="s">
        <v>3065</v>
      </c>
      <c r="O653" s="180" t="s">
        <v>5764</v>
      </c>
      <c r="P653" s="180" t="s">
        <v>101</v>
      </c>
      <c r="Q653" s="180" t="s">
        <v>5765</v>
      </c>
      <c r="R653" s="320"/>
      <c r="S653" s="180" t="s">
        <v>1099</v>
      </c>
      <c r="T653" s="180" t="s">
        <v>3148</v>
      </c>
      <c r="U653" s="180" t="s">
        <v>3188</v>
      </c>
      <c r="V653" s="180" t="s">
        <v>3187</v>
      </c>
      <c r="W653" s="180" t="s">
        <v>3196</v>
      </c>
      <c r="X653" s="180" t="s">
        <v>5766</v>
      </c>
      <c r="Y653" s="180" t="s">
        <v>2362</v>
      </c>
      <c r="Z653" s="180" t="s">
        <v>155</v>
      </c>
      <c r="AA653" s="320"/>
      <c r="AE653" s="320"/>
    </row>
    <row r="654" spans="9:31" ht="14" x14ac:dyDescent="0.3">
      <c r="I654" s="376" t="s">
        <v>650</v>
      </c>
      <c r="J654" s="376" t="s">
        <v>663</v>
      </c>
      <c r="K654" s="376" t="s">
        <v>755</v>
      </c>
      <c r="L654" s="376" t="s">
        <v>793</v>
      </c>
      <c r="N654" s="180" t="s">
        <v>3065</v>
      </c>
      <c r="O654" s="180" t="s">
        <v>3086</v>
      </c>
      <c r="P654" s="180" t="s">
        <v>101</v>
      </c>
      <c r="Q654" s="180" t="s">
        <v>5767</v>
      </c>
      <c r="R654" s="320"/>
      <c r="S654" s="180" t="s">
        <v>1099</v>
      </c>
      <c r="T654" s="180" t="s">
        <v>3148</v>
      </c>
      <c r="U654" s="180" t="s">
        <v>3188</v>
      </c>
      <c r="V654" s="180" t="s">
        <v>3187</v>
      </c>
      <c r="W654" s="180" t="s">
        <v>3196</v>
      </c>
      <c r="X654" s="180" t="s">
        <v>5768</v>
      </c>
      <c r="Y654" s="180" t="s">
        <v>5769</v>
      </c>
      <c r="Z654" s="180" t="s">
        <v>155</v>
      </c>
      <c r="AA654" s="320"/>
      <c r="AE654" s="320"/>
    </row>
    <row r="655" spans="9:31" ht="14" x14ac:dyDescent="0.3">
      <c r="I655" s="376" t="s">
        <v>650</v>
      </c>
      <c r="J655" s="376" t="s">
        <v>664</v>
      </c>
      <c r="K655" s="376" t="s">
        <v>755</v>
      </c>
      <c r="L655" s="376" t="s">
        <v>773</v>
      </c>
      <c r="N655" s="180" t="s">
        <v>3135</v>
      </c>
      <c r="O655" s="180" t="s">
        <v>5770</v>
      </c>
      <c r="P655" s="180" t="s">
        <v>351</v>
      </c>
      <c r="Q655" s="180" t="s">
        <v>5771</v>
      </c>
      <c r="R655" s="320"/>
      <c r="S655" s="180" t="s">
        <v>1099</v>
      </c>
      <c r="T655" s="180" t="s">
        <v>3148</v>
      </c>
      <c r="U655" s="180" t="s">
        <v>3188</v>
      </c>
      <c r="V655" s="180" t="s">
        <v>3187</v>
      </c>
      <c r="W655" s="180" t="s">
        <v>3196</v>
      </c>
      <c r="X655" s="180" t="s">
        <v>5772</v>
      </c>
      <c r="Y655" s="180" t="s">
        <v>5773</v>
      </c>
      <c r="Z655" s="180" t="s">
        <v>155</v>
      </c>
      <c r="AA655" s="320"/>
      <c r="AE655" s="320"/>
    </row>
    <row r="656" spans="9:31" ht="14" x14ac:dyDescent="0.3">
      <c r="I656" s="376" t="s">
        <v>650</v>
      </c>
      <c r="J656" s="376" t="s">
        <v>656</v>
      </c>
      <c r="K656" s="376" t="s">
        <v>755</v>
      </c>
      <c r="L656" s="376" t="s">
        <v>765</v>
      </c>
      <c r="N656" s="180" t="s">
        <v>3135</v>
      </c>
      <c r="O656" s="180" t="s">
        <v>5774</v>
      </c>
      <c r="P656" s="180" t="s">
        <v>351</v>
      </c>
      <c r="Q656" s="180" t="s">
        <v>5775</v>
      </c>
      <c r="R656" s="320"/>
      <c r="S656" s="180" t="s">
        <v>1099</v>
      </c>
      <c r="T656" s="180" t="s">
        <v>3148</v>
      </c>
      <c r="U656" s="180" t="s">
        <v>3188</v>
      </c>
      <c r="V656" s="180" t="s">
        <v>3187</v>
      </c>
      <c r="W656" s="180" t="s">
        <v>3196</v>
      </c>
      <c r="X656" s="180" t="s">
        <v>5776</v>
      </c>
      <c r="Y656" s="180" t="s">
        <v>5777</v>
      </c>
      <c r="Z656" s="180" t="s">
        <v>155</v>
      </c>
      <c r="AA656" s="320"/>
      <c r="AE656" s="320"/>
    </row>
    <row r="657" spans="9:31" ht="14" x14ac:dyDescent="0.3">
      <c r="I657" s="377" t="s">
        <v>650</v>
      </c>
      <c r="J657" s="377" t="s">
        <v>654</v>
      </c>
      <c r="K657" s="377" t="s">
        <v>755</v>
      </c>
      <c r="L657" s="377"/>
      <c r="N657" s="180" t="s">
        <v>3135</v>
      </c>
      <c r="O657" s="180" t="s">
        <v>5778</v>
      </c>
      <c r="P657" s="180" t="s">
        <v>351</v>
      </c>
      <c r="Q657" s="180" t="s">
        <v>5779</v>
      </c>
      <c r="R657" s="320"/>
      <c r="S657" s="180" t="s">
        <v>1099</v>
      </c>
      <c r="T657" s="180" t="s">
        <v>3148</v>
      </c>
      <c r="U657" s="180" t="s">
        <v>3188</v>
      </c>
      <c r="V657" s="180" t="s">
        <v>3187</v>
      </c>
      <c r="W657" s="180" t="s">
        <v>3196</v>
      </c>
      <c r="X657" s="180" t="s">
        <v>5780</v>
      </c>
      <c r="Y657" s="180" t="s">
        <v>5781</v>
      </c>
      <c r="Z657" s="180" t="s">
        <v>155</v>
      </c>
      <c r="AA657" s="320"/>
      <c r="AE657" s="320"/>
    </row>
    <row r="658" spans="9:31" ht="14" x14ac:dyDescent="0.3">
      <c r="I658" s="376" t="s">
        <v>977</v>
      </c>
      <c r="J658" s="376" t="s">
        <v>994</v>
      </c>
      <c r="K658" s="376" t="s">
        <v>2172</v>
      </c>
      <c r="L658" s="376" t="s">
        <v>2190</v>
      </c>
      <c r="N658" s="180" t="s">
        <v>3135</v>
      </c>
      <c r="O658" s="180" t="s">
        <v>3178</v>
      </c>
      <c r="P658" s="180" t="s">
        <v>351</v>
      </c>
      <c r="Q658" s="180" t="s">
        <v>5782</v>
      </c>
      <c r="R658" s="320"/>
      <c r="S658" s="180" t="s">
        <v>1099</v>
      </c>
      <c r="T658" s="180" t="s">
        <v>3148</v>
      </c>
      <c r="U658" s="180" t="s">
        <v>3188</v>
      </c>
      <c r="V658" s="180" t="s">
        <v>3187</v>
      </c>
      <c r="W658" s="180" t="s">
        <v>3196</v>
      </c>
      <c r="X658" s="180" t="s">
        <v>5783</v>
      </c>
      <c r="Y658" s="180" t="s">
        <v>5784</v>
      </c>
      <c r="Z658" s="180" t="s">
        <v>155</v>
      </c>
      <c r="AA658" s="320"/>
      <c r="AE658" s="320"/>
    </row>
    <row r="659" spans="9:31" ht="14" x14ac:dyDescent="0.3">
      <c r="I659" s="376" t="s">
        <v>977</v>
      </c>
      <c r="J659" s="376" t="s">
        <v>985</v>
      </c>
      <c r="K659" s="376" t="s">
        <v>2172</v>
      </c>
      <c r="L659" s="376" t="s">
        <v>2181</v>
      </c>
      <c r="N659" s="180" t="s">
        <v>3135</v>
      </c>
      <c r="O659" s="180" t="s">
        <v>5785</v>
      </c>
      <c r="P659" s="180" t="s">
        <v>351</v>
      </c>
      <c r="Q659" s="180" t="s">
        <v>5786</v>
      </c>
      <c r="R659" s="320"/>
      <c r="S659" s="180" t="s">
        <v>1099</v>
      </c>
      <c r="T659" s="180" t="s">
        <v>3148</v>
      </c>
      <c r="U659" s="180" t="s">
        <v>3188</v>
      </c>
      <c r="V659" s="180" t="s">
        <v>3187</v>
      </c>
      <c r="W659" s="180" t="s">
        <v>3196</v>
      </c>
      <c r="X659" s="180" t="s">
        <v>5787</v>
      </c>
      <c r="Y659" s="180" t="s">
        <v>5788</v>
      </c>
      <c r="Z659" s="180" t="s">
        <v>155</v>
      </c>
      <c r="AA659" s="320"/>
      <c r="AE659" s="320"/>
    </row>
    <row r="660" spans="9:31" ht="14" x14ac:dyDescent="0.3">
      <c r="I660" s="376" t="s">
        <v>977</v>
      </c>
      <c r="J660" s="376" t="s">
        <v>986</v>
      </c>
      <c r="K660" s="376" t="s">
        <v>2172</v>
      </c>
      <c r="L660" s="376" t="s">
        <v>2182</v>
      </c>
      <c r="N660" s="180" t="s">
        <v>3135</v>
      </c>
      <c r="O660" s="180" t="s">
        <v>5789</v>
      </c>
      <c r="P660" s="180" t="s">
        <v>351</v>
      </c>
      <c r="Q660" s="180" t="s">
        <v>5790</v>
      </c>
      <c r="R660" s="320"/>
      <c r="S660" s="180" t="s">
        <v>1099</v>
      </c>
      <c r="T660" s="180" t="s">
        <v>3148</v>
      </c>
      <c r="U660" s="180" t="s">
        <v>3188</v>
      </c>
      <c r="V660" s="180" t="s">
        <v>3187</v>
      </c>
      <c r="W660" s="180" t="s">
        <v>3196</v>
      </c>
      <c r="X660" s="180" t="s">
        <v>5791</v>
      </c>
      <c r="Y660" s="180" t="s">
        <v>5792</v>
      </c>
      <c r="Z660" s="180" t="s">
        <v>155</v>
      </c>
      <c r="AA660" s="320"/>
      <c r="AE660" s="320"/>
    </row>
    <row r="661" spans="9:31" ht="14" x14ac:dyDescent="0.3">
      <c r="I661" s="376" t="s">
        <v>977</v>
      </c>
      <c r="J661" s="376" t="s">
        <v>978</v>
      </c>
      <c r="K661" s="376" t="s">
        <v>2172</v>
      </c>
      <c r="L661" s="376" t="s">
        <v>2174</v>
      </c>
      <c r="N661" s="180" t="s">
        <v>3135</v>
      </c>
      <c r="O661" s="180" t="s">
        <v>4406</v>
      </c>
      <c r="P661" s="180" t="s">
        <v>351</v>
      </c>
      <c r="Q661" s="180" t="s">
        <v>5793</v>
      </c>
      <c r="R661" s="320"/>
      <c r="S661" s="180" t="s">
        <v>1099</v>
      </c>
      <c r="T661" s="180" t="s">
        <v>3148</v>
      </c>
      <c r="U661" s="180" t="s">
        <v>3188</v>
      </c>
      <c r="V661" s="180" t="s">
        <v>3187</v>
      </c>
      <c r="W661" s="180" t="s">
        <v>3196</v>
      </c>
      <c r="X661" s="180" t="s">
        <v>5794</v>
      </c>
      <c r="Y661" s="180" t="s">
        <v>4406</v>
      </c>
      <c r="Z661" s="180" t="s">
        <v>155</v>
      </c>
      <c r="AA661" s="320"/>
      <c r="AE661" s="320"/>
    </row>
    <row r="662" spans="9:31" ht="14" x14ac:dyDescent="0.3">
      <c r="I662" s="376" t="s">
        <v>977</v>
      </c>
      <c r="J662" s="376" t="s">
        <v>992</v>
      </c>
      <c r="K662" s="376" t="s">
        <v>2172</v>
      </c>
      <c r="L662" s="376" t="s">
        <v>2188</v>
      </c>
      <c r="N662" s="180" t="s">
        <v>3135</v>
      </c>
      <c r="O662" s="180" t="s">
        <v>5795</v>
      </c>
      <c r="P662" s="180" t="s">
        <v>351</v>
      </c>
      <c r="Q662" s="180" t="s">
        <v>5796</v>
      </c>
      <c r="R662" s="320"/>
      <c r="S662" s="180" t="s">
        <v>1099</v>
      </c>
      <c r="T662" s="180" t="s">
        <v>3148</v>
      </c>
      <c r="U662" s="180" t="s">
        <v>3188</v>
      </c>
      <c r="V662" s="180" t="s">
        <v>3187</v>
      </c>
      <c r="W662" s="180" t="s">
        <v>3198</v>
      </c>
      <c r="X662" s="180" t="s">
        <v>5797</v>
      </c>
      <c r="Y662" s="180" t="s">
        <v>5798</v>
      </c>
      <c r="Z662" s="180" t="s">
        <v>157</v>
      </c>
      <c r="AA662" s="320"/>
      <c r="AE662" s="320"/>
    </row>
    <row r="663" spans="9:31" ht="14" x14ac:dyDescent="0.3">
      <c r="I663" s="376" t="s">
        <v>977</v>
      </c>
      <c r="J663" s="376" t="s">
        <v>991</v>
      </c>
      <c r="K663" s="376" t="s">
        <v>2172</v>
      </c>
      <c r="L663" s="376" t="s">
        <v>2187</v>
      </c>
      <c r="N663" s="180" t="s">
        <v>3135</v>
      </c>
      <c r="O663" s="180" t="s">
        <v>3107</v>
      </c>
      <c r="P663" s="180" t="s">
        <v>351</v>
      </c>
      <c r="Q663" s="180" t="s">
        <v>5799</v>
      </c>
      <c r="R663" s="320"/>
      <c r="S663" s="180" t="s">
        <v>1099</v>
      </c>
      <c r="T663" s="180" t="s">
        <v>3148</v>
      </c>
      <c r="U663" s="180" t="s">
        <v>3188</v>
      </c>
      <c r="V663" s="180" t="s">
        <v>3187</v>
      </c>
      <c r="W663" s="180" t="s">
        <v>3198</v>
      </c>
      <c r="X663" s="180" t="s">
        <v>5800</v>
      </c>
      <c r="Y663" s="180" t="s">
        <v>3936</v>
      </c>
      <c r="Z663" s="180" t="s">
        <v>157</v>
      </c>
      <c r="AA663" s="320"/>
      <c r="AE663" s="320"/>
    </row>
    <row r="664" spans="9:31" ht="14" x14ac:dyDescent="0.3">
      <c r="I664" s="376" t="s">
        <v>977</v>
      </c>
      <c r="J664" s="376" t="s">
        <v>983</v>
      </c>
      <c r="K664" s="376" t="s">
        <v>2172</v>
      </c>
      <c r="L664" s="376" t="s">
        <v>2179</v>
      </c>
      <c r="N664" s="180" t="s">
        <v>3135</v>
      </c>
      <c r="O664" s="180" t="s">
        <v>5367</v>
      </c>
      <c r="P664" s="180" t="s">
        <v>351</v>
      </c>
      <c r="Q664" s="180" t="s">
        <v>5801</v>
      </c>
      <c r="R664" s="320"/>
      <c r="S664" s="180" t="s">
        <v>1099</v>
      </c>
      <c r="T664" s="180" t="s">
        <v>3148</v>
      </c>
      <c r="U664" s="180" t="s">
        <v>3188</v>
      </c>
      <c r="V664" s="180" t="s">
        <v>3187</v>
      </c>
      <c r="W664" s="180" t="s">
        <v>3198</v>
      </c>
      <c r="X664" s="180" t="s">
        <v>5802</v>
      </c>
      <c r="Y664" s="180" t="s">
        <v>5803</v>
      </c>
      <c r="Z664" s="180" t="s">
        <v>157</v>
      </c>
      <c r="AA664" s="320"/>
      <c r="AE664" s="320"/>
    </row>
    <row r="665" spans="9:31" ht="14" x14ac:dyDescent="0.3">
      <c r="I665" s="376" t="s">
        <v>977</v>
      </c>
      <c r="J665" s="376" t="s">
        <v>984</v>
      </c>
      <c r="K665" s="376" t="s">
        <v>2172</v>
      </c>
      <c r="L665" s="376" t="s">
        <v>2180</v>
      </c>
      <c r="N665" s="180" t="s">
        <v>3135</v>
      </c>
      <c r="O665" s="180" t="s">
        <v>5804</v>
      </c>
      <c r="P665" s="180" t="s">
        <v>351</v>
      </c>
      <c r="Q665" s="180" t="s">
        <v>5805</v>
      </c>
      <c r="R665" s="320"/>
      <c r="S665" s="180" t="s">
        <v>1099</v>
      </c>
      <c r="T665" s="180" t="s">
        <v>3148</v>
      </c>
      <c r="U665" s="180" t="s">
        <v>3188</v>
      </c>
      <c r="V665" s="180" t="s">
        <v>3187</v>
      </c>
      <c r="W665" s="180" t="s">
        <v>3198</v>
      </c>
      <c r="X665" s="180" t="s">
        <v>5806</v>
      </c>
      <c r="Y665" s="180" t="s">
        <v>5807</v>
      </c>
      <c r="Z665" s="180" t="s">
        <v>157</v>
      </c>
      <c r="AA665" s="320"/>
      <c r="AE665" s="320"/>
    </row>
    <row r="666" spans="9:31" ht="14" x14ac:dyDescent="0.3">
      <c r="I666" s="376" t="s">
        <v>977</v>
      </c>
      <c r="J666" s="376" t="s">
        <v>993</v>
      </c>
      <c r="K666" s="376" t="s">
        <v>2172</v>
      </c>
      <c r="L666" s="376" t="s">
        <v>2189</v>
      </c>
      <c r="N666" s="180" t="s">
        <v>3135</v>
      </c>
      <c r="O666" s="180" t="s">
        <v>3065</v>
      </c>
      <c r="P666" s="180" t="s">
        <v>351</v>
      </c>
      <c r="Q666" s="180" t="s">
        <v>5808</v>
      </c>
      <c r="R666" s="320"/>
      <c r="S666" s="180" t="s">
        <v>1099</v>
      </c>
      <c r="T666" s="180" t="s">
        <v>3148</v>
      </c>
      <c r="U666" s="180" t="s">
        <v>3188</v>
      </c>
      <c r="V666" s="180" t="s">
        <v>3187</v>
      </c>
      <c r="W666" s="180" t="s">
        <v>3198</v>
      </c>
      <c r="X666" s="180" t="s">
        <v>5809</v>
      </c>
      <c r="Y666" s="180" t="s">
        <v>5810</v>
      </c>
      <c r="Z666" s="180" t="s">
        <v>157</v>
      </c>
      <c r="AA666" s="320"/>
      <c r="AE666" s="320"/>
    </row>
    <row r="667" spans="9:31" ht="14" x14ac:dyDescent="0.3">
      <c r="I667" s="376" t="s">
        <v>977</v>
      </c>
      <c r="J667" s="376" t="s">
        <v>995</v>
      </c>
      <c r="K667" s="376" t="s">
        <v>2172</v>
      </c>
      <c r="L667" s="376" t="s">
        <v>2191</v>
      </c>
      <c r="N667" s="180" t="s">
        <v>3135</v>
      </c>
      <c r="O667" s="180" t="s">
        <v>5811</v>
      </c>
      <c r="P667" s="180" t="s">
        <v>351</v>
      </c>
      <c r="Q667" s="180" t="s">
        <v>5812</v>
      </c>
      <c r="R667" s="320"/>
      <c r="S667" s="180" t="s">
        <v>1099</v>
      </c>
      <c r="T667" s="180" t="s">
        <v>3148</v>
      </c>
      <c r="U667" s="180" t="s">
        <v>3188</v>
      </c>
      <c r="V667" s="180" t="s">
        <v>3187</v>
      </c>
      <c r="W667" s="180" t="s">
        <v>3198</v>
      </c>
      <c r="X667" s="180" t="s">
        <v>5813</v>
      </c>
      <c r="Y667" s="180" t="s">
        <v>5753</v>
      </c>
      <c r="Z667" s="180" t="s">
        <v>157</v>
      </c>
      <c r="AA667" s="320"/>
      <c r="AE667" s="320"/>
    </row>
    <row r="668" spans="9:31" ht="14" x14ac:dyDescent="0.3">
      <c r="I668" s="376" t="s">
        <v>977</v>
      </c>
      <c r="J668" s="376" t="s">
        <v>988</v>
      </c>
      <c r="K668" s="376" t="s">
        <v>2172</v>
      </c>
      <c r="L668" s="376" t="s">
        <v>2184</v>
      </c>
      <c r="N668" s="180" t="s">
        <v>3135</v>
      </c>
      <c r="O668" s="180" t="s">
        <v>5814</v>
      </c>
      <c r="P668" s="180" t="s">
        <v>351</v>
      </c>
      <c r="Q668" s="180" t="s">
        <v>5815</v>
      </c>
      <c r="R668" s="320"/>
      <c r="S668" s="180" t="s">
        <v>1099</v>
      </c>
      <c r="T668" s="180" t="s">
        <v>3148</v>
      </c>
      <c r="U668" s="180" t="s">
        <v>3188</v>
      </c>
      <c r="V668" s="180" t="s">
        <v>3187</v>
      </c>
      <c r="W668" s="180" t="s">
        <v>3198</v>
      </c>
      <c r="X668" s="180" t="s">
        <v>5816</v>
      </c>
      <c r="Y668" s="180" t="s">
        <v>5817</v>
      </c>
      <c r="Z668" s="180" t="s">
        <v>157</v>
      </c>
      <c r="AA668" s="320"/>
      <c r="AE668" s="320"/>
    </row>
    <row r="669" spans="9:31" ht="14" x14ac:dyDescent="0.3">
      <c r="I669" s="376" t="s">
        <v>977</v>
      </c>
      <c r="J669" s="376" t="s">
        <v>979</v>
      </c>
      <c r="K669" s="376" t="s">
        <v>2172</v>
      </c>
      <c r="L669" s="376" t="s">
        <v>2175</v>
      </c>
      <c r="N669" s="180" t="s">
        <v>3135</v>
      </c>
      <c r="O669" s="180" t="s">
        <v>5294</v>
      </c>
      <c r="P669" s="180" t="s">
        <v>351</v>
      </c>
      <c r="Q669" s="180" t="s">
        <v>5818</v>
      </c>
      <c r="R669" s="320"/>
      <c r="S669" s="180" t="s">
        <v>1099</v>
      </c>
      <c r="T669" s="180" t="s">
        <v>3148</v>
      </c>
      <c r="U669" s="180" t="s">
        <v>3188</v>
      </c>
      <c r="V669" s="180" t="s">
        <v>3187</v>
      </c>
      <c r="W669" s="180" t="s">
        <v>3198</v>
      </c>
      <c r="X669" s="180" t="s">
        <v>5819</v>
      </c>
      <c r="Y669" s="180" t="s">
        <v>3173</v>
      </c>
      <c r="Z669" s="180" t="s">
        <v>157</v>
      </c>
      <c r="AA669" s="320"/>
      <c r="AE669" s="320"/>
    </row>
    <row r="670" spans="9:31" ht="14" x14ac:dyDescent="0.3">
      <c r="I670" s="376" t="s">
        <v>977</v>
      </c>
      <c r="J670" s="376" t="s">
        <v>989</v>
      </c>
      <c r="K670" s="376" t="s">
        <v>2172</v>
      </c>
      <c r="L670" s="376" t="s">
        <v>2185</v>
      </c>
      <c r="N670" s="180" t="s">
        <v>3135</v>
      </c>
      <c r="O670" s="180" t="s">
        <v>5820</v>
      </c>
      <c r="P670" s="180" t="s">
        <v>351</v>
      </c>
      <c r="Q670" s="180" t="s">
        <v>5821</v>
      </c>
      <c r="R670" s="320"/>
      <c r="S670" s="180" t="s">
        <v>1099</v>
      </c>
      <c r="T670" s="180" t="s">
        <v>3148</v>
      </c>
      <c r="U670" s="180" t="s">
        <v>3188</v>
      </c>
      <c r="V670" s="180" t="s">
        <v>3187</v>
      </c>
      <c r="W670" s="180" t="s">
        <v>3198</v>
      </c>
      <c r="X670" s="180" t="s">
        <v>5822</v>
      </c>
      <c r="Y670" s="180" t="s">
        <v>4640</v>
      </c>
      <c r="Z670" s="180" t="s">
        <v>157</v>
      </c>
      <c r="AA670" s="320"/>
      <c r="AE670" s="320"/>
    </row>
    <row r="671" spans="9:31" ht="14" x14ac:dyDescent="0.3">
      <c r="I671" s="376" t="s">
        <v>977</v>
      </c>
      <c r="J671" s="376" t="s">
        <v>987</v>
      </c>
      <c r="K671" s="376" t="s">
        <v>2172</v>
      </c>
      <c r="L671" s="376" t="s">
        <v>2183</v>
      </c>
      <c r="N671" s="180" t="s">
        <v>3135</v>
      </c>
      <c r="O671" s="180" t="s">
        <v>5823</v>
      </c>
      <c r="P671" s="180" t="s">
        <v>351</v>
      </c>
      <c r="Q671" s="180" t="s">
        <v>5824</v>
      </c>
      <c r="R671" s="320"/>
      <c r="S671" s="180" t="s">
        <v>1099</v>
      </c>
      <c r="T671" s="180" t="s">
        <v>3148</v>
      </c>
      <c r="U671" s="180" t="s">
        <v>3188</v>
      </c>
      <c r="V671" s="180" t="s">
        <v>3187</v>
      </c>
      <c r="W671" s="180" t="s">
        <v>3198</v>
      </c>
      <c r="X671" s="180" t="s">
        <v>5825</v>
      </c>
      <c r="Y671" s="180" t="s">
        <v>4734</v>
      </c>
      <c r="Z671" s="180" t="s">
        <v>157</v>
      </c>
      <c r="AA671" s="320"/>
      <c r="AE671" s="320"/>
    </row>
    <row r="672" spans="9:31" ht="14" x14ac:dyDescent="0.3">
      <c r="I672" s="376" t="s">
        <v>977</v>
      </c>
      <c r="J672" s="376" t="s">
        <v>982</v>
      </c>
      <c r="K672" s="376" t="s">
        <v>2172</v>
      </c>
      <c r="L672" s="376" t="s">
        <v>2178</v>
      </c>
      <c r="N672" s="180" t="s">
        <v>3135</v>
      </c>
      <c r="O672" s="180" t="s">
        <v>1799</v>
      </c>
      <c r="P672" s="180" t="s">
        <v>351</v>
      </c>
      <c r="Q672" s="180" t="s">
        <v>5826</v>
      </c>
      <c r="R672" s="320"/>
      <c r="S672" s="180" t="s">
        <v>1099</v>
      </c>
      <c r="T672" s="180" t="s">
        <v>3148</v>
      </c>
      <c r="U672" s="180" t="s">
        <v>3188</v>
      </c>
      <c r="V672" s="180" t="s">
        <v>3187</v>
      </c>
      <c r="W672" s="180" t="s">
        <v>3198</v>
      </c>
      <c r="X672" s="180" t="s">
        <v>5827</v>
      </c>
      <c r="Y672" s="180" t="s">
        <v>5828</v>
      </c>
      <c r="Z672" s="180" t="s">
        <v>157</v>
      </c>
      <c r="AA672" s="320"/>
      <c r="AE672" s="320"/>
    </row>
    <row r="673" spans="9:31" ht="14" x14ac:dyDescent="0.3">
      <c r="I673" s="376" t="s">
        <v>977</v>
      </c>
      <c r="J673" s="376" t="s">
        <v>980</v>
      </c>
      <c r="K673" s="376" t="s">
        <v>2172</v>
      </c>
      <c r="L673" s="376" t="s">
        <v>2176</v>
      </c>
      <c r="N673" s="180" t="s">
        <v>3135</v>
      </c>
      <c r="O673" s="180" t="s">
        <v>5829</v>
      </c>
      <c r="P673" s="180" t="s">
        <v>351</v>
      </c>
      <c r="Q673" s="180" t="s">
        <v>5830</v>
      </c>
      <c r="R673" s="320"/>
      <c r="S673" s="180" t="s">
        <v>1099</v>
      </c>
      <c r="T673" s="180" t="s">
        <v>3148</v>
      </c>
      <c r="U673" s="180" t="s">
        <v>3188</v>
      </c>
      <c r="V673" s="180" t="s">
        <v>3187</v>
      </c>
      <c r="W673" s="180" t="s">
        <v>3198</v>
      </c>
      <c r="X673" s="180" t="s">
        <v>5831</v>
      </c>
      <c r="Y673" s="180" t="s">
        <v>5832</v>
      </c>
      <c r="Z673" s="180" t="s">
        <v>157</v>
      </c>
      <c r="AA673" s="320"/>
      <c r="AE673" s="320"/>
    </row>
    <row r="674" spans="9:31" ht="14" x14ac:dyDescent="0.3">
      <c r="I674" s="376" t="s">
        <v>977</v>
      </c>
      <c r="J674" s="376" t="s">
        <v>981</v>
      </c>
      <c r="K674" s="376" t="s">
        <v>2172</v>
      </c>
      <c r="L674" s="376" t="s">
        <v>2177</v>
      </c>
      <c r="N674" s="180" t="s">
        <v>3135</v>
      </c>
      <c r="O674" s="180" t="s">
        <v>5833</v>
      </c>
      <c r="P674" s="180" t="s">
        <v>351</v>
      </c>
      <c r="Q674" s="180" t="s">
        <v>5834</v>
      </c>
      <c r="R674" s="320"/>
      <c r="S674" s="180" t="s">
        <v>1099</v>
      </c>
      <c r="T674" s="180" t="s">
        <v>3148</v>
      </c>
      <c r="U674" s="180" t="s">
        <v>3188</v>
      </c>
      <c r="V674" s="180" t="s">
        <v>3187</v>
      </c>
      <c r="W674" s="180" t="s">
        <v>3189</v>
      </c>
      <c r="X674" s="180" t="s">
        <v>5835</v>
      </c>
      <c r="Y674" s="180" t="s">
        <v>555</v>
      </c>
      <c r="Z674" s="180" t="s">
        <v>141</v>
      </c>
      <c r="AA674" s="320"/>
      <c r="AE674" s="320"/>
    </row>
    <row r="675" spans="9:31" ht="14" x14ac:dyDescent="0.3">
      <c r="I675" s="376" t="s">
        <v>977</v>
      </c>
      <c r="J675" s="376" t="s">
        <v>990</v>
      </c>
      <c r="K675" s="376" t="s">
        <v>2172</v>
      </c>
      <c r="L675" s="376" t="s">
        <v>2186</v>
      </c>
      <c r="N675" s="180" t="s">
        <v>3135</v>
      </c>
      <c r="O675" s="180" t="s">
        <v>5836</v>
      </c>
      <c r="P675" s="180" t="s">
        <v>351</v>
      </c>
      <c r="Q675" s="180" t="s">
        <v>5837</v>
      </c>
      <c r="R675" s="320"/>
      <c r="S675" s="180" t="s">
        <v>1099</v>
      </c>
      <c r="T675" s="180" t="s">
        <v>3148</v>
      </c>
      <c r="U675" s="180" t="s">
        <v>3188</v>
      </c>
      <c r="V675" s="180" t="s">
        <v>3187</v>
      </c>
      <c r="W675" s="180" t="s">
        <v>3189</v>
      </c>
      <c r="X675" s="180" t="s">
        <v>5838</v>
      </c>
      <c r="Y675" s="180" t="s">
        <v>5839</v>
      </c>
      <c r="Z675" s="180" t="s">
        <v>141</v>
      </c>
      <c r="AA675" s="320"/>
      <c r="AE675" s="320"/>
    </row>
    <row r="676" spans="9:31" ht="14" x14ac:dyDescent="0.3">
      <c r="I676" s="376" t="s">
        <v>977</v>
      </c>
      <c r="J676" s="376" t="s">
        <v>977</v>
      </c>
      <c r="K676" s="376" t="s">
        <v>2172</v>
      </c>
      <c r="L676" s="376" t="s">
        <v>2173</v>
      </c>
      <c r="N676" s="180" t="s">
        <v>3135</v>
      </c>
      <c r="O676" s="180" t="s">
        <v>5840</v>
      </c>
      <c r="P676" s="180" t="s">
        <v>351</v>
      </c>
      <c r="Q676" s="180" t="s">
        <v>5841</v>
      </c>
      <c r="R676" s="320"/>
      <c r="S676" s="180" t="s">
        <v>1099</v>
      </c>
      <c r="T676" s="180" t="s">
        <v>3148</v>
      </c>
      <c r="U676" s="180" t="s">
        <v>3188</v>
      </c>
      <c r="V676" s="180" t="s">
        <v>3187</v>
      </c>
      <c r="W676" s="180" t="s">
        <v>3189</v>
      </c>
      <c r="X676" s="180" t="s">
        <v>5842</v>
      </c>
      <c r="Y676" s="180" t="s">
        <v>2625</v>
      </c>
      <c r="Z676" s="180" t="s">
        <v>141</v>
      </c>
      <c r="AA676" s="320"/>
      <c r="AE676" s="320"/>
    </row>
    <row r="677" spans="9:31" ht="14" x14ac:dyDescent="0.3">
      <c r="I677" s="376" t="s">
        <v>601</v>
      </c>
      <c r="J677" s="376" t="s">
        <v>1189</v>
      </c>
      <c r="K677" s="376" t="s">
        <v>701</v>
      </c>
      <c r="L677" s="376" t="s">
        <v>2110</v>
      </c>
      <c r="N677" s="180" t="s">
        <v>3135</v>
      </c>
      <c r="O677" s="180" t="s">
        <v>4333</v>
      </c>
      <c r="P677" s="180" t="s">
        <v>351</v>
      </c>
      <c r="Q677" s="180" t="s">
        <v>5843</v>
      </c>
      <c r="R677" s="320"/>
      <c r="S677" s="180" t="s">
        <v>1099</v>
      </c>
      <c r="T677" s="180" t="s">
        <v>3148</v>
      </c>
      <c r="U677" s="180" t="s">
        <v>3188</v>
      </c>
      <c r="V677" s="180" t="s">
        <v>3187</v>
      </c>
      <c r="W677" s="180" t="s">
        <v>3189</v>
      </c>
      <c r="X677" s="180" t="s">
        <v>5844</v>
      </c>
      <c r="Y677" s="180" t="s">
        <v>705</v>
      </c>
      <c r="Z677" s="180" t="s">
        <v>141</v>
      </c>
      <c r="AA677" s="320"/>
      <c r="AE677" s="320"/>
    </row>
    <row r="678" spans="9:31" ht="14" x14ac:dyDescent="0.3">
      <c r="I678" s="376" t="s">
        <v>601</v>
      </c>
      <c r="J678" s="376" t="s">
        <v>614</v>
      </c>
      <c r="K678" s="376" t="s">
        <v>701</v>
      </c>
      <c r="L678" s="376" t="s">
        <v>2104</v>
      </c>
      <c r="N678" s="180" t="s">
        <v>3127</v>
      </c>
      <c r="O678" s="180" t="s">
        <v>5845</v>
      </c>
      <c r="P678" s="180" t="s">
        <v>353</v>
      </c>
      <c r="Q678" s="180" t="s">
        <v>5846</v>
      </c>
      <c r="R678" s="320"/>
      <c r="S678" s="180" t="s">
        <v>1099</v>
      </c>
      <c r="T678" s="180" t="s">
        <v>3148</v>
      </c>
      <c r="U678" s="180" t="s">
        <v>3188</v>
      </c>
      <c r="V678" s="180" t="s">
        <v>3187</v>
      </c>
      <c r="W678" s="180" t="s">
        <v>3189</v>
      </c>
      <c r="X678" s="180" t="s">
        <v>5847</v>
      </c>
      <c r="Y678" s="180" t="s">
        <v>5848</v>
      </c>
      <c r="Z678" s="180" t="s">
        <v>141</v>
      </c>
      <c r="AA678" s="320"/>
      <c r="AE678" s="320"/>
    </row>
    <row r="679" spans="9:31" ht="14" x14ac:dyDescent="0.3">
      <c r="I679" s="376" t="s">
        <v>601</v>
      </c>
      <c r="J679" s="376" t="s">
        <v>603</v>
      </c>
      <c r="K679" s="376" t="s">
        <v>701</v>
      </c>
      <c r="L679" s="376" t="s">
        <v>2102</v>
      </c>
      <c r="N679" s="180" t="s">
        <v>3127</v>
      </c>
      <c r="O679" s="180" t="s">
        <v>5849</v>
      </c>
      <c r="P679" s="180" t="s">
        <v>353</v>
      </c>
      <c r="Q679" s="180" t="s">
        <v>5850</v>
      </c>
      <c r="R679" s="320"/>
      <c r="S679" s="180" t="s">
        <v>1099</v>
      </c>
      <c r="T679" s="180" t="s">
        <v>3148</v>
      </c>
      <c r="U679" s="180" t="s">
        <v>3188</v>
      </c>
      <c r="V679" s="180" t="s">
        <v>3187</v>
      </c>
      <c r="W679" s="180" t="s">
        <v>3189</v>
      </c>
      <c r="X679" s="180" t="s">
        <v>5851</v>
      </c>
      <c r="Y679" s="180" t="s">
        <v>5852</v>
      </c>
      <c r="Z679" s="180" t="s">
        <v>141</v>
      </c>
      <c r="AA679" s="320"/>
      <c r="AE679" s="320"/>
    </row>
    <row r="680" spans="9:31" ht="14" x14ac:dyDescent="0.3">
      <c r="I680" s="376" t="s">
        <v>601</v>
      </c>
      <c r="J680" s="376" t="s">
        <v>1190</v>
      </c>
      <c r="K680" s="376" t="s">
        <v>701</v>
      </c>
      <c r="L680" s="376" t="s">
        <v>2112</v>
      </c>
      <c r="N680" s="180" t="s">
        <v>3127</v>
      </c>
      <c r="O680" s="180" t="s">
        <v>5853</v>
      </c>
      <c r="P680" s="180" t="s">
        <v>353</v>
      </c>
      <c r="Q680" s="180" t="s">
        <v>5854</v>
      </c>
      <c r="R680" s="320"/>
      <c r="S680" s="180" t="s">
        <v>1099</v>
      </c>
      <c r="T680" s="180" t="s">
        <v>3148</v>
      </c>
      <c r="U680" s="180" t="s">
        <v>3188</v>
      </c>
      <c r="V680" s="180" t="s">
        <v>3187</v>
      </c>
      <c r="W680" s="180" t="s">
        <v>3189</v>
      </c>
      <c r="X680" s="180" t="s">
        <v>5855</v>
      </c>
      <c r="Y680" s="180" t="s">
        <v>5856</v>
      </c>
      <c r="Z680" s="180" t="s">
        <v>141</v>
      </c>
      <c r="AA680" s="320"/>
      <c r="AE680" s="320"/>
    </row>
    <row r="681" spans="9:31" ht="14" x14ac:dyDescent="0.3">
      <c r="I681" s="376" t="s">
        <v>601</v>
      </c>
      <c r="J681" s="376" t="s">
        <v>615</v>
      </c>
      <c r="K681" s="376" t="s">
        <v>701</v>
      </c>
      <c r="L681" s="376" t="s">
        <v>2111</v>
      </c>
      <c r="N681" s="180" t="s">
        <v>3127</v>
      </c>
      <c r="O681" s="180" t="s">
        <v>5857</v>
      </c>
      <c r="P681" s="180" t="s">
        <v>353</v>
      </c>
      <c r="Q681" s="180" t="s">
        <v>5858</v>
      </c>
      <c r="R681" s="320"/>
      <c r="S681" s="180" t="s">
        <v>1099</v>
      </c>
      <c r="T681" s="180" t="s">
        <v>3148</v>
      </c>
      <c r="U681" s="180" t="s">
        <v>3188</v>
      </c>
      <c r="V681" s="180" t="s">
        <v>3187</v>
      </c>
      <c r="W681" s="180" t="s">
        <v>3189</v>
      </c>
      <c r="X681" s="180" t="s">
        <v>5859</v>
      </c>
      <c r="Y681" s="180" t="s">
        <v>5860</v>
      </c>
      <c r="Z681" s="180" t="s">
        <v>141</v>
      </c>
      <c r="AA681" s="320"/>
      <c r="AE681" s="320"/>
    </row>
    <row r="682" spans="9:31" ht="14" x14ac:dyDescent="0.3">
      <c r="I682" s="376" t="s">
        <v>601</v>
      </c>
      <c r="J682" s="376" t="s">
        <v>616</v>
      </c>
      <c r="K682" s="376" t="s">
        <v>701</v>
      </c>
      <c r="L682" s="376" t="s">
        <v>2113</v>
      </c>
      <c r="N682" s="180" t="s">
        <v>3127</v>
      </c>
      <c r="O682" s="180" t="s">
        <v>4092</v>
      </c>
      <c r="P682" s="180" t="s">
        <v>353</v>
      </c>
      <c r="Q682" s="180" t="s">
        <v>5861</v>
      </c>
      <c r="R682" s="320"/>
      <c r="S682" s="180" t="s">
        <v>1099</v>
      </c>
      <c r="T682" s="180" t="s">
        <v>3148</v>
      </c>
      <c r="U682" s="180" t="s">
        <v>3188</v>
      </c>
      <c r="V682" s="180" t="s">
        <v>3187</v>
      </c>
      <c r="W682" s="180" t="s">
        <v>3189</v>
      </c>
      <c r="X682" s="180" t="s">
        <v>5862</v>
      </c>
      <c r="Y682" s="180" t="s">
        <v>5863</v>
      </c>
      <c r="Z682" s="180" t="s">
        <v>141</v>
      </c>
      <c r="AA682" s="320"/>
      <c r="AE682" s="320"/>
    </row>
    <row r="683" spans="9:31" ht="14" x14ac:dyDescent="0.3">
      <c r="I683" s="376" t="s">
        <v>601</v>
      </c>
      <c r="J683" s="376" t="s">
        <v>602</v>
      </c>
      <c r="K683" s="376" t="s">
        <v>701</v>
      </c>
      <c r="L683" s="376" t="s">
        <v>2097</v>
      </c>
      <c r="N683" s="180" t="s">
        <v>3127</v>
      </c>
      <c r="O683" s="180" t="s">
        <v>3127</v>
      </c>
      <c r="P683" s="180" t="s">
        <v>353</v>
      </c>
      <c r="Q683" s="180" t="s">
        <v>5864</v>
      </c>
      <c r="R683" s="320"/>
      <c r="S683" s="180" t="s">
        <v>1099</v>
      </c>
      <c r="T683" s="180" t="s">
        <v>3148</v>
      </c>
      <c r="U683" s="180" t="s">
        <v>3188</v>
      </c>
      <c r="V683" s="180" t="s">
        <v>3187</v>
      </c>
      <c r="W683" s="180" t="s">
        <v>3189</v>
      </c>
      <c r="X683" s="180" t="s">
        <v>5865</v>
      </c>
      <c r="Y683" s="180" t="s">
        <v>5866</v>
      </c>
      <c r="Z683" s="180" t="s">
        <v>141</v>
      </c>
      <c r="AA683" s="320"/>
      <c r="AE683" s="320"/>
    </row>
    <row r="684" spans="9:31" ht="14" x14ac:dyDescent="0.3">
      <c r="I684" s="376" t="s">
        <v>601</v>
      </c>
      <c r="J684" s="376" t="s">
        <v>617</v>
      </c>
      <c r="K684" s="376" t="s">
        <v>701</v>
      </c>
      <c r="L684" s="376" t="s">
        <v>2105</v>
      </c>
      <c r="N684" s="180" t="s">
        <v>3127</v>
      </c>
      <c r="O684" s="180" t="s">
        <v>5867</v>
      </c>
      <c r="P684" s="180" t="s">
        <v>353</v>
      </c>
      <c r="Q684" s="180" t="s">
        <v>5868</v>
      </c>
      <c r="R684" s="320"/>
      <c r="S684" s="180" t="s">
        <v>1099</v>
      </c>
      <c r="T684" s="180" t="s">
        <v>3148</v>
      </c>
      <c r="U684" s="180" t="s">
        <v>3188</v>
      </c>
      <c r="V684" s="180" t="s">
        <v>3187</v>
      </c>
      <c r="W684" s="180" t="s">
        <v>3189</v>
      </c>
      <c r="X684" s="180" t="s">
        <v>5869</v>
      </c>
      <c r="Y684" s="180" t="s">
        <v>3178</v>
      </c>
      <c r="Z684" s="180" t="s">
        <v>141</v>
      </c>
      <c r="AA684" s="320"/>
      <c r="AE684" s="320"/>
    </row>
    <row r="685" spans="9:31" ht="14" x14ac:dyDescent="0.3">
      <c r="I685" s="376" t="s">
        <v>601</v>
      </c>
      <c r="J685" s="376" t="s">
        <v>618</v>
      </c>
      <c r="K685" s="376" t="s">
        <v>701</v>
      </c>
      <c r="L685" s="376" t="s">
        <v>2103</v>
      </c>
      <c r="N685" s="180" t="s">
        <v>3127</v>
      </c>
      <c r="O685" s="180" t="s">
        <v>5870</v>
      </c>
      <c r="P685" s="180" t="s">
        <v>353</v>
      </c>
      <c r="Q685" s="180" t="s">
        <v>5871</v>
      </c>
      <c r="R685" s="320"/>
      <c r="S685" s="180" t="s">
        <v>1099</v>
      </c>
      <c r="T685" s="180" t="s">
        <v>3148</v>
      </c>
      <c r="U685" s="180" t="s">
        <v>3188</v>
      </c>
      <c r="V685" s="180" t="s">
        <v>3187</v>
      </c>
      <c r="W685" s="180" t="s">
        <v>3189</v>
      </c>
      <c r="X685" s="180" t="s">
        <v>5872</v>
      </c>
      <c r="Y685" s="180" t="s">
        <v>2595</v>
      </c>
      <c r="Z685" s="180" t="s">
        <v>141</v>
      </c>
      <c r="AA685" s="320"/>
      <c r="AE685" s="320"/>
    </row>
    <row r="686" spans="9:31" ht="14" x14ac:dyDescent="0.3">
      <c r="I686" s="376" t="s">
        <v>601</v>
      </c>
      <c r="J686" s="376" t="s">
        <v>1113</v>
      </c>
      <c r="K686" s="376" t="s">
        <v>701</v>
      </c>
      <c r="L686" s="376" t="s">
        <v>2107</v>
      </c>
      <c r="N686" s="180" t="s">
        <v>3127</v>
      </c>
      <c r="O686" s="180" t="s">
        <v>5873</v>
      </c>
      <c r="P686" s="180" t="s">
        <v>353</v>
      </c>
      <c r="Q686" s="180" t="s">
        <v>5874</v>
      </c>
      <c r="R686" s="320"/>
      <c r="S686" s="180" t="s">
        <v>1099</v>
      </c>
      <c r="T686" s="180" t="s">
        <v>3148</v>
      </c>
      <c r="U686" s="180" t="s">
        <v>3188</v>
      </c>
      <c r="V686" s="180" t="s">
        <v>3187</v>
      </c>
      <c r="W686" s="180" t="s">
        <v>3189</v>
      </c>
      <c r="X686" s="180" t="s">
        <v>5875</v>
      </c>
      <c r="Y686" s="180" t="s">
        <v>5876</v>
      </c>
      <c r="Z686" s="180" t="s">
        <v>141</v>
      </c>
      <c r="AA686" s="320"/>
      <c r="AE686" s="320"/>
    </row>
    <row r="687" spans="9:31" ht="14" x14ac:dyDescent="0.3">
      <c r="I687" s="376" t="s">
        <v>601</v>
      </c>
      <c r="J687" s="376" t="s">
        <v>816</v>
      </c>
      <c r="K687" s="376" t="s">
        <v>701</v>
      </c>
      <c r="L687" s="376" t="s">
        <v>2115</v>
      </c>
      <c r="N687" s="180" t="s">
        <v>3127</v>
      </c>
      <c r="O687" s="180" t="s">
        <v>3267</v>
      </c>
      <c r="P687" s="180" t="s">
        <v>353</v>
      </c>
      <c r="Q687" s="180" t="s">
        <v>5877</v>
      </c>
      <c r="R687" s="320"/>
      <c r="S687" s="180" t="s">
        <v>1099</v>
      </c>
      <c r="T687" s="180" t="s">
        <v>3148</v>
      </c>
      <c r="U687" s="180" t="s">
        <v>3188</v>
      </c>
      <c r="V687" s="180" t="s">
        <v>3187</v>
      </c>
      <c r="W687" s="180" t="s">
        <v>3189</v>
      </c>
      <c r="X687" s="180" t="s">
        <v>5878</v>
      </c>
      <c r="Y687" s="180" t="s">
        <v>5443</v>
      </c>
      <c r="Z687" s="180" t="s">
        <v>141</v>
      </c>
      <c r="AA687" s="320"/>
      <c r="AE687" s="320"/>
    </row>
    <row r="688" spans="9:31" ht="14" x14ac:dyDescent="0.3">
      <c r="I688" s="376" t="s">
        <v>601</v>
      </c>
      <c r="J688" s="376" t="s">
        <v>1187</v>
      </c>
      <c r="K688" s="376" t="s">
        <v>701</v>
      </c>
      <c r="L688" s="376" t="s">
        <v>2106</v>
      </c>
      <c r="N688" s="180" t="s">
        <v>3127</v>
      </c>
      <c r="O688" s="180" t="s">
        <v>5879</v>
      </c>
      <c r="P688" s="180" t="s">
        <v>353</v>
      </c>
      <c r="Q688" s="180" t="s">
        <v>5880</v>
      </c>
      <c r="R688" s="320"/>
      <c r="S688" s="180" t="s">
        <v>1099</v>
      </c>
      <c r="T688" s="180" t="s">
        <v>3148</v>
      </c>
      <c r="U688" s="180" t="s">
        <v>3188</v>
      </c>
      <c r="V688" s="180" t="s">
        <v>3187</v>
      </c>
      <c r="W688" s="180" t="s">
        <v>3189</v>
      </c>
      <c r="X688" s="180" t="s">
        <v>5881</v>
      </c>
      <c r="Y688" s="180" t="s">
        <v>600</v>
      </c>
      <c r="Z688" s="180" t="s">
        <v>141</v>
      </c>
      <c r="AA688" s="320"/>
      <c r="AE688" s="320"/>
    </row>
    <row r="689" spans="9:31" ht="14" x14ac:dyDescent="0.3">
      <c r="I689" s="376" t="s">
        <v>601</v>
      </c>
      <c r="J689" s="376" t="s">
        <v>606</v>
      </c>
      <c r="K689" s="376" t="s">
        <v>701</v>
      </c>
      <c r="L689" s="376" t="s">
        <v>2108</v>
      </c>
      <c r="N689" s="180" t="s">
        <v>3127</v>
      </c>
      <c r="O689" s="180" t="s">
        <v>5882</v>
      </c>
      <c r="P689" s="180" t="s">
        <v>353</v>
      </c>
      <c r="Q689" s="180" t="s">
        <v>5883</v>
      </c>
      <c r="R689" s="320"/>
      <c r="S689" s="180" t="s">
        <v>1099</v>
      </c>
      <c r="T689" s="180" t="s">
        <v>3148</v>
      </c>
      <c r="U689" s="180" t="s">
        <v>3188</v>
      </c>
      <c r="V689" s="180" t="s">
        <v>3187</v>
      </c>
      <c r="W689" s="180" t="s">
        <v>3189</v>
      </c>
      <c r="X689" s="180" t="s">
        <v>5884</v>
      </c>
      <c r="Y689" s="180" t="s">
        <v>4333</v>
      </c>
      <c r="Z689" s="180" t="s">
        <v>141</v>
      </c>
      <c r="AA689" s="320"/>
      <c r="AE689" s="320"/>
    </row>
    <row r="690" spans="9:31" ht="14" x14ac:dyDescent="0.3">
      <c r="I690" s="376" t="s">
        <v>601</v>
      </c>
      <c r="J690" s="376" t="s">
        <v>1191</v>
      </c>
      <c r="K690" s="376" t="s">
        <v>701</v>
      </c>
      <c r="L690" s="376" t="s">
        <v>2114</v>
      </c>
      <c r="N690" s="180" t="s">
        <v>3127</v>
      </c>
      <c r="O690" s="180" t="s">
        <v>5885</v>
      </c>
      <c r="P690" s="180" t="s">
        <v>353</v>
      </c>
      <c r="Q690" s="180" t="s">
        <v>5886</v>
      </c>
      <c r="R690" s="320"/>
      <c r="S690" s="180" t="s">
        <v>1099</v>
      </c>
      <c r="T690" s="180" t="s">
        <v>3148</v>
      </c>
      <c r="U690" s="180" t="s">
        <v>3188</v>
      </c>
      <c r="V690" s="180" t="s">
        <v>3187</v>
      </c>
      <c r="W690" s="180" t="s">
        <v>3201</v>
      </c>
      <c r="X690" s="180" t="s">
        <v>5887</v>
      </c>
      <c r="Y690" s="180" t="s">
        <v>3217</v>
      </c>
      <c r="Z690" s="180" t="s">
        <v>161</v>
      </c>
      <c r="AA690" s="320"/>
      <c r="AE690" s="320"/>
    </row>
    <row r="691" spans="9:31" ht="14" x14ac:dyDescent="0.3">
      <c r="I691" s="376" t="s">
        <v>601</v>
      </c>
      <c r="J691" s="376" t="s">
        <v>604</v>
      </c>
      <c r="K691" s="376" t="s">
        <v>701</v>
      </c>
      <c r="L691" s="376" t="s">
        <v>2101</v>
      </c>
      <c r="N691" s="180" t="s">
        <v>3127</v>
      </c>
      <c r="O691" s="180" t="s">
        <v>5888</v>
      </c>
      <c r="P691" s="180" t="s">
        <v>353</v>
      </c>
      <c r="Q691" s="180" t="s">
        <v>5889</v>
      </c>
      <c r="R691" s="320"/>
      <c r="S691" s="180" t="s">
        <v>1099</v>
      </c>
      <c r="T691" s="180" t="s">
        <v>3148</v>
      </c>
      <c r="U691" s="180" t="s">
        <v>3188</v>
      </c>
      <c r="V691" s="180" t="s">
        <v>3187</v>
      </c>
      <c r="W691" s="180" t="s">
        <v>3201</v>
      </c>
      <c r="X691" s="180" t="s">
        <v>5890</v>
      </c>
      <c r="Y691" s="180" t="s">
        <v>5891</v>
      </c>
      <c r="Z691" s="180" t="s">
        <v>161</v>
      </c>
      <c r="AA691" s="320"/>
      <c r="AE691" s="320"/>
    </row>
    <row r="692" spans="9:31" ht="14" x14ac:dyDescent="0.3">
      <c r="I692" s="376" t="s">
        <v>601</v>
      </c>
      <c r="J692" s="376" t="s">
        <v>1188</v>
      </c>
      <c r="K692" s="376" t="s">
        <v>701</v>
      </c>
      <c r="L692" s="376" t="s">
        <v>2109</v>
      </c>
      <c r="N692" s="180" t="s">
        <v>3080</v>
      </c>
      <c r="O692" s="180" t="s">
        <v>5892</v>
      </c>
      <c r="P692" s="180" t="s">
        <v>103</v>
      </c>
      <c r="Q692" s="180" t="s">
        <v>5893</v>
      </c>
      <c r="R692" s="320"/>
      <c r="S692" s="180" t="s">
        <v>1099</v>
      </c>
      <c r="T692" s="180" t="s">
        <v>3148</v>
      </c>
      <c r="U692" s="180" t="s">
        <v>3188</v>
      </c>
      <c r="V692" s="180" t="s">
        <v>3187</v>
      </c>
      <c r="W692" s="180" t="s">
        <v>3201</v>
      </c>
      <c r="X692" s="180" t="s">
        <v>5894</v>
      </c>
      <c r="Y692" s="180" t="s">
        <v>5895</v>
      </c>
      <c r="Z692" s="180" t="s">
        <v>161</v>
      </c>
      <c r="AA692" s="320"/>
      <c r="AE692" s="320"/>
    </row>
    <row r="693" spans="9:31" ht="14" x14ac:dyDescent="0.3">
      <c r="I693" s="376" t="s">
        <v>601</v>
      </c>
      <c r="J693" s="376" t="s">
        <v>619</v>
      </c>
      <c r="K693" s="376" t="s">
        <v>701</v>
      </c>
      <c r="L693" s="376" t="s">
        <v>2096</v>
      </c>
      <c r="N693" s="180" t="s">
        <v>3080</v>
      </c>
      <c r="O693" s="180" t="s">
        <v>5896</v>
      </c>
      <c r="P693" s="180" t="s">
        <v>103</v>
      </c>
      <c r="Q693" s="180" t="s">
        <v>5897</v>
      </c>
      <c r="R693" s="320"/>
      <c r="S693" s="180" t="s">
        <v>1099</v>
      </c>
      <c r="T693" s="180" t="s">
        <v>3148</v>
      </c>
      <c r="U693" s="180" t="s">
        <v>3188</v>
      </c>
      <c r="V693" s="180" t="s">
        <v>3187</v>
      </c>
      <c r="W693" s="180" t="s">
        <v>3201</v>
      </c>
      <c r="X693" s="180" t="s">
        <v>5898</v>
      </c>
      <c r="Y693" s="180" t="s">
        <v>5899</v>
      </c>
      <c r="Z693" s="180" t="s">
        <v>161</v>
      </c>
      <c r="AA693" s="320"/>
      <c r="AE693" s="320"/>
    </row>
    <row r="694" spans="9:31" ht="14" x14ac:dyDescent="0.3">
      <c r="I694" s="376" t="s">
        <v>601</v>
      </c>
      <c r="J694" s="376" t="s">
        <v>601</v>
      </c>
      <c r="K694" s="376" t="s">
        <v>701</v>
      </c>
      <c r="L694" s="376" t="s">
        <v>2094</v>
      </c>
      <c r="N694" s="180" t="s">
        <v>3080</v>
      </c>
      <c r="O694" s="180" t="s">
        <v>5900</v>
      </c>
      <c r="P694" s="180" t="s">
        <v>103</v>
      </c>
      <c r="Q694" s="180" t="s">
        <v>5901</v>
      </c>
      <c r="R694" s="320"/>
      <c r="S694" s="180" t="s">
        <v>1099</v>
      </c>
      <c r="T694" s="180" t="s">
        <v>3148</v>
      </c>
      <c r="U694" s="180" t="s">
        <v>3188</v>
      </c>
      <c r="V694" s="180" t="s">
        <v>3187</v>
      </c>
      <c r="W694" s="180" t="s">
        <v>3201</v>
      </c>
      <c r="X694" s="180" t="s">
        <v>5902</v>
      </c>
      <c r="Y694" s="180" t="s">
        <v>5903</v>
      </c>
      <c r="Z694" s="180" t="s">
        <v>161</v>
      </c>
      <c r="AA694" s="320"/>
      <c r="AE694" s="320"/>
    </row>
    <row r="695" spans="9:31" ht="14" x14ac:dyDescent="0.3">
      <c r="I695" s="376" t="s">
        <v>601</v>
      </c>
      <c r="J695" s="376" t="s">
        <v>605</v>
      </c>
      <c r="K695" s="376" t="s">
        <v>701</v>
      </c>
      <c r="L695" s="376" t="s">
        <v>2095</v>
      </c>
      <c r="N695" s="180" t="s">
        <v>3080</v>
      </c>
      <c r="O695" s="180" t="s">
        <v>5904</v>
      </c>
      <c r="P695" s="180" t="s">
        <v>103</v>
      </c>
      <c r="Q695" s="180" t="s">
        <v>5905</v>
      </c>
      <c r="R695" s="320"/>
      <c r="S695" s="180" t="s">
        <v>1099</v>
      </c>
      <c r="T695" s="180" t="s">
        <v>3148</v>
      </c>
      <c r="U695" s="180" t="s">
        <v>3188</v>
      </c>
      <c r="V695" s="180" t="s">
        <v>3187</v>
      </c>
      <c r="W695" s="180" t="s">
        <v>3201</v>
      </c>
      <c r="X695" s="180" t="s">
        <v>5906</v>
      </c>
      <c r="Y695" s="180" t="s">
        <v>5907</v>
      </c>
      <c r="Z695" s="180" t="s">
        <v>161</v>
      </c>
      <c r="AA695" s="320"/>
      <c r="AE695" s="320"/>
    </row>
    <row r="696" spans="9:31" ht="14" x14ac:dyDescent="0.3">
      <c r="I696" s="376" t="s">
        <v>813</v>
      </c>
      <c r="J696" s="376" t="s">
        <v>831</v>
      </c>
      <c r="K696" s="376" t="s">
        <v>814</v>
      </c>
      <c r="L696" s="376" t="s">
        <v>832</v>
      </c>
      <c r="N696" s="180" t="s">
        <v>3080</v>
      </c>
      <c r="O696" s="180" t="s">
        <v>5908</v>
      </c>
      <c r="P696" s="180" t="s">
        <v>103</v>
      </c>
      <c r="Q696" s="180" t="s">
        <v>5909</v>
      </c>
      <c r="R696" s="320"/>
      <c r="S696" s="180" t="s">
        <v>1099</v>
      </c>
      <c r="T696" s="180" t="s">
        <v>3148</v>
      </c>
      <c r="U696" s="180" t="s">
        <v>3188</v>
      </c>
      <c r="V696" s="180" t="s">
        <v>3187</v>
      </c>
      <c r="W696" s="180" t="s">
        <v>3201</v>
      </c>
      <c r="X696" s="180" t="s">
        <v>5910</v>
      </c>
      <c r="Y696" s="180" t="s">
        <v>3193</v>
      </c>
      <c r="Z696" s="180" t="s">
        <v>161</v>
      </c>
      <c r="AA696" s="320"/>
      <c r="AE696" s="320"/>
    </row>
    <row r="697" spans="9:31" ht="14" x14ac:dyDescent="0.3">
      <c r="I697" s="376" t="s">
        <v>813</v>
      </c>
      <c r="J697" s="376" t="s">
        <v>822</v>
      </c>
      <c r="K697" s="376" t="s">
        <v>814</v>
      </c>
      <c r="L697" s="376" t="s">
        <v>823</v>
      </c>
      <c r="N697" s="180" t="s">
        <v>3080</v>
      </c>
      <c r="O697" s="180" t="s">
        <v>3080</v>
      </c>
      <c r="P697" s="180" t="s">
        <v>103</v>
      </c>
      <c r="Q697" s="180" t="s">
        <v>5911</v>
      </c>
      <c r="R697" s="320"/>
      <c r="S697" s="180" t="s">
        <v>1099</v>
      </c>
      <c r="T697" s="180" t="s">
        <v>3148</v>
      </c>
      <c r="U697" s="180" t="s">
        <v>3188</v>
      </c>
      <c r="V697" s="180" t="s">
        <v>3187</v>
      </c>
      <c r="W697" s="180" t="s">
        <v>3201</v>
      </c>
      <c r="X697" s="180" t="s">
        <v>5912</v>
      </c>
      <c r="Y697" s="180" t="s">
        <v>5913</v>
      </c>
      <c r="Z697" s="180" t="s">
        <v>161</v>
      </c>
      <c r="AA697" s="320"/>
      <c r="AE697" s="320"/>
    </row>
    <row r="698" spans="9:31" ht="14" x14ac:dyDescent="0.3">
      <c r="I698" s="376" t="s">
        <v>813</v>
      </c>
      <c r="J698" s="376" t="s">
        <v>837</v>
      </c>
      <c r="K698" s="376" t="s">
        <v>814</v>
      </c>
      <c r="L698" s="376" t="s">
        <v>838</v>
      </c>
      <c r="N698" s="180" t="s">
        <v>3080</v>
      </c>
      <c r="O698" s="180" t="s">
        <v>5914</v>
      </c>
      <c r="P698" s="180" t="s">
        <v>103</v>
      </c>
      <c r="Q698" s="180" t="s">
        <v>5915</v>
      </c>
      <c r="R698" s="320"/>
      <c r="S698" s="180" t="s">
        <v>1099</v>
      </c>
      <c r="T698" s="180" t="s">
        <v>3148</v>
      </c>
      <c r="U698" s="180" t="s">
        <v>3188</v>
      </c>
      <c r="V698" s="180" t="s">
        <v>3187</v>
      </c>
      <c r="W698" s="180" t="s">
        <v>3201</v>
      </c>
      <c r="X698" s="180" t="s">
        <v>5916</v>
      </c>
      <c r="Y698" s="180" t="s">
        <v>5917</v>
      </c>
      <c r="Z698" s="180" t="s">
        <v>161</v>
      </c>
      <c r="AA698" s="320"/>
      <c r="AE698" s="320"/>
    </row>
    <row r="699" spans="9:31" ht="14" x14ac:dyDescent="0.3">
      <c r="I699" s="376" t="s">
        <v>813</v>
      </c>
      <c r="J699" s="376" t="s">
        <v>829</v>
      </c>
      <c r="K699" s="376" t="s">
        <v>814</v>
      </c>
      <c r="L699" s="376" t="s">
        <v>830</v>
      </c>
      <c r="N699" s="180" t="s">
        <v>3080</v>
      </c>
      <c r="O699" s="180" t="s">
        <v>5918</v>
      </c>
      <c r="P699" s="180" t="s">
        <v>103</v>
      </c>
      <c r="Q699" s="180" t="s">
        <v>5919</v>
      </c>
      <c r="R699" s="320"/>
      <c r="S699" s="180" t="s">
        <v>1099</v>
      </c>
      <c r="T699" s="180" t="s">
        <v>3148</v>
      </c>
      <c r="U699" s="180" t="s">
        <v>3188</v>
      </c>
      <c r="V699" s="180" t="s">
        <v>3187</v>
      </c>
      <c r="W699" s="180" t="s">
        <v>3201</v>
      </c>
      <c r="X699" s="180" t="s">
        <v>5920</v>
      </c>
      <c r="Y699" s="180" t="s">
        <v>824</v>
      </c>
      <c r="Z699" s="180" t="s">
        <v>161</v>
      </c>
      <c r="AA699" s="320"/>
      <c r="AE699" s="320"/>
    </row>
    <row r="700" spans="9:31" ht="14" x14ac:dyDescent="0.3">
      <c r="I700" s="376" t="s">
        <v>813</v>
      </c>
      <c r="J700" s="376" t="s">
        <v>826</v>
      </c>
      <c r="K700" s="376" t="s">
        <v>814</v>
      </c>
      <c r="L700" s="376" t="s">
        <v>827</v>
      </c>
      <c r="N700" s="180" t="s">
        <v>3080</v>
      </c>
      <c r="O700" s="180" t="s">
        <v>5921</v>
      </c>
      <c r="P700" s="180" t="s">
        <v>103</v>
      </c>
      <c r="Q700" s="180" t="s">
        <v>5922</v>
      </c>
      <c r="R700" s="320"/>
      <c r="S700" s="180" t="s">
        <v>1099</v>
      </c>
      <c r="T700" s="180" t="s">
        <v>3148</v>
      </c>
      <c r="U700" s="180" t="s">
        <v>3188</v>
      </c>
      <c r="V700" s="180" t="s">
        <v>3187</v>
      </c>
      <c r="W700" s="180" t="s">
        <v>3201</v>
      </c>
      <c r="X700" s="180" t="s">
        <v>5923</v>
      </c>
      <c r="Y700" s="180" t="s">
        <v>5924</v>
      </c>
      <c r="Z700" s="180" t="s">
        <v>161</v>
      </c>
      <c r="AA700" s="320"/>
      <c r="AE700" s="320"/>
    </row>
    <row r="701" spans="9:31" ht="14" x14ac:dyDescent="0.3">
      <c r="I701" s="376" t="s">
        <v>813</v>
      </c>
      <c r="J701" s="376" t="s">
        <v>602</v>
      </c>
      <c r="K701" s="376" t="s">
        <v>814</v>
      </c>
      <c r="L701" s="376" t="s">
        <v>815</v>
      </c>
      <c r="N701" s="180" t="s">
        <v>3080</v>
      </c>
      <c r="O701" s="180" t="s">
        <v>5925</v>
      </c>
      <c r="P701" s="180" t="s">
        <v>103</v>
      </c>
      <c r="Q701" s="180" t="s">
        <v>5926</v>
      </c>
      <c r="R701" s="320"/>
      <c r="S701" s="180" t="s">
        <v>1099</v>
      </c>
      <c r="T701" s="180" t="s">
        <v>3148</v>
      </c>
      <c r="U701" s="180" t="s">
        <v>3188</v>
      </c>
      <c r="V701" s="180" t="s">
        <v>3187</v>
      </c>
      <c r="W701" s="180" t="s">
        <v>3201</v>
      </c>
      <c r="X701" s="180" t="s">
        <v>5927</v>
      </c>
      <c r="Y701" s="180" t="s">
        <v>5928</v>
      </c>
      <c r="Z701" s="180" t="s">
        <v>161</v>
      </c>
      <c r="AA701" s="320"/>
      <c r="AE701" s="320"/>
    </row>
    <row r="702" spans="9:31" ht="14" x14ac:dyDescent="0.3">
      <c r="I702" s="376" t="s">
        <v>813</v>
      </c>
      <c r="J702" s="376" t="s">
        <v>833</v>
      </c>
      <c r="K702" s="376" t="s">
        <v>814</v>
      </c>
      <c r="L702" s="376" t="s">
        <v>834</v>
      </c>
      <c r="N702" s="180" t="s">
        <v>3080</v>
      </c>
      <c r="O702" s="180" t="s">
        <v>4333</v>
      </c>
      <c r="P702" s="180" t="s">
        <v>103</v>
      </c>
      <c r="Q702" s="180" t="s">
        <v>5929</v>
      </c>
      <c r="R702" s="320"/>
      <c r="S702" s="180" t="s">
        <v>1099</v>
      </c>
      <c r="T702" s="180" t="s">
        <v>3148</v>
      </c>
      <c r="U702" s="180" t="s">
        <v>3188</v>
      </c>
      <c r="V702" s="180" t="s">
        <v>3187</v>
      </c>
      <c r="W702" s="180" t="s">
        <v>3201</v>
      </c>
      <c r="X702" s="180" t="s">
        <v>5930</v>
      </c>
      <c r="Y702" s="180" t="s">
        <v>5866</v>
      </c>
      <c r="Z702" s="180" t="s">
        <v>161</v>
      </c>
      <c r="AA702" s="320"/>
      <c r="AE702" s="320"/>
    </row>
    <row r="703" spans="9:31" ht="14" x14ac:dyDescent="0.3">
      <c r="I703" s="376" t="s">
        <v>813</v>
      </c>
      <c r="J703" s="376" t="s">
        <v>824</v>
      </c>
      <c r="K703" s="376" t="s">
        <v>814</v>
      </c>
      <c r="L703" s="376" t="s">
        <v>825</v>
      </c>
      <c r="N703" s="180" t="s">
        <v>3080</v>
      </c>
      <c r="O703" s="180" t="s">
        <v>5931</v>
      </c>
      <c r="P703" s="180" t="s">
        <v>103</v>
      </c>
      <c r="Q703" s="180" t="s">
        <v>5932</v>
      </c>
      <c r="R703" s="320"/>
      <c r="S703" s="180" t="s">
        <v>1099</v>
      </c>
      <c r="T703" s="180" t="s">
        <v>3148</v>
      </c>
      <c r="U703" s="180" t="s">
        <v>3188</v>
      </c>
      <c r="V703" s="180" t="s">
        <v>3187</v>
      </c>
      <c r="W703" s="180" t="s">
        <v>3201</v>
      </c>
      <c r="X703" s="180" t="s">
        <v>5933</v>
      </c>
      <c r="Y703" s="180" t="s">
        <v>5934</v>
      </c>
      <c r="Z703" s="180" t="s">
        <v>161</v>
      </c>
      <c r="AA703" s="320"/>
      <c r="AE703" s="320"/>
    </row>
    <row r="704" spans="9:31" ht="14" x14ac:dyDescent="0.3">
      <c r="I704" s="376" t="s">
        <v>813</v>
      </c>
      <c r="J704" s="376" t="s">
        <v>647</v>
      </c>
      <c r="K704" s="376" t="s">
        <v>814</v>
      </c>
      <c r="L704" s="376" t="s">
        <v>818</v>
      </c>
      <c r="N704" s="180" t="s">
        <v>3080</v>
      </c>
      <c r="O704" s="180" t="s">
        <v>5935</v>
      </c>
      <c r="P704" s="180" t="s">
        <v>103</v>
      </c>
      <c r="Q704" s="180" t="s">
        <v>5936</v>
      </c>
      <c r="R704" s="320"/>
      <c r="S704" s="180" t="s">
        <v>1099</v>
      </c>
      <c r="T704" s="180" t="s">
        <v>3148</v>
      </c>
      <c r="U704" s="180" t="s">
        <v>3188</v>
      </c>
      <c r="V704" s="180" t="s">
        <v>3187</v>
      </c>
      <c r="W704" s="180" t="s">
        <v>3201</v>
      </c>
      <c r="X704" s="180" t="s">
        <v>5937</v>
      </c>
      <c r="Y704" s="180" t="s">
        <v>5938</v>
      </c>
      <c r="Z704" s="180" t="s">
        <v>161</v>
      </c>
      <c r="AA704" s="320"/>
      <c r="AE704" s="320"/>
    </row>
    <row r="705" spans="9:31" ht="14" x14ac:dyDescent="0.3">
      <c r="I705" s="376" t="s">
        <v>813</v>
      </c>
      <c r="J705" s="376" t="s">
        <v>816</v>
      </c>
      <c r="K705" s="376" t="s">
        <v>814</v>
      </c>
      <c r="L705" s="376" t="s">
        <v>817</v>
      </c>
      <c r="N705" s="180" t="s">
        <v>3067</v>
      </c>
      <c r="O705" s="180" t="s">
        <v>5939</v>
      </c>
      <c r="P705" s="180" t="s">
        <v>193</v>
      </c>
      <c r="Q705" s="180" t="s">
        <v>5940</v>
      </c>
      <c r="R705" s="320"/>
      <c r="S705" s="180" t="s">
        <v>1099</v>
      </c>
      <c r="T705" s="180" t="s">
        <v>3148</v>
      </c>
      <c r="U705" s="180" t="s">
        <v>3188</v>
      </c>
      <c r="V705" s="180" t="s">
        <v>3187</v>
      </c>
      <c r="W705" s="180" t="s">
        <v>3201</v>
      </c>
      <c r="X705" s="180" t="s">
        <v>5941</v>
      </c>
      <c r="Y705" s="180" t="s">
        <v>5942</v>
      </c>
      <c r="Z705" s="180" t="s">
        <v>161</v>
      </c>
      <c r="AA705" s="320"/>
      <c r="AE705" s="320"/>
    </row>
    <row r="706" spans="9:31" ht="14" x14ac:dyDescent="0.3">
      <c r="I706" s="376" t="s">
        <v>813</v>
      </c>
      <c r="J706" s="376" t="s">
        <v>820</v>
      </c>
      <c r="K706" s="376" t="s">
        <v>814</v>
      </c>
      <c r="L706" s="376" t="s">
        <v>821</v>
      </c>
      <c r="N706" s="180" t="s">
        <v>3067</v>
      </c>
      <c r="O706" s="180" t="s">
        <v>3080</v>
      </c>
      <c r="P706" s="180" t="s">
        <v>193</v>
      </c>
      <c r="Q706" s="180" t="s">
        <v>5943</v>
      </c>
      <c r="R706" s="320"/>
      <c r="S706" s="180" t="s">
        <v>1099</v>
      </c>
      <c r="T706" s="180" t="s">
        <v>3148</v>
      </c>
      <c r="U706" s="180" t="s">
        <v>3188</v>
      </c>
      <c r="V706" s="180" t="s">
        <v>3187</v>
      </c>
      <c r="W706" s="180" t="s">
        <v>3201</v>
      </c>
      <c r="X706" s="180" t="s">
        <v>5944</v>
      </c>
      <c r="Y706" s="180" t="s">
        <v>5945</v>
      </c>
      <c r="Z706" s="180" t="s">
        <v>161</v>
      </c>
      <c r="AA706" s="320"/>
      <c r="AE706" s="320"/>
    </row>
    <row r="707" spans="9:31" ht="14" x14ac:dyDescent="0.3">
      <c r="I707" s="376" t="s">
        <v>813</v>
      </c>
      <c r="J707" s="376" t="s">
        <v>835</v>
      </c>
      <c r="K707" s="376" t="s">
        <v>814</v>
      </c>
      <c r="L707" s="376" t="s">
        <v>836</v>
      </c>
      <c r="N707" s="180" t="s">
        <v>3067</v>
      </c>
      <c r="O707" s="180" t="s">
        <v>3067</v>
      </c>
      <c r="P707" s="180" t="s">
        <v>193</v>
      </c>
      <c r="Q707" s="180" t="s">
        <v>5946</v>
      </c>
      <c r="R707" s="320"/>
      <c r="S707" s="180" t="s">
        <v>1099</v>
      </c>
      <c r="T707" s="180" t="s">
        <v>3148</v>
      </c>
      <c r="U707" s="180" t="s">
        <v>3188</v>
      </c>
      <c r="V707" s="180" t="s">
        <v>3187</v>
      </c>
      <c r="W707" s="180" t="s">
        <v>3201</v>
      </c>
      <c r="X707" s="180" t="s">
        <v>5947</v>
      </c>
      <c r="Y707" s="180" t="s">
        <v>5948</v>
      </c>
      <c r="Z707" s="180" t="s">
        <v>161</v>
      </c>
      <c r="AA707" s="320"/>
      <c r="AE707" s="320"/>
    </row>
    <row r="708" spans="9:31" ht="14" x14ac:dyDescent="0.3">
      <c r="I708" s="376" t="s">
        <v>813</v>
      </c>
      <c r="J708" s="376" t="s">
        <v>839</v>
      </c>
      <c r="K708" s="376" t="s">
        <v>814</v>
      </c>
      <c r="L708" s="376" t="s">
        <v>840</v>
      </c>
      <c r="N708" s="180" t="s">
        <v>3067</v>
      </c>
      <c r="O708" s="180" t="s">
        <v>3074</v>
      </c>
      <c r="P708" s="180" t="s">
        <v>193</v>
      </c>
      <c r="Q708" s="180" t="s">
        <v>5949</v>
      </c>
      <c r="R708" s="320"/>
      <c r="S708" s="180" t="s">
        <v>1099</v>
      </c>
      <c r="T708" s="180" t="s">
        <v>3148</v>
      </c>
      <c r="U708" s="180" t="s">
        <v>3188</v>
      </c>
      <c r="V708" s="180" t="s">
        <v>3187</v>
      </c>
      <c r="W708" s="180" t="s">
        <v>3201</v>
      </c>
      <c r="X708" s="180" t="s">
        <v>5950</v>
      </c>
      <c r="Y708" s="180" t="s">
        <v>3201</v>
      </c>
      <c r="Z708" s="180" t="s">
        <v>161</v>
      </c>
      <c r="AA708" s="320"/>
      <c r="AE708" s="320"/>
    </row>
    <row r="709" spans="9:31" ht="14" x14ac:dyDescent="0.3">
      <c r="I709" s="376" t="s">
        <v>813</v>
      </c>
      <c r="J709" s="376" t="s">
        <v>841</v>
      </c>
      <c r="K709" s="376" t="s">
        <v>814</v>
      </c>
      <c r="L709" s="376" t="s">
        <v>842</v>
      </c>
      <c r="N709" s="180" t="s">
        <v>3067</v>
      </c>
      <c r="O709" s="180" t="s">
        <v>5951</v>
      </c>
      <c r="P709" s="180" t="s">
        <v>193</v>
      </c>
      <c r="Q709" s="180" t="s">
        <v>5952</v>
      </c>
      <c r="R709" s="320"/>
      <c r="S709" s="180" t="s">
        <v>1099</v>
      </c>
      <c r="T709" s="180" t="s">
        <v>3148</v>
      </c>
      <c r="U709" s="180" t="s">
        <v>3188</v>
      </c>
      <c r="V709" s="180" t="s">
        <v>3187</v>
      </c>
      <c r="W709" s="180" t="s">
        <v>3201</v>
      </c>
      <c r="X709" s="180" t="s">
        <v>5953</v>
      </c>
      <c r="Y709" s="180" t="s">
        <v>3073</v>
      </c>
      <c r="Z709" s="180" t="s">
        <v>161</v>
      </c>
      <c r="AA709" s="320"/>
      <c r="AE709" s="320"/>
    </row>
    <row r="710" spans="9:31" ht="14" x14ac:dyDescent="0.3">
      <c r="I710" s="376" t="s">
        <v>813</v>
      </c>
      <c r="J710" s="376" t="s">
        <v>2146</v>
      </c>
      <c r="K710" s="376" t="s">
        <v>814</v>
      </c>
      <c r="L710" s="376" t="s">
        <v>828</v>
      </c>
      <c r="N710" s="180" t="s">
        <v>3067</v>
      </c>
      <c r="O710" s="180" t="s">
        <v>5954</v>
      </c>
      <c r="P710" s="180" t="s">
        <v>193</v>
      </c>
      <c r="Q710" s="180" t="s">
        <v>5955</v>
      </c>
      <c r="R710" s="320"/>
      <c r="S710" s="180" t="s">
        <v>1099</v>
      </c>
      <c r="T710" s="180" t="s">
        <v>3148</v>
      </c>
      <c r="U710" s="180" t="s">
        <v>3188</v>
      </c>
      <c r="V710" s="180" t="s">
        <v>3187</v>
      </c>
      <c r="W710" s="180" t="s">
        <v>3201</v>
      </c>
      <c r="X710" s="180" t="s">
        <v>5956</v>
      </c>
      <c r="Y710" s="180" t="s">
        <v>5957</v>
      </c>
      <c r="Z710" s="180" t="s">
        <v>161</v>
      </c>
      <c r="AA710" s="320"/>
      <c r="AE710" s="320"/>
    </row>
    <row r="711" spans="9:31" ht="14" x14ac:dyDescent="0.3">
      <c r="I711" s="376" t="s">
        <v>813</v>
      </c>
      <c r="J711" s="376" t="s">
        <v>813</v>
      </c>
      <c r="K711" s="376" t="s">
        <v>814</v>
      </c>
      <c r="L711" s="376" t="s">
        <v>819</v>
      </c>
      <c r="N711" s="180" t="s">
        <v>3067</v>
      </c>
      <c r="O711" s="180" t="s">
        <v>5958</v>
      </c>
      <c r="P711" s="180" t="s">
        <v>193</v>
      </c>
      <c r="Q711" s="180" t="s">
        <v>5959</v>
      </c>
      <c r="R711" s="320"/>
      <c r="S711" s="180" t="s">
        <v>1099</v>
      </c>
      <c r="T711" s="180" t="s">
        <v>3148</v>
      </c>
      <c r="U711" s="180" t="s">
        <v>3188</v>
      </c>
      <c r="V711" s="180" t="s">
        <v>3187</v>
      </c>
      <c r="W711" s="180" t="s">
        <v>3201</v>
      </c>
      <c r="X711" s="180" t="s">
        <v>5960</v>
      </c>
      <c r="Y711" s="180" t="s">
        <v>5961</v>
      </c>
      <c r="Z711" s="180" t="s">
        <v>161</v>
      </c>
      <c r="AA711" s="320"/>
      <c r="AE711" s="320"/>
    </row>
    <row r="712" spans="9:31" ht="14" x14ac:dyDescent="0.3">
      <c r="I712" s="376" t="s">
        <v>902</v>
      </c>
      <c r="J712" s="376" t="s">
        <v>902</v>
      </c>
      <c r="K712" s="376" t="s">
        <v>1922</v>
      </c>
      <c r="L712" s="376" t="s">
        <v>1923</v>
      </c>
      <c r="N712" s="180" t="s">
        <v>3067</v>
      </c>
      <c r="O712" s="180" t="s">
        <v>5962</v>
      </c>
      <c r="P712" s="180" t="s">
        <v>193</v>
      </c>
      <c r="Q712" s="180" t="s">
        <v>5963</v>
      </c>
      <c r="R712" s="320"/>
      <c r="S712" s="180" t="s">
        <v>1099</v>
      </c>
      <c r="T712" s="180" t="s">
        <v>3148</v>
      </c>
      <c r="U712" s="180" t="s">
        <v>3188</v>
      </c>
      <c r="V712" s="180" t="s">
        <v>3187</v>
      </c>
      <c r="W712" s="180" t="s">
        <v>3201</v>
      </c>
      <c r="X712" s="180" t="s">
        <v>5964</v>
      </c>
      <c r="Y712" s="180" t="s">
        <v>5965</v>
      </c>
      <c r="Z712" s="180" t="s">
        <v>161</v>
      </c>
      <c r="AA712" s="320"/>
      <c r="AE712" s="320"/>
    </row>
    <row r="713" spans="9:31" ht="14" x14ac:dyDescent="0.3">
      <c r="I713" s="376" t="s">
        <v>902</v>
      </c>
      <c r="J713" s="376" t="s">
        <v>903</v>
      </c>
      <c r="K713" s="376" t="s">
        <v>1922</v>
      </c>
      <c r="L713" s="376" t="s">
        <v>1928</v>
      </c>
      <c r="N713" s="180" t="s">
        <v>3067</v>
      </c>
      <c r="O713" s="180" t="s">
        <v>5966</v>
      </c>
      <c r="P713" s="180" t="s">
        <v>193</v>
      </c>
      <c r="Q713" s="180" t="s">
        <v>5967</v>
      </c>
      <c r="R713" s="320"/>
      <c r="S713" s="180" t="s">
        <v>1099</v>
      </c>
      <c r="T713" s="180" t="s">
        <v>3148</v>
      </c>
      <c r="U713" s="180" t="s">
        <v>3188</v>
      </c>
      <c r="V713" s="180" t="s">
        <v>3187</v>
      </c>
      <c r="W713" s="180" t="s">
        <v>3195</v>
      </c>
      <c r="X713" s="180" t="s">
        <v>5968</v>
      </c>
      <c r="Y713" s="180" t="s">
        <v>3195</v>
      </c>
      <c r="Z713" s="180" t="s">
        <v>163</v>
      </c>
      <c r="AA713" s="320"/>
      <c r="AE713" s="320"/>
    </row>
    <row r="714" spans="9:31" ht="14" x14ac:dyDescent="0.3">
      <c r="I714" s="376" t="s">
        <v>902</v>
      </c>
      <c r="J714" s="376" t="s">
        <v>904</v>
      </c>
      <c r="K714" s="376" t="s">
        <v>1922</v>
      </c>
      <c r="L714" s="376" t="s">
        <v>1927</v>
      </c>
      <c r="N714" s="180" t="s">
        <v>3067</v>
      </c>
      <c r="O714" s="180" t="s">
        <v>2146</v>
      </c>
      <c r="P714" s="180" t="s">
        <v>193</v>
      </c>
      <c r="Q714" s="180" t="s">
        <v>5969</v>
      </c>
      <c r="R714" s="320"/>
      <c r="S714" s="180" t="s">
        <v>1099</v>
      </c>
      <c r="T714" s="180" t="s">
        <v>3148</v>
      </c>
      <c r="U714" s="180" t="s">
        <v>3188</v>
      </c>
      <c r="V714" s="180" t="s">
        <v>3187</v>
      </c>
      <c r="W714" s="180" t="s">
        <v>3195</v>
      </c>
      <c r="X714" s="180" t="s">
        <v>5970</v>
      </c>
      <c r="Y714" s="180" t="s">
        <v>618</v>
      </c>
      <c r="Z714" s="180" t="s">
        <v>163</v>
      </c>
      <c r="AA714" s="320"/>
      <c r="AE714" s="320"/>
    </row>
    <row r="715" spans="9:31" ht="14" x14ac:dyDescent="0.3">
      <c r="I715" s="376" t="s">
        <v>902</v>
      </c>
      <c r="J715" s="376" t="s">
        <v>905</v>
      </c>
      <c r="K715" s="376" t="s">
        <v>1922</v>
      </c>
      <c r="L715" s="376" t="s">
        <v>1929</v>
      </c>
      <c r="N715" s="180" t="s">
        <v>3066</v>
      </c>
      <c r="O715" s="180" t="s">
        <v>5971</v>
      </c>
      <c r="P715" s="180" t="s">
        <v>105</v>
      </c>
      <c r="Q715" s="180" t="s">
        <v>5972</v>
      </c>
      <c r="R715" s="320"/>
      <c r="S715" s="180" t="s">
        <v>1099</v>
      </c>
      <c r="T715" s="180" t="s">
        <v>3148</v>
      </c>
      <c r="U715" s="180" t="s">
        <v>3188</v>
      </c>
      <c r="V715" s="180" t="s">
        <v>3187</v>
      </c>
      <c r="W715" s="180" t="s">
        <v>3195</v>
      </c>
      <c r="X715" s="180" t="s">
        <v>5973</v>
      </c>
      <c r="Y715" s="180" t="s">
        <v>5974</v>
      </c>
      <c r="Z715" s="180" t="s">
        <v>163</v>
      </c>
      <c r="AA715" s="320"/>
      <c r="AE715" s="320"/>
    </row>
    <row r="716" spans="9:31" ht="14" x14ac:dyDescent="0.3">
      <c r="I716" s="376" t="s">
        <v>902</v>
      </c>
      <c r="J716" s="376" t="s">
        <v>708</v>
      </c>
      <c r="K716" s="376" t="s">
        <v>1922</v>
      </c>
      <c r="L716" s="376" t="s">
        <v>1925</v>
      </c>
      <c r="N716" s="180" t="s">
        <v>3066</v>
      </c>
      <c r="O716" s="180" t="s">
        <v>5975</v>
      </c>
      <c r="P716" s="180" t="s">
        <v>105</v>
      </c>
      <c r="Q716" s="180" t="s">
        <v>5976</v>
      </c>
      <c r="R716" s="320"/>
      <c r="S716" s="180" t="s">
        <v>1099</v>
      </c>
      <c r="T716" s="180" t="s">
        <v>3148</v>
      </c>
      <c r="U716" s="180" t="s">
        <v>3188</v>
      </c>
      <c r="V716" s="180" t="s">
        <v>3187</v>
      </c>
      <c r="W716" s="180" t="s">
        <v>3195</v>
      </c>
      <c r="X716" s="180" t="s">
        <v>5977</v>
      </c>
      <c r="Y716" s="180" t="s">
        <v>5978</v>
      </c>
      <c r="Z716" s="180" t="s">
        <v>163</v>
      </c>
      <c r="AA716" s="320"/>
      <c r="AE716" s="320"/>
    </row>
    <row r="717" spans="9:31" ht="14" x14ac:dyDescent="0.3">
      <c r="I717" s="376" t="s">
        <v>902</v>
      </c>
      <c r="J717" s="376" t="s">
        <v>906</v>
      </c>
      <c r="K717" s="376" t="s">
        <v>1922</v>
      </c>
      <c r="L717" s="376" t="s">
        <v>1924</v>
      </c>
      <c r="N717" s="180" t="s">
        <v>3066</v>
      </c>
      <c r="O717" s="180" t="s">
        <v>5979</v>
      </c>
      <c r="P717" s="180" t="s">
        <v>105</v>
      </c>
      <c r="Q717" s="180" t="s">
        <v>5980</v>
      </c>
      <c r="R717" s="320"/>
      <c r="S717" s="180" t="s">
        <v>1099</v>
      </c>
      <c r="T717" s="180" t="s">
        <v>3148</v>
      </c>
      <c r="U717" s="180" t="s">
        <v>3188</v>
      </c>
      <c r="V717" s="180" t="s">
        <v>3187</v>
      </c>
      <c r="W717" s="180" t="s">
        <v>3195</v>
      </c>
      <c r="X717" s="180" t="s">
        <v>5981</v>
      </c>
      <c r="Y717" s="180" t="s">
        <v>4751</v>
      </c>
      <c r="Z717" s="180" t="s">
        <v>163</v>
      </c>
      <c r="AA717" s="320"/>
      <c r="AE717" s="320"/>
    </row>
    <row r="718" spans="9:31" ht="14" x14ac:dyDescent="0.3">
      <c r="I718" s="376" t="s">
        <v>902</v>
      </c>
      <c r="J718" s="376" t="s">
        <v>907</v>
      </c>
      <c r="K718" s="376" t="s">
        <v>1922</v>
      </c>
      <c r="L718" s="376" t="s">
        <v>1930</v>
      </c>
      <c r="N718" s="180" t="s">
        <v>3066</v>
      </c>
      <c r="O718" s="180" t="s">
        <v>5982</v>
      </c>
      <c r="P718" s="180" t="s">
        <v>105</v>
      </c>
      <c r="Q718" s="180" t="s">
        <v>5983</v>
      </c>
      <c r="R718" s="320"/>
      <c r="S718" s="180" t="s">
        <v>1099</v>
      </c>
      <c r="T718" s="180" t="s">
        <v>3148</v>
      </c>
      <c r="U718" s="180" t="s">
        <v>3188</v>
      </c>
      <c r="V718" s="180" t="s">
        <v>3187</v>
      </c>
      <c r="W718" s="180" t="s">
        <v>3195</v>
      </c>
      <c r="X718" s="180" t="s">
        <v>5984</v>
      </c>
      <c r="Y718" s="180" t="s">
        <v>5441</v>
      </c>
      <c r="Z718" s="180" t="s">
        <v>163</v>
      </c>
      <c r="AA718" s="320"/>
      <c r="AE718" s="320"/>
    </row>
    <row r="719" spans="9:31" ht="14" x14ac:dyDescent="0.3">
      <c r="I719" s="376" t="s">
        <v>902</v>
      </c>
      <c r="J719" s="376" t="s">
        <v>908</v>
      </c>
      <c r="K719" s="376" t="s">
        <v>1922</v>
      </c>
      <c r="L719" s="376" t="s">
        <v>1931</v>
      </c>
      <c r="N719" s="180" t="s">
        <v>3066</v>
      </c>
      <c r="O719" s="180" t="s">
        <v>3066</v>
      </c>
      <c r="P719" s="180" t="s">
        <v>105</v>
      </c>
      <c r="Q719" s="180" t="s">
        <v>5985</v>
      </c>
      <c r="R719" s="320"/>
      <c r="S719" s="180" t="s">
        <v>1099</v>
      </c>
      <c r="T719" s="180" t="s">
        <v>3148</v>
      </c>
      <c r="U719" s="180" t="s">
        <v>3188</v>
      </c>
      <c r="V719" s="180" t="s">
        <v>3187</v>
      </c>
      <c r="W719" s="180" t="s">
        <v>3195</v>
      </c>
      <c r="X719" s="180" t="s">
        <v>5986</v>
      </c>
      <c r="Y719" s="180" t="s">
        <v>5987</v>
      </c>
      <c r="Z719" s="180" t="s">
        <v>163</v>
      </c>
      <c r="AA719" s="320"/>
      <c r="AE719" s="320"/>
    </row>
    <row r="720" spans="9:31" ht="14" x14ac:dyDescent="0.3">
      <c r="I720" s="376" t="s">
        <v>902</v>
      </c>
      <c r="J720" s="376" t="s">
        <v>583</v>
      </c>
      <c r="K720" s="376" t="s">
        <v>1922</v>
      </c>
      <c r="L720" s="376" t="s">
        <v>1926</v>
      </c>
      <c r="N720" s="180" t="s">
        <v>3066</v>
      </c>
      <c r="O720" s="180" t="s">
        <v>5988</v>
      </c>
      <c r="P720" s="180" t="s">
        <v>105</v>
      </c>
      <c r="Q720" s="180" t="s">
        <v>5989</v>
      </c>
      <c r="R720" s="320"/>
      <c r="S720" s="180" t="s">
        <v>1099</v>
      </c>
      <c r="T720" s="180" t="s">
        <v>3148</v>
      </c>
      <c r="U720" s="180" t="s">
        <v>3188</v>
      </c>
      <c r="V720" s="180" t="s">
        <v>3187</v>
      </c>
      <c r="W720" s="180" t="s">
        <v>3195</v>
      </c>
      <c r="X720" s="180" t="s">
        <v>5990</v>
      </c>
      <c r="Y720" s="180" t="s">
        <v>5991</v>
      </c>
      <c r="Z720" s="180" t="s">
        <v>163</v>
      </c>
      <c r="AA720" s="320"/>
      <c r="AE720" s="320"/>
    </row>
    <row r="721" spans="9:31" ht="14" x14ac:dyDescent="0.3">
      <c r="I721" s="376" t="s">
        <v>909</v>
      </c>
      <c r="J721" s="376" t="s">
        <v>910</v>
      </c>
      <c r="K721" s="376" t="s">
        <v>1932</v>
      </c>
      <c r="L721" s="376" t="s">
        <v>1943</v>
      </c>
      <c r="N721" s="180" t="s">
        <v>3066</v>
      </c>
      <c r="O721" s="180" t="s">
        <v>5992</v>
      </c>
      <c r="P721" s="180" t="s">
        <v>105</v>
      </c>
      <c r="Q721" s="180" t="s">
        <v>5993</v>
      </c>
      <c r="R721" s="320"/>
      <c r="S721" s="180" t="s">
        <v>1099</v>
      </c>
      <c r="T721" s="180" t="s">
        <v>3148</v>
      </c>
      <c r="U721" s="180" t="s">
        <v>3188</v>
      </c>
      <c r="V721" s="180" t="s">
        <v>3187</v>
      </c>
      <c r="W721" s="180" t="s">
        <v>3194</v>
      </c>
      <c r="X721" s="180" t="s">
        <v>5994</v>
      </c>
      <c r="Y721" s="180" t="s">
        <v>5995</v>
      </c>
      <c r="Z721" s="180" t="s">
        <v>165</v>
      </c>
      <c r="AA721" s="320"/>
      <c r="AE721" s="320"/>
    </row>
    <row r="722" spans="9:31" ht="14" x14ac:dyDescent="0.3">
      <c r="I722" s="376" t="s">
        <v>909</v>
      </c>
      <c r="J722" s="376" t="s">
        <v>911</v>
      </c>
      <c r="K722" s="376" t="s">
        <v>1932</v>
      </c>
      <c r="L722" s="376" t="s">
        <v>1945</v>
      </c>
      <c r="N722" s="180" t="s">
        <v>3066</v>
      </c>
      <c r="O722" s="180" t="s">
        <v>3228</v>
      </c>
      <c r="P722" s="180" t="s">
        <v>105</v>
      </c>
      <c r="Q722" s="180" t="s">
        <v>5996</v>
      </c>
      <c r="R722" s="320"/>
      <c r="S722" s="180" t="s">
        <v>1099</v>
      </c>
      <c r="T722" s="180" t="s">
        <v>3148</v>
      </c>
      <c r="U722" s="180" t="s">
        <v>3188</v>
      </c>
      <c r="V722" s="180" t="s">
        <v>3187</v>
      </c>
      <c r="W722" s="180" t="s">
        <v>3194</v>
      </c>
      <c r="X722" s="180" t="s">
        <v>5997</v>
      </c>
      <c r="Y722" s="180" t="s">
        <v>5998</v>
      </c>
      <c r="Z722" s="180" t="s">
        <v>165</v>
      </c>
      <c r="AA722" s="320"/>
      <c r="AE722" s="320"/>
    </row>
    <row r="723" spans="9:31" ht="14" x14ac:dyDescent="0.3">
      <c r="I723" s="376" t="s">
        <v>909</v>
      </c>
      <c r="J723" s="376" t="s">
        <v>912</v>
      </c>
      <c r="K723" s="376" t="s">
        <v>1932</v>
      </c>
      <c r="L723" s="376" t="s">
        <v>1948</v>
      </c>
      <c r="N723" s="180" t="s">
        <v>3066</v>
      </c>
      <c r="O723" s="180" t="s">
        <v>3046</v>
      </c>
      <c r="P723" s="180" t="s">
        <v>105</v>
      </c>
      <c r="Q723" s="180" t="s">
        <v>5999</v>
      </c>
      <c r="R723" s="320"/>
      <c r="S723" s="180" t="s">
        <v>1099</v>
      </c>
      <c r="T723" s="180" t="s">
        <v>3148</v>
      </c>
      <c r="U723" s="180" t="s">
        <v>3188</v>
      </c>
      <c r="V723" s="180" t="s">
        <v>3187</v>
      </c>
      <c r="W723" s="180" t="s">
        <v>3194</v>
      </c>
      <c r="X723" s="180" t="s">
        <v>6000</v>
      </c>
      <c r="Y723" s="180" t="s">
        <v>6001</v>
      </c>
      <c r="Z723" s="180" t="s">
        <v>165</v>
      </c>
      <c r="AA723" s="320"/>
      <c r="AE723" s="320"/>
    </row>
    <row r="724" spans="9:31" ht="14" x14ac:dyDescent="0.3">
      <c r="I724" s="376" t="s">
        <v>909</v>
      </c>
      <c r="J724" s="376" t="s">
        <v>913</v>
      </c>
      <c r="K724" s="376" t="s">
        <v>1932</v>
      </c>
      <c r="L724" s="376" t="s">
        <v>1954</v>
      </c>
      <c r="N724" s="180" t="s">
        <v>106</v>
      </c>
      <c r="O724" s="180" t="s">
        <v>1074</v>
      </c>
      <c r="P724" s="180" t="s">
        <v>107</v>
      </c>
      <c r="Q724" s="180" t="s">
        <v>6002</v>
      </c>
      <c r="R724" s="320"/>
      <c r="S724" s="180" t="s">
        <v>1099</v>
      </c>
      <c r="T724" s="180" t="s">
        <v>3148</v>
      </c>
      <c r="U724" s="180" t="s">
        <v>3188</v>
      </c>
      <c r="V724" s="180" t="s">
        <v>3187</v>
      </c>
      <c r="W724" s="180" t="s">
        <v>3194</v>
      </c>
      <c r="X724" s="180" t="s">
        <v>6003</v>
      </c>
      <c r="Y724" s="180" t="s">
        <v>824</v>
      </c>
      <c r="Z724" s="180" t="s">
        <v>165</v>
      </c>
      <c r="AA724" s="320"/>
      <c r="AE724" s="320"/>
    </row>
    <row r="725" spans="9:31" ht="14" x14ac:dyDescent="0.3">
      <c r="I725" s="376" t="s">
        <v>909</v>
      </c>
      <c r="J725" s="376" t="s">
        <v>914</v>
      </c>
      <c r="K725" s="376" t="s">
        <v>1932</v>
      </c>
      <c r="L725" s="376" t="s">
        <v>1952</v>
      </c>
      <c r="N725" s="180" t="s">
        <v>106</v>
      </c>
      <c r="O725" s="180" t="s">
        <v>106</v>
      </c>
      <c r="P725" s="180" t="s">
        <v>107</v>
      </c>
      <c r="Q725" s="180" t="s">
        <v>6004</v>
      </c>
      <c r="R725" s="320"/>
      <c r="S725" s="180" t="s">
        <v>1099</v>
      </c>
      <c r="T725" s="180" t="s">
        <v>3148</v>
      </c>
      <c r="U725" s="180" t="s">
        <v>3188</v>
      </c>
      <c r="V725" s="180" t="s">
        <v>3187</v>
      </c>
      <c r="W725" s="180" t="s">
        <v>3194</v>
      </c>
      <c r="X725" s="180" t="s">
        <v>6005</v>
      </c>
      <c r="Y725" s="180" t="s">
        <v>6006</v>
      </c>
      <c r="Z725" s="180" t="s">
        <v>165</v>
      </c>
      <c r="AA725" s="320"/>
      <c r="AE725" s="320"/>
    </row>
    <row r="726" spans="9:31" ht="14" x14ac:dyDescent="0.3">
      <c r="I726" s="376" t="s">
        <v>909</v>
      </c>
      <c r="J726" s="376" t="s">
        <v>915</v>
      </c>
      <c r="K726" s="376" t="s">
        <v>1932</v>
      </c>
      <c r="L726" s="376" t="s">
        <v>1953</v>
      </c>
      <c r="N726" s="180" t="s">
        <v>106</v>
      </c>
      <c r="O726" s="180" t="s">
        <v>6007</v>
      </c>
      <c r="P726" s="180" t="s">
        <v>107</v>
      </c>
      <c r="Q726" s="180" t="s">
        <v>6008</v>
      </c>
      <c r="R726" s="320"/>
      <c r="S726" s="180" t="s">
        <v>1099</v>
      </c>
      <c r="T726" s="180" t="s">
        <v>3148</v>
      </c>
      <c r="U726" s="180" t="s">
        <v>3188</v>
      </c>
      <c r="V726" s="180" t="s">
        <v>3187</v>
      </c>
      <c r="W726" s="180" t="s">
        <v>3194</v>
      </c>
      <c r="X726" s="180" t="s">
        <v>6009</v>
      </c>
      <c r="Y726" s="180" t="s">
        <v>6010</v>
      </c>
      <c r="Z726" s="180" t="s">
        <v>165</v>
      </c>
      <c r="AA726" s="320"/>
      <c r="AE726" s="320"/>
    </row>
    <row r="727" spans="9:31" ht="14" x14ac:dyDescent="0.3">
      <c r="I727" s="376" t="s">
        <v>909</v>
      </c>
      <c r="J727" s="376" t="s">
        <v>916</v>
      </c>
      <c r="K727" s="376" t="s">
        <v>1932</v>
      </c>
      <c r="L727" s="376" t="s">
        <v>1933</v>
      </c>
      <c r="N727" s="180" t="s">
        <v>106</v>
      </c>
      <c r="O727" s="180" t="s">
        <v>6011</v>
      </c>
      <c r="P727" s="180" t="s">
        <v>107</v>
      </c>
      <c r="Q727" s="180" t="s">
        <v>6012</v>
      </c>
      <c r="R727" s="320"/>
      <c r="S727" s="180" t="s">
        <v>1099</v>
      </c>
      <c r="T727" s="180" t="s">
        <v>3148</v>
      </c>
      <c r="U727" s="180" t="s">
        <v>3188</v>
      </c>
      <c r="V727" s="180" t="s">
        <v>3187</v>
      </c>
      <c r="W727" s="180" t="s">
        <v>3194</v>
      </c>
      <c r="X727" s="180" t="s">
        <v>6013</v>
      </c>
      <c r="Y727" s="180" t="s">
        <v>6014</v>
      </c>
      <c r="Z727" s="180" t="s">
        <v>165</v>
      </c>
      <c r="AA727" s="320"/>
      <c r="AE727" s="320"/>
    </row>
    <row r="728" spans="9:31" ht="14" x14ac:dyDescent="0.3">
      <c r="I728" s="376" t="s">
        <v>909</v>
      </c>
      <c r="J728" s="376" t="s">
        <v>917</v>
      </c>
      <c r="K728" s="376" t="s">
        <v>1932</v>
      </c>
      <c r="L728" s="376" t="s">
        <v>1934</v>
      </c>
      <c r="N728" s="180" t="s">
        <v>106</v>
      </c>
      <c r="O728" s="180" t="s">
        <v>6015</v>
      </c>
      <c r="P728" s="180" t="s">
        <v>107</v>
      </c>
      <c r="Q728" s="180" t="s">
        <v>6016</v>
      </c>
      <c r="R728" s="320"/>
      <c r="S728" s="180" t="s">
        <v>1099</v>
      </c>
      <c r="T728" s="180" t="s">
        <v>3148</v>
      </c>
      <c r="U728" s="180" t="s">
        <v>3188</v>
      </c>
      <c r="V728" s="180" t="s">
        <v>3187</v>
      </c>
      <c r="W728" s="180" t="s">
        <v>3204</v>
      </c>
      <c r="X728" s="180" t="s">
        <v>6017</v>
      </c>
      <c r="Y728" s="180" t="s">
        <v>6018</v>
      </c>
      <c r="Z728" s="180" t="s">
        <v>167</v>
      </c>
      <c r="AA728" s="320"/>
      <c r="AE728" s="320"/>
    </row>
    <row r="729" spans="9:31" ht="14" x14ac:dyDescent="0.3">
      <c r="I729" s="376" t="s">
        <v>909</v>
      </c>
      <c r="J729" s="376" t="s">
        <v>918</v>
      </c>
      <c r="K729" s="376" t="s">
        <v>1932</v>
      </c>
      <c r="L729" s="376" t="s">
        <v>1937</v>
      </c>
      <c r="N729" s="180" t="s">
        <v>106</v>
      </c>
      <c r="O729" s="180" t="s">
        <v>6019</v>
      </c>
      <c r="P729" s="180" t="s">
        <v>107</v>
      </c>
      <c r="Q729" s="180" t="s">
        <v>6020</v>
      </c>
      <c r="R729" s="320"/>
      <c r="S729" s="180" t="s">
        <v>1099</v>
      </c>
      <c r="T729" s="180" t="s">
        <v>3148</v>
      </c>
      <c r="U729" s="180" t="s">
        <v>3188</v>
      </c>
      <c r="V729" s="180" t="s">
        <v>3187</v>
      </c>
      <c r="W729" s="180" t="s">
        <v>3204</v>
      </c>
      <c r="X729" s="180" t="s">
        <v>6021</v>
      </c>
      <c r="Y729" s="180" t="s">
        <v>3971</v>
      </c>
      <c r="Z729" s="180" t="s">
        <v>167</v>
      </c>
      <c r="AA729" s="320"/>
      <c r="AE729" s="320"/>
    </row>
    <row r="730" spans="9:31" ht="14" x14ac:dyDescent="0.3">
      <c r="I730" s="376" t="s">
        <v>909</v>
      </c>
      <c r="J730" s="376" t="s">
        <v>919</v>
      </c>
      <c r="K730" s="376" t="s">
        <v>1932</v>
      </c>
      <c r="L730" s="376" t="s">
        <v>1935</v>
      </c>
      <c r="N730" s="180" t="s">
        <v>106</v>
      </c>
      <c r="O730" s="180" t="s">
        <v>3073</v>
      </c>
      <c r="P730" s="180" t="s">
        <v>107</v>
      </c>
      <c r="Q730" s="180" t="s">
        <v>6022</v>
      </c>
      <c r="R730" s="320"/>
      <c r="S730" s="180" t="s">
        <v>1099</v>
      </c>
      <c r="T730" s="180" t="s">
        <v>3148</v>
      </c>
      <c r="U730" s="180" t="s">
        <v>3188</v>
      </c>
      <c r="V730" s="180" t="s">
        <v>3187</v>
      </c>
      <c r="W730" s="180" t="s">
        <v>3204</v>
      </c>
      <c r="X730" s="180" t="s">
        <v>6023</v>
      </c>
      <c r="Y730" s="180" t="s">
        <v>6024</v>
      </c>
      <c r="Z730" s="180" t="s">
        <v>167</v>
      </c>
      <c r="AA730" s="320"/>
      <c r="AE730" s="320"/>
    </row>
    <row r="731" spans="9:31" ht="14" x14ac:dyDescent="0.3">
      <c r="I731" s="376" t="s">
        <v>909</v>
      </c>
      <c r="J731" s="376" t="s">
        <v>920</v>
      </c>
      <c r="K731" s="376" t="s">
        <v>1932</v>
      </c>
      <c r="L731" s="376" t="s">
        <v>1949</v>
      </c>
      <c r="N731" s="180" t="s">
        <v>106</v>
      </c>
      <c r="O731" s="180" t="s">
        <v>4846</v>
      </c>
      <c r="P731" s="180" t="s">
        <v>107</v>
      </c>
      <c r="Q731" s="180" t="s">
        <v>6025</v>
      </c>
      <c r="R731" s="320"/>
      <c r="S731" s="180" t="s">
        <v>1099</v>
      </c>
      <c r="T731" s="180" t="s">
        <v>3148</v>
      </c>
      <c r="U731" s="180" t="s">
        <v>3188</v>
      </c>
      <c r="V731" s="180" t="s">
        <v>3187</v>
      </c>
      <c r="W731" s="180" t="s">
        <v>3204</v>
      </c>
      <c r="X731" s="180" t="s">
        <v>6026</v>
      </c>
      <c r="Y731" s="180" t="s">
        <v>6027</v>
      </c>
      <c r="Z731" s="180" t="s">
        <v>167</v>
      </c>
      <c r="AA731" s="320"/>
      <c r="AE731" s="320"/>
    </row>
    <row r="732" spans="9:31" ht="14" x14ac:dyDescent="0.3">
      <c r="I732" s="376" t="s">
        <v>909</v>
      </c>
      <c r="J732" s="376" t="s">
        <v>921</v>
      </c>
      <c r="K732" s="376" t="s">
        <v>1932</v>
      </c>
      <c r="L732" s="376" t="s">
        <v>1942</v>
      </c>
      <c r="N732" s="180" t="s">
        <v>106</v>
      </c>
      <c r="O732" s="180" t="s">
        <v>6028</v>
      </c>
      <c r="P732" s="180" t="s">
        <v>107</v>
      </c>
      <c r="Q732" s="180" t="s">
        <v>6029</v>
      </c>
      <c r="R732" s="320"/>
      <c r="S732" s="180" t="s">
        <v>1099</v>
      </c>
      <c r="T732" s="180" t="s">
        <v>3148</v>
      </c>
      <c r="U732" s="180" t="s">
        <v>3188</v>
      </c>
      <c r="V732" s="180" t="s">
        <v>3187</v>
      </c>
      <c r="W732" s="180" t="s">
        <v>3204</v>
      </c>
      <c r="X732" s="180" t="s">
        <v>6030</v>
      </c>
      <c r="Y732" s="180" t="s">
        <v>6031</v>
      </c>
      <c r="Z732" s="180" t="s">
        <v>167</v>
      </c>
      <c r="AA732" s="320"/>
      <c r="AE732" s="320"/>
    </row>
    <row r="733" spans="9:31" ht="14" x14ac:dyDescent="0.3">
      <c r="I733" s="376" t="s">
        <v>909</v>
      </c>
      <c r="J733" s="376" t="s">
        <v>922</v>
      </c>
      <c r="K733" s="376" t="s">
        <v>1932</v>
      </c>
      <c r="L733" s="376" t="s">
        <v>1947</v>
      </c>
      <c r="N733" s="180" t="s">
        <v>106</v>
      </c>
      <c r="O733" s="180" t="s">
        <v>3975</v>
      </c>
      <c r="P733" s="180" t="s">
        <v>107</v>
      </c>
      <c r="Q733" s="180" t="s">
        <v>6032</v>
      </c>
      <c r="R733" s="320"/>
      <c r="S733" s="180" t="s">
        <v>1099</v>
      </c>
      <c r="T733" s="180" t="s">
        <v>3148</v>
      </c>
      <c r="U733" s="180" t="s">
        <v>3188</v>
      </c>
      <c r="V733" s="180" t="s">
        <v>3187</v>
      </c>
      <c r="W733" s="180" t="s">
        <v>3204</v>
      </c>
      <c r="X733" s="180" t="s">
        <v>6033</v>
      </c>
      <c r="Y733" s="180" t="s">
        <v>3223</v>
      </c>
      <c r="Z733" s="180" t="s">
        <v>167</v>
      </c>
      <c r="AA733" s="320"/>
      <c r="AE733" s="320"/>
    </row>
    <row r="734" spans="9:31" ht="14" x14ac:dyDescent="0.3">
      <c r="I734" s="376" t="s">
        <v>909</v>
      </c>
      <c r="J734" s="376" t="s">
        <v>923</v>
      </c>
      <c r="K734" s="376" t="s">
        <v>1932</v>
      </c>
      <c r="L734" s="376" t="s">
        <v>1946</v>
      </c>
      <c r="N734" s="180" t="s">
        <v>106</v>
      </c>
      <c r="O734" s="180" t="s">
        <v>3979</v>
      </c>
      <c r="P734" s="180" t="s">
        <v>107</v>
      </c>
      <c r="Q734" s="180" t="s">
        <v>6034</v>
      </c>
      <c r="R734" s="320"/>
      <c r="S734" s="180" t="s">
        <v>1099</v>
      </c>
      <c r="T734" s="180" t="s">
        <v>3148</v>
      </c>
      <c r="U734" s="180" t="s">
        <v>3188</v>
      </c>
      <c r="V734" s="180" t="s">
        <v>3187</v>
      </c>
      <c r="W734" s="180" t="s">
        <v>3204</v>
      </c>
      <c r="X734" s="180" t="s">
        <v>6035</v>
      </c>
      <c r="Y734" s="180" t="s">
        <v>6036</v>
      </c>
      <c r="Z734" s="180" t="s">
        <v>167</v>
      </c>
      <c r="AA734" s="320"/>
      <c r="AE734" s="320"/>
    </row>
    <row r="735" spans="9:31" ht="14" x14ac:dyDescent="0.3">
      <c r="I735" s="376" t="s">
        <v>909</v>
      </c>
      <c r="J735" s="376" t="s">
        <v>924</v>
      </c>
      <c r="K735" s="376" t="s">
        <v>1932</v>
      </c>
      <c r="L735" s="376" t="s">
        <v>1938</v>
      </c>
      <c r="N735" s="180" t="s">
        <v>106</v>
      </c>
      <c r="O735" s="180" t="s">
        <v>6037</v>
      </c>
      <c r="P735" s="180" t="s">
        <v>107</v>
      </c>
      <c r="Q735" s="180" t="s">
        <v>6038</v>
      </c>
      <c r="R735" s="320"/>
      <c r="S735" s="180" t="s">
        <v>1099</v>
      </c>
      <c r="T735" s="180" t="s">
        <v>3148</v>
      </c>
      <c r="U735" s="180" t="s">
        <v>3188</v>
      </c>
      <c r="V735" s="180" t="s">
        <v>3187</v>
      </c>
      <c r="W735" s="180" t="s">
        <v>3204</v>
      </c>
      <c r="X735" s="180" t="s">
        <v>6039</v>
      </c>
      <c r="Y735" s="180" t="s">
        <v>6040</v>
      </c>
      <c r="Z735" s="180" t="s">
        <v>167</v>
      </c>
      <c r="AA735" s="320"/>
      <c r="AE735" s="320"/>
    </row>
    <row r="736" spans="9:31" ht="14" x14ac:dyDescent="0.3">
      <c r="I736" s="376" t="s">
        <v>909</v>
      </c>
      <c r="J736" s="376" t="s">
        <v>602</v>
      </c>
      <c r="K736" s="376" t="s">
        <v>1932</v>
      </c>
      <c r="L736" s="376" t="s">
        <v>1939</v>
      </c>
      <c r="N736" s="180" t="s">
        <v>106</v>
      </c>
      <c r="O736" s="180" t="s">
        <v>6041</v>
      </c>
      <c r="P736" s="180" t="s">
        <v>107</v>
      </c>
      <c r="Q736" s="180" t="s">
        <v>6042</v>
      </c>
      <c r="R736" s="320"/>
      <c r="S736" s="180" t="s">
        <v>1099</v>
      </c>
      <c r="T736" s="180" t="s">
        <v>3148</v>
      </c>
      <c r="U736" s="180" t="s">
        <v>3188</v>
      </c>
      <c r="V736" s="180" t="s">
        <v>3187</v>
      </c>
      <c r="W736" s="180" t="s">
        <v>3204</v>
      </c>
      <c r="X736" s="180" t="s">
        <v>6043</v>
      </c>
      <c r="Y736" s="180" t="s">
        <v>6044</v>
      </c>
      <c r="Z736" s="180" t="s">
        <v>167</v>
      </c>
      <c r="AA736" s="320"/>
      <c r="AE736" s="320"/>
    </row>
    <row r="737" spans="9:31" ht="14" x14ac:dyDescent="0.3">
      <c r="I737" s="376" t="s">
        <v>909</v>
      </c>
      <c r="J737" s="376" t="s">
        <v>925</v>
      </c>
      <c r="K737" s="376" t="s">
        <v>1932</v>
      </c>
      <c r="L737" s="376" t="s">
        <v>1936</v>
      </c>
      <c r="N737" s="180" t="s">
        <v>106</v>
      </c>
      <c r="O737" s="180" t="s">
        <v>6045</v>
      </c>
      <c r="P737" s="180" t="s">
        <v>107</v>
      </c>
      <c r="Q737" s="180" t="s">
        <v>6046</v>
      </c>
      <c r="R737" s="320"/>
      <c r="S737" s="180" t="s">
        <v>1099</v>
      </c>
      <c r="T737" s="180" t="s">
        <v>3148</v>
      </c>
      <c r="U737" s="180" t="s">
        <v>3150</v>
      </c>
      <c r="V737" s="180" t="s">
        <v>3149</v>
      </c>
      <c r="W737" s="180" t="s">
        <v>3157</v>
      </c>
      <c r="X737" s="180" t="s">
        <v>6047</v>
      </c>
      <c r="Y737" s="180" t="s">
        <v>3157</v>
      </c>
      <c r="Z737" s="180" t="s">
        <v>172</v>
      </c>
      <c r="AA737" s="320"/>
      <c r="AE737" s="320"/>
    </row>
    <row r="738" spans="9:31" ht="14" x14ac:dyDescent="0.3">
      <c r="I738" s="376" t="s">
        <v>909</v>
      </c>
      <c r="J738" s="376" t="s">
        <v>926</v>
      </c>
      <c r="K738" s="376" t="s">
        <v>1932</v>
      </c>
      <c r="L738" s="376" t="s">
        <v>1944</v>
      </c>
      <c r="N738" s="180" t="s">
        <v>106</v>
      </c>
      <c r="O738" s="180" t="s">
        <v>6048</v>
      </c>
      <c r="P738" s="180" t="s">
        <v>107</v>
      </c>
      <c r="Q738" s="180" t="s">
        <v>6049</v>
      </c>
      <c r="R738" s="320"/>
      <c r="S738" s="180" t="s">
        <v>1099</v>
      </c>
      <c r="T738" s="180" t="s">
        <v>3148</v>
      </c>
      <c r="U738" s="180" t="s">
        <v>3150</v>
      </c>
      <c r="V738" s="180" t="s">
        <v>3149</v>
      </c>
      <c r="W738" s="180" t="s">
        <v>3157</v>
      </c>
      <c r="X738" s="180" t="s">
        <v>6050</v>
      </c>
      <c r="Y738" s="180" t="s">
        <v>6051</v>
      </c>
      <c r="Z738" s="180" t="s">
        <v>172</v>
      </c>
      <c r="AA738" s="320"/>
      <c r="AE738" s="320"/>
    </row>
    <row r="739" spans="9:31" ht="14" x14ac:dyDescent="0.3">
      <c r="I739" s="376" t="s">
        <v>909</v>
      </c>
      <c r="J739" s="376" t="s">
        <v>927</v>
      </c>
      <c r="K739" s="376" t="s">
        <v>1932</v>
      </c>
      <c r="L739" s="376" t="s">
        <v>1950</v>
      </c>
      <c r="N739" s="180" t="s">
        <v>106</v>
      </c>
      <c r="O739" s="180" t="s">
        <v>6052</v>
      </c>
      <c r="P739" s="180" t="s">
        <v>107</v>
      </c>
      <c r="Q739" s="180" t="s">
        <v>6053</v>
      </c>
      <c r="R739" s="320"/>
      <c r="S739" s="180" t="s">
        <v>1099</v>
      </c>
      <c r="T739" s="180" t="s">
        <v>3148</v>
      </c>
      <c r="U739" s="180" t="s">
        <v>3150</v>
      </c>
      <c r="V739" s="180" t="s">
        <v>3149</v>
      </c>
      <c r="W739" s="180" t="s">
        <v>3157</v>
      </c>
      <c r="X739" s="180" t="s">
        <v>6054</v>
      </c>
      <c r="Y739" s="180" t="s">
        <v>6055</v>
      </c>
      <c r="Z739" s="180" t="s">
        <v>172</v>
      </c>
      <c r="AA739" s="320"/>
      <c r="AE739" s="320"/>
    </row>
    <row r="740" spans="9:31" ht="14" x14ac:dyDescent="0.3">
      <c r="I740" s="376" t="s">
        <v>909</v>
      </c>
      <c r="J740" s="376" t="s">
        <v>928</v>
      </c>
      <c r="K740" s="376" t="s">
        <v>1932</v>
      </c>
      <c r="L740" s="376" t="s">
        <v>1941</v>
      </c>
      <c r="N740" s="180" t="s">
        <v>3128</v>
      </c>
      <c r="O740" s="180" t="s">
        <v>4406</v>
      </c>
      <c r="P740" s="180" t="s">
        <v>355</v>
      </c>
      <c r="Q740" s="180" t="s">
        <v>6056</v>
      </c>
      <c r="R740" s="320"/>
      <c r="S740" s="180" t="s">
        <v>1099</v>
      </c>
      <c r="T740" s="180" t="s">
        <v>3148</v>
      </c>
      <c r="U740" s="180" t="s">
        <v>3150</v>
      </c>
      <c r="V740" s="180" t="s">
        <v>3149</v>
      </c>
      <c r="W740" s="180" t="s">
        <v>3157</v>
      </c>
      <c r="X740" s="180" t="s">
        <v>6057</v>
      </c>
      <c r="Y740" s="180" t="s">
        <v>2729</v>
      </c>
      <c r="Z740" s="180" t="s">
        <v>172</v>
      </c>
      <c r="AA740" s="320"/>
      <c r="AE740" s="320"/>
    </row>
    <row r="741" spans="9:31" ht="14" x14ac:dyDescent="0.3">
      <c r="I741" s="376" t="s">
        <v>909</v>
      </c>
      <c r="J741" s="376" t="s">
        <v>929</v>
      </c>
      <c r="K741" s="376" t="s">
        <v>1932</v>
      </c>
      <c r="L741" s="376" t="s">
        <v>1951</v>
      </c>
      <c r="N741" s="180" t="s">
        <v>3128</v>
      </c>
      <c r="O741" s="180" t="s">
        <v>6058</v>
      </c>
      <c r="P741" s="180" t="s">
        <v>355</v>
      </c>
      <c r="Q741" s="180" t="s">
        <v>6059</v>
      </c>
      <c r="R741" s="320"/>
      <c r="S741" s="180" t="s">
        <v>1099</v>
      </c>
      <c r="T741" s="180" t="s">
        <v>3148</v>
      </c>
      <c r="U741" s="180" t="s">
        <v>3150</v>
      </c>
      <c r="V741" s="180" t="s">
        <v>3149</v>
      </c>
      <c r="W741" s="180" t="s">
        <v>3157</v>
      </c>
      <c r="X741" s="180" t="s">
        <v>6060</v>
      </c>
      <c r="Y741" s="180" t="s">
        <v>6061</v>
      </c>
      <c r="Z741" s="180" t="s">
        <v>172</v>
      </c>
      <c r="AA741" s="320"/>
      <c r="AE741" s="320"/>
    </row>
    <row r="742" spans="9:31" ht="14" x14ac:dyDescent="0.3">
      <c r="I742" s="376" t="s">
        <v>909</v>
      </c>
      <c r="J742" s="376" t="s">
        <v>930</v>
      </c>
      <c r="K742" s="376" t="s">
        <v>1932</v>
      </c>
      <c r="L742" s="376" t="s">
        <v>1940</v>
      </c>
      <c r="N742" s="180" t="s">
        <v>3128</v>
      </c>
      <c r="O742" s="180" t="s">
        <v>3128</v>
      </c>
      <c r="P742" s="180" t="s">
        <v>355</v>
      </c>
      <c r="Q742" s="180" t="s">
        <v>6062</v>
      </c>
      <c r="R742" s="320"/>
      <c r="S742" s="180" t="s">
        <v>1099</v>
      </c>
      <c r="T742" s="180" t="s">
        <v>3148</v>
      </c>
      <c r="U742" s="180" t="s">
        <v>3150</v>
      </c>
      <c r="V742" s="180" t="s">
        <v>3149</v>
      </c>
      <c r="W742" s="180" t="s">
        <v>3157</v>
      </c>
      <c r="X742" s="180" t="s">
        <v>6063</v>
      </c>
      <c r="Y742" s="180" t="s">
        <v>6064</v>
      </c>
      <c r="Z742" s="180" t="s">
        <v>172</v>
      </c>
      <c r="AA742" s="320"/>
      <c r="AE742" s="320"/>
    </row>
    <row r="743" spans="9:31" ht="14" x14ac:dyDescent="0.3">
      <c r="I743" s="376" t="s">
        <v>909</v>
      </c>
      <c r="J743" s="376" t="s">
        <v>931</v>
      </c>
      <c r="K743" s="376" t="s">
        <v>1932</v>
      </c>
      <c r="L743" s="376" t="s">
        <v>1955</v>
      </c>
      <c r="N743" s="180" t="s">
        <v>3128</v>
      </c>
      <c r="O743" s="180" t="s">
        <v>681</v>
      </c>
      <c r="P743" s="180" t="s">
        <v>355</v>
      </c>
      <c r="Q743" s="180" t="s">
        <v>6065</v>
      </c>
      <c r="R743" s="320"/>
      <c r="S743" s="180" t="s">
        <v>1099</v>
      </c>
      <c r="T743" s="180" t="s">
        <v>3148</v>
      </c>
      <c r="U743" s="180" t="s">
        <v>3150</v>
      </c>
      <c r="V743" s="180" t="s">
        <v>3149</v>
      </c>
      <c r="W743" s="180" t="s">
        <v>3157</v>
      </c>
      <c r="X743" s="180" t="s">
        <v>6066</v>
      </c>
      <c r="Y743" s="180" t="s">
        <v>3107</v>
      </c>
      <c r="Z743" s="180" t="s">
        <v>172</v>
      </c>
      <c r="AA743" s="320"/>
      <c r="AE743" s="320"/>
    </row>
    <row r="744" spans="9:31" ht="14" x14ac:dyDescent="0.3">
      <c r="I744" s="376" t="s">
        <v>932</v>
      </c>
      <c r="J744" s="376" t="s">
        <v>933</v>
      </c>
      <c r="K744" s="376" t="s">
        <v>1956</v>
      </c>
      <c r="L744" s="376" t="s">
        <v>1968</v>
      </c>
      <c r="N744" s="180" t="s">
        <v>3128</v>
      </c>
      <c r="O744" s="180" t="s">
        <v>6067</v>
      </c>
      <c r="P744" s="180" t="s">
        <v>355</v>
      </c>
      <c r="Q744" s="180" t="s">
        <v>6068</v>
      </c>
      <c r="R744" s="320"/>
      <c r="S744" s="180" t="s">
        <v>1099</v>
      </c>
      <c r="T744" s="180" t="s">
        <v>3148</v>
      </c>
      <c r="U744" s="180" t="s">
        <v>3150</v>
      </c>
      <c r="V744" s="180" t="s">
        <v>3149</v>
      </c>
      <c r="W744" s="180" t="s">
        <v>3150</v>
      </c>
      <c r="X744" s="180" t="s">
        <v>6069</v>
      </c>
      <c r="Y744" s="180" t="s">
        <v>6070</v>
      </c>
      <c r="Z744" s="180" t="s">
        <v>173</v>
      </c>
      <c r="AA744" s="320"/>
      <c r="AE744" s="320"/>
    </row>
    <row r="745" spans="9:31" ht="14" x14ac:dyDescent="0.3">
      <c r="I745" s="376" t="s">
        <v>932</v>
      </c>
      <c r="J745" s="376" t="s">
        <v>934</v>
      </c>
      <c r="K745" s="376" t="s">
        <v>1956</v>
      </c>
      <c r="L745" s="376" t="s">
        <v>1963</v>
      </c>
      <c r="N745" s="180" t="s">
        <v>3128</v>
      </c>
      <c r="O745" s="180" t="s">
        <v>6071</v>
      </c>
      <c r="P745" s="180" t="s">
        <v>355</v>
      </c>
      <c r="Q745" s="180" t="s">
        <v>6072</v>
      </c>
      <c r="R745" s="320"/>
      <c r="S745" s="180" t="s">
        <v>1099</v>
      </c>
      <c r="T745" s="180" t="s">
        <v>3148</v>
      </c>
      <c r="U745" s="180" t="s">
        <v>3150</v>
      </c>
      <c r="V745" s="180" t="s">
        <v>3149</v>
      </c>
      <c r="W745" s="180" t="s">
        <v>3150</v>
      </c>
      <c r="X745" s="180" t="s">
        <v>6073</v>
      </c>
      <c r="Y745" s="180" t="s">
        <v>6074</v>
      </c>
      <c r="Z745" s="180" t="s">
        <v>173</v>
      </c>
      <c r="AA745" s="320"/>
      <c r="AE745" s="320"/>
    </row>
    <row r="746" spans="9:31" ht="14" x14ac:dyDescent="0.3">
      <c r="I746" s="376" t="s">
        <v>932</v>
      </c>
      <c r="J746" s="376" t="s">
        <v>935</v>
      </c>
      <c r="K746" s="376" t="s">
        <v>1956</v>
      </c>
      <c r="L746" s="376" t="s">
        <v>1967</v>
      </c>
      <c r="N746" s="180" t="s">
        <v>3182</v>
      </c>
      <c r="O746" s="180" t="s">
        <v>4642</v>
      </c>
      <c r="P746" s="180" t="s">
        <v>72</v>
      </c>
      <c r="Q746" s="180" t="s">
        <v>4641</v>
      </c>
      <c r="R746" s="320"/>
      <c r="S746" s="180" t="s">
        <v>1099</v>
      </c>
      <c r="T746" s="180" t="s">
        <v>3148</v>
      </c>
      <c r="U746" s="180" t="s">
        <v>3150</v>
      </c>
      <c r="V746" s="180" t="s">
        <v>3149</v>
      </c>
      <c r="W746" s="180" t="s">
        <v>3150</v>
      </c>
      <c r="X746" s="180" t="s">
        <v>6075</v>
      </c>
      <c r="Y746" s="180" t="s">
        <v>6076</v>
      </c>
      <c r="Z746" s="180" t="s">
        <v>173</v>
      </c>
      <c r="AA746" s="320"/>
      <c r="AE746" s="320"/>
    </row>
    <row r="747" spans="9:31" ht="14" x14ac:dyDescent="0.3">
      <c r="I747" s="376" t="s">
        <v>932</v>
      </c>
      <c r="J747" s="376" t="s">
        <v>932</v>
      </c>
      <c r="K747" s="376" t="s">
        <v>1956</v>
      </c>
      <c r="L747" s="376" t="s">
        <v>1957</v>
      </c>
      <c r="N747" s="180" t="s">
        <v>3182</v>
      </c>
      <c r="O747" s="180" t="s">
        <v>4519</v>
      </c>
      <c r="P747" s="180" t="s">
        <v>72</v>
      </c>
      <c r="Q747" s="180" t="s">
        <v>4622</v>
      </c>
      <c r="R747" s="320"/>
      <c r="S747" s="180" t="s">
        <v>1099</v>
      </c>
      <c r="T747" s="180" t="s">
        <v>3148</v>
      </c>
      <c r="U747" s="180" t="s">
        <v>3150</v>
      </c>
      <c r="V747" s="180" t="s">
        <v>3149</v>
      </c>
      <c r="W747" s="180" t="s">
        <v>3150</v>
      </c>
      <c r="X747" s="180" t="s">
        <v>6077</v>
      </c>
      <c r="Y747" s="180" t="s">
        <v>6078</v>
      </c>
      <c r="Z747" s="180" t="s">
        <v>173</v>
      </c>
      <c r="AA747" s="320"/>
      <c r="AE747" s="320"/>
    </row>
    <row r="748" spans="9:31" ht="14" x14ac:dyDescent="0.3">
      <c r="I748" s="376" t="s">
        <v>932</v>
      </c>
      <c r="J748" s="376" t="s">
        <v>577</v>
      </c>
      <c r="K748" s="376" t="s">
        <v>1956</v>
      </c>
      <c r="L748" s="376" t="s">
        <v>1960</v>
      </c>
      <c r="N748" s="180" t="s">
        <v>3182</v>
      </c>
      <c r="O748" s="180" t="s">
        <v>4686</v>
      </c>
      <c r="P748" s="180" t="s">
        <v>72</v>
      </c>
      <c r="Q748" s="180" t="s">
        <v>4685</v>
      </c>
      <c r="R748" s="320"/>
      <c r="S748" s="180" t="s">
        <v>1099</v>
      </c>
      <c r="T748" s="180" t="s">
        <v>3148</v>
      </c>
      <c r="U748" s="180" t="s">
        <v>3150</v>
      </c>
      <c r="V748" s="180" t="s">
        <v>3149</v>
      </c>
      <c r="W748" s="180" t="s">
        <v>3150</v>
      </c>
      <c r="X748" s="180" t="s">
        <v>6079</v>
      </c>
      <c r="Y748" s="180" t="s">
        <v>6080</v>
      </c>
      <c r="Z748" s="180" t="s">
        <v>173</v>
      </c>
      <c r="AA748" s="320"/>
      <c r="AE748" s="320"/>
    </row>
    <row r="749" spans="9:31" ht="14" x14ac:dyDescent="0.3">
      <c r="I749" s="376" t="s">
        <v>932</v>
      </c>
      <c r="J749" s="376" t="s">
        <v>936</v>
      </c>
      <c r="K749" s="376" t="s">
        <v>1956</v>
      </c>
      <c r="L749" s="376" t="s">
        <v>1969</v>
      </c>
      <c r="N749" s="180" t="s">
        <v>3182</v>
      </c>
      <c r="O749" s="180" t="s">
        <v>4688</v>
      </c>
      <c r="P749" s="180" t="s">
        <v>72</v>
      </c>
      <c r="Q749" s="180" t="s">
        <v>4687</v>
      </c>
      <c r="R749" s="320"/>
      <c r="S749" s="180" t="s">
        <v>1099</v>
      </c>
      <c r="T749" s="180" t="s">
        <v>3148</v>
      </c>
      <c r="U749" s="180" t="s">
        <v>3150</v>
      </c>
      <c r="V749" s="180" t="s">
        <v>3149</v>
      </c>
      <c r="W749" s="180" t="s">
        <v>3150</v>
      </c>
      <c r="X749" s="180" t="s">
        <v>6081</v>
      </c>
      <c r="Y749" s="180" t="s">
        <v>6082</v>
      </c>
      <c r="Z749" s="180" t="s">
        <v>173</v>
      </c>
      <c r="AA749" s="320"/>
      <c r="AE749" s="320"/>
    </row>
    <row r="750" spans="9:31" ht="14" x14ac:dyDescent="0.3">
      <c r="I750" s="376" t="s">
        <v>932</v>
      </c>
      <c r="J750" s="376" t="s">
        <v>816</v>
      </c>
      <c r="K750" s="376" t="s">
        <v>1956</v>
      </c>
      <c r="L750" s="376" t="s">
        <v>1965</v>
      </c>
      <c r="N750" s="180" t="s">
        <v>3182</v>
      </c>
      <c r="O750" s="180" t="s">
        <v>4636</v>
      </c>
      <c r="P750" s="180" t="s">
        <v>72</v>
      </c>
      <c r="Q750" s="180" t="s">
        <v>4635</v>
      </c>
      <c r="R750" s="320"/>
      <c r="S750" s="180" t="s">
        <v>1099</v>
      </c>
      <c r="T750" s="180" t="s">
        <v>3148</v>
      </c>
      <c r="U750" s="180" t="s">
        <v>3150</v>
      </c>
      <c r="V750" s="180" t="s">
        <v>3149</v>
      </c>
      <c r="W750" s="180" t="s">
        <v>3150</v>
      </c>
      <c r="X750" s="180" t="s">
        <v>6083</v>
      </c>
      <c r="Y750" s="180" t="s">
        <v>6084</v>
      </c>
      <c r="Z750" s="180" t="s">
        <v>173</v>
      </c>
      <c r="AA750" s="320"/>
      <c r="AE750" s="320"/>
    </row>
    <row r="751" spans="9:31" ht="14" x14ac:dyDescent="0.3">
      <c r="I751" s="376" t="s">
        <v>932</v>
      </c>
      <c r="J751" s="376" t="s">
        <v>937</v>
      </c>
      <c r="K751" s="376" t="s">
        <v>1956</v>
      </c>
      <c r="L751" s="376" t="s">
        <v>1966</v>
      </c>
      <c r="N751" s="180" t="s">
        <v>3182</v>
      </c>
      <c r="O751" s="180" t="s">
        <v>4667</v>
      </c>
      <c r="P751" s="180" t="s">
        <v>72</v>
      </c>
      <c r="Q751" s="180" t="s">
        <v>4666</v>
      </c>
      <c r="R751" s="320"/>
      <c r="S751" s="180" t="s">
        <v>1099</v>
      </c>
      <c r="T751" s="180" t="s">
        <v>3148</v>
      </c>
      <c r="U751" s="180" t="s">
        <v>3150</v>
      </c>
      <c r="V751" s="180" t="s">
        <v>3149</v>
      </c>
      <c r="W751" s="180" t="s">
        <v>3150</v>
      </c>
      <c r="X751" s="180" t="s">
        <v>6085</v>
      </c>
      <c r="Y751" s="180" t="s">
        <v>6086</v>
      </c>
      <c r="Z751" s="180" t="s">
        <v>173</v>
      </c>
      <c r="AA751" s="320"/>
      <c r="AE751" s="320"/>
    </row>
    <row r="752" spans="9:31" ht="14" x14ac:dyDescent="0.3">
      <c r="I752" s="376" t="s">
        <v>932</v>
      </c>
      <c r="J752" s="376" t="s">
        <v>938</v>
      </c>
      <c r="K752" s="376" t="s">
        <v>1956</v>
      </c>
      <c r="L752" s="376" t="s">
        <v>1958</v>
      </c>
      <c r="N752" s="180" t="s">
        <v>3182</v>
      </c>
      <c r="O752" s="180" t="s">
        <v>4621</v>
      </c>
      <c r="P752" s="180" t="s">
        <v>72</v>
      </c>
      <c r="Q752" s="180" t="s">
        <v>4620</v>
      </c>
      <c r="R752" s="320"/>
      <c r="S752" s="180" t="s">
        <v>1099</v>
      </c>
      <c r="T752" s="180" t="s">
        <v>3148</v>
      </c>
      <c r="U752" s="180" t="s">
        <v>3150</v>
      </c>
      <c r="V752" s="180" t="s">
        <v>3149</v>
      </c>
      <c r="W752" s="180" t="s">
        <v>3150</v>
      </c>
      <c r="X752" s="180" t="s">
        <v>6087</v>
      </c>
      <c r="Y752" s="180" t="s">
        <v>6088</v>
      </c>
      <c r="Z752" s="180" t="s">
        <v>173</v>
      </c>
      <c r="AA752" s="320"/>
      <c r="AE752" s="320"/>
    </row>
    <row r="753" spans="9:31" ht="14" x14ac:dyDescent="0.3">
      <c r="I753" s="376" t="s">
        <v>932</v>
      </c>
      <c r="J753" s="376" t="s">
        <v>939</v>
      </c>
      <c r="K753" s="376" t="s">
        <v>1956</v>
      </c>
      <c r="L753" s="376" t="s">
        <v>1959</v>
      </c>
      <c r="N753" s="180" t="s">
        <v>3182</v>
      </c>
      <c r="O753" s="180" t="s">
        <v>4624</v>
      </c>
      <c r="P753" s="180" t="s">
        <v>72</v>
      </c>
      <c r="Q753" s="180" t="s">
        <v>4623</v>
      </c>
      <c r="R753" s="320"/>
      <c r="S753" s="180" t="s">
        <v>1099</v>
      </c>
      <c r="T753" s="180" t="s">
        <v>3148</v>
      </c>
      <c r="U753" s="180" t="s">
        <v>3150</v>
      </c>
      <c r="V753" s="180" t="s">
        <v>3149</v>
      </c>
      <c r="W753" s="180" t="s">
        <v>3150</v>
      </c>
      <c r="X753" s="180" t="s">
        <v>6089</v>
      </c>
      <c r="Y753" s="180" t="s">
        <v>6090</v>
      </c>
      <c r="Z753" s="180" t="s">
        <v>173</v>
      </c>
      <c r="AA753" s="320"/>
      <c r="AE753" s="320"/>
    </row>
    <row r="754" spans="9:31" ht="14" x14ac:dyDescent="0.3">
      <c r="I754" s="376" t="s">
        <v>932</v>
      </c>
      <c r="J754" s="376" t="s">
        <v>940</v>
      </c>
      <c r="K754" s="376" t="s">
        <v>1956</v>
      </c>
      <c r="L754" s="376" t="s">
        <v>1964</v>
      </c>
      <c r="N754" s="180" t="s">
        <v>3182</v>
      </c>
      <c r="O754" s="180" t="s">
        <v>4619</v>
      </c>
      <c r="P754" s="180" t="s">
        <v>72</v>
      </c>
      <c r="Q754" s="180" t="s">
        <v>4618</v>
      </c>
      <c r="R754" s="320"/>
      <c r="S754" s="180" t="s">
        <v>1099</v>
      </c>
      <c r="T754" s="180" t="s">
        <v>3148</v>
      </c>
      <c r="U754" s="180" t="s">
        <v>3150</v>
      </c>
      <c r="V754" s="180" t="s">
        <v>3149</v>
      </c>
      <c r="W754" s="180" t="s">
        <v>3150</v>
      </c>
      <c r="X754" s="180" t="s">
        <v>6091</v>
      </c>
      <c r="Y754" s="180" t="s">
        <v>6092</v>
      </c>
      <c r="Z754" s="180" t="s">
        <v>173</v>
      </c>
      <c r="AA754" s="320"/>
      <c r="AE754" s="320"/>
    </row>
    <row r="755" spans="9:31" ht="14" x14ac:dyDescent="0.3">
      <c r="I755" s="376" t="s">
        <v>932</v>
      </c>
      <c r="J755" s="376" t="s">
        <v>941</v>
      </c>
      <c r="K755" s="376" t="s">
        <v>1956</v>
      </c>
      <c r="L755" s="376" t="s">
        <v>1962</v>
      </c>
      <c r="N755" s="180" t="s">
        <v>3182</v>
      </c>
      <c r="O755" s="180" t="s">
        <v>4653</v>
      </c>
      <c r="P755" s="180" t="s">
        <v>72</v>
      </c>
      <c r="Q755" s="180" t="s">
        <v>4652</v>
      </c>
      <c r="R755" s="320"/>
      <c r="S755" s="180" t="s">
        <v>1099</v>
      </c>
      <c r="T755" s="180" t="s">
        <v>3148</v>
      </c>
      <c r="U755" s="180" t="s">
        <v>3150</v>
      </c>
      <c r="V755" s="180" t="s">
        <v>3149</v>
      </c>
      <c r="W755" s="180" t="s">
        <v>3150</v>
      </c>
      <c r="X755" s="180" t="s">
        <v>6093</v>
      </c>
      <c r="Y755" s="180" t="s">
        <v>6094</v>
      </c>
      <c r="Z755" s="180" t="s">
        <v>173</v>
      </c>
      <c r="AA755" s="320"/>
      <c r="AE755" s="320"/>
    </row>
    <row r="756" spans="9:31" ht="14" x14ac:dyDescent="0.3">
      <c r="I756" s="376" t="s">
        <v>932</v>
      </c>
      <c r="J756" s="376" t="s">
        <v>942</v>
      </c>
      <c r="K756" s="376" t="s">
        <v>1956</v>
      </c>
      <c r="L756" s="376" t="s">
        <v>1961</v>
      </c>
      <c r="N756" s="180" t="s">
        <v>3182</v>
      </c>
      <c r="O756" s="180" t="s">
        <v>4655</v>
      </c>
      <c r="P756" s="180" t="s">
        <v>72</v>
      </c>
      <c r="Q756" s="180" t="s">
        <v>4654</v>
      </c>
      <c r="R756" s="320"/>
      <c r="S756" s="180" t="s">
        <v>1099</v>
      </c>
      <c r="T756" s="180" t="s">
        <v>3148</v>
      </c>
      <c r="U756" s="180" t="s">
        <v>3150</v>
      </c>
      <c r="V756" s="180" t="s">
        <v>3149</v>
      </c>
      <c r="W756" s="180" t="s">
        <v>3150</v>
      </c>
      <c r="X756" s="180" t="s">
        <v>6095</v>
      </c>
      <c r="Y756" s="180" t="s">
        <v>6096</v>
      </c>
      <c r="Z756" s="180" t="s">
        <v>173</v>
      </c>
      <c r="AA756" s="320"/>
      <c r="AE756" s="320"/>
    </row>
    <row r="757" spans="9:31" ht="14" x14ac:dyDescent="0.3">
      <c r="I757" s="376" t="s">
        <v>943</v>
      </c>
      <c r="J757" s="376" t="s">
        <v>944</v>
      </c>
      <c r="K757" s="376" t="s">
        <v>1394</v>
      </c>
      <c r="L757" s="376" t="s">
        <v>1975</v>
      </c>
      <c r="N757" s="180" t="s">
        <v>3182</v>
      </c>
      <c r="O757" s="180" t="s">
        <v>4193</v>
      </c>
      <c r="P757" s="180" t="s">
        <v>72</v>
      </c>
      <c r="Q757" s="180" t="s">
        <v>4669</v>
      </c>
      <c r="R757" s="320"/>
      <c r="S757" s="180" t="s">
        <v>1099</v>
      </c>
      <c r="T757" s="180" t="s">
        <v>3148</v>
      </c>
      <c r="U757" s="180" t="s">
        <v>3150</v>
      </c>
      <c r="V757" s="180" t="s">
        <v>3149</v>
      </c>
      <c r="W757" s="180" t="s">
        <v>3150</v>
      </c>
      <c r="X757" s="180" t="s">
        <v>6097</v>
      </c>
      <c r="Y757" s="180" t="s">
        <v>6098</v>
      </c>
      <c r="Z757" s="180" t="s">
        <v>173</v>
      </c>
      <c r="AA757" s="320"/>
      <c r="AE757" s="320"/>
    </row>
    <row r="758" spans="9:31" ht="14" x14ac:dyDescent="0.3">
      <c r="I758" s="376" t="s">
        <v>943</v>
      </c>
      <c r="J758" s="376" t="s">
        <v>945</v>
      </c>
      <c r="K758" s="376" t="s">
        <v>1394</v>
      </c>
      <c r="L758" s="376" t="s">
        <v>1971</v>
      </c>
      <c r="N758" s="180" t="s">
        <v>3182</v>
      </c>
      <c r="O758" s="180" t="s">
        <v>4657</v>
      </c>
      <c r="P758" s="180" t="s">
        <v>72</v>
      </c>
      <c r="Q758" s="180" t="s">
        <v>4656</v>
      </c>
      <c r="R758" s="320"/>
      <c r="S758" s="180" t="s">
        <v>1099</v>
      </c>
      <c r="T758" s="180" t="s">
        <v>3148</v>
      </c>
      <c r="U758" s="180" t="s">
        <v>3150</v>
      </c>
      <c r="V758" s="180" t="s">
        <v>3149</v>
      </c>
      <c r="W758" s="180" t="s">
        <v>3150</v>
      </c>
      <c r="X758" s="180" t="s">
        <v>6099</v>
      </c>
      <c r="Y758" s="180" t="s">
        <v>6100</v>
      </c>
      <c r="Z758" s="180" t="s">
        <v>173</v>
      </c>
      <c r="AA758" s="320"/>
      <c r="AE758" s="320"/>
    </row>
    <row r="759" spans="9:31" ht="14" x14ac:dyDescent="0.3">
      <c r="I759" s="376" t="s">
        <v>943</v>
      </c>
      <c r="J759" s="376" t="s">
        <v>946</v>
      </c>
      <c r="K759" s="376" t="s">
        <v>1394</v>
      </c>
      <c r="L759" s="376" t="s">
        <v>1973</v>
      </c>
      <c r="N759" s="180" t="s">
        <v>3182</v>
      </c>
      <c r="O759" s="180" t="s">
        <v>4630</v>
      </c>
      <c r="P759" s="180" t="s">
        <v>72</v>
      </c>
      <c r="Q759" s="180" t="s">
        <v>4629</v>
      </c>
      <c r="R759" s="320"/>
      <c r="S759" s="180" t="s">
        <v>1099</v>
      </c>
      <c r="T759" s="180" t="s">
        <v>3148</v>
      </c>
      <c r="U759" s="180" t="s">
        <v>3150</v>
      </c>
      <c r="V759" s="180" t="s">
        <v>3149</v>
      </c>
      <c r="W759" s="180" t="s">
        <v>3150</v>
      </c>
      <c r="X759" s="180" t="s">
        <v>6101</v>
      </c>
      <c r="Y759" s="180" t="s">
        <v>6102</v>
      </c>
      <c r="Z759" s="180" t="s">
        <v>173</v>
      </c>
      <c r="AA759" s="320"/>
      <c r="AE759" s="320"/>
    </row>
    <row r="760" spans="9:31" ht="14" x14ac:dyDescent="0.3">
      <c r="I760" s="376" t="s">
        <v>943</v>
      </c>
      <c r="J760" s="376" t="s">
        <v>947</v>
      </c>
      <c r="K760" s="376" t="s">
        <v>1394</v>
      </c>
      <c r="L760" s="376" t="s">
        <v>1395</v>
      </c>
      <c r="N760" s="180" t="s">
        <v>3182</v>
      </c>
      <c r="O760" s="180" t="s">
        <v>4682</v>
      </c>
      <c r="P760" s="180" t="s">
        <v>72</v>
      </c>
      <c r="Q760" s="180" t="s">
        <v>4681</v>
      </c>
      <c r="R760" s="320"/>
      <c r="S760" s="180" t="s">
        <v>1099</v>
      </c>
      <c r="T760" s="180" t="s">
        <v>3148</v>
      </c>
      <c r="U760" s="180" t="s">
        <v>3150</v>
      </c>
      <c r="V760" s="180" t="s">
        <v>3149</v>
      </c>
      <c r="W760" s="180" t="s">
        <v>3150</v>
      </c>
      <c r="X760" s="180" t="s">
        <v>6103</v>
      </c>
      <c r="Y760" s="180" t="s">
        <v>6104</v>
      </c>
      <c r="Z760" s="180" t="s">
        <v>173</v>
      </c>
      <c r="AA760" s="320"/>
      <c r="AE760" s="320"/>
    </row>
    <row r="761" spans="9:31" ht="14" x14ac:dyDescent="0.3">
      <c r="I761" s="376" t="s">
        <v>943</v>
      </c>
      <c r="J761" s="376" t="s">
        <v>948</v>
      </c>
      <c r="K761" s="376" t="s">
        <v>1394</v>
      </c>
      <c r="L761" s="376" t="s">
        <v>1970</v>
      </c>
      <c r="N761" s="180" t="s">
        <v>3182</v>
      </c>
      <c r="O761" s="180" t="s">
        <v>3598</v>
      </c>
      <c r="P761" s="180" t="s">
        <v>72</v>
      </c>
      <c r="Q761" s="180" t="s">
        <v>4645</v>
      </c>
      <c r="R761" s="320"/>
      <c r="S761" s="180" t="s">
        <v>1099</v>
      </c>
      <c r="T761" s="180" t="s">
        <v>3148</v>
      </c>
      <c r="U761" s="180" t="s">
        <v>3150</v>
      </c>
      <c r="V761" s="180" t="s">
        <v>3149</v>
      </c>
      <c r="W761" s="180" t="s">
        <v>3150</v>
      </c>
      <c r="X761" s="180" t="s">
        <v>6105</v>
      </c>
      <c r="Y761" s="180" t="s">
        <v>6106</v>
      </c>
      <c r="Z761" s="180" t="s">
        <v>173</v>
      </c>
      <c r="AA761" s="320"/>
      <c r="AE761" s="320"/>
    </row>
    <row r="762" spans="9:31" ht="14" x14ac:dyDescent="0.3">
      <c r="I762" s="376" t="s">
        <v>943</v>
      </c>
      <c r="J762" s="376" t="s">
        <v>949</v>
      </c>
      <c r="K762" s="376" t="s">
        <v>1394</v>
      </c>
      <c r="L762" s="376" t="s">
        <v>1976</v>
      </c>
      <c r="N762" s="180" t="s">
        <v>3182</v>
      </c>
      <c r="O762" s="180" t="s">
        <v>4684</v>
      </c>
      <c r="P762" s="180" t="s">
        <v>72</v>
      </c>
      <c r="Q762" s="180" t="s">
        <v>4683</v>
      </c>
      <c r="R762" s="320"/>
      <c r="S762" s="180" t="s">
        <v>1099</v>
      </c>
      <c r="T762" s="180" t="s">
        <v>3148</v>
      </c>
      <c r="U762" s="180" t="s">
        <v>3150</v>
      </c>
      <c r="V762" s="180" t="s">
        <v>3149</v>
      </c>
      <c r="W762" s="180" t="s">
        <v>3150</v>
      </c>
      <c r="X762" s="180" t="s">
        <v>6107</v>
      </c>
      <c r="Y762" s="180" t="s">
        <v>6108</v>
      </c>
      <c r="Z762" s="180" t="s">
        <v>173</v>
      </c>
      <c r="AA762" s="320"/>
      <c r="AE762" s="320"/>
    </row>
    <row r="763" spans="9:31" ht="14" x14ac:dyDescent="0.3">
      <c r="I763" s="376" t="s">
        <v>943</v>
      </c>
      <c r="J763" s="376" t="s">
        <v>950</v>
      </c>
      <c r="K763" s="376" t="s">
        <v>1394</v>
      </c>
      <c r="L763" s="376" t="s">
        <v>1972</v>
      </c>
      <c r="N763" s="180" t="s">
        <v>3182</v>
      </c>
      <c r="O763" s="180" t="s">
        <v>4673</v>
      </c>
      <c r="P763" s="180" t="s">
        <v>72</v>
      </c>
      <c r="Q763" s="180" t="s">
        <v>4672</v>
      </c>
      <c r="R763" s="320"/>
      <c r="S763" s="180" t="s">
        <v>1099</v>
      </c>
      <c r="T763" s="180" t="s">
        <v>3148</v>
      </c>
      <c r="U763" s="180" t="s">
        <v>3150</v>
      </c>
      <c r="V763" s="180" t="s">
        <v>3149</v>
      </c>
      <c r="W763" s="180" t="s">
        <v>3150</v>
      </c>
      <c r="X763" s="180" t="s">
        <v>6109</v>
      </c>
      <c r="Y763" s="180" t="s">
        <v>6110</v>
      </c>
      <c r="Z763" s="180" t="s">
        <v>173</v>
      </c>
      <c r="AA763" s="320"/>
      <c r="AE763" s="320"/>
    </row>
    <row r="764" spans="9:31" ht="14" x14ac:dyDescent="0.3">
      <c r="I764" s="376" t="s">
        <v>943</v>
      </c>
      <c r="J764" s="376" t="s">
        <v>951</v>
      </c>
      <c r="K764" s="376" t="s">
        <v>1394</v>
      </c>
      <c r="L764" s="376" t="s">
        <v>1396</v>
      </c>
      <c r="N764" s="180" t="s">
        <v>3182</v>
      </c>
      <c r="O764" s="180" t="s">
        <v>4679</v>
      </c>
      <c r="P764" s="180" t="s">
        <v>72</v>
      </c>
      <c r="Q764" s="180" t="s">
        <v>4678</v>
      </c>
      <c r="R764" s="320"/>
      <c r="S764" s="180" t="s">
        <v>1099</v>
      </c>
      <c r="T764" s="180" t="s">
        <v>3148</v>
      </c>
      <c r="U764" s="180" t="s">
        <v>3150</v>
      </c>
      <c r="V764" s="180" t="s">
        <v>3149</v>
      </c>
      <c r="W764" s="180" t="s">
        <v>3150</v>
      </c>
      <c r="X764" s="180" t="s">
        <v>6111</v>
      </c>
      <c r="Y764" s="180" t="s">
        <v>6112</v>
      </c>
      <c r="Z764" s="180" t="s">
        <v>173</v>
      </c>
      <c r="AA764" s="320"/>
      <c r="AE764" s="320"/>
    </row>
    <row r="765" spans="9:31" ht="14" x14ac:dyDescent="0.3">
      <c r="I765" s="376" t="s">
        <v>943</v>
      </c>
      <c r="J765" s="376" t="s">
        <v>952</v>
      </c>
      <c r="K765" s="376" t="s">
        <v>1394</v>
      </c>
      <c r="L765" s="376" t="s">
        <v>1974</v>
      </c>
      <c r="N765" s="180" t="s">
        <v>3182</v>
      </c>
      <c r="O765" s="180" t="s">
        <v>3940</v>
      </c>
      <c r="P765" s="180" t="s">
        <v>72</v>
      </c>
      <c r="Q765" s="180" t="s">
        <v>4680</v>
      </c>
      <c r="R765" s="320"/>
      <c r="S765" s="180" t="s">
        <v>1099</v>
      </c>
      <c r="T765" s="180" t="s">
        <v>3148</v>
      </c>
      <c r="U765" s="180" t="s">
        <v>3150</v>
      </c>
      <c r="V765" s="180" t="s">
        <v>3149</v>
      </c>
      <c r="W765" s="180" t="s">
        <v>3150</v>
      </c>
      <c r="X765" s="180" t="s">
        <v>6113</v>
      </c>
      <c r="Y765" s="180" t="s">
        <v>6114</v>
      </c>
      <c r="Z765" s="180" t="s">
        <v>173</v>
      </c>
      <c r="AA765" s="320"/>
      <c r="AE765" s="320"/>
    </row>
    <row r="766" spans="9:31" ht="14" x14ac:dyDescent="0.3">
      <c r="I766" s="376" t="s">
        <v>943</v>
      </c>
      <c r="J766" s="376" t="s">
        <v>953</v>
      </c>
      <c r="K766" s="376" t="s">
        <v>1394</v>
      </c>
      <c r="L766" s="376" t="s">
        <v>1397</v>
      </c>
      <c r="N766" s="180" t="s">
        <v>3182</v>
      </c>
      <c r="O766" s="180" t="s">
        <v>4649</v>
      </c>
      <c r="P766" s="180" t="s">
        <v>72</v>
      </c>
      <c r="Q766" s="180" t="s">
        <v>4648</v>
      </c>
      <c r="R766" s="320"/>
      <c r="S766" s="180" t="s">
        <v>1099</v>
      </c>
      <c r="T766" s="180" t="s">
        <v>3148</v>
      </c>
      <c r="U766" s="180" t="s">
        <v>3150</v>
      </c>
      <c r="V766" s="180" t="s">
        <v>3149</v>
      </c>
      <c r="W766" s="180" t="s">
        <v>3150</v>
      </c>
      <c r="X766" s="180" t="s">
        <v>6115</v>
      </c>
      <c r="Y766" s="180" t="s">
        <v>6116</v>
      </c>
      <c r="Z766" s="180" t="s">
        <v>173</v>
      </c>
      <c r="AA766" s="320"/>
      <c r="AE766" s="320"/>
    </row>
    <row r="767" spans="9:31" ht="14" x14ac:dyDescent="0.3">
      <c r="I767" s="376" t="s">
        <v>1035</v>
      </c>
      <c r="J767" s="376" t="s">
        <v>1035</v>
      </c>
      <c r="K767" s="376" t="s">
        <v>1388</v>
      </c>
      <c r="L767" s="376" t="s">
        <v>1840</v>
      </c>
      <c r="N767" s="180" t="s">
        <v>3182</v>
      </c>
      <c r="O767" s="180" t="s">
        <v>4626</v>
      </c>
      <c r="P767" s="180" t="s">
        <v>72</v>
      </c>
      <c r="Q767" s="180" t="s">
        <v>4625</v>
      </c>
      <c r="R767" s="320"/>
      <c r="S767" s="180" t="s">
        <v>1099</v>
      </c>
      <c r="T767" s="180" t="s">
        <v>3148</v>
      </c>
      <c r="U767" s="180" t="s">
        <v>3150</v>
      </c>
      <c r="V767" s="180" t="s">
        <v>3149</v>
      </c>
      <c r="W767" s="180" t="s">
        <v>3150</v>
      </c>
      <c r="X767" s="180" t="s">
        <v>6117</v>
      </c>
      <c r="Y767" s="180" t="s">
        <v>6118</v>
      </c>
      <c r="Z767" s="180" t="s">
        <v>173</v>
      </c>
      <c r="AA767" s="320"/>
      <c r="AE767" s="320"/>
    </row>
    <row r="768" spans="9:31" ht="14" x14ac:dyDescent="0.3">
      <c r="I768" s="376" t="s">
        <v>1035</v>
      </c>
      <c r="J768" s="376" t="s">
        <v>1036</v>
      </c>
      <c r="K768" s="376" t="s">
        <v>1388</v>
      </c>
      <c r="L768" s="376" t="s">
        <v>1850</v>
      </c>
      <c r="N768" s="180" t="s">
        <v>3182</v>
      </c>
      <c r="O768" s="180" t="s">
        <v>3065</v>
      </c>
      <c r="P768" s="180" t="s">
        <v>72</v>
      </c>
      <c r="Q768" s="180" t="s">
        <v>4689</v>
      </c>
      <c r="R768" s="320"/>
      <c r="S768" s="180" t="s">
        <v>1099</v>
      </c>
      <c r="T768" s="180" t="s">
        <v>3148</v>
      </c>
      <c r="U768" s="180" t="s">
        <v>3150</v>
      </c>
      <c r="V768" s="180" t="s">
        <v>3149</v>
      </c>
      <c r="W768" s="180" t="s">
        <v>3150</v>
      </c>
      <c r="X768" s="180" t="s">
        <v>6119</v>
      </c>
      <c r="Y768" s="180" t="s">
        <v>6120</v>
      </c>
      <c r="Z768" s="180" t="s">
        <v>173</v>
      </c>
      <c r="AA768" s="320"/>
      <c r="AE768" s="320"/>
    </row>
    <row r="769" spans="9:31" ht="14" x14ac:dyDescent="0.3">
      <c r="I769" s="376" t="s">
        <v>1035</v>
      </c>
      <c r="J769" s="376" t="s">
        <v>1037</v>
      </c>
      <c r="K769" s="376" t="s">
        <v>1388</v>
      </c>
      <c r="L769" s="376" t="s">
        <v>1852</v>
      </c>
      <c r="N769" s="180" t="s">
        <v>3182</v>
      </c>
      <c r="O769" s="180" t="s">
        <v>4276</v>
      </c>
      <c r="P769" s="180" t="s">
        <v>72</v>
      </c>
      <c r="Q769" s="180" t="s">
        <v>4668</v>
      </c>
      <c r="R769" s="320"/>
      <c r="S769" s="180" t="s">
        <v>1099</v>
      </c>
      <c r="T769" s="180" t="s">
        <v>3148</v>
      </c>
      <c r="U769" s="180" t="s">
        <v>3150</v>
      </c>
      <c r="V769" s="180" t="s">
        <v>3149</v>
      </c>
      <c r="W769" s="180" t="s">
        <v>3150</v>
      </c>
      <c r="X769" s="180" t="s">
        <v>6121</v>
      </c>
      <c r="Y769" s="180" t="s">
        <v>6122</v>
      </c>
      <c r="Z769" s="180" t="s">
        <v>173</v>
      </c>
      <c r="AA769" s="320"/>
      <c r="AE769" s="320"/>
    </row>
    <row r="770" spans="9:31" ht="14" x14ac:dyDescent="0.3">
      <c r="I770" s="376" t="s">
        <v>1035</v>
      </c>
      <c r="J770" s="376" t="s">
        <v>1038</v>
      </c>
      <c r="K770" s="376" t="s">
        <v>1388</v>
      </c>
      <c r="L770" s="376" t="s">
        <v>1853</v>
      </c>
      <c r="N770" s="180" t="s">
        <v>3182</v>
      </c>
      <c r="O770" s="180" t="s">
        <v>4632</v>
      </c>
      <c r="P770" s="180" t="s">
        <v>72</v>
      </c>
      <c r="Q770" s="180" t="s">
        <v>4631</v>
      </c>
      <c r="R770" s="320"/>
      <c r="S770" s="180" t="s">
        <v>1099</v>
      </c>
      <c r="T770" s="180" t="s">
        <v>3148</v>
      </c>
      <c r="U770" s="180" t="s">
        <v>3150</v>
      </c>
      <c r="V770" s="180" t="s">
        <v>3149</v>
      </c>
      <c r="W770" s="180" t="s">
        <v>3150</v>
      </c>
      <c r="X770" s="180" t="s">
        <v>6123</v>
      </c>
      <c r="Y770" s="180" t="s">
        <v>6124</v>
      </c>
      <c r="Z770" s="180" t="s">
        <v>173</v>
      </c>
      <c r="AA770" s="320"/>
      <c r="AE770" s="320"/>
    </row>
    <row r="771" spans="9:31" ht="14" x14ac:dyDescent="0.3">
      <c r="I771" s="376" t="s">
        <v>1035</v>
      </c>
      <c r="J771" s="376" t="s">
        <v>705</v>
      </c>
      <c r="K771" s="376" t="s">
        <v>1388</v>
      </c>
      <c r="L771" s="376" t="s">
        <v>1843</v>
      </c>
      <c r="N771" s="180" t="s">
        <v>3182</v>
      </c>
      <c r="O771" s="180" t="s">
        <v>4634</v>
      </c>
      <c r="P771" s="180" t="s">
        <v>72</v>
      </c>
      <c r="Q771" s="180" t="s">
        <v>4633</v>
      </c>
      <c r="R771" s="320"/>
      <c r="S771" s="180" t="s">
        <v>1099</v>
      </c>
      <c r="T771" s="180" t="s">
        <v>3148</v>
      </c>
      <c r="U771" s="180" t="s">
        <v>3150</v>
      </c>
      <c r="V771" s="180" t="s">
        <v>3149</v>
      </c>
      <c r="W771" s="180" t="s">
        <v>3150</v>
      </c>
      <c r="X771" s="180" t="s">
        <v>6125</v>
      </c>
      <c r="Y771" s="180" t="s">
        <v>6126</v>
      </c>
      <c r="Z771" s="180" t="s">
        <v>173</v>
      </c>
      <c r="AA771" s="320"/>
      <c r="AE771" s="320"/>
    </row>
    <row r="772" spans="9:31" ht="14" x14ac:dyDescent="0.3">
      <c r="I772" s="376" t="s">
        <v>1035</v>
      </c>
      <c r="J772" s="376" t="s">
        <v>1039</v>
      </c>
      <c r="K772" s="376" t="s">
        <v>1388</v>
      </c>
      <c r="L772" s="376" t="s">
        <v>1844</v>
      </c>
      <c r="N772" s="180" t="s">
        <v>3182</v>
      </c>
      <c r="O772" s="180" t="s">
        <v>3182</v>
      </c>
      <c r="P772" s="180" t="s">
        <v>72</v>
      </c>
      <c r="Q772" s="180" t="s">
        <v>4617</v>
      </c>
      <c r="R772" s="320"/>
      <c r="S772" s="180" t="s">
        <v>1099</v>
      </c>
      <c r="T772" s="180" t="s">
        <v>3148</v>
      </c>
      <c r="U772" s="180" t="s">
        <v>3150</v>
      </c>
      <c r="V772" s="180" t="s">
        <v>3149</v>
      </c>
      <c r="W772" s="180" t="s">
        <v>3150</v>
      </c>
      <c r="X772" s="180" t="s">
        <v>6127</v>
      </c>
      <c r="Y772" s="180" t="s">
        <v>6128</v>
      </c>
      <c r="Z772" s="180" t="s">
        <v>173</v>
      </c>
      <c r="AA772" s="320"/>
      <c r="AE772" s="320"/>
    </row>
    <row r="773" spans="9:31" ht="14" x14ac:dyDescent="0.3">
      <c r="I773" s="376" t="s">
        <v>1035</v>
      </c>
      <c r="J773" s="376" t="s">
        <v>955</v>
      </c>
      <c r="K773" s="376" t="s">
        <v>1388</v>
      </c>
      <c r="L773" s="376" t="s">
        <v>1845</v>
      </c>
      <c r="N773" s="180" t="s">
        <v>3182</v>
      </c>
      <c r="O773" s="180" t="s">
        <v>4644</v>
      </c>
      <c r="P773" s="180" t="s">
        <v>72</v>
      </c>
      <c r="Q773" s="180" t="s">
        <v>4643</v>
      </c>
      <c r="R773" s="320"/>
      <c r="S773" s="180" t="s">
        <v>1099</v>
      </c>
      <c r="T773" s="180" t="s">
        <v>3148</v>
      </c>
      <c r="U773" s="180" t="s">
        <v>3150</v>
      </c>
      <c r="V773" s="180" t="s">
        <v>3149</v>
      </c>
      <c r="W773" s="180" t="s">
        <v>3150</v>
      </c>
      <c r="X773" s="180" t="s">
        <v>6129</v>
      </c>
      <c r="Y773" s="180" t="s">
        <v>6130</v>
      </c>
      <c r="Z773" s="180" t="s">
        <v>173</v>
      </c>
      <c r="AA773" s="320"/>
      <c r="AE773" s="320"/>
    </row>
    <row r="774" spans="9:31" ht="14" x14ac:dyDescent="0.3">
      <c r="I774" s="376" t="s">
        <v>1035</v>
      </c>
      <c r="J774" s="376" t="s">
        <v>1040</v>
      </c>
      <c r="K774" s="376" t="s">
        <v>1388</v>
      </c>
      <c r="L774" s="376" t="s">
        <v>1851</v>
      </c>
      <c r="N774" s="180" t="s">
        <v>3182</v>
      </c>
      <c r="O774" s="180" t="s">
        <v>4661</v>
      </c>
      <c r="P774" s="180" t="s">
        <v>72</v>
      </c>
      <c r="Q774" s="180" t="s">
        <v>4660</v>
      </c>
      <c r="R774" s="320"/>
      <c r="S774" s="180" t="s">
        <v>1099</v>
      </c>
      <c r="T774" s="180" t="s">
        <v>3148</v>
      </c>
      <c r="U774" s="180" t="s">
        <v>3150</v>
      </c>
      <c r="V774" s="180" t="s">
        <v>3149</v>
      </c>
      <c r="W774" s="180" t="s">
        <v>3150</v>
      </c>
      <c r="X774" s="180" t="s">
        <v>6131</v>
      </c>
      <c r="Y774" s="180" t="s">
        <v>6132</v>
      </c>
      <c r="Z774" s="180" t="s">
        <v>173</v>
      </c>
      <c r="AA774" s="320"/>
      <c r="AE774" s="320"/>
    </row>
    <row r="775" spans="9:31" ht="14" x14ac:dyDescent="0.3">
      <c r="I775" s="376" t="s">
        <v>1035</v>
      </c>
      <c r="J775" s="376" t="s">
        <v>1041</v>
      </c>
      <c r="K775" s="376" t="s">
        <v>1388</v>
      </c>
      <c r="L775" s="376" t="s">
        <v>1848</v>
      </c>
      <c r="N775" s="180" t="s">
        <v>3182</v>
      </c>
      <c r="O775" s="180" t="s">
        <v>4640</v>
      </c>
      <c r="P775" s="180" t="s">
        <v>72</v>
      </c>
      <c r="Q775" s="180" t="s">
        <v>4639</v>
      </c>
      <c r="R775" s="320"/>
      <c r="S775" s="180" t="s">
        <v>1099</v>
      </c>
      <c r="T775" s="180" t="s">
        <v>3148</v>
      </c>
      <c r="U775" s="180" t="s">
        <v>3150</v>
      </c>
      <c r="V775" s="180" t="s">
        <v>3149</v>
      </c>
      <c r="W775" s="180" t="s">
        <v>3150</v>
      </c>
      <c r="X775" s="180" t="s">
        <v>6133</v>
      </c>
      <c r="Y775" s="180" t="s">
        <v>6134</v>
      </c>
      <c r="Z775" s="180" t="s">
        <v>173</v>
      </c>
      <c r="AA775" s="320"/>
      <c r="AE775" s="320"/>
    </row>
    <row r="776" spans="9:31" ht="14" x14ac:dyDescent="0.3">
      <c r="I776" s="376" t="s">
        <v>1035</v>
      </c>
      <c r="J776" s="376" t="s">
        <v>708</v>
      </c>
      <c r="K776" s="376" t="s">
        <v>1388</v>
      </c>
      <c r="L776" s="376" t="s">
        <v>1389</v>
      </c>
      <c r="N776" s="180" t="s">
        <v>3182</v>
      </c>
      <c r="O776" s="180" t="s">
        <v>4638</v>
      </c>
      <c r="P776" s="180" t="s">
        <v>72</v>
      </c>
      <c r="Q776" s="180" t="s">
        <v>4637</v>
      </c>
      <c r="R776" s="320"/>
      <c r="S776" s="180" t="s">
        <v>1099</v>
      </c>
      <c r="T776" s="180" t="s">
        <v>3148</v>
      </c>
      <c r="U776" s="180" t="s">
        <v>3150</v>
      </c>
      <c r="V776" s="180" t="s">
        <v>3149</v>
      </c>
      <c r="W776" s="180" t="s">
        <v>3150</v>
      </c>
      <c r="X776" s="180" t="s">
        <v>6135</v>
      </c>
      <c r="Y776" s="180" t="s">
        <v>6136</v>
      </c>
      <c r="Z776" s="180" t="s">
        <v>173</v>
      </c>
      <c r="AA776" s="320"/>
      <c r="AE776" s="320"/>
    </row>
    <row r="777" spans="9:31" ht="14" x14ac:dyDescent="0.3">
      <c r="I777" s="376" t="s">
        <v>1035</v>
      </c>
      <c r="J777" s="376" t="s">
        <v>1042</v>
      </c>
      <c r="K777" s="376" t="s">
        <v>1388</v>
      </c>
      <c r="L777" s="376" t="s">
        <v>1842</v>
      </c>
      <c r="N777" s="180" t="s">
        <v>3182</v>
      </c>
      <c r="O777" s="180" t="s">
        <v>4663</v>
      </c>
      <c r="P777" s="180" t="s">
        <v>72</v>
      </c>
      <c r="Q777" s="180" t="s">
        <v>4662</v>
      </c>
      <c r="R777" s="320"/>
      <c r="S777" s="180" t="s">
        <v>1099</v>
      </c>
      <c r="T777" s="180" t="s">
        <v>3148</v>
      </c>
      <c r="U777" s="180" t="s">
        <v>3150</v>
      </c>
      <c r="V777" s="180" t="s">
        <v>3149</v>
      </c>
      <c r="W777" s="180" t="s">
        <v>3150</v>
      </c>
      <c r="X777" s="180" t="s">
        <v>6137</v>
      </c>
      <c r="Y777" s="180" t="s">
        <v>4420</v>
      </c>
      <c r="Z777" s="180" t="s">
        <v>173</v>
      </c>
      <c r="AA777" s="320"/>
      <c r="AE777" s="320"/>
    </row>
    <row r="778" spans="9:31" ht="14" x14ac:dyDescent="0.3">
      <c r="I778" s="376" t="s">
        <v>1035</v>
      </c>
      <c r="J778" s="376" t="s">
        <v>1043</v>
      </c>
      <c r="K778" s="376" t="s">
        <v>1388</v>
      </c>
      <c r="L778" s="376" t="s">
        <v>1846</v>
      </c>
      <c r="N778" s="180" t="s">
        <v>3182</v>
      </c>
      <c r="O778" s="180" t="s">
        <v>4665</v>
      </c>
      <c r="P778" s="180" t="s">
        <v>72</v>
      </c>
      <c r="Q778" s="180" t="s">
        <v>4664</v>
      </c>
      <c r="R778" s="320"/>
      <c r="S778" s="180" t="s">
        <v>1099</v>
      </c>
      <c r="T778" s="180" t="s">
        <v>3148</v>
      </c>
      <c r="U778" s="180" t="s">
        <v>3150</v>
      </c>
      <c r="V778" s="180" t="s">
        <v>3149</v>
      </c>
      <c r="W778" s="180" t="s">
        <v>3150</v>
      </c>
      <c r="X778" s="180" t="s">
        <v>6138</v>
      </c>
      <c r="Y778" s="180" t="s">
        <v>6139</v>
      </c>
      <c r="Z778" s="180" t="s">
        <v>173</v>
      </c>
      <c r="AA778" s="320"/>
      <c r="AE778" s="320"/>
    </row>
    <row r="779" spans="9:31" ht="14" x14ac:dyDescent="0.3">
      <c r="I779" s="376" t="s">
        <v>1035</v>
      </c>
      <c r="J779" s="376" t="s">
        <v>1044</v>
      </c>
      <c r="K779" s="376" t="s">
        <v>1388</v>
      </c>
      <c r="L779" s="376" t="s">
        <v>1849</v>
      </c>
      <c r="N779" s="180" t="s">
        <v>3182</v>
      </c>
      <c r="O779" s="180" t="s">
        <v>4691</v>
      </c>
      <c r="P779" s="180" t="s">
        <v>72</v>
      </c>
      <c r="Q779" s="180" t="s">
        <v>4690</v>
      </c>
      <c r="R779" s="320"/>
      <c r="S779" s="180" t="s">
        <v>1099</v>
      </c>
      <c r="T779" s="180" t="s">
        <v>3148</v>
      </c>
      <c r="U779" s="180" t="s">
        <v>3150</v>
      </c>
      <c r="V779" s="180" t="s">
        <v>3149</v>
      </c>
      <c r="W779" s="180" t="s">
        <v>3150</v>
      </c>
      <c r="X779" s="180" t="s">
        <v>6140</v>
      </c>
      <c r="Y779" s="180" t="s">
        <v>6141</v>
      </c>
      <c r="Z779" s="180" t="s">
        <v>173</v>
      </c>
      <c r="AA779" s="320"/>
      <c r="AE779" s="320"/>
    </row>
    <row r="780" spans="9:31" ht="14" x14ac:dyDescent="0.3">
      <c r="I780" s="376" t="s">
        <v>1035</v>
      </c>
      <c r="J780" s="376" t="s">
        <v>1045</v>
      </c>
      <c r="K780" s="376" t="s">
        <v>1388</v>
      </c>
      <c r="L780" s="376" t="s">
        <v>1841</v>
      </c>
      <c r="N780" s="180" t="s">
        <v>3182</v>
      </c>
      <c r="O780" s="180" t="s">
        <v>4677</v>
      </c>
      <c r="P780" s="180" t="s">
        <v>72</v>
      </c>
      <c r="Q780" s="180" t="s">
        <v>4676</v>
      </c>
      <c r="R780" s="320"/>
      <c r="S780" s="180" t="s">
        <v>1099</v>
      </c>
      <c r="T780" s="180" t="s">
        <v>3148</v>
      </c>
      <c r="U780" s="180" t="s">
        <v>3150</v>
      </c>
      <c r="V780" s="180" t="s">
        <v>3149</v>
      </c>
      <c r="W780" s="180" t="s">
        <v>3150</v>
      </c>
      <c r="X780" s="180" t="s">
        <v>6142</v>
      </c>
      <c r="Y780" s="180" t="s">
        <v>5853</v>
      </c>
      <c r="Z780" s="180" t="s">
        <v>173</v>
      </c>
      <c r="AA780" s="320"/>
      <c r="AE780" s="320"/>
    </row>
    <row r="781" spans="9:31" ht="14" x14ac:dyDescent="0.3">
      <c r="I781" s="376" t="s">
        <v>1035</v>
      </c>
      <c r="J781" s="376" t="s">
        <v>1046</v>
      </c>
      <c r="K781" s="376" t="s">
        <v>1388</v>
      </c>
      <c r="L781" s="376" t="s">
        <v>1854</v>
      </c>
      <c r="N781" s="180" t="s">
        <v>3182</v>
      </c>
      <c r="O781" s="180" t="s">
        <v>4675</v>
      </c>
      <c r="P781" s="180" t="s">
        <v>72</v>
      </c>
      <c r="Q781" s="180" t="s">
        <v>4674</v>
      </c>
      <c r="R781" s="320"/>
      <c r="S781" s="180" t="s">
        <v>1099</v>
      </c>
      <c r="T781" s="180" t="s">
        <v>3148</v>
      </c>
      <c r="U781" s="180" t="s">
        <v>3150</v>
      </c>
      <c r="V781" s="180" t="s">
        <v>3149</v>
      </c>
      <c r="W781" s="180" t="s">
        <v>3150</v>
      </c>
      <c r="X781" s="180" t="s">
        <v>6143</v>
      </c>
      <c r="Y781" s="180" t="s">
        <v>6144</v>
      </c>
      <c r="Z781" s="180" t="s">
        <v>173</v>
      </c>
      <c r="AA781" s="320"/>
      <c r="AE781" s="320"/>
    </row>
    <row r="782" spans="9:31" ht="14" x14ac:dyDescent="0.3">
      <c r="I782" s="376" t="s">
        <v>1035</v>
      </c>
      <c r="J782" s="376" t="s">
        <v>1047</v>
      </c>
      <c r="K782" s="376" t="s">
        <v>1388</v>
      </c>
      <c r="L782" s="376" t="s">
        <v>1847</v>
      </c>
      <c r="N782" s="180" t="s">
        <v>3182</v>
      </c>
      <c r="O782" s="180" t="s">
        <v>4671</v>
      </c>
      <c r="P782" s="180" t="s">
        <v>72</v>
      </c>
      <c r="Q782" s="180" t="s">
        <v>4670</v>
      </c>
      <c r="R782" s="320"/>
      <c r="S782" s="180" t="s">
        <v>1099</v>
      </c>
      <c r="T782" s="180" t="s">
        <v>3148</v>
      </c>
      <c r="U782" s="180" t="s">
        <v>3150</v>
      </c>
      <c r="V782" s="180" t="s">
        <v>3149</v>
      </c>
      <c r="W782" s="180" t="s">
        <v>3152</v>
      </c>
      <c r="X782" s="180" t="s">
        <v>6145</v>
      </c>
      <c r="Y782" s="180" t="s">
        <v>6146</v>
      </c>
      <c r="Z782" s="180" t="s">
        <v>175</v>
      </c>
      <c r="AA782" s="320"/>
      <c r="AE782" s="320"/>
    </row>
    <row r="783" spans="9:31" ht="14" x14ac:dyDescent="0.3">
      <c r="I783" s="376" t="s">
        <v>1035</v>
      </c>
      <c r="J783" s="376" t="s">
        <v>1048</v>
      </c>
      <c r="K783" s="376" t="s">
        <v>1388</v>
      </c>
      <c r="L783" s="376" t="s">
        <v>1855</v>
      </c>
      <c r="N783" s="180" t="s">
        <v>3182</v>
      </c>
      <c r="O783" s="180" t="s">
        <v>4651</v>
      </c>
      <c r="P783" s="180" t="s">
        <v>72</v>
      </c>
      <c r="Q783" s="180" t="s">
        <v>4650</v>
      </c>
      <c r="R783" s="320"/>
      <c r="S783" s="180" t="s">
        <v>1099</v>
      </c>
      <c r="T783" s="180" t="s">
        <v>3148</v>
      </c>
      <c r="U783" s="180" t="s">
        <v>3150</v>
      </c>
      <c r="V783" s="180" t="s">
        <v>3149</v>
      </c>
      <c r="W783" s="180" t="s">
        <v>3152</v>
      </c>
      <c r="X783" s="180" t="s">
        <v>6147</v>
      </c>
      <c r="Y783" s="180" t="s">
        <v>6148</v>
      </c>
      <c r="Z783" s="180" t="s">
        <v>175</v>
      </c>
      <c r="AA783" s="320"/>
      <c r="AE783" s="320"/>
    </row>
    <row r="784" spans="9:31" ht="14" x14ac:dyDescent="0.3">
      <c r="I784" s="376" t="s">
        <v>1049</v>
      </c>
      <c r="J784" s="376" t="s">
        <v>1050</v>
      </c>
      <c r="K784" s="376" t="s">
        <v>1390</v>
      </c>
      <c r="L784" s="376" t="s">
        <v>1858</v>
      </c>
      <c r="N784" s="180" t="s">
        <v>3182</v>
      </c>
      <c r="O784" s="180" t="s">
        <v>4659</v>
      </c>
      <c r="P784" s="180" t="s">
        <v>72</v>
      </c>
      <c r="Q784" s="180" t="s">
        <v>4658</v>
      </c>
      <c r="R784" s="320"/>
      <c r="S784" s="180" t="s">
        <v>1099</v>
      </c>
      <c r="T784" s="180" t="s">
        <v>3148</v>
      </c>
      <c r="U784" s="180" t="s">
        <v>3150</v>
      </c>
      <c r="V784" s="180" t="s">
        <v>3149</v>
      </c>
      <c r="W784" s="180" t="s">
        <v>3152</v>
      </c>
      <c r="X784" s="180" t="s">
        <v>6149</v>
      </c>
      <c r="Y784" s="180" t="s">
        <v>6150</v>
      </c>
      <c r="Z784" s="180" t="s">
        <v>175</v>
      </c>
      <c r="AA784" s="320"/>
      <c r="AE784" s="320"/>
    </row>
    <row r="785" spans="9:31" ht="14" x14ac:dyDescent="0.3">
      <c r="I785" s="376" t="s">
        <v>1049</v>
      </c>
      <c r="J785" s="376" t="s">
        <v>1051</v>
      </c>
      <c r="K785" s="376" t="s">
        <v>1390</v>
      </c>
      <c r="L785" s="376" t="s">
        <v>1864</v>
      </c>
      <c r="N785" s="180" t="s">
        <v>3182</v>
      </c>
      <c r="O785" s="180" t="s">
        <v>4628</v>
      </c>
      <c r="P785" s="180" t="s">
        <v>72</v>
      </c>
      <c r="Q785" s="180" t="s">
        <v>4627</v>
      </c>
      <c r="R785" s="320"/>
      <c r="S785" s="180" t="s">
        <v>1099</v>
      </c>
      <c r="T785" s="180" t="s">
        <v>3148</v>
      </c>
      <c r="U785" s="180" t="s">
        <v>3150</v>
      </c>
      <c r="V785" s="180" t="s">
        <v>3149</v>
      </c>
      <c r="W785" s="180" t="s">
        <v>3152</v>
      </c>
      <c r="X785" s="180" t="s">
        <v>6151</v>
      </c>
      <c r="Y785" s="180" t="s">
        <v>6152</v>
      </c>
      <c r="Z785" s="180" t="s">
        <v>175</v>
      </c>
      <c r="AA785" s="320"/>
      <c r="AE785" s="320"/>
    </row>
    <row r="786" spans="9:31" ht="14" x14ac:dyDescent="0.3">
      <c r="I786" s="376" t="s">
        <v>1049</v>
      </c>
      <c r="J786" s="376" t="s">
        <v>1049</v>
      </c>
      <c r="K786" s="376" t="s">
        <v>1390</v>
      </c>
      <c r="L786" s="376" t="s">
        <v>1391</v>
      </c>
      <c r="N786" s="180" t="s">
        <v>3182</v>
      </c>
      <c r="O786" s="180" t="s">
        <v>4647</v>
      </c>
      <c r="P786" s="180" t="s">
        <v>72</v>
      </c>
      <c r="Q786" s="180" t="s">
        <v>4646</v>
      </c>
      <c r="R786" s="320"/>
      <c r="S786" s="180" t="s">
        <v>1099</v>
      </c>
      <c r="T786" s="180" t="s">
        <v>3148</v>
      </c>
      <c r="U786" s="180" t="s">
        <v>3150</v>
      </c>
      <c r="V786" s="180" t="s">
        <v>3149</v>
      </c>
      <c r="W786" s="180" t="s">
        <v>3152</v>
      </c>
      <c r="X786" s="180" t="s">
        <v>6153</v>
      </c>
      <c r="Y786" s="180" t="s">
        <v>6154</v>
      </c>
      <c r="Z786" s="180" t="s">
        <v>175</v>
      </c>
      <c r="AA786" s="320"/>
      <c r="AE786" s="320"/>
    </row>
    <row r="787" spans="9:31" ht="14" x14ac:dyDescent="0.3">
      <c r="I787" s="376" t="s">
        <v>1049</v>
      </c>
      <c r="J787" s="376" t="s">
        <v>1052</v>
      </c>
      <c r="K787" s="376" t="s">
        <v>1390</v>
      </c>
      <c r="L787" s="376" t="s">
        <v>1867</v>
      </c>
      <c r="N787" s="180" t="s">
        <v>3165</v>
      </c>
      <c r="O787" s="180" t="s">
        <v>6155</v>
      </c>
      <c r="P787" s="180" t="s">
        <v>395</v>
      </c>
      <c r="Q787" s="180" t="s">
        <v>6156</v>
      </c>
      <c r="R787" s="320"/>
      <c r="S787" s="180" t="s">
        <v>1099</v>
      </c>
      <c r="T787" s="180" t="s">
        <v>3148</v>
      </c>
      <c r="U787" s="180" t="s">
        <v>3150</v>
      </c>
      <c r="V787" s="180" t="s">
        <v>3149</v>
      </c>
      <c r="W787" s="180" t="s">
        <v>3152</v>
      </c>
      <c r="X787" s="180" t="s">
        <v>6157</v>
      </c>
      <c r="Y787" s="180" t="s">
        <v>6158</v>
      </c>
      <c r="Z787" s="180" t="s">
        <v>175</v>
      </c>
      <c r="AA787" s="320"/>
      <c r="AE787" s="320"/>
    </row>
    <row r="788" spans="9:31" ht="14" x14ac:dyDescent="0.3">
      <c r="I788" s="376" t="s">
        <v>1049</v>
      </c>
      <c r="J788" s="376" t="s">
        <v>1053</v>
      </c>
      <c r="K788" s="376" t="s">
        <v>1390</v>
      </c>
      <c r="L788" s="376" t="s">
        <v>1392</v>
      </c>
      <c r="N788" s="180" t="s">
        <v>3165</v>
      </c>
      <c r="O788" s="180" t="s">
        <v>6159</v>
      </c>
      <c r="P788" s="180" t="s">
        <v>395</v>
      </c>
      <c r="Q788" s="180" t="s">
        <v>6160</v>
      </c>
      <c r="R788" s="320"/>
      <c r="S788" s="180" t="s">
        <v>1099</v>
      </c>
      <c r="T788" s="180" t="s">
        <v>3148</v>
      </c>
      <c r="U788" s="180" t="s">
        <v>3150</v>
      </c>
      <c r="V788" s="180" t="s">
        <v>3149</v>
      </c>
      <c r="W788" s="180" t="s">
        <v>3152</v>
      </c>
      <c r="X788" s="180" t="s">
        <v>6161</v>
      </c>
      <c r="Y788" s="180" t="s">
        <v>6162</v>
      </c>
      <c r="Z788" s="180" t="s">
        <v>175</v>
      </c>
      <c r="AA788" s="320"/>
      <c r="AE788" s="320"/>
    </row>
    <row r="789" spans="9:31" ht="14" x14ac:dyDescent="0.3">
      <c r="I789" s="376" t="s">
        <v>1049</v>
      </c>
      <c r="J789" s="376" t="s">
        <v>1054</v>
      </c>
      <c r="K789" s="376" t="s">
        <v>1390</v>
      </c>
      <c r="L789" s="376" t="s">
        <v>1859</v>
      </c>
      <c r="N789" s="180" t="s">
        <v>3165</v>
      </c>
      <c r="O789" s="180" t="s">
        <v>6163</v>
      </c>
      <c r="P789" s="180" t="s">
        <v>395</v>
      </c>
      <c r="Q789" s="180" t="s">
        <v>6164</v>
      </c>
      <c r="R789" s="320"/>
      <c r="S789" s="180" t="s">
        <v>1099</v>
      </c>
      <c r="T789" s="180" t="s">
        <v>3148</v>
      </c>
      <c r="U789" s="180" t="s">
        <v>3150</v>
      </c>
      <c r="V789" s="180" t="s">
        <v>3149</v>
      </c>
      <c r="W789" s="180" t="s">
        <v>3152</v>
      </c>
      <c r="X789" s="180" t="s">
        <v>6165</v>
      </c>
      <c r="Y789" s="180" t="s">
        <v>5773</v>
      </c>
      <c r="Z789" s="180" t="s">
        <v>175</v>
      </c>
      <c r="AA789" s="320"/>
      <c r="AE789" s="320"/>
    </row>
    <row r="790" spans="9:31" ht="14" x14ac:dyDescent="0.3">
      <c r="I790" s="376" t="s">
        <v>1049</v>
      </c>
      <c r="J790" s="376" t="s">
        <v>1055</v>
      </c>
      <c r="K790" s="376" t="s">
        <v>1390</v>
      </c>
      <c r="L790" s="376" t="s">
        <v>1856</v>
      </c>
      <c r="N790" s="180" t="s">
        <v>3165</v>
      </c>
      <c r="O790" s="180" t="s">
        <v>5456</v>
      </c>
      <c r="P790" s="180" t="s">
        <v>395</v>
      </c>
      <c r="Q790" s="180" t="s">
        <v>6166</v>
      </c>
      <c r="R790" s="320"/>
      <c r="S790" s="180" t="s">
        <v>1099</v>
      </c>
      <c r="T790" s="180" t="s">
        <v>3148</v>
      </c>
      <c r="U790" s="180" t="s">
        <v>3150</v>
      </c>
      <c r="V790" s="180" t="s">
        <v>3149</v>
      </c>
      <c r="W790" s="180" t="s">
        <v>3152</v>
      </c>
      <c r="X790" s="180" t="s">
        <v>6167</v>
      </c>
      <c r="Y790" s="180" t="s">
        <v>6168</v>
      </c>
      <c r="Z790" s="180" t="s">
        <v>175</v>
      </c>
      <c r="AA790" s="320"/>
      <c r="AE790" s="320"/>
    </row>
    <row r="791" spans="9:31" ht="14" x14ac:dyDescent="0.3">
      <c r="I791" s="376" t="s">
        <v>1049</v>
      </c>
      <c r="J791" s="376" t="s">
        <v>1056</v>
      </c>
      <c r="K791" s="376" t="s">
        <v>1390</v>
      </c>
      <c r="L791" s="376" t="s">
        <v>1870</v>
      </c>
      <c r="N791" s="180" t="s">
        <v>3165</v>
      </c>
      <c r="O791" s="180" t="s">
        <v>5153</v>
      </c>
      <c r="P791" s="180" t="s">
        <v>395</v>
      </c>
      <c r="Q791" s="180" t="s">
        <v>6169</v>
      </c>
      <c r="R791" s="320"/>
      <c r="S791" s="180" t="s">
        <v>1099</v>
      </c>
      <c r="T791" s="180" t="s">
        <v>3148</v>
      </c>
      <c r="U791" s="180" t="s">
        <v>3150</v>
      </c>
      <c r="V791" s="180" t="s">
        <v>3149</v>
      </c>
      <c r="W791" s="180" t="s">
        <v>3152</v>
      </c>
      <c r="X791" s="180" t="s">
        <v>6170</v>
      </c>
      <c r="Y791" s="180" t="s">
        <v>6171</v>
      </c>
      <c r="Z791" s="180" t="s">
        <v>175</v>
      </c>
      <c r="AA791" s="320"/>
      <c r="AE791" s="320"/>
    </row>
    <row r="792" spans="9:31" ht="14" x14ac:dyDescent="0.3">
      <c r="I792" s="376" t="s">
        <v>1049</v>
      </c>
      <c r="J792" s="376" t="s">
        <v>1057</v>
      </c>
      <c r="K792" s="376" t="s">
        <v>1390</v>
      </c>
      <c r="L792" s="376" t="s">
        <v>1869</v>
      </c>
      <c r="N792" s="180" t="s">
        <v>3165</v>
      </c>
      <c r="O792" s="180" t="s">
        <v>3175</v>
      </c>
      <c r="P792" s="180" t="s">
        <v>395</v>
      </c>
      <c r="Q792" s="180" t="s">
        <v>6172</v>
      </c>
      <c r="R792" s="320"/>
      <c r="S792" s="180" t="s">
        <v>1099</v>
      </c>
      <c r="T792" s="180" t="s">
        <v>3148</v>
      </c>
      <c r="U792" s="180" t="s">
        <v>3150</v>
      </c>
      <c r="V792" s="180" t="s">
        <v>3149</v>
      </c>
      <c r="W792" s="180" t="s">
        <v>3152</v>
      </c>
      <c r="X792" s="180" t="s">
        <v>6173</v>
      </c>
      <c r="Y792" s="180" t="s">
        <v>6174</v>
      </c>
      <c r="Z792" s="180" t="s">
        <v>175</v>
      </c>
      <c r="AA792" s="320"/>
      <c r="AE792" s="320"/>
    </row>
    <row r="793" spans="9:31" ht="14" x14ac:dyDescent="0.3">
      <c r="I793" s="376" t="s">
        <v>1049</v>
      </c>
      <c r="J793" s="376" t="s">
        <v>577</v>
      </c>
      <c r="K793" s="376" t="s">
        <v>1390</v>
      </c>
      <c r="L793" s="376" t="s">
        <v>1871</v>
      </c>
      <c r="N793" s="180" t="s">
        <v>3165</v>
      </c>
      <c r="O793" s="180" t="s">
        <v>6175</v>
      </c>
      <c r="P793" s="180" t="s">
        <v>395</v>
      </c>
      <c r="Q793" s="180" t="s">
        <v>6176</v>
      </c>
      <c r="R793" s="320"/>
      <c r="S793" s="180" t="s">
        <v>1099</v>
      </c>
      <c r="T793" s="180" t="s">
        <v>3148</v>
      </c>
      <c r="U793" s="180" t="s">
        <v>3150</v>
      </c>
      <c r="V793" s="180" t="s">
        <v>3149</v>
      </c>
      <c r="W793" s="180" t="s">
        <v>3152</v>
      </c>
      <c r="X793" s="180" t="s">
        <v>6177</v>
      </c>
      <c r="Y793" s="180" t="s">
        <v>6178</v>
      </c>
      <c r="Z793" s="180" t="s">
        <v>175</v>
      </c>
      <c r="AA793" s="320"/>
      <c r="AE793" s="320"/>
    </row>
    <row r="794" spans="9:31" ht="14" x14ac:dyDescent="0.3">
      <c r="I794" s="376" t="s">
        <v>1049</v>
      </c>
      <c r="J794" s="376" t="s">
        <v>1058</v>
      </c>
      <c r="K794" s="376" t="s">
        <v>1390</v>
      </c>
      <c r="L794" s="376" t="s">
        <v>1862</v>
      </c>
      <c r="N794" s="180" t="s">
        <v>3165</v>
      </c>
      <c r="O794" s="180" t="s">
        <v>6179</v>
      </c>
      <c r="P794" s="180" t="s">
        <v>395</v>
      </c>
      <c r="Q794" s="180" t="s">
        <v>6180</v>
      </c>
      <c r="R794" s="320"/>
      <c r="S794" s="180" t="s">
        <v>1099</v>
      </c>
      <c r="T794" s="180" t="s">
        <v>3148</v>
      </c>
      <c r="U794" s="180" t="s">
        <v>3150</v>
      </c>
      <c r="V794" s="180" t="s">
        <v>3149</v>
      </c>
      <c r="W794" s="180" t="s">
        <v>3152</v>
      </c>
      <c r="X794" s="180" t="s">
        <v>6181</v>
      </c>
      <c r="Y794" s="180" t="s">
        <v>6182</v>
      </c>
      <c r="Z794" s="180" t="s">
        <v>175</v>
      </c>
      <c r="AA794" s="320"/>
      <c r="AE794" s="320"/>
    </row>
    <row r="795" spans="9:31" ht="14" x14ac:dyDescent="0.3">
      <c r="I795" s="376" t="s">
        <v>1049</v>
      </c>
      <c r="J795" s="376" t="s">
        <v>1059</v>
      </c>
      <c r="K795" s="376" t="s">
        <v>1390</v>
      </c>
      <c r="L795" s="376" t="s">
        <v>1865</v>
      </c>
      <c r="N795" s="180" t="s">
        <v>3165</v>
      </c>
      <c r="O795" s="180" t="s">
        <v>6183</v>
      </c>
      <c r="P795" s="180" t="s">
        <v>395</v>
      </c>
      <c r="Q795" s="180" t="s">
        <v>6184</v>
      </c>
      <c r="R795" s="320"/>
      <c r="S795" s="180" t="s">
        <v>1099</v>
      </c>
      <c r="T795" s="180" t="s">
        <v>3148</v>
      </c>
      <c r="U795" s="180" t="s">
        <v>3150</v>
      </c>
      <c r="V795" s="180" t="s">
        <v>3149</v>
      </c>
      <c r="W795" s="180" t="s">
        <v>3152</v>
      </c>
      <c r="X795" s="180" t="s">
        <v>6185</v>
      </c>
      <c r="Y795" s="180" t="s">
        <v>6186</v>
      </c>
      <c r="Z795" s="180" t="s">
        <v>175</v>
      </c>
      <c r="AA795" s="320"/>
      <c r="AE795" s="320"/>
    </row>
    <row r="796" spans="9:31" ht="14" x14ac:dyDescent="0.3">
      <c r="I796" s="376" t="s">
        <v>1049</v>
      </c>
      <c r="J796" s="376" t="s">
        <v>1060</v>
      </c>
      <c r="K796" s="376" t="s">
        <v>1390</v>
      </c>
      <c r="L796" s="376" t="s">
        <v>1857</v>
      </c>
      <c r="N796" s="180" t="s">
        <v>3165</v>
      </c>
      <c r="O796" s="180" t="s">
        <v>6187</v>
      </c>
      <c r="P796" s="180" t="s">
        <v>395</v>
      </c>
      <c r="Q796" s="180" t="s">
        <v>6188</v>
      </c>
      <c r="R796" s="320"/>
      <c r="S796" s="180" t="s">
        <v>1099</v>
      </c>
      <c r="T796" s="180" t="s">
        <v>3148</v>
      </c>
      <c r="U796" s="180" t="s">
        <v>3150</v>
      </c>
      <c r="V796" s="180" t="s">
        <v>3149</v>
      </c>
      <c r="W796" s="180" t="s">
        <v>3152</v>
      </c>
      <c r="X796" s="180" t="s">
        <v>6189</v>
      </c>
      <c r="Y796" s="180" t="s">
        <v>6190</v>
      </c>
      <c r="Z796" s="180" t="s">
        <v>175</v>
      </c>
      <c r="AA796" s="320"/>
      <c r="AE796" s="320"/>
    </row>
    <row r="797" spans="9:31" ht="14" x14ac:dyDescent="0.3">
      <c r="I797" s="376" t="s">
        <v>1049</v>
      </c>
      <c r="J797" s="376" t="s">
        <v>555</v>
      </c>
      <c r="K797" s="376" t="s">
        <v>1390</v>
      </c>
      <c r="L797" s="376" t="s">
        <v>1861</v>
      </c>
      <c r="N797" s="180" t="s">
        <v>3165</v>
      </c>
      <c r="O797" s="180" t="s">
        <v>6191</v>
      </c>
      <c r="P797" s="180" t="s">
        <v>395</v>
      </c>
      <c r="Q797" s="180" t="s">
        <v>6192</v>
      </c>
      <c r="R797" s="320"/>
      <c r="S797" s="180" t="s">
        <v>1099</v>
      </c>
      <c r="T797" s="180" t="s">
        <v>3148</v>
      </c>
      <c r="U797" s="180" t="s">
        <v>3150</v>
      </c>
      <c r="V797" s="180" t="s">
        <v>3149</v>
      </c>
      <c r="W797" s="180" t="s">
        <v>3152</v>
      </c>
      <c r="X797" s="180" t="s">
        <v>6193</v>
      </c>
      <c r="Y797" s="180" t="s">
        <v>6194</v>
      </c>
      <c r="Z797" s="180" t="s">
        <v>175</v>
      </c>
      <c r="AA797" s="320"/>
      <c r="AE797" s="320"/>
    </row>
    <row r="798" spans="9:31" ht="14" x14ac:dyDescent="0.3">
      <c r="I798" s="376" t="s">
        <v>1049</v>
      </c>
      <c r="J798" s="376" t="s">
        <v>1061</v>
      </c>
      <c r="K798" s="376" t="s">
        <v>1390</v>
      </c>
      <c r="L798" s="376" t="s">
        <v>1868</v>
      </c>
      <c r="N798" s="180" t="s">
        <v>3165</v>
      </c>
      <c r="O798" s="180" t="s">
        <v>6195</v>
      </c>
      <c r="P798" s="180" t="s">
        <v>395</v>
      </c>
      <c r="Q798" s="180" t="s">
        <v>6196</v>
      </c>
      <c r="R798" s="320"/>
      <c r="S798" s="180" t="s">
        <v>1099</v>
      </c>
      <c r="T798" s="180" t="s">
        <v>3148</v>
      </c>
      <c r="U798" s="180" t="s">
        <v>3150</v>
      </c>
      <c r="V798" s="180" t="s">
        <v>3149</v>
      </c>
      <c r="W798" s="180" t="s">
        <v>3152</v>
      </c>
      <c r="X798" s="180" t="s">
        <v>6197</v>
      </c>
      <c r="Y798" s="180" t="s">
        <v>6198</v>
      </c>
      <c r="Z798" s="180" t="s">
        <v>175</v>
      </c>
      <c r="AA798" s="320"/>
      <c r="AE798" s="320"/>
    </row>
    <row r="799" spans="9:31" ht="14" x14ac:dyDescent="0.3">
      <c r="I799" s="376" t="s">
        <v>1049</v>
      </c>
      <c r="J799" s="376" t="s">
        <v>1062</v>
      </c>
      <c r="K799" s="376" t="s">
        <v>1390</v>
      </c>
      <c r="L799" s="376" t="s">
        <v>1860</v>
      </c>
      <c r="N799" s="180" t="s">
        <v>3165</v>
      </c>
      <c r="O799" s="180" t="s">
        <v>6199</v>
      </c>
      <c r="P799" s="180" t="s">
        <v>395</v>
      </c>
      <c r="Q799" s="180" t="s">
        <v>6200</v>
      </c>
      <c r="R799" s="320"/>
      <c r="S799" s="180" t="s">
        <v>1099</v>
      </c>
      <c r="T799" s="180" t="s">
        <v>3148</v>
      </c>
      <c r="U799" s="180" t="s">
        <v>3150</v>
      </c>
      <c r="V799" s="180" t="s">
        <v>3149</v>
      </c>
      <c r="W799" s="180" t="s">
        <v>3152</v>
      </c>
      <c r="X799" s="180" t="s">
        <v>6201</v>
      </c>
      <c r="Y799" s="180" t="s">
        <v>6202</v>
      </c>
      <c r="Z799" s="180" t="s">
        <v>175</v>
      </c>
      <c r="AA799" s="320"/>
      <c r="AE799" s="320"/>
    </row>
    <row r="800" spans="9:31" ht="14" x14ac:dyDescent="0.3">
      <c r="I800" s="376" t="s">
        <v>1049</v>
      </c>
      <c r="J800" s="376" t="s">
        <v>1063</v>
      </c>
      <c r="K800" s="376" t="s">
        <v>1390</v>
      </c>
      <c r="L800" s="376" t="s">
        <v>1863</v>
      </c>
      <c r="N800" s="180" t="s">
        <v>3165</v>
      </c>
      <c r="O800" s="180" t="s">
        <v>6203</v>
      </c>
      <c r="P800" s="180" t="s">
        <v>395</v>
      </c>
      <c r="Q800" s="180" t="s">
        <v>6204</v>
      </c>
      <c r="R800" s="320"/>
      <c r="S800" s="180" t="s">
        <v>1099</v>
      </c>
      <c r="T800" s="180" t="s">
        <v>3148</v>
      </c>
      <c r="U800" s="180" t="s">
        <v>3150</v>
      </c>
      <c r="V800" s="180" t="s">
        <v>3149</v>
      </c>
      <c r="W800" s="180" t="s">
        <v>3152</v>
      </c>
      <c r="X800" s="180" t="s">
        <v>6205</v>
      </c>
      <c r="Y800" s="180" t="s">
        <v>6206</v>
      </c>
      <c r="Z800" s="180" t="s">
        <v>175</v>
      </c>
      <c r="AA800" s="320"/>
      <c r="AE800" s="320"/>
    </row>
    <row r="801" spans="9:31" ht="14" x14ac:dyDescent="0.3">
      <c r="I801" s="376" t="s">
        <v>1049</v>
      </c>
      <c r="J801" s="376" t="s">
        <v>1064</v>
      </c>
      <c r="K801" s="376" t="s">
        <v>1390</v>
      </c>
      <c r="L801" s="376" t="s">
        <v>1866</v>
      </c>
      <c r="N801" s="180" t="s">
        <v>3165</v>
      </c>
      <c r="O801" s="180" t="s">
        <v>6207</v>
      </c>
      <c r="P801" s="180" t="s">
        <v>395</v>
      </c>
      <c r="Q801" s="180" t="s">
        <v>6208</v>
      </c>
      <c r="R801" s="320"/>
      <c r="S801" s="180" t="s">
        <v>1099</v>
      </c>
      <c r="T801" s="180" t="s">
        <v>3148</v>
      </c>
      <c r="U801" s="180" t="s">
        <v>3150</v>
      </c>
      <c r="V801" s="180" t="s">
        <v>3149</v>
      </c>
      <c r="W801" s="180" t="s">
        <v>3152</v>
      </c>
      <c r="X801" s="180" t="s">
        <v>6209</v>
      </c>
      <c r="Y801" s="180" t="s">
        <v>6210</v>
      </c>
      <c r="Z801" s="180" t="s">
        <v>175</v>
      </c>
      <c r="AA801" s="320"/>
      <c r="AE801" s="320"/>
    </row>
    <row r="802" spans="9:31" ht="14" x14ac:dyDescent="0.3">
      <c r="I802" s="376" t="s">
        <v>1065</v>
      </c>
      <c r="J802" s="376" t="s">
        <v>1066</v>
      </c>
      <c r="K802" s="376" t="s">
        <v>1832</v>
      </c>
      <c r="L802" s="376" t="s">
        <v>1835</v>
      </c>
      <c r="N802" s="180" t="s">
        <v>3165</v>
      </c>
      <c r="O802" s="180" t="s">
        <v>6211</v>
      </c>
      <c r="P802" s="180" t="s">
        <v>395</v>
      </c>
      <c r="Q802" s="180" t="s">
        <v>6212</v>
      </c>
      <c r="R802" s="320"/>
      <c r="S802" s="180" t="s">
        <v>1099</v>
      </c>
      <c r="T802" s="180" t="s">
        <v>3148</v>
      </c>
      <c r="U802" s="180" t="s">
        <v>3150</v>
      </c>
      <c r="V802" s="180" t="s">
        <v>3149</v>
      </c>
      <c r="W802" s="180" t="s">
        <v>3152</v>
      </c>
      <c r="X802" s="180" t="s">
        <v>6213</v>
      </c>
      <c r="Y802" s="180" t="s">
        <v>6214</v>
      </c>
      <c r="Z802" s="180" t="s">
        <v>175</v>
      </c>
      <c r="AA802" s="320"/>
      <c r="AE802" s="320"/>
    </row>
    <row r="803" spans="9:31" ht="14" x14ac:dyDescent="0.3">
      <c r="I803" s="376" t="s">
        <v>1065</v>
      </c>
      <c r="J803" s="376" t="s">
        <v>1067</v>
      </c>
      <c r="K803" s="376" t="s">
        <v>1832</v>
      </c>
      <c r="L803" s="376" t="s">
        <v>1836</v>
      </c>
      <c r="N803" s="180" t="s">
        <v>3165</v>
      </c>
      <c r="O803" s="180" t="s">
        <v>6215</v>
      </c>
      <c r="P803" s="180" t="s">
        <v>395</v>
      </c>
      <c r="Q803" s="180" t="s">
        <v>6216</v>
      </c>
      <c r="R803" s="320"/>
      <c r="S803" s="180" t="s">
        <v>1099</v>
      </c>
      <c r="T803" s="180" t="s">
        <v>3148</v>
      </c>
      <c r="U803" s="180" t="s">
        <v>3150</v>
      </c>
      <c r="V803" s="180" t="s">
        <v>3149</v>
      </c>
      <c r="W803" s="180" t="s">
        <v>3152</v>
      </c>
      <c r="X803" s="180" t="s">
        <v>6217</v>
      </c>
      <c r="Y803" s="180" t="s">
        <v>6218</v>
      </c>
      <c r="Z803" s="180" t="s">
        <v>175</v>
      </c>
      <c r="AA803" s="320"/>
      <c r="AE803" s="320"/>
    </row>
    <row r="804" spans="9:31" ht="14" x14ac:dyDescent="0.3">
      <c r="I804" s="376" t="s">
        <v>1065</v>
      </c>
      <c r="J804" s="376" t="s">
        <v>1068</v>
      </c>
      <c r="K804" s="376" t="s">
        <v>1832</v>
      </c>
      <c r="L804" s="376" t="s">
        <v>1838</v>
      </c>
      <c r="N804" s="180" t="s">
        <v>3165</v>
      </c>
      <c r="O804" s="180" t="s">
        <v>6219</v>
      </c>
      <c r="P804" s="180" t="s">
        <v>395</v>
      </c>
      <c r="Q804" s="180" t="s">
        <v>6220</v>
      </c>
      <c r="R804" s="320"/>
      <c r="S804" s="180" t="s">
        <v>1099</v>
      </c>
      <c r="T804" s="180" t="s">
        <v>3148</v>
      </c>
      <c r="U804" s="180" t="s">
        <v>3150</v>
      </c>
      <c r="V804" s="180" t="s">
        <v>3149</v>
      </c>
      <c r="W804" s="180" t="s">
        <v>3152</v>
      </c>
      <c r="X804" s="180" t="s">
        <v>6221</v>
      </c>
      <c r="Y804" s="180" t="s">
        <v>6222</v>
      </c>
      <c r="Z804" s="180" t="s">
        <v>175</v>
      </c>
      <c r="AA804" s="320"/>
      <c r="AE804" s="320"/>
    </row>
    <row r="805" spans="9:31" ht="14" x14ac:dyDescent="0.3">
      <c r="I805" s="376" t="s">
        <v>1065</v>
      </c>
      <c r="J805" s="376" t="s">
        <v>1069</v>
      </c>
      <c r="K805" s="376" t="s">
        <v>1832</v>
      </c>
      <c r="L805" s="376" t="s">
        <v>1837</v>
      </c>
      <c r="N805" s="180" t="s">
        <v>3165</v>
      </c>
      <c r="O805" s="180" t="s">
        <v>6223</v>
      </c>
      <c r="P805" s="180" t="s">
        <v>395</v>
      </c>
      <c r="Q805" s="180" t="s">
        <v>6224</v>
      </c>
      <c r="R805" s="320"/>
      <c r="S805" s="180" t="s">
        <v>1099</v>
      </c>
      <c r="T805" s="180" t="s">
        <v>3148</v>
      </c>
      <c r="U805" s="180" t="s">
        <v>3150</v>
      </c>
      <c r="V805" s="180" t="s">
        <v>3149</v>
      </c>
      <c r="W805" s="180" t="s">
        <v>3152</v>
      </c>
      <c r="X805" s="180" t="s">
        <v>6225</v>
      </c>
      <c r="Y805" s="180" t="s">
        <v>2646</v>
      </c>
      <c r="Z805" s="180" t="s">
        <v>175</v>
      </c>
      <c r="AA805" s="320"/>
      <c r="AE805" s="320"/>
    </row>
    <row r="806" spans="9:31" ht="14" x14ac:dyDescent="0.3">
      <c r="I806" s="376" t="s">
        <v>1065</v>
      </c>
      <c r="J806" s="376" t="s">
        <v>1070</v>
      </c>
      <c r="K806" s="376" t="s">
        <v>1832</v>
      </c>
      <c r="L806" s="376" t="s">
        <v>1834</v>
      </c>
      <c r="N806" s="180" t="s">
        <v>3165</v>
      </c>
      <c r="O806" s="180" t="s">
        <v>6226</v>
      </c>
      <c r="P806" s="180" t="s">
        <v>395</v>
      </c>
      <c r="Q806" s="180" t="s">
        <v>6227</v>
      </c>
      <c r="R806" s="320"/>
      <c r="S806" s="180" t="s">
        <v>1099</v>
      </c>
      <c r="T806" s="180" t="s">
        <v>3148</v>
      </c>
      <c r="U806" s="180" t="s">
        <v>3150</v>
      </c>
      <c r="V806" s="180" t="s">
        <v>3149</v>
      </c>
      <c r="W806" s="180" t="s">
        <v>3153</v>
      </c>
      <c r="X806" s="180" t="s">
        <v>6228</v>
      </c>
      <c r="Y806" s="180" t="s">
        <v>6229</v>
      </c>
      <c r="Z806" s="180" t="s">
        <v>178</v>
      </c>
      <c r="AA806" s="320"/>
      <c r="AE806" s="320"/>
    </row>
    <row r="807" spans="9:31" ht="14" x14ac:dyDescent="0.3">
      <c r="I807" s="376" t="s">
        <v>1065</v>
      </c>
      <c r="J807" s="376" t="s">
        <v>1071</v>
      </c>
      <c r="K807" s="376" t="s">
        <v>1832</v>
      </c>
      <c r="L807" s="376" t="s">
        <v>1833</v>
      </c>
      <c r="N807" s="180" t="s">
        <v>3165</v>
      </c>
      <c r="O807" s="180" t="s">
        <v>6230</v>
      </c>
      <c r="P807" s="180" t="s">
        <v>395</v>
      </c>
      <c r="Q807" s="180" t="s">
        <v>6231</v>
      </c>
      <c r="R807" s="320"/>
      <c r="S807" s="180" t="s">
        <v>1099</v>
      </c>
      <c r="T807" s="180" t="s">
        <v>3148</v>
      </c>
      <c r="U807" s="180" t="s">
        <v>3150</v>
      </c>
      <c r="V807" s="180" t="s">
        <v>3149</v>
      </c>
      <c r="W807" s="180" t="s">
        <v>3153</v>
      </c>
      <c r="X807" s="180" t="s">
        <v>6232</v>
      </c>
      <c r="Y807" s="180" t="s">
        <v>6233</v>
      </c>
      <c r="Z807" s="180" t="s">
        <v>178</v>
      </c>
      <c r="AA807" s="320"/>
      <c r="AE807" s="320"/>
    </row>
    <row r="808" spans="9:31" ht="14" x14ac:dyDescent="0.3">
      <c r="I808" s="376" t="s">
        <v>1065</v>
      </c>
      <c r="J808" s="376" t="s">
        <v>1072</v>
      </c>
      <c r="K808" s="376" t="s">
        <v>1832</v>
      </c>
      <c r="L808" s="376" t="s">
        <v>1839</v>
      </c>
      <c r="N808" s="180" t="s">
        <v>3165</v>
      </c>
      <c r="O808" s="180" t="s">
        <v>6234</v>
      </c>
      <c r="P808" s="180" t="s">
        <v>395</v>
      </c>
      <c r="Q808" s="180" t="s">
        <v>6235</v>
      </c>
      <c r="R808" s="320"/>
      <c r="S808" s="180" t="s">
        <v>1099</v>
      </c>
      <c r="T808" s="180" t="s">
        <v>3148</v>
      </c>
      <c r="U808" s="180" t="s">
        <v>3150</v>
      </c>
      <c r="V808" s="180" t="s">
        <v>3149</v>
      </c>
      <c r="W808" s="180" t="s">
        <v>3153</v>
      </c>
      <c r="X808" s="180" t="s">
        <v>6236</v>
      </c>
      <c r="Y808" s="180" t="s">
        <v>6183</v>
      </c>
      <c r="Z808" s="180" t="s">
        <v>178</v>
      </c>
      <c r="AA808" s="320"/>
      <c r="AE808" s="320"/>
    </row>
    <row r="809" spans="9:31" ht="14" x14ac:dyDescent="0.3">
      <c r="I809" s="376" t="s">
        <v>1073</v>
      </c>
      <c r="J809" s="376" t="s">
        <v>1074</v>
      </c>
      <c r="K809" s="376" t="s">
        <v>1872</v>
      </c>
      <c r="L809" s="376" t="s">
        <v>1876</v>
      </c>
      <c r="N809" s="180" t="s">
        <v>3165</v>
      </c>
      <c r="O809" s="180" t="s">
        <v>6237</v>
      </c>
      <c r="P809" s="180" t="s">
        <v>395</v>
      </c>
      <c r="Q809" s="180" t="s">
        <v>6238</v>
      </c>
      <c r="R809" s="320"/>
      <c r="S809" s="180" t="s">
        <v>1099</v>
      </c>
      <c r="T809" s="180" t="s">
        <v>3148</v>
      </c>
      <c r="U809" s="180" t="s">
        <v>3150</v>
      </c>
      <c r="V809" s="180" t="s">
        <v>3149</v>
      </c>
      <c r="W809" s="180" t="s">
        <v>3153</v>
      </c>
      <c r="X809" s="180" t="s">
        <v>6239</v>
      </c>
      <c r="Y809" s="180" t="s">
        <v>6240</v>
      </c>
      <c r="Z809" s="180" t="s">
        <v>178</v>
      </c>
      <c r="AA809" s="320"/>
      <c r="AE809" s="320"/>
    </row>
    <row r="810" spans="9:31" ht="14" x14ac:dyDescent="0.3">
      <c r="I810" s="376" t="s">
        <v>1073</v>
      </c>
      <c r="J810" s="376" t="s">
        <v>1075</v>
      </c>
      <c r="K810" s="376" t="s">
        <v>1872</v>
      </c>
      <c r="L810" s="376" t="s">
        <v>1877</v>
      </c>
      <c r="N810" s="180" t="s">
        <v>3165</v>
      </c>
      <c r="O810" s="180" t="s">
        <v>6241</v>
      </c>
      <c r="P810" s="180" t="s">
        <v>395</v>
      </c>
      <c r="Q810" s="180" t="s">
        <v>6242</v>
      </c>
      <c r="R810" s="320"/>
      <c r="S810" s="180" t="s">
        <v>1099</v>
      </c>
      <c r="T810" s="180" t="s">
        <v>3148</v>
      </c>
      <c r="U810" s="180" t="s">
        <v>3150</v>
      </c>
      <c r="V810" s="180" t="s">
        <v>3149</v>
      </c>
      <c r="W810" s="180" t="s">
        <v>3153</v>
      </c>
      <c r="X810" s="180" t="s">
        <v>6243</v>
      </c>
      <c r="Y810" s="180" t="s">
        <v>5357</v>
      </c>
      <c r="Z810" s="180" t="s">
        <v>178</v>
      </c>
      <c r="AA810" s="320"/>
      <c r="AE810" s="320"/>
    </row>
    <row r="811" spans="9:31" ht="14" x14ac:dyDescent="0.3">
      <c r="I811" s="376" t="s">
        <v>1073</v>
      </c>
      <c r="J811" s="376" t="s">
        <v>1073</v>
      </c>
      <c r="K811" s="376" t="s">
        <v>1872</v>
      </c>
      <c r="L811" s="376" t="s">
        <v>1873</v>
      </c>
      <c r="N811" s="180" t="s">
        <v>3165</v>
      </c>
      <c r="O811" s="180" t="s">
        <v>6244</v>
      </c>
      <c r="P811" s="180" t="s">
        <v>395</v>
      </c>
      <c r="Q811" s="180" t="s">
        <v>6245</v>
      </c>
      <c r="R811" s="320"/>
      <c r="S811" s="180" t="s">
        <v>1099</v>
      </c>
      <c r="T811" s="180" t="s">
        <v>3148</v>
      </c>
      <c r="U811" s="180" t="s">
        <v>3150</v>
      </c>
      <c r="V811" s="180" t="s">
        <v>3149</v>
      </c>
      <c r="W811" s="180" t="s">
        <v>3153</v>
      </c>
      <c r="X811" s="180" t="s">
        <v>6246</v>
      </c>
      <c r="Y811" s="180" t="s">
        <v>6247</v>
      </c>
      <c r="Z811" s="180" t="s">
        <v>178</v>
      </c>
      <c r="AA811" s="320"/>
      <c r="AE811" s="320"/>
    </row>
    <row r="812" spans="9:31" ht="14" x14ac:dyDescent="0.3">
      <c r="I812" s="376" t="s">
        <v>1073</v>
      </c>
      <c r="J812" s="376" t="s">
        <v>1076</v>
      </c>
      <c r="K812" s="376" t="s">
        <v>1872</v>
      </c>
      <c r="L812" s="376" t="s">
        <v>1874</v>
      </c>
      <c r="N812" s="180" t="s">
        <v>3054</v>
      </c>
      <c r="O812" s="180" t="s">
        <v>3107</v>
      </c>
      <c r="P812" s="180" t="s">
        <v>195</v>
      </c>
      <c r="Q812" s="180" t="s">
        <v>6248</v>
      </c>
      <c r="R812" s="320"/>
      <c r="S812" s="180" t="s">
        <v>1099</v>
      </c>
      <c r="T812" s="180" t="s">
        <v>3148</v>
      </c>
      <c r="U812" s="180" t="s">
        <v>3150</v>
      </c>
      <c r="V812" s="180" t="s">
        <v>3149</v>
      </c>
      <c r="W812" s="180" t="s">
        <v>3153</v>
      </c>
      <c r="X812" s="180" t="s">
        <v>6249</v>
      </c>
      <c r="Y812" s="180" t="s">
        <v>6250</v>
      </c>
      <c r="Z812" s="180" t="s">
        <v>178</v>
      </c>
      <c r="AA812" s="320"/>
      <c r="AE812" s="320"/>
    </row>
    <row r="813" spans="9:31" ht="14" x14ac:dyDescent="0.3">
      <c r="I813" s="376" t="s">
        <v>1073</v>
      </c>
      <c r="J813" s="376" t="s">
        <v>1077</v>
      </c>
      <c r="K813" s="376" t="s">
        <v>1872</v>
      </c>
      <c r="L813" s="376" t="s">
        <v>1875</v>
      </c>
      <c r="N813" s="180" t="s">
        <v>3054</v>
      </c>
      <c r="O813" s="180" t="s">
        <v>5367</v>
      </c>
      <c r="P813" s="180" t="s">
        <v>195</v>
      </c>
      <c r="Q813" s="180" t="s">
        <v>6251</v>
      </c>
      <c r="R813" s="320"/>
      <c r="S813" s="180" t="s">
        <v>1099</v>
      </c>
      <c r="T813" s="180" t="s">
        <v>3148</v>
      </c>
      <c r="U813" s="180" t="s">
        <v>3150</v>
      </c>
      <c r="V813" s="180" t="s">
        <v>3149</v>
      </c>
      <c r="W813" s="180" t="s">
        <v>3153</v>
      </c>
      <c r="X813" s="180" t="s">
        <v>6252</v>
      </c>
      <c r="Y813" s="180" t="s">
        <v>6253</v>
      </c>
      <c r="Z813" s="180" t="s">
        <v>178</v>
      </c>
      <c r="AA813" s="320"/>
      <c r="AE813" s="320"/>
    </row>
    <row r="814" spans="9:31" ht="14" x14ac:dyDescent="0.3">
      <c r="I814" s="376" t="s">
        <v>1073</v>
      </c>
      <c r="J814" s="376" t="s">
        <v>1078</v>
      </c>
      <c r="K814" s="376" t="s">
        <v>1872</v>
      </c>
      <c r="L814" s="376" t="s">
        <v>1880</v>
      </c>
      <c r="N814" s="180" t="s">
        <v>3054</v>
      </c>
      <c r="O814" s="180" t="s">
        <v>6254</v>
      </c>
      <c r="P814" s="180" t="s">
        <v>195</v>
      </c>
      <c r="Q814" s="180" t="s">
        <v>6255</v>
      </c>
      <c r="R814" s="320"/>
      <c r="S814" s="180" t="s">
        <v>1099</v>
      </c>
      <c r="T814" s="180" t="s">
        <v>3148</v>
      </c>
      <c r="U814" s="180" t="s">
        <v>3150</v>
      </c>
      <c r="V814" s="180" t="s">
        <v>3149</v>
      </c>
      <c r="W814" s="180" t="s">
        <v>3153</v>
      </c>
      <c r="X814" s="180" t="s">
        <v>6256</v>
      </c>
      <c r="Y814" s="180" t="s">
        <v>6257</v>
      </c>
      <c r="Z814" s="180" t="s">
        <v>178</v>
      </c>
      <c r="AA814" s="320"/>
      <c r="AE814" s="320"/>
    </row>
    <row r="815" spans="9:31" ht="14" x14ac:dyDescent="0.3">
      <c r="I815" s="376" t="s">
        <v>1073</v>
      </c>
      <c r="J815" s="376" t="s">
        <v>1079</v>
      </c>
      <c r="K815" s="376" t="s">
        <v>1872</v>
      </c>
      <c r="L815" s="376" t="s">
        <v>1878</v>
      </c>
      <c r="N815" s="180" t="s">
        <v>3054</v>
      </c>
      <c r="O815" s="180" t="s">
        <v>3054</v>
      </c>
      <c r="P815" s="180" t="s">
        <v>195</v>
      </c>
      <c r="Q815" s="180" t="s">
        <v>6258</v>
      </c>
      <c r="R815" s="320"/>
      <c r="S815" s="180" t="s">
        <v>1099</v>
      </c>
      <c r="T815" s="180" t="s">
        <v>3148</v>
      </c>
      <c r="U815" s="180" t="s">
        <v>3150</v>
      </c>
      <c r="V815" s="180" t="s">
        <v>3149</v>
      </c>
      <c r="W815" s="180" t="s">
        <v>3153</v>
      </c>
      <c r="X815" s="180" t="s">
        <v>6259</v>
      </c>
      <c r="Y815" s="180" t="s">
        <v>6260</v>
      </c>
      <c r="Z815" s="180" t="s">
        <v>178</v>
      </c>
      <c r="AA815" s="320"/>
      <c r="AE815" s="320"/>
    </row>
    <row r="816" spans="9:31" ht="14" x14ac:dyDescent="0.3">
      <c r="I816" s="376" t="s">
        <v>1073</v>
      </c>
      <c r="J816" s="376" t="s">
        <v>1080</v>
      </c>
      <c r="K816" s="376" t="s">
        <v>1872</v>
      </c>
      <c r="L816" s="376" t="s">
        <v>1879</v>
      </c>
      <c r="N816" s="180" t="s">
        <v>3054</v>
      </c>
      <c r="O816" s="180" t="s">
        <v>6261</v>
      </c>
      <c r="P816" s="180" t="s">
        <v>195</v>
      </c>
      <c r="Q816" s="180" t="s">
        <v>6262</v>
      </c>
      <c r="R816" s="320"/>
      <c r="S816" s="180" t="s">
        <v>1099</v>
      </c>
      <c r="T816" s="180" t="s">
        <v>3148</v>
      </c>
      <c r="U816" s="180" t="s">
        <v>3150</v>
      </c>
      <c r="V816" s="180" t="s">
        <v>3149</v>
      </c>
      <c r="W816" s="180" t="s">
        <v>3153</v>
      </c>
      <c r="X816" s="180" t="s">
        <v>6263</v>
      </c>
      <c r="Y816" s="180" t="s">
        <v>6264</v>
      </c>
      <c r="Z816" s="180" t="s">
        <v>178</v>
      </c>
      <c r="AA816" s="320"/>
      <c r="AE816" s="320"/>
    </row>
    <row r="817" spans="9:31" ht="14" x14ac:dyDescent="0.3">
      <c r="I817" s="376" t="s">
        <v>1081</v>
      </c>
      <c r="J817" s="376" t="s">
        <v>1082</v>
      </c>
      <c r="K817" s="376" t="s">
        <v>1910</v>
      </c>
      <c r="L817" s="376" t="s">
        <v>1915</v>
      </c>
      <c r="N817" s="180" t="s">
        <v>3054</v>
      </c>
      <c r="O817" s="180" t="s">
        <v>6265</v>
      </c>
      <c r="P817" s="180" t="s">
        <v>195</v>
      </c>
      <c r="Q817" s="180" t="s">
        <v>6266</v>
      </c>
      <c r="R817" s="320"/>
      <c r="S817" s="180" t="s">
        <v>1099</v>
      </c>
      <c r="T817" s="180" t="s">
        <v>3148</v>
      </c>
      <c r="U817" s="180" t="s">
        <v>3150</v>
      </c>
      <c r="V817" s="180" t="s">
        <v>3149</v>
      </c>
      <c r="W817" s="180" t="s">
        <v>3153</v>
      </c>
      <c r="X817" s="180" t="s">
        <v>6267</v>
      </c>
      <c r="Y817" s="180" t="s">
        <v>963</v>
      </c>
      <c r="Z817" s="180" t="s">
        <v>178</v>
      </c>
      <c r="AA817" s="320"/>
      <c r="AE817" s="320"/>
    </row>
    <row r="818" spans="9:31" ht="14" x14ac:dyDescent="0.3">
      <c r="I818" s="376" t="s">
        <v>1081</v>
      </c>
      <c r="J818" s="376" t="s">
        <v>1083</v>
      </c>
      <c r="K818" s="376" t="s">
        <v>1910</v>
      </c>
      <c r="L818" s="376" t="s">
        <v>1914</v>
      </c>
      <c r="N818" s="180" t="s">
        <v>3054</v>
      </c>
      <c r="O818" s="180" t="s">
        <v>6268</v>
      </c>
      <c r="P818" s="180" t="s">
        <v>195</v>
      </c>
      <c r="Q818" s="180" t="s">
        <v>6269</v>
      </c>
      <c r="R818" s="320"/>
      <c r="S818" s="180" t="s">
        <v>1099</v>
      </c>
      <c r="T818" s="180" t="s">
        <v>3148</v>
      </c>
      <c r="U818" s="180" t="s">
        <v>3150</v>
      </c>
      <c r="V818" s="180" t="s">
        <v>3149</v>
      </c>
      <c r="W818" s="180" t="s">
        <v>3153</v>
      </c>
      <c r="X818" s="180" t="s">
        <v>6270</v>
      </c>
      <c r="Y818" s="180" t="s">
        <v>6271</v>
      </c>
      <c r="Z818" s="180" t="s">
        <v>178</v>
      </c>
      <c r="AA818" s="320"/>
      <c r="AE818" s="320"/>
    </row>
    <row r="819" spans="9:31" ht="14" x14ac:dyDescent="0.3">
      <c r="I819" s="376" t="s">
        <v>1081</v>
      </c>
      <c r="J819" s="376" t="s">
        <v>1084</v>
      </c>
      <c r="K819" s="376" t="s">
        <v>1910</v>
      </c>
      <c r="L819" s="376" t="s">
        <v>1913</v>
      </c>
      <c r="N819" s="180" t="s">
        <v>3054</v>
      </c>
      <c r="O819" s="180" t="s">
        <v>6272</v>
      </c>
      <c r="P819" s="180" t="s">
        <v>195</v>
      </c>
      <c r="Q819" s="180" t="s">
        <v>6273</v>
      </c>
      <c r="R819" s="320"/>
      <c r="S819" s="180" t="s">
        <v>1099</v>
      </c>
      <c r="T819" s="180" t="s">
        <v>3148</v>
      </c>
      <c r="U819" s="180" t="s">
        <v>3150</v>
      </c>
      <c r="V819" s="180" t="s">
        <v>3149</v>
      </c>
      <c r="W819" s="180" t="s">
        <v>3153</v>
      </c>
      <c r="X819" s="180" t="s">
        <v>6274</v>
      </c>
      <c r="Y819" s="180" t="s">
        <v>6275</v>
      </c>
      <c r="Z819" s="180" t="s">
        <v>178</v>
      </c>
      <c r="AA819" s="320"/>
      <c r="AE819" s="320"/>
    </row>
    <row r="820" spans="9:31" ht="14" x14ac:dyDescent="0.3">
      <c r="I820" s="376" t="s">
        <v>1081</v>
      </c>
      <c r="J820" s="376" t="s">
        <v>1085</v>
      </c>
      <c r="K820" s="376" t="s">
        <v>1910</v>
      </c>
      <c r="L820" s="376" t="s">
        <v>1912</v>
      </c>
      <c r="N820" s="180" t="s">
        <v>3054</v>
      </c>
      <c r="O820" s="180" t="s">
        <v>6276</v>
      </c>
      <c r="P820" s="180" t="s">
        <v>195</v>
      </c>
      <c r="Q820" s="180" t="s">
        <v>6277</v>
      </c>
      <c r="R820" s="320"/>
      <c r="S820" s="180" t="s">
        <v>1099</v>
      </c>
      <c r="T820" s="180" t="s">
        <v>3148</v>
      </c>
      <c r="U820" s="180" t="s">
        <v>3150</v>
      </c>
      <c r="V820" s="180" t="s">
        <v>3149</v>
      </c>
      <c r="W820" s="180" t="s">
        <v>3153</v>
      </c>
      <c r="X820" s="180" t="s">
        <v>6278</v>
      </c>
      <c r="Y820" s="180" t="s">
        <v>6279</v>
      </c>
      <c r="Z820" s="180" t="s">
        <v>178</v>
      </c>
      <c r="AA820" s="320"/>
      <c r="AE820" s="320"/>
    </row>
    <row r="821" spans="9:31" ht="14" x14ac:dyDescent="0.3">
      <c r="I821" s="376" t="s">
        <v>1081</v>
      </c>
      <c r="J821" s="376" t="s">
        <v>1086</v>
      </c>
      <c r="K821" s="376" t="s">
        <v>1910</v>
      </c>
      <c r="L821" s="376" t="s">
        <v>1916</v>
      </c>
      <c r="N821" s="180" t="s">
        <v>3054</v>
      </c>
      <c r="O821" s="180" t="s">
        <v>6280</v>
      </c>
      <c r="P821" s="180" t="s">
        <v>195</v>
      </c>
      <c r="Q821" s="180" t="s">
        <v>6281</v>
      </c>
      <c r="R821" s="320"/>
      <c r="S821" s="180" t="s">
        <v>1099</v>
      </c>
      <c r="T821" s="180" t="s">
        <v>3148</v>
      </c>
      <c r="U821" s="180" t="s">
        <v>3150</v>
      </c>
      <c r="V821" s="180" t="s">
        <v>3149</v>
      </c>
      <c r="W821" s="180" t="s">
        <v>3153</v>
      </c>
      <c r="X821" s="180" t="s">
        <v>6282</v>
      </c>
      <c r="Y821" s="180" t="s">
        <v>6283</v>
      </c>
      <c r="Z821" s="180" t="s">
        <v>178</v>
      </c>
      <c r="AA821" s="320"/>
      <c r="AE821" s="320"/>
    </row>
    <row r="822" spans="9:31" ht="14" x14ac:dyDescent="0.3">
      <c r="I822" s="376" t="s">
        <v>1081</v>
      </c>
      <c r="J822" s="376" t="s">
        <v>1087</v>
      </c>
      <c r="K822" s="376" t="s">
        <v>1910</v>
      </c>
      <c r="L822" s="376" t="s">
        <v>1920</v>
      </c>
      <c r="N822" s="180" t="s">
        <v>3192</v>
      </c>
      <c r="O822" s="180" t="s">
        <v>5424</v>
      </c>
      <c r="P822" s="180" t="s">
        <v>140</v>
      </c>
      <c r="Q822" s="180" t="s">
        <v>5423</v>
      </c>
      <c r="R822" s="320"/>
      <c r="S822" s="180" t="s">
        <v>1099</v>
      </c>
      <c r="T822" s="180" t="s">
        <v>3148</v>
      </c>
      <c r="U822" s="180" t="s">
        <v>3150</v>
      </c>
      <c r="V822" s="180" t="s">
        <v>3149</v>
      </c>
      <c r="W822" s="180" t="s">
        <v>3153</v>
      </c>
      <c r="X822" s="180" t="s">
        <v>6284</v>
      </c>
      <c r="Y822" s="180" t="s">
        <v>6285</v>
      </c>
      <c r="Z822" s="180" t="s">
        <v>178</v>
      </c>
      <c r="AA822" s="320"/>
      <c r="AE822" s="320"/>
    </row>
    <row r="823" spans="9:31" ht="14" x14ac:dyDescent="0.3">
      <c r="I823" s="376" t="s">
        <v>1081</v>
      </c>
      <c r="J823" s="376" t="s">
        <v>1088</v>
      </c>
      <c r="K823" s="376" t="s">
        <v>1910</v>
      </c>
      <c r="L823" s="376" t="s">
        <v>1921</v>
      </c>
      <c r="N823" s="180" t="s">
        <v>3192</v>
      </c>
      <c r="O823" s="180" t="s">
        <v>4435</v>
      </c>
      <c r="P823" s="180" t="s">
        <v>140</v>
      </c>
      <c r="Q823" s="180" t="s">
        <v>5429</v>
      </c>
      <c r="R823" s="320"/>
      <c r="S823" s="180" t="s">
        <v>1099</v>
      </c>
      <c r="T823" s="180" t="s">
        <v>3148</v>
      </c>
      <c r="U823" s="180" t="s">
        <v>3150</v>
      </c>
      <c r="V823" s="180" t="s">
        <v>3149</v>
      </c>
      <c r="W823" s="180" t="s">
        <v>3153</v>
      </c>
      <c r="X823" s="180" t="s">
        <v>6286</v>
      </c>
      <c r="Y823" s="180" t="s">
        <v>6287</v>
      </c>
      <c r="Z823" s="180" t="s">
        <v>178</v>
      </c>
      <c r="AA823" s="320"/>
      <c r="AE823" s="320"/>
    </row>
    <row r="824" spans="9:31" ht="14" x14ac:dyDescent="0.3">
      <c r="I824" s="376" t="s">
        <v>1081</v>
      </c>
      <c r="J824" s="376" t="s">
        <v>1089</v>
      </c>
      <c r="K824" s="376" t="s">
        <v>1910</v>
      </c>
      <c r="L824" s="376" t="s">
        <v>1911</v>
      </c>
      <c r="N824" s="180" t="s">
        <v>3192</v>
      </c>
      <c r="O824" s="180" t="s">
        <v>5431</v>
      </c>
      <c r="P824" s="180" t="s">
        <v>140</v>
      </c>
      <c r="Q824" s="180" t="s">
        <v>5430</v>
      </c>
      <c r="R824" s="320"/>
      <c r="S824" s="180" t="s">
        <v>1099</v>
      </c>
      <c r="T824" s="180" t="s">
        <v>3148</v>
      </c>
      <c r="U824" s="180" t="s">
        <v>3150</v>
      </c>
      <c r="V824" s="180" t="s">
        <v>3149</v>
      </c>
      <c r="W824" s="180" t="s">
        <v>3153</v>
      </c>
      <c r="X824" s="180" t="s">
        <v>6288</v>
      </c>
      <c r="Y824" s="180" t="s">
        <v>6289</v>
      </c>
      <c r="Z824" s="180" t="s">
        <v>178</v>
      </c>
      <c r="AA824" s="320"/>
      <c r="AE824" s="320"/>
    </row>
    <row r="825" spans="9:31" ht="14" x14ac:dyDescent="0.3">
      <c r="I825" s="376" t="s">
        <v>1081</v>
      </c>
      <c r="J825" s="376" t="s">
        <v>816</v>
      </c>
      <c r="K825" s="376" t="s">
        <v>1910</v>
      </c>
      <c r="L825" s="376" t="s">
        <v>1919</v>
      </c>
      <c r="N825" s="180" t="s">
        <v>3192</v>
      </c>
      <c r="O825" s="180" t="s">
        <v>5433</v>
      </c>
      <c r="P825" s="180" t="s">
        <v>140</v>
      </c>
      <c r="Q825" s="180" t="s">
        <v>5432</v>
      </c>
      <c r="R825" s="320"/>
      <c r="S825" s="180" t="s">
        <v>1099</v>
      </c>
      <c r="T825" s="180" t="s">
        <v>3148</v>
      </c>
      <c r="U825" s="180" t="s">
        <v>3150</v>
      </c>
      <c r="V825" s="180" t="s">
        <v>3149</v>
      </c>
      <c r="W825" s="180" t="s">
        <v>3153</v>
      </c>
      <c r="X825" s="180" t="s">
        <v>6290</v>
      </c>
      <c r="Y825" s="180" t="s">
        <v>6291</v>
      </c>
      <c r="Z825" s="180" t="s">
        <v>178</v>
      </c>
      <c r="AA825" s="320"/>
      <c r="AE825" s="320"/>
    </row>
    <row r="826" spans="9:31" ht="14" x14ac:dyDescent="0.3">
      <c r="I826" s="376" t="s">
        <v>1081</v>
      </c>
      <c r="J826" s="376" t="s">
        <v>1090</v>
      </c>
      <c r="K826" s="376" t="s">
        <v>1910</v>
      </c>
      <c r="L826" s="376" t="s">
        <v>1918</v>
      </c>
      <c r="N826" s="180" t="s">
        <v>3192</v>
      </c>
      <c r="O826" s="180" t="s">
        <v>5420</v>
      </c>
      <c r="P826" s="180" t="s">
        <v>140</v>
      </c>
      <c r="Q826" s="180" t="s">
        <v>5419</v>
      </c>
      <c r="R826" s="320"/>
      <c r="S826" s="180" t="s">
        <v>1099</v>
      </c>
      <c r="T826" s="180" t="s">
        <v>3148</v>
      </c>
      <c r="U826" s="180" t="s">
        <v>3150</v>
      </c>
      <c r="V826" s="180" t="s">
        <v>3149</v>
      </c>
      <c r="W826" s="180" t="s">
        <v>3153</v>
      </c>
      <c r="X826" s="180" t="s">
        <v>6292</v>
      </c>
      <c r="Y826" s="180" t="s">
        <v>618</v>
      </c>
      <c r="Z826" s="180" t="s">
        <v>178</v>
      </c>
      <c r="AA826" s="320"/>
      <c r="AE826" s="320"/>
    </row>
    <row r="827" spans="9:31" ht="14" x14ac:dyDescent="0.3">
      <c r="I827" s="376" t="s">
        <v>1081</v>
      </c>
      <c r="J827" s="376" t="s">
        <v>1091</v>
      </c>
      <c r="K827" s="376" t="s">
        <v>1910</v>
      </c>
      <c r="L827" s="376" t="s">
        <v>1917</v>
      </c>
      <c r="N827" s="180" t="s">
        <v>3192</v>
      </c>
      <c r="O827" s="180" t="s">
        <v>3192</v>
      </c>
      <c r="P827" s="180" t="s">
        <v>140</v>
      </c>
      <c r="Q827" s="180" t="s">
        <v>5416</v>
      </c>
      <c r="R827" s="320"/>
      <c r="S827" s="180" t="s">
        <v>1099</v>
      </c>
      <c r="T827" s="180" t="s">
        <v>3148</v>
      </c>
      <c r="U827" s="180" t="s">
        <v>3150</v>
      </c>
      <c r="V827" s="180" t="s">
        <v>3149</v>
      </c>
      <c r="W827" s="180" t="s">
        <v>3153</v>
      </c>
      <c r="X827" s="180" t="s">
        <v>6293</v>
      </c>
      <c r="Y827" s="180" t="s">
        <v>5621</v>
      </c>
      <c r="Z827" s="180" t="s">
        <v>178</v>
      </c>
      <c r="AA827" s="320"/>
      <c r="AE827" s="320"/>
    </row>
    <row r="828" spans="9:31" ht="14" x14ac:dyDescent="0.3">
      <c r="I828" s="376" t="s">
        <v>1092</v>
      </c>
      <c r="J828" s="376" t="s">
        <v>1093</v>
      </c>
      <c r="K828" s="376" t="s">
        <v>1881</v>
      </c>
      <c r="L828" s="376" t="s">
        <v>1890</v>
      </c>
      <c r="N828" s="180" t="s">
        <v>3192</v>
      </c>
      <c r="O828" s="180" t="s">
        <v>5426</v>
      </c>
      <c r="P828" s="180" t="s">
        <v>140</v>
      </c>
      <c r="Q828" s="180" t="s">
        <v>5425</v>
      </c>
      <c r="R828" s="320"/>
      <c r="S828" s="180" t="s">
        <v>1099</v>
      </c>
      <c r="T828" s="180" t="s">
        <v>3148</v>
      </c>
      <c r="U828" s="180" t="s">
        <v>3150</v>
      </c>
      <c r="V828" s="180" t="s">
        <v>3149</v>
      </c>
      <c r="W828" s="180" t="s">
        <v>3156</v>
      </c>
      <c r="X828" s="180" t="s">
        <v>6294</v>
      </c>
      <c r="Y828" s="180" t="s">
        <v>6295</v>
      </c>
      <c r="Z828" s="180" t="s">
        <v>180</v>
      </c>
      <c r="AA828" s="320"/>
      <c r="AE828" s="320"/>
    </row>
    <row r="829" spans="9:31" ht="14" x14ac:dyDescent="0.3">
      <c r="I829" s="376" t="s">
        <v>1092</v>
      </c>
      <c r="J829" s="376" t="s">
        <v>1094</v>
      </c>
      <c r="K829" s="376" t="s">
        <v>1881</v>
      </c>
      <c r="L829" s="376" t="s">
        <v>1892</v>
      </c>
      <c r="N829" s="180" t="s">
        <v>3192</v>
      </c>
      <c r="O829" s="180" t="s">
        <v>5428</v>
      </c>
      <c r="P829" s="180" t="s">
        <v>140</v>
      </c>
      <c r="Q829" s="180" t="s">
        <v>5427</v>
      </c>
      <c r="R829" s="320"/>
      <c r="S829" s="180" t="s">
        <v>1099</v>
      </c>
      <c r="T829" s="180" t="s">
        <v>3148</v>
      </c>
      <c r="U829" s="180" t="s">
        <v>3150</v>
      </c>
      <c r="V829" s="180" t="s">
        <v>3149</v>
      </c>
      <c r="W829" s="180" t="s">
        <v>3156</v>
      </c>
      <c r="X829" s="180" t="s">
        <v>6296</v>
      </c>
      <c r="Y829" s="180" t="s">
        <v>6297</v>
      </c>
      <c r="Z829" s="180" t="s">
        <v>180</v>
      </c>
      <c r="AA829" s="320"/>
      <c r="AE829" s="320"/>
    </row>
    <row r="830" spans="9:31" ht="14" x14ac:dyDescent="0.3">
      <c r="I830" s="376" t="s">
        <v>1092</v>
      </c>
      <c r="J830" s="376" t="s">
        <v>1095</v>
      </c>
      <c r="K830" s="376" t="s">
        <v>1881</v>
      </c>
      <c r="L830" s="376" t="s">
        <v>1884</v>
      </c>
      <c r="N830" s="180" t="s">
        <v>3074</v>
      </c>
      <c r="O830" s="180" t="s">
        <v>3074</v>
      </c>
      <c r="P830" s="180" t="s">
        <v>197</v>
      </c>
      <c r="Q830" s="180" t="s">
        <v>6298</v>
      </c>
      <c r="R830" s="320"/>
      <c r="S830" s="180" t="s">
        <v>1099</v>
      </c>
      <c r="T830" s="180" t="s">
        <v>3148</v>
      </c>
      <c r="U830" s="180" t="s">
        <v>3150</v>
      </c>
      <c r="V830" s="180" t="s">
        <v>3149</v>
      </c>
      <c r="W830" s="180" t="s">
        <v>3156</v>
      </c>
      <c r="X830" s="180" t="s">
        <v>6299</v>
      </c>
      <c r="Y830" s="180" t="s">
        <v>4649</v>
      </c>
      <c r="Z830" s="180" t="s">
        <v>180</v>
      </c>
      <c r="AA830" s="320"/>
      <c r="AE830" s="320"/>
    </row>
    <row r="831" spans="9:31" ht="14" x14ac:dyDescent="0.3">
      <c r="I831" s="376" t="s">
        <v>1092</v>
      </c>
      <c r="J831" s="376" t="s">
        <v>1096</v>
      </c>
      <c r="K831" s="376" t="s">
        <v>1881</v>
      </c>
      <c r="L831" s="376" t="s">
        <v>1889</v>
      </c>
      <c r="N831" s="180" t="s">
        <v>3074</v>
      </c>
      <c r="O831" s="180" t="s">
        <v>6300</v>
      </c>
      <c r="P831" s="180" t="s">
        <v>197</v>
      </c>
      <c r="Q831" s="180" t="s">
        <v>6301</v>
      </c>
      <c r="R831" s="320"/>
      <c r="S831" s="180" t="s">
        <v>1099</v>
      </c>
      <c r="T831" s="180" t="s">
        <v>3148</v>
      </c>
      <c r="U831" s="180" t="s">
        <v>3150</v>
      </c>
      <c r="V831" s="180" t="s">
        <v>3149</v>
      </c>
      <c r="W831" s="180" t="s">
        <v>3156</v>
      </c>
      <c r="X831" s="180" t="s">
        <v>6302</v>
      </c>
      <c r="Y831" s="180" t="s">
        <v>6303</v>
      </c>
      <c r="Z831" s="180" t="s">
        <v>180</v>
      </c>
      <c r="AA831" s="320"/>
      <c r="AE831" s="320"/>
    </row>
    <row r="832" spans="9:31" ht="14" x14ac:dyDescent="0.3">
      <c r="I832" s="376" t="s">
        <v>1092</v>
      </c>
      <c r="J832" s="376" t="s">
        <v>1097</v>
      </c>
      <c r="K832" s="376" t="s">
        <v>1881</v>
      </c>
      <c r="L832" s="376" t="s">
        <v>1882</v>
      </c>
      <c r="N832" s="180" t="s">
        <v>3083</v>
      </c>
      <c r="O832" s="180" t="s">
        <v>6304</v>
      </c>
      <c r="P832" s="180" t="s">
        <v>109</v>
      </c>
      <c r="Q832" s="180" t="s">
        <v>6305</v>
      </c>
      <c r="R832" s="320"/>
      <c r="S832" s="180" t="s">
        <v>1099</v>
      </c>
      <c r="T832" s="180" t="s">
        <v>3148</v>
      </c>
      <c r="U832" s="180" t="s">
        <v>3150</v>
      </c>
      <c r="V832" s="180" t="s">
        <v>3149</v>
      </c>
      <c r="W832" s="180" t="s">
        <v>3156</v>
      </c>
      <c r="X832" s="180" t="s">
        <v>6306</v>
      </c>
      <c r="Y832" s="180" t="s">
        <v>6307</v>
      </c>
      <c r="Z832" s="180" t="s">
        <v>180</v>
      </c>
      <c r="AA832" s="320"/>
      <c r="AE832" s="320"/>
    </row>
    <row r="833" spans="9:31" ht="14" x14ac:dyDescent="0.3">
      <c r="I833" s="376" t="s">
        <v>1092</v>
      </c>
      <c r="J833" s="376" t="s">
        <v>1098</v>
      </c>
      <c r="K833" s="376" t="s">
        <v>1881</v>
      </c>
      <c r="L833" s="376" t="s">
        <v>1883</v>
      </c>
      <c r="N833" s="180" t="s">
        <v>3083</v>
      </c>
      <c r="O833" s="180" t="s">
        <v>6308</v>
      </c>
      <c r="P833" s="180" t="s">
        <v>109</v>
      </c>
      <c r="Q833" s="180" t="s">
        <v>6309</v>
      </c>
      <c r="R833" s="320"/>
      <c r="S833" s="180" t="s">
        <v>1099</v>
      </c>
      <c r="T833" s="180" t="s">
        <v>3148</v>
      </c>
      <c r="U833" s="180" t="s">
        <v>3150</v>
      </c>
      <c r="V833" s="180" t="s">
        <v>3149</v>
      </c>
      <c r="W833" s="180" t="s">
        <v>3156</v>
      </c>
      <c r="X833" s="180" t="s">
        <v>6310</v>
      </c>
      <c r="Y833" s="180" t="s">
        <v>6311</v>
      </c>
      <c r="Z833" s="180" t="s">
        <v>180</v>
      </c>
      <c r="AA833" s="320"/>
      <c r="AE833" s="320"/>
    </row>
    <row r="834" spans="9:31" ht="14" x14ac:dyDescent="0.3">
      <c r="I834" s="376" t="s">
        <v>1092</v>
      </c>
      <c r="J834" s="376" t="s">
        <v>1099</v>
      </c>
      <c r="K834" s="376" t="s">
        <v>1881</v>
      </c>
      <c r="L834" s="376" t="s">
        <v>1891</v>
      </c>
      <c r="N834" s="180" t="s">
        <v>3083</v>
      </c>
      <c r="O834" s="180" t="s">
        <v>1074</v>
      </c>
      <c r="P834" s="180" t="s">
        <v>109</v>
      </c>
      <c r="Q834" s="180" t="s">
        <v>6312</v>
      </c>
      <c r="R834" s="320"/>
      <c r="S834" s="180" t="s">
        <v>1099</v>
      </c>
      <c r="T834" s="180" t="s">
        <v>3148</v>
      </c>
      <c r="U834" s="180" t="s">
        <v>3150</v>
      </c>
      <c r="V834" s="180" t="s">
        <v>3149</v>
      </c>
      <c r="W834" s="180" t="s">
        <v>3156</v>
      </c>
      <c r="X834" s="180" t="s">
        <v>6313</v>
      </c>
      <c r="Y834" s="180" t="s">
        <v>6314</v>
      </c>
      <c r="Z834" s="180" t="s">
        <v>180</v>
      </c>
      <c r="AA834" s="320"/>
      <c r="AE834" s="320"/>
    </row>
    <row r="835" spans="9:31" ht="14" x14ac:dyDescent="0.3">
      <c r="I835" s="376" t="s">
        <v>1092</v>
      </c>
      <c r="J835" s="376" t="s">
        <v>1100</v>
      </c>
      <c r="K835" s="376" t="s">
        <v>1881</v>
      </c>
      <c r="L835" s="376" t="s">
        <v>1893</v>
      </c>
      <c r="N835" s="180" t="s">
        <v>3083</v>
      </c>
      <c r="O835" s="180" t="s">
        <v>6315</v>
      </c>
      <c r="P835" s="180" t="s">
        <v>109</v>
      </c>
      <c r="Q835" s="180" t="s">
        <v>6316</v>
      </c>
      <c r="R835" s="320"/>
      <c r="S835" s="180" t="s">
        <v>1099</v>
      </c>
      <c r="T835" s="180" t="s">
        <v>3148</v>
      </c>
      <c r="U835" s="180" t="s">
        <v>3150</v>
      </c>
      <c r="V835" s="180" t="s">
        <v>3149</v>
      </c>
      <c r="W835" s="180" t="s">
        <v>3156</v>
      </c>
      <c r="X835" s="180" t="s">
        <v>6317</v>
      </c>
      <c r="Y835" s="180" t="s">
        <v>6318</v>
      </c>
      <c r="Z835" s="180" t="s">
        <v>180</v>
      </c>
      <c r="AA835" s="320"/>
      <c r="AE835" s="320"/>
    </row>
    <row r="836" spans="9:31" ht="14" x14ac:dyDescent="0.3">
      <c r="I836" s="376" t="s">
        <v>1092</v>
      </c>
      <c r="J836" s="376" t="s">
        <v>1101</v>
      </c>
      <c r="K836" s="376" t="s">
        <v>1881</v>
      </c>
      <c r="L836" s="376" t="s">
        <v>1894</v>
      </c>
      <c r="N836" s="180" t="s">
        <v>3083</v>
      </c>
      <c r="O836" s="180" t="s">
        <v>6319</v>
      </c>
      <c r="P836" s="180" t="s">
        <v>109</v>
      </c>
      <c r="Q836" s="180" t="s">
        <v>6320</v>
      </c>
      <c r="R836" s="320"/>
      <c r="S836" s="180" t="s">
        <v>1099</v>
      </c>
      <c r="T836" s="180" t="s">
        <v>3148</v>
      </c>
      <c r="U836" s="180" t="s">
        <v>3150</v>
      </c>
      <c r="V836" s="180" t="s">
        <v>3149</v>
      </c>
      <c r="W836" s="180" t="s">
        <v>3156</v>
      </c>
      <c r="X836" s="180" t="s">
        <v>6321</v>
      </c>
      <c r="Y836" s="180" t="s">
        <v>6322</v>
      </c>
      <c r="Z836" s="180" t="s">
        <v>180</v>
      </c>
      <c r="AA836" s="320"/>
      <c r="AE836" s="320"/>
    </row>
    <row r="837" spans="9:31" ht="14" x14ac:dyDescent="0.3">
      <c r="I837" s="376" t="s">
        <v>1092</v>
      </c>
      <c r="J837" s="376" t="s">
        <v>1102</v>
      </c>
      <c r="K837" s="376" t="s">
        <v>1881</v>
      </c>
      <c r="L837" s="376" t="s">
        <v>1885</v>
      </c>
      <c r="N837" s="180" t="s">
        <v>3083</v>
      </c>
      <c r="O837" s="180" t="s">
        <v>6323</v>
      </c>
      <c r="P837" s="180" t="s">
        <v>109</v>
      </c>
      <c r="Q837" s="180" t="s">
        <v>6324</v>
      </c>
      <c r="R837" s="320"/>
      <c r="S837" s="180" t="s">
        <v>1099</v>
      </c>
      <c r="T837" s="180" t="s">
        <v>3148</v>
      </c>
      <c r="U837" s="180" t="s">
        <v>3150</v>
      </c>
      <c r="V837" s="180" t="s">
        <v>3149</v>
      </c>
      <c r="W837" s="180" t="s">
        <v>3156</v>
      </c>
      <c r="X837" s="180" t="s">
        <v>6325</v>
      </c>
      <c r="Y837" s="180" t="s">
        <v>6326</v>
      </c>
      <c r="Z837" s="180" t="s">
        <v>180</v>
      </c>
      <c r="AA837" s="320"/>
      <c r="AE837" s="320"/>
    </row>
    <row r="838" spans="9:31" ht="14" x14ac:dyDescent="0.3">
      <c r="I838" s="376" t="s">
        <v>1092</v>
      </c>
      <c r="J838" s="376" t="s">
        <v>1103</v>
      </c>
      <c r="K838" s="376" t="s">
        <v>1881</v>
      </c>
      <c r="L838" s="376" t="s">
        <v>1887</v>
      </c>
      <c r="N838" s="180" t="s">
        <v>3083</v>
      </c>
      <c r="O838" s="180" t="s">
        <v>6327</v>
      </c>
      <c r="P838" s="180" t="s">
        <v>109</v>
      </c>
      <c r="Q838" s="180" t="s">
        <v>6328</v>
      </c>
      <c r="R838" s="320"/>
      <c r="S838" s="180" t="s">
        <v>1099</v>
      </c>
      <c r="T838" s="180" t="s">
        <v>3148</v>
      </c>
      <c r="U838" s="180" t="s">
        <v>3150</v>
      </c>
      <c r="V838" s="180" t="s">
        <v>3149</v>
      </c>
      <c r="W838" s="180" t="s">
        <v>3156</v>
      </c>
      <c r="X838" s="180" t="s">
        <v>6329</v>
      </c>
      <c r="Y838" s="180" t="s">
        <v>5856</v>
      </c>
      <c r="Z838" s="180" t="s">
        <v>180</v>
      </c>
      <c r="AA838" s="320"/>
      <c r="AE838" s="320"/>
    </row>
    <row r="839" spans="9:31" ht="14" x14ac:dyDescent="0.3">
      <c r="I839" s="376" t="s">
        <v>1092</v>
      </c>
      <c r="J839" s="376" t="s">
        <v>1104</v>
      </c>
      <c r="K839" s="376" t="s">
        <v>1881</v>
      </c>
      <c r="L839" s="376" t="s">
        <v>1888</v>
      </c>
      <c r="N839" s="180" t="s">
        <v>3083</v>
      </c>
      <c r="O839" s="180" t="s">
        <v>6330</v>
      </c>
      <c r="P839" s="180" t="s">
        <v>109</v>
      </c>
      <c r="Q839" s="180" t="s">
        <v>6331</v>
      </c>
      <c r="R839" s="320"/>
      <c r="S839" s="180" t="s">
        <v>1099</v>
      </c>
      <c r="T839" s="180" t="s">
        <v>3148</v>
      </c>
      <c r="U839" s="180" t="s">
        <v>3150</v>
      </c>
      <c r="V839" s="180" t="s">
        <v>3149</v>
      </c>
      <c r="W839" s="180" t="s">
        <v>3156</v>
      </c>
      <c r="X839" s="180" t="s">
        <v>6332</v>
      </c>
      <c r="Y839" s="180" t="s">
        <v>6333</v>
      </c>
      <c r="Z839" s="180" t="s">
        <v>180</v>
      </c>
      <c r="AA839" s="320"/>
      <c r="AE839" s="320"/>
    </row>
    <row r="840" spans="9:31" ht="14" x14ac:dyDescent="0.3">
      <c r="I840" s="376" t="s">
        <v>1092</v>
      </c>
      <c r="J840" s="376" t="s">
        <v>1105</v>
      </c>
      <c r="K840" s="376" t="s">
        <v>1881</v>
      </c>
      <c r="L840" s="376" t="s">
        <v>1886</v>
      </c>
      <c r="N840" s="180" t="s">
        <v>3083</v>
      </c>
      <c r="O840" s="180" t="s">
        <v>4762</v>
      </c>
      <c r="P840" s="180" t="s">
        <v>109</v>
      </c>
      <c r="Q840" s="180" t="s">
        <v>6334</v>
      </c>
      <c r="R840" s="320"/>
      <c r="S840" s="180" t="s">
        <v>1099</v>
      </c>
      <c r="T840" s="180" t="s">
        <v>3148</v>
      </c>
      <c r="U840" s="180" t="s">
        <v>3150</v>
      </c>
      <c r="V840" s="180" t="s">
        <v>3149</v>
      </c>
      <c r="W840" s="180" t="s">
        <v>3156</v>
      </c>
      <c r="X840" s="180" t="s">
        <v>6335</v>
      </c>
      <c r="Y840" s="180" t="s">
        <v>3158</v>
      </c>
      <c r="Z840" s="180" t="s">
        <v>180</v>
      </c>
      <c r="AA840" s="320"/>
      <c r="AE840" s="320"/>
    </row>
    <row r="841" spans="9:31" ht="14" x14ac:dyDescent="0.3">
      <c r="I841" s="376" t="s">
        <v>1106</v>
      </c>
      <c r="J841" s="376" t="s">
        <v>1107</v>
      </c>
      <c r="K841" s="376" t="s">
        <v>1895</v>
      </c>
      <c r="L841" s="376" t="s">
        <v>1898</v>
      </c>
      <c r="N841" s="180" t="s">
        <v>3083</v>
      </c>
      <c r="O841" s="180" t="s">
        <v>6336</v>
      </c>
      <c r="P841" s="180" t="s">
        <v>109</v>
      </c>
      <c r="Q841" s="180" t="s">
        <v>6337</v>
      </c>
      <c r="R841" s="320"/>
      <c r="S841" s="180" t="s">
        <v>1099</v>
      </c>
      <c r="T841" s="180" t="s">
        <v>3148</v>
      </c>
      <c r="U841" s="180" t="s">
        <v>3150</v>
      </c>
      <c r="V841" s="180" t="s">
        <v>3149</v>
      </c>
      <c r="W841" s="180" t="s">
        <v>3156</v>
      </c>
      <c r="X841" s="180" t="s">
        <v>6338</v>
      </c>
      <c r="Y841" s="180" t="s">
        <v>4578</v>
      </c>
      <c r="Z841" s="180" t="s">
        <v>180</v>
      </c>
      <c r="AA841" s="320"/>
      <c r="AE841" s="320"/>
    </row>
    <row r="842" spans="9:31" ht="14" x14ac:dyDescent="0.3">
      <c r="I842" s="376" t="s">
        <v>1106</v>
      </c>
      <c r="J842" s="376" t="s">
        <v>1108</v>
      </c>
      <c r="K842" s="376" t="s">
        <v>1895</v>
      </c>
      <c r="L842" s="376" t="s">
        <v>1907</v>
      </c>
      <c r="N842" s="180" t="s">
        <v>3083</v>
      </c>
      <c r="O842" s="180" t="s">
        <v>6339</v>
      </c>
      <c r="P842" s="180" t="s">
        <v>109</v>
      </c>
      <c r="Q842" s="180" t="s">
        <v>6340</v>
      </c>
      <c r="R842" s="320"/>
      <c r="S842" s="180" t="s">
        <v>1099</v>
      </c>
      <c r="T842" s="180" t="s">
        <v>3148</v>
      </c>
      <c r="U842" s="180" t="s">
        <v>3150</v>
      </c>
      <c r="V842" s="180" t="s">
        <v>3149</v>
      </c>
      <c r="W842" s="180" t="s">
        <v>3156</v>
      </c>
      <c r="X842" s="180" t="s">
        <v>6341</v>
      </c>
      <c r="Y842" s="180" t="s">
        <v>6342</v>
      </c>
      <c r="Z842" s="180" t="s">
        <v>180</v>
      </c>
      <c r="AA842" s="320"/>
      <c r="AE842" s="320"/>
    </row>
    <row r="843" spans="9:31" ht="14" x14ac:dyDescent="0.3">
      <c r="I843" s="376" t="s">
        <v>1106</v>
      </c>
      <c r="J843" s="376" t="s">
        <v>1109</v>
      </c>
      <c r="K843" s="376" t="s">
        <v>1895</v>
      </c>
      <c r="L843" s="376" t="s">
        <v>1905</v>
      </c>
      <c r="N843" s="180" t="s">
        <v>3083</v>
      </c>
      <c r="O843" s="180" t="s">
        <v>6343</v>
      </c>
      <c r="P843" s="180" t="s">
        <v>109</v>
      </c>
      <c r="Q843" s="180" t="s">
        <v>6344</v>
      </c>
      <c r="R843" s="320"/>
      <c r="S843" s="180" t="s">
        <v>1099</v>
      </c>
      <c r="T843" s="180" t="s">
        <v>3148</v>
      </c>
      <c r="U843" s="180" t="s">
        <v>3150</v>
      </c>
      <c r="V843" s="180" t="s">
        <v>3149</v>
      </c>
      <c r="W843" s="180" t="s">
        <v>3156</v>
      </c>
      <c r="X843" s="180" t="s">
        <v>6345</v>
      </c>
      <c r="Y843" s="180" t="s">
        <v>6346</v>
      </c>
      <c r="Z843" s="180" t="s">
        <v>180</v>
      </c>
      <c r="AA843" s="320"/>
      <c r="AE843" s="320"/>
    </row>
    <row r="844" spans="9:31" ht="14" x14ac:dyDescent="0.3">
      <c r="I844" s="376" t="s">
        <v>1106</v>
      </c>
      <c r="J844" s="376" t="s">
        <v>1110</v>
      </c>
      <c r="K844" s="376" t="s">
        <v>1895</v>
      </c>
      <c r="L844" s="376" t="s">
        <v>1901</v>
      </c>
      <c r="N844" s="180" t="s">
        <v>3083</v>
      </c>
      <c r="O844" s="180" t="s">
        <v>6347</v>
      </c>
      <c r="P844" s="180" t="s">
        <v>109</v>
      </c>
      <c r="Q844" s="180" t="s">
        <v>6348</v>
      </c>
      <c r="R844" s="320"/>
      <c r="S844" s="180" t="s">
        <v>1099</v>
      </c>
      <c r="T844" s="180" t="s">
        <v>3148</v>
      </c>
      <c r="U844" s="180" t="s">
        <v>3150</v>
      </c>
      <c r="V844" s="180" t="s">
        <v>3149</v>
      </c>
      <c r="W844" s="180" t="s">
        <v>3156</v>
      </c>
      <c r="X844" s="180" t="s">
        <v>6349</v>
      </c>
      <c r="Y844" s="180" t="s">
        <v>4811</v>
      </c>
      <c r="Z844" s="180" t="s">
        <v>180</v>
      </c>
      <c r="AA844" s="320"/>
      <c r="AE844" s="320"/>
    </row>
    <row r="845" spans="9:31" ht="14" x14ac:dyDescent="0.3">
      <c r="I845" s="376" t="s">
        <v>1106</v>
      </c>
      <c r="J845" s="376" t="s">
        <v>1111</v>
      </c>
      <c r="K845" s="376" t="s">
        <v>1895</v>
      </c>
      <c r="L845" s="376" t="s">
        <v>1900</v>
      </c>
      <c r="N845" s="180" t="s">
        <v>3083</v>
      </c>
      <c r="O845" s="180" t="s">
        <v>3056</v>
      </c>
      <c r="P845" s="180" t="s">
        <v>109</v>
      </c>
      <c r="Q845" s="180" t="s">
        <v>6350</v>
      </c>
      <c r="R845" s="320"/>
      <c r="S845" s="180" t="s">
        <v>1099</v>
      </c>
      <c r="T845" s="180" t="s">
        <v>3148</v>
      </c>
      <c r="U845" s="180" t="s">
        <v>3150</v>
      </c>
      <c r="V845" s="180" t="s">
        <v>3149</v>
      </c>
      <c r="W845" s="180" t="s">
        <v>3156</v>
      </c>
      <c r="X845" s="180" t="s">
        <v>6351</v>
      </c>
      <c r="Y845" s="180" t="s">
        <v>5389</v>
      </c>
      <c r="Z845" s="180" t="s">
        <v>180</v>
      </c>
      <c r="AA845" s="320"/>
      <c r="AE845" s="320"/>
    </row>
    <row r="846" spans="9:31" ht="14" x14ac:dyDescent="0.3">
      <c r="I846" s="376" t="s">
        <v>1106</v>
      </c>
      <c r="J846" s="376" t="s">
        <v>1112</v>
      </c>
      <c r="K846" s="376" t="s">
        <v>1895</v>
      </c>
      <c r="L846" s="376" t="s">
        <v>1909</v>
      </c>
      <c r="N846" s="180" t="s">
        <v>3083</v>
      </c>
      <c r="O846" s="180" t="s">
        <v>5428</v>
      </c>
      <c r="P846" s="180" t="s">
        <v>109</v>
      </c>
      <c r="Q846" s="180" t="s">
        <v>6352</v>
      </c>
      <c r="R846" s="320"/>
      <c r="S846" s="180" t="s">
        <v>1099</v>
      </c>
      <c r="T846" s="180" t="s">
        <v>3148</v>
      </c>
      <c r="U846" s="180" t="s">
        <v>3150</v>
      </c>
      <c r="V846" s="180" t="s">
        <v>3149</v>
      </c>
      <c r="W846" s="180" t="s">
        <v>3156</v>
      </c>
      <c r="X846" s="180" t="s">
        <v>6353</v>
      </c>
      <c r="Y846" s="180" t="s">
        <v>4284</v>
      </c>
      <c r="Z846" s="180" t="s">
        <v>180</v>
      </c>
      <c r="AA846" s="320"/>
      <c r="AE846" s="320"/>
    </row>
    <row r="847" spans="9:31" ht="14" x14ac:dyDescent="0.3">
      <c r="I847" s="376" t="s">
        <v>1106</v>
      </c>
      <c r="J847" s="376" t="s">
        <v>1113</v>
      </c>
      <c r="K847" s="376" t="s">
        <v>1895</v>
      </c>
      <c r="L847" s="376" t="s">
        <v>1896</v>
      </c>
      <c r="N847" s="180" t="s">
        <v>3083</v>
      </c>
      <c r="O847" s="180" t="s">
        <v>6354</v>
      </c>
      <c r="P847" s="180" t="s">
        <v>109</v>
      </c>
      <c r="Q847" s="180" t="s">
        <v>6355</v>
      </c>
      <c r="R847" s="320"/>
      <c r="S847" s="180" t="s">
        <v>1099</v>
      </c>
      <c r="T847" s="180" t="s">
        <v>3148</v>
      </c>
      <c r="U847" s="180" t="s">
        <v>3150</v>
      </c>
      <c r="V847" s="180" t="s">
        <v>3149</v>
      </c>
      <c r="W847" s="180" t="s">
        <v>3156</v>
      </c>
      <c r="X847" s="180" t="s">
        <v>6356</v>
      </c>
      <c r="Y847" s="180" t="s">
        <v>6357</v>
      </c>
      <c r="Z847" s="180" t="s">
        <v>180</v>
      </c>
      <c r="AA847" s="320"/>
      <c r="AE847" s="320"/>
    </row>
    <row r="848" spans="9:31" ht="14" x14ac:dyDescent="0.3">
      <c r="I848" s="376" t="s">
        <v>1106</v>
      </c>
      <c r="J848" s="376" t="s">
        <v>1114</v>
      </c>
      <c r="K848" s="376" t="s">
        <v>1895</v>
      </c>
      <c r="L848" s="376" t="s">
        <v>1903</v>
      </c>
      <c r="N848" s="180" t="s">
        <v>3083</v>
      </c>
      <c r="O848" s="180" t="s">
        <v>6358</v>
      </c>
      <c r="P848" s="180" t="s">
        <v>109</v>
      </c>
      <c r="Q848" s="180" t="s">
        <v>6359</v>
      </c>
      <c r="R848" s="320"/>
      <c r="S848" s="180" t="s">
        <v>1099</v>
      </c>
      <c r="T848" s="180" t="s">
        <v>3148</v>
      </c>
      <c r="U848" s="180" t="s">
        <v>3150</v>
      </c>
      <c r="V848" s="180" t="s">
        <v>3149</v>
      </c>
      <c r="W848" s="180" t="s">
        <v>3156</v>
      </c>
      <c r="X848" s="180" t="s">
        <v>6360</v>
      </c>
      <c r="Y848" s="180" t="s">
        <v>6361</v>
      </c>
      <c r="Z848" s="180" t="s">
        <v>180</v>
      </c>
      <c r="AA848" s="320"/>
      <c r="AE848" s="320"/>
    </row>
    <row r="849" spans="9:31" ht="14" x14ac:dyDescent="0.3">
      <c r="I849" s="376" t="s">
        <v>1106</v>
      </c>
      <c r="J849" s="376" t="s">
        <v>1115</v>
      </c>
      <c r="K849" s="376" t="s">
        <v>1895</v>
      </c>
      <c r="L849" s="376" t="s">
        <v>1908</v>
      </c>
      <c r="N849" s="180" t="s">
        <v>3083</v>
      </c>
      <c r="O849" s="180" t="s">
        <v>6362</v>
      </c>
      <c r="P849" s="180" t="s">
        <v>109</v>
      </c>
      <c r="Q849" s="180" t="s">
        <v>6363</v>
      </c>
      <c r="R849" s="320"/>
      <c r="S849" s="180" t="s">
        <v>1099</v>
      </c>
      <c r="T849" s="180" t="s">
        <v>3148</v>
      </c>
      <c r="U849" s="180" t="s">
        <v>3150</v>
      </c>
      <c r="V849" s="180" t="s">
        <v>3149</v>
      </c>
      <c r="W849" s="180" t="s">
        <v>3156</v>
      </c>
      <c r="X849" s="180" t="s">
        <v>6364</v>
      </c>
      <c r="Y849" s="180" t="s">
        <v>6365</v>
      </c>
      <c r="Z849" s="180" t="s">
        <v>180</v>
      </c>
      <c r="AA849" s="320"/>
      <c r="AE849" s="320"/>
    </row>
    <row r="850" spans="9:31" ht="14" x14ac:dyDescent="0.3">
      <c r="I850" s="376" t="s">
        <v>1106</v>
      </c>
      <c r="J850" s="376" t="s">
        <v>1116</v>
      </c>
      <c r="K850" s="376" t="s">
        <v>1895</v>
      </c>
      <c r="L850" s="376" t="s">
        <v>1899</v>
      </c>
      <c r="N850" s="180" t="s">
        <v>3083</v>
      </c>
      <c r="O850" s="180" t="s">
        <v>6366</v>
      </c>
      <c r="P850" s="180" t="s">
        <v>109</v>
      </c>
      <c r="Q850" s="180" t="s">
        <v>6367</v>
      </c>
      <c r="R850" s="320"/>
      <c r="S850" s="180" t="s">
        <v>1099</v>
      </c>
      <c r="T850" s="180" t="s">
        <v>3148</v>
      </c>
      <c r="U850" s="180" t="s">
        <v>3150</v>
      </c>
      <c r="V850" s="180" t="s">
        <v>3149</v>
      </c>
      <c r="W850" s="180" t="s">
        <v>3156</v>
      </c>
      <c r="X850" s="180" t="s">
        <v>6368</v>
      </c>
      <c r="Y850" s="180" t="s">
        <v>6369</v>
      </c>
      <c r="Z850" s="180" t="s">
        <v>180</v>
      </c>
      <c r="AA850" s="320"/>
      <c r="AE850" s="320"/>
    </row>
    <row r="851" spans="9:31" ht="14" x14ac:dyDescent="0.3">
      <c r="I851" s="376" t="s">
        <v>1106</v>
      </c>
      <c r="J851" s="376" t="s">
        <v>1117</v>
      </c>
      <c r="K851" s="376" t="s">
        <v>1895</v>
      </c>
      <c r="L851" s="376" t="s">
        <v>1897</v>
      </c>
      <c r="N851" s="180" t="s">
        <v>3083</v>
      </c>
      <c r="O851" s="180" t="s">
        <v>6370</v>
      </c>
      <c r="P851" s="180" t="s">
        <v>109</v>
      </c>
      <c r="Q851" s="180" t="s">
        <v>6371</v>
      </c>
      <c r="R851" s="320"/>
      <c r="S851" s="180" t="s">
        <v>1099</v>
      </c>
      <c r="T851" s="180" t="s">
        <v>3148</v>
      </c>
      <c r="U851" s="180" t="s">
        <v>3150</v>
      </c>
      <c r="V851" s="180" t="s">
        <v>3149</v>
      </c>
      <c r="W851" s="180" t="s">
        <v>3156</v>
      </c>
      <c r="X851" s="180" t="s">
        <v>6372</v>
      </c>
      <c r="Y851" s="180" t="s">
        <v>6373</v>
      </c>
      <c r="Z851" s="180" t="s">
        <v>180</v>
      </c>
      <c r="AA851" s="320"/>
      <c r="AE851" s="320"/>
    </row>
    <row r="852" spans="9:31" ht="14" x14ac:dyDescent="0.3">
      <c r="I852" s="376" t="s">
        <v>1106</v>
      </c>
      <c r="J852" s="376" t="s">
        <v>1118</v>
      </c>
      <c r="K852" s="376" t="s">
        <v>1895</v>
      </c>
      <c r="L852" s="376" t="s">
        <v>1906</v>
      </c>
      <c r="N852" s="180" t="s">
        <v>3083</v>
      </c>
      <c r="O852" s="180" t="s">
        <v>6374</v>
      </c>
      <c r="P852" s="180" t="s">
        <v>109</v>
      </c>
      <c r="Q852" s="180" t="s">
        <v>6375</v>
      </c>
      <c r="R852" s="320"/>
      <c r="S852" s="180" t="s">
        <v>1099</v>
      </c>
      <c r="T852" s="180" t="s">
        <v>3148</v>
      </c>
      <c r="U852" s="180" t="s">
        <v>3150</v>
      </c>
      <c r="V852" s="180" t="s">
        <v>3149</v>
      </c>
      <c r="W852" s="180" t="s">
        <v>3156</v>
      </c>
      <c r="X852" s="180" t="s">
        <v>6376</v>
      </c>
      <c r="Y852" s="180" t="s">
        <v>6377</v>
      </c>
      <c r="Z852" s="180" t="s">
        <v>180</v>
      </c>
      <c r="AA852" s="320"/>
      <c r="AE852" s="320"/>
    </row>
    <row r="853" spans="9:31" ht="14" x14ac:dyDescent="0.3">
      <c r="I853" s="376" t="s">
        <v>1106</v>
      </c>
      <c r="J853" s="376" t="s">
        <v>1119</v>
      </c>
      <c r="K853" s="376" t="s">
        <v>1895</v>
      </c>
      <c r="L853" s="376" t="s">
        <v>1902</v>
      </c>
      <c r="N853" s="180" t="s">
        <v>3083</v>
      </c>
      <c r="O853" s="180" t="s">
        <v>6378</v>
      </c>
      <c r="P853" s="180" t="s">
        <v>109</v>
      </c>
      <c r="Q853" s="180" t="s">
        <v>6379</v>
      </c>
      <c r="R853" s="320"/>
      <c r="S853" s="180" t="s">
        <v>1099</v>
      </c>
      <c r="T853" s="180" t="s">
        <v>3148</v>
      </c>
      <c r="U853" s="180" t="s">
        <v>3150</v>
      </c>
      <c r="V853" s="180" t="s">
        <v>3149</v>
      </c>
      <c r="W853" s="180" t="s">
        <v>3156</v>
      </c>
      <c r="X853" s="180" t="s">
        <v>6380</v>
      </c>
      <c r="Y853" s="180" t="s">
        <v>6381</v>
      </c>
      <c r="Z853" s="180" t="s">
        <v>180</v>
      </c>
      <c r="AA853" s="320"/>
      <c r="AE853" s="320"/>
    </row>
    <row r="854" spans="9:31" ht="14" x14ac:dyDescent="0.3">
      <c r="I854" s="376" t="s">
        <v>1106</v>
      </c>
      <c r="J854" s="376" t="s">
        <v>1120</v>
      </c>
      <c r="K854" s="376" t="s">
        <v>1895</v>
      </c>
      <c r="L854" s="376" t="s">
        <v>1904</v>
      </c>
      <c r="N854" s="180" t="s">
        <v>3083</v>
      </c>
      <c r="O854" s="180" t="s">
        <v>6382</v>
      </c>
      <c r="P854" s="180" t="s">
        <v>109</v>
      </c>
      <c r="Q854" s="180" t="s">
        <v>6383</v>
      </c>
      <c r="R854" s="320"/>
      <c r="S854" s="180" t="s">
        <v>1099</v>
      </c>
      <c r="T854" s="180" t="s">
        <v>3148</v>
      </c>
      <c r="U854" s="180" t="s">
        <v>3150</v>
      </c>
      <c r="V854" s="180" t="s">
        <v>3149</v>
      </c>
      <c r="W854" s="180" t="s">
        <v>3156</v>
      </c>
      <c r="X854" s="180" t="s">
        <v>6384</v>
      </c>
      <c r="Y854" s="180" t="s">
        <v>6385</v>
      </c>
      <c r="Z854" s="180" t="s">
        <v>180</v>
      </c>
      <c r="AA854" s="320"/>
      <c r="AE854" s="320"/>
    </row>
    <row r="855" spans="9:31" ht="14" x14ac:dyDescent="0.3">
      <c r="I855" s="376" t="s">
        <v>1121</v>
      </c>
      <c r="J855" s="376" t="s">
        <v>1122</v>
      </c>
      <c r="K855" s="376" t="s">
        <v>2117</v>
      </c>
      <c r="L855" s="376" t="s">
        <v>2126</v>
      </c>
      <c r="N855" s="180" t="s">
        <v>3240</v>
      </c>
      <c r="O855" s="180" t="s">
        <v>6386</v>
      </c>
      <c r="P855" s="180" t="s">
        <v>252</v>
      </c>
      <c r="Q855" s="180" t="s">
        <v>6387</v>
      </c>
      <c r="R855" s="320"/>
      <c r="S855" s="180" t="s">
        <v>1099</v>
      </c>
      <c r="T855" s="180" t="s">
        <v>3148</v>
      </c>
      <c r="U855" s="180" t="s">
        <v>3150</v>
      </c>
      <c r="V855" s="180" t="s">
        <v>3149</v>
      </c>
      <c r="W855" s="180" t="s">
        <v>3156</v>
      </c>
      <c r="X855" s="180" t="s">
        <v>6388</v>
      </c>
      <c r="Y855" s="180" t="s">
        <v>6389</v>
      </c>
      <c r="Z855" s="180" t="s">
        <v>180</v>
      </c>
      <c r="AA855" s="320"/>
      <c r="AE855" s="320"/>
    </row>
    <row r="856" spans="9:31" ht="14" x14ac:dyDescent="0.3">
      <c r="I856" s="376" t="s">
        <v>1121</v>
      </c>
      <c r="J856" s="376" t="s">
        <v>1121</v>
      </c>
      <c r="K856" s="376" t="s">
        <v>2117</v>
      </c>
      <c r="L856" s="376" t="s">
        <v>2118</v>
      </c>
      <c r="N856" s="180" t="s">
        <v>3240</v>
      </c>
      <c r="O856" s="180" t="s">
        <v>3191</v>
      </c>
      <c r="P856" s="180" t="s">
        <v>252</v>
      </c>
      <c r="Q856" s="180" t="s">
        <v>6390</v>
      </c>
      <c r="R856" s="320"/>
      <c r="S856" s="180" t="s">
        <v>1099</v>
      </c>
      <c r="T856" s="180" t="s">
        <v>3148</v>
      </c>
      <c r="U856" s="180" t="s">
        <v>3150</v>
      </c>
      <c r="V856" s="180" t="s">
        <v>3149</v>
      </c>
      <c r="W856" s="180" t="s">
        <v>3151</v>
      </c>
      <c r="X856" s="180" t="s">
        <v>6391</v>
      </c>
      <c r="Y856" s="180" t="s">
        <v>6392</v>
      </c>
      <c r="Z856" s="180" t="s">
        <v>182</v>
      </c>
      <c r="AA856" s="320"/>
      <c r="AE856" s="320"/>
    </row>
    <row r="857" spans="9:31" ht="14" x14ac:dyDescent="0.3">
      <c r="I857" s="376" t="s">
        <v>1121</v>
      </c>
      <c r="J857" s="376" t="s">
        <v>1123</v>
      </c>
      <c r="K857" s="376" t="s">
        <v>2117</v>
      </c>
      <c r="L857" s="376" t="s">
        <v>2119</v>
      </c>
      <c r="N857" s="180" t="s">
        <v>3240</v>
      </c>
      <c r="O857" s="180" t="s">
        <v>6393</v>
      </c>
      <c r="P857" s="180" t="s">
        <v>252</v>
      </c>
      <c r="Q857" s="180" t="s">
        <v>6394</v>
      </c>
      <c r="R857" s="320"/>
      <c r="S857" s="180" t="s">
        <v>1099</v>
      </c>
      <c r="T857" s="180" t="s">
        <v>3148</v>
      </c>
      <c r="U857" s="180" t="s">
        <v>3150</v>
      </c>
      <c r="V857" s="180" t="s">
        <v>3149</v>
      </c>
      <c r="W857" s="180" t="s">
        <v>3151</v>
      </c>
      <c r="X857" s="180" t="s">
        <v>6395</v>
      </c>
      <c r="Y857" s="180" t="s">
        <v>6396</v>
      </c>
      <c r="Z857" s="180" t="s">
        <v>182</v>
      </c>
      <c r="AA857" s="320"/>
      <c r="AE857" s="320"/>
    </row>
    <row r="858" spans="9:31" ht="14" x14ac:dyDescent="0.3">
      <c r="I858" s="376" t="s">
        <v>1121</v>
      </c>
      <c r="J858" s="376" t="s">
        <v>1124</v>
      </c>
      <c r="K858" s="376" t="s">
        <v>2117</v>
      </c>
      <c r="L858" s="376" t="s">
        <v>2120</v>
      </c>
      <c r="N858" s="180" t="s">
        <v>3240</v>
      </c>
      <c r="O858" s="180" t="s">
        <v>5420</v>
      </c>
      <c r="P858" s="180" t="s">
        <v>252</v>
      </c>
      <c r="Q858" s="180" t="s">
        <v>6397</v>
      </c>
      <c r="R858" s="320"/>
      <c r="S858" s="180" t="s">
        <v>1099</v>
      </c>
      <c r="T858" s="180" t="s">
        <v>3148</v>
      </c>
      <c r="U858" s="180" t="s">
        <v>3150</v>
      </c>
      <c r="V858" s="180" t="s">
        <v>3149</v>
      </c>
      <c r="W858" s="180" t="s">
        <v>3151</v>
      </c>
      <c r="X858" s="180" t="s">
        <v>6398</v>
      </c>
      <c r="Y858" s="180" t="s">
        <v>6399</v>
      </c>
      <c r="Z858" s="180" t="s">
        <v>182</v>
      </c>
      <c r="AA858" s="320"/>
      <c r="AE858" s="320"/>
    </row>
    <row r="859" spans="9:31" ht="14" x14ac:dyDescent="0.3">
      <c r="I859" s="376" t="s">
        <v>1121</v>
      </c>
      <c r="J859" s="376" t="s">
        <v>1125</v>
      </c>
      <c r="K859" s="376" t="s">
        <v>2117</v>
      </c>
      <c r="L859" s="376" t="s">
        <v>2121</v>
      </c>
      <c r="N859" s="180" t="s">
        <v>3240</v>
      </c>
      <c r="O859" s="180" t="s">
        <v>3240</v>
      </c>
      <c r="P859" s="180" t="s">
        <v>252</v>
      </c>
      <c r="Q859" s="180" t="s">
        <v>6400</v>
      </c>
      <c r="R859" s="320"/>
      <c r="S859" s="180" t="s">
        <v>1099</v>
      </c>
      <c r="T859" s="180" t="s">
        <v>3148</v>
      </c>
      <c r="U859" s="180" t="s">
        <v>3150</v>
      </c>
      <c r="V859" s="180" t="s">
        <v>3149</v>
      </c>
      <c r="W859" s="180" t="s">
        <v>3151</v>
      </c>
      <c r="X859" s="180" t="s">
        <v>6401</v>
      </c>
      <c r="Y859" s="180" t="s">
        <v>6402</v>
      </c>
      <c r="Z859" s="180" t="s">
        <v>182</v>
      </c>
      <c r="AA859" s="320"/>
      <c r="AE859" s="320"/>
    </row>
    <row r="860" spans="9:31" ht="14" x14ac:dyDescent="0.3">
      <c r="I860" s="376" t="s">
        <v>1121</v>
      </c>
      <c r="J860" s="376" t="s">
        <v>1126</v>
      </c>
      <c r="K860" s="376" t="s">
        <v>2117</v>
      </c>
      <c r="L860" s="376" t="s">
        <v>2122</v>
      </c>
      <c r="N860" s="180" t="s">
        <v>3240</v>
      </c>
      <c r="O860" s="180" t="s">
        <v>6403</v>
      </c>
      <c r="P860" s="180" t="s">
        <v>252</v>
      </c>
      <c r="Q860" s="180" t="s">
        <v>6404</v>
      </c>
      <c r="R860" s="320"/>
      <c r="S860" s="180" t="s">
        <v>1099</v>
      </c>
      <c r="T860" s="180" t="s">
        <v>3148</v>
      </c>
      <c r="U860" s="180" t="s">
        <v>3150</v>
      </c>
      <c r="V860" s="180" t="s">
        <v>3149</v>
      </c>
      <c r="W860" s="180" t="s">
        <v>3151</v>
      </c>
      <c r="X860" s="180" t="s">
        <v>6405</v>
      </c>
      <c r="Y860" s="180" t="s">
        <v>6406</v>
      </c>
      <c r="Z860" s="180" t="s">
        <v>182</v>
      </c>
      <c r="AA860" s="320"/>
      <c r="AE860" s="320"/>
    </row>
    <row r="861" spans="9:31" ht="14" x14ac:dyDescent="0.3">
      <c r="I861" s="376" t="s">
        <v>1121</v>
      </c>
      <c r="J861" s="376" t="s">
        <v>1127</v>
      </c>
      <c r="K861" s="376" t="s">
        <v>2117</v>
      </c>
      <c r="L861" s="376" t="s">
        <v>2123</v>
      </c>
      <c r="N861" s="180" t="s">
        <v>3240</v>
      </c>
      <c r="O861" s="180" t="s">
        <v>6407</v>
      </c>
      <c r="P861" s="180" t="s">
        <v>252</v>
      </c>
      <c r="Q861" s="180" t="s">
        <v>6408</v>
      </c>
      <c r="R861" s="320"/>
      <c r="S861" s="180" t="s">
        <v>1099</v>
      </c>
      <c r="T861" s="180" t="s">
        <v>3148</v>
      </c>
      <c r="U861" s="180" t="s">
        <v>3150</v>
      </c>
      <c r="V861" s="180" t="s">
        <v>3149</v>
      </c>
      <c r="W861" s="180" t="s">
        <v>3151</v>
      </c>
      <c r="X861" s="180" t="s">
        <v>6409</v>
      </c>
      <c r="Y861" s="180" t="s">
        <v>6410</v>
      </c>
      <c r="Z861" s="180" t="s">
        <v>182</v>
      </c>
      <c r="AA861" s="320"/>
      <c r="AE861" s="320"/>
    </row>
    <row r="862" spans="9:31" ht="14" x14ac:dyDescent="0.3">
      <c r="I862" s="376" t="s">
        <v>1121</v>
      </c>
      <c r="J862" s="376" t="s">
        <v>1128</v>
      </c>
      <c r="K862" s="376" t="s">
        <v>2117</v>
      </c>
      <c r="L862" s="376" t="s">
        <v>2124</v>
      </c>
      <c r="N862" s="180" t="s">
        <v>3246</v>
      </c>
      <c r="O862" s="180" t="s">
        <v>6411</v>
      </c>
      <c r="P862" s="180" t="s">
        <v>254</v>
      </c>
      <c r="Q862" s="180" t="s">
        <v>6412</v>
      </c>
      <c r="R862" s="320"/>
      <c r="S862" s="180" t="s">
        <v>1099</v>
      </c>
      <c r="T862" s="180" t="s">
        <v>3148</v>
      </c>
      <c r="U862" s="180" t="s">
        <v>3150</v>
      </c>
      <c r="V862" s="180" t="s">
        <v>3149</v>
      </c>
      <c r="W862" s="180" t="s">
        <v>3151</v>
      </c>
      <c r="X862" s="180" t="s">
        <v>6413</v>
      </c>
      <c r="Y862" s="180" t="s">
        <v>6414</v>
      </c>
      <c r="Z862" s="180" t="s">
        <v>182</v>
      </c>
      <c r="AA862" s="320"/>
      <c r="AE862" s="320"/>
    </row>
    <row r="863" spans="9:31" ht="14" x14ac:dyDescent="0.3">
      <c r="I863" s="376" t="s">
        <v>1121</v>
      </c>
      <c r="J863" s="376" t="s">
        <v>1129</v>
      </c>
      <c r="K863" s="376" t="s">
        <v>2117</v>
      </c>
      <c r="L863" s="376" t="s">
        <v>2125</v>
      </c>
      <c r="N863" s="180" t="s">
        <v>3246</v>
      </c>
      <c r="O863" s="180" t="s">
        <v>3246</v>
      </c>
      <c r="P863" s="180" t="s">
        <v>254</v>
      </c>
      <c r="Q863" s="180" t="s">
        <v>6415</v>
      </c>
      <c r="R863" s="320"/>
      <c r="S863" s="180" t="s">
        <v>1099</v>
      </c>
      <c r="T863" s="180" t="s">
        <v>3148</v>
      </c>
      <c r="U863" s="180" t="s">
        <v>3150</v>
      </c>
      <c r="V863" s="180" t="s">
        <v>3149</v>
      </c>
      <c r="W863" s="180" t="s">
        <v>3151</v>
      </c>
      <c r="X863" s="180" t="s">
        <v>6416</v>
      </c>
      <c r="Y863" s="180" t="s">
        <v>6417</v>
      </c>
      <c r="Z863" s="180" t="s">
        <v>182</v>
      </c>
      <c r="AA863" s="320"/>
      <c r="AE863" s="320"/>
    </row>
    <row r="864" spans="9:31" ht="14" x14ac:dyDescent="0.3">
      <c r="I864" s="376" t="s">
        <v>1121</v>
      </c>
      <c r="J864" s="376" t="s">
        <v>1130</v>
      </c>
      <c r="K864" s="376" t="s">
        <v>2117</v>
      </c>
      <c r="L864" s="376" t="s">
        <v>2127</v>
      </c>
      <c r="N864" s="180" t="s">
        <v>3246</v>
      </c>
      <c r="O864" s="180" t="s">
        <v>6418</v>
      </c>
      <c r="P864" s="180" t="s">
        <v>254</v>
      </c>
      <c r="Q864" s="180" t="s">
        <v>6419</v>
      </c>
      <c r="R864" s="320"/>
      <c r="S864" s="180" t="s">
        <v>1099</v>
      </c>
      <c r="T864" s="180" t="s">
        <v>3148</v>
      </c>
      <c r="U864" s="180" t="s">
        <v>3150</v>
      </c>
      <c r="V864" s="180" t="s">
        <v>3149</v>
      </c>
      <c r="W864" s="180" t="s">
        <v>3151</v>
      </c>
      <c r="X864" s="180" t="s">
        <v>6420</v>
      </c>
      <c r="Y864" s="180" t="s">
        <v>6421</v>
      </c>
      <c r="Z864" s="180" t="s">
        <v>182</v>
      </c>
      <c r="AA864" s="320"/>
      <c r="AE864" s="320"/>
    </row>
    <row r="865" spans="9:31" ht="14" x14ac:dyDescent="0.3">
      <c r="I865" s="376" t="s">
        <v>1121</v>
      </c>
      <c r="J865" s="376" t="s">
        <v>1131</v>
      </c>
      <c r="K865" s="376" t="s">
        <v>2117</v>
      </c>
      <c r="L865" s="376" t="s">
        <v>2128</v>
      </c>
      <c r="N865" s="180" t="s">
        <v>3246</v>
      </c>
      <c r="O865" s="180" t="s">
        <v>816</v>
      </c>
      <c r="P865" s="180" t="s">
        <v>254</v>
      </c>
      <c r="Q865" s="180" t="s">
        <v>6422</v>
      </c>
      <c r="R865" s="320"/>
      <c r="S865" s="180" t="s">
        <v>1099</v>
      </c>
      <c r="T865" s="180" t="s">
        <v>3148</v>
      </c>
      <c r="U865" s="180" t="s">
        <v>3150</v>
      </c>
      <c r="V865" s="180" t="s">
        <v>3149</v>
      </c>
      <c r="W865" s="180" t="s">
        <v>3151</v>
      </c>
      <c r="X865" s="180" t="s">
        <v>6423</v>
      </c>
      <c r="Y865" s="180" t="s">
        <v>2729</v>
      </c>
      <c r="Z865" s="180" t="s">
        <v>182</v>
      </c>
      <c r="AA865" s="320"/>
      <c r="AE865" s="320"/>
    </row>
    <row r="866" spans="9:31" ht="14" x14ac:dyDescent="0.3">
      <c r="I866" s="376" t="s">
        <v>1121</v>
      </c>
      <c r="J866" s="376" t="s">
        <v>1132</v>
      </c>
      <c r="K866" s="376" t="s">
        <v>2117</v>
      </c>
      <c r="L866" s="376" t="s">
        <v>2129</v>
      </c>
      <c r="N866" s="180" t="s">
        <v>3246</v>
      </c>
      <c r="O866" s="180" t="s">
        <v>5410</v>
      </c>
      <c r="P866" s="180" t="s">
        <v>254</v>
      </c>
      <c r="Q866" s="180" t="s">
        <v>6424</v>
      </c>
      <c r="R866" s="320"/>
      <c r="S866" s="180" t="s">
        <v>1099</v>
      </c>
      <c r="T866" s="180" t="s">
        <v>3148</v>
      </c>
      <c r="U866" s="180" t="s">
        <v>3150</v>
      </c>
      <c r="V866" s="180" t="s">
        <v>3149</v>
      </c>
      <c r="W866" s="180" t="s">
        <v>3151</v>
      </c>
      <c r="X866" s="180" t="s">
        <v>6425</v>
      </c>
      <c r="Y866" s="180" t="s">
        <v>5455</v>
      </c>
      <c r="Z866" s="180" t="s">
        <v>182</v>
      </c>
      <c r="AA866" s="320"/>
      <c r="AE866" s="320"/>
    </row>
    <row r="867" spans="9:31" ht="14" x14ac:dyDescent="0.3">
      <c r="I867" s="376" t="s">
        <v>1121</v>
      </c>
      <c r="J867" s="376" t="s">
        <v>1133</v>
      </c>
      <c r="K867" s="376" t="s">
        <v>2117</v>
      </c>
      <c r="L867" s="376" t="s">
        <v>2130</v>
      </c>
      <c r="N867" s="180" t="s">
        <v>3052</v>
      </c>
      <c r="O867" s="180" t="s">
        <v>5685</v>
      </c>
      <c r="P867" s="180" t="s">
        <v>199</v>
      </c>
      <c r="Q867" s="180" t="s">
        <v>6426</v>
      </c>
      <c r="R867" s="320"/>
      <c r="S867" s="180" t="s">
        <v>1099</v>
      </c>
      <c r="T867" s="180" t="s">
        <v>3148</v>
      </c>
      <c r="U867" s="180" t="s">
        <v>3150</v>
      </c>
      <c r="V867" s="180" t="s">
        <v>3149</v>
      </c>
      <c r="W867" s="180" t="s">
        <v>3151</v>
      </c>
      <c r="X867" s="180" t="s">
        <v>6427</v>
      </c>
      <c r="Y867" s="180" t="s">
        <v>6428</v>
      </c>
      <c r="Z867" s="180" t="s">
        <v>182</v>
      </c>
      <c r="AA867" s="320"/>
      <c r="AE867" s="320"/>
    </row>
    <row r="868" spans="9:31" ht="14" x14ac:dyDescent="0.3">
      <c r="I868" s="376" t="s">
        <v>1121</v>
      </c>
      <c r="J868" s="376" t="s">
        <v>1134</v>
      </c>
      <c r="K868" s="376" t="s">
        <v>2117</v>
      </c>
      <c r="L868" s="376" t="s">
        <v>2131</v>
      </c>
      <c r="N868" s="180" t="s">
        <v>3052</v>
      </c>
      <c r="O868" s="180" t="s">
        <v>6429</v>
      </c>
      <c r="P868" s="180" t="s">
        <v>199</v>
      </c>
      <c r="Q868" s="180" t="s">
        <v>6430</v>
      </c>
      <c r="R868" s="320"/>
      <c r="S868" s="180" t="s">
        <v>1099</v>
      </c>
      <c r="T868" s="180" t="s">
        <v>3148</v>
      </c>
      <c r="U868" s="180" t="s">
        <v>3150</v>
      </c>
      <c r="V868" s="180" t="s">
        <v>3149</v>
      </c>
      <c r="W868" s="180" t="s">
        <v>3151</v>
      </c>
      <c r="X868" s="180" t="s">
        <v>6431</v>
      </c>
      <c r="Y868" s="180" t="s">
        <v>3151</v>
      </c>
      <c r="Z868" s="180" t="s">
        <v>182</v>
      </c>
      <c r="AA868" s="320"/>
      <c r="AE868" s="320"/>
    </row>
    <row r="869" spans="9:31" ht="14" x14ac:dyDescent="0.3">
      <c r="I869" s="376" t="s">
        <v>1121</v>
      </c>
      <c r="J869" s="376" t="s">
        <v>1135</v>
      </c>
      <c r="K869" s="376" t="s">
        <v>2117</v>
      </c>
      <c r="L869" s="376" t="s">
        <v>2132</v>
      </c>
      <c r="N869" s="180" t="s">
        <v>3052</v>
      </c>
      <c r="O869" s="180" t="s">
        <v>5517</v>
      </c>
      <c r="P869" s="180" t="s">
        <v>199</v>
      </c>
      <c r="Q869" s="180" t="s">
        <v>6432</v>
      </c>
      <c r="R869" s="320"/>
      <c r="S869" s="180" t="s">
        <v>1099</v>
      </c>
      <c r="T869" s="180" t="s">
        <v>3148</v>
      </c>
      <c r="U869" s="180" t="s">
        <v>3150</v>
      </c>
      <c r="V869" s="180" t="s">
        <v>3149</v>
      </c>
      <c r="W869" s="180" t="s">
        <v>3151</v>
      </c>
      <c r="X869" s="180" t="s">
        <v>6433</v>
      </c>
      <c r="Y869" s="180" t="s">
        <v>6434</v>
      </c>
      <c r="Z869" s="180" t="s">
        <v>182</v>
      </c>
      <c r="AA869" s="320"/>
      <c r="AE869" s="320"/>
    </row>
    <row r="870" spans="9:31" ht="14" x14ac:dyDescent="0.3">
      <c r="I870" s="376" t="s">
        <v>1121</v>
      </c>
      <c r="J870" s="376" t="s">
        <v>1136</v>
      </c>
      <c r="K870" s="376" t="s">
        <v>2117</v>
      </c>
      <c r="L870" s="376" t="s">
        <v>2133</v>
      </c>
      <c r="N870" s="180" t="s">
        <v>3052</v>
      </c>
      <c r="O870" s="180" t="s">
        <v>6435</v>
      </c>
      <c r="P870" s="180" t="s">
        <v>199</v>
      </c>
      <c r="Q870" s="180" t="s">
        <v>6436</v>
      </c>
      <c r="R870" s="320"/>
      <c r="S870" s="180" t="s">
        <v>1099</v>
      </c>
      <c r="T870" s="180" t="s">
        <v>3148</v>
      </c>
      <c r="U870" s="180" t="s">
        <v>3150</v>
      </c>
      <c r="V870" s="180" t="s">
        <v>3149</v>
      </c>
      <c r="W870" s="180" t="s">
        <v>3151</v>
      </c>
      <c r="X870" s="180" t="s">
        <v>6437</v>
      </c>
      <c r="Y870" s="180" t="s">
        <v>6438</v>
      </c>
      <c r="Z870" s="180" t="s">
        <v>182</v>
      </c>
      <c r="AA870" s="320"/>
      <c r="AE870" s="320"/>
    </row>
    <row r="871" spans="9:31" ht="14" x14ac:dyDescent="0.3">
      <c r="I871" s="376" t="s">
        <v>1121</v>
      </c>
      <c r="J871" s="376" t="s">
        <v>1137</v>
      </c>
      <c r="K871" s="376" t="s">
        <v>2117</v>
      </c>
      <c r="L871" s="376" t="s">
        <v>2134</v>
      </c>
      <c r="N871" s="180" t="s">
        <v>3052</v>
      </c>
      <c r="O871" s="180" t="s">
        <v>6439</v>
      </c>
      <c r="P871" s="180" t="s">
        <v>199</v>
      </c>
      <c r="Q871" s="180" t="s">
        <v>6440</v>
      </c>
      <c r="R871" s="320"/>
      <c r="S871" s="180" t="s">
        <v>1099</v>
      </c>
      <c r="T871" s="180" t="s">
        <v>3148</v>
      </c>
      <c r="U871" s="180" t="s">
        <v>3150</v>
      </c>
      <c r="V871" s="180" t="s">
        <v>3149</v>
      </c>
      <c r="W871" s="180" t="s">
        <v>3151</v>
      </c>
      <c r="X871" s="180" t="s">
        <v>6441</v>
      </c>
      <c r="Y871" s="180" t="s">
        <v>5743</v>
      </c>
      <c r="Z871" s="180" t="s">
        <v>182</v>
      </c>
      <c r="AA871" s="320"/>
      <c r="AE871" s="320"/>
    </row>
    <row r="872" spans="9:31" ht="14" x14ac:dyDescent="0.3">
      <c r="I872" s="376" t="s">
        <v>1121</v>
      </c>
      <c r="J872" s="376" t="s">
        <v>1138</v>
      </c>
      <c r="K872" s="376" t="s">
        <v>2117</v>
      </c>
      <c r="L872" s="376" t="s">
        <v>2135</v>
      </c>
      <c r="N872" s="180" t="s">
        <v>3052</v>
      </c>
      <c r="O872" s="180" t="s">
        <v>6442</v>
      </c>
      <c r="P872" s="180" t="s">
        <v>199</v>
      </c>
      <c r="Q872" s="180" t="s">
        <v>6443</v>
      </c>
      <c r="R872" s="320"/>
      <c r="S872" s="180" t="s">
        <v>1099</v>
      </c>
      <c r="T872" s="180" t="s">
        <v>3148</v>
      </c>
      <c r="U872" s="180" t="s">
        <v>3150</v>
      </c>
      <c r="V872" s="180" t="s">
        <v>3149</v>
      </c>
      <c r="W872" s="180" t="s">
        <v>3151</v>
      </c>
      <c r="X872" s="180" t="s">
        <v>6444</v>
      </c>
      <c r="Y872" s="180" t="s">
        <v>4406</v>
      </c>
      <c r="Z872" s="180" t="s">
        <v>182</v>
      </c>
      <c r="AA872" s="320"/>
      <c r="AE872" s="320"/>
    </row>
    <row r="873" spans="9:31" ht="14" x14ac:dyDescent="0.3">
      <c r="I873" s="376" t="s">
        <v>1121</v>
      </c>
      <c r="J873" s="376" t="s">
        <v>1139</v>
      </c>
      <c r="K873" s="376" t="s">
        <v>2117</v>
      </c>
      <c r="L873" s="376" t="s">
        <v>2136</v>
      </c>
      <c r="N873" s="180" t="s">
        <v>3052</v>
      </c>
      <c r="O873" s="180" t="s">
        <v>3052</v>
      </c>
      <c r="P873" s="180" t="s">
        <v>199</v>
      </c>
      <c r="Q873" s="180" t="s">
        <v>6445</v>
      </c>
      <c r="R873" s="320"/>
      <c r="S873" s="180" t="s">
        <v>1099</v>
      </c>
      <c r="T873" s="180" t="s">
        <v>3148</v>
      </c>
      <c r="U873" s="180" t="s">
        <v>3150</v>
      </c>
      <c r="V873" s="180" t="s">
        <v>3149</v>
      </c>
      <c r="W873" s="180" t="s">
        <v>3151</v>
      </c>
      <c r="X873" s="180" t="s">
        <v>6446</v>
      </c>
      <c r="Y873" s="180" t="s">
        <v>6447</v>
      </c>
      <c r="Z873" s="180" t="s">
        <v>182</v>
      </c>
      <c r="AA873" s="320"/>
      <c r="AE873" s="320"/>
    </row>
    <row r="874" spans="9:31" ht="14" x14ac:dyDescent="0.3">
      <c r="I874" s="376" t="s">
        <v>1140</v>
      </c>
      <c r="J874" s="376" t="s">
        <v>1140</v>
      </c>
      <c r="K874" s="376" t="s">
        <v>2137</v>
      </c>
      <c r="L874" s="376" t="s">
        <v>2138</v>
      </c>
      <c r="N874" s="180" t="s">
        <v>3052</v>
      </c>
      <c r="O874" s="180" t="s">
        <v>6448</v>
      </c>
      <c r="P874" s="180" t="s">
        <v>199</v>
      </c>
      <c r="Q874" s="180" t="s">
        <v>6449</v>
      </c>
      <c r="R874" s="320"/>
      <c r="S874" s="180" t="s">
        <v>1099</v>
      </c>
      <c r="T874" s="180" t="s">
        <v>3148</v>
      </c>
      <c r="U874" s="180" t="s">
        <v>3150</v>
      </c>
      <c r="V874" s="180" t="s">
        <v>3149</v>
      </c>
      <c r="W874" s="180" t="s">
        <v>3151</v>
      </c>
      <c r="X874" s="180" t="s">
        <v>6450</v>
      </c>
      <c r="Y874" s="180" t="s">
        <v>6451</v>
      </c>
      <c r="Z874" s="180" t="s">
        <v>182</v>
      </c>
      <c r="AA874" s="320"/>
      <c r="AE874" s="320"/>
    </row>
    <row r="875" spans="9:31" ht="14" x14ac:dyDescent="0.3">
      <c r="I875" s="376" t="s">
        <v>1140</v>
      </c>
      <c r="J875" s="376" t="s">
        <v>1141</v>
      </c>
      <c r="K875" s="376" t="s">
        <v>2137</v>
      </c>
      <c r="L875" s="376" t="s">
        <v>2139</v>
      </c>
      <c r="N875" s="180" t="s">
        <v>3052</v>
      </c>
      <c r="O875" s="180" t="s">
        <v>5245</v>
      </c>
      <c r="P875" s="180" t="s">
        <v>199</v>
      </c>
      <c r="Q875" s="180" t="s">
        <v>6452</v>
      </c>
      <c r="R875" s="320"/>
      <c r="S875" s="180" t="s">
        <v>1099</v>
      </c>
      <c r="T875" s="180" t="s">
        <v>3148</v>
      </c>
      <c r="U875" s="180" t="s">
        <v>3150</v>
      </c>
      <c r="V875" s="180" t="s">
        <v>3149</v>
      </c>
      <c r="W875" s="180" t="s">
        <v>3151</v>
      </c>
      <c r="X875" s="180" t="s">
        <v>6453</v>
      </c>
      <c r="Y875" s="180" t="s">
        <v>6454</v>
      </c>
      <c r="Z875" s="180" t="s">
        <v>182</v>
      </c>
      <c r="AA875" s="320"/>
      <c r="AE875" s="320"/>
    </row>
    <row r="876" spans="9:31" ht="14" x14ac:dyDescent="0.3">
      <c r="I876" s="376" t="s">
        <v>1140</v>
      </c>
      <c r="J876" s="376" t="s">
        <v>1142</v>
      </c>
      <c r="K876" s="376" t="s">
        <v>2137</v>
      </c>
      <c r="L876" s="376" t="s">
        <v>2140</v>
      </c>
      <c r="N876" s="180" t="s">
        <v>3052</v>
      </c>
      <c r="O876" s="180" t="s">
        <v>6455</v>
      </c>
      <c r="P876" s="180" t="s">
        <v>199</v>
      </c>
      <c r="Q876" s="180" t="s">
        <v>6456</v>
      </c>
      <c r="R876" s="320"/>
      <c r="S876" s="180" t="s">
        <v>1099</v>
      </c>
      <c r="T876" s="180" t="s">
        <v>3148</v>
      </c>
      <c r="U876" s="180" t="s">
        <v>3150</v>
      </c>
      <c r="V876" s="180" t="s">
        <v>3149</v>
      </c>
      <c r="W876" s="180" t="s">
        <v>3151</v>
      </c>
      <c r="X876" s="180" t="s">
        <v>6457</v>
      </c>
      <c r="Y876" s="180" t="s">
        <v>6458</v>
      </c>
      <c r="Z876" s="180" t="s">
        <v>182</v>
      </c>
      <c r="AA876" s="320"/>
      <c r="AE876" s="320"/>
    </row>
    <row r="877" spans="9:31" ht="14" x14ac:dyDescent="0.3">
      <c r="I877" s="376" t="s">
        <v>1140</v>
      </c>
      <c r="J877" s="376" t="s">
        <v>1143</v>
      </c>
      <c r="K877" s="376" t="s">
        <v>2137</v>
      </c>
      <c r="L877" s="376" t="s">
        <v>2141</v>
      </c>
      <c r="N877" s="180" t="s">
        <v>3052</v>
      </c>
      <c r="O877" s="180" t="s">
        <v>5357</v>
      </c>
      <c r="P877" s="180" t="s">
        <v>199</v>
      </c>
      <c r="Q877" s="180" t="s">
        <v>6459</v>
      </c>
      <c r="R877" s="320"/>
      <c r="S877" s="180" t="s">
        <v>1099</v>
      </c>
      <c r="T877" s="180" t="s">
        <v>3148</v>
      </c>
      <c r="U877" s="180" t="s">
        <v>3150</v>
      </c>
      <c r="V877" s="180" t="s">
        <v>3149</v>
      </c>
      <c r="W877" s="180" t="s">
        <v>3151</v>
      </c>
      <c r="X877" s="180" t="s">
        <v>6460</v>
      </c>
      <c r="Y877" s="180" t="s">
        <v>6461</v>
      </c>
      <c r="Z877" s="180" t="s">
        <v>182</v>
      </c>
      <c r="AA877" s="320"/>
      <c r="AE877" s="320"/>
    </row>
    <row r="878" spans="9:31" ht="14" x14ac:dyDescent="0.3">
      <c r="I878" s="376" t="s">
        <v>1144</v>
      </c>
      <c r="J878" s="376" t="s">
        <v>1144</v>
      </c>
      <c r="K878" s="376" t="s">
        <v>2142</v>
      </c>
      <c r="L878" s="376" t="s">
        <v>2143</v>
      </c>
      <c r="N878" s="180" t="s">
        <v>3157</v>
      </c>
      <c r="O878" s="180" t="s">
        <v>2729</v>
      </c>
      <c r="P878" s="180" t="s">
        <v>172</v>
      </c>
      <c r="Q878" s="180" t="s">
        <v>6057</v>
      </c>
      <c r="R878" s="320"/>
      <c r="S878" s="180" t="s">
        <v>1099</v>
      </c>
      <c r="T878" s="180" t="s">
        <v>3148</v>
      </c>
      <c r="U878" s="180" t="s">
        <v>3150</v>
      </c>
      <c r="V878" s="180" t="s">
        <v>3149</v>
      </c>
      <c r="W878" s="180" t="s">
        <v>3151</v>
      </c>
      <c r="X878" s="180" t="s">
        <v>6462</v>
      </c>
      <c r="Y878" s="180" t="s">
        <v>6463</v>
      </c>
      <c r="Z878" s="180" t="s">
        <v>182</v>
      </c>
      <c r="AA878" s="320"/>
      <c r="AE878" s="320"/>
    </row>
    <row r="879" spans="9:31" ht="14" x14ac:dyDescent="0.3">
      <c r="I879" s="376" t="s">
        <v>1144</v>
      </c>
      <c r="J879" s="376" t="s">
        <v>1145</v>
      </c>
      <c r="K879" s="376" t="s">
        <v>2142</v>
      </c>
      <c r="L879" s="376" t="s">
        <v>2144</v>
      </c>
      <c r="N879" s="180" t="s">
        <v>3157</v>
      </c>
      <c r="O879" s="180" t="s">
        <v>3107</v>
      </c>
      <c r="P879" s="180" t="s">
        <v>172</v>
      </c>
      <c r="Q879" s="180" t="s">
        <v>6066</v>
      </c>
      <c r="R879" s="320"/>
      <c r="S879" s="180" t="s">
        <v>1099</v>
      </c>
      <c r="T879" s="180" t="s">
        <v>3148</v>
      </c>
      <c r="U879" s="180" t="s">
        <v>3150</v>
      </c>
      <c r="V879" s="180" t="s">
        <v>3149</v>
      </c>
      <c r="W879" s="180" t="s">
        <v>3151</v>
      </c>
      <c r="X879" s="180" t="s">
        <v>6464</v>
      </c>
      <c r="Y879" s="180" t="s">
        <v>4464</v>
      </c>
      <c r="Z879" s="180" t="s">
        <v>182</v>
      </c>
      <c r="AA879" s="320"/>
      <c r="AE879" s="320"/>
    </row>
    <row r="880" spans="9:31" ht="14" x14ac:dyDescent="0.3">
      <c r="I880" s="180" t="s">
        <v>1144</v>
      </c>
      <c r="J880" s="180" t="s">
        <v>1146</v>
      </c>
      <c r="K880" s="180" t="s">
        <v>2142</v>
      </c>
      <c r="L880" s="180" t="s">
        <v>2145</v>
      </c>
      <c r="N880" s="180" t="s">
        <v>3157</v>
      </c>
      <c r="O880" s="180" t="s">
        <v>3157</v>
      </c>
      <c r="P880" s="180" t="s">
        <v>172</v>
      </c>
      <c r="Q880" s="180" t="s">
        <v>6047</v>
      </c>
      <c r="R880" s="320"/>
      <c r="S880" s="180" t="s">
        <v>1099</v>
      </c>
      <c r="T880" s="180" t="s">
        <v>3148</v>
      </c>
      <c r="U880" s="180" t="s">
        <v>3150</v>
      </c>
      <c r="V880" s="180" t="s">
        <v>3149</v>
      </c>
      <c r="W880" s="180" t="s">
        <v>3151</v>
      </c>
      <c r="X880" s="180" t="s">
        <v>6465</v>
      </c>
      <c r="Y880" s="180" t="s">
        <v>6466</v>
      </c>
      <c r="Z880" s="180" t="s">
        <v>182</v>
      </c>
      <c r="AA880" s="320"/>
      <c r="AE880" s="320"/>
    </row>
    <row r="881" spans="14:31" ht="14" x14ac:dyDescent="0.3">
      <c r="N881" s="180" t="s">
        <v>3157</v>
      </c>
      <c r="O881" s="180" t="s">
        <v>6055</v>
      </c>
      <c r="P881" s="180" t="s">
        <v>172</v>
      </c>
      <c r="Q881" s="180" t="s">
        <v>6054</v>
      </c>
      <c r="R881" s="320"/>
      <c r="S881" s="180" t="s">
        <v>1099</v>
      </c>
      <c r="T881" s="180" t="s">
        <v>3148</v>
      </c>
      <c r="U881" s="180" t="s">
        <v>3150</v>
      </c>
      <c r="V881" s="180" t="s">
        <v>3149</v>
      </c>
      <c r="W881" s="180" t="s">
        <v>3151</v>
      </c>
      <c r="X881" s="180" t="s">
        <v>6467</v>
      </c>
      <c r="Y881" s="180" t="s">
        <v>5236</v>
      </c>
      <c r="Z881" s="180" t="s">
        <v>182</v>
      </c>
      <c r="AA881" s="320"/>
      <c r="AE881" s="320"/>
    </row>
    <row r="882" spans="14:31" ht="14" x14ac:dyDescent="0.3">
      <c r="N882" s="180" t="s">
        <v>3157</v>
      </c>
      <c r="O882" s="180" t="s">
        <v>6064</v>
      </c>
      <c r="P882" s="180" t="s">
        <v>172</v>
      </c>
      <c r="Q882" s="180" t="s">
        <v>6063</v>
      </c>
      <c r="R882" s="320"/>
      <c r="S882" s="180" t="s">
        <v>1099</v>
      </c>
      <c r="T882" s="180" t="s">
        <v>3148</v>
      </c>
      <c r="U882" s="180" t="s">
        <v>3150</v>
      </c>
      <c r="V882" s="180" t="s">
        <v>3149</v>
      </c>
      <c r="W882" s="180" t="s">
        <v>3151</v>
      </c>
      <c r="X882" s="180" t="s">
        <v>6468</v>
      </c>
      <c r="Y882" s="180" t="s">
        <v>6469</v>
      </c>
      <c r="Z882" s="180" t="s">
        <v>182</v>
      </c>
      <c r="AA882" s="320"/>
      <c r="AE882" s="320"/>
    </row>
    <row r="883" spans="14:31" ht="14" x14ac:dyDescent="0.3">
      <c r="N883" s="180" t="s">
        <v>3157</v>
      </c>
      <c r="O883" s="180" t="s">
        <v>6061</v>
      </c>
      <c r="P883" s="180" t="s">
        <v>172</v>
      </c>
      <c r="Q883" s="180" t="s">
        <v>6060</v>
      </c>
      <c r="R883" s="320"/>
      <c r="S883" s="180" t="s">
        <v>1099</v>
      </c>
      <c r="T883" s="180" t="s">
        <v>3148</v>
      </c>
      <c r="U883" s="180" t="s">
        <v>3150</v>
      </c>
      <c r="V883" s="180" t="s">
        <v>3149</v>
      </c>
      <c r="W883" s="180" t="s">
        <v>3151</v>
      </c>
      <c r="X883" s="180" t="s">
        <v>6470</v>
      </c>
      <c r="Y883" s="180" t="s">
        <v>6471</v>
      </c>
      <c r="Z883" s="180" t="s">
        <v>182</v>
      </c>
      <c r="AA883" s="320"/>
      <c r="AE883" s="320"/>
    </row>
    <row r="884" spans="14:31" ht="14" x14ac:dyDescent="0.3">
      <c r="N884" s="180" t="s">
        <v>3157</v>
      </c>
      <c r="O884" s="180" t="s">
        <v>6051</v>
      </c>
      <c r="P884" s="180" t="s">
        <v>172</v>
      </c>
      <c r="Q884" s="180" t="s">
        <v>6050</v>
      </c>
      <c r="R884" s="320"/>
      <c r="S884" s="180" t="s">
        <v>1099</v>
      </c>
      <c r="T884" s="180" t="s">
        <v>3148</v>
      </c>
      <c r="U884" s="180" t="s">
        <v>3160</v>
      </c>
      <c r="V884" s="180" t="s">
        <v>3159</v>
      </c>
      <c r="W884" s="180" t="s">
        <v>3164</v>
      </c>
      <c r="X884" s="180" t="s">
        <v>5480</v>
      </c>
      <c r="Y884" s="180" t="s">
        <v>5479</v>
      </c>
      <c r="Z884" s="180" t="s">
        <v>392</v>
      </c>
      <c r="AA884" s="320"/>
      <c r="AE884" s="320"/>
    </row>
    <row r="885" spans="14:31" ht="14" x14ac:dyDescent="0.3">
      <c r="N885" s="180" t="s">
        <v>460</v>
      </c>
      <c r="O885" s="180" t="s">
        <v>6472</v>
      </c>
      <c r="P885" s="180" t="s">
        <v>12</v>
      </c>
      <c r="Q885" s="180" t="s">
        <v>6473</v>
      </c>
      <c r="R885" s="320"/>
      <c r="S885" s="180" t="s">
        <v>1099</v>
      </c>
      <c r="T885" s="180" t="s">
        <v>3148</v>
      </c>
      <c r="U885" s="180" t="s">
        <v>3160</v>
      </c>
      <c r="V885" s="180" t="s">
        <v>3159</v>
      </c>
      <c r="W885" s="180" t="s">
        <v>3164</v>
      </c>
      <c r="X885" s="180" t="s">
        <v>5468</v>
      </c>
      <c r="Y885" s="180" t="s">
        <v>5467</v>
      </c>
      <c r="Z885" s="180" t="s">
        <v>392</v>
      </c>
      <c r="AA885" s="320"/>
      <c r="AE885" s="320"/>
    </row>
    <row r="886" spans="14:31" ht="14" x14ac:dyDescent="0.3">
      <c r="N886" s="180" t="s">
        <v>460</v>
      </c>
      <c r="O886" s="180" t="s">
        <v>6474</v>
      </c>
      <c r="P886" s="180" t="s">
        <v>12</v>
      </c>
      <c r="Q886" s="180" t="s">
        <v>6475</v>
      </c>
      <c r="R886" s="320"/>
      <c r="S886" s="180" t="s">
        <v>1099</v>
      </c>
      <c r="T886" s="180" t="s">
        <v>3148</v>
      </c>
      <c r="U886" s="180" t="s">
        <v>3160</v>
      </c>
      <c r="V886" s="180" t="s">
        <v>3159</v>
      </c>
      <c r="W886" s="180" t="s">
        <v>3164</v>
      </c>
      <c r="X886" s="180" t="s">
        <v>5494</v>
      </c>
      <c r="Y886" s="180" t="s">
        <v>5493</v>
      </c>
      <c r="Z886" s="180" t="s">
        <v>392</v>
      </c>
      <c r="AA886" s="320"/>
      <c r="AE886" s="320"/>
    </row>
    <row r="887" spans="14:31" ht="14" x14ac:dyDescent="0.3">
      <c r="N887" s="180" t="s">
        <v>460</v>
      </c>
      <c r="O887" s="180" t="s">
        <v>6476</v>
      </c>
      <c r="P887" s="180" t="s">
        <v>12</v>
      </c>
      <c r="Q887" s="180" t="s">
        <v>6477</v>
      </c>
      <c r="R887" s="320"/>
      <c r="S887" s="180" t="s">
        <v>1099</v>
      </c>
      <c r="T887" s="180" t="s">
        <v>3148</v>
      </c>
      <c r="U887" s="180" t="s">
        <v>3160</v>
      </c>
      <c r="V887" s="180" t="s">
        <v>3159</v>
      </c>
      <c r="W887" s="180" t="s">
        <v>3164</v>
      </c>
      <c r="X887" s="180" t="s">
        <v>5483</v>
      </c>
      <c r="Y887" s="180" t="s">
        <v>5482</v>
      </c>
      <c r="Z887" s="180" t="s">
        <v>392</v>
      </c>
      <c r="AA887" s="320"/>
      <c r="AE887" s="320"/>
    </row>
    <row r="888" spans="14:31" ht="14" x14ac:dyDescent="0.3">
      <c r="N888" s="180" t="s">
        <v>460</v>
      </c>
      <c r="O888" s="180" t="s">
        <v>6478</v>
      </c>
      <c r="P888" s="180" t="s">
        <v>12</v>
      </c>
      <c r="Q888" s="180" t="s">
        <v>6479</v>
      </c>
      <c r="R888" s="320"/>
      <c r="S888" s="180" t="s">
        <v>1099</v>
      </c>
      <c r="T888" s="180" t="s">
        <v>3148</v>
      </c>
      <c r="U888" s="180" t="s">
        <v>3160</v>
      </c>
      <c r="V888" s="180" t="s">
        <v>3159</v>
      </c>
      <c r="W888" s="180" t="s">
        <v>3164</v>
      </c>
      <c r="X888" s="180" t="s">
        <v>5464</v>
      </c>
      <c r="Y888" s="180" t="s">
        <v>5463</v>
      </c>
      <c r="Z888" s="180" t="s">
        <v>392</v>
      </c>
      <c r="AA888" s="320"/>
      <c r="AE888" s="320"/>
    </row>
    <row r="889" spans="14:31" ht="14" x14ac:dyDescent="0.3">
      <c r="N889" s="180" t="s">
        <v>460</v>
      </c>
      <c r="O889" s="180" t="s">
        <v>6480</v>
      </c>
      <c r="P889" s="180" t="s">
        <v>12</v>
      </c>
      <c r="Q889" s="180" t="s">
        <v>6481</v>
      </c>
      <c r="R889" s="320"/>
      <c r="S889" s="180" t="s">
        <v>1099</v>
      </c>
      <c r="T889" s="180" t="s">
        <v>3148</v>
      </c>
      <c r="U889" s="180" t="s">
        <v>3160</v>
      </c>
      <c r="V889" s="180" t="s">
        <v>3159</v>
      </c>
      <c r="W889" s="180" t="s">
        <v>3164</v>
      </c>
      <c r="X889" s="180" t="s">
        <v>5453</v>
      </c>
      <c r="Y889" s="180" t="s">
        <v>5066</v>
      </c>
      <c r="Z889" s="180" t="s">
        <v>392</v>
      </c>
      <c r="AA889" s="320"/>
      <c r="AE889" s="320"/>
    </row>
    <row r="890" spans="14:31" ht="14" x14ac:dyDescent="0.3">
      <c r="N890" s="180" t="s">
        <v>460</v>
      </c>
      <c r="O890" s="180" t="s">
        <v>6482</v>
      </c>
      <c r="P890" s="180" t="s">
        <v>12</v>
      </c>
      <c r="Q890" s="180" t="s">
        <v>6483</v>
      </c>
      <c r="R890" s="320"/>
      <c r="S890" s="180" t="s">
        <v>1099</v>
      </c>
      <c r="T890" s="180" t="s">
        <v>3148</v>
      </c>
      <c r="U890" s="180" t="s">
        <v>3160</v>
      </c>
      <c r="V890" s="180" t="s">
        <v>3159</v>
      </c>
      <c r="W890" s="180" t="s">
        <v>3164</v>
      </c>
      <c r="X890" s="180" t="s">
        <v>5487</v>
      </c>
      <c r="Y890" s="180" t="s">
        <v>5486</v>
      </c>
      <c r="Z890" s="180" t="s">
        <v>392</v>
      </c>
      <c r="AA890" s="320"/>
      <c r="AE890" s="320"/>
    </row>
    <row r="891" spans="14:31" ht="14" x14ac:dyDescent="0.3">
      <c r="N891" s="180" t="s">
        <v>460</v>
      </c>
      <c r="O891" s="180" t="s">
        <v>6484</v>
      </c>
      <c r="P891" s="180" t="s">
        <v>12</v>
      </c>
      <c r="Q891" s="180" t="s">
        <v>6485</v>
      </c>
      <c r="R891" s="320"/>
      <c r="S891" s="180" t="s">
        <v>1099</v>
      </c>
      <c r="T891" s="180" t="s">
        <v>3148</v>
      </c>
      <c r="U891" s="180" t="s">
        <v>3160</v>
      </c>
      <c r="V891" s="180" t="s">
        <v>3159</v>
      </c>
      <c r="W891" s="180" t="s">
        <v>3164</v>
      </c>
      <c r="X891" s="180" t="s">
        <v>5498</v>
      </c>
      <c r="Y891" s="180" t="s">
        <v>5497</v>
      </c>
      <c r="Z891" s="180" t="s">
        <v>392</v>
      </c>
      <c r="AA891" s="320"/>
      <c r="AE891" s="320"/>
    </row>
    <row r="892" spans="14:31" ht="14" x14ac:dyDescent="0.3">
      <c r="N892" s="180" t="s">
        <v>460</v>
      </c>
      <c r="O892" s="180" t="s">
        <v>6486</v>
      </c>
      <c r="P892" s="180" t="s">
        <v>12</v>
      </c>
      <c r="Q892" s="180" t="s">
        <v>6487</v>
      </c>
      <c r="R892" s="320"/>
      <c r="S892" s="180" t="s">
        <v>1099</v>
      </c>
      <c r="T892" s="180" t="s">
        <v>3148</v>
      </c>
      <c r="U892" s="180" t="s">
        <v>3160</v>
      </c>
      <c r="V892" s="180" t="s">
        <v>3159</v>
      </c>
      <c r="W892" s="180" t="s">
        <v>3164</v>
      </c>
      <c r="X892" s="180" t="s">
        <v>5460</v>
      </c>
      <c r="Y892" s="180" t="s">
        <v>1754</v>
      </c>
      <c r="Z892" s="180" t="s">
        <v>392</v>
      </c>
      <c r="AA892" s="320"/>
      <c r="AE892" s="320"/>
    </row>
    <row r="893" spans="14:31" ht="14" x14ac:dyDescent="0.3">
      <c r="N893" s="180" t="s">
        <v>460</v>
      </c>
      <c r="O893" s="180" t="s">
        <v>6488</v>
      </c>
      <c r="P893" s="180" t="s">
        <v>12</v>
      </c>
      <c r="Q893" s="180" t="s">
        <v>6489</v>
      </c>
      <c r="R893" s="320"/>
      <c r="S893" s="180" t="s">
        <v>1099</v>
      </c>
      <c r="T893" s="180" t="s">
        <v>3148</v>
      </c>
      <c r="U893" s="180" t="s">
        <v>3160</v>
      </c>
      <c r="V893" s="180" t="s">
        <v>3159</v>
      </c>
      <c r="W893" s="180" t="s">
        <v>3164</v>
      </c>
      <c r="X893" s="180" t="s">
        <v>5472</v>
      </c>
      <c r="Y893" s="180" t="s">
        <v>5471</v>
      </c>
      <c r="Z893" s="180" t="s">
        <v>392</v>
      </c>
      <c r="AA893" s="320"/>
      <c r="AE893" s="320"/>
    </row>
    <row r="894" spans="14:31" ht="14" x14ac:dyDescent="0.3">
      <c r="N894" s="180" t="s">
        <v>460</v>
      </c>
      <c r="O894" s="180" t="s">
        <v>6490</v>
      </c>
      <c r="P894" s="180" t="s">
        <v>12</v>
      </c>
      <c r="Q894" s="180" t="s">
        <v>6491</v>
      </c>
      <c r="R894" s="320"/>
      <c r="S894" s="180" t="s">
        <v>1099</v>
      </c>
      <c r="T894" s="180" t="s">
        <v>3148</v>
      </c>
      <c r="U894" s="180" t="s">
        <v>3160</v>
      </c>
      <c r="V894" s="180" t="s">
        <v>3159</v>
      </c>
      <c r="W894" s="180" t="s">
        <v>3164</v>
      </c>
      <c r="X894" s="180" t="s">
        <v>5457</v>
      </c>
      <c r="Y894" s="180" t="s">
        <v>5456</v>
      </c>
      <c r="Z894" s="180" t="s">
        <v>392</v>
      </c>
      <c r="AA894" s="320"/>
      <c r="AE894" s="320"/>
    </row>
    <row r="895" spans="14:31" ht="14" x14ac:dyDescent="0.3">
      <c r="N895" s="180" t="s">
        <v>460</v>
      </c>
      <c r="O895" s="180" t="s">
        <v>6492</v>
      </c>
      <c r="P895" s="180" t="s">
        <v>12</v>
      </c>
      <c r="Q895" s="180" t="s">
        <v>6493</v>
      </c>
      <c r="R895" s="320"/>
      <c r="S895" s="180" t="s">
        <v>1099</v>
      </c>
      <c r="T895" s="180" t="s">
        <v>3148</v>
      </c>
      <c r="U895" s="180" t="s">
        <v>3160</v>
      </c>
      <c r="V895" s="180" t="s">
        <v>3159</v>
      </c>
      <c r="W895" s="180" t="s">
        <v>3164</v>
      </c>
      <c r="X895" s="180" t="s">
        <v>5476</v>
      </c>
      <c r="Y895" s="180" t="s">
        <v>5475</v>
      </c>
      <c r="Z895" s="180" t="s">
        <v>392</v>
      </c>
      <c r="AA895" s="320"/>
      <c r="AE895" s="320"/>
    </row>
    <row r="896" spans="14:31" ht="14" x14ac:dyDescent="0.3">
      <c r="N896" s="180" t="s">
        <v>460</v>
      </c>
      <c r="O896" s="180" t="s">
        <v>6494</v>
      </c>
      <c r="P896" s="180" t="s">
        <v>12</v>
      </c>
      <c r="Q896" s="180" t="s">
        <v>6495</v>
      </c>
      <c r="R896" s="320"/>
      <c r="S896" s="180" t="s">
        <v>1099</v>
      </c>
      <c r="T896" s="180" t="s">
        <v>3148</v>
      </c>
      <c r="U896" s="180" t="s">
        <v>3160</v>
      </c>
      <c r="V896" s="180" t="s">
        <v>3159</v>
      </c>
      <c r="W896" s="180" t="s">
        <v>3164</v>
      </c>
      <c r="X896" s="180" t="s">
        <v>5502</v>
      </c>
      <c r="Y896" s="180" t="s">
        <v>5501</v>
      </c>
      <c r="Z896" s="180" t="s">
        <v>392</v>
      </c>
      <c r="AA896" s="320"/>
      <c r="AE896" s="320"/>
    </row>
    <row r="897" spans="14:31" ht="14" x14ac:dyDescent="0.3">
      <c r="N897" s="180" t="s">
        <v>460</v>
      </c>
      <c r="O897" s="180" t="s">
        <v>6496</v>
      </c>
      <c r="P897" s="180" t="s">
        <v>12</v>
      </c>
      <c r="Q897" s="180" t="s">
        <v>6497</v>
      </c>
      <c r="R897" s="320"/>
      <c r="S897" s="180" t="s">
        <v>1099</v>
      </c>
      <c r="T897" s="180" t="s">
        <v>3148</v>
      </c>
      <c r="U897" s="180" t="s">
        <v>3160</v>
      </c>
      <c r="V897" s="180" t="s">
        <v>3159</v>
      </c>
      <c r="W897" s="180" t="s">
        <v>3164</v>
      </c>
      <c r="X897" s="180" t="s">
        <v>5490</v>
      </c>
      <c r="Y897" s="180" t="s">
        <v>5489</v>
      </c>
      <c r="Z897" s="180" t="s">
        <v>392</v>
      </c>
      <c r="AA897" s="320"/>
      <c r="AE897" s="320"/>
    </row>
    <row r="898" spans="14:31" ht="14" x14ac:dyDescent="0.3">
      <c r="N898" s="180" t="s">
        <v>460</v>
      </c>
      <c r="O898" s="180" t="s">
        <v>6498</v>
      </c>
      <c r="P898" s="180" t="s">
        <v>12</v>
      </c>
      <c r="Q898" s="180" t="s">
        <v>6499</v>
      </c>
      <c r="R898" s="320"/>
      <c r="S898" s="180" t="s">
        <v>1099</v>
      </c>
      <c r="T898" s="180" t="s">
        <v>3148</v>
      </c>
      <c r="U898" s="180" t="s">
        <v>3160</v>
      </c>
      <c r="V898" s="180" t="s">
        <v>3159</v>
      </c>
      <c r="W898" s="180" t="s">
        <v>3165</v>
      </c>
      <c r="X898" s="180" t="s">
        <v>6204</v>
      </c>
      <c r="Y898" s="180" t="s">
        <v>6203</v>
      </c>
      <c r="Z898" s="180" t="s">
        <v>395</v>
      </c>
      <c r="AA898" s="320"/>
      <c r="AE898" s="320"/>
    </row>
    <row r="899" spans="14:31" ht="14" x14ac:dyDescent="0.3">
      <c r="N899" s="180" t="s">
        <v>460</v>
      </c>
      <c r="O899" s="180" t="s">
        <v>6500</v>
      </c>
      <c r="P899" s="180" t="s">
        <v>12</v>
      </c>
      <c r="Q899" s="180" t="s">
        <v>6501</v>
      </c>
      <c r="R899" s="320"/>
      <c r="S899" s="180" t="s">
        <v>1099</v>
      </c>
      <c r="T899" s="180" t="s">
        <v>3148</v>
      </c>
      <c r="U899" s="180" t="s">
        <v>3160</v>
      </c>
      <c r="V899" s="180" t="s">
        <v>3159</v>
      </c>
      <c r="W899" s="180" t="s">
        <v>3165</v>
      </c>
      <c r="X899" s="180" t="s">
        <v>6216</v>
      </c>
      <c r="Y899" s="180" t="s">
        <v>6215</v>
      </c>
      <c r="Z899" s="180" t="s">
        <v>395</v>
      </c>
      <c r="AA899" s="320"/>
      <c r="AE899" s="320"/>
    </row>
    <row r="900" spans="14:31" ht="14" x14ac:dyDescent="0.3">
      <c r="N900" s="180" t="s">
        <v>460</v>
      </c>
      <c r="O900" s="180" t="s">
        <v>6502</v>
      </c>
      <c r="P900" s="180" t="s">
        <v>12</v>
      </c>
      <c r="Q900" s="180" t="s">
        <v>6503</v>
      </c>
      <c r="R900" s="320"/>
      <c r="S900" s="180" t="s">
        <v>1099</v>
      </c>
      <c r="T900" s="180" t="s">
        <v>3148</v>
      </c>
      <c r="U900" s="180" t="s">
        <v>3160</v>
      </c>
      <c r="V900" s="180" t="s">
        <v>3159</v>
      </c>
      <c r="W900" s="180" t="s">
        <v>3165</v>
      </c>
      <c r="X900" s="180" t="s">
        <v>6245</v>
      </c>
      <c r="Y900" s="180" t="s">
        <v>6244</v>
      </c>
      <c r="Z900" s="180" t="s">
        <v>395</v>
      </c>
      <c r="AA900" s="320"/>
      <c r="AE900" s="320"/>
    </row>
    <row r="901" spans="14:31" ht="14" x14ac:dyDescent="0.3">
      <c r="N901" s="180" t="s">
        <v>460</v>
      </c>
      <c r="O901" s="180" t="s">
        <v>6504</v>
      </c>
      <c r="P901" s="180" t="s">
        <v>12</v>
      </c>
      <c r="Q901" s="180" t="s">
        <v>6505</v>
      </c>
      <c r="R901" s="320"/>
      <c r="S901" s="180" t="s">
        <v>1099</v>
      </c>
      <c r="T901" s="180" t="s">
        <v>3148</v>
      </c>
      <c r="U901" s="180" t="s">
        <v>3160</v>
      </c>
      <c r="V901" s="180" t="s">
        <v>3159</v>
      </c>
      <c r="W901" s="180" t="s">
        <v>3165</v>
      </c>
      <c r="X901" s="180" t="s">
        <v>6200</v>
      </c>
      <c r="Y901" s="180" t="s">
        <v>6199</v>
      </c>
      <c r="Z901" s="180" t="s">
        <v>395</v>
      </c>
      <c r="AA901" s="320"/>
      <c r="AE901" s="320"/>
    </row>
    <row r="902" spans="14:31" ht="14" x14ac:dyDescent="0.3">
      <c r="N902" s="180" t="s">
        <v>460</v>
      </c>
      <c r="O902" s="180" t="s">
        <v>6506</v>
      </c>
      <c r="P902" s="180" t="s">
        <v>12</v>
      </c>
      <c r="Q902" s="180" t="s">
        <v>6507</v>
      </c>
      <c r="R902" s="320"/>
      <c r="S902" s="180" t="s">
        <v>1099</v>
      </c>
      <c r="T902" s="180" t="s">
        <v>3148</v>
      </c>
      <c r="U902" s="180" t="s">
        <v>3160</v>
      </c>
      <c r="V902" s="180" t="s">
        <v>3159</v>
      </c>
      <c r="W902" s="180" t="s">
        <v>3165</v>
      </c>
      <c r="X902" s="180" t="s">
        <v>6166</v>
      </c>
      <c r="Y902" s="180" t="s">
        <v>5456</v>
      </c>
      <c r="Z902" s="180" t="s">
        <v>395</v>
      </c>
      <c r="AA902" s="320"/>
      <c r="AE902" s="320"/>
    </row>
    <row r="903" spans="14:31" ht="14" x14ac:dyDescent="0.3">
      <c r="N903" s="180" t="s">
        <v>460</v>
      </c>
      <c r="O903" s="180" t="s">
        <v>4896</v>
      </c>
      <c r="P903" s="180" t="s">
        <v>12</v>
      </c>
      <c r="Q903" s="180" t="s">
        <v>6508</v>
      </c>
      <c r="R903" s="320"/>
      <c r="S903" s="180" t="s">
        <v>1099</v>
      </c>
      <c r="T903" s="180" t="s">
        <v>3148</v>
      </c>
      <c r="U903" s="180" t="s">
        <v>3160</v>
      </c>
      <c r="V903" s="180" t="s">
        <v>3159</v>
      </c>
      <c r="W903" s="180" t="s">
        <v>3165</v>
      </c>
      <c r="X903" s="180" t="s">
        <v>6196</v>
      </c>
      <c r="Y903" s="180" t="s">
        <v>6195</v>
      </c>
      <c r="Z903" s="180" t="s">
        <v>395</v>
      </c>
      <c r="AA903" s="320"/>
      <c r="AE903" s="320"/>
    </row>
    <row r="904" spans="14:31" ht="14" x14ac:dyDescent="0.3">
      <c r="N904" s="180" t="s">
        <v>460</v>
      </c>
      <c r="O904" s="180" t="s">
        <v>6509</v>
      </c>
      <c r="P904" s="180" t="s">
        <v>12</v>
      </c>
      <c r="Q904" s="180" t="s">
        <v>6510</v>
      </c>
      <c r="R904" s="320"/>
      <c r="S904" s="180" t="s">
        <v>1099</v>
      </c>
      <c r="T904" s="180" t="s">
        <v>3148</v>
      </c>
      <c r="U904" s="180" t="s">
        <v>3160</v>
      </c>
      <c r="V904" s="180" t="s">
        <v>3159</v>
      </c>
      <c r="W904" s="180" t="s">
        <v>3165</v>
      </c>
      <c r="X904" s="180" t="s">
        <v>6192</v>
      </c>
      <c r="Y904" s="180" t="s">
        <v>6191</v>
      </c>
      <c r="Z904" s="180" t="s">
        <v>395</v>
      </c>
      <c r="AA904" s="320"/>
      <c r="AE904" s="320"/>
    </row>
    <row r="905" spans="14:31" ht="14" x14ac:dyDescent="0.3">
      <c r="N905" s="180" t="s">
        <v>460</v>
      </c>
      <c r="O905" s="180" t="s">
        <v>6511</v>
      </c>
      <c r="P905" s="180" t="s">
        <v>12</v>
      </c>
      <c r="Q905" s="180" t="s">
        <v>6512</v>
      </c>
      <c r="R905" s="320"/>
      <c r="S905" s="180" t="s">
        <v>1099</v>
      </c>
      <c r="T905" s="180" t="s">
        <v>3148</v>
      </c>
      <c r="U905" s="180" t="s">
        <v>3160</v>
      </c>
      <c r="V905" s="180" t="s">
        <v>3159</v>
      </c>
      <c r="W905" s="180" t="s">
        <v>3165</v>
      </c>
      <c r="X905" s="180" t="s">
        <v>6176</v>
      </c>
      <c r="Y905" s="180" t="s">
        <v>6175</v>
      </c>
      <c r="Z905" s="180" t="s">
        <v>395</v>
      </c>
      <c r="AA905" s="320"/>
      <c r="AE905" s="320"/>
    </row>
    <row r="906" spans="14:31" ht="14" x14ac:dyDescent="0.3">
      <c r="N906" s="180" t="s">
        <v>460</v>
      </c>
      <c r="O906" s="180" t="s">
        <v>6513</v>
      </c>
      <c r="P906" s="180" t="s">
        <v>12</v>
      </c>
      <c r="Q906" s="180" t="s">
        <v>6514</v>
      </c>
      <c r="R906" s="320"/>
      <c r="S906" s="180" t="s">
        <v>1099</v>
      </c>
      <c r="T906" s="180" t="s">
        <v>3148</v>
      </c>
      <c r="U906" s="180" t="s">
        <v>3160</v>
      </c>
      <c r="V906" s="180" t="s">
        <v>3159</v>
      </c>
      <c r="W906" s="180" t="s">
        <v>3165</v>
      </c>
      <c r="X906" s="180" t="s">
        <v>6220</v>
      </c>
      <c r="Y906" s="180" t="s">
        <v>6219</v>
      </c>
      <c r="Z906" s="180" t="s">
        <v>395</v>
      </c>
      <c r="AA906" s="320"/>
      <c r="AE906" s="320"/>
    </row>
    <row r="907" spans="14:31" ht="14" x14ac:dyDescent="0.3">
      <c r="N907" s="180" t="s">
        <v>3137</v>
      </c>
      <c r="O907" s="180" t="s">
        <v>4515</v>
      </c>
      <c r="P907" s="180" t="s">
        <v>365</v>
      </c>
      <c r="Q907" s="180" t="s">
        <v>6515</v>
      </c>
      <c r="R907" s="320"/>
      <c r="S907" s="180" t="s">
        <v>1099</v>
      </c>
      <c r="T907" s="180" t="s">
        <v>3148</v>
      </c>
      <c r="U907" s="180" t="s">
        <v>3160</v>
      </c>
      <c r="V907" s="180" t="s">
        <v>3159</v>
      </c>
      <c r="W907" s="180" t="s">
        <v>3165</v>
      </c>
      <c r="X907" s="180" t="s">
        <v>6184</v>
      </c>
      <c r="Y907" s="180" t="s">
        <v>6183</v>
      </c>
      <c r="Z907" s="180" t="s">
        <v>395</v>
      </c>
      <c r="AA907" s="320"/>
      <c r="AE907" s="320"/>
    </row>
    <row r="908" spans="14:31" ht="14" x14ac:dyDescent="0.3">
      <c r="N908" s="180" t="s">
        <v>3137</v>
      </c>
      <c r="O908" s="180" t="s">
        <v>6516</v>
      </c>
      <c r="P908" s="180" t="s">
        <v>365</v>
      </c>
      <c r="Q908" s="180" t="s">
        <v>6517</v>
      </c>
      <c r="R908" s="320"/>
      <c r="S908" s="180" t="s">
        <v>1099</v>
      </c>
      <c r="T908" s="180" t="s">
        <v>3148</v>
      </c>
      <c r="U908" s="180" t="s">
        <v>3160</v>
      </c>
      <c r="V908" s="180" t="s">
        <v>3159</v>
      </c>
      <c r="W908" s="180" t="s">
        <v>3165</v>
      </c>
      <c r="X908" s="180" t="s">
        <v>6180</v>
      </c>
      <c r="Y908" s="180" t="s">
        <v>6179</v>
      </c>
      <c r="Z908" s="180" t="s">
        <v>395</v>
      </c>
      <c r="AA908" s="320"/>
      <c r="AE908" s="320"/>
    </row>
    <row r="909" spans="14:31" ht="14" x14ac:dyDescent="0.3">
      <c r="N909" s="180" t="s">
        <v>3137</v>
      </c>
      <c r="O909" s="180" t="s">
        <v>6518</v>
      </c>
      <c r="P909" s="180" t="s">
        <v>365</v>
      </c>
      <c r="Q909" s="180" t="s">
        <v>6519</v>
      </c>
      <c r="R909" s="320"/>
      <c r="S909" s="180" t="s">
        <v>1099</v>
      </c>
      <c r="T909" s="180" t="s">
        <v>3148</v>
      </c>
      <c r="U909" s="180" t="s">
        <v>3160</v>
      </c>
      <c r="V909" s="180" t="s">
        <v>3159</v>
      </c>
      <c r="W909" s="180" t="s">
        <v>3165</v>
      </c>
      <c r="X909" s="180" t="s">
        <v>6227</v>
      </c>
      <c r="Y909" s="180" t="s">
        <v>6226</v>
      </c>
      <c r="Z909" s="180" t="s">
        <v>395</v>
      </c>
      <c r="AA909" s="320"/>
      <c r="AE909" s="320"/>
    </row>
    <row r="910" spans="14:31" ht="14" x14ac:dyDescent="0.3">
      <c r="N910" s="180" t="s">
        <v>3137</v>
      </c>
      <c r="O910" s="180" t="s">
        <v>6520</v>
      </c>
      <c r="P910" s="180" t="s">
        <v>365</v>
      </c>
      <c r="Q910" s="180" t="s">
        <v>6521</v>
      </c>
      <c r="R910" s="320"/>
      <c r="S910" s="180" t="s">
        <v>1099</v>
      </c>
      <c r="T910" s="180" t="s">
        <v>3148</v>
      </c>
      <c r="U910" s="180" t="s">
        <v>3160</v>
      </c>
      <c r="V910" s="180" t="s">
        <v>3159</v>
      </c>
      <c r="W910" s="180" t="s">
        <v>3165</v>
      </c>
      <c r="X910" s="180" t="s">
        <v>6235</v>
      </c>
      <c r="Y910" s="180" t="s">
        <v>6234</v>
      </c>
      <c r="Z910" s="180" t="s">
        <v>395</v>
      </c>
      <c r="AA910" s="320"/>
      <c r="AE910" s="320"/>
    </row>
    <row r="911" spans="14:31" ht="14" x14ac:dyDescent="0.3">
      <c r="N911" s="180" t="s">
        <v>3137</v>
      </c>
      <c r="O911" s="180" t="s">
        <v>6522</v>
      </c>
      <c r="P911" s="180" t="s">
        <v>365</v>
      </c>
      <c r="Q911" s="180" t="s">
        <v>6523</v>
      </c>
      <c r="R911" s="320"/>
      <c r="S911" s="180" t="s">
        <v>1099</v>
      </c>
      <c r="T911" s="180" t="s">
        <v>3148</v>
      </c>
      <c r="U911" s="180" t="s">
        <v>3160</v>
      </c>
      <c r="V911" s="180" t="s">
        <v>3159</v>
      </c>
      <c r="W911" s="180" t="s">
        <v>3165</v>
      </c>
      <c r="X911" s="180" t="s">
        <v>6164</v>
      </c>
      <c r="Y911" s="180" t="s">
        <v>6163</v>
      </c>
      <c r="Z911" s="180" t="s">
        <v>395</v>
      </c>
      <c r="AA911" s="320"/>
      <c r="AE911" s="320"/>
    </row>
    <row r="912" spans="14:31" ht="14" x14ac:dyDescent="0.3">
      <c r="N912" s="180" t="s">
        <v>3137</v>
      </c>
      <c r="O912" s="180" t="s">
        <v>6524</v>
      </c>
      <c r="P912" s="180" t="s">
        <v>365</v>
      </c>
      <c r="Q912" s="180" t="s">
        <v>6525</v>
      </c>
      <c r="R912" s="320"/>
      <c r="S912" s="180" t="s">
        <v>1099</v>
      </c>
      <c r="T912" s="180" t="s">
        <v>3148</v>
      </c>
      <c r="U912" s="180" t="s">
        <v>3160</v>
      </c>
      <c r="V912" s="180" t="s">
        <v>3159</v>
      </c>
      <c r="W912" s="180" t="s">
        <v>3165</v>
      </c>
      <c r="X912" s="180" t="s">
        <v>6208</v>
      </c>
      <c r="Y912" s="180" t="s">
        <v>6207</v>
      </c>
      <c r="Z912" s="180" t="s">
        <v>395</v>
      </c>
      <c r="AA912" s="320"/>
      <c r="AE912" s="320"/>
    </row>
    <row r="913" spans="14:31" ht="14" x14ac:dyDescent="0.3">
      <c r="N913" s="180" t="s">
        <v>3137</v>
      </c>
      <c r="O913" s="180" t="s">
        <v>6526</v>
      </c>
      <c r="P913" s="180" t="s">
        <v>365</v>
      </c>
      <c r="Q913" s="180" t="s">
        <v>6527</v>
      </c>
      <c r="R913" s="320"/>
      <c r="S913" s="180" t="s">
        <v>1099</v>
      </c>
      <c r="T913" s="180" t="s">
        <v>3148</v>
      </c>
      <c r="U913" s="180" t="s">
        <v>3160</v>
      </c>
      <c r="V913" s="180" t="s">
        <v>3159</v>
      </c>
      <c r="W913" s="180" t="s">
        <v>3165</v>
      </c>
      <c r="X913" s="180" t="s">
        <v>6212</v>
      </c>
      <c r="Y913" s="180" t="s">
        <v>6211</v>
      </c>
      <c r="Z913" s="180" t="s">
        <v>395</v>
      </c>
      <c r="AA913" s="320"/>
      <c r="AE913" s="320"/>
    </row>
    <row r="914" spans="14:31" ht="14" x14ac:dyDescent="0.3">
      <c r="N914" s="180" t="s">
        <v>3137</v>
      </c>
      <c r="O914" s="180" t="s">
        <v>6528</v>
      </c>
      <c r="P914" s="180" t="s">
        <v>365</v>
      </c>
      <c r="Q914" s="180" t="s">
        <v>6529</v>
      </c>
      <c r="R914" s="320"/>
      <c r="S914" s="180" t="s">
        <v>1099</v>
      </c>
      <c r="T914" s="180" t="s">
        <v>3148</v>
      </c>
      <c r="U914" s="180" t="s">
        <v>3160</v>
      </c>
      <c r="V914" s="180" t="s">
        <v>3159</v>
      </c>
      <c r="W914" s="180" t="s">
        <v>3165</v>
      </c>
      <c r="X914" s="180" t="s">
        <v>6160</v>
      </c>
      <c r="Y914" s="180" t="s">
        <v>6159</v>
      </c>
      <c r="Z914" s="180" t="s">
        <v>395</v>
      </c>
      <c r="AA914" s="320"/>
      <c r="AE914" s="320"/>
    </row>
    <row r="915" spans="14:31" ht="14" x14ac:dyDescent="0.3">
      <c r="N915" s="180" t="s">
        <v>3137</v>
      </c>
      <c r="O915" s="180" t="s">
        <v>6530</v>
      </c>
      <c r="P915" s="180" t="s">
        <v>365</v>
      </c>
      <c r="Q915" s="180" t="s">
        <v>6531</v>
      </c>
      <c r="R915" s="320"/>
      <c r="S915" s="180" t="s">
        <v>1099</v>
      </c>
      <c r="T915" s="180" t="s">
        <v>3148</v>
      </c>
      <c r="U915" s="180" t="s">
        <v>3160</v>
      </c>
      <c r="V915" s="180" t="s">
        <v>3159</v>
      </c>
      <c r="W915" s="180" t="s">
        <v>3165</v>
      </c>
      <c r="X915" s="180" t="s">
        <v>6156</v>
      </c>
      <c r="Y915" s="180" t="s">
        <v>6155</v>
      </c>
      <c r="Z915" s="180" t="s">
        <v>395</v>
      </c>
      <c r="AA915" s="320"/>
      <c r="AE915" s="320"/>
    </row>
    <row r="916" spans="14:31" ht="14" x14ac:dyDescent="0.3">
      <c r="N916" s="180" t="s">
        <v>3137</v>
      </c>
      <c r="O916" s="180" t="s">
        <v>6532</v>
      </c>
      <c r="P916" s="180" t="s">
        <v>365</v>
      </c>
      <c r="Q916" s="180" t="s">
        <v>6533</v>
      </c>
      <c r="R916" s="320"/>
      <c r="S916" s="180" t="s">
        <v>1099</v>
      </c>
      <c r="T916" s="180" t="s">
        <v>3148</v>
      </c>
      <c r="U916" s="180" t="s">
        <v>3160</v>
      </c>
      <c r="V916" s="180" t="s">
        <v>3159</v>
      </c>
      <c r="W916" s="180" t="s">
        <v>3165</v>
      </c>
      <c r="X916" s="180" t="s">
        <v>6172</v>
      </c>
      <c r="Y916" s="180" t="s">
        <v>3175</v>
      </c>
      <c r="Z916" s="180" t="s">
        <v>395</v>
      </c>
      <c r="AA916" s="320"/>
      <c r="AE916" s="320"/>
    </row>
    <row r="917" spans="14:31" ht="14" x14ac:dyDescent="0.3">
      <c r="N917" s="180" t="s">
        <v>3137</v>
      </c>
      <c r="O917" s="180" t="s">
        <v>6534</v>
      </c>
      <c r="P917" s="180" t="s">
        <v>365</v>
      </c>
      <c r="Q917" s="180" t="s">
        <v>6535</v>
      </c>
      <c r="R917" s="320"/>
      <c r="S917" s="180" t="s">
        <v>1099</v>
      </c>
      <c r="T917" s="180" t="s">
        <v>3148</v>
      </c>
      <c r="U917" s="180" t="s">
        <v>3160</v>
      </c>
      <c r="V917" s="180" t="s">
        <v>3159</v>
      </c>
      <c r="W917" s="180" t="s">
        <v>3165</v>
      </c>
      <c r="X917" s="180" t="s">
        <v>6188</v>
      </c>
      <c r="Y917" s="180" t="s">
        <v>6187</v>
      </c>
      <c r="Z917" s="180" t="s">
        <v>395</v>
      </c>
      <c r="AA917" s="320"/>
      <c r="AE917" s="320"/>
    </row>
    <row r="918" spans="14:31" ht="14" x14ac:dyDescent="0.3">
      <c r="N918" s="180" t="s">
        <v>3137</v>
      </c>
      <c r="O918" s="180" t="s">
        <v>3138</v>
      </c>
      <c r="P918" s="180" t="s">
        <v>365</v>
      </c>
      <c r="Q918" s="180" t="s">
        <v>6536</v>
      </c>
      <c r="R918" s="320"/>
      <c r="S918" s="180" t="s">
        <v>1099</v>
      </c>
      <c r="T918" s="180" t="s">
        <v>3148</v>
      </c>
      <c r="U918" s="180" t="s">
        <v>3160</v>
      </c>
      <c r="V918" s="180" t="s">
        <v>3159</v>
      </c>
      <c r="W918" s="180" t="s">
        <v>3165</v>
      </c>
      <c r="X918" s="180" t="s">
        <v>6231</v>
      </c>
      <c r="Y918" s="180" t="s">
        <v>6230</v>
      </c>
      <c r="Z918" s="180" t="s">
        <v>395</v>
      </c>
      <c r="AA918" s="320"/>
      <c r="AE918" s="320"/>
    </row>
    <row r="919" spans="14:31" ht="14" x14ac:dyDescent="0.3">
      <c r="N919" s="180" t="s">
        <v>3137</v>
      </c>
      <c r="O919" s="180" t="s">
        <v>6537</v>
      </c>
      <c r="P919" s="180" t="s">
        <v>365</v>
      </c>
      <c r="Q919" s="180" t="s">
        <v>6538</v>
      </c>
      <c r="R919" s="320"/>
      <c r="S919" s="180" t="s">
        <v>1099</v>
      </c>
      <c r="T919" s="180" t="s">
        <v>3148</v>
      </c>
      <c r="U919" s="180" t="s">
        <v>3160</v>
      </c>
      <c r="V919" s="180" t="s">
        <v>3159</v>
      </c>
      <c r="W919" s="180" t="s">
        <v>3165</v>
      </c>
      <c r="X919" s="180" t="s">
        <v>6224</v>
      </c>
      <c r="Y919" s="180" t="s">
        <v>6223</v>
      </c>
      <c r="Z919" s="180" t="s">
        <v>395</v>
      </c>
      <c r="AA919" s="320"/>
      <c r="AE919" s="320"/>
    </row>
    <row r="920" spans="14:31" ht="14" x14ac:dyDescent="0.3">
      <c r="N920" s="180" t="s">
        <v>3137</v>
      </c>
      <c r="O920" s="180" t="s">
        <v>6539</v>
      </c>
      <c r="P920" s="180" t="s">
        <v>365</v>
      </c>
      <c r="Q920" s="180" t="s">
        <v>6540</v>
      </c>
      <c r="R920" s="320"/>
      <c r="S920" s="180" t="s">
        <v>1099</v>
      </c>
      <c r="T920" s="180" t="s">
        <v>3148</v>
      </c>
      <c r="U920" s="180" t="s">
        <v>3160</v>
      </c>
      <c r="V920" s="180" t="s">
        <v>3159</v>
      </c>
      <c r="W920" s="180" t="s">
        <v>3165</v>
      </c>
      <c r="X920" s="180" t="s">
        <v>6169</v>
      </c>
      <c r="Y920" s="180" t="s">
        <v>5153</v>
      </c>
      <c r="Z920" s="180" t="s">
        <v>395</v>
      </c>
      <c r="AA920" s="320"/>
      <c r="AE920" s="320"/>
    </row>
    <row r="921" spans="14:31" ht="14" x14ac:dyDescent="0.3">
      <c r="N921" s="180" t="s">
        <v>3137</v>
      </c>
      <c r="O921" s="180" t="s">
        <v>6541</v>
      </c>
      <c r="P921" s="180" t="s">
        <v>365</v>
      </c>
      <c r="Q921" s="180" t="s">
        <v>6542</v>
      </c>
      <c r="R921" s="320"/>
      <c r="S921" s="180" t="s">
        <v>1099</v>
      </c>
      <c r="T921" s="180" t="s">
        <v>3148</v>
      </c>
      <c r="U921" s="180" t="s">
        <v>3160</v>
      </c>
      <c r="V921" s="180" t="s">
        <v>3159</v>
      </c>
      <c r="W921" s="180" t="s">
        <v>3165</v>
      </c>
      <c r="X921" s="180" t="s">
        <v>6242</v>
      </c>
      <c r="Y921" s="180" t="s">
        <v>6241</v>
      </c>
      <c r="Z921" s="180" t="s">
        <v>395</v>
      </c>
      <c r="AA921" s="320"/>
      <c r="AE921" s="320"/>
    </row>
    <row r="922" spans="14:31" ht="14" x14ac:dyDescent="0.3">
      <c r="N922" s="180" t="s">
        <v>3137</v>
      </c>
      <c r="O922" s="180" t="s">
        <v>3950</v>
      </c>
      <c r="P922" s="180" t="s">
        <v>365</v>
      </c>
      <c r="Q922" s="180" t="s">
        <v>6543</v>
      </c>
      <c r="R922" s="320"/>
      <c r="S922" s="180" t="s">
        <v>1099</v>
      </c>
      <c r="T922" s="180" t="s">
        <v>3148</v>
      </c>
      <c r="U922" s="180" t="s">
        <v>3160</v>
      </c>
      <c r="V922" s="180" t="s">
        <v>3159</v>
      </c>
      <c r="W922" s="180" t="s">
        <v>3165</v>
      </c>
      <c r="X922" s="180" t="s">
        <v>6238</v>
      </c>
      <c r="Y922" s="180" t="s">
        <v>6237</v>
      </c>
      <c r="Z922" s="180" t="s">
        <v>395</v>
      </c>
      <c r="AA922" s="320"/>
      <c r="AE922" s="320"/>
    </row>
    <row r="923" spans="14:31" ht="14" x14ac:dyDescent="0.3">
      <c r="N923" s="180" t="s">
        <v>3137</v>
      </c>
      <c r="O923" s="180" t="s">
        <v>6544</v>
      </c>
      <c r="P923" s="180" t="s">
        <v>365</v>
      </c>
      <c r="Q923" s="180" t="s">
        <v>6545</v>
      </c>
      <c r="R923" s="320"/>
      <c r="S923" s="180" t="s">
        <v>1099</v>
      </c>
      <c r="T923" s="180" t="s">
        <v>3148</v>
      </c>
      <c r="U923" s="180" t="s">
        <v>3160</v>
      </c>
      <c r="V923" s="180" t="s">
        <v>3159</v>
      </c>
      <c r="W923" s="180" t="s">
        <v>3163</v>
      </c>
      <c r="X923" s="180" t="s">
        <v>6546</v>
      </c>
      <c r="Y923" s="180" t="s">
        <v>6547</v>
      </c>
      <c r="Z923" s="180" t="s">
        <v>399</v>
      </c>
      <c r="AA923" s="320"/>
      <c r="AE923" s="320"/>
    </row>
    <row r="924" spans="14:31" ht="14" x14ac:dyDescent="0.3">
      <c r="N924" s="180" t="s">
        <v>3137</v>
      </c>
      <c r="O924" s="180" t="s">
        <v>6548</v>
      </c>
      <c r="P924" s="180" t="s">
        <v>365</v>
      </c>
      <c r="Q924" s="180" t="s">
        <v>6549</v>
      </c>
      <c r="R924" s="320"/>
      <c r="S924" s="180" t="s">
        <v>1099</v>
      </c>
      <c r="T924" s="180" t="s">
        <v>3148</v>
      </c>
      <c r="U924" s="180" t="s">
        <v>3160</v>
      </c>
      <c r="V924" s="180" t="s">
        <v>3159</v>
      </c>
      <c r="W924" s="180" t="s">
        <v>3163</v>
      </c>
      <c r="X924" s="180" t="s">
        <v>6550</v>
      </c>
      <c r="Y924" s="180" t="s">
        <v>6551</v>
      </c>
      <c r="Z924" s="180" t="s">
        <v>399</v>
      </c>
      <c r="AA924" s="320"/>
      <c r="AE924" s="320"/>
    </row>
    <row r="925" spans="14:31" ht="14" x14ac:dyDescent="0.3">
      <c r="N925" s="180" t="s">
        <v>3137</v>
      </c>
      <c r="O925" s="180" t="s">
        <v>6552</v>
      </c>
      <c r="P925" s="180" t="s">
        <v>365</v>
      </c>
      <c r="Q925" s="180" t="s">
        <v>6553</v>
      </c>
      <c r="R925" s="320"/>
      <c r="S925" s="180" t="s">
        <v>1099</v>
      </c>
      <c r="T925" s="180" t="s">
        <v>3148</v>
      </c>
      <c r="U925" s="180" t="s">
        <v>3160</v>
      </c>
      <c r="V925" s="180" t="s">
        <v>3159</v>
      </c>
      <c r="W925" s="180" t="s">
        <v>3163</v>
      </c>
      <c r="X925" s="180" t="s">
        <v>6554</v>
      </c>
      <c r="Y925" s="180" t="s">
        <v>6555</v>
      </c>
      <c r="Z925" s="180" t="s">
        <v>399</v>
      </c>
      <c r="AA925" s="320"/>
      <c r="AE925" s="320"/>
    </row>
    <row r="926" spans="14:31" ht="14" x14ac:dyDescent="0.3">
      <c r="N926" s="180" t="s">
        <v>3119</v>
      </c>
      <c r="O926" s="180" t="s">
        <v>6556</v>
      </c>
      <c r="P926" s="180" t="s">
        <v>359</v>
      </c>
      <c r="Q926" s="180" t="s">
        <v>6557</v>
      </c>
      <c r="R926" s="320"/>
      <c r="S926" s="180" t="s">
        <v>1099</v>
      </c>
      <c r="T926" s="180" t="s">
        <v>3148</v>
      </c>
      <c r="U926" s="180" t="s">
        <v>3160</v>
      </c>
      <c r="V926" s="180" t="s">
        <v>3159</v>
      </c>
      <c r="W926" s="180" t="s">
        <v>3163</v>
      </c>
      <c r="X926" s="180" t="s">
        <v>6558</v>
      </c>
      <c r="Y926" s="180" t="s">
        <v>6559</v>
      </c>
      <c r="Z926" s="180" t="s">
        <v>399</v>
      </c>
      <c r="AA926" s="320"/>
      <c r="AE926" s="320"/>
    </row>
    <row r="927" spans="14:31" ht="14" x14ac:dyDescent="0.3">
      <c r="N927" s="180" t="s">
        <v>3119</v>
      </c>
      <c r="O927" s="180" t="s">
        <v>6560</v>
      </c>
      <c r="P927" s="180" t="s">
        <v>359</v>
      </c>
      <c r="Q927" s="180" t="s">
        <v>6561</v>
      </c>
      <c r="R927" s="320"/>
      <c r="S927" s="180" t="s">
        <v>1099</v>
      </c>
      <c r="T927" s="180" t="s">
        <v>3148</v>
      </c>
      <c r="U927" s="180" t="s">
        <v>3160</v>
      </c>
      <c r="V927" s="180" t="s">
        <v>3159</v>
      </c>
      <c r="W927" s="180" t="s">
        <v>3163</v>
      </c>
      <c r="X927" s="180" t="s">
        <v>6562</v>
      </c>
      <c r="Y927" s="180" t="s">
        <v>6563</v>
      </c>
      <c r="Z927" s="180" t="s">
        <v>399</v>
      </c>
      <c r="AA927" s="320"/>
      <c r="AE927" s="320"/>
    </row>
    <row r="928" spans="14:31" ht="14" x14ac:dyDescent="0.3">
      <c r="N928" s="180" t="s">
        <v>3119</v>
      </c>
      <c r="O928" s="180" t="s">
        <v>6564</v>
      </c>
      <c r="P928" s="180" t="s">
        <v>359</v>
      </c>
      <c r="Q928" s="180" t="s">
        <v>6565</v>
      </c>
      <c r="R928" s="320"/>
      <c r="S928" s="180" t="s">
        <v>1099</v>
      </c>
      <c r="T928" s="180" t="s">
        <v>3148</v>
      </c>
      <c r="U928" s="180" t="s">
        <v>3160</v>
      </c>
      <c r="V928" s="180" t="s">
        <v>3159</v>
      </c>
      <c r="W928" s="180" t="s">
        <v>3163</v>
      </c>
      <c r="X928" s="180" t="s">
        <v>6566</v>
      </c>
      <c r="Y928" s="180" t="s">
        <v>763</v>
      </c>
      <c r="Z928" s="180" t="s">
        <v>399</v>
      </c>
      <c r="AA928" s="320"/>
      <c r="AE928" s="320"/>
    </row>
    <row r="929" spans="14:31" ht="14" x14ac:dyDescent="0.3">
      <c r="N929" s="180" t="s">
        <v>3119</v>
      </c>
      <c r="O929" s="180" t="s">
        <v>6567</v>
      </c>
      <c r="P929" s="180" t="s">
        <v>359</v>
      </c>
      <c r="Q929" s="180" t="s">
        <v>6568</v>
      </c>
      <c r="R929" s="320"/>
      <c r="S929" s="180" t="s">
        <v>1099</v>
      </c>
      <c r="T929" s="180" t="s">
        <v>3148</v>
      </c>
      <c r="U929" s="180" t="s">
        <v>3160</v>
      </c>
      <c r="V929" s="180" t="s">
        <v>3159</v>
      </c>
      <c r="W929" s="180" t="s">
        <v>3163</v>
      </c>
      <c r="X929" s="180" t="s">
        <v>6569</v>
      </c>
      <c r="Y929" s="180" t="s">
        <v>6570</v>
      </c>
      <c r="Z929" s="180" t="s">
        <v>399</v>
      </c>
      <c r="AA929" s="320"/>
      <c r="AE929" s="320"/>
    </row>
    <row r="930" spans="14:31" ht="14" x14ac:dyDescent="0.3">
      <c r="N930" s="180" t="s">
        <v>3119</v>
      </c>
      <c r="O930" s="180" t="s">
        <v>6571</v>
      </c>
      <c r="P930" s="180" t="s">
        <v>359</v>
      </c>
      <c r="Q930" s="180" t="s">
        <v>6572</v>
      </c>
      <c r="R930" s="320"/>
      <c r="S930" s="180" t="s">
        <v>1099</v>
      </c>
      <c r="T930" s="180" t="s">
        <v>3148</v>
      </c>
      <c r="U930" s="180" t="s">
        <v>3160</v>
      </c>
      <c r="V930" s="180" t="s">
        <v>3159</v>
      </c>
      <c r="W930" s="180" t="s">
        <v>3163</v>
      </c>
      <c r="X930" s="180" t="s">
        <v>6573</v>
      </c>
      <c r="Y930" s="180" t="s">
        <v>555</v>
      </c>
      <c r="Z930" s="180" t="s">
        <v>399</v>
      </c>
      <c r="AA930" s="320"/>
      <c r="AE930" s="320"/>
    </row>
    <row r="931" spans="14:31" ht="14" x14ac:dyDescent="0.3">
      <c r="N931" s="180" t="s">
        <v>3119</v>
      </c>
      <c r="O931" s="180" t="s">
        <v>6574</v>
      </c>
      <c r="P931" s="180" t="s">
        <v>359</v>
      </c>
      <c r="Q931" s="180" t="s">
        <v>6575</v>
      </c>
      <c r="R931" s="320"/>
      <c r="S931" s="180" t="s">
        <v>1099</v>
      </c>
      <c r="T931" s="180" t="s">
        <v>3148</v>
      </c>
      <c r="U931" s="180" t="s">
        <v>3160</v>
      </c>
      <c r="V931" s="180" t="s">
        <v>3159</v>
      </c>
      <c r="W931" s="180" t="s">
        <v>3163</v>
      </c>
      <c r="X931" s="180" t="s">
        <v>6576</v>
      </c>
      <c r="Y931" s="180" t="s">
        <v>6577</v>
      </c>
      <c r="Z931" s="180" t="s">
        <v>399</v>
      </c>
      <c r="AA931" s="320"/>
      <c r="AE931" s="320"/>
    </row>
    <row r="932" spans="14:31" ht="14" x14ac:dyDescent="0.3">
      <c r="N932" s="180" t="s">
        <v>3119</v>
      </c>
      <c r="O932" s="180" t="s">
        <v>6578</v>
      </c>
      <c r="P932" s="180" t="s">
        <v>359</v>
      </c>
      <c r="Q932" s="180" t="s">
        <v>6579</v>
      </c>
      <c r="R932" s="320"/>
      <c r="S932" s="180" t="s">
        <v>1099</v>
      </c>
      <c r="T932" s="180" t="s">
        <v>3148</v>
      </c>
      <c r="U932" s="180" t="s">
        <v>3160</v>
      </c>
      <c r="V932" s="180" t="s">
        <v>3159</v>
      </c>
      <c r="W932" s="180" t="s">
        <v>3163</v>
      </c>
      <c r="X932" s="180" t="s">
        <v>6580</v>
      </c>
      <c r="Y932" s="180" t="s">
        <v>5190</v>
      </c>
      <c r="Z932" s="180" t="s">
        <v>399</v>
      </c>
      <c r="AA932" s="320"/>
      <c r="AE932" s="320"/>
    </row>
    <row r="933" spans="14:31" ht="14" x14ac:dyDescent="0.3">
      <c r="N933" s="180" t="s">
        <v>3119</v>
      </c>
      <c r="O933" s="180" t="s">
        <v>6581</v>
      </c>
      <c r="P933" s="180" t="s">
        <v>359</v>
      </c>
      <c r="Q933" s="180" t="s">
        <v>6582</v>
      </c>
      <c r="R933" s="320"/>
      <c r="S933" s="180" t="s">
        <v>1099</v>
      </c>
      <c r="T933" s="180" t="s">
        <v>3148</v>
      </c>
      <c r="U933" s="180" t="s">
        <v>3160</v>
      </c>
      <c r="V933" s="180" t="s">
        <v>3159</v>
      </c>
      <c r="W933" s="180" t="s">
        <v>3163</v>
      </c>
      <c r="X933" s="180" t="s">
        <v>6583</v>
      </c>
      <c r="Y933" s="180" t="s">
        <v>4257</v>
      </c>
      <c r="Z933" s="180" t="s">
        <v>399</v>
      </c>
      <c r="AA933" s="320"/>
      <c r="AE933" s="320"/>
    </row>
    <row r="934" spans="14:31" ht="14" x14ac:dyDescent="0.3">
      <c r="N934" s="180" t="s">
        <v>3119</v>
      </c>
      <c r="O934" s="180" t="s">
        <v>6584</v>
      </c>
      <c r="P934" s="180" t="s">
        <v>359</v>
      </c>
      <c r="Q934" s="180" t="s">
        <v>6585</v>
      </c>
      <c r="R934" s="320"/>
      <c r="S934" s="180" t="s">
        <v>1099</v>
      </c>
      <c r="T934" s="180" t="s">
        <v>3148</v>
      </c>
      <c r="U934" s="180" t="s">
        <v>3160</v>
      </c>
      <c r="V934" s="180" t="s">
        <v>3159</v>
      </c>
      <c r="W934" s="180" t="s">
        <v>3163</v>
      </c>
      <c r="X934" s="180" t="s">
        <v>6586</v>
      </c>
      <c r="Y934" s="180" t="s">
        <v>6587</v>
      </c>
      <c r="Z934" s="180" t="s">
        <v>399</v>
      </c>
      <c r="AA934" s="320"/>
      <c r="AE934" s="320"/>
    </row>
    <row r="935" spans="14:31" ht="14" x14ac:dyDescent="0.3">
      <c r="N935" s="180" t="s">
        <v>3119</v>
      </c>
      <c r="O935" s="180" t="s">
        <v>6588</v>
      </c>
      <c r="P935" s="180" t="s">
        <v>359</v>
      </c>
      <c r="Q935" s="180" t="s">
        <v>6589</v>
      </c>
      <c r="R935" s="320"/>
      <c r="S935" s="180" t="s">
        <v>1099</v>
      </c>
      <c r="T935" s="180" t="s">
        <v>3148</v>
      </c>
      <c r="U935" s="180" t="s">
        <v>3160</v>
      </c>
      <c r="V935" s="180" t="s">
        <v>3159</v>
      </c>
      <c r="W935" s="180" t="s">
        <v>3163</v>
      </c>
      <c r="X935" s="180" t="s">
        <v>6590</v>
      </c>
      <c r="Y935" s="180" t="s">
        <v>6591</v>
      </c>
      <c r="Z935" s="180" t="s">
        <v>399</v>
      </c>
      <c r="AA935" s="320"/>
      <c r="AE935" s="320"/>
    </row>
    <row r="936" spans="14:31" ht="14" x14ac:dyDescent="0.3">
      <c r="N936" s="180" t="s">
        <v>3202</v>
      </c>
      <c r="O936" s="180" t="s">
        <v>5508</v>
      </c>
      <c r="P936" s="180" t="s">
        <v>143</v>
      </c>
      <c r="Q936" s="180" t="s">
        <v>5507</v>
      </c>
      <c r="R936" s="320"/>
      <c r="S936" s="180" t="s">
        <v>1099</v>
      </c>
      <c r="T936" s="180" t="s">
        <v>3148</v>
      </c>
      <c r="U936" s="180" t="s">
        <v>3160</v>
      </c>
      <c r="V936" s="180" t="s">
        <v>3159</v>
      </c>
      <c r="W936" s="180" t="s">
        <v>3163</v>
      </c>
      <c r="X936" s="180" t="s">
        <v>6592</v>
      </c>
      <c r="Y936" s="180" t="s">
        <v>3080</v>
      </c>
      <c r="Z936" s="180" t="s">
        <v>399</v>
      </c>
      <c r="AA936" s="320"/>
      <c r="AE936" s="320"/>
    </row>
    <row r="937" spans="14:31" ht="14" x14ac:dyDescent="0.3">
      <c r="N937" s="180" t="s">
        <v>3202</v>
      </c>
      <c r="O937" s="180" t="s">
        <v>1293</v>
      </c>
      <c r="P937" s="180" t="s">
        <v>143</v>
      </c>
      <c r="Q937" s="180" t="s">
        <v>5488</v>
      </c>
      <c r="R937" s="320"/>
      <c r="S937" s="180" t="s">
        <v>1099</v>
      </c>
      <c r="T937" s="180" t="s">
        <v>3148</v>
      </c>
      <c r="U937" s="180" t="s">
        <v>3160</v>
      </c>
      <c r="V937" s="180" t="s">
        <v>3159</v>
      </c>
      <c r="W937" s="180" t="s">
        <v>3166</v>
      </c>
      <c r="X937" s="180" t="s">
        <v>6593</v>
      </c>
      <c r="Y937" s="180" t="s">
        <v>6594</v>
      </c>
      <c r="Z937" s="180" t="s">
        <v>401</v>
      </c>
      <c r="AA937" s="320"/>
      <c r="AE937" s="320"/>
    </row>
    <row r="938" spans="14:31" ht="14" x14ac:dyDescent="0.3">
      <c r="N938" s="180" t="s">
        <v>3202</v>
      </c>
      <c r="O938" s="180" t="s">
        <v>5437</v>
      </c>
      <c r="P938" s="180" t="s">
        <v>143</v>
      </c>
      <c r="Q938" s="180" t="s">
        <v>5436</v>
      </c>
      <c r="R938" s="320"/>
      <c r="S938" s="180" t="s">
        <v>1099</v>
      </c>
      <c r="T938" s="180" t="s">
        <v>3148</v>
      </c>
      <c r="U938" s="180" t="s">
        <v>3160</v>
      </c>
      <c r="V938" s="180" t="s">
        <v>3159</v>
      </c>
      <c r="W938" s="180" t="s">
        <v>3166</v>
      </c>
      <c r="X938" s="180" t="s">
        <v>6595</v>
      </c>
      <c r="Y938" s="180" t="s">
        <v>6596</v>
      </c>
      <c r="Z938" s="180" t="s">
        <v>401</v>
      </c>
      <c r="AA938" s="320"/>
      <c r="AE938" s="320"/>
    </row>
    <row r="939" spans="14:31" ht="14" x14ac:dyDescent="0.3">
      <c r="N939" s="180" t="s">
        <v>3202</v>
      </c>
      <c r="O939" s="180" t="s">
        <v>5510</v>
      </c>
      <c r="P939" s="180" t="s">
        <v>143</v>
      </c>
      <c r="Q939" s="180" t="s">
        <v>5509</v>
      </c>
      <c r="R939" s="320"/>
      <c r="S939" s="180" t="s">
        <v>1099</v>
      </c>
      <c r="T939" s="180" t="s">
        <v>3148</v>
      </c>
      <c r="U939" s="180" t="s">
        <v>3160</v>
      </c>
      <c r="V939" s="180" t="s">
        <v>3159</v>
      </c>
      <c r="W939" s="180" t="s">
        <v>3166</v>
      </c>
      <c r="X939" s="180" t="s">
        <v>6597</v>
      </c>
      <c r="Y939" s="180" t="s">
        <v>6598</v>
      </c>
      <c r="Z939" s="180" t="s">
        <v>401</v>
      </c>
      <c r="AA939" s="320"/>
      <c r="AE939" s="320"/>
    </row>
    <row r="940" spans="14:31" ht="14" x14ac:dyDescent="0.3">
      <c r="N940" s="180" t="s">
        <v>3202</v>
      </c>
      <c r="O940" s="180" t="s">
        <v>5514</v>
      </c>
      <c r="P940" s="180" t="s">
        <v>143</v>
      </c>
      <c r="Q940" s="180" t="s">
        <v>5513</v>
      </c>
      <c r="R940" s="320"/>
      <c r="S940" s="180" t="s">
        <v>1099</v>
      </c>
      <c r="T940" s="180" t="s">
        <v>3148</v>
      </c>
      <c r="U940" s="180" t="s">
        <v>3160</v>
      </c>
      <c r="V940" s="180" t="s">
        <v>3159</v>
      </c>
      <c r="W940" s="180" t="s">
        <v>3166</v>
      </c>
      <c r="X940" s="180" t="s">
        <v>6599</v>
      </c>
      <c r="Y940" s="180" t="s">
        <v>6600</v>
      </c>
      <c r="Z940" s="180" t="s">
        <v>401</v>
      </c>
      <c r="AA940" s="320"/>
      <c r="AE940" s="320"/>
    </row>
    <row r="941" spans="14:31" ht="14" x14ac:dyDescent="0.3">
      <c r="N941" s="180" t="s">
        <v>3202</v>
      </c>
      <c r="O941" s="180" t="s">
        <v>5455</v>
      </c>
      <c r="P941" s="180" t="s">
        <v>143</v>
      </c>
      <c r="Q941" s="180" t="s">
        <v>5454</v>
      </c>
      <c r="R941" s="320"/>
      <c r="S941" s="180" t="s">
        <v>1099</v>
      </c>
      <c r="T941" s="180" t="s">
        <v>3148</v>
      </c>
      <c r="U941" s="180" t="s">
        <v>3160</v>
      </c>
      <c r="V941" s="180" t="s">
        <v>3159</v>
      </c>
      <c r="W941" s="180" t="s">
        <v>3166</v>
      </c>
      <c r="X941" s="180" t="s">
        <v>6601</v>
      </c>
      <c r="Y941" s="180" t="s">
        <v>6602</v>
      </c>
      <c r="Z941" s="180" t="s">
        <v>401</v>
      </c>
      <c r="AA941" s="320"/>
      <c r="AE941" s="320"/>
    </row>
    <row r="942" spans="14:31" ht="14" x14ac:dyDescent="0.3">
      <c r="N942" s="180" t="s">
        <v>3202</v>
      </c>
      <c r="O942" s="180" t="s">
        <v>5450</v>
      </c>
      <c r="P942" s="180" t="s">
        <v>143</v>
      </c>
      <c r="Q942" s="180" t="s">
        <v>5449</v>
      </c>
      <c r="R942" s="320"/>
      <c r="S942" s="180" t="s">
        <v>1099</v>
      </c>
      <c r="T942" s="180" t="s">
        <v>3148</v>
      </c>
      <c r="U942" s="180" t="s">
        <v>3160</v>
      </c>
      <c r="V942" s="180" t="s">
        <v>3159</v>
      </c>
      <c r="W942" s="180" t="s">
        <v>3166</v>
      </c>
      <c r="X942" s="180" t="s">
        <v>6603</v>
      </c>
      <c r="Y942" s="180" t="s">
        <v>4982</v>
      </c>
      <c r="Z942" s="180" t="s">
        <v>401</v>
      </c>
      <c r="AA942" s="320"/>
      <c r="AE942" s="320"/>
    </row>
    <row r="943" spans="14:31" ht="14" x14ac:dyDescent="0.3">
      <c r="N943" s="180" t="s">
        <v>3202</v>
      </c>
      <c r="O943" s="180" t="s">
        <v>5517</v>
      </c>
      <c r="P943" s="180" t="s">
        <v>143</v>
      </c>
      <c r="Q943" s="180" t="s">
        <v>5516</v>
      </c>
      <c r="R943" s="320"/>
      <c r="S943" s="180" t="s">
        <v>1099</v>
      </c>
      <c r="T943" s="180" t="s">
        <v>3148</v>
      </c>
      <c r="U943" s="180" t="s">
        <v>3160</v>
      </c>
      <c r="V943" s="180" t="s">
        <v>3159</v>
      </c>
      <c r="W943" s="180" t="s">
        <v>3166</v>
      </c>
      <c r="X943" s="180" t="s">
        <v>6604</v>
      </c>
      <c r="Y943" s="180" t="s">
        <v>6605</v>
      </c>
      <c r="Z943" s="180" t="s">
        <v>401</v>
      </c>
      <c r="AA943" s="320"/>
      <c r="AE943" s="320"/>
    </row>
    <row r="944" spans="14:31" ht="14" x14ac:dyDescent="0.3">
      <c r="N944" s="180" t="s">
        <v>3202</v>
      </c>
      <c r="O944" s="180" t="s">
        <v>5500</v>
      </c>
      <c r="P944" s="180" t="s">
        <v>143</v>
      </c>
      <c r="Q944" s="180" t="s">
        <v>5499</v>
      </c>
      <c r="R944" s="320"/>
      <c r="S944" s="180" t="s">
        <v>1099</v>
      </c>
      <c r="T944" s="180" t="s">
        <v>3148</v>
      </c>
      <c r="U944" s="180" t="s">
        <v>3160</v>
      </c>
      <c r="V944" s="180" t="s">
        <v>3159</v>
      </c>
      <c r="W944" s="180" t="s">
        <v>3166</v>
      </c>
      <c r="X944" s="180" t="s">
        <v>6606</v>
      </c>
      <c r="Y944" s="180" t="s">
        <v>6607</v>
      </c>
      <c r="Z944" s="180" t="s">
        <v>401</v>
      </c>
      <c r="AA944" s="320"/>
      <c r="AE944" s="320"/>
    </row>
    <row r="945" spans="14:31" ht="14" x14ac:dyDescent="0.3">
      <c r="N945" s="180" t="s">
        <v>3202</v>
      </c>
      <c r="O945" s="180" t="s">
        <v>4257</v>
      </c>
      <c r="P945" s="180" t="s">
        <v>143</v>
      </c>
      <c r="Q945" s="180" t="s">
        <v>5481</v>
      </c>
      <c r="R945" s="320"/>
      <c r="S945" s="180" t="s">
        <v>1099</v>
      </c>
      <c r="T945" s="180" t="s">
        <v>3148</v>
      </c>
      <c r="U945" s="180" t="s">
        <v>3160</v>
      </c>
      <c r="V945" s="180" t="s">
        <v>3159</v>
      </c>
      <c r="W945" s="180" t="s">
        <v>3166</v>
      </c>
      <c r="X945" s="180" t="s">
        <v>6608</v>
      </c>
      <c r="Y945" s="180" t="s">
        <v>6609</v>
      </c>
      <c r="Z945" s="180" t="s">
        <v>401</v>
      </c>
      <c r="AA945" s="320"/>
      <c r="AE945" s="320"/>
    </row>
    <row r="946" spans="14:31" ht="14" x14ac:dyDescent="0.3">
      <c r="N946" s="180" t="s">
        <v>3202</v>
      </c>
      <c r="O946" s="180" t="s">
        <v>5496</v>
      </c>
      <c r="P946" s="180" t="s">
        <v>143</v>
      </c>
      <c r="Q946" s="180" t="s">
        <v>5495</v>
      </c>
      <c r="R946" s="320"/>
      <c r="S946" s="180" t="s">
        <v>1099</v>
      </c>
      <c r="T946" s="180" t="s">
        <v>3148</v>
      </c>
      <c r="U946" s="180" t="s">
        <v>3160</v>
      </c>
      <c r="V946" s="180" t="s">
        <v>3159</v>
      </c>
      <c r="W946" s="180" t="s">
        <v>3166</v>
      </c>
      <c r="X946" s="180" t="s">
        <v>6610</v>
      </c>
      <c r="Y946" s="180" t="s">
        <v>6611</v>
      </c>
      <c r="Z946" s="180" t="s">
        <v>401</v>
      </c>
      <c r="AA946" s="320"/>
      <c r="AE946" s="320"/>
    </row>
    <row r="947" spans="14:31" ht="14" x14ac:dyDescent="0.3">
      <c r="N947" s="180" t="s">
        <v>3202</v>
      </c>
      <c r="O947" s="180" t="s">
        <v>5441</v>
      </c>
      <c r="P947" s="180" t="s">
        <v>143</v>
      </c>
      <c r="Q947" s="180" t="s">
        <v>5440</v>
      </c>
      <c r="R947" s="320"/>
      <c r="S947" s="180" t="s">
        <v>1099</v>
      </c>
      <c r="T947" s="180" t="s">
        <v>3148</v>
      </c>
      <c r="U947" s="180" t="s">
        <v>3160</v>
      </c>
      <c r="V947" s="180" t="s">
        <v>3159</v>
      </c>
      <c r="W947" s="180" t="s">
        <v>3166</v>
      </c>
      <c r="X947" s="180" t="s">
        <v>6612</v>
      </c>
      <c r="Y947" s="180" t="s">
        <v>6613</v>
      </c>
      <c r="Z947" s="180" t="s">
        <v>401</v>
      </c>
      <c r="AA947" s="320"/>
      <c r="AE947" s="320"/>
    </row>
    <row r="948" spans="14:31" ht="14" x14ac:dyDescent="0.3">
      <c r="N948" s="180" t="s">
        <v>3202</v>
      </c>
      <c r="O948" s="180" t="s">
        <v>5519</v>
      </c>
      <c r="P948" s="180" t="s">
        <v>143</v>
      </c>
      <c r="Q948" s="180" t="s">
        <v>5518</v>
      </c>
      <c r="R948" s="320"/>
      <c r="S948" s="180" t="s">
        <v>1099</v>
      </c>
      <c r="T948" s="180" t="s">
        <v>3148</v>
      </c>
      <c r="U948" s="180" t="s">
        <v>3160</v>
      </c>
      <c r="V948" s="180" t="s">
        <v>3159</v>
      </c>
      <c r="W948" s="180" t="s">
        <v>3166</v>
      </c>
      <c r="X948" s="180" t="s">
        <v>6614</v>
      </c>
      <c r="Y948" s="180" t="s">
        <v>6615</v>
      </c>
      <c r="Z948" s="180" t="s">
        <v>401</v>
      </c>
      <c r="AA948" s="320"/>
      <c r="AE948" s="320"/>
    </row>
    <row r="949" spans="14:31" ht="14" x14ac:dyDescent="0.3">
      <c r="N949" s="180" t="s">
        <v>3202</v>
      </c>
      <c r="O949" s="180" t="s">
        <v>5443</v>
      </c>
      <c r="P949" s="180" t="s">
        <v>143</v>
      </c>
      <c r="Q949" s="180" t="s">
        <v>5442</v>
      </c>
      <c r="R949" s="320"/>
      <c r="S949" s="180" t="s">
        <v>1099</v>
      </c>
      <c r="T949" s="180" t="s">
        <v>3148</v>
      </c>
      <c r="U949" s="180" t="s">
        <v>3160</v>
      </c>
      <c r="V949" s="180" t="s">
        <v>3159</v>
      </c>
      <c r="W949" s="180" t="s">
        <v>3166</v>
      </c>
      <c r="X949" s="180" t="s">
        <v>6616</v>
      </c>
      <c r="Y949" s="180" t="s">
        <v>6617</v>
      </c>
      <c r="Z949" s="180" t="s">
        <v>401</v>
      </c>
      <c r="AA949" s="320"/>
      <c r="AE949" s="320"/>
    </row>
    <row r="950" spans="14:31" ht="14" x14ac:dyDescent="0.3">
      <c r="N950" s="180" t="s">
        <v>3202</v>
      </c>
      <c r="O950" s="180" t="s">
        <v>5435</v>
      </c>
      <c r="P950" s="180" t="s">
        <v>143</v>
      </c>
      <c r="Q950" s="180" t="s">
        <v>5434</v>
      </c>
      <c r="R950" s="320"/>
      <c r="S950" s="180" t="s">
        <v>1099</v>
      </c>
      <c r="T950" s="180" t="s">
        <v>3148</v>
      </c>
      <c r="U950" s="180" t="s">
        <v>3160</v>
      </c>
      <c r="V950" s="180" t="s">
        <v>3159</v>
      </c>
      <c r="W950" s="180" t="s">
        <v>3166</v>
      </c>
      <c r="X950" s="180" t="s">
        <v>6618</v>
      </c>
      <c r="Y950" s="180" t="s">
        <v>4435</v>
      </c>
      <c r="Z950" s="180" t="s">
        <v>401</v>
      </c>
      <c r="AA950" s="320"/>
      <c r="AE950" s="320"/>
    </row>
    <row r="951" spans="14:31" ht="14" x14ac:dyDescent="0.3">
      <c r="N951" s="180" t="s">
        <v>3202</v>
      </c>
      <c r="O951" s="180" t="s">
        <v>5459</v>
      </c>
      <c r="P951" s="180" t="s">
        <v>143</v>
      </c>
      <c r="Q951" s="180" t="s">
        <v>5458</v>
      </c>
      <c r="R951" s="320"/>
      <c r="S951" s="180" t="s">
        <v>1099</v>
      </c>
      <c r="T951" s="180" t="s">
        <v>3148</v>
      </c>
      <c r="U951" s="180" t="s">
        <v>3160</v>
      </c>
      <c r="V951" s="180" t="s">
        <v>3159</v>
      </c>
      <c r="W951" s="180" t="s">
        <v>3166</v>
      </c>
      <c r="X951" s="180" t="s">
        <v>6619</v>
      </c>
      <c r="Y951" s="180" t="s">
        <v>6620</v>
      </c>
      <c r="Z951" s="180" t="s">
        <v>401</v>
      </c>
      <c r="AA951" s="320"/>
      <c r="AE951" s="320"/>
    </row>
    <row r="952" spans="14:31" ht="14" x14ac:dyDescent="0.3">
      <c r="N952" s="180" t="s">
        <v>3202</v>
      </c>
      <c r="O952" s="180" t="s">
        <v>5478</v>
      </c>
      <c r="P952" s="180" t="s">
        <v>143</v>
      </c>
      <c r="Q952" s="180" t="s">
        <v>5477</v>
      </c>
      <c r="R952" s="320"/>
      <c r="S952" s="180" t="s">
        <v>1099</v>
      </c>
      <c r="T952" s="180" t="s">
        <v>3148</v>
      </c>
      <c r="U952" s="180" t="s">
        <v>3160</v>
      </c>
      <c r="V952" s="180" t="s">
        <v>3159</v>
      </c>
      <c r="W952" s="180" t="s">
        <v>3166</v>
      </c>
      <c r="X952" s="180" t="s">
        <v>6621</v>
      </c>
      <c r="Y952" s="180" t="s">
        <v>5733</v>
      </c>
      <c r="Z952" s="180" t="s">
        <v>401</v>
      </c>
      <c r="AA952" s="320"/>
      <c r="AE952" s="320"/>
    </row>
    <row r="953" spans="14:31" ht="14" x14ac:dyDescent="0.3">
      <c r="N953" s="180" t="s">
        <v>3202</v>
      </c>
      <c r="O953" s="180" t="s">
        <v>5504</v>
      </c>
      <c r="P953" s="180" t="s">
        <v>143</v>
      </c>
      <c r="Q953" s="180" t="s">
        <v>5503</v>
      </c>
      <c r="R953" s="320"/>
      <c r="S953" s="180" t="s">
        <v>1099</v>
      </c>
      <c r="T953" s="180" t="s">
        <v>3148</v>
      </c>
      <c r="U953" s="180" t="s">
        <v>3160</v>
      </c>
      <c r="V953" s="180" t="s">
        <v>3159</v>
      </c>
      <c r="W953" s="180" t="s">
        <v>3166</v>
      </c>
      <c r="X953" s="180" t="s">
        <v>6622</v>
      </c>
      <c r="Y953" s="180" t="s">
        <v>6623</v>
      </c>
      <c r="Z953" s="180" t="s">
        <v>401</v>
      </c>
      <c r="AA953" s="320"/>
      <c r="AE953" s="320"/>
    </row>
    <row r="954" spans="14:31" ht="14" x14ac:dyDescent="0.3">
      <c r="N954" s="180" t="s">
        <v>3202</v>
      </c>
      <c r="O954" s="180" t="s">
        <v>963</v>
      </c>
      <c r="P954" s="180" t="s">
        <v>143</v>
      </c>
      <c r="Q954" s="180" t="s">
        <v>5448</v>
      </c>
      <c r="R954" s="320"/>
      <c r="S954" s="180" t="s">
        <v>1099</v>
      </c>
      <c r="T954" s="180" t="s">
        <v>3148</v>
      </c>
      <c r="U954" s="180" t="s">
        <v>3160</v>
      </c>
      <c r="V954" s="180" t="s">
        <v>3159</v>
      </c>
      <c r="W954" s="180" t="s">
        <v>3166</v>
      </c>
      <c r="X954" s="180" t="s">
        <v>6624</v>
      </c>
      <c r="Y954" s="180" t="s">
        <v>6625</v>
      </c>
      <c r="Z954" s="180" t="s">
        <v>401</v>
      </c>
      <c r="AA954" s="320"/>
      <c r="AE954" s="320"/>
    </row>
    <row r="955" spans="14:31" ht="14" x14ac:dyDescent="0.3">
      <c r="N955" s="180" t="s">
        <v>3202</v>
      </c>
      <c r="O955" s="180" t="s">
        <v>5466</v>
      </c>
      <c r="P955" s="180" t="s">
        <v>143</v>
      </c>
      <c r="Q955" s="180" t="s">
        <v>5465</v>
      </c>
      <c r="R955" s="320"/>
      <c r="S955" s="180" t="s">
        <v>1099</v>
      </c>
      <c r="T955" s="180" t="s">
        <v>3148</v>
      </c>
      <c r="U955" s="180" t="s">
        <v>3160</v>
      </c>
      <c r="V955" s="180" t="s">
        <v>3159</v>
      </c>
      <c r="W955" s="180" t="s">
        <v>2332</v>
      </c>
      <c r="X955" s="180" t="s">
        <v>6626</v>
      </c>
      <c r="Y955" s="180" t="s">
        <v>2332</v>
      </c>
      <c r="Z955" s="180" t="s">
        <v>403</v>
      </c>
      <c r="AA955" s="320"/>
      <c r="AE955" s="320"/>
    </row>
    <row r="956" spans="14:31" ht="14" x14ac:dyDescent="0.3">
      <c r="N956" s="180" t="s">
        <v>3202</v>
      </c>
      <c r="O956" s="180" t="s">
        <v>5485</v>
      </c>
      <c r="P956" s="180" t="s">
        <v>143</v>
      </c>
      <c r="Q956" s="180" t="s">
        <v>5484</v>
      </c>
      <c r="R956" s="320"/>
      <c r="S956" s="180" t="s">
        <v>1099</v>
      </c>
      <c r="T956" s="180" t="s">
        <v>3148</v>
      </c>
      <c r="U956" s="180" t="s">
        <v>3160</v>
      </c>
      <c r="V956" s="180" t="s">
        <v>3159</v>
      </c>
      <c r="W956" s="180" t="s">
        <v>2332</v>
      </c>
      <c r="X956" s="180" t="s">
        <v>6627</v>
      </c>
      <c r="Y956" s="180" t="s">
        <v>6628</v>
      </c>
      <c r="Z956" s="180" t="s">
        <v>403</v>
      </c>
      <c r="AA956" s="320"/>
      <c r="AE956" s="320"/>
    </row>
    <row r="957" spans="14:31" ht="14" x14ac:dyDescent="0.3">
      <c r="N957" s="180" t="s">
        <v>3202</v>
      </c>
      <c r="O957" s="180" t="s">
        <v>5470</v>
      </c>
      <c r="P957" s="180" t="s">
        <v>143</v>
      </c>
      <c r="Q957" s="180" t="s">
        <v>5469</v>
      </c>
      <c r="R957" s="320"/>
      <c r="S957" s="180" t="s">
        <v>1099</v>
      </c>
      <c r="T957" s="180" t="s">
        <v>3148</v>
      </c>
      <c r="U957" s="180" t="s">
        <v>3160</v>
      </c>
      <c r="V957" s="180" t="s">
        <v>3159</v>
      </c>
      <c r="W957" s="180" t="s">
        <v>2332</v>
      </c>
      <c r="X957" s="180" t="s">
        <v>6629</v>
      </c>
      <c r="Y957" s="180" t="s">
        <v>4197</v>
      </c>
      <c r="Z957" s="180" t="s">
        <v>403</v>
      </c>
      <c r="AA957" s="320"/>
      <c r="AE957" s="320"/>
    </row>
    <row r="958" spans="14:31" ht="14" x14ac:dyDescent="0.3">
      <c r="N958" s="180" t="s">
        <v>3202</v>
      </c>
      <c r="O958" s="180" t="s">
        <v>5474</v>
      </c>
      <c r="P958" s="180" t="s">
        <v>143</v>
      </c>
      <c r="Q958" s="180" t="s">
        <v>5473</v>
      </c>
      <c r="R958" s="320"/>
      <c r="S958" s="180" t="s">
        <v>1099</v>
      </c>
      <c r="T958" s="180" t="s">
        <v>3148</v>
      </c>
      <c r="U958" s="180" t="s">
        <v>3160</v>
      </c>
      <c r="V958" s="180" t="s">
        <v>3159</v>
      </c>
      <c r="W958" s="180" t="s">
        <v>2332</v>
      </c>
      <c r="X958" s="180" t="s">
        <v>6630</v>
      </c>
      <c r="Y958" s="180" t="s">
        <v>6631</v>
      </c>
      <c r="Z958" s="180" t="s">
        <v>403</v>
      </c>
      <c r="AA958" s="320"/>
      <c r="AE958" s="320"/>
    </row>
    <row r="959" spans="14:31" ht="14" x14ac:dyDescent="0.3">
      <c r="N959" s="180" t="s">
        <v>3202</v>
      </c>
      <c r="O959" s="180" t="s">
        <v>5462</v>
      </c>
      <c r="P959" s="180" t="s">
        <v>143</v>
      </c>
      <c r="Q959" s="180" t="s">
        <v>5461</v>
      </c>
      <c r="R959" s="320"/>
      <c r="S959" s="180" t="s">
        <v>1099</v>
      </c>
      <c r="T959" s="180" t="s">
        <v>3148</v>
      </c>
      <c r="U959" s="180" t="s">
        <v>3160</v>
      </c>
      <c r="V959" s="180" t="s">
        <v>3159</v>
      </c>
      <c r="W959" s="180" t="s">
        <v>2332</v>
      </c>
      <c r="X959" s="180" t="s">
        <v>6632</v>
      </c>
      <c r="Y959" s="180" t="s">
        <v>4068</v>
      </c>
      <c r="Z959" s="180" t="s">
        <v>403</v>
      </c>
      <c r="AA959" s="320"/>
      <c r="AE959" s="320"/>
    </row>
    <row r="960" spans="14:31" ht="14" x14ac:dyDescent="0.3">
      <c r="N960" s="180" t="s">
        <v>3202</v>
      </c>
      <c r="O960" s="180" t="s">
        <v>4567</v>
      </c>
      <c r="P960" s="180" t="s">
        <v>143</v>
      </c>
      <c r="Q960" s="180" t="s">
        <v>5515</v>
      </c>
      <c r="R960" s="320"/>
      <c r="S960" s="180" t="s">
        <v>1099</v>
      </c>
      <c r="T960" s="180" t="s">
        <v>3148</v>
      </c>
      <c r="U960" s="180" t="s">
        <v>3160</v>
      </c>
      <c r="V960" s="180" t="s">
        <v>3159</v>
      </c>
      <c r="W960" s="180" t="s">
        <v>2332</v>
      </c>
      <c r="X960" s="180" t="s">
        <v>6633</v>
      </c>
      <c r="Y960" s="180" t="s">
        <v>6634</v>
      </c>
      <c r="Z960" s="180" t="s">
        <v>403</v>
      </c>
      <c r="AA960" s="320"/>
      <c r="AE960" s="320"/>
    </row>
    <row r="961" spans="14:31" ht="14" x14ac:dyDescent="0.3">
      <c r="N961" s="180" t="s">
        <v>3202</v>
      </c>
      <c r="O961" s="180" t="s">
        <v>5447</v>
      </c>
      <c r="P961" s="180" t="s">
        <v>143</v>
      </c>
      <c r="Q961" s="180" t="s">
        <v>5446</v>
      </c>
      <c r="R961" s="320"/>
      <c r="S961" s="180" t="s">
        <v>1099</v>
      </c>
      <c r="T961" s="180" t="s">
        <v>3148</v>
      </c>
      <c r="U961" s="180" t="s">
        <v>3160</v>
      </c>
      <c r="V961" s="180" t="s">
        <v>3159</v>
      </c>
      <c r="W961" s="180" t="s">
        <v>2332</v>
      </c>
      <c r="X961" s="180" t="s">
        <v>6635</v>
      </c>
      <c r="Y961" s="180" t="s">
        <v>6636</v>
      </c>
      <c r="Z961" s="180" t="s">
        <v>403</v>
      </c>
      <c r="AA961" s="320"/>
      <c r="AE961" s="320"/>
    </row>
    <row r="962" spans="14:31" ht="14" x14ac:dyDescent="0.3">
      <c r="N962" s="180" t="s">
        <v>3202</v>
      </c>
      <c r="O962" s="180" t="s">
        <v>5445</v>
      </c>
      <c r="P962" s="180" t="s">
        <v>143</v>
      </c>
      <c r="Q962" s="180" t="s">
        <v>5444</v>
      </c>
      <c r="R962" s="320"/>
      <c r="S962" s="180" t="s">
        <v>1099</v>
      </c>
      <c r="T962" s="180" t="s">
        <v>3148</v>
      </c>
      <c r="U962" s="180" t="s">
        <v>3160</v>
      </c>
      <c r="V962" s="180" t="s">
        <v>3159</v>
      </c>
      <c r="W962" s="180" t="s">
        <v>2332</v>
      </c>
      <c r="X962" s="180" t="s">
        <v>6637</v>
      </c>
      <c r="Y962" s="180" t="s">
        <v>6638</v>
      </c>
      <c r="Z962" s="180" t="s">
        <v>403</v>
      </c>
      <c r="AA962" s="320"/>
      <c r="AE962" s="320"/>
    </row>
    <row r="963" spans="14:31" ht="14" x14ac:dyDescent="0.3">
      <c r="N963" s="180" t="s">
        <v>3202</v>
      </c>
      <c r="O963" s="180" t="s">
        <v>5506</v>
      </c>
      <c r="P963" s="180" t="s">
        <v>143</v>
      </c>
      <c r="Q963" s="180" t="s">
        <v>5505</v>
      </c>
      <c r="R963" s="320"/>
      <c r="S963" s="180" t="s">
        <v>1099</v>
      </c>
      <c r="T963" s="180" t="s">
        <v>3148</v>
      </c>
      <c r="U963" s="180" t="s">
        <v>3160</v>
      </c>
      <c r="V963" s="180" t="s">
        <v>3159</v>
      </c>
      <c r="W963" s="180" t="s">
        <v>2332</v>
      </c>
      <c r="X963" s="180" t="s">
        <v>6639</v>
      </c>
      <c r="Y963" s="180" t="s">
        <v>2976</v>
      </c>
      <c r="Z963" s="180" t="s">
        <v>403</v>
      </c>
      <c r="AA963" s="320"/>
      <c r="AE963" s="320"/>
    </row>
    <row r="964" spans="14:31" ht="14" x14ac:dyDescent="0.3">
      <c r="N964" s="180" t="s">
        <v>3202</v>
      </c>
      <c r="O964" s="180" t="s">
        <v>5512</v>
      </c>
      <c r="P964" s="180" t="s">
        <v>143</v>
      </c>
      <c r="Q964" s="180" t="s">
        <v>5511</v>
      </c>
      <c r="R964" s="320"/>
      <c r="S964" s="180" t="s">
        <v>1099</v>
      </c>
      <c r="T964" s="180" t="s">
        <v>3148</v>
      </c>
      <c r="U964" s="180" t="s">
        <v>3160</v>
      </c>
      <c r="V964" s="180" t="s">
        <v>3159</v>
      </c>
      <c r="W964" s="180" t="s">
        <v>2332</v>
      </c>
      <c r="X964" s="180" t="s">
        <v>6640</v>
      </c>
      <c r="Y964" s="180" t="s">
        <v>6641</v>
      </c>
      <c r="Z964" s="180" t="s">
        <v>403</v>
      </c>
      <c r="AA964" s="320"/>
      <c r="AE964" s="320"/>
    </row>
    <row r="965" spans="14:31" ht="14" x14ac:dyDescent="0.3">
      <c r="N965" s="180" t="s">
        <v>3202</v>
      </c>
      <c r="O965" s="180" t="s">
        <v>5452</v>
      </c>
      <c r="P965" s="180" t="s">
        <v>143</v>
      </c>
      <c r="Q965" s="180" t="s">
        <v>5451</v>
      </c>
      <c r="R965" s="320"/>
      <c r="S965" s="180" t="s">
        <v>1099</v>
      </c>
      <c r="T965" s="180" t="s">
        <v>3148</v>
      </c>
      <c r="U965" s="180" t="s">
        <v>3160</v>
      </c>
      <c r="V965" s="180" t="s">
        <v>3159</v>
      </c>
      <c r="W965" s="180" t="s">
        <v>2332</v>
      </c>
      <c r="X965" s="180" t="s">
        <v>6642</v>
      </c>
      <c r="Y965" s="180" t="s">
        <v>6643</v>
      </c>
      <c r="Z965" s="180" t="s">
        <v>403</v>
      </c>
      <c r="AA965" s="320"/>
      <c r="AE965" s="320"/>
    </row>
    <row r="966" spans="14:31" ht="14" x14ac:dyDescent="0.3">
      <c r="N966" s="180" t="s">
        <v>3202</v>
      </c>
      <c r="O966" s="180" t="s">
        <v>5492</v>
      </c>
      <c r="P966" s="180" t="s">
        <v>143</v>
      </c>
      <c r="Q966" s="180" t="s">
        <v>5491</v>
      </c>
      <c r="R966" s="320"/>
      <c r="S966" s="180" t="s">
        <v>1099</v>
      </c>
      <c r="T966" s="180" t="s">
        <v>3148</v>
      </c>
      <c r="U966" s="180" t="s">
        <v>3160</v>
      </c>
      <c r="V966" s="180" t="s">
        <v>3159</v>
      </c>
      <c r="W966" s="180" t="s">
        <v>2332</v>
      </c>
      <c r="X966" s="180" t="s">
        <v>6644</v>
      </c>
      <c r="Y966" s="180" t="s">
        <v>3179</v>
      </c>
      <c r="Z966" s="180" t="s">
        <v>403</v>
      </c>
      <c r="AA966" s="320"/>
      <c r="AE966" s="320"/>
    </row>
    <row r="967" spans="14:31" ht="14" x14ac:dyDescent="0.3">
      <c r="N967" s="180" t="s">
        <v>3202</v>
      </c>
      <c r="O967" s="180" t="s">
        <v>5439</v>
      </c>
      <c r="P967" s="180" t="s">
        <v>143</v>
      </c>
      <c r="Q967" s="180" t="s">
        <v>5438</v>
      </c>
      <c r="R967" s="320"/>
      <c r="S967" s="180" t="s">
        <v>1099</v>
      </c>
      <c r="T967" s="180" t="s">
        <v>3148</v>
      </c>
      <c r="U967" s="180" t="s">
        <v>3160</v>
      </c>
      <c r="V967" s="180" t="s">
        <v>3159</v>
      </c>
      <c r="W967" s="180" t="s">
        <v>2332</v>
      </c>
      <c r="X967" s="180" t="s">
        <v>6645</v>
      </c>
      <c r="Y967" s="180" t="s">
        <v>6646</v>
      </c>
      <c r="Z967" s="180" t="s">
        <v>403</v>
      </c>
      <c r="AA967" s="320"/>
      <c r="AE967" s="320"/>
    </row>
    <row r="968" spans="14:31" ht="14" x14ac:dyDescent="0.3">
      <c r="N968" s="180" t="s">
        <v>3243</v>
      </c>
      <c r="O968" s="180" t="s">
        <v>1351</v>
      </c>
      <c r="P968" s="180" t="s">
        <v>256</v>
      </c>
      <c r="Q968" s="180" t="s">
        <v>6647</v>
      </c>
      <c r="R968" s="320"/>
      <c r="S968" s="180" t="s">
        <v>1099</v>
      </c>
      <c r="T968" s="180" t="s">
        <v>3148</v>
      </c>
      <c r="U968" s="180" t="s">
        <v>3160</v>
      </c>
      <c r="V968" s="180" t="s">
        <v>3159</v>
      </c>
      <c r="W968" s="180" t="s">
        <v>2332</v>
      </c>
      <c r="X968" s="180" t="s">
        <v>6648</v>
      </c>
      <c r="Y968" s="180" t="s">
        <v>6649</v>
      </c>
      <c r="Z968" s="180" t="s">
        <v>403</v>
      </c>
      <c r="AA968" s="320"/>
      <c r="AE968" s="320"/>
    </row>
    <row r="969" spans="14:31" ht="14" x14ac:dyDescent="0.3">
      <c r="N969" s="180" t="s">
        <v>3243</v>
      </c>
      <c r="O969" s="180" t="s">
        <v>6650</v>
      </c>
      <c r="P969" s="180" t="s">
        <v>256</v>
      </c>
      <c r="Q969" s="180" t="s">
        <v>6651</v>
      </c>
      <c r="R969" s="320"/>
      <c r="S969" s="180" t="s">
        <v>1099</v>
      </c>
      <c r="T969" s="180" t="s">
        <v>3148</v>
      </c>
      <c r="U969" s="180" t="s">
        <v>3160</v>
      </c>
      <c r="V969" s="180" t="s">
        <v>3159</v>
      </c>
      <c r="W969" s="180" t="s">
        <v>2332</v>
      </c>
      <c r="X969" s="180" t="s">
        <v>6652</v>
      </c>
      <c r="Y969" s="180" t="s">
        <v>2456</v>
      </c>
      <c r="Z969" s="180" t="s">
        <v>403</v>
      </c>
      <c r="AA969" s="320"/>
      <c r="AE969" s="320"/>
    </row>
    <row r="970" spans="14:31" ht="14" x14ac:dyDescent="0.3">
      <c r="N970" s="180" t="s">
        <v>3243</v>
      </c>
      <c r="O970" s="180" t="s">
        <v>6653</v>
      </c>
      <c r="P970" s="180" t="s">
        <v>256</v>
      </c>
      <c r="Q970" s="180" t="s">
        <v>6654</v>
      </c>
      <c r="R970" s="320"/>
      <c r="S970" s="180" t="s">
        <v>1099</v>
      </c>
      <c r="T970" s="180" t="s">
        <v>3148</v>
      </c>
      <c r="U970" s="180" t="s">
        <v>3160</v>
      </c>
      <c r="V970" s="180" t="s">
        <v>3159</v>
      </c>
      <c r="W970" s="180" t="s">
        <v>2332</v>
      </c>
      <c r="X970" s="180" t="s">
        <v>6655</v>
      </c>
      <c r="Y970" s="180" t="s">
        <v>6656</v>
      </c>
      <c r="Z970" s="180" t="s">
        <v>403</v>
      </c>
      <c r="AA970" s="320"/>
      <c r="AE970" s="320"/>
    </row>
    <row r="971" spans="14:31" ht="14" x14ac:dyDescent="0.3">
      <c r="N971" s="180" t="s">
        <v>3243</v>
      </c>
      <c r="O971" s="180" t="s">
        <v>6657</v>
      </c>
      <c r="P971" s="180" t="s">
        <v>256</v>
      </c>
      <c r="Q971" s="180" t="s">
        <v>6658</v>
      </c>
      <c r="R971" s="320"/>
      <c r="S971" s="180" t="s">
        <v>1099</v>
      </c>
      <c r="T971" s="180" t="s">
        <v>3148</v>
      </c>
      <c r="U971" s="180" t="s">
        <v>3160</v>
      </c>
      <c r="V971" s="180" t="s">
        <v>3159</v>
      </c>
      <c r="W971" s="180" t="s">
        <v>2332</v>
      </c>
      <c r="X971" s="180" t="s">
        <v>6659</v>
      </c>
      <c r="Y971" s="180" t="s">
        <v>6660</v>
      </c>
      <c r="Z971" s="180" t="s">
        <v>403</v>
      </c>
      <c r="AA971" s="320"/>
      <c r="AE971" s="320"/>
    </row>
    <row r="972" spans="14:31" ht="14" x14ac:dyDescent="0.3">
      <c r="N972" s="180" t="s">
        <v>3243</v>
      </c>
      <c r="O972" s="180" t="s">
        <v>6661</v>
      </c>
      <c r="P972" s="180" t="s">
        <v>256</v>
      </c>
      <c r="Q972" s="180" t="s">
        <v>6662</v>
      </c>
      <c r="R972" s="320"/>
      <c r="S972" s="180" t="s">
        <v>1099</v>
      </c>
      <c r="T972" s="180" t="s">
        <v>3148</v>
      </c>
      <c r="U972" s="180" t="s">
        <v>3160</v>
      </c>
      <c r="V972" s="180" t="s">
        <v>3159</v>
      </c>
      <c r="W972" s="180" t="s">
        <v>2332</v>
      </c>
      <c r="X972" s="180" t="s">
        <v>6663</v>
      </c>
      <c r="Y972" s="180" t="s">
        <v>5428</v>
      </c>
      <c r="Z972" s="180" t="s">
        <v>403</v>
      </c>
      <c r="AA972" s="320"/>
      <c r="AE972" s="320"/>
    </row>
    <row r="973" spans="14:31" ht="14" x14ac:dyDescent="0.3">
      <c r="N973" s="180" t="s">
        <v>3243</v>
      </c>
      <c r="O973" s="180" t="s">
        <v>6664</v>
      </c>
      <c r="P973" s="180" t="s">
        <v>256</v>
      </c>
      <c r="Q973" s="180" t="s">
        <v>6665</v>
      </c>
      <c r="R973" s="320"/>
      <c r="S973" s="180" t="s">
        <v>1099</v>
      </c>
      <c r="T973" s="180" t="s">
        <v>3148</v>
      </c>
      <c r="U973" s="180" t="s">
        <v>3160</v>
      </c>
      <c r="V973" s="180" t="s">
        <v>3159</v>
      </c>
      <c r="W973" s="180" t="s">
        <v>3162</v>
      </c>
      <c r="X973" s="180" t="s">
        <v>6666</v>
      </c>
      <c r="Y973" s="180" t="s">
        <v>6667</v>
      </c>
      <c r="Z973" s="180" t="s">
        <v>405</v>
      </c>
      <c r="AA973" s="320"/>
      <c r="AE973" s="320"/>
    </row>
    <row r="974" spans="14:31" ht="14" x14ac:dyDescent="0.3">
      <c r="N974" s="180" t="s">
        <v>3243</v>
      </c>
      <c r="O974" s="180" t="s">
        <v>6668</v>
      </c>
      <c r="P974" s="180" t="s">
        <v>256</v>
      </c>
      <c r="Q974" s="180" t="s">
        <v>6669</v>
      </c>
      <c r="R974" s="320"/>
      <c r="S974" s="180" t="s">
        <v>1099</v>
      </c>
      <c r="T974" s="180" t="s">
        <v>3148</v>
      </c>
      <c r="U974" s="180" t="s">
        <v>3160</v>
      </c>
      <c r="V974" s="180" t="s">
        <v>3159</v>
      </c>
      <c r="W974" s="180" t="s">
        <v>3162</v>
      </c>
      <c r="X974" s="180" t="s">
        <v>6670</v>
      </c>
      <c r="Y974" s="180" t="s">
        <v>6671</v>
      </c>
      <c r="Z974" s="180" t="s">
        <v>405</v>
      </c>
      <c r="AA974" s="320"/>
      <c r="AE974" s="320"/>
    </row>
    <row r="975" spans="14:31" ht="14" x14ac:dyDescent="0.3">
      <c r="N975" s="180" t="s">
        <v>3082</v>
      </c>
      <c r="O975" s="180" t="s">
        <v>6672</v>
      </c>
      <c r="P975" s="180" t="s">
        <v>113</v>
      </c>
      <c r="Q975" s="180" t="s">
        <v>6673</v>
      </c>
      <c r="R975" s="320"/>
      <c r="S975" s="180" t="s">
        <v>1099</v>
      </c>
      <c r="T975" s="180" t="s">
        <v>3148</v>
      </c>
      <c r="U975" s="180" t="s">
        <v>3160</v>
      </c>
      <c r="V975" s="180" t="s">
        <v>3159</v>
      </c>
      <c r="W975" s="180" t="s">
        <v>3162</v>
      </c>
      <c r="X975" s="180" t="s">
        <v>6674</v>
      </c>
      <c r="Y975" s="180" t="s">
        <v>6675</v>
      </c>
      <c r="Z975" s="180" t="s">
        <v>405</v>
      </c>
      <c r="AA975" s="320"/>
      <c r="AE975" s="320"/>
    </row>
    <row r="976" spans="14:31" ht="14" x14ac:dyDescent="0.3">
      <c r="N976" s="180" t="s">
        <v>3082</v>
      </c>
      <c r="O976" s="180" t="s">
        <v>3184</v>
      </c>
      <c r="P976" s="180" t="s">
        <v>113</v>
      </c>
      <c r="Q976" s="180" t="s">
        <v>6676</v>
      </c>
      <c r="R976" s="320"/>
      <c r="S976" s="180" t="s">
        <v>1099</v>
      </c>
      <c r="T976" s="180" t="s">
        <v>3148</v>
      </c>
      <c r="U976" s="180" t="s">
        <v>3160</v>
      </c>
      <c r="V976" s="180" t="s">
        <v>3159</v>
      </c>
      <c r="W976" s="180" t="s">
        <v>3162</v>
      </c>
      <c r="X976" s="180" t="s">
        <v>6677</v>
      </c>
      <c r="Y976" s="180" t="s">
        <v>6678</v>
      </c>
      <c r="Z976" s="180" t="s">
        <v>405</v>
      </c>
      <c r="AA976" s="320"/>
      <c r="AE976" s="320"/>
    </row>
    <row r="977" spans="14:31" ht="14" x14ac:dyDescent="0.3">
      <c r="N977" s="180" t="s">
        <v>3082</v>
      </c>
      <c r="O977" s="180" t="s">
        <v>3924</v>
      </c>
      <c r="P977" s="180" t="s">
        <v>113</v>
      </c>
      <c r="Q977" s="180" t="s">
        <v>6679</v>
      </c>
      <c r="R977" s="320"/>
      <c r="S977" s="180" t="s">
        <v>1099</v>
      </c>
      <c r="T977" s="180" t="s">
        <v>3148</v>
      </c>
      <c r="U977" s="180" t="s">
        <v>3160</v>
      </c>
      <c r="V977" s="180" t="s">
        <v>3159</v>
      </c>
      <c r="W977" s="180" t="s">
        <v>3162</v>
      </c>
      <c r="X977" s="180" t="s">
        <v>6680</v>
      </c>
      <c r="Y977" s="180" t="s">
        <v>6681</v>
      </c>
      <c r="Z977" s="180" t="s">
        <v>405</v>
      </c>
      <c r="AA977" s="320"/>
      <c r="AE977" s="320"/>
    </row>
    <row r="978" spans="14:31" ht="14" x14ac:dyDescent="0.3">
      <c r="N978" s="180" t="s">
        <v>3082</v>
      </c>
      <c r="O978" s="180" t="s">
        <v>6682</v>
      </c>
      <c r="P978" s="180" t="s">
        <v>113</v>
      </c>
      <c r="Q978" s="180" t="s">
        <v>6683</v>
      </c>
      <c r="R978" s="320"/>
      <c r="S978" s="180" t="s">
        <v>1099</v>
      </c>
      <c r="T978" s="180" t="s">
        <v>3148</v>
      </c>
      <c r="U978" s="180" t="s">
        <v>3160</v>
      </c>
      <c r="V978" s="180" t="s">
        <v>3159</v>
      </c>
      <c r="W978" s="180" t="s">
        <v>3162</v>
      </c>
      <c r="X978" s="180" t="s">
        <v>6684</v>
      </c>
      <c r="Y978" s="180" t="s">
        <v>6685</v>
      </c>
      <c r="Z978" s="180" t="s">
        <v>405</v>
      </c>
      <c r="AA978" s="320"/>
      <c r="AE978" s="320"/>
    </row>
    <row r="979" spans="14:31" ht="14" x14ac:dyDescent="0.3">
      <c r="N979" s="180" t="s">
        <v>3082</v>
      </c>
      <c r="O979" s="180" t="s">
        <v>4096</v>
      </c>
      <c r="P979" s="180" t="s">
        <v>113</v>
      </c>
      <c r="Q979" s="180" t="s">
        <v>6686</v>
      </c>
      <c r="R979" s="320"/>
      <c r="S979" s="180" t="s">
        <v>1099</v>
      </c>
      <c r="T979" s="180" t="s">
        <v>3148</v>
      </c>
      <c r="U979" s="180" t="s">
        <v>3160</v>
      </c>
      <c r="V979" s="180" t="s">
        <v>3159</v>
      </c>
      <c r="W979" s="180" t="s">
        <v>3162</v>
      </c>
      <c r="X979" s="180" t="s">
        <v>6687</v>
      </c>
      <c r="Y979" s="180" t="s">
        <v>6688</v>
      </c>
      <c r="Z979" s="180" t="s">
        <v>405</v>
      </c>
      <c r="AA979" s="320"/>
      <c r="AE979" s="320"/>
    </row>
    <row r="980" spans="14:31" ht="14" x14ac:dyDescent="0.3">
      <c r="N980" s="180" t="s">
        <v>3082</v>
      </c>
      <c r="O980" s="180" t="s">
        <v>6689</v>
      </c>
      <c r="P980" s="180" t="s">
        <v>113</v>
      </c>
      <c r="Q980" s="180" t="s">
        <v>6690</v>
      </c>
      <c r="R980" s="320"/>
      <c r="S980" s="180" t="s">
        <v>1099</v>
      </c>
      <c r="T980" s="180" t="s">
        <v>3148</v>
      </c>
      <c r="U980" s="180" t="s">
        <v>3160</v>
      </c>
      <c r="V980" s="180" t="s">
        <v>3159</v>
      </c>
      <c r="W980" s="180" t="s">
        <v>3162</v>
      </c>
      <c r="X980" s="180" t="s">
        <v>6691</v>
      </c>
      <c r="Y980" s="180" t="s">
        <v>6692</v>
      </c>
      <c r="Z980" s="180" t="s">
        <v>405</v>
      </c>
      <c r="AA980" s="320"/>
      <c r="AE980" s="320"/>
    </row>
    <row r="981" spans="14:31" ht="14" x14ac:dyDescent="0.3">
      <c r="N981" s="180" t="s">
        <v>3082</v>
      </c>
      <c r="O981" s="180" t="s">
        <v>6693</v>
      </c>
      <c r="P981" s="180" t="s">
        <v>113</v>
      </c>
      <c r="Q981" s="180" t="s">
        <v>6694</v>
      </c>
      <c r="R981" s="320"/>
      <c r="S981" s="180" t="s">
        <v>1099</v>
      </c>
      <c r="T981" s="180" t="s">
        <v>3148</v>
      </c>
      <c r="U981" s="180" t="s">
        <v>3160</v>
      </c>
      <c r="V981" s="180" t="s">
        <v>3159</v>
      </c>
      <c r="W981" s="180" t="s">
        <v>3162</v>
      </c>
      <c r="X981" s="180" t="s">
        <v>6695</v>
      </c>
      <c r="Y981" s="180" t="s">
        <v>6696</v>
      </c>
      <c r="Z981" s="180" t="s">
        <v>405</v>
      </c>
      <c r="AA981" s="320"/>
      <c r="AE981" s="320"/>
    </row>
    <row r="982" spans="14:31" ht="14" x14ac:dyDescent="0.3">
      <c r="N982" s="180" t="s">
        <v>3082</v>
      </c>
      <c r="O982" s="180" t="s">
        <v>6697</v>
      </c>
      <c r="P982" s="180" t="s">
        <v>113</v>
      </c>
      <c r="Q982" s="180" t="s">
        <v>6698</v>
      </c>
      <c r="R982" s="320"/>
      <c r="S982" s="180" t="s">
        <v>1099</v>
      </c>
      <c r="T982" s="180" t="s">
        <v>3148</v>
      </c>
      <c r="U982" s="180" t="s">
        <v>3160</v>
      </c>
      <c r="V982" s="180" t="s">
        <v>3159</v>
      </c>
      <c r="W982" s="180" t="s">
        <v>3162</v>
      </c>
      <c r="X982" s="180" t="s">
        <v>6699</v>
      </c>
      <c r="Y982" s="180" t="s">
        <v>6194</v>
      </c>
      <c r="Z982" s="180" t="s">
        <v>405</v>
      </c>
      <c r="AA982" s="320"/>
      <c r="AE982" s="320"/>
    </row>
    <row r="983" spans="14:31" ht="14" x14ac:dyDescent="0.3">
      <c r="N983" s="180" t="s">
        <v>3082</v>
      </c>
      <c r="O983" s="180" t="s">
        <v>3082</v>
      </c>
      <c r="P983" s="180" t="s">
        <v>113</v>
      </c>
      <c r="Q983" s="180" t="s">
        <v>6700</v>
      </c>
      <c r="R983" s="320"/>
      <c r="S983" s="180" t="s">
        <v>1099</v>
      </c>
      <c r="T983" s="180" t="s">
        <v>3148</v>
      </c>
      <c r="U983" s="180" t="s">
        <v>3160</v>
      </c>
      <c r="V983" s="180" t="s">
        <v>3159</v>
      </c>
      <c r="W983" s="180" t="s">
        <v>3162</v>
      </c>
      <c r="X983" s="180" t="s">
        <v>6701</v>
      </c>
      <c r="Y983" s="180" t="s">
        <v>6702</v>
      </c>
      <c r="Z983" s="180" t="s">
        <v>405</v>
      </c>
      <c r="AA983" s="320"/>
      <c r="AE983" s="320"/>
    </row>
    <row r="984" spans="14:31" ht="14" x14ac:dyDescent="0.3">
      <c r="N984" s="180" t="s">
        <v>3082</v>
      </c>
      <c r="O984" s="180" t="s">
        <v>5357</v>
      </c>
      <c r="P984" s="180" t="s">
        <v>113</v>
      </c>
      <c r="Q984" s="180" t="s">
        <v>6703</v>
      </c>
      <c r="R984" s="320"/>
      <c r="S984" s="180" t="s">
        <v>1099</v>
      </c>
      <c r="T984" s="180" t="s">
        <v>3148</v>
      </c>
      <c r="U984" s="180" t="s">
        <v>3160</v>
      </c>
      <c r="V984" s="180" t="s">
        <v>3159</v>
      </c>
      <c r="W984" s="180" t="s">
        <v>3162</v>
      </c>
      <c r="X984" s="180" t="s">
        <v>6704</v>
      </c>
      <c r="Y984" s="180" t="s">
        <v>6705</v>
      </c>
      <c r="Z984" s="180" t="s">
        <v>405</v>
      </c>
      <c r="AA984" s="320"/>
      <c r="AE984" s="320"/>
    </row>
    <row r="985" spans="14:31" ht="14" x14ac:dyDescent="0.3">
      <c r="N985" s="180" t="s">
        <v>3082</v>
      </c>
      <c r="O985" s="180" t="s">
        <v>6706</v>
      </c>
      <c r="P985" s="180" t="s">
        <v>113</v>
      </c>
      <c r="Q985" s="180" t="s">
        <v>6707</v>
      </c>
      <c r="R985" s="320"/>
      <c r="S985" s="180" t="s">
        <v>1099</v>
      </c>
      <c r="T985" s="180" t="s">
        <v>3148</v>
      </c>
      <c r="U985" s="180" t="s">
        <v>3160</v>
      </c>
      <c r="V985" s="180" t="s">
        <v>3159</v>
      </c>
      <c r="W985" s="180" t="s">
        <v>3162</v>
      </c>
      <c r="X985" s="180" t="s">
        <v>6708</v>
      </c>
      <c r="Y985" s="180" t="s">
        <v>6709</v>
      </c>
      <c r="Z985" s="180" t="s">
        <v>405</v>
      </c>
      <c r="AA985" s="320"/>
      <c r="AE985" s="320"/>
    </row>
    <row r="986" spans="14:31" ht="14" x14ac:dyDescent="0.3">
      <c r="N986" s="180" t="s">
        <v>3082</v>
      </c>
      <c r="O986" s="180" t="s">
        <v>6710</v>
      </c>
      <c r="P986" s="180" t="s">
        <v>113</v>
      </c>
      <c r="Q986" s="180" t="s">
        <v>6711</v>
      </c>
      <c r="R986" s="320"/>
      <c r="S986" s="180" t="s">
        <v>1099</v>
      </c>
      <c r="T986" s="180" t="s">
        <v>3148</v>
      </c>
      <c r="U986" s="180" t="s">
        <v>3160</v>
      </c>
      <c r="V986" s="180" t="s">
        <v>3159</v>
      </c>
      <c r="W986" s="180" t="s">
        <v>3162</v>
      </c>
      <c r="X986" s="180" t="s">
        <v>6712</v>
      </c>
      <c r="Y986" s="180" t="s">
        <v>6713</v>
      </c>
      <c r="Z986" s="180" t="s">
        <v>405</v>
      </c>
      <c r="AA986" s="320"/>
      <c r="AE986" s="320"/>
    </row>
    <row r="987" spans="14:31" ht="14" x14ac:dyDescent="0.3">
      <c r="N987" s="180" t="s">
        <v>3082</v>
      </c>
      <c r="O987" s="180" t="s">
        <v>6714</v>
      </c>
      <c r="P987" s="180" t="s">
        <v>113</v>
      </c>
      <c r="Q987" s="180" t="s">
        <v>6715</v>
      </c>
      <c r="R987" s="320"/>
      <c r="S987" s="180" t="s">
        <v>1099</v>
      </c>
      <c r="T987" s="180" t="s">
        <v>3148</v>
      </c>
      <c r="U987" s="180" t="s">
        <v>3160</v>
      </c>
      <c r="V987" s="180" t="s">
        <v>3159</v>
      </c>
      <c r="W987" s="180" t="s">
        <v>3162</v>
      </c>
      <c r="X987" s="180" t="s">
        <v>6716</v>
      </c>
      <c r="Y987" s="180" t="s">
        <v>6717</v>
      </c>
      <c r="Z987" s="180" t="s">
        <v>405</v>
      </c>
      <c r="AA987" s="320"/>
      <c r="AE987" s="320"/>
    </row>
    <row r="988" spans="14:31" ht="14" x14ac:dyDescent="0.3">
      <c r="N988" s="180" t="s">
        <v>3082</v>
      </c>
      <c r="O988" s="180" t="s">
        <v>1117</v>
      </c>
      <c r="P988" s="180" t="s">
        <v>113</v>
      </c>
      <c r="Q988" s="180" t="s">
        <v>6718</v>
      </c>
      <c r="R988" s="320"/>
      <c r="S988" s="180" t="s">
        <v>1099</v>
      </c>
      <c r="T988" s="180" t="s">
        <v>3148</v>
      </c>
      <c r="U988" s="180" t="s">
        <v>3160</v>
      </c>
      <c r="V988" s="180" t="s">
        <v>3159</v>
      </c>
      <c r="W988" s="180" t="s">
        <v>3162</v>
      </c>
      <c r="X988" s="180" t="s">
        <v>6719</v>
      </c>
      <c r="Y988" s="180" t="s">
        <v>6720</v>
      </c>
      <c r="Z988" s="180" t="s">
        <v>405</v>
      </c>
      <c r="AA988" s="320"/>
      <c r="AE988" s="320"/>
    </row>
    <row r="989" spans="14:31" ht="14" x14ac:dyDescent="0.3">
      <c r="N989" s="180" t="s">
        <v>3116</v>
      </c>
      <c r="O989" s="180" t="s">
        <v>6721</v>
      </c>
      <c r="P989" s="180" t="s">
        <v>361</v>
      </c>
      <c r="Q989" s="180" t="s">
        <v>6722</v>
      </c>
      <c r="R989" s="320"/>
      <c r="S989" s="180" t="s">
        <v>1099</v>
      </c>
      <c r="T989" s="180" t="s">
        <v>3148</v>
      </c>
      <c r="U989" s="180" t="s">
        <v>3160</v>
      </c>
      <c r="V989" s="180" t="s">
        <v>3159</v>
      </c>
      <c r="W989" s="180" t="s">
        <v>3162</v>
      </c>
      <c r="X989" s="180" t="s">
        <v>6723</v>
      </c>
      <c r="Y989" s="180" t="s">
        <v>6724</v>
      </c>
      <c r="Z989" s="180" t="s">
        <v>405</v>
      </c>
      <c r="AA989" s="320"/>
      <c r="AE989" s="320"/>
    </row>
    <row r="990" spans="14:31" ht="14" x14ac:dyDescent="0.3">
      <c r="N990" s="180" t="s">
        <v>3116</v>
      </c>
      <c r="O990" s="180" t="s">
        <v>6725</v>
      </c>
      <c r="P990" s="180" t="s">
        <v>361</v>
      </c>
      <c r="Q990" s="180" t="s">
        <v>6726</v>
      </c>
      <c r="R990" s="320"/>
      <c r="S990" s="180" t="s">
        <v>1099</v>
      </c>
      <c r="T990" s="180" t="s">
        <v>3148</v>
      </c>
      <c r="U990" s="180" t="s">
        <v>3160</v>
      </c>
      <c r="V990" s="180" t="s">
        <v>3159</v>
      </c>
      <c r="W990" s="180" t="s">
        <v>3162</v>
      </c>
      <c r="X990" s="180" t="s">
        <v>6727</v>
      </c>
      <c r="Y990" s="180" t="s">
        <v>6728</v>
      </c>
      <c r="Z990" s="180" t="s">
        <v>405</v>
      </c>
      <c r="AA990" s="320"/>
      <c r="AE990" s="320"/>
    </row>
    <row r="991" spans="14:31" ht="14" x14ac:dyDescent="0.3">
      <c r="N991" s="180" t="s">
        <v>3116</v>
      </c>
      <c r="O991" s="180" t="s">
        <v>6729</v>
      </c>
      <c r="P991" s="180" t="s">
        <v>361</v>
      </c>
      <c r="Q991" s="180" t="s">
        <v>6730</v>
      </c>
      <c r="R991" s="320"/>
      <c r="S991" s="180" t="s">
        <v>1099</v>
      </c>
      <c r="T991" s="180" t="s">
        <v>3148</v>
      </c>
      <c r="U991" s="180" t="s">
        <v>3160</v>
      </c>
      <c r="V991" s="180" t="s">
        <v>3159</v>
      </c>
      <c r="W991" s="180" t="s">
        <v>3162</v>
      </c>
      <c r="X991" s="180" t="s">
        <v>6731</v>
      </c>
      <c r="Y991" s="180" t="s">
        <v>6732</v>
      </c>
      <c r="Z991" s="180" t="s">
        <v>405</v>
      </c>
      <c r="AA991" s="320"/>
      <c r="AE991" s="320"/>
    </row>
    <row r="992" spans="14:31" ht="14" x14ac:dyDescent="0.3">
      <c r="N992" s="180" t="s">
        <v>3116</v>
      </c>
      <c r="O992" s="180" t="s">
        <v>6733</v>
      </c>
      <c r="P992" s="180" t="s">
        <v>361</v>
      </c>
      <c r="Q992" s="180" t="s">
        <v>6734</v>
      </c>
      <c r="R992" s="320"/>
      <c r="S992" s="180" t="s">
        <v>1099</v>
      </c>
      <c r="T992" s="180" t="s">
        <v>3148</v>
      </c>
      <c r="U992" s="180" t="s">
        <v>3160</v>
      </c>
      <c r="V992" s="180" t="s">
        <v>3159</v>
      </c>
      <c r="W992" s="180" t="s">
        <v>3162</v>
      </c>
      <c r="X992" s="180" t="s">
        <v>6735</v>
      </c>
      <c r="Y992" s="180" t="s">
        <v>6736</v>
      </c>
      <c r="Z992" s="180" t="s">
        <v>405</v>
      </c>
      <c r="AA992" s="320"/>
      <c r="AE992" s="320"/>
    </row>
    <row r="993" spans="14:31" ht="14" x14ac:dyDescent="0.3">
      <c r="N993" s="180" t="s">
        <v>3116</v>
      </c>
      <c r="O993" s="180" t="s">
        <v>3116</v>
      </c>
      <c r="P993" s="180" t="s">
        <v>361</v>
      </c>
      <c r="Q993" s="180" t="s">
        <v>6737</v>
      </c>
      <c r="R993" s="320"/>
      <c r="S993" s="180" t="s">
        <v>1099</v>
      </c>
      <c r="T993" s="180" t="s">
        <v>3148</v>
      </c>
      <c r="U993" s="180" t="s">
        <v>3160</v>
      </c>
      <c r="V993" s="180" t="s">
        <v>3159</v>
      </c>
      <c r="W993" s="180" t="s">
        <v>3162</v>
      </c>
      <c r="X993" s="180" t="s">
        <v>6738</v>
      </c>
      <c r="Y993" s="180" t="s">
        <v>6739</v>
      </c>
      <c r="Z993" s="180" t="s">
        <v>405</v>
      </c>
      <c r="AA993" s="320"/>
      <c r="AE993" s="320"/>
    </row>
    <row r="994" spans="14:31" ht="14" x14ac:dyDescent="0.3">
      <c r="N994" s="180" t="s">
        <v>3116</v>
      </c>
      <c r="O994" s="180" t="s">
        <v>6740</v>
      </c>
      <c r="P994" s="180" t="s">
        <v>361</v>
      </c>
      <c r="Q994" s="180" t="s">
        <v>6741</v>
      </c>
      <c r="R994" s="320"/>
      <c r="S994" s="180" t="s">
        <v>1099</v>
      </c>
      <c r="T994" s="180" t="s">
        <v>3148</v>
      </c>
      <c r="U994" s="180" t="s">
        <v>3160</v>
      </c>
      <c r="V994" s="180" t="s">
        <v>3159</v>
      </c>
      <c r="W994" s="180" t="s">
        <v>3162</v>
      </c>
      <c r="X994" s="180" t="s">
        <v>6742</v>
      </c>
      <c r="Y994" s="180" t="s">
        <v>6743</v>
      </c>
      <c r="Z994" s="180" t="s">
        <v>405</v>
      </c>
      <c r="AA994" s="320"/>
      <c r="AE994" s="320"/>
    </row>
    <row r="995" spans="14:31" ht="14" x14ac:dyDescent="0.3">
      <c r="N995" s="180" t="s">
        <v>3116</v>
      </c>
      <c r="O995" s="180" t="s">
        <v>6744</v>
      </c>
      <c r="P995" s="180" t="s">
        <v>361</v>
      </c>
      <c r="Q995" s="180" t="s">
        <v>6745</v>
      </c>
      <c r="R995" s="320"/>
      <c r="S995" s="180" t="s">
        <v>1099</v>
      </c>
      <c r="T995" s="180" t="s">
        <v>3148</v>
      </c>
      <c r="U995" s="180" t="s">
        <v>3160</v>
      </c>
      <c r="V995" s="180" t="s">
        <v>3159</v>
      </c>
      <c r="W995" s="180" t="s">
        <v>3162</v>
      </c>
      <c r="X995" s="180" t="s">
        <v>6746</v>
      </c>
      <c r="Y995" s="180" t="s">
        <v>6747</v>
      </c>
      <c r="Z995" s="180" t="s">
        <v>405</v>
      </c>
      <c r="AA995" s="320"/>
      <c r="AE995" s="320"/>
    </row>
    <row r="996" spans="14:31" ht="14" x14ac:dyDescent="0.3">
      <c r="N996" s="180" t="s">
        <v>3116</v>
      </c>
      <c r="O996" s="180" t="s">
        <v>6748</v>
      </c>
      <c r="P996" s="180" t="s">
        <v>361</v>
      </c>
      <c r="Q996" s="180" t="s">
        <v>6749</v>
      </c>
      <c r="R996" s="320"/>
      <c r="S996" s="180" t="s">
        <v>1099</v>
      </c>
      <c r="T996" s="180" t="s">
        <v>3148</v>
      </c>
      <c r="U996" s="180" t="s">
        <v>3160</v>
      </c>
      <c r="V996" s="180" t="s">
        <v>3159</v>
      </c>
      <c r="W996" s="180" t="s">
        <v>3160</v>
      </c>
      <c r="X996" s="180" t="s">
        <v>6750</v>
      </c>
      <c r="Y996" s="180" t="s">
        <v>6751</v>
      </c>
      <c r="Z996" s="180" t="s">
        <v>406</v>
      </c>
      <c r="AA996" s="320"/>
      <c r="AE996" s="320"/>
    </row>
    <row r="997" spans="14:31" ht="14" x14ac:dyDescent="0.3">
      <c r="N997" s="180" t="s">
        <v>3116</v>
      </c>
      <c r="O997" s="180" t="s">
        <v>6752</v>
      </c>
      <c r="P997" s="180" t="s">
        <v>361</v>
      </c>
      <c r="Q997" s="180" t="s">
        <v>6753</v>
      </c>
      <c r="R997" s="320"/>
      <c r="S997" s="180" t="s">
        <v>1099</v>
      </c>
      <c r="T997" s="180" t="s">
        <v>3148</v>
      </c>
      <c r="U997" s="180" t="s">
        <v>3160</v>
      </c>
      <c r="V997" s="180" t="s">
        <v>3159</v>
      </c>
      <c r="W997" s="180" t="s">
        <v>3160</v>
      </c>
      <c r="X997" s="180" t="s">
        <v>6754</v>
      </c>
      <c r="Y997" s="180" t="s">
        <v>6755</v>
      </c>
      <c r="Z997" s="180" t="s">
        <v>406</v>
      </c>
      <c r="AA997" s="320"/>
      <c r="AE997" s="320"/>
    </row>
    <row r="998" spans="14:31" ht="14" x14ac:dyDescent="0.3">
      <c r="N998" s="180" t="s">
        <v>3116</v>
      </c>
      <c r="O998" s="180" t="s">
        <v>6756</v>
      </c>
      <c r="P998" s="180" t="s">
        <v>361</v>
      </c>
      <c r="Q998" s="180" t="s">
        <v>6757</v>
      </c>
      <c r="R998" s="320"/>
      <c r="S998" s="180" t="s">
        <v>1099</v>
      </c>
      <c r="T998" s="180" t="s">
        <v>3148</v>
      </c>
      <c r="U998" s="180" t="s">
        <v>3160</v>
      </c>
      <c r="V998" s="180" t="s">
        <v>3159</v>
      </c>
      <c r="W998" s="180" t="s">
        <v>3160</v>
      </c>
      <c r="X998" s="180" t="s">
        <v>6758</v>
      </c>
      <c r="Y998" s="180" t="s">
        <v>6759</v>
      </c>
      <c r="Z998" s="180" t="s">
        <v>406</v>
      </c>
      <c r="AA998" s="320"/>
      <c r="AE998" s="320"/>
    </row>
    <row r="999" spans="14:31" ht="14" x14ac:dyDescent="0.3">
      <c r="N999" s="180" t="s">
        <v>3116</v>
      </c>
      <c r="O999" s="180" t="s">
        <v>6760</v>
      </c>
      <c r="P999" s="180" t="s">
        <v>361</v>
      </c>
      <c r="Q999" s="180" t="s">
        <v>6761</v>
      </c>
      <c r="R999" s="320"/>
      <c r="S999" s="180" t="s">
        <v>1099</v>
      </c>
      <c r="T999" s="180" t="s">
        <v>3148</v>
      </c>
      <c r="U999" s="180" t="s">
        <v>3160</v>
      </c>
      <c r="V999" s="180" t="s">
        <v>3159</v>
      </c>
      <c r="W999" s="180" t="s">
        <v>3160</v>
      </c>
      <c r="X999" s="180" t="s">
        <v>6762</v>
      </c>
      <c r="Y999" s="180" t="s">
        <v>6763</v>
      </c>
      <c r="Z999" s="180" t="s">
        <v>406</v>
      </c>
      <c r="AA999" s="320"/>
      <c r="AE999" s="320"/>
    </row>
    <row r="1000" spans="14:31" ht="14" x14ac:dyDescent="0.3">
      <c r="N1000" s="180" t="s">
        <v>3116</v>
      </c>
      <c r="O1000" s="180" t="s">
        <v>6764</v>
      </c>
      <c r="P1000" s="180" t="s">
        <v>361</v>
      </c>
      <c r="Q1000" s="180" t="s">
        <v>6765</v>
      </c>
      <c r="R1000" s="320"/>
      <c r="S1000" s="180" t="s">
        <v>1099</v>
      </c>
      <c r="T1000" s="180" t="s">
        <v>3148</v>
      </c>
      <c r="U1000" s="180" t="s">
        <v>3160</v>
      </c>
      <c r="V1000" s="180" t="s">
        <v>3159</v>
      </c>
      <c r="W1000" s="180" t="s">
        <v>3160</v>
      </c>
      <c r="X1000" s="180" t="s">
        <v>6766</v>
      </c>
      <c r="Y1000" s="180" t="s">
        <v>6767</v>
      </c>
      <c r="Z1000" s="180" t="s">
        <v>406</v>
      </c>
      <c r="AA1000" s="320"/>
      <c r="AE1000" s="320"/>
    </row>
    <row r="1001" spans="14:31" ht="14" x14ac:dyDescent="0.3">
      <c r="N1001" s="180" t="s">
        <v>3073</v>
      </c>
      <c r="O1001" s="180" t="s">
        <v>6768</v>
      </c>
      <c r="P1001" s="180" t="s">
        <v>201</v>
      </c>
      <c r="Q1001" s="180" t="s">
        <v>6769</v>
      </c>
      <c r="R1001" s="320"/>
      <c r="S1001" s="180" t="s">
        <v>1099</v>
      </c>
      <c r="T1001" s="180" t="s">
        <v>3148</v>
      </c>
      <c r="U1001" s="180" t="s">
        <v>3160</v>
      </c>
      <c r="V1001" s="180" t="s">
        <v>3159</v>
      </c>
      <c r="W1001" s="180" t="s">
        <v>3160</v>
      </c>
      <c r="X1001" s="180" t="s">
        <v>6770</v>
      </c>
      <c r="Y1001" s="180" t="s">
        <v>6771</v>
      </c>
      <c r="Z1001" s="180" t="s">
        <v>406</v>
      </c>
      <c r="AA1001" s="320"/>
      <c r="AE1001" s="320"/>
    </row>
    <row r="1002" spans="14:31" ht="14" x14ac:dyDescent="0.3">
      <c r="N1002" s="180" t="s">
        <v>3073</v>
      </c>
      <c r="O1002" s="180" t="s">
        <v>6772</v>
      </c>
      <c r="P1002" s="180" t="s">
        <v>201</v>
      </c>
      <c r="Q1002" s="180" t="s">
        <v>6773</v>
      </c>
      <c r="R1002" s="320"/>
      <c r="S1002" s="180" t="s">
        <v>1099</v>
      </c>
      <c r="T1002" s="180" t="s">
        <v>3148</v>
      </c>
      <c r="U1002" s="180" t="s">
        <v>3160</v>
      </c>
      <c r="V1002" s="180" t="s">
        <v>3159</v>
      </c>
      <c r="W1002" s="180" t="s">
        <v>3160</v>
      </c>
      <c r="X1002" s="180" t="s">
        <v>6774</v>
      </c>
      <c r="Y1002" s="180" t="s">
        <v>681</v>
      </c>
      <c r="Z1002" s="180" t="s">
        <v>406</v>
      </c>
      <c r="AA1002" s="320"/>
      <c r="AE1002" s="320"/>
    </row>
    <row r="1003" spans="14:31" ht="14" x14ac:dyDescent="0.3">
      <c r="N1003" s="180" t="s">
        <v>3073</v>
      </c>
      <c r="O1003" s="180" t="s">
        <v>3019</v>
      </c>
      <c r="P1003" s="180" t="s">
        <v>201</v>
      </c>
      <c r="Q1003" s="180" t="s">
        <v>6775</v>
      </c>
      <c r="R1003" s="320"/>
      <c r="S1003" s="180" t="s">
        <v>1099</v>
      </c>
      <c r="T1003" s="180" t="s">
        <v>3148</v>
      </c>
      <c r="U1003" s="180" t="s">
        <v>3160</v>
      </c>
      <c r="V1003" s="180" t="s">
        <v>3159</v>
      </c>
      <c r="W1003" s="180" t="s">
        <v>3160</v>
      </c>
      <c r="X1003" s="180" t="s">
        <v>6776</v>
      </c>
      <c r="Y1003" s="180" t="s">
        <v>6777</v>
      </c>
      <c r="Z1003" s="180" t="s">
        <v>406</v>
      </c>
      <c r="AA1003" s="320"/>
      <c r="AE1003" s="320"/>
    </row>
    <row r="1004" spans="14:31" ht="14" x14ac:dyDescent="0.3">
      <c r="N1004" s="180" t="s">
        <v>3073</v>
      </c>
      <c r="O1004" s="180" t="s">
        <v>6778</v>
      </c>
      <c r="P1004" s="180" t="s">
        <v>201</v>
      </c>
      <c r="Q1004" s="180" t="s">
        <v>6779</v>
      </c>
      <c r="R1004" s="320"/>
      <c r="S1004" s="180" t="s">
        <v>1099</v>
      </c>
      <c r="T1004" s="180" t="s">
        <v>3148</v>
      </c>
      <c r="U1004" s="180" t="s">
        <v>3160</v>
      </c>
      <c r="V1004" s="180" t="s">
        <v>3159</v>
      </c>
      <c r="W1004" s="180" t="s">
        <v>3160</v>
      </c>
      <c r="X1004" s="180" t="s">
        <v>6780</v>
      </c>
      <c r="Y1004" s="180" t="s">
        <v>6781</v>
      </c>
      <c r="Z1004" s="180" t="s">
        <v>406</v>
      </c>
      <c r="AA1004" s="320"/>
      <c r="AE1004" s="320"/>
    </row>
    <row r="1005" spans="14:31" ht="14" x14ac:dyDescent="0.3">
      <c r="N1005" s="180" t="s">
        <v>3073</v>
      </c>
      <c r="O1005" s="180" t="s">
        <v>6782</v>
      </c>
      <c r="P1005" s="180" t="s">
        <v>201</v>
      </c>
      <c r="Q1005" s="180" t="s">
        <v>6783</v>
      </c>
      <c r="R1005" s="320"/>
      <c r="S1005" s="180" t="s">
        <v>1099</v>
      </c>
      <c r="T1005" s="180" t="s">
        <v>3148</v>
      </c>
      <c r="U1005" s="180" t="s">
        <v>3160</v>
      </c>
      <c r="V1005" s="180" t="s">
        <v>3159</v>
      </c>
      <c r="W1005" s="180" t="s">
        <v>3160</v>
      </c>
      <c r="X1005" s="180" t="s">
        <v>6784</v>
      </c>
      <c r="Y1005" s="180" t="s">
        <v>6785</v>
      </c>
      <c r="Z1005" s="180" t="s">
        <v>406</v>
      </c>
      <c r="AA1005" s="320"/>
      <c r="AE1005" s="320"/>
    </row>
    <row r="1006" spans="14:31" ht="14" x14ac:dyDescent="0.3">
      <c r="N1006" s="180" t="s">
        <v>3073</v>
      </c>
      <c r="O1006" s="180" t="s">
        <v>6786</v>
      </c>
      <c r="P1006" s="180" t="s">
        <v>201</v>
      </c>
      <c r="Q1006" s="180" t="s">
        <v>6787</v>
      </c>
      <c r="R1006" s="320"/>
      <c r="S1006" s="180" t="s">
        <v>1099</v>
      </c>
      <c r="T1006" s="180" t="s">
        <v>3148</v>
      </c>
      <c r="U1006" s="180" t="s">
        <v>3160</v>
      </c>
      <c r="V1006" s="180" t="s">
        <v>3159</v>
      </c>
      <c r="W1006" s="180" t="s">
        <v>3160</v>
      </c>
      <c r="X1006" s="180" t="s">
        <v>6788</v>
      </c>
      <c r="Y1006" s="180" t="s">
        <v>6789</v>
      </c>
      <c r="Z1006" s="180" t="s">
        <v>406</v>
      </c>
      <c r="AA1006" s="320"/>
      <c r="AE1006" s="320"/>
    </row>
    <row r="1007" spans="14:31" ht="14" x14ac:dyDescent="0.3">
      <c r="N1007" s="180" t="s">
        <v>3073</v>
      </c>
      <c r="O1007" s="180" t="s">
        <v>6790</v>
      </c>
      <c r="P1007" s="180" t="s">
        <v>201</v>
      </c>
      <c r="Q1007" s="180" t="s">
        <v>6791</v>
      </c>
      <c r="R1007" s="320"/>
      <c r="S1007" s="180" t="s">
        <v>1099</v>
      </c>
      <c r="T1007" s="180" t="s">
        <v>3148</v>
      </c>
      <c r="U1007" s="180" t="s">
        <v>3160</v>
      </c>
      <c r="V1007" s="180" t="s">
        <v>3159</v>
      </c>
      <c r="W1007" s="180" t="s">
        <v>3160</v>
      </c>
      <c r="X1007" s="180" t="s">
        <v>6792</v>
      </c>
      <c r="Y1007" s="180" t="s">
        <v>6793</v>
      </c>
      <c r="Z1007" s="180" t="s">
        <v>406</v>
      </c>
      <c r="AA1007" s="320"/>
      <c r="AE1007" s="320"/>
    </row>
    <row r="1008" spans="14:31" ht="14" x14ac:dyDescent="0.3">
      <c r="N1008" s="180" t="s">
        <v>3073</v>
      </c>
      <c r="O1008" s="180" t="s">
        <v>6794</v>
      </c>
      <c r="P1008" s="180" t="s">
        <v>201</v>
      </c>
      <c r="Q1008" s="180" t="s">
        <v>6795</v>
      </c>
      <c r="R1008" s="320"/>
      <c r="S1008" s="180" t="s">
        <v>1099</v>
      </c>
      <c r="T1008" s="180" t="s">
        <v>3148</v>
      </c>
      <c r="U1008" s="180" t="s">
        <v>3160</v>
      </c>
      <c r="V1008" s="180" t="s">
        <v>3159</v>
      </c>
      <c r="W1008" s="180" t="s">
        <v>3160</v>
      </c>
      <c r="X1008" s="180" t="s">
        <v>6796</v>
      </c>
      <c r="Y1008" s="180" t="s">
        <v>6797</v>
      </c>
      <c r="Z1008" s="180" t="s">
        <v>406</v>
      </c>
      <c r="AA1008" s="320"/>
      <c r="AE1008" s="320"/>
    </row>
    <row r="1009" spans="14:31" ht="14" x14ac:dyDescent="0.3">
      <c r="N1009" s="180" t="s">
        <v>3073</v>
      </c>
      <c r="O1009" s="180" t="s">
        <v>6027</v>
      </c>
      <c r="P1009" s="180" t="s">
        <v>201</v>
      </c>
      <c r="Q1009" s="180" t="s">
        <v>6798</v>
      </c>
      <c r="R1009" s="320"/>
      <c r="S1009" s="180" t="s">
        <v>1099</v>
      </c>
      <c r="T1009" s="180" t="s">
        <v>3148</v>
      </c>
      <c r="U1009" s="180" t="s">
        <v>3160</v>
      </c>
      <c r="V1009" s="180" t="s">
        <v>3159</v>
      </c>
      <c r="W1009" s="180" t="s">
        <v>3160</v>
      </c>
      <c r="X1009" s="180" t="s">
        <v>6799</v>
      </c>
      <c r="Y1009" s="180" t="s">
        <v>6800</v>
      </c>
      <c r="Z1009" s="180" t="s">
        <v>406</v>
      </c>
      <c r="AA1009" s="320"/>
      <c r="AE1009" s="320"/>
    </row>
    <row r="1010" spans="14:31" ht="14" x14ac:dyDescent="0.3">
      <c r="N1010" s="180" t="s">
        <v>3073</v>
      </c>
      <c r="O1010" s="180" t="s">
        <v>6801</v>
      </c>
      <c r="P1010" s="180" t="s">
        <v>201</v>
      </c>
      <c r="Q1010" s="180" t="s">
        <v>6802</v>
      </c>
      <c r="R1010" s="320"/>
      <c r="S1010" s="180" t="s">
        <v>1099</v>
      </c>
      <c r="T1010" s="180" t="s">
        <v>3148</v>
      </c>
      <c r="U1010" s="180" t="s">
        <v>3160</v>
      </c>
      <c r="V1010" s="180" t="s">
        <v>3159</v>
      </c>
      <c r="W1010" s="180" t="s">
        <v>3160</v>
      </c>
      <c r="X1010" s="180" t="s">
        <v>6803</v>
      </c>
      <c r="Y1010" s="180" t="s">
        <v>6804</v>
      </c>
      <c r="Z1010" s="180" t="s">
        <v>406</v>
      </c>
      <c r="AA1010" s="320"/>
      <c r="AE1010" s="320"/>
    </row>
    <row r="1011" spans="14:31" ht="14" x14ac:dyDescent="0.3">
      <c r="N1011" s="180" t="s">
        <v>3073</v>
      </c>
      <c r="O1011" s="180" t="s">
        <v>6805</v>
      </c>
      <c r="P1011" s="180" t="s">
        <v>201</v>
      </c>
      <c r="Q1011" s="180" t="s">
        <v>6806</v>
      </c>
      <c r="R1011" s="320"/>
      <c r="S1011" s="180" t="s">
        <v>1099</v>
      </c>
      <c r="T1011" s="180" t="s">
        <v>3148</v>
      </c>
      <c r="U1011" s="180" t="s">
        <v>3160</v>
      </c>
      <c r="V1011" s="180" t="s">
        <v>3159</v>
      </c>
      <c r="W1011" s="180" t="s">
        <v>3160</v>
      </c>
      <c r="X1011" s="180" t="s">
        <v>6807</v>
      </c>
      <c r="Y1011" s="180" t="s">
        <v>6808</v>
      </c>
      <c r="Z1011" s="180" t="s">
        <v>406</v>
      </c>
      <c r="AA1011" s="320"/>
      <c r="AE1011" s="320"/>
    </row>
    <row r="1012" spans="14:31" ht="14" x14ac:dyDescent="0.3">
      <c r="N1012" s="180" t="s">
        <v>3073</v>
      </c>
      <c r="O1012" s="180" t="s">
        <v>6809</v>
      </c>
      <c r="P1012" s="180" t="s">
        <v>201</v>
      </c>
      <c r="Q1012" s="180" t="s">
        <v>6810</v>
      </c>
      <c r="R1012" s="320"/>
      <c r="S1012" s="180" t="s">
        <v>1099</v>
      </c>
      <c r="T1012" s="180" t="s">
        <v>3148</v>
      </c>
      <c r="U1012" s="180" t="s">
        <v>3160</v>
      </c>
      <c r="V1012" s="180" t="s">
        <v>3159</v>
      </c>
      <c r="W1012" s="180" t="s">
        <v>3160</v>
      </c>
      <c r="X1012" s="180" t="s">
        <v>6811</v>
      </c>
      <c r="Y1012" s="180" t="s">
        <v>6812</v>
      </c>
      <c r="Z1012" s="180" t="s">
        <v>406</v>
      </c>
      <c r="AA1012" s="320"/>
      <c r="AE1012" s="320"/>
    </row>
    <row r="1013" spans="14:31" ht="14" x14ac:dyDescent="0.3">
      <c r="N1013" s="180" t="s">
        <v>3073</v>
      </c>
      <c r="O1013" s="180" t="s">
        <v>3070</v>
      </c>
      <c r="P1013" s="180" t="s">
        <v>201</v>
      </c>
      <c r="Q1013" s="180" t="s">
        <v>6813</v>
      </c>
      <c r="R1013" s="320"/>
      <c r="S1013" s="180" t="s">
        <v>1099</v>
      </c>
      <c r="T1013" s="180" t="s">
        <v>3148</v>
      </c>
      <c r="U1013" s="180" t="s">
        <v>3160</v>
      </c>
      <c r="V1013" s="180" t="s">
        <v>3159</v>
      </c>
      <c r="W1013" s="180" t="s">
        <v>3160</v>
      </c>
      <c r="X1013" s="180" t="s">
        <v>6814</v>
      </c>
      <c r="Y1013" s="180" t="s">
        <v>6815</v>
      </c>
      <c r="Z1013" s="180" t="s">
        <v>406</v>
      </c>
      <c r="AA1013" s="320"/>
      <c r="AE1013" s="320"/>
    </row>
    <row r="1014" spans="14:31" ht="14" x14ac:dyDescent="0.3">
      <c r="N1014" s="180" t="s">
        <v>3073</v>
      </c>
      <c r="O1014" s="180" t="s">
        <v>6816</v>
      </c>
      <c r="P1014" s="180" t="s">
        <v>201</v>
      </c>
      <c r="Q1014" s="180" t="s">
        <v>6817</v>
      </c>
      <c r="R1014" s="320"/>
      <c r="S1014" s="180" t="s">
        <v>1099</v>
      </c>
      <c r="T1014" s="180" t="s">
        <v>3148</v>
      </c>
      <c r="U1014" s="180" t="s">
        <v>3160</v>
      </c>
      <c r="V1014" s="180" t="s">
        <v>3159</v>
      </c>
      <c r="W1014" s="180" t="s">
        <v>3160</v>
      </c>
      <c r="X1014" s="180" t="s">
        <v>6818</v>
      </c>
      <c r="Y1014" s="180" t="s">
        <v>6819</v>
      </c>
      <c r="Z1014" s="180" t="s">
        <v>406</v>
      </c>
      <c r="AA1014" s="320"/>
      <c r="AE1014" s="320"/>
    </row>
    <row r="1015" spans="14:31" ht="14" x14ac:dyDescent="0.3">
      <c r="N1015" s="180" t="s">
        <v>3199</v>
      </c>
      <c r="O1015" s="180" t="s">
        <v>3986</v>
      </c>
      <c r="P1015" s="180" t="s">
        <v>145</v>
      </c>
      <c r="Q1015" s="180" t="s">
        <v>5571</v>
      </c>
      <c r="R1015" s="320"/>
      <c r="S1015" s="180" t="s">
        <v>1099</v>
      </c>
      <c r="T1015" s="180" t="s">
        <v>3148</v>
      </c>
      <c r="U1015" s="180" t="s">
        <v>3160</v>
      </c>
      <c r="V1015" s="180" t="s">
        <v>3159</v>
      </c>
      <c r="W1015" s="180" t="s">
        <v>3160</v>
      </c>
      <c r="X1015" s="180" t="s">
        <v>6820</v>
      </c>
      <c r="Y1015" s="180" t="s">
        <v>6821</v>
      </c>
      <c r="Z1015" s="180" t="s">
        <v>406</v>
      </c>
      <c r="AA1015" s="320"/>
      <c r="AE1015" s="320"/>
    </row>
    <row r="1016" spans="14:31" ht="14" x14ac:dyDescent="0.3">
      <c r="N1016" s="180" t="s">
        <v>3199</v>
      </c>
      <c r="O1016" s="180" t="s">
        <v>5528</v>
      </c>
      <c r="P1016" s="180" t="s">
        <v>145</v>
      </c>
      <c r="Q1016" s="180" t="s">
        <v>5527</v>
      </c>
      <c r="R1016" s="320"/>
      <c r="S1016" s="180" t="s">
        <v>1099</v>
      </c>
      <c r="T1016" s="180" t="s">
        <v>3148</v>
      </c>
      <c r="U1016" s="180" t="s">
        <v>3160</v>
      </c>
      <c r="V1016" s="180" t="s">
        <v>3159</v>
      </c>
      <c r="W1016" s="180" t="s">
        <v>3160</v>
      </c>
      <c r="X1016" s="180" t="s">
        <v>6822</v>
      </c>
      <c r="Y1016" s="180" t="s">
        <v>6823</v>
      </c>
      <c r="Z1016" s="180" t="s">
        <v>406</v>
      </c>
      <c r="AA1016" s="320"/>
      <c r="AE1016" s="320"/>
    </row>
    <row r="1017" spans="14:31" ht="14" x14ac:dyDescent="0.3">
      <c r="N1017" s="180" t="s">
        <v>3199</v>
      </c>
      <c r="O1017" s="180" t="s">
        <v>3175</v>
      </c>
      <c r="P1017" s="180" t="s">
        <v>145</v>
      </c>
      <c r="Q1017" s="180" t="s">
        <v>5522</v>
      </c>
      <c r="R1017" s="320"/>
      <c r="S1017" s="180" t="s">
        <v>1099</v>
      </c>
      <c r="T1017" s="180" t="s">
        <v>3148</v>
      </c>
      <c r="U1017" s="180" t="s">
        <v>3160</v>
      </c>
      <c r="V1017" s="180" t="s">
        <v>3159</v>
      </c>
      <c r="W1017" s="180" t="s">
        <v>3160</v>
      </c>
      <c r="X1017" s="180" t="s">
        <v>6824</v>
      </c>
      <c r="Y1017" s="180" t="s">
        <v>6825</v>
      </c>
      <c r="Z1017" s="180" t="s">
        <v>406</v>
      </c>
      <c r="AA1017" s="320"/>
      <c r="AE1017" s="320"/>
    </row>
    <row r="1018" spans="14:31" ht="14" x14ac:dyDescent="0.3">
      <c r="N1018" s="180" t="s">
        <v>3199</v>
      </c>
      <c r="O1018" s="180" t="s">
        <v>5526</v>
      </c>
      <c r="P1018" s="180" t="s">
        <v>145</v>
      </c>
      <c r="Q1018" s="180" t="s">
        <v>5525</v>
      </c>
      <c r="R1018" s="320"/>
      <c r="S1018" s="180" t="s">
        <v>1099</v>
      </c>
      <c r="T1018" s="180" t="s">
        <v>3148</v>
      </c>
      <c r="U1018" s="180" t="s">
        <v>3160</v>
      </c>
      <c r="V1018" s="180" t="s">
        <v>3159</v>
      </c>
      <c r="W1018" s="180" t="s">
        <v>3160</v>
      </c>
      <c r="X1018" s="180" t="s">
        <v>6826</v>
      </c>
      <c r="Y1018" s="180" t="s">
        <v>6827</v>
      </c>
      <c r="Z1018" s="180" t="s">
        <v>406</v>
      </c>
      <c r="AA1018" s="320"/>
      <c r="AE1018" s="320"/>
    </row>
    <row r="1019" spans="14:31" ht="14" x14ac:dyDescent="0.3">
      <c r="N1019" s="180" t="s">
        <v>3199</v>
      </c>
      <c r="O1019" s="180" t="s">
        <v>5534</v>
      </c>
      <c r="P1019" s="180" t="s">
        <v>145</v>
      </c>
      <c r="Q1019" s="180" t="s">
        <v>5533</v>
      </c>
      <c r="R1019" s="320"/>
      <c r="S1019" s="180" t="s">
        <v>1099</v>
      </c>
      <c r="T1019" s="180" t="s">
        <v>3148</v>
      </c>
      <c r="U1019" s="180" t="s">
        <v>3160</v>
      </c>
      <c r="V1019" s="180" t="s">
        <v>3159</v>
      </c>
      <c r="W1019" s="180" t="s">
        <v>3160</v>
      </c>
      <c r="X1019" s="180" t="s">
        <v>6828</v>
      </c>
      <c r="Y1019" s="180" t="s">
        <v>6829</v>
      </c>
      <c r="Z1019" s="180" t="s">
        <v>406</v>
      </c>
      <c r="AA1019" s="320"/>
      <c r="AE1019" s="320"/>
    </row>
    <row r="1020" spans="14:31" ht="14" x14ac:dyDescent="0.3">
      <c r="N1020" s="180" t="s">
        <v>3199</v>
      </c>
      <c r="O1020" s="180" t="s">
        <v>5562</v>
      </c>
      <c r="P1020" s="180" t="s">
        <v>145</v>
      </c>
      <c r="Q1020" s="180" t="s">
        <v>5561</v>
      </c>
      <c r="R1020" s="320"/>
      <c r="S1020" s="180" t="s">
        <v>1099</v>
      </c>
      <c r="T1020" s="180" t="s">
        <v>3148</v>
      </c>
      <c r="U1020" s="180" t="s">
        <v>3160</v>
      </c>
      <c r="V1020" s="180" t="s">
        <v>3159</v>
      </c>
      <c r="W1020" s="180" t="s">
        <v>3160</v>
      </c>
      <c r="X1020" s="180" t="s">
        <v>6830</v>
      </c>
      <c r="Y1020" s="180" t="s">
        <v>6831</v>
      </c>
      <c r="Z1020" s="180" t="s">
        <v>406</v>
      </c>
      <c r="AA1020" s="320"/>
      <c r="AE1020" s="320"/>
    </row>
    <row r="1021" spans="14:31" ht="14" x14ac:dyDescent="0.3">
      <c r="N1021" s="180" t="s">
        <v>3199</v>
      </c>
      <c r="O1021" s="180" t="s">
        <v>5541</v>
      </c>
      <c r="P1021" s="180" t="s">
        <v>145</v>
      </c>
      <c r="Q1021" s="180" t="s">
        <v>5540</v>
      </c>
      <c r="R1021" s="320"/>
      <c r="S1021" s="180" t="s">
        <v>1099</v>
      </c>
      <c r="T1021" s="180" t="s">
        <v>3148</v>
      </c>
      <c r="U1021" s="180" t="s">
        <v>3160</v>
      </c>
      <c r="V1021" s="180" t="s">
        <v>3159</v>
      </c>
      <c r="W1021" s="180" t="s">
        <v>3160</v>
      </c>
      <c r="X1021" s="180" t="s">
        <v>6832</v>
      </c>
      <c r="Y1021" s="180" t="s">
        <v>6833</v>
      </c>
      <c r="Z1021" s="180" t="s">
        <v>406</v>
      </c>
      <c r="AA1021" s="320"/>
      <c r="AE1021" s="320"/>
    </row>
    <row r="1022" spans="14:31" ht="14" x14ac:dyDescent="0.3">
      <c r="N1022" s="180" t="s">
        <v>3199</v>
      </c>
      <c r="O1022" s="180" t="s">
        <v>5568</v>
      </c>
      <c r="P1022" s="180" t="s">
        <v>145</v>
      </c>
      <c r="Q1022" s="180" t="s">
        <v>5567</v>
      </c>
      <c r="R1022" s="320"/>
      <c r="S1022" s="180" t="s">
        <v>1099</v>
      </c>
      <c r="T1022" s="180" t="s">
        <v>3148</v>
      </c>
      <c r="U1022" s="180" t="s">
        <v>3160</v>
      </c>
      <c r="V1022" s="180" t="s">
        <v>3159</v>
      </c>
      <c r="W1022" s="180" t="s">
        <v>3160</v>
      </c>
      <c r="X1022" s="180" t="s">
        <v>6834</v>
      </c>
      <c r="Y1022" s="180" t="s">
        <v>6835</v>
      </c>
      <c r="Z1022" s="180" t="s">
        <v>406</v>
      </c>
      <c r="AA1022" s="320"/>
      <c r="AE1022" s="320"/>
    </row>
    <row r="1023" spans="14:31" ht="14" x14ac:dyDescent="0.3">
      <c r="N1023" s="180" t="s">
        <v>3199</v>
      </c>
      <c r="O1023" s="180" t="s">
        <v>561</v>
      </c>
      <c r="P1023" s="180" t="s">
        <v>145</v>
      </c>
      <c r="Q1023" s="180" t="s">
        <v>5549</v>
      </c>
      <c r="R1023" s="320"/>
      <c r="S1023" s="180" t="s">
        <v>1099</v>
      </c>
      <c r="T1023" s="180" t="s">
        <v>3148</v>
      </c>
      <c r="U1023" s="180" t="s">
        <v>3160</v>
      </c>
      <c r="V1023" s="180" t="s">
        <v>3159</v>
      </c>
      <c r="W1023" s="180" t="s">
        <v>3160</v>
      </c>
      <c r="X1023" s="180" t="s">
        <v>6836</v>
      </c>
      <c r="Y1023" s="180" t="s">
        <v>6837</v>
      </c>
      <c r="Z1023" s="180" t="s">
        <v>406</v>
      </c>
      <c r="AA1023" s="320"/>
      <c r="AE1023" s="320"/>
    </row>
    <row r="1024" spans="14:31" ht="14" x14ac:dyDescent="0.3">
      <c r="N1024" s="180" t="s">
        <v>3199</v>
      </c>
      <c r="O1024" s="180" t="s">
        <v>5585</v>
      </c>
      <c r="P1024" s="180" t="s">
        <v>145</v>
      </c>
      <c r="Q1024" s="180" t="s">
        <v>5584</v>
      </c>
      <c r="R1024" s="320"/>
      <c r="S1024" s="180" t="s">
        <v>1099</v>
      </c>
      <c r="T1024" s="180" t="s">
        <v>3148</v>
      </c>
      <c r="U1024" s="180" t="s">
        <v>3160</v>
      </c>
      <c r="V1024" s="180" t="s">
        <v>3159</v>
      </c>
      <c r="W1024" s="180" t="s">
        <v>3160</v>
      </c>
      <c r="X1024" s="180" t="s">
        <v>6838</v>
      </c>
      <c r="Y1024" s="180" t="s">
        <v>6839</v>
      </c>
      <c r="Z1024" s="180" t="s">
        <v>406</v>
      </c>
      <c r="AA1024" s="320"/>
      <c r="AE1024" s="320"/>
    </row>
    <row r="1025" spans="14:31" ht="14" x14ac:dyDescent="0.3">
      <c r="N1025" s="180" t="s">
        <v>3199</v>
      </c>
      <c r="O1025" s="180" t="s">
        <v>5532</v>
      </c>
      <c r="P1025" s="180" t="s">
        <v>145</v>
      </c>
      <c r="Q1025" s="180" t="s">
        <v>5531</v>
      </c>
      <c r="R1025" s="320"/>
      <c r="S1025" s="180" t="s">
        <v>1099</v>
      </c>
      <c r="T1025" s="180" t="s">
        <v>3148</v>
      </c>
      <c r="U1025" s="180" t="s">
        <v>3160</v>
      </c>
      <c r="V1025" s="180" t="s">
        <v>3159</v>
      </c>
      <c r="W1025" s="180" t="s">
        <v>3160</v>
      </c>
      <c r="X1025" s="180" t="s">
        <v>6840</v>
      </c>
      <c r="Y1025" s="180" t="s">
        <v>6841</v>
      </c>
      <c r="Z1025" s="180" t="s">
        <v>406</v>
      </c>
      <c r="AA1025" s="320"/>
      <c r="AE1025" s="320"/>
    </row>
    <row r="1026" spans="14:31" ht="14" x14ac:dyDescent="0.3">
      <c r="N1026" s="180" t="s">
        <v>3199</v>
      </c>
      <c r="O1026" s="180" t="s">
        <v>3940</v>
      </c>
      <c r="P1026" s="180" t="s">
        <v>145</v>
      </c>
      <c r="Q1026" s="180" t="s">
        <v>5521</v>
      </c>
      <c r="R1026" s="320"/>
      <c r="S1026" s="180" t="s">
        <v>1099</v>
      </c>
      <c r="T1026" s="180" t="s">
        <v>3148</v>
      </c>
      <c r="U1026" s="180" t="s">
        <v>3160</v>
      </c>
      <c r="V1026" s="180" t="s">
        <v>3159</v>
      </c>
      <c r="W1026" s="180" t="s">
        <v>3160</v>
      </c>
      <c r="X1026" s="180" t="s">
        <v>6842</v>
      </c>
      <c r="Y1026" s="180" t="s">
        <v>6843</v>
      </c>
      <c r="Z1026" s="180" t="s">
        <v>406</v>
      </c>
      <c r="AA1026" s="320"/>
      <c r="AE1026" s="320"/>
    </row>
    <row r="1027" spans="14:31" ht="14" x14ac:dyDescent="0.3">
      <c r="N1027" s="180" t="s">
        <v>3199</v>
      </c>
      <c r="O1027" s="180" t="s">
        <v>5545</v>
      </c>
      <c r="P1027" s="180" t="s">
        <v>145</v>
      </c>
      <c r="Q1027" s="180" t="s">
        <v>5544</v>
      </c>
      <c r="R1027" s="320"/>
      <c r="S1027" s="180" t="s">
        <v>1099</v>
      </c>
      <c r="T1027" s="180" t="s">
        <v>3148</v>
      </c>
      <c r="U1027" s="180" t="s">
        <v>3160</v>
      </c>
      <c r="V1027" s="180" t="s">
        <v>3159</v>
      </c>
      <c r="W1027" s="180" t="s">
        <v>3160</v>
      </c>
      <c r="X1027" s="180" t="s">
        <v>6844</v>
      </c>
      <c r="Y1027" s="180" t="s">
        <v>6845</v>
      </c>
      <c r="Z1027" s="180" t="s">
        <v>406</v>
      </c>
      <c r="AA1027" s="320"/>
      <c r="AE1027" s="320"/>
    </row>
    <row r="1028" spans="14:31" ht="14" x14ac:dyDescent="0.3">
      <c r="N1028" s="180" t="s">
        <v>3199</v>
      </c>
      <c r="O1028" s="180" t="s">
        <v>1123</v>
      </c>
      <c r="P1028" s="180" t="s">
        <v>145</v>
      </c>
      <c r="Q1028" s="180" t="s">
        <v>5535</v>
      </c>
      <c r="R1028" s="320"/>
      <c r="S1028" s="180" t="s">
        <v>1099</v>
      </c>
      <c r="T1028" s="180" t="s">
        <v>3148</v>
      </c>
      <c r="U1028" s="180" t="s">
        <v>3160</v>
      </c>
      <c r="V1028" s="180" t="s">
        <v>3159</v>
      </c>
      <c r="W1028" s="180" t="s">
        <v>3160</v>
      </c>
      <c r="X1028" s="180" t="s">
        <v>6846</v>
      </c>
      <c r="Y1028" s="180" t="s">
        <v>6847</v>
      </c>
      <c r="Z1028" s="180" t="s">
        <v>406</v>
      </c>
      <c r="AA1028" s="320"/>
      <c r="AE1028" s="320"/>
    </row>
    <row r="1029" spans="14:31" ht="14" x14ac:dyDescent="0.3">
      <c r="N1029" s="180" t="s">
        <v>3199</v>
      </c>
      <c r="O1029" s="180" t="s">
        <v>5539</v>
      </c>
      <c r="P1029" s="180" t="s">
        <v>145</v>
      </c>
      <c r="Q1029" s="180" t="s">
        <v>5538</v>
      </c>
      <c r="R1029" s="320"/>
      <c r="S1029" s="180" t="s">
        <v>1099</v>
      </c>
      <c r="T1029" s="180" t="s">
        <v>3148</v>
      </c>
      <c r="U1029" s="180" t="s">
        <v>3160</v>
      </c>
      <c r="V1029" s="180" t="s">
        <v>3159</v>
      </c>
      <c r="W1029" s="180" t="s">
        <v>3160</v>
      </c>
      <c r="X1029" s="180" t="s">
        <v>6848</v>
      </c>
      <c r="Y1029" s="180" t="s">
        <v>6849</v>
      </c>
      <c r="Z1029" s="180" t="s">
        <v>406</v>
      </c>
      <c r="AA1029" s="320"/>
      <c r="AE1029" s="320"/>
    </row>
    <row r="1030" spans="14:31" ht="14" x14ac:dyDescent="0.3">
      <c r="N1030" s="180" t="s">
        <v>3199</v>
      </c>
      <c r="O1030" s="180" t="s">
        <v>5524</v>
      </c>
      <c r="P1030" s="180" t="s">
        <v>145</v>
      </c>
      <c r="Q1030" s="180" t="s">
        <v>5523</v>
      </c>
      <c r="R1030" s="320"/>
      <c r="S1030" s="180" t="s">
        <v>1099</v>
      </c>
      <c r="T1030" s="180" t="s">
        <v>3148</v>
      </c>
      <c r="U1030" s="180" t="s">
        <v>3160</v>
      </c>
      <c r="V1030" s="180" t="s">
        <v>3159</v>
      </c>
      <c r="W1030" s="180" t="s">
        <v>3160</v>
      </c>
      <c r="X1030" s="180" t="s">
        <v>6850</v>
      </c>
      <c r="Y1030" s="180" t="s">
        <v>6851</v>
      </c>
      <c r="Z1030" s="180" t="s">
        <v>406</v>
      </c>
      <c r="AA1030" s="320"/>
      <c r="AE1030" s="320"/>
    </row>
    <row r="1031" spans="14:31" ht="14" x14ac:dyDescent="0.3">
      <c r="N1031" s="180" t="s">
        <v>3199</v>
      </c>
      <c r="O1031" s="180" t="s">
        <v>5575</v>
      </c>
      <c r="P1031" s="180" t="s">
        <v>145</v>
      </c>
      <c r="Q1031" s="180" t="s">
        <v>5574</v>
      </c>
      <c r="R1031" s="320"/>
      <c r="S1031" s="180" t="s">
        <v>1099</v>
      </c>
      <c r="T1031" s="180" t="s">
        <v>3148</v>
      </c>
      <c r="U1031" s="180" t="s">
        <v>3160</v>
      </c>
      <c r="V1031" s="180" t="s">
        <v>3159</v>
      </c>
      <c r="W1031" s="180" t="s">
        <v>3160</v>
      </c>
      <c r="X1031" s="180" t="s">
        <v>6852</v>
      </c>
      <c r="Y1031" s="180" t="s">
        <v>6853</v>
      </c>
      <c r="Z1031" s="180" t="s">
        <v>406</v>
      </c>
      <c r="AA1031" s="320"/>
      <c r="AE1031" s="320"/>
    </row>
    <row r="1032" spans="14:31" ht="14" x14ac:dyDescent="0.3">
      <c r="N1032" s="180" t="s">
        <v>3199</v>
      </c>
      <c r="O1032" s="180" t="s">
        <v>5530</v>
      </c>
      <c r="P1032" s="180" t="s">
        <v>145</v>
      </c>
      <c r="Q1032" s="180" t="s">
        <v>5529</v>
      </c>
      <c r="R1032" s="320"/>
      <c r="S1032" s="180" t="s">
        <v>1099</v>
      </c>
      <c r="T1032" s="180" t="s">
        <v>3148</v>
      </c>
      <c r="U1032" s="180" t="s">
        <v>3160</v>
      </c>
      <c r="V1032" s="180" t="s">
        <v>3159</v>
      </c>
      <c r="W1032" s="180" t="s">
        <v>3160</v>
      </c>
      <c r="X1032" s="180" t="s">
        <v>6854</v>
      </c>
      <c r="Y1032" s="180" t="s">
        <v>6855</v>
      </c>
      <c r="Z1032" s="180" t="s">
        <v>406</v>
      </c>
      <c r="AA1032" s="320"/>
      <c r="AE1032" s="320"/>
    </row>
    <row r="1033" spans="14:31" ht="14" x14ac:dyDescent="0.3">
      <c r="N1033" s="180" t="s">
        <v>3199</v>
      </c>
      <c r="O1033" s="180" t="s">
        <v>618</v>
      </c>
      <c r="P1033" s="180" t="s">
        <v>145</v>
      </c>
      <c r="Q1033" s="180" t="s">
        <v>5546</v>
      </c>
      <c r="R1033" s="320"/>
      <c r="S1033" s="180" t="s">
        <v>1099</v>
      </c>
      <c r="T1033" s="180" t="s">
        <v>3148</v>
      </c>
      <c r="U1033" s="180" t="s">
        <v>3160</v>
      </c>
      <c r="V1033" s="180" t="s">
        <v>3159</v>
      </c>
      <c r="W1033" s="180" t="s">
        <v>3160</v>
      </c>
      <c r="X1033" s="180" t="s">
        <v>6856</v>
      </c>
      <c r="Y1033" s="180" t="s">
        <v>6857</v>
      </c>
      <c r="Z1033" s="180" t="s">
        <v>406</v>
      </c>
      <c r="AA1033" s="320"/>
      <c r="AE1033" s="320"/>
    </row>
    <row r="1034" spans="14:31" ht="14" x14ac:dyDescent="0.3">
      <c r="N1034" s="180" t="s">
        <v>3199</v>
      </c>
      <c r="O1034" s="180" t="s">
        <v>5558</v>
      </c>
      <c r="P1034" s="180" t="s">
        <v>145</v>
      </c>
      <c r="Q1034" s="180" t="s">
        <v>5557</v>
      </c>
      <c r="R1034" s="320"/>
      <c r="S1034" s="180" t="s">
        <v>1099</v>
      </c>
      <c r="T1034" s="180" t="s">
        <v>3148</v>
      </c>
      <c r="U1034" s="180" t="s">
        <v>3160</v>
      </c>
      <c r="V1034" s="180" t="s">
        <v>3159</v>
      </c>
      <c r="W1034" s="180" t="s">
        <v>3160</v>
      </c>
      <c r="X1034" s="180" t="s">
        <v>6858</v>
      </c>
      <c r="Y1034" s="180" t="s">
        <v>6028</v>
      </c>
      <c r="Z1034" s="180" t="s">
        <v>406</v>
      </c>
      <c r="AA1034" s="320"/>
      <c r="AE1034" s="320"/>
    </row>
    <row r="1035" spans="14:31" ht="14" x14ac:dyDescent="0.3">
      <c r="N1035" s="180" t="s">
        <v>3199</v>
      </c>
      <c r="O1035" s="180" t="s">
        <v>5548</v>
      </c>
      <c r="P1035" s="180" t="s">
        <v>145</v>
      </c>
      <c r="Q1035" s="180" t="s">
        <v>5547</v>
      </c>
      <c r="R1035" s="320"/>
      <c r="S1035" s="180" t="s">
        <v>1099</v>
      </c>
      <c r="T1035" s="180" t="s">
        <v>3148</v>
      </c>
      <c r="U1035" s="180" t="s">
        <v>3160</v>
      </c>
      <c r="V1035" s="180" t="s">
        <v>3159</v>
      </c>
      <c r="W1035" s="180" t="s">
        <v>3160</v>
      </c>
      <c r="X1035" s="180" t="s">
        <v>6859</v>
      </c>
      <c r="Y1035" s="180" t="s">
        <v>6860</v>
      </c>
      <c r="Z1035" s="180" t="s">
        <v>406</v>
      </c>
      <c r="AA1035" s="320"/>
      <c r="AE1035" s="320"/>
    </row>
    <row r="1036" spans="14:31" ht="14" x14ac:dyDescent="0.3">
      <c r="N1036" s="180" t="s">
        <v>3199</v>
      </c>
      <c r="O1036" s="180" t="s">
        <v>1113</v>
      </c>
      <c r="P1036" s="180" t="s">
        <v>145</v>
      </c>
      <c r="Q1036" s="180" t="s">
        <v>5520</v>
      </c>
      <c r="R1036" s="320"/>
      <c r="S1036" s="180" t="s">
        <v>1099</v>
      </c>
      <c r="T1036" s="180" t="s">
        <v>3148</v>
      </c>
      <c r="U1036" s="180" t="s">
        <v>3160</v>
      </c>
      <c r="V1036" s="180" t="s">
        <v>3159</v>
      </c>
      <c r="W1036" s="180" t="s">
        <v>3160</v>
      </c>
      <c r="X1036" s="180" t="s">
        <v>6861</v>
      </c>
      <c r="Y1036" s="180" t="s">
        <v>6862</v>
      </c>
      <c r="Z1036" s="180" t="s">
        <v>406</v>
      </c>
      <c r="AA1036" s="320"/>
      <c r="AE1036" s="320"/>
    </row>
    <row r="1037" spans="14:31" ht="14" x14ac:dyDescent="0.3">
      <c r="N1037" s="180" t="s">
        <v>3199</v>
      </c>
      <c r="O1037" s="180" t="s">
        <v>5543</v>
      </c>
      <c r="P1037" s="180" t="s">
        <v>145</v>
      </c>
      <c r="Q1037" s="180" t="s">
        <v>5542</v>
      </c>
      <c r="R1037" s="320"/>
      <c r="S1037" s="180" t="s">
        <v>1099</v>
      </c>
      <c r="T1037" s="180" t="s">
        <v>3148</v>
      </c>
      <c r="U1037" s="180" t="s">
        <v>3160</v>
      </c>
      <c r="V1037" s="180" t="s">
        <v>3159</v>
      </c>
      <c r="W1037" s="180" t="s">
        <v>3160</v>
      </c>
      <c r="X1037" s="180" t="s">
        <v>6863</v>
      </c>
      <c r="Y1037" s="180" t="s">
        <v>3161</v>
      </c>
      <c r="Z1037" s="180" t="s">
        <v>406</v>
      </c>
      <c r="AA1037" s="320"/>
      <c r="AE1037" s="320"/>
    </row>
    <row r="1038" spans="14:31" ht="14" x14ac:dyDescent="0.3">
      <c r="N1038" s="180" t="s">
        <v>3199</v>
      </c>
      <c r="O1038" s="180" t="s">
        <v>5579</v>
      </c>
      <c r="P1038" s="180" t="s">
        <v>145</v>
      </c>
      <c r="Q1038" s="180" t="s">
        <v>5578</v>
      </c>
      <c r="R1038" s="320"/>
      <c r="S1038" s="180" t="s">
        <v>1099</v>
      </c>
      <c r="T1038" s="180" t="s">
        <v>3148</v>
      </c>
      <c r="U1038" s="180" t="s">
        <v>3160</v>
      </c>
      <c r="V1038" s="180" t="s">
        <v>3159</v>
      </c>
      <c r="W1038" s="180" t="s">
        <v>3160</v>
      </c>
      <c r="X1038" s="180" t="s">
        <v>6864</v>
      </c>
      <c r="Y1038" s="180" t="s">
        <v>4189</v>
      </c>
      <c r="Z1038" s="180" t="s">
        <v>406</v>
      </c>
      <c r="AA1038" s="320"/>
      <c r="AE1038" s="320"/>
    </row>
    <row r="1039" spans="14:31" ht="14" x14ac:dyDescent="0.3">
      <c r="N1039" s="180" t="s">
        <v>3199</v>
      </c>
      <c r="O1039" s="180" t="s">
        <v>555</v>
      </c>
      <c r="P1039" s="180" t="s">
        <v>145</v>
      </c>
      <c r="Q1039" s="180" t="s">
        <v>5565</v>
      </c>
      <c r="R1039" s="320"/>
      <c r="S1039" s="180" t="s">
        <v>1099</v>
      </c>
      <c r="T1039" s="180" t="s">
        <v>3148</v>
      </c>
      <c r="U1039" s="180" t="s">
        <v>3160</v>
      </c>
      <c r="V1039" s="180" t="s">
        <v>3159</v>
      </c>
      <c r="W1039" s="180" t="s">
        <v>3160</v>
      </c>
      <c r="X1039" s="180" t="s">
        <v>6865</v>
      </c>
      <c r="Y1039" s="180" t="s">
        <v>6866</v>
      </c>
      <c r="Z1039" s="180" t="s">
        <v>406</v>
      </c>
      <c r="AA1039" s="320"/>
      <c r="AE1039" s="320"/>
    </row>
    <row r="1040" spans="14:31" ht="14" x14ac:dyDescent="0.3">
      <c r="N1040" s="180" t="s">
        <v>3199</v>
      </c>
      <c r="O1040" s="180" t="s">
        <v>5537</v>
      </c>
      <c r="P1040" s="180" t="s">
        <v>145</v>
      </c>
      <c r="Q1040" s="180" t="s">
        <v>5536</v>
      </c>
      <c r="R1040" s="320"/>
      <c r="S1040" s="180" t="s">
        <v>1099</v>
      </c>
      <c r="T1040" s="180" t="s">
        <v>3148</v>
      </c>
      <c r="U1040" s="180" t="s">
        <v>3160</v>
      </c>
      <c r="V1040" s="180" t="s">
        <v>3159</v>
      </c>
      <c r="W1040" s="180" t="s">
        <v>3160</v>
      </c>
      <c r="X1040" s="180" t="s">
        <v>6867</v>
      </c>
      <c r="Y1040" s="180" t="s">
        <v>6868</v>
      </c>
      <c r="Z1040" s="180" t="s">
        <v>406</v>
      </c>
      <c r="AA1040" s="320"/>
      <c r="AE1040" s="320"/>
    </row>
    <row r="1041" spans="14:31" ht="14" x14ac:dyDescent="0.3">
      <c r="N1041" s="180" t="s">
        <v>3199</v>
      </c>
      <c r="O1041" s="180" t="s">
        <v>5553</v>
      </c>
      <c r="P1041" s="180" t="s">
        <v>145</v>
      </c>
      <c r="Q1041" s="180" t="s">
        <v>5552</v>
      </c>
      <c r="R1041" s="320"/>
      <c r="S1041" s="180" t="s">
        <v>1099</v>
      </c>
      <c r="T1041" s="180" t="s">
        <v>3148</v>
      </c>
      <c r="U1041" s="180" t="s">
        <v>3160</v>
      </c>
      <c r="V1041" s="180" t="s">
        <v>3159</v>
      </c>
      <c r="W1041" s="180" t="s">
        <v>3160</v>
      </c>
      <c r="X1041" s="180" t="s">
        <v>6869</v>
      </c>
      <c r="Y1041" s="180" t="s">
        <v>6870</v>
      </c>
      <c r="Z1041" s="180" t="s">
        <v>406</v>
      </c>
      <c r="AA1041" s="320"/>
      <c r="AE1041" s="320"/>
    </row>
    <row r="1042" spans="14:31" ht="14" x14ac:dyDescent="0.3">
      <c r="N1042" s="180" t="s">
        <v>3199</v>
      </c>
      <c r="O1042" s="180" t="s">
        <v>584</v>
      </c>
      <c r="P1042" s="180" t="s">
        <v>145</v>
      </c>
      <c r="Q1042" s="180" t="s">
        <v>5582</v>
      </c>
      <c r="R1042" s="320"/>
      <c r="S1042" s="180" t="s">
        <v>1799</v>
      </c>
      <c r="T1042" s="180" t="s">
        <v>3208</v>
      </c>
      <c r="U1042" s="180" t="s">
        <v>8</v>
      </c>
      <c r="V1042" s="180" t="s">
        <v>3252</v>
      </c>
      <c r="W1042" s="180" t="s">
        <v>3253</v>
      </c>
      <c r="X1042" s="180" t="s">
        <v>4337</v>
      </c>
      <c r="Y1042" s="180" t="s">
        <v>2445</v>
      </c>
      <c r="Z1042" s="180" t="s">
        <v>10</v>
      </c>
      <c r="AA1042" s="320"/>
      <c r="AE1042" s="320"/>
    </row>
    <row r="1043" spans="14:31" ht="14" x14ac:dyDescent="0.3">
      <c r="N1043" s="180" t="s">
        <v>3150</v>
      </c>
      <c r="O1043" s="180" t="s">
        <v>6106</v>
      </c>
      <c r="P1043" s="180" t="s">
        <v>173</v>
      </c>
      <c r="Q1043" s="180" t="s">
        <v>6105</v>
      </c>
      <c r="R1043" s="320"/>
      <c r="S1043" s="180" t="s">
        <v>1799</v>
      </c>
      <c r="T1043" s="180" t="s">
        <v>3208</v>
      </c>
      <c r="U1043" s="180" t="s">
        <v>8</v>
      </c>
      <c r="V1043" s="180" t="s">
        <v>3252</v>
      </c>
      <c r="W1043" s="180" t="s">
        <v>3253</v>
      </c>
      <c r="X1043" s="180" t="s">
        <v>4258</v>
      </c>
      <c r="Y1043" s="180" t="s">
        <v>4257</v>
      </c>
      <c r="Z1043" s="180" t="s">
        <v>10</v>
      </c>
      <c r="AA1043" s="320"/>
      <c r="AE1043" s="320"/>
    </row>
    <row r="1044" spans="14:31" ht="14" x14ac:dyDescent="0.3">
      <c r="N1044" s="180" t="s">
        <v>3150</v>
      </c>
      <c r="O1044" s="180" t="s">
        <v>6096</v>
      </c>
      <c r="P1044" s="180" t="s">
        <v>173</v>
      </c>
      <c r="Q1044" s="180" t="s">
        <v>6095</v>
      </c>
      <c r="R1044" s="320"/>
      <c r="S1044" s="180" t="s">
        <v>1799</v>
      </c>
      <c r="T1044" s="180" t="s">
        <v>3208</v>
      </c>
      <c r="U1044" s="180" t="s">
        <v>8</v>
      </c>
      <c r="V1044" s="180" t="s">
        <v>3252</v>
      </c>
      <c r="W1044" s="180" t="s">
        <v>3253</v>
      </c>
      <c r="X1044" s="180" t="s">
        <v>4334</v>
      </c>
      <c r="Y1044" s="180" t="s">
        <v>4333</v>
      </c>
      <c r="Z1044" s="180" t="s">
        <v>10</v>
      </c>
      <c r="AA1044" s="320"/>
      <c r="AE1044" s="320"/>
    </row>
    <row r="1045" spans="14:31" ht="14" x14ac:dyDescent="0.3">
      <c r="N1045" s="180" t="s">
        <v>3150</v>
      </c>
      <c r="O1045" s="180" t="s">
        <v>6122</v>
      </c>
      <c r="P1045" s="180" t="s">
        <v>173</v>
      </c>
      <c r="Q1045" s="180" t="s">
        <v>6121</v>
      </c>
      <c r="R1045" s="320"/>
      <c r="S1045" s="180" t="s">
        <v>1799</v>
      </c>
      <c r="T1045" s="180" t="s">
        <v>3208</v>
      </c>
      <c r="U1045" s="180" t="s">
        <v>8</v>
      </c>
      <c r="V1045" s="180" t="s">
        <v>3252</v>
      </c>
      <c r="W1045" s="180" t="s">
        <v>3253</v>
      </c>
      <c r="X1045" s="180" t="s">
        <v>4325</v>
      </c>
      <c r="Y1045" s="180" t="s">
        <v>555</v>
      </c>
      <c r="Z1045" s="180" t="s">
        <v>10</v>
      </c>
      <c r="AA1045" s="320"/>
      <c r="AE1045" s="320"/>
    </row>
    <row r="1046" spans="14:31" ht="14" x14ac:dyDescent="0.3">
      <c r="N1046" s="180" t="s">
        <v>3150</v>
      </c>
      <c r="O1046" s="180" t="s">
        <v>6120</v>
      </c>
      <c r="P1046" s="180" t="s">
        <v>173</v>
      </c>
      <c r="Q1046" s="180" t="s">
        <v>6119</v>
      </c>
      <c r="R1046" s="320"/>
      <c r="S1046" s="180" t="s">
        <v>1799</v>
      </c>
      <c r="T1046" s="180" t="s">
        <v>3208</v>
      </c>
      <c r="U1046" s="180" t="s">
        <v>8</v>
      </c>
      <c r="V1046" s="180" t="s">
        <v>3252</v>
      </c>
      <c r="W1046" s="180" t="s">
        <v>3253</v>
      </c>
      <c r="X1046" s="180" t="s">
        <v>4274</v>
      </c>
      <c r="Y1046" s="180" t="s">
        <v>4273</v>
      </c>
      <c r="Z1046" s="180" t="s">
        <v>10</v>
      </c>
      <c r="AA1046" s="320"/>
      <c r="AE1046" s="320"/>
    </row>
    <row r="1047" spans="14:31" ht="14" x14ac:dyDescent="0.3">
      <c r="N1047" s="180" t="s">
        <v>3150</v>
      </c>
      <c r="O1047" s="180" t="s">
        <v>5853</v>
      </c>
      <c r="P1047" s="180" t="s">
        <v>173</v>
      </c>
      <c r="Q1047" s="180" t="s">
        <v>6142</v>
      </c>
      <c r="R1047" s="320"/>
      <c r="S1047" s="180" t="s">
        <v>1799</v>
      </c>
      <c r="T1047" s="180" t="s">
        <v>3208</v>
      </c>
      <c r="U1047" s="180" t="s">
        <v>8</v>
      </c>
      <c r="V1047" s="180" t="s">
        <v>3252</v>
      </c>
      <c r="W1047" s="180" t="s">
        <v>3253</v>
      </c>
      <c r="X1047" s="180" t="s">
        <v>4329</v>
      </c>
      <c r="Y1047" s="180" t="s">
        <v>4328</v>
      </c>
      <c r="Z1047" s="180" t="s">
        <v>10</v>
      </c>
      <c r="AA1047" s="320"/>
      <c r="AE1047" s="320"/>
    </row>
    <row r="1048" spans="14:31" ht="14" x14ac:dyDescent="0.3">
      <c r="N1048" s="180" t="s">
        <v>3150</v>
      </c>
      <c r="O1048" s="180" t="s">
        <v>6104</v>
      </c>
      <c r="P1048" s="180" t="s">
        <v>173</v>
      </c>
      <c r="Q1048" s="180" t="s">
        <v>6103</v>
      </c>
      <c r="R1048" s="320"/>
      <c r="S1048" s="180" t="s">
        <v>1799</v>
      </c>
      <c r="T1048" s="180" t="s">
        <v>3208</v>
      </c>
      <c r="U1048" s="180" t="s">
        <v>8</v>
      </c>
      <c r="V1048" s="180" t="s">
        <v>3252</v>
      </c>
      <c r="W1048" s="180" t="s">
        <v>3253</v>
      </c>
      <c r="X1048" s="180" t="s">
        <v>4269</v>
      </c>
      <c r="Y1048" s="180" t="s">
        <v>4268</v>
      </c>
      <c r="Z1048" s="180" t="s">
        <v>10</v>
      </c>
      <c r="AA1048" s="320"/>
      <c r="AE1048" s="320"/>
    </row>
    <row r="1049" spans="14:31" ht="14" x14ac:dyDescent="0.3">
      <c r="N1049" s="180" t="s">
        <v>3150</v>
      </c>
      <c r="O1049" s="180" t="s">
        <v>6100</v>
      </c>
      <c r="P1049" s="180" t="s">
        <v>173</v>
      </c>
      <c r="Q1049" s="180" t="s">
        <v>6099</v>
      </c>
      <c r="R1049" s="320"/>
      <c r="S1049" s="180" t="s">
        <v>1799</v>
      </c>
      <c r="T1049" s="180" t="s">
        <v>3208</v>
      </c>
      <c r="U1049" s="180" t="s">
        <v>8</v>
      </c>
      <c r="V1049" s="180" t="s">
        <v>3252</v>
      </c>
      <c r="W1049" s="180" t="s">
        <v>3253</v>
      </c>
      <c r="X1049" s="180" t="s">
        <v>4250</v>
      </c>
      <c r="Y1049" s="180" t="s">
        <v>4249</v>
      </c>
      <c r="Z1049" s="180" t="s">
        <v>10</v>
      </c>
      <c r="AA1049" s="320"/>
      <c r="AE1049" s="320"/>
    </row>
    <row r="1050" spans="14:31" ht="14" x14ac:dyDescent="0.3">
      <c r="N1050" s="180" t="s">
        <v>3150</v>
      </c>
      <c r="O1050" s="180" t="s">
        <v>6102</v>
      </c>
      <c r="P1050" s="180" t="s">
        <v>173</v>
      </c>
      <c r="Q1050" s="180" t="s">
        <v>6101</v>
      </c>
      <c r="R1050" s="320"/>
      <c r="S1050" s="180" t="s">
        <v>1799</v>
      </c>
      <c r="T1050" s="180" t="s">
        <v>3208</v>
      </c>
      <c r="U1050" s="180" t="s">
        <v>8</v>
      </c>
      <c r="V1050" s="180" t="s">
        <v>3252</v>
      </c>
      <c r="W1050" s="180" t="s">
        <v>3253</v>
      </c>
      <c r="X1050" s="180" t="s">
        <v>4246</v>
      </c>
      <c r="Y1050" s="180" t="s">
        <v>4245</v>
      </c>
      <c r="Z1050" s="180" t="s">
        <v>10</v>
      </c>
      <c r="AA1050" s="320"/>
      <c r="AE1050" s="320"/>
    </row>
    <row r="1051" spans="14:31" ht="14" x14ac:dyDescent="0.3">
      <c r="N1051" s="180" t="s">
        <v>3150</v>
      </c>
      <c r="O1051" s="180" t="s">
        <v>4420</v>
      </c>
      <c r="P1051" s="180" t="s">
        <v>173</v>
      </c>
      <c r="Q1051" s="180" t="s">
        <v>6137</v>
      </c>
      <c r="R1051" s="320"/>
      <c r="S1051" s="180" t="s">
        <v>1799</v>
      </c>
      <c r="T1051" s="180" t="s">
        <v>3208</v>
      </c>
      <c r="U1051" s="180" t="s">
        <v>8</v>
      </c>
      <c r="V1051" s="180" t="s">
        <v>3252</v>
      </c>
      <c r="W1051" s="180" t="s">
        <v>3253</v>
      </c>
      <c r="X1051" s="180" t="s">
        <v>4282</v>
      </c>
      <c r="Y1051" s="180" t="s">
        <v>4281</v>
      </c>
      <c r="Z1051" s="180" t="s">
        <v>10</v>
      </c>
      <c r="AA1051" s="320"/>
      <c r="AE1051" s="320"/>
    </row>
    <row r="1052" spans="14:31" ht="14" x14ac:dyDescent="0.3">
      <c r="N1052" s="180" t="s">
        <v>3150</v>
      </c>
      <c r="O1052" s="180" t="s">
        <v>6134</v>
      </c>
      <c r="P1052" s="180" t="s">
        <v>173</v>
      </c>
      <c r="Q1052" s="180" t="s">
        <v>6133</v>
      </c>
      <c r="R1052" s="320"/>
      <c r="S1052" s="180" t="s">
        <v>1799</v>
      </c>
      <c r="T1052" s="180" t="s">
        <v>3208</v>
      </c>
      <c r="U1052" s="180" t="s">
        <v>8</v>
      </c>
      <c r="V1052" s="180" t="s">
        <v>3252</v>
      </c>
      <c r="W1052" s="180" t="s">
        <v>3253</v>
      </c>
      <c r="X1052" s="180" t="s">
        <v>4318</v>
      </c>
      <c r="Y1052" s="180" t="s">
        <v>4317</v>
      </c>
      <c r="Z1052" s="180" t="s">
        <v>10</v>
      </c>
      <c r="AA1052" s="320"/>
      <c r="AE1052" s="320"/>
    </row>
    <row r="1053" spans="14:31" ht="14" x14ac:dyDescent="0.3">
      <c r="N1053" s="180" t="s">
        <v>3150</v>
      </c>
      <c r="O1053" s="180" t="s">
        <v>6092</v>
      </c>
      <c r="P1053" s="180" t="s">
        <v>173</v>
      </c>
      <c r="Q1053" s="180" t="s">
        <v>6091</v>
      </c>
      <c r="R1053" s="320"/>
      <c r="S1053" s="180" t="s">
        <v>1799</v>
      </c>
      <c r="T1053" s="180" t="s">
        <v>3208</v>
      </c>
      <c r="U1053" s="180" t="s">
        <v>8</v>
      </c>
      <c r="V1053" s="180" t="s">
        <v>3252</v>
      </c>
      <c r="W1053" s="180" t="s">
        <v>3253</v>
      </c>
      <c r="X1053" s="180" t="s">
        <v>4261</v>
      </c>
      <c r="Y1053" s="180" t="s">
        <v>3067</v>
      </c>
      <c r="Z1053" s="180" t="s">
        <v>10</v>
      </c>
      <c r="AA1053" s="320"/>
      <c r="AE1053" s="320"/>
    </row>
    <row r="1054" spans="14:31" ht="14" x14ac:dyDescent="0.3">
      <c r="N1054" s="180" t="s">
        <v>3150</v>
      </c>
      <c r="O1054" s="180" t="s">
        <v>6139</v>
      </c>
      <c r="P1054" s="180" t="s">
        <v>173</v>
      </c>
      <c r="Q1054" s="180" t="s">
        <v>6138</v>
      </c>
      <c r="R1054" s="320"/>
      <c r="S1054" s="180" t="s">
        <v>1799</v>
      </c>
      <c r="T1054" s="180" t="s">
        <v>3208</v>
      </c>
      <c r="U1054" s="180" t="s">
        <v>8</v>
      </c>
      <c r="V1054" s="180" t="s">
        <v>3252</v>
      </c>
      <c r="W1054" s="180" t="s">
        <v>3253</v>
      </c>
      <c r="X1054" s="180" t="s">
        <v>4322</v>
      </c>
      <c r="Y1054" s="180" t="s">
        <v>4321</v>
      </c>
      <c r="Z1054" s="180" t="s">
        <v>10</v>
      </c>
      <c r="AA1054" s="320"/>
      <c r="AE1054" s="320"/>
    </row>
    <row r="1055" spans="14:31" ht="14" x14ac:dyDescent="0.3">
      <c r="N1055" s="180" t="s">
        <v>3150</v>
      </c>
      <c r="O1055" s="180" t="s">
        <v>6132</v>
      </c>
      <c r="P1055" s="180" t="s">
        <v>173</v>
      </c>
      <c r="Q1055" s="180" t="s">
        <v>6131</v>
      </c>
      <c r="R1055" s="320"/>
      <c r="S1055" s="180" t="s">
        <v>1799</v>
      </c>
      <c r="T1055" s="180" t="s">
        <v>3208</v>
      </c>
      <c r="U1055" s="180" t="s">
        <v>8</v>
      </c>
      <c r="V1055" s="180" t="s">
        <v>3252</v>
      </c>
      <c r="W1055" s="180" t="s">
        <v>3253</v>
      </c>
      <c r="X1055" s="180" t="s">
        <v>4277</v>
      </c>
      <c r="Y1055" s="180" t="s">
        <v>3157</v>
      </c>
      <c r="Z1055" s="180" t="s">
        <v>10</v>
      </c>
      <c r="AA1055" s="320"/>
      <c r="AE1055" s="320"/>
    </row>
    <row r="1056" spans="14:31" ht="14" x14ac:dyDescent="0.3">
      <c r="N1056" s="180" t="s">
        <v>3150</v>
      </c>
      <c r="O1056" s="180" t="s">
        <v>6080</v>
      </c>
      <c r="P1056" s="180" t="s">
        <v>173</v>
      </c>
      <c r="Q1056" s="180" t="s">
        <v>6079</v>
      </c>
      <c r="R1056" s="320"/>
      <c r="S1056" s="180" t="s">
        <v>1799</v>
      </c>
      <c r="T1056" s="180" t="s">
        <v>3208</v>
      </c>
      <c r="U1056" s="180" t="s">
        <v>8</v>
      </c>
      <c r="V1056" s="180" t="s">
        <v>3252</v>
      </c>
      <c r="W1056" s="180" t="s">
        <v>3253</v>
      </c>
      <c r="X1056" s="180" t="s">
        <v>4299</v>
      </c>
      <c r="Y1056" s="180" t="s">
        <v>4298</v>
      </c>
      <c r="Z1056" s="180" t="s">
        <v>10</v>
      </c>
      <c r="AA1056" s="320"/>
      <c r="AE1056" s="320"/>
    </row>
    <row r="1057" spans="14:31" ht="14" x14ac:dyDescent="0.3">
      <c r="N1057" s="180" t="s">
        <v>3150</v>
      </c>
      <c r="O1057" s="180" t="s">
        <v>6070</v>
      </c>
      <c r="P1057" s="180" t="s">
        <v>173</v>
      </c>
      <c r="Q1057" s="180" t="s">
        <v>6069</v>
      </c>
      <c r="R1057" s="320"/>
      <c r="S1057" s="180" t="s">
        <v>1799</v>
      </c>
      <c r="T1057" s="180" t="s">
        <v>3208</v>
      </c>
      <c r="U1057" s="180" t="s">
        <v>8</v>
      </c>
      <c r="V1057" s="180" t="s">
        <v>3252</v>
      </c>
      <c r="W1057" s="180" t="s">
        <v>3253</v>
      </c>
      <c r="X1057" s="180" t="s">
        <v>4295</v>
      </c>
      <c r="Y1057" s="180" t="s">
        <v>4294</v>
      </c>
      <c r="Z1057" s="180" t="s">
        <v>10</v>
      </c>
      <c r="AA1057" s="320"/>
      <c r="AE1057" s="320"/>
    </row>
    <row r="1058" spans="14:31" ht="14" x14ac:dyDescent="0.3">
      <c r="N1058" s="180" t="s">
        <v>3150</v>
      </c>
      <c r="O1058" s="180" t="s">
        <v>6136</v>
      </c>
      <c r="P1058" s="180" t="s">
        <v>173</v>
      </c>
      <c r="Q1058" s="180" t="s">
        <v>6135</v>
      </c>
      <c r="R1058" s="320"/>
      <c r="S1058" s="180" t="s">
        <v>1799</v>
      </c>
      <c r="T1058" s="180" t="s">
        <v>3208</v>
      </c>
      <c r="U1058" s="180" t="s">
        <v>8</v>
      </c>
      <c r="V1058" s="180" t="s">
        <v>3252</v>
      </c>
      <c r="W1058" s="180" t="s">
        <v>3253</v>
      </c>
      <c r="X1058" s="180" t="s">
        <v>4314</v>
      </c>
      <c r="Y1058" s="180" t="s">
        <v>4313</v>
      </c>
      <c r="Z1058" s="180" t="s">
        <v>10</v>
      </c>
      <c r="AA1058" s="320"/>
      <c r="AE1058" s="320"/>
    </row>
    <row r="1059" spans="14:31" ht="14" x14ac:dyDescent="0.3">
      <c r="N1059" s="180" t="s">
        <v>3150</v>
      </c>
      <c r="O1059" s="180" t="s">
        <v>6128</v>
      </c>
      <c r="P1059" s="180" t="s">
        <v>173</v>
      </c>
      <c r="Q1059" s="180" t="s">
        <v>6127</v>
      </c>
      <c r="R1059" s="320"/>
      <c r="S1059" s="180" t="s">
        <v>1799</v>
      </c>
      <c r="T1059" s="180" t="s">
        <v>3208</v>
      </c>
      <c r="U1059" s="180" t="s">
        <v>8</v>
      </c>
      <c r="V1059" s="180" t="s">
        <v>3252</v>
      </c>
      <c r="W1059" s="180" t="s">
        <v>3253</v>
      </c>
      <c r="X1059" s="180" t="s">
        <v>4310</v>
      </c>
      <c r="Y1059" s="180" t="s">
        <v>3248</v>
      </c>
      <c r="Z1059" s="180" t="s">
        <v>10</v>
      </c>
      <c r="AA1059" s="320"/>
      <c r="AE1059" s="320"/>
    </row>
    <row r="1060" spans="14:31" ht="14" x14ac:dyDescent="0.3">
      <c r="N1060" s="180" t="s">
        <v>3150</v>
      </c>
      <c r="O1060" s="180" t="s">
        <v>6084</v>
      </c>
      <c r="P1060" s="180" t="s">
        <v>173</v>
      </c>
      <c r="Q1060" s="180" t="s">
        <v>6083</v>
      </c>
      <c r="R1060" s="320"/>
      <c r="S1060" s="180" t="s">
        <v>1799</v>
      </c>
      <c r="T1060" s="180" t="s">
        <v>3208</v>
      </c>
      <c r="U1060" s="180" t="s">
        <v>8</v>
      </c>
      <c r="V1060" s="180" t="s">
        <v>3252</v>
      </c>
      <c r="W1060" s="180" t="s">
        <v>3253</v>
      </c>
      <c r="X1060" s="180" t="s">
        <v>4265</v>
      </c>
      <c r="Y1060" s="180" t="s">
        <v>4264</v>
      </c>
      <c r="Z1060" s="180" t="s">
        <v>10</v>
      </c>
      <c r="AA1060" s="320"/>
      <c r="AE1060" s="320"/>
    </row>
    <row r="1061" spans="14:31" ht="14" x14ac:dyDescent="0.3">
      <c r="N1061" s="180" t="s">
        <v>3150</v>
      </c>
      <c r="O1061" s="180" t="s">
        <v>6076</v>
      </c>
      <c r="P1061" s="180" t="s">
        <v>173</v>
      </c>
      <c r="Q1061" s="180" t="s">
        <v>6075</v>
      </c>
      <c r="R1061" s="320"/>
      <c r="S1061" s="180" t="s">
        <v>1799</v>
      </c>
      <c r="T1061" s="180" t="s">
        <v>3208</v>
      </c>
      <c r="U1061" s="180" t="s">
        <v>8</v>
      </c>
      <c r="V1061" s="180" t="s">
        <v>3252</v>
      </c>
      <c r="W1061" s="180" t="s">
        <v>3253</v>
      </c>
      <c r="X1061" s="180" t="s">
        <v>4307</v>
      </c>
      <c r="Y1061" s="180" t="s">
        <v>4306</v>
      </c>
      <c r="Z1061" s="180" t="s">
        <v>10</v>
      </c>
      <c r="AA1061" s="320"/>
      <c r="AE1061" s="320"/>
    </row>
    <row r="1062" spans="14:31" ht="14" x14ac:dyDescent="0.3">
      <c r="N1062" s="180" t="s">
        <v>3150</v>
      </c>
      <c r="O1062" s="180" t="s">
        <v>6126</v>
      </c>
      <c r="P1062" s="180" t="s">
        <v>173</v>
      </c>
      <c r="Q1062" s="180" t="s">
        <v>6125</v>
      </c>
      <c r="R1062" s="320"/>
      <c r="S1062" s="180" t="s">
        <v>1799</v>
      </c>
      <c r="T1062" s="180" t="s">
        <v>3208</v>
      </c>
      <c r="U1062" s="180" t="s">
        <v>8</v>
      </c>
      <c r="V1062" s="180" t="s">
        <v>3252</v>
      </c>
      <c r="W1062" s="180" t="s">
        <v>3253</v>
      </c>
      <c r="X1062" s="180" t="s">
        <v>4291</v>
      </c>
      <c r="Y1062" s="180" t="s">
        <v>4290</v>
      </c>
      <c r="Z1062" s="180" t="s">
        <v>10</v>
      </c>
      <c r="AA1062" s="320"/>
      <c r="AE1062" s="320"/>
    </row>
    <row r="1063" spans="14:31" ht="14" x14ac:dyDescent="0.3">
      <c r="N1063" s="180" t="s">
        <v>3150</v>
      </c>
      <c r="O1063" s="180" t="s">
        <v>6094</v>
      </c>
      <c r="P1063" s="180" t="s">
        <v>173</v>
      </c>
      <c r="Q1063" s="180" t="s">
        <v>6093</v>
      </c>
      <c r="R1063" s="320"/>
      <c r="S1063" s="180" t="s">
        <v>1799</v>
      </c>
      <c r="T1063" s="180" t="s">
        <v>3208</v>
      </c>
      <c r="U1063" s="180" t="s">
        <v>8</v>
      </c>
      <c r="V1063" s="180" t="s">
        <v>3252</v>
      </c>
      <c r="W1063" s="180" t="s">
        <v>3253</v>
      </c>
      <c r="X1063" s="180" t="s">
        <v>4303</v>
      </c>
      <c r="Y1063" s="180" t="s">
        <v>4302</v>
      </c>
      <c r="Z1063" s="180" t="s">
        <v>10</v>
      </c>
      <c r="AA1063" s="320"/>
      <c r="AE1063" s="320"/>
    </row>
    <row r="1064" spans="14:31" ht="14" x14ac:dyDescent="0.3">
      <c r="N1064" s="180" t="s">
        <v>3150</v>
      </c>
      <c r="O1064" s="180" t="s">
        <v>6108</v>
      </c>
      <c r="P1064" s="180" t="s">
        <v>173</v>
      </c>
      <c r="Q1064" s="180" t="s">
        <v>6107</v>
      </c>
      <c r="R1064" s="320"/>
      <c r="S1064" s="180" t="s">
        <v>1799</v>
      </c>
      <c r="T1064" s="180" t="s">
        <v>3208</v>
      </c>
      <c r="U1064" s="180" t="s">
        <v>8</v>
      </c>
      <c r="V1064" s="180" t="s">
        <v>3252</v>
      </c>
      <c r="W1064" s="180" t="s">
        <v>3253</v>
      </c>
      <c r="X1064" s="180" t="s">
        <v>4287</v>
      </c>
      <c r="Y1064" s="180" t="s">
        <v>4286</v>
      </c>
      <c r="Z1064" s="180" t="s">
        <v>10</v>
      </c>
      <c r="AA1064" s="320"/>
      <c r="AE1064" s="320"/>
    </row>
    <row r="1065" spans="14:31" ht="14" x14ac:dyDescent="0.3">
      <c r="N1065" s="180" t="s">
        <v>3150</v>
      </c>
      <c r="O1065" s="180" t="s">
        <v>6110</v>
      </c>
      <c r="P1065" s="180" t="s">
        <v>173</v>
      </c>
      <c r="Q1065" s="180" t="s">
        <v>6109</v>
      </c>
      <c r="R1065" s="320"/>
      <c r="S1065" s="180" t="s">
        <v>1799</v>
      </c>
      <c r="T1065" s="180" t="s">
        <v>3208</v>
      </c>
      <c r="U1065" s="180" t="s">
        <v>8</v>
      </c>
      <c r="V1065" s="180" t="s">
        <v>3252</v>
      </c>
      <c r="W1065" s="180" t="s">
        <v>3253</v>
      </c>
      <c r="X1065" s="180" t="s">
        <v>4254</v>
      </c>
      <c r="Y1065" s="180" t="s">
        <v>4253</v>
      </c>
      <c r="Z1065" s="180" t="s">
        <v>10</v>
      </c>
      <c r="AA1065" s="320"/>
      <c r="AE1065" s="320"/>
    </row>
    <row r="1066" spans="14:31" ht="14" x14ac:dyDescent="0.3">
      <c r="N1066" s="180" t="s">
        <v>3150</v>
      </c>
      <c r="O1066" s="180" t="s">
        <v>6118</v>
      </c>
      <c r="P1066" s="180" t="s">
        <v>173</v>
      </c>
      <c r="Q1066" s="180" t="s">
        <v>6117</v>
      </c>
      <c r="R1066" s="320"/>
      <c r="S1066" s="180" t="s">
        <v>1799</v>
      </c>
      <c r="T1066" s="180" t="s">
        <v>3208</v>
      </c>
      <c r="U1066" s="180" t="s">
        <v>8</v>
      </c>
      <c r="V1066" s="180" t="s">
        <v>3252</v>
      </c>
      <c r="W1066" s="180" t="s">
        <v>460</v>
      </c>
      <c r="X1066" s="180" t="s">
        <v>6497</v>
      </c>
      <c r="Y1066" s="180" t="s">
        <v>6496</v>
      </c>
      <c r="Z1066" s="180" t="s">
        <v>12</v>
      </c>
      <c r="AA1066" s="320"/>
      <c r="AE1066" s="320"/>
    </row>
    <row r="1067" spans="14:31" ht="14" x14ac:dyDescent="0.3">
      <c r="N1067" s="180" t="s">
        <v>3150</v>
      </c>
      <c r="O1067" s="180" t="s">
        <v>6116</v>
      </c>
      <c r="P1067" s="180" t="s">
        <v>173</v>
      </c>
      <c r="Q1067" s="180" t="s">
        <v>6115</v>
      </c>
      <c r="R1067" s="320"/>
      <c r="S1067" s="180" t="s">
        <v>1799</v>
      </c>
      <c r="T1067" s="180" t="s">
        <v>3208</v>
      </c>
      <c r="U1067" s="180" t="s">
        <v>8</v>
      </c>
      <c r="V1067" s="180" t="s">
        <v>3252</v>
      </c>
      <c r="W1067" s="180" t="s">
        <v>460</v>
      </c>
      <c r="X1067" s="180" t="s">
        <v>6503</v>
      </c>
      <c r="Y1067" s="180" t="s">
        <v>6502</v>
      </c>
      <c r="Z1067" s="180" t="s">
        <v>12</v>
      </c>
      <c r="AA1067" s="320"/>
      <c r="AE1067" s="320"/>
    </row>
    <row r="1068" spans="14:31" ht="14" x14ac:dyDescent="0.3">
      <c r="N1068" s="180" t="s">
        <v>3150</v>
      </c>
      <c r="O1068" s="180" t="s">
        <v>6078</v>
      </c>
      <c r="P1068" s="180" t="s">
        <v>173</v>
      </c>
      <c r="Q1068" s="180" t="s">
        <v>6077</v>
      </c>
      <c r="R1068" s="320"/>
      <c r="S1068" s="180" t="s">
        <v>1799</v>
      </c>
      <c r="T1068" s="180" t="s">
        <v>3208</v>
      </c>
      <c r="U1068" s="180" t="s">
        <v>8</v>
      </c>
      <c r="V1068" s="180" t="s">
        <v>3252</v>
      </c>
      <c r="W1068" s="180" t="s">
        <v>460</v>
      </c>
      <c r="X1068" s="180" t="s">
        <v>6481</v>
      </c>
      <c r="Y1068" s="180" t="s">
        <v>6480</v>
      </c>
      <c r="Z1068" s="180" t="s">
        <v>12</v>
      </c>
      <c r="AA1068" s="320"/>
      <c r="AE1068" s="320"/>
    </row>
    <row r="1069" spans="14:31" ht="14" x14ac:dyDescent="0.3">
      <c r="N1069" s="180" t="s">
        <v>3150</v>
      </c>
      <c r="O1069" s="180" t="s">
        <v>6088</v>
      </c>
      <c r="P1069" s="180" t="s">
        <v>173</v>
      </c>
      <c r="Q1069" s="180" t="s">
        <v>6087</v>
      </c>
      <c r="R1069" s="320"/>
      <c r="S1069" s="180" t="s">
        <v>1799</v>
      </c>
      <c r="T1069" s="180" t="s">
        <v>3208</v>
      </c>
      <c r="U1069" s="180" t="s">
        <v>8</v>
      </c>
      <c r="V1069" s="180" t="s">
        <v>3252</v>
      </c>
      <c r="W1069" s="180" t="s">
        <v>460</v>
      </c>
      <c r="X1069" s="180" t="s">
        <v>6475</v>
      </c>
      <c r="Y1069" s="180" t="s">
        <v>6474</v>
      </c>
      <c r="Z1069" s="180" t="s">
        <v>12</v>
      </c>
      <c r="AA1069" s="320"/>
      <c r="AE1069" s="320"/>
    </row>
    <row r="1070" spans="14:31" ht="14" x14ac:dyDescent="0.3">
      <c r="N1070" s="180" t="s">
        <v>3150</v>
      </c>
      <c r="O1070" s="180" t="s">
        <v>6141</v>
      </c>
      <c r="P1070" s="180" t="s">
        <v>173</v>
      </c>
      <c r="Q1070" s="180" t="s">
        <v>6140</v>
      </c>
      <c r="R1070" s="320"/>
      <c r="S1070" s="180" t="s">
        <v>1799</v>
      </c>
      <c r="T1070" s="180" t="s">
        <v>3208</v>
      </c>
      <c r="U1070" s="180" t="s">
        <v>8</v>
      </c>
      <c r="V1070" s="180" t="s">
        <v>3252</v>
      </c>
      <c r="W1070" s="180" t="s">
        <v>460</v>
      </c>
      <c r="X1070" s="180" t="s">
        <v>6489</v>
      </c>
      <c r="Y1070" s="180" t="s">
        <v>6488</v>
      </c>
      <c r="Z1070" s="180" t="s">
        <v>12</v>
      </c>
      <c r="AA1070" s="320"/>
      <c r="AE1070" s="320"/>
    </row>
    <row r="1071" spans="14:31" ht="14" x14ac:dyDescent="0.3">
      <c r="N1071" s="180" t="s">
        <v>3150</v>
      </c>
      <c r="O1071" s="180" t="s">
        <v>6114</v>
      </c>
      <c r="P1071" s="180" t="s">
        <v>173</v>
      </c>
      <c r="Q1071" s="180" t="s">
        <v>6113</v>
      </c>
      <c r="R1071" s="320"/>
      <c r="S1071" s="180" t="s">
        <v>1799</v>
      </c>
      <c r="T1071" s="180" t="s">
        <v>3208</v>
      </c>
      <c r="U1071" s="180" t="s">
        <v>8</v>
      </c>
      <c r="V1071" s="180" t="s">
        <v>3252</v>
      </c>
      <c r="W1071" s="180" t="s">
        <v>460</v>
      </c>
      <c r="X1071" s="180" t="s">
        <v>6483</v>
      </c>
      <c r="Y1071" s="180" t="s">
        <v>6482</v>
      </c>
      <c r="Z1071" s="180" t="s">
        <v>12</v>
      </c>
      <c r="AA1071" s="320"/>
      <c r="AE1071" s="320"/>
    </row>
    <row r="1072" spans="14:31" ht="14" x14ac:dyDescent="0.3">
      <c r="N1072" s="180" t="s">
        <v>3150</v>
      </c>
      <c r="O1072" s="180" t="s">
        <v>6124</v>
      </c>
      <c r="P1072" s="180" t="s">
        <v>173</v>
      </c>
      <c r="Q1072" s="180" t="s">
        <v>6123</v>
      </c>
      <c r="R1072" s="320"/>
      <c r="S1072" s="180" t="s">
        <v>1799</v>
      </c>
      <c r="T1072" s="180" t="s">
        <v>3208</v>
      </c>
      <c r="U1072" s="180" t="s">
        <v>8</v>
      </c>
      <c r="V1072" s="180" t="s">
        <v>3252</v>
      </c>
      <c r="W1072" s="180" t="s">
        <v>460</v>
      </c>
      <c r="X1072" s="180" t="s">
        <v>6510</v>
      </c>
      <c r="Y1072" s="180" t="s">
        <v>6509</v>
      </c>
      <c r="Z1072" s="180" t="s">
        <v>12</v>
      </c>
      <c r="AA1072" s="320"/>
      <c r="AE1072" s="320"/>
    </row>
    <row r="1073" spans="14:31" ht="14" x14ac:dyDescent="0.3">
      <c r="N1073" s="180" t="s">
        <v>3150</v>
      </c>
      <c r="O1073" s="180" t="s">
        <v>6090</v>
      </c>
      <c r="P1073" s="180" t="s">
        <v>173</v>
      </c>
      <c r="Q1073" s="180" t="s">
        <v>6089</v>
      </c>
      <c r="R1073" s="320"/>
      <c r="S1073" s="180" t="s">
        <v>1799</v>
      </c>
      <c r="T1073" s="180" t="s">
        <v>3208</v>
      </c>
      <c r="U1073" s="180" t="s">
        <v>8</v>
      </c>
      <c r="V1073" s="180" t="s">
        <v>3252</v>
      </c>
      <c r="W1073" s="180" t="s">
        <v>460</v>
      </c>
      <c r="X1073" s="180" t="s">
        <v>6495</v>
      </c>
      <c r="Y1073" s="180" t="s">
        <v>6494</v>
      </c>
      <c r="Z1073" s="180" t="s">
        <v>12</v>
      </c>
      <c r="AA1073" s="320"/>
      <c r="AE1073" s="320"/>
    </row>
    <row r="1074" spans="14:31" ht="14" x14ac:dyDescent="0.3">
      <c r="N1074" s="180" t="s">
        <v>3150</v>
      </c>
      <c r="O1074" s="180" t="s">
        <v>6086</v>
      </c>
      <c r="P1074" s="180" t="s">
        <v>173</v>
      </c>
      <c r="Q1074" s="180" t="s">
        <v>6085</v>
      </c>
      <c r="R1074" s="320"/>
      <c r="S1074" s="180" t="s">
        <v>1799</v>
      </c>
      <c r="T1074" s="180" t="s">
        <v>3208</v>
      </c>
      <c r="U1074" s="180" t="s">
        <v>8</v>
      </c>
      <c r="V1074" s="180" t="s">
        <v>3252</v>
      </c>
      <c r="W1074" s="180" t="s">
        <v>460</v>
      </c>
      <c r="X1074" s="180" t="s">
        <v>6477</v>
      </c>
      <c r="Y1074" s="180" t="s">
        <v>6476</v>
      </c>
      <c r="Z1074" s="180" t="s">
        <v>12</v>
      </c>
      <c r="AA1074" s="320"/>
      <c r="AE1074" s="320"/>
    </row>
    <row r="1075" spans="14:31" ht="14" x14ac:dyDescent="0.3">
      <c r="N1075" s="180" t="s">
        <v>3150</v>
      </c>
      <c r="O1075" s="180" t="s">
        <v>6144</v>
      </c>
      <c r="P1075" s="180" t="s">
        <v>173</v>
      </c>
      <c r="Q1075" s="180" t="s">
        <v>6143</v>
      </c>
      <c r="R1075" s="320"/>
      <c r="S1075" s="180" t="s">
        <v>1799</v>
      </c>
      <c r="T1075" s="180" t="s">
        <v>3208</v>
      </c>
      <c r="U1075" s="180" t="s">
        <v>8</v>
      </c>
      <c r="V1075" s="180" t="s">
        <v>3252</v>
      </c>
      <c r="W1075" s="180" t="s">
        <v>460</v>
      </c>
      <c r="X1075" s="180" t="s">
        <v>6491</v>
      </c>
      <c r="Y1075" s="180" t="s">
        <v>6490</v>
      </c>
      <c r="Z1075" s="180" t="s">
        <v>12</v>
      </c>
      <c r="AA1075" s="320"/>
      <c r="AE1075" s="320"/>
    </row>
    <row r="1076" spans="14:31" ht="14" x14ac:dyDescent="0.3">
      <c r="N1076" s="180" t="s">
        <v>3150</v>
      </c>
      <c r="O1076" s="180" t="s">
        <v>6112</v>
      </c>
      <c r="P1076" s="180" t="s">
        <v>173</v>
      </c>
      <c r="Q1076" s="180" t="s">
        <v>6111</v>
      </c>
      <c r="R1076" s="320"/>
      <c r="S1076" s="180" t="s">
        <v>1799</v>
      </c>
      <c r="T1076" s="180" t="s">
        <v>3208</v>
      </c>
      <c r="U1076" s="180" t="s">
        <v>8</v>
      </c>
      <c r="V1076" s="180" t="s">
        <v>3252</v>
      </c>
      <c r="W1076" s="180" t="s">
        <v>460</v>
      </c>
      <c r="X1076" s="180" t="s">
        <v>6493</v>
      </c>
      <c r="Y1076" s="180" t="s">
        <v>6492</v>
      </c>
      <c r="Z1076" s="180" t="s">
        <v>12</v>
      </c>
      <c r="AA1076" s="320"/>
      <c r="AE1076" s="320"/>
    </row>
    <row r="1077" spans="14:31" ht="14" x14ac:dyDescent="0.3">
      <c r="N1077" s="180" t="s">
        <v>3150</v>
      </c>
      <c r="O1077" s="180" t="s">
        <v>6098</v>
      </c>
      <c r="P1077" s="180" t="s">
        <v>173</v>
      </c>
      <c r="Q1077" s="180" t="s">
        <v>6097</v>
      </c>
      <c r="R1077" s="320"/>
      <c r="S1077" s="180" t="s">
        <v>1799</v>
      </c>
      <c r="T1077" s="180" t="s">
        <v>3208</v>
      </c>
      <c r="U1077" s="180" t="s">
        <v>8</v>
      </c>
      <c r="V1077" s="180" t="s">
        <v>3252</v>
      </c>
      <c r="W1077" s="180" t="s">
        <v>460</v>
      </c>
      <c r="X1077" s="180" t="s">
        <v>6512</v>
      </c>
      <c r="Y1077" s="180" t="s">
        <v>6511</v>
      </c>
      <c r="Z1077" s="180" t="s">
        <v>12</v>
      </c>
      <c r="AA1077" s="320"/>
      <c r="AE1077" s="320"/>
    </row>
    <row r="1078" spans="14:31" ht="14" x14ac:dyDescent="0.3">
      <c r="N1078" s="180" t="s">
        <v>3150</v>
      </c>
      <c r="O1078" s="180" t="s">
        <v>6074</v>
      </c>
      <c r="P1078" s="180" t="s">
        <v>173</v>
      </c>
      <c r="Q1078" s="180" t="s">
        <v>6073</v>
      </c>
      <c r="R1078" s="320"/>
      <c r="S1078" s="180" t="s">
        <v>1799</v>
      </c>
      <c r="T1078" s="180" t="s">
        <v>3208</v>
      </c>
      <c r="U1078" s="180" t="s">
        <v>8</v>
      </c>
      <c r="V1078" s="180" t="s">
        <v>3252</v>
      </c>
      <c r="W1078" s="180" t="s">
        <v>460</v>
      </c>
      <c r="X1078" s="180" t="s">
        <v>6514</v>
      </c>
      <c r="Y1078" s="180" t="s">
        <v>6513</v>
      </c>
      <c r="Z1078" s="180" t="s">
        <v>12</v>
      </c>
      <c r="AA1078" s="320"/>
      <c r="AE1078" s="320"/>
    </row>
    <row r="1079" spans="14:31" ht="14" x14ac:dyDescent="0.3">
      <c r="N1079" s="180" t="s">
        <v>3150</v>
      </c>
      <c r="O1079" s="180" t="s">
        <v>6082</v>
      </c>
      <c r="P1079" s="180" t="s">
        <v>173</v>
      </c>
      <c r="Q1079" s="180" t="s">
        <v>6081</v>
      </c>
      <c r="R1079" s="320"/>
      <c r="S1079" s="180" t="s">
        <v>1799</v>
      </c>
      <c r="T1079" s="180" t="s">
        <v>3208</v>
      </c>
      <c r="U1079" s="180" t="s">
        <v>8</v>
      </c>
      <c r="V1079" s="180" t="s">
        <v>3252</v>
      </c>
      <c r="W1079" s="180" t="s">
        <v>460</v>
      </c>
      <c r="X1079" s="180" t="s">
        <v>6485</v>
      </c>
      <c r="Y1079" s="180" t="s">
        <v>6484</v>
      </c>
      <c r="Z1079" s="180" t="s">
        <v>12</v>
      </c>
      <c r="AA1079" s="320"/>
      <c r="AE1079" s="320"/>
    </row>
    <row r="1080" spans="14:31" ht="14" x14ac:dyDescent="0.3">
      <c r="N1080" s="180" t="s">
        <v>3150</v>
      </c>
      <c r="O1080" s="180" t="s">
        <v>6130</v>
      </c>
      <c r="P1080" s="180" t="s">
        <v>173</v>
      </c>
      <c r="Q1080" s="180" t="s">
        <v>6129</v>
      </c>
      <c r="R1080" s="320"/>
      <c r="S1080" s="180" t="s">
        <v>1799</v>
      </c>
      <c r="T1080" s="180" t="s">
        <v>3208</v>
      </c>
      <c r="U1080" s="180" t="s">
        <v>8</v>
      </c>
      <c r="V1080" s="180" t="s">
        <v>3252</v>
      </c>
      <c r="W1080" s="180" t="s">
        <v>460</v>
      </c>
      <c r="X1080" s="180" t="s">
        <v>6487</v>
      </c>
      <c r="Y1080" s="180" t="s">
        <v>6486</v>
      </c>
      <c r="Z1080" s="180" t="s">
        <v>12</v>
      </c>
      <c r="AA1080" s="320"/>
      <c r="AE1080" s="320"/>
    </row>
    <row r="1081" spans="14:31" ht="14" x14ac:dyDescent="0.3">
      <c r="N1081" s="180" t="s">
        <v>3239</v>
      </c>
      <c r="O1081" s="180" t="s">
        <v>6871</v>
      </c>
      <c r="P1081" s="180" t="s">
        <v>258</v>
      </c>
      <c r="Q1081" s="180" t="s">
        <v>6872</v>
      </c>
      <c r="R1081" s="320"/>
      <c r="S1081" s="180" t="s">
        <v>1799</v>
      </c>
      <c r="T1081" s="180" t="s">
        <v>3208</v>
      </c>
      <c r="U1081" s="180" t="s">
        <v>8</v>
      </c>
      <c r="V1081" s="180" t="s">
        <v>3252</v>
      </c>
      <c r="W1081" s="180" t="s">
        <v>460</v>
      </c>
      <c r="X1081" s="180" t="s">
        <v>6505</v>
      </c>
      <c r="Y1081" s="180" t="s">
        <v>6504</v>
      </c>
      <c r="Z1081" s="180" t="s">
        <v>12</v>
      </c>
      <c r="AA1081" s="320"/>
      <c r="AE1081" s="320"/>
    </row>
    <row r="1082" spans="14:31" ht="14" x14ac:dyDescent="0.3">
      <c r="N1082" s="180" t="s">
        <v>3239</v>
      </c>
      <c r="O1082" s="180" t="s">
        <v>6873</v>
      </c>
      <c r="P1082" s="180" t="s">
        <v>258</v>
      </c>
      <c r="Q1082" s="180" t="s">
        <v>6874</v>
      </c>
      <c r="R1082" s="320"/>
      <c r="S1082" s="180" t="s">
        <v>1799</v>
      </c>
      <c r="T1082" s="180" t="s">
        <v>3208</v>
      </c>
      <c r="U1082" s="180" t="s">
        <v>8</v>
      </c>
      <c r="V1082" s="180" t="s">
        <v>3252</v>
      </c>
      <c r="W1082" s="180" t="s">
        <v>460</v>
      </c>
      <c r="X1082" s="180" t="s">
        <v>6508</v>
      </c>
      <c r="Y1082" s="180" t="s">
        <v>4896</v>
      </c>
      <c r="Z1082" s="180" t="s">
        <v>12</v>
      </c>
      <c r="AA1082" s="320"/>
      <c r="AE1082" s="320"/>
    </row>
    <row r="1083" spans="14:31" ht="14" x14ac:dyDescent="0.3">
      <c r="N1083" s="180" t="s">
        <v>3239</v>
      </c>
      <c r="O1083" s="180" t="s">
        <v>5374</v>
      </c>
      <c r="P1083" s="180" t="s">
        <v>258</v>
      </c>
      <c r="Q1083" s="180" t="s">
        <v>6875</v>
      </c>
      <c r="R1083" s="320"/>
      <c r="S1083" s="180" t="s">
        <v>1799</v>
      </c>
      <c r="T1083" s="180" t="s">
        <v>3208</v>
      </c>
      <c r="U1083" s="180" t="s">
        <v>8</v>
      </c>
      <c r="V1083" s="180" t="s">
        <v>3252</v>
      </c>
      <c r="W1083" s="180" t="s">
        <v>460</v>
      </c>
      <c r="X1083" s="180" t="s">
        <v>6473</v>
      </c>
      <c r="Y1083" s="180" t="s">
        <v>6472</v>
      </c>
      <c r="Z1083" s="180" t="s">
        <v>12</v>
      </c>
      <c r="AA1083" s="320"/>
      <c r="AE1083" s="320"/>
    </row>
    <row r="1084" spans="14:31" ht="14" x14ac:dyDescent="0.3">
      <c r="N1084" s="180" t="s">
        <v>3239</v>
      </c>
      <c r="O1084" s="180" t="s">
        <v>3239</v>
      </c>
      <c r="P1084" s="180" t="s">
        <v>258</v>
      </c>
      <c r="Q1084" s="180" t="s">
        <v>6876</v>
      </c>
      <c r="R1084" s="320"/>
      <c r="S1084" s="180" t="s">
        <v>1799</v>
      </c>
      <c r="T1084" s="180" t="s">
        <v>3208</v>
      </c>
      <c r="U1084" s="180" t="s">
        <v>8</v>
      </c>
      <c r="V1084" s="180" t="s">
        <v>3252</v>
      </c>
      <c r="W1084" s="180" t="s">
        <v>460</v>
      </c>
      <c r="X1084" s="180" t="s">
        <v>6479</v>
      </c>
      <c r="Y1084" s="180" t="s">
        <v>6478</v>
      </c>
      <c r="Z1084" s="180" t="s">
        <v>12</v>
      </c>
      <c r="AA1084" s="320"/>
      <c r="AE1084" s="320"/>
    </row>
    <row r="1085" spans="14:31" ht="14" x14ac:dyDescent="0.3">
      <c r="N1085" s="180" t="s">
        <v>3239</v>
      </c>
      <c r="O1085" s="180" t="s">
        <v>6877</v>
      </c>
      <c r="P1085" s="180" t="s">
        <v>258</v>
      </c>
      <c r="Q1085" s="180" t="s">
        <v>6878</v>
      </c>
      <c r="R1085" s="320"/>
      <c r="S1085" s="180" t="s">
        <v>1799</v>
      </c>
      <c r="T1085" s="180" t="s">
        <v>3208</v>
      </c>
      <c r="U1085" s="180" t="s">
        <v>8</v>
      </c>
      <c r="V1085" s="180" t="s">
        <v>3252</v>
      </c>
      <c r="W1085" s="180" t="s">
        <v>460</v>
      </c>
      <c r="X1085" s="180" t="s">
        <v>6501</v>
      </c>
      <c r="Y1085" s="180" t="s">
        <v>6500</v>
      </c>
      <c r="Z1085" s="180" t="s">
        <v>12</v>
      </c>
      <c r="AA1085" s="320"/>
      <c r="AE1085" s="320"/>
    </row>
    <row r="1086" spans="14:31" ht="14" x14ac:dyDescent="0.3">
      <c r="N1086" s="180" t="s">
        <v>3239</v>
      </c>
      <c r="O1086" s="180" t="s">
        <v>6879</v>
      </c>
      <c r="P1086" s="180" t="s">
        <v>258</v>
      </c>
      <c r="Q1086" s="180" t="s">
        <v>6880</v>
      </c>
      <c r="R1086" s="320"/>
      <c r="S1086" s="180" t="s">
        <v>1799</v>
      </c>
      <c r="T1086" s="180" t="s">
        <v>3208</v>
      </c>
      <c r="U1086" s="180" t="s">
        <v>8</v>
      </c>
      <c r="V1086" s="180" t="s">
        <v>3252</v>
      </c>
      <c r="W1086" s="180" t="s">
        <v>460</v>
      </c>
      <c r="X1086" s="180" t="s">
        <v>6499</v>
      </c>
      <c r="Y1086" s="180" t="s">
        <v>6498</v>
      </c>
      <c r="Z1086" s="180" t="s">
        <v>12</v>
      </c>
      <c r="AA1086" s="320"/>
      <c r="AE1086" s="320"/>
    </row>
    <row r="1087" spans="14:31" ht="14" x14ac:dyDescent="0.3">
      <c r="N1087" s="180" t="s">
        <v>3239</v>
      </c>
      <c r="O1087" s="180" t="s">
        <v>6881</v>
      </c>
      <c r="P1087" s="180" t="s">
        <v>258</v>
      </c>
      <c r="Q1087" s="180" t="s">
        <v>6882</v>
      </c>
      <c r="R1087" s="320"/>
      <c r="S1087" s="180" t="s">
        <v>1799</v>
      </c>
      <c r="T1087" s="180" t="s">
        <v>3208</v>
      </c>
      <c r="U1087" s="180" t="s">
        <v>8</v>
      </c>
      <c r="V1087" s="180" t="s">
        <v>3252</v>
      </c>
      <c r="W1087" s="180" t="s">
        <v>460</v>
      </c>
      <c r="X1087" s="180" t="s">
        <v>6507</v>
      </c>
      <c r="Y1087" s="180" t="s">
        <v>6506</v>
      </c>
      <c r="Z1087" s="180" t="s">
        <v>12</v>
      </c>
      <c r="AA1087" s="320"/>
      <c r="AE1087" s="320"/>
    </row>
    <row r="1088" spans="14:31" ht="14" x14ac:dyDescent="0.3">
      <c r="N1088" s="180" t="s">
        <v>3239</v>
      </c>
      <c r="O1088" s="180" t="s">
        <v>6883</v>
      </c>
      <c r="P1088" s="180" t="s">
        <v>258</v>
      </c>
      <c r="Q1088" s="180" t="s">
        <v>6884</v>
      </c>
      <c r="R1088" s="320"/>
      <c r="S1088" s="180" t="s">
        <v>1799</v>
      </c>
      <c r="T1088" s="180" t="s">
        <v>3208</v>
      </c>
      <c r="U1088" s="180" t="s">
        <v>8</v>
      </c>
      <c r="V1088" s="180" t="s">
        <v>3252</v>
      </c>
      <c r="W1088" s="180" t="s">
        <v>469</v>
      </c>
      <c r="X1088" s="180" t="s">
        <v>6885</v>
      </c>
      <c r="Y1088" s="180" t="s">
        <v>6886</v>
      </c>
      <c r="Z1088" s="180" t="s">
        <v>16</v>
      </c>
      <c r="AA1088" s="320"/>
      <c r="AE1088" s="320"/>
    </row>
    <row r="1089" spans="14:31" ht="14" x14ac:dyDescent="0.3">
      <c r="N1089" s="180" t="s">
        <v>3239</v>
      </c>
      <c r="O1089" s="180" t="s">
        <v>4967</v>
      </c>
      <c r="P1089" s="180" t="s">
        <v>258</v>
      </c>
      <c r="Q1089" s="180" t="s">
        <v>6887</v>
      </c>
      <c r="R1089" s="320"/>
      <c r="S1089" s="180" t="s">
        <v>1799</v>
      </c>
      <c r="T1089" s="180" t="s">
        <v>3208</v>
      </c>
      <c r="U1089" s="180" t="s">
        <v>8</v>
      </c>
      <c r="V1089" s="180" t="s">
        <v>3252</v>
      </c>
      <c r="W1089" s="180" t="s">
        <v>469</v>
      </c>
      <c r="X1089" s="180" t="s">
        <v>6888</v>
      </c>
      <c r="Y1089" s="180" t="s">
        <v>6889</v>
      </c>
      <c r="Z1089" s="180" t="s">
        <v>16</v>
      </c>
      <c r="AA1089" s="320"/>
      <c r="AE1089" s="320"/>
    </row>
    <row r="1090" spans="14:31" ht="14" x14ac:dyDescent="0.3">
      <c r="N1090" s="180" t="s">
        <v>3203</v>
      </c>
      <c r="O1090" s="180" t="s">
        <v>5594</v>
      </c>
      <c r="P1090" s="180" t="s">
        <v>147</v>
      </c>
      <c r="Q1090" s="180" t="s">
        <v>5593</v>
      </c>
      <c r="R1090" s="320"/>
      <c r="S1090" s="180" t="s">
        <v>1799</v>
      </c>
      <c r="T1090" s="180" t="s">
        <v>3208</v>
      </c>
      <c r="U1090" s="180" t="s">
        <v>8</v>
      </c>
      <c r="V1090" s="180" t="s">
        <v>3252</v>
      </c>
      <c r="W1090" s="180" t="s">
        <v>469</v>
      </c>
      <c r="X1090" s="180" t="s">
        <v>6890</v>
      </c>
      <c r="Y1090" s="180" t="s">
        <v>6891</v>
      </c>
      <c r="Z1090" s="180" t="s">
        <v>16</v>
      </c>
      <c r="AA1090" s="320"/>
      <c r="AE1090" s="320"/>
    </row>
    <row r="1091" spans="14:31" ht="14" x14ac:dyDescent="0.3">
      <c r="N1091" s="180" t="s">
        <v>3203</v>
      </c>
      <c r="O1091" s="180" t="s">
        <v>5170</v>
      </c>
      <c r="P1091" s="180" t="s">
        <v>147</v>
      </c>
      <c r="Q1091" s="180" t="s">
        <v>5592</v>
      </c>
      <c r="R1091" s="320"/>
      <c r="S1091" s="180" t="s">
        <v>1799</v>
      </c>
      <c r="T1091" s="180" t="s">
        <v>3208</v>
      </c>
      <c r="U1091" s="180" t="s">
        <v>8</v>
      </c>
      <c r="V1091" s="180" t="s">
        <v>3252</v>
      </c>
      <c r="W1091" s="180" t="s">
        <v>469</v>
      </c>
      <c r="X1091" s="180" t="s">
        <v>6892</v>
      </c>
      <c r="Y1091" s="180" t="s">
        <v>6893</v>
      </c>
      <c r="Z1091" s="180" t="s">
        <v>16</v>
      </c>
      <c r="AA1091" s="320"/>
      <c r="AE1091" s="320"/>
    </row>
    <row r="1092" spans="14:31" ht="14" x14ac:dyDescent="0.3">
      <c r="N1092" s="180" t="s">
        <v>3203</v>
      </c>
      <c r="O1092" s="180" t="s">
        <v>1011</v>
      </c>
      <c r="P1092" s="180" t="s">
        <v>147</v>
      </c>
      <c r="Q1092" s="180" t="s">
        <v>5599</v>
      </c>
      <c r="R1092" s="320"/>
      <c r="S1092" s="180" t="s">
        <v>1799</v>
      </c>
      <c r="T1092" s="180" t="s">
        <v>3208</v>
      </c>
      <c r="U1092" s="180" t="s">
        <v>8</v>
      </c>
      <c r="V1092" s="180" t="s">
        <v>3252</v>
      </c>
      <c r="W1092" s="180" t="s">
        <v>469</v>
      </c>
      <c r="X1092" s="180" t="s">
        <v>6894</v>
      </c>
      <c r="Y1092" s="180" t="s">
        <v>6895</v>
      </c>
      <c r="Z1092" s="180" t="s">
        <v>16</v>
      </c>
      <c r="AA1092" s="320"/>
      <c r="AE1092" s="320"/>
    </row>
    <row r="1093" spans="14:31" ht="14" x14ac:dyDescent="0.3">
      <c r="N1093" s="180" t="s">
        <v>3203</v>
      </c>
      <c r="O1093" s="180" t="s">
        <v>4513</v>
      </c>
      <c r="P1093" s="180" t="s">
        <v>147</v>
      </c>
      <c r="Q1093" s="180" t="s">
        <v>5600</v>
      </c>
      <c r="R1093" s="320"/>
      <c r="S1093" s="180" t="s">
        <v>1799</v>
      </c>
      <c r="T1093" s="180" t="s">
        <v>3208</v>
      </c>
      <c r="U1093" s="180" t="s">
        <v>8</v>
      </c>
      <c r="V1093" s="180" t="s">
        <v>3252</v>
      </c>
      <c r="W1093" s="180" t="s">
        <v>469</v>
      </c>
      <c r="X1093" s="180" t="s">
        <v>6896</v>
      </c>
      <c r="Y1093" s="180" t="s">
        <v>6897</v>
      </c>
      <c r="Z1093" s="180" t="s">
        <v>16</v>
      </c>
      <c r="AA1093" s="320"/>
      <c r="AE1093" s="320"/>
    </row>
    <row r="1094" spans="14:31" ht="14" x14ac:dyDescent="0.3">
      <c r="N1094" s="180" t="s">
        <v>3203</v>
      </c>
      <c r="O1094" s="180" t="s">
        <v>4424</v>
      </c>
      <c r="P1094" s="180" t="s">
        <v>147</v>
      </c>
      <c r="Q1094" s="180" t="s">
        <v>5605</v>
      </c>
      <c r="R1094" s="320"/>
      <c r="S1094" s="180" t="s">
        <v>1799</v>
      </c>
      <c r="T1094" s="180" t="s">
        <v>3208</v>
      </c>
      <c r="U1094" s="180" t="s">
        <v>8</v>
      </c>
      <c r="V1094" s="180" t="s">
        <v>3252</v>
      </c>
      <c r="W1094" s="180" t="s">
        <v>469</v>
      </c>
      <c r="X1094" s="180" t="s">
        <v>6898</v>
      </c>
      <c r="Y1094" s="180" t="s">
        <v>6899</v>
      </c>
      <c r="Z1094" s="180" t="s">
        <v>16</v>
      </c>
      <c r="AA1094" s="320"/>
      <c r="AE1094" s="320"/>
    </row>
    <row r="1095" spans="14:31" ht="14" x14ac:dyDescent="0.3">
      <c r="N1095" s="180" t="s">
        <v>3203</v>
      </c>
      <c r="O1095" s="180" t="s">
        <v>5598</v>
      </c>
      <c r="P1095" s="180" t="s">
        <v>147</v>
      </c>
      <c r="Q1095" s="180" t="s">
        <v>5597</v>
      </c>
      <c r="R1095" s="320"/>
      <c r="S1095" s="180" t="s">
        <v>1799</v>
      </c>
      <c r="T1095" s="180" t="s">
        <v>3208</v>
      </c>
      <c r="U1095" s="180" t="s">
        <v>8</v>
      </c>
      <c r="V1095" s="180" t="s">
        <v>3252</v>
      </c>
      <c r="W1095" s="180" t="s">
        <v>469</v>
      </c>
      <c r="X1095" s="180" t="s">
        <v>6900</v>
      </c>
      <c r="Y1095" s="180" t="s">
        <v>5358</v>
      </c>
      <c r="Z1095" s="180" t="s">
        <v>16</v>
      </c>
      <c r="AA1095" s="320"/>
      <c r="AE1095" s="320"/>
    </row>
    <row r="1096" spans="14:31" ht="14" x14ac:dyDescent="0.3">
      <c r="N1096" s="180" t="s">
        <v>3203</v>
      </c>
      <c r="O1096" s="180" t="s">
        <v>5596</v>
      </c>
      <c r="P1096" s="180" t="s">
        <v>147</v>
      </c>
      <c r="Q1096" s="180" t="s">
        <v>5595</v>
      </c>
      <c r="R1096" s="320"/>
      <c r="S1096" s="180" t="s">
        <v>1799</v>
      </c>
      <c r="T1096" s="180" t="s">
        <v>3208</v>
      </c>
      <c r="U1096" s="180" t="s">
        <v>8</v>
      </c>
      <c r="V1096" s="180" t="s">
        <v>3252</v>
      </c>
      <c r="W1096" s="180" t="s">
        <v>469</v>
      </c>
      <c r="X1096" s="180" t="s">
        <v>6901</v>
      </c>
      <c r="Y1096" s="180" t="s">
        <v>6902</v>
      </c>
      <c r="Z1096" s="180" t="s">
        <v>16</v>
      </c>
      <c r="AA1096" s="320"/>
      <c r="AE1096" s="320"/>
    </row>
    <row r="1097" spans="14:31" ht="14" x14ac:dyDescent="0.3">
      <c r="N1097" s="180" t="s">
        <v>3203</v>
      </c>
      <c r="O1097" s="180" t="s">
        <v>5602</v>
      </c>
      <c r="P1097" s="180" t="s">
        <v>147</v>
      </c>
      <c r="Q1097" s="180" t="s">
        <v>5601</v>
      </c>
      <c r="R1097" s="320"/>
      <c r="S1097" s="180" t="s">
        <v>1799</v>
      </c>
      <c r="T1097" s="180" t="s">
        <v>3208</v>
      </c>
      <c r="U1097" s="180" t="s">
        <v>8</v>
      </c>
      <c r="V1097" s="180" t="s">
        <v>3252</v>
      </c>
      <c r="W1097" s="180" t="s">
        <v>3259</v>
      </c>
      <c r="X1097" s="180" t="s">
        <v>6903</v>
      </c>
      <c r="Y1097" s="180" t="s">
        <v>3259</v>
      </c>
      <c r="Z1097" s="180" t="s">
        <v>18</v>
      </c>
      <c r="AA1097" s="320"/>
      <c r="AE1097" s="320"/>
    </row>
    <row r="1098" spans="14:31" ht="14" x14ac:dyDescent="0.3">
      <c r="N1098" s="180" t="s">
        <v>3203</v>
      </c>
      <c r="O1098" s="180" t="s">
        <v>5604</v>
      </c>
      <c r="P1098" s="180" t="s">
        <v>147</v>
      </c>
      <c r="Q1098" s="180" t="s">
        <v>5603</v>
      </c>
      <c r="R1098" s="320"/>
      <c r="S1098" s="180" t="s">
        <v>1799</v>
      </c>
      <c r="T1098" s="180" t="s">
        <v>3208</v>
      </c>
      <c r="U1098" s="180" t="s">
        <v>8</v>
      </c>
      <c r="V1098" s="180" t="s">
        <v>3252</v>
      </c>
      <c r="W1098" s="180" t="s">
        <v>3259</v>
      </c>
      <c r="X1098" s="180" t="s">
        <v>6904</v>
      </c>
      <c r="Y1098" s="180" t="s">
        <v>6509</v>
      </c>
      <c r="Z1098" s="180" t="s">
        <v>18</v>
      </c>
      <c r="AA1098" s="320"/>
      <c r="AE1098" s="320"/>
    </row>
    <row r="1099" spans="14:31" ht="14" x14ac:dyDescent="0.3">
      <c r="N1099" s="180" t="s">
        <v>3203</v>
      </c>
      <c r="O1099" s="180" t="s">
        <v>5631</v>
      </c>
      <c r="P1099" s="180" t="s">
        <v>147</v>
      </c>
      <c r="Q1099" s="180" t="s">
        <v>5630</v>
      </c>
      <c r="R1099" s="320"/>
      <c r="S1099" s="180" t="s">
        <v>1799</v>
      </c>
      <c r="T1099" s="180" t="s">
        <v>3208</v>
      </c>
      <c r="U1099" s="180" t="s">
        <v>8</v>
      </c>
      <c r="V1099" s="180" t="s">
        <v>3252</v>
      </c>
      <c r="W1099" s="180" t="s">
        <v>3259</v>
      </c>
      <c r="X1099" s="180" t="s">
        <v>6905</v>
      </c>
      <c r="Y1099" s="180" t="s">
        <v>6906</v>
      </c>
      <c r="Z1099" s="180" t="s">
        <v>18</v>
      </c>
      <c r="AA1099" s="320"/>
      <c r="AE1099" s="320"/>
    </row>
    <row r="1100" spans="14:31" ht="14" x14ac:dyDescent="0.3">
      <c r="N1100" s="180" t="s">
        <v>3203</v>
      </c>
      <c r="O1100" s="180" t="s">
        <v>5607</v>
      </c>
      <c r="P1100" s="180" t="s">
        <v>147</v>
      </c>
      <c r="Q1100" s="180" t="s">
        <v>5606</v>
      </c>
      <c r="R1100" s="320"/>
      <c r="S1100" s="180" t="s">
        <v>1799</v>
      </c>
      <c r="T1100" s="180" t="s">
        <v>3208</v>
      </c>
      <c r="U1100" s="180" t="s">
        <v>8</v>
      </c>
      <c r="V1100" s="180" t="s">
        <v>3252</v>
      </c>
      <c r="W1100" s="180" t="s">
        <v>3259</v>
      </c>
      <c r="X1100" s="180" t="s">
        <v>6907</v>
      </c>
      <c r="Y1100" s="180" t="s">
        <v>6908</v>
      </c>
      <c r="Z1100" s="180" t="s">
        <v>18</v>
      </c>
      <c r="AA1100" s="320"/>
      <c r="AE1100" s="320"/>
    </row>
    <row r="1101" spans="14:31" ht="14" x14ac:dyDescent="0.3">
      <c r="N1101" s="180" t="s">
        <v>3203</v>
      </c>
      <c r="O1101" s="180" t="s">
        <v>5609</v>
      </c>
      <c r="P1101" s="180" t="s">
        <v>147</v>
      </c>
      <c r="Q1101" s="180" t="s">
        <v>5608</v>
      </c>
      <c r="R1101" s="320"/>
      <c r="S1101" s="180" t="s">
        <v>1799</v>
      </c>
      <c r="T1101" s="180" t="s">
        <v>3208</v>
      </c>
      <c r="U1101" s="180" t="s">
        <v>8</v>
      </c>
      <c r="V1101" s="180" t="s">
        <v>3252</v>
      </c>
      <c r="W1101" s="180" t="s">
        <v>3259</v>
      </c>
      <c r="X1101" s="180" t="s">
        <v>6909</v>
      </c>
      <c r="Y1101" s="180" t="s">
        <v>816</v>
      </c>
      <c r="Z1101" s="180" t="s">
        <v>18</v>
      </c>
      <c r="AA1101" s="320"/>
      <c r="AE1101" s="320"/>
    </row>
    <row r="1102" spans="14:31" ht="14" x14ac:dyDescent="0.3">
      <c r="N1102" s="180" t="s">
        <v>3203</v>
      </c>
      <c r="O1102" s="180" t="s">
        <v>5589</v>
      </c>
      <c r="P1102" s="180" t="s">
        <v>147</v>
      </c>
      <c r="Q1102" s="180" t="s">
        <v>5588</v>
      </c>
      <c r="R1102" s="320"/>
      <c r="S1102" s="180" t="s">
        <v>1799</v>
      </c>
      <c r="T1102" s="180" t="s">
        <v>3208</v>
      </c>
      <c r="U1102" s="180" t="s">
        <v>8</v>
      </c>
      <c r="V1102" s="180" t="s">
        <v>3252</v>
      </c>
      <c r="W1102" s="180" t="s">
        <v>3259</v>
      </c>
      <c r="X1102" s="180" t="s">
        <v>6910</v>
      </c>
      <c r="Y1102" s="180" t="s">
        <v>6911</v>
      </c>
      <c r="Z1102" s="180" t="s">
        <v>18</v>
      </c>
      <c r="AA1102" s="320"/>
      <c r="AE1102" s="320"/>
    </row>
    <row r="1103" spans="14:31" ht="14" x14ac:dyDescent="0.3">
      <c r="N1103" s="180" t="s">
        <v>3203</v>
      </c>
      <c r="O1103" s="180" t="s">
        <v>5611</v>
      </c>
      <c r="P1103" s="180" t="s">
        <v>147</v>
      </c>
      <c r="Q1103" s="180" t="s">
        <v>5610</v>
      </c>
      <c r="R1103" s="320"/>
      <c r="S1103" s="180" t="s">
        <v>1799</v>
      </c>
      <c r="T1103" s="180" t="s">
        <v>3208</v>
      </c>
      <c r="U1103" s="180" t="s">
        <v>8</v>
      </c>
      <c r="V1103" s="180" t="s">
        <v>3252</v>
      </c>
      <c r="W1103" s="180" t="s">
        <v>3259</v>
      </c>
      <c r="X1103" s="180" t="s">
        <v>6912</v>
      </c>
      <c r="Y1103" s="180" t="s">
        <v>6913</v>
      </c>
      <c r="Z1103" s="180" t="s">
        <v>18</v>
      </c>
      <c r="AA1103" s="320"/>
      <c r="AE1103" s="320"/>
    </row>
    <row r="1104" spans="14:31" ht="14" x14ac:dyDescent="0.3">
      <c r="N1104" s="180" t="s">
        <v>3203</v>
      </c>
      <c r="O1104" s="180" t="s">
        <v>5614</v>
      </c>
      <c r="P1104" s="180" t="s">
        <v>147</v>
      </c>
      <c r="Q1104" s="180" t="s">
        <v>5613</v>
      </c>
      <c r="R1104" s="320"/>
      <c r="S1104" s="180" t="s">
        <v>1799</v>
      </c>
      <c r="T1104" s="180" t="s">
        <v>3208</v>
      </c>
      <c r="U1104" s="180" t="s">
        <v>8</v>
      </c>
      <c r="V1104" s="180" t="s">
        <v>3252</v>
      </c>
      <c r="W1104" s="180" t="s">
        <v>3259</v>
      </c>
      <c r="X1104" s="180" t="s">
        <v>6914</v>
      </c>
      <c r="Y1104" s="180" t="s">
        <v>6915</v>
      </c>
      <c r="Z1104" s="180" t="s">
        <v>18</v>
      </c>
      <c r="AA1104" s="320"/>
      <c r="AE1104" s="320"/>
    </row>
    <row r="1105" spans="14:31" ht="14" x14ac:dyDescent="0.3">
      <c r="N1105" s="180" t="s">
        <v>3203</v>
      </c>
      <c r="O1105" s="180" t="s">
        <v>3213</v>
      </c>
      <c r="P1105" s="180" t="s">
        <v>147</v>
      </c>
      <c r="Q1105" s="180" t="s">
        <v>5612</v>
      </c>
      <c r="R1105" s="320"/>
      <c r="S1105" s="180" t="s">
        <v>1799</v>
      </c>
      <c r="T1105" s="180" t="s">
        <v>3208</v>
      </c>
      <c r="U1105" s="180" t="s">
        <v>8</v>
      </c>
      <c r="V1105" s="180" t="s">
        <v>3252</v>
      </c>
      <c r="W1105" s="180" t="s">
        <v>3259</v>
      </c>
      <c r="X1105" s="180" t="s">
        <v>6916</v>
      </c>
      <c r="Y1105" s="180" t="s">
        <v>6917</v>
      </c>
      <c r="Z1105" s="180" t="s">
        <v>18</v>
      </c>
      <c r="AA1105" s="320"/>
      <c r="AE1105" s="320"/>
    </row>
    <row r="1106" spans="14:31" ht="14" x14ac:dyDescent="0.3">
      <c r="N1106" s="180" t="s">
        <v>3203</v>
      </c>
      <c r="O1106" s="180" t="s">
        <v>5616</v>
      </c>
      <c r="P1106" s="180" t="s">
        <v>147</v>
      </c>
      <c r="Q1106" s="180" t="s">
        <v>5615</v>
      </c>
      <c r="R1106" s="320"/>
      <c r="S1106" s="180" t="s">
        <v>1799</v>
      </c>
      <c r="T1106" s="180" t="s">
        <v>3208</v>
      </c>
      <c r="U1106" s="180" t="s">
        <v>8</v>
      </c>
      <c r="V1106" s="180" t="s">
        <v>3252</v>
      </c>
      <c r="W1106" s="180" t="s">
        <v>3259</v>
      </c>
      <c r="X1106" s="180" t="s">
        <v>6918</v>
      </c>
      <c r="Y1106" s="180" t="s">
        <v>6919</v>
      </c>
      <c r="Z1106" s="180" t="s">
        <v>18</v>
      </c>
      <c r="AA1106" s="320"/>
      <c r="AE1106" s="320"/>
    </row>
    <row r="1107" spans="14:31" ht="14" x14ac:dyDescent="0.3">
      <c r="N1107" s="180" t="s">
        <v>3203</v>
      </c>
      <c r="O1107" s="180" t="s">
        <v>816</v>
      </c>
      <c r="P1107" s="180" t="s">
        <v>147</v>
      </c>
      <c r="Q1107" s="180" t="s">
        <v>5617</v>
      </c>
      <c r="R1107" s="320"/>
      <c r="S1107" s="180" t="s">
        <v>1799</v>
      </c>
      <c r="T1107" s="180" t="s">
        <v>3208</v>
      </c>
      <c r="U1107" s="180" t="s">
        <v>8</v>
      </c>
      <c r="V1107" s="180" t="s">
        <v>3252</v>
      </c>
      <c r="W1107" s="180" t="s">
        <v>3259</v>
      </c>
      <c r="X1107" s="180" t="s">
        <v>6920</v>
      </c>
      <c r="Y1107" s="180" t="s">
        <v>6921</v>
      </c>
      <c r="Z1107" s="180" t="s">
        <v>18</v>
      </c>
      <c r="AA1107" s="320"/>
      <c r="AE1107" s="320"/>
    </row>
    <row r="1108" spans="14:31" ht="14" x14ac:dyDescent="0.3">
      <c r="N1108" s="180" t="s">
        <v>3203</v>
      </c>
      <c r="O1108" s="180" t="s">
        <v>5621</v>
      </c>
      <c r="P1108" s="180" t="s">
        <v>147</v>
      </c>
      <c r="Q1108" s="180" t="s">
        <v>5620</v>
      </c>
      <c r="R1108" s="320"/>
      <c r="S1108" s="180" t="s">
        <v>1799</v>
      </c>
      <c r="T1108" s="180" t="s">
        <v>3208</v>
      </c>
      <c r="U1108" s="180" t="s">
        <v>8</v>
      </c>
      <c r="V1108" s="180" t="s">
        <v>3252</v>
      </c>
      <c r="W1108" s="180" t="s">
        <v>3260</v>
      </c>
      <c r="X1108" s="180" t="s">
        <v>6922</v>
      </c>
      <c r="Y1108" s="180" t="s">
        <v>3260</v>
      </c>
      <c r="Z1108" s="180" t="s">
        <v>20</v>
      </c>
      <c r="AA1108" s="320"/>
      <c r="AE1108" s="320"/>
    </row>
    <row r="1109" spans="14:31" ht="14" x14ac:dyDescent="0.3">
      <c r="N1109" s="180" t="s">
        <v>3203</v>
      </c>
      <c r="O1109" s="180" t="s">
        <v>3201</v>
      </c>
      <c r="P1109" s="180" t="s">
        <v>147</v>
      </c>
      <c r="Q1109" s="180" t="s">
        <v>5624</v>
      </c>
      <c r="R1109" s="320"/>
      <c r="S1109" s="180" t="s">
        <v>1799</v>
      </c>
      <c r="T1109" s="180" t="s">
        <v>3208</v>
      </c>
      <c r="U1109" s="180" t="s">
        <v>8</v>
      </c>
      <c r="V1109" s="180" t="s">
        <v>3252</v>
      </c>
      <c r="W1109" s="180" t="s">
        <v>3260</v>
      </c>
      <c r="X1109" s="180" t="s">
        <v>6923</v>
      </c>
      <c r="Y1109" s="180" t="s">
        <v>6924</v>
      </c>
      <c r="Z1109" s="180" t="s">
        <v>20</v>
      </c>
      <c r="AA1109" s="320"/>
      <c r="AE1109" s="320"/>
    </row>
    <row r="1110" spans="14:31" ht="14" x14ac:dyDescent="0.3">
      <c r="N1110" s="180" t="s">
        <v>3203</v>
      </c>
      <c r="O1110" s="180" t="s">
        <v>3265</v>
      </c>
      <c r="P1110" s="180" t="s">
        <v>147</v>
      </c>
      <c r="Q1110" s="180" t="s">
        <v>5627</v>
      </c>
      <c r="R1110" s="320"/>
      <c r="S1110" s="180" t="s">
        <v>1799</v>
      </c>
      <c r="T1110" s="180" t="s">
        <v>3208</v>
      </c>
      <c r="U1110" s="180" t="s">
        <v>8</v>
      </c>
      <c r="V1110" s="180" t="s">
        <v>3252</v>
      </c>
      <c r="W1110" s="180" t="s">
        <v>3260</v>
      </c>
      <c r="X1110" s="180" t="s">
        <v>6925</v>
      </c>
      <c r="Y1110" s="180" t="s">
        <v>6926</v>
      </c>
      <c r="Z1110" s="180" t="s">
        <v>20</v>
      </c>
      <c r="AA1110" s="320"/>
      <c r="AE1110" s="320"/>
    </row>
    <row r="1111" spans="14:31" ht="14" x14ac:dyDescent="0.3">
      <c r="N1111" s="180" t="s">
        <v>3087</v>
      </c>
      <c r="O1111" s="180" t="s">
        <v>6927</v>
      </c>
      <c r="P1111" s="180" t="s">
        <v>115</v>
      </c>
      <c r="Q1111" s="180" t="s">
        <v>6928</v>
      </c>
      <c r="R1111" s="320"/>
      <c r="S1111" s="180" t="s">
        <v>1799</v>
      </c>
      <c r="T1111" s="180" t="s">
        <v>3208</v>
      </c>
      <c r="U1111" s="180" t="s">
        <v>8</v>
      </c>
      <c r="V1111" s="180" t="s">
        <v>3252</v>
      </c>
      <c r="W1111" s="180" t="s">
        <v>3260</v>
      </c>
      <c r="X1111" s="180" t="s">
        <v>6929</v>
      </c>
      <c r="Y1111" s="180" t="s">
        <v>6930</v>
      </c>
      <c r="Z1111" s="180" t="s">
        <v>20</v>
      </c>
      <c r="AA1111" s="320"/>
      <c r="AE1111" s="320"/>
    </row>
    <row r="1112" spans="14:31" ht="14" x14ac:dyDescent="0.3">
      <c r="N1112" s="180" t="s">
        <v>3087</v>
      </c>
      <c r="O1112" s="180" t="s">
        <v>6931</v>
      </c>
      <c r="P1112" s="180" t="s">
        <v>115</v>
      </c>
      <c r="Q1112" s="180" t="s">
        <v>6932</v>
      </c>
      <c r="R1112" s="320"/>
      <c r="S1112" s="180" t="s">
        <v>1799</v>
      </c>
      <c r="T1112" s="180" t="s">
        <v>3208</v>
      </c>
      <c r="U1112" s="180" t="s">
        <v>8</v>
      </c>
      <c r="V1112" s="180" t="s">
        <v>3252</v>
      </c>
      <c r="W1112" s="180" t="s">
        <v>3260</v>
      </c>
      <c r="X1112" s="180" t="s">
        <v>6933</v>
      </c>
      <c r="Y1112" s="180" t="s">
        <v>6934</v>
      </c>
      <c r="Z1112" s="180" t="s">
        <v>20</v>
      </c>
      <c r="AA1112" s="320"/>
      <c r="AE1112" s="320"/>
    </row>
    <row r="1113" spans="14:31" ht="14" x14ac:dyDescent="0.3">
      <c r="N1113" s="180" t="s">
        <v>3087</v>
      </c>
      <c r="O1113" s="180" t="s">
        <v>6935</v>
      </c>
      <c r="P1113" s="180" t="s">
        <v>115</v>
      </c>
      <c r="Q1113" s="180" t="s">
        <v>6936</v>
      </c>
      <c r="R1113" s="320"/>
      <c r="S1113" s="180" t="s">
        <v>1799</v>
      </c>
      <c r="T1113" s="180" t="s">
        <v>3208</v>
      </c>
      <c r="U1113" s="180" t="s">
        <v>8</v>
      </c>
      <c r="V1113" s="180" t="s">
        <v>3252</v>
      </c>
      <c r="W1113" s="180" t="s">
        <v>3260</v>
      </c>
      <c r="X1113" s="180" t="s">
        <v>6937</v>
      </c>
      <c r="Y1113" s="180" t="s">
        <v>6938</v>
      </c>
      <c r="Z1113" s="180" t="s">
        <v>20</v>
      </c>
      <c r="AA1113" s="320"/>
      <c r="AE1113" s="320"/>
    </row>
    <row r="1114" spans="14:31" ht="14" x14ac:dyDescent="0.3">
      <c r="N1114" s="180" t="s">
        <v>3087</v>
      </c>
      <c r="O1114" s="180" t="s">
        <v>6939</v>
      </c>
      <c r="P1114" s="180" t="s">
        <v>115</v>
      </c>
      <c r="Q1114" s="180" t="s">
        <v>6940</v>
      </c>
      <c r="R1114" s="320"/>
      <c r="S1114" s="180" t="s">
        <v>1799</v>
      </c>
      <c r="T1114" s="180" t="s">
        <v>3208</v>
      </c>
      <c r="U1114" s="180" t="s">
        <v>8</v>
      </c>
      <c r="V1114" s="180" t="s">
        <v>3252</v>
      </c>
      <c r="W1114" s="180" t="s">
        <v>3260</v>
      </c>
      <c r="X1114" s="180" t="s">
        <v>6941</v>
      </c>
      <c r="Y1114" s="180" t="s">
        <v>6942</v>
      </c>
      <c r="Z1114" s="180" t="s">
        <v>20</v>
      </c>
      <c r="AA1114" s="320"/>
      <c r="AE1114" s="320"/>
    </row>
    <row r="1115" spans="14:31" ht="14" x14ac:dyDescent="0.3">
      <c r="N1115" s="180" t="s">
        <v>3087</v>
      </c>
      <c r="O1115" s="180" t="s">
        <v>6943</v>
      </c>
      <c r="P1115" s="180" t="s">
        <v>115</v>
      </c>
      <c r="Q1115" s="180" t="s">
        <v>6944</v>
      </c>
      <c r="R1115" s="320"/>
      <c r="S1115" s="180" t="s">
        <v>1799</v>
      </c>
      <c r="T1115" s="180" t="s">
        <v>3208</v>
      </c>
      <c r="U1115" s="180" t="s">
        <v>8</v>
      </c>
      <c r="V1115" s="180" t="s">
        <v>3252</v>
      </c>
      <c r="W1115" s="180" t="s">
        <v>3260</v>
      </c>
      <c r="X1115" s="180" t="s">
        <v>6945</v>
      </c>
      <c r="Y1115" s="180" t="s">
        <v>4417</v>
      </c>
      <c r="Z1115" s="180" t="s">
        <v>20</v>
      </c>
      <c r="AA1115" s="320"/>
      <c r="AE1115" s="320"/>
    </row>
    <row r="1116" spans="14:31" ht="14" x14ac:dyDescent="0.3">
      <c r="N1116" s="180" t="s">
        <v>3087</v>
      </c>
      <c r="O1116" s="180" t="s">
        <v>4682</v>
      </c>
      <c r="P1116" s="180" t="s">
        <v>115</v>
      </c>
      <c r="Q1116" s="180" t="s">
        <v>6946</v>
      </c>
      <c r="R1116" s="320"/>
      <c r="S1116" s="180" t="s">
        <v>1799</v>
      </c>
      <c r="T1116" s="180" t="s">
        <v>3208</v>
      </c>
      <c r="U1116" s="180" t="s">
        <v>8</v>
      </c>
      <c r="V1116" s="180" t="s">
        <v>3252</v>
      </c>
      <c r="W1116" s="180" t="s">
        <v>3260</v>
      </c>
      <c r="X1116" s="180" t="s">
        <v>6947</v>
      </c>
      <c r="Y1116" s="180" t="s">
        <v>4954</v>
      </c>
      <c r="Z1116" s="180" t="s">
        <v>20</v>
      </c>
      <c r="AA1116" s="320"/>
      <c r="AE1116" s="320"/>
    </row>
    <row r="1117" spans="14:31" ht="14" x14ac:dyDescent="0.3">
      <c r="N1117" s="180" t="s">
        <v>3087</v>
      </c>
      <c r="O1117" s="180" t="s">
        <v>6948</v>
      </c>
      <c r="P1117" s="180" t="s">
        <v>115</v>
      </c>
      <c r="Q1117" s="180" t="s">
        <v>6949</v>
      </c>
      <c r="R1117" s="320"/>
      <c r="S1117" s="180" t="s">
        <v>1799</v>
      </c>
      <c r="T1117" s="180" t="s">
        <v>3208</v>
      </c>
      <c r="U1117" s="180" t="s">
        <v>8</v>
      </c>
      <c r="V1117" s="180" t="s">
        <v>3252</v>
      </c>
      <c r="W1117" s="180" t="s">
        <v>3260</v>
      </c>
      <c r="X1117" s="180" t="s">
        <v>6950</v>
      </c>
      <c r="Y1117" s="180" t="s">
        <v>6951</v>
      </c>
      <c r="Z1117" s="180" t="s">
        <v>20</v>
      </c>
      <c r="AA1117" s="320"/>
      <c r="AE1117" s="320"/>
    </row>
    <row r="1118" spans="14:31" ht="14" x14ac:dyDescent="0.3">
      <c r="N1118" s="180" t="s">
        <v>3087</v>
      </c>
      <c r="O1118" s="180" t="s">
        <v>6952</v>
      </c>
      <c r="P1118" s="180" t="s">
        <v>115</v>
      </c>
      <c r="Q1118" s="180" t="s">
        <v>6953</v>
      </c>
      <c r="R1118" s="320"/>
      <c r="S1118" s="180" t="s">
        <v>1799</v>
      </c>
      <c r="T1118" s="180" t="s">
        <v>3208</v>
      </c>
      <c r="U1118" s="180" t="s">
        <v>8</v>
      </c>
      <c r="V1118" s="180" t="s">
        <v>3252</v>
      </c>
      <c r="W1118" s="180" t="s">
        <v>3260</v>
      </c>
      <c r="X1118" s="180" t="s">
        <v>6954</v>
      </c>
      <c r="Y1118" s="180" t="s">
        <v>6955</v>
      </c>
      <c r="Z1118" s="180" t="s">
        <v>20</v>
      </c>
      <c r="AA1118" s="320"/>
      <c r="AE1118" s="320"/>
    </row>
    <row r="1119" spans="14:31" ht="14" x14ac:dyDescent="0.3">
      <c r="N1119" s="180" t="s">
        <v>3087</v>
      </c>
      <c r="O1119" s="180" t="s">
        <v>6956</v>
      </c>
      <c r="P1119" s="180" t="s">
        <v>115</v>
      </c>
      <c r="Q1119" s="180" t="s">
        <v>6957</v>
      </c>
      <c r="R1119" s="320"/>
      <c r="S1119" s="180" t="s">
        <v>1799</v>
      </c>
      <c r="T1119" s="180" t="s">
        <v>3208</v>
      </c>
      <c r="U1119" s="180" t="s">
        <v>8</v>
      </c>
      <c r="V1119" s="180" t="s">
        <v>3252</v>
      </c>
      <c r="W1119" s="180" t="s">
        <v>3260</v>
      </c>
      <c r="X1119" s="180" t="s">
        <v>6958</v>
      </c>
      <c r="Y1119" s="180" t="s">
        <v>6959</v>
      </c>
      <c r="Z1119" s="180" t="s">
        <v>20</v>
      </c>
      <c r="AA1119" s="320"/>
      <c r="AE1119" s="320"/>
    </row>
    <row r="1120" spans="14:31" ht="14" x14ac:dyDescent="0.3">
      <c r="N1120" s="180" t="s">
        <v>3087</v>
      </c>
      <c r="O1120" s="180" t="s">
        <v>6960</v>
      </c>
      <c r="P1120" s="180" t="s">
        <v>115</v>
      </c>
      <c r="Q1120" s="180" t="s">
        <v>6961</v>
      </c>
      <c r="R1120" s="320"/>
      <c r="S1120" s="180" t="s">
        <v>1799</v>
      </c>
      <c r="T1120" s="180" t="s">
        <v>3208</v>
      </c>
      <c r="U1120" s="180" t="s">
        <v>8</v>
      </c>
      <c r="V1120" s="180" t="s">
        <v>3252</v>
      </c>
      <c r="W1120" s="180" t="s">
        <v>3260</v>
      </c>
      <c r="X1120" s="180" t="s">
        <v>6962</v>
      </c>
      <c r="Y1120" s="180" t="s">
        <v>4464</v>
      </c>
      <c r="Z1120" s="180" t="s">
        <v>20</v>
      </c>
      <c r="AA1120" s="320"/>
      <c r="AE1120" s="320"/>
    </row>
    <row r="1121" spans="14:31" ht="14" x14ac:dyDescent="0.3">
      <c r="N1121" s="180" t="s">
        <v>3087</v>
      </c>
      <c r="O1121" s="180" t="s">
        <v>3087</v>
      </c>
      <c r="P1121" s="180" t="s">
        <v>115</v>
      </c>
      <c r="Q1121" s="180" t="s">
        <v>6963</v>
      </c>
      <c r="R1121" s="320"/>
      <c r="S1121" s="180" t="s">
        <v>1799</v>
      </c>
      <c r="T1121" s="180" t="s">
        <v>3208</v>
      </c>
      <c r="U1121" s="180" t="s">
        <v>8</v>
      </c>
      <c r="V1121" s="180" t="s">
        <v>3252</v>
      </c>
      <c r="W1121" s="180" t="s">
        <v>3260</v>
      </c>
      <c r="X1121" s="180" t="s">
        <v>6964</v>
      </c>
      <c r="Y1121" s="180" t="s">
        <v>3302</v>
      </c>
      <c r="Z1121" s="180" t="s">
        <v>20</v>
      </c>
      <c r="AA1121" s="320"/>
      <c r="AE1121" s="320"/>
    </row>
    <row r="1122" spans="14:31" ht="14" x14ac:dyDescent="0.3">
      <c r="N1122" s="180" t="s">
        <v>3087</v>
      </c>
      <c r="O1122" s="180" t="s">
        <v>6965</v>
      </c>
      <c r="P1122" s="180" t="s">
        <v>115</v>
      </c>
      <c r="Q1122" s="180" t="s">
        <v>6966</v>
      </c>
      <c r="R1122" s="320"/>
      <c r="S1122" s="180" t="s">
        <v>1799</v>
      </c>
      <c r="T1122" s="180" t="s">
        <v>3208</v>
      </c>
      <c r="U1122" s="180" t="s">
        <v>8</v>
      </c>
      <c r="V1122" s="180" t="s">
        <v>3252</v>
      </c>
      <c r="W1122" s="180" t="s">
        <v>3256</v>
      </c>
      <c r="X1122" s="180" t="s">
        <v>6967</v>
      </c>
      <c r="Y1122" s="180" t="s">
        <v>3256</v>
      </c>
      <c r="Z1122" s="180" t="s">
        <v>22</v>
      </c>
      <c r="AA1122" s="320"/>
      <c r="AE1122" s="320"/>
    </row>
    <row r="1123" spans="14:31" ht="14" x14ac:dyDescent="0.3">
      <c r="N1123" s="180" t="s">
        <v>3087</v>
      </c>
      <c r="O1123" s="180" t="s">
        <v>6968</v>
      </c>
      <c r="P1123" s="180" t="s">
        <v>115</v>
      </c>
      <c r="Q1123" s="180" t="s">
        <v>6969</v>
      </c>
      <c r="R1123" s="320"/>
      <c r="S1123" s="180" t="s">
        <v>1799</v>
      </c>
      <c r="T1123" s="180" t="s">
        <v>3208</v>
      </c>
      <c r="U1123" s="180" t="s">
        <v>8</v>
      </c>
      <c r="V1123" s="180" t="s">
        <v>3252</v>
      </c>
      <c r="W1123" s="180" t="s">
        <v>3256</v>
      </c>
      <c r="X1123" s="180" t="s">
        <v>6970</v>
      </c>
      <c r="Y1123" s="180" t="s">
        <v>6971</v>
      </c>
      <c r="Z1123" s="180" t="s">
        <v>22</v>
      </c>
      <c r="AA1123" s="320"/>
      <c r="AE1123" s="320"/>
    </row>
    <row r="1124" spans="14:31" ht="14" x14ac:dyDescent="0.3">
      <c r="N1124" s="180" t="s">
        <v>3087</v>
      </c>
      <c r="O1124" s="180" t="s">
        <v>2625</v>
      </c>
      <c r="P1124" s="180" t="s">
        <v>115</v>
      </c>
      <c r="Q1124" s="180" t="s">
        <v>6972</v>
      </c>
      <c r="R1124" s="320"/>
      <c r="S1124" s="180" t="s">
        <v>1799</v>
      </c>
      <c r="T1124" s="180" t="s">
        <v>3208</v>
      </c>
      <c r="U1124" s="180" t="s">
        <v>8</v>
      </c>
      <c r="V1124" s="180" t="s">
        <v>3252</v>
      </c>
      <c r="W1124" s="180" t="s">
        <v>3256</v>
      </c>
      <c r="X1124" s="180" t="s">
        <v>6973</v>
      </c>
      <c r="Y1124" s="180" t="s">
        <v>618</v>
      </c>
      <c r="Z1124" s="180" t="s">
        <v>22</v>
      </c>
      <c r="AA1124" s="320"/>
      <c r="AE1124" s="320"/>
    </row>
    <row r="1125" spans="14:31" ht="14" x14ac:dyDescent="0.3">
      <c r="N1125" s="180" t="s">
        <v>3087</v>
      </c>
      <c r="O1125" s="180" t="s">
        <v>6974</v>
      </c>
      <c r="P1125" s="180" t="s">
        <v>115</v>
      </c>
      <c r="Q1125" s="180" t="s">
        <v>6975</v>
      </c>
      <c r="R1125" s="320"/>
      <c r="S1125" s="180" t="s">
        <v>1799</v>
      </c>
      <c r="T1125" s="180" t="s">
        <v>3208</v>
      </c>
      <c r="U1125" s="180" t="s">
        <v>8</v>
      </c>
      <c r="V1125" s="180" t="s">
        <v>3252</v>
      </c>
      <c r="W1125" s="180" t="s">
        <v>3256</v>
      </c>
      <c r="X1125" s="180" t="s">
        <v>6976</v>
      </c>
      <c r="Y1125" s="180" t="s">
        <v>6977</v>
      </c>
      <c r="Z1125" s="180" t="s">
        <v>22</v>
      </c>
      <c r="AA1125" s="320"/>
      <c r="AE1125" s="320"/>
    </row>
    <row r="1126" spans="14:31" ht="14" x14ac:dyDescent="0.3">
      <c r="N1126" s="180" t="s">
        <v>3087</v>
      </c>
      <c r="O1126" s="180" t="s">
        <v>6978</v>
      </c>
      <c r="P1126" s="180" t="s">
        <v>115</v>
      </c>
      <c r="Q1126" s="180" t="s">
        <v>6979</v>
      </c>
      <c r="R1126" s="320"/>
      <c r="S1126" s="180" t="s">
        <v>1799</v>
      </c>
      <c r="T1126" s="180" t="s">
        <v>3208</v>
      </c>
      <c r="U1126" s="180" t="s">
        <v>8</v>
      </c>
      <c r="V1126" s="180" t="s">
        <v>3252</v>
      </c>
      <c r="W1126" s="180" t="s">
        <v>3256</v>
      </c>
      <c r="X1126" s="180" t="s">
        <v>6980</v>
      </c>
      <c r="Y1126" s="180" t="s">
        <v>6752</v>
      </c>
      <c r="Z1126" s="180" t="s">
        <v>22</v>
      </c>
      <c r="AA1126" s="320"/>
      <c r="AE1126" s="320"/>
    </row>
    <row r="1127" spans="14:31" ht="14" x14ac:dyDescent="0.3">
      <c r="N1127" s="180" t="s">
        <v>3087</v>
      </c>
      <c r="O1127" s="180" t="s">
        <v>6981</v>
      </c>
      <c r="P1127" s="180" t="s">
        <v>115</v>
      </c>
      <c r="Q1127" s="180" t="s">
        <v>6982</v>
      </c>
      <c r="R1127" s="320"/>
      <c r="S1127" s="180" t="s">
        <v>1799</v>
      </c>
      <c r="T1127" s="180" t="s">
        <v>3208</v>
      </c>
      <c r="U1127" s="180" t="s">
        <v>8</v>
      </c>
      <c r="V1127" s="180" t="s">
        <v>3252</v>
      </c>
      <c r="W1127" s="180" t="s">
        <v>3256</v>
      </c>
      <c r="X1127" s="180" t="s">
        <v>6983</v>
      </c>
      <c r="Y1127" s="180" t="s">
        <v>6984</v>
      </c>
      <c r="Z1127" s="180" t="s">
        <v>22</v>
      </c>
      <c r="AA1127" s="320"/>
      <c r="AE1127" s="320"/>
    </row>
    <row r="1128" spans="14:31" ht="14" x14ac:dyDescent="0.3">
      <c r="N1128" s="180" t="s">
        <v>3013</v>
      </c>
      <c r="O1128" s="180" t="s">
        <v>5639</v>
      </c>
      <c r="P1128" s="180" t="s">
        <v>149</v>
      </c>
      <c r="Q1128" s="180" t="s">
        <v>5638</v>
      </c>
      <c r="R1128" s="320"/>
      <c r="S1128" s="180" t="s">
        <v>1799</v>
      </c>
      <c r="T1128" s="180" t="s">
        <v>3208</v>
      </c>
      <c r="U1128" s="180" t="s">
        <v>8</v>
      </c>
      <c r="V1128" s="180" t="s">
        <v>3252</v>
      </c>
      <c r="W1128" s="180" t="s">
        <v>3256</v>
      </c>
      <c r="X1128" s="180" t="s">
        <v>6985</v>
      </c>
      <c r="Y1128" s="180" t="s">
        <v>6986</v>
      </c>
      <c r="Z1128" s="180" t="s">
        <v>22</v>
      </c>
      <c r="AA1128" s="320"/>
      <c r="AE1128" s="320"/>
    </row>
    <row r="1129" spans="14:31" ht="14" x14ac:dyDescent="0.3">
      <c r="N1129" s="180" t="s">
        <v>3013</v>
      </c>
      <c r="O1129" s="180" t="s">
        <v>5635</v>
      </c>
      <c r="P1129" s="180" t="s">
        <v>149</v>
      </c>
      <c r="Q1129" s="180" t="s">
        <v>5634</v>
      </c>
      <c r="R1129" s="320"/>
      <c r="S1129" s="180" t="s">
        <v>1799</v>
      </c>
      <c r="T1129" s="180" t="s">
        <v>3208</v>
      </c>
      <c r="U1129" s="180" t="s">
        <v>8</v>
      </c>
      <c r="V1129" s="180" t="s">
        <v>3252</v>
      </c>
      <c r="W1129" s="180" t="s">
        <v>3256</v>
      </c>
      <c r="X1129" s="180" t="s">
        <v>6987</v>
      </c>
      <c r="Y1129" s="180" t="s">
        <v>6988</v>
      </c>
      <c r="Z1129" s="180" t="s">
        <v>22</v>
      </c>
      <c r="AA1129" s="320"/>
      <c r="AE1129" s="320"/>
    </row>
    <row r="1130" spans="14:31" ht="14" x14ac:dyDescent="0.3">
      <c r="N1130" s="180" t="s">
        <v>3013</v>
      </c>
      <c r="O1130" s="180" t="s">
        <v>5646</v>
      </c>
      <c r="P1130" s="180" t="s">
        <v>149</v>
      </c>
      <c r="Q1130" s="180" t="s">
        <v>5645</v>
      </c>
      <c r="R1130" s="320"/>
      <c r="S1130" s="180" t="s">
        <v>1799</v>
      </c>
      <c r="T1130" s="180" t="s">
        <v>3208</v>
      </c>
      <c r="U1130" s="180" t="s">
        <v>8</v>
      </c>
      <c r="V1130" s="180" t="s">
        <v>3252</v>
      </c>
      <c r="W1130" s="180" t="s">
        <v>3256</v>
      </c>
      <c r="X1130" s="180" t="s">
        <v>6989</v>
      </c>
      <c r="Y1130" s="180" t="s">
        <v>6990</v>
      </c>
      <c r="Z1130" s="180" t="s">
        <v>22</v>
      </c>
      <c r="AA1130" s="320"/>
      <c r="AE1130" s="320"/>
    </row>
    <row r="1131" spans="14:31" ht="14" x14ac:dyDescent="0.3">
      <c r="N1131" s="180" t="s">
        <v>3013</v>
      </c>
      <c r="O1131" s="180" t="s">
        <v>5649</v>
      </c>
      <c r="P1131" s="180" t="s">
        <v>149</v>
      </c>
      <c r="Q1131" s="180" t="s">
        <v>5648</v>
      </c>
      <c r="R1131" s="320"/>
      <c r="S1131" s="180" t="s">
        <v>1799</v>
      </c>
      <c r="T1131" s="180" t="s">
        <v>3208</v>
      </c>
      <c r="U1131" s="180" t="s">
        <v>8</v>
      </c>
      <c r="V1131" s="180" t="s">
        <v>3252</v>
      </c>
      <c r="W1131" s="180" t="s">
        <v>3256</v>
      </c>
      <c r="X1131" s="180" t="s">
        <v>6991</v>
      </c>
      <c r="Y1131" s="180" t="s">
        <v>4333</v>
      </c>
      <c r="Z1131" s="180" t="s">
        <v>22</v>
      </c>
      <c r="AA1131" s="320"/>
      <c r="AE1131" s="320"/>
    </row>
    <row r="1132" spans="14:31" ht="14" x14ac:dyDescent="0.3">
      <c r="N1132" s="180" t="s">
        <v>3013</v>
      </c>
      <c r="O1132" s="180" t="s">
        <v>5653</v>
      </c>
      <c r="P1132" s="180" t="s">
        <v>149</v>
      </c>
      <c r="Q1132" s="180" t="s">
        <v>5652</v>
      </c>
      <c r="R1132" s="320"/>
      <c r="S1132" s="180" t="s">
        <v>1799</v>
      </c>
      <c r="T1132" s="180" t="s">
        <v>3208</v>
      </c>
      <c r="U1132" s="180" t="s">
        <v>8</v>
      </c>
      <c r="V1132" s="180" t="s">
        <v>3252</v>
      </c>
      <c r="W1132" s="180" t="s">
        <v>3256</v>
      </c>
      <c r="X1132" s="180" t="s">
        <v>6992</v>
      </c>
      <c r="Y1132" s="180" t="s">
        <v>6993</v>
      </c>
      <c r="Z1132" s="180" t="s">
        <v>22</v>
      </c>
      <c r="AA1132" s="320"/>
      <c r="AE1132" s="320"/>
    </row>
    <row r="1133" spans="14:31" ht="14" x14ac:dyDescent="0.3">
      <c r="N1133" s="180" t="s">
        <v>3013</v>
      </c>
      <c r="O1133" s="180" t="s">
        <v>5643</v>
      </c>
      <c r="P1133" s="180" t="s">
        <v>149</v>
      </c>
      <c r="Q1133" s="180" t="s">
        <v>5642</v>
      </c>
      <c r="R1133" s="320"/>
      <c r="S1133" s="180" t="s">
        <v>1799</v>
      </c>
      <c r="T1133" s="180" t="s">
        <v>3208</v>
      </c>
      <c r="U1133" s="180" t="s">
        <v>8</v>
      </c>
      <c r="V1133" s="180" t="s">
        <v>3252</v>
      </c>
      <c r="W1133" s="180" t="s">
        <v>3256</v>
      </c>
      <c r="X1133" s="180" t="s">
        <v>6994</v>
      </c>
      <c r="Y1133" s="180" t="s">
        <v>6995</v>
      </c>
      <c r="Z1133" s="180" t="s">
        <v>22</v>
      </c>
      <c r="AA1133" s="320"/>
      <c r="AE1133" s="320"/>
    </row>
    <row r="1134" spans="14:31" ht="14" x14ac:dyDescent="0.3">
      <c r="N1134" s="180" t="s">
        <v>3056</v>
      </c>
      <c r="O1134" s="180" t="s">
        <v>6996</v>
      </c>
      <c r="P1134" s="180" t="s">
        <v>205</v>
      </c>
      <c r="Q1134" s="180" t="s">
        <v>6997</v>
      </c>
      <c r="R1134" s="320"/>
      <c r="S1134" s="180" t="s">
        <v>1799</v>
      </c>
      <c r="T1134" s="180" t="s">
        <v>3208</v>
      </c>
      <c r="U1134" s="180" t="s">
        <v>8</v>
      </c>
      <c r="V1134" s="180" t="s">
        <v>3252</v>
      </c>
      <c r="W1134" s="180" t="s">
        <v>3256</v>
      </c>
      <c r="X1134" s="180" t="s">
        <v>6998</v>
      </c>
      <c r="Y1134" s="180" t="s">
        <v>3203</v>
      </c>
      <c r="Z1134" s="180" t="s">
        <v>22</v>
      </c>
      <c r="AA1134" s="320"/>
      <c r="AE1134" s="320"/>
    </row>
    <row r="1135" spans="14:31" ht="14" x14ac:dyDescent="0.3">
      <c r="N1135" s="180" t="s">
        <v>3056</v>
      </c>
      <c r="O1135" s="180" t="s">
        <v>6999</v>
      </c>
      <c r="P1135" s="180" t="s">
        <v>205</v>
      </c>
      <c r="Q1135" s="180" t="s">
        <v>7000</v>
      </c>
      <c r="R1135" s="320"/>
      <c r="S1135" s="180" t="s">
        <v>1799</v>
      </c>
      <c r="T1135" s="180" t="s">
        <v>3208</v>
      </c>
      <c r="U1135" s="180" t="s">
        <v>8</v>
      </c>
      <c r="V1135" s="180" t="s">
        <v>3252</v>
      </c>
      <c r="W1135" s="180" t="s">
        <v>3256</v>
      </c>
      <c r="X1135" s="180" t="s">
        <v>7001</v>
      </c>
      <c r="Y1135" s="180" t="s">
        <v>7002</v>
      </c>
      <c r="Z1135" s="180" t="s">
        <v>22</v>
      </c>
      <c r="AA1135" s="320"/>
      <c r="AE1135" s="320"/>
    </row>
    <row r="1136" spans="14:31" ht="14" x14ac:dyDescent="0.3">
      <c r="N1136" s="180" t="s">
        <v>3056</v>
      </c>
      <c r="O1136" s="180" t="s">
        <v>7003</v>
      </c>
      <c r="P1136" s="180" t="s">
        <v>205</v>
      </c>
      <c r="Q1136" s="180" t="s">
        <v>7004</v>
      </c>
      <c r="R1136" s="320"/>
      <c r="S1136" s="180" t="s">
        <v>1799</v>
      </c>
      <c r="T1136" s="180" t="s">
        <v>3208</v>
      </c>
      <c r="U1136" s="180" t="s">
        <v>8</v>
      </c>
      <c r="V1136" s="180" t="s">
        <v>3252</v>
      </c>
      <c r="W1136" s="180" t="s">
        <v>3256</v>
      </c>
      <c r="X1136" s="180" t="s">
        <v>7005</v>
      </c>
      <c r="Y1136" s="180" t="s">
        <v>7006</v>
      </c>
      <c r="Z1136" s="180" t="s">
        <v>22</v>
      </c>
      <c r="AA1136" s="320"/>
      <c r="AE1136" s="320"/>
    </row>
    <row r="1137" spans="14:31" ht="14" x14ac:dyDescent="0.3">
      <c r="N1137" s="180" t="s">
        <v>3056</v>
      </c>
      <c r="O1137" s="180" t="s">
        <v>5389</v>
      </c>
      <c r="P1137" s="180" t="s">
        <v>205</v>
      </c>
      <c r="Q1137" s="180" t="s">
        <v>7007</v>
      </c>
      <c r="R1137" s="320"/>
      <c r="S1137" s="180" t="s">
        <v>1799</v>
      </c>
      <c r="T1137" s="180" t="s">
        <v>3208</v>
      </c>
      <c r="U1137" s="180" t="s">
        <v>8</v>
      </c>
      <c r="V1137" s="180" t="s">
        <v>3252</v>
      </c>
      <c r="W1137" s="180" t="s">
        <v>3256</v>
      </c>
      <c r="X1137" s="180" t="s">
        <v>7008</v>
      </c>
      <c r="Y1137" s="180" t="s">
        <v>7009</v>
      </c>
      <c r="Z1137" s="180" t="s">
        <v>22</v>
      </c>
      <c r="AA1137" s="320"/>
      <c r="AE1137" s="320"/>
    </row>
    <row r="1138" spans="14:31" ht="14" x14ac:dyDescent="0.3">
      <c r="N1138" s="180" t="s">
        <v>3056</v>
      </c>
      <c r="O1138" s="180" t="s">
        <v>7010</v>
      </c>
      <c r="P1138" s="180" t="s">
        <v>205</v>
      </c>
      <c r="Q1138" s="180" t="s">
        <v>7011</v>
      </c>
      <c r="R1138" s="320"/>
      <c r="S1138" s="180" t="s">
        <v>1799</v>
      </c>
      <c r="T1138" s="180" t="s">
        <v>3208</v>
      </c>
      <c r="U1138" s="180" t="s">
        <v>8</v>
      </c>
      <c r="V1138" s="180" t="s">
        <v>3252</v>
      </c>
      <c r="W1138" s="180" t="s">
        <v>3256</v>
      </c>
      <c r="X1138" s="180" t="s">
        <v>7012</v>
      </c>
      <c r="Y1138" s="180" t="s">
        <v>7013</v>
      </c>
      <c r="Z1138" s="180" t="s">
        <v>22</v>
      </c>
      <c r="AA1138" s="320"/>
      <c r="AE1138" s="320"/>
    </row>
    <row r="1139" spans="14:31" ht="14" x14ac:dyDescent="0.3">
      <c r="N1139" s="180" t="s">
        <v>3056</v>
      </c>
      <c r="O1139" s="180" t="s">
        <v>7014</v>
      </c>
      <c r="P1139" s="180" t="s">
        <v>205</v>
      </c>
      <c r="Q1139" s="180" t="s">
        <v>7015</v>
      </c>
      <c r="R1139" s="320"/>
      <c r="S1139" s="180" t="s">
        <v>1799</v>
      </c>
      <c r="T1139" s="180" t="s">
        <v>3208</v>
      </c>
      <c r="U1139" s="180" t="s">
        <v>8</v>
      </c>
      <c r="V1139" s="180" t="s">
        <v>3252</v>
      </c>
      <c r="W1139" s="180" t="s">
        <v>3256</v>
      </c>
      <c r="X1139" s="180" t="s">
        <v>7016</v>
      </c>
      <c r="Y1139" s="180" t="s">
        <v>7017</v>
      </c>
      <c r="Z1139" s="180" t="s">
        <v>22</v>
      </c>
      <c r="AA1139" s="320"/>
      <c r="AE1139" s="320"/>
    </row>
    <row r="1140" spans="14:31" ht="14" x14ac:dyDescent="0.3">
      <c r="N1140" s="180" t="s">
        <v>3056</v>
      </c>
      <c r="O1140" s="180" t="s">
        <v>3056</v>
      </c>
      <c r="P1140" s="180" t="s">
        <v>205</v>
      </c>
      <c r="Q1140" s="180" t="s">
        <v>7018</v>
      </c>
      <c r="R1140" s="320"/>
      <c r="S1140" s="180" t="s">
        <v>1799</v>
      </c>
      <c r="T1140" s="180" t="s">
        <v>3208</v>
      </c>
      <c r="U1140" s="180" t="s">
        <v>8</v>
      </c>
      <c r="V1140" s="180" t="s">
        <v>3252</v>
      </c>
      <c r="W1140" s="180" t="s">
        <v>3261</v>
      </c>
      <c r="X1140" s="180" t="s">
        <v>7019</v>
      </c>
      <c r="Y1140" s="180" t="s">
        <v>3261</v>
      </c>
      <c r="Z1140" s="180" t="s">
        <v>28</v>
      </c>
      <c r="AA1140" s="320"/>
      <c r="AE1140" s="320"/>
    </row>
    <row r="1141" spans="14:31" ht="14" x14ac:dyDescent="0.3">
      <c r="N1141" s="180" t="s">
        <v>3056</v>
      </c>
      <c r="O1141" s="180" t="s">
        <v>7020</v>
      </c>
      <c r="P1141" s="180" t="s">
        <v>205</v>
      </c>
      <c r="Q1141" s="180" t="s">
        <v>7021</v>
      </c>
      <c r="R1141" s="320"/>
      <c r="S1141" s="180" t="s">
        <v>1799</v>
      </c>
      <c r="T1141" s="180" t="s">
        <v>3208</v>
      </c>
      <c r="U1141" s="180" t="s">
        <v>8</v>
      </c>
      <c r="V1141" s="180" t="s">
        <v>3252</v>
      </c>
      <c r="W1141" s="180" t="s">
        <v>3261</v>
      </c>
      <c r="X1141" s="180" t="s">
        <v>7022</v>
      </c>
      <c r="Y1141" s="180" t="s">
        <v>7023</v>
      </c>
      <c r="Z1141" s="180" t="s">
        <v>28</v>
      </c>
      <c r="AA1141" s="320"/>
      <c r="AE1141" s="320"/>
    </row>
    <row r="1142" spans="14:31" ht="14" x14ac:dyDescent="0.3">
      <c r="N1142" s="180" t="s">
        <v>3056</v>
      </c>
      <c r="O1142" s="180" t="s">
        <v>618</v>
      </c>
      <c r="P1142" s="180" t="s">
        <v>205</v>
      </c>
      <c r="Q1142" s="180" t="s">
        <v>7024</v>
      </c>
      <c r="R1142" s="320"/>
      <c r="S1142" s="180" t="s">
        <v>1799</v>
      </c>
      <c r="T1142" s="180" t="s">
        <v>3208</v>
      </c>
      <c r="U1142" s="180" t="s">
        <v>8</v>
      </c>
      <c r="V1142" s="180" t="s">
        <v>3252</v>
      </c>
      <c r="W1142" s="180" t="s">
        <v>3261</v>
      </c>
      <c r="X1142" s="180" t="s">
        <v>7025</v>
      </c>
      <c r="Y1142" s="180" t="s">
        <v>7026</v>
      </c>
      <c r="Z1142" s="180" t="s">
        <v>28</v>
      </c>
      <c r="AA1142" s="320"/>
      <c r="AE1142" s="320"/>
    </row>
    <row r="1143" spans="14:31" ht="14" x14ac:dyDescent="0.3">
      <c r="N1143" s="180" t="s">
        <v>3056</v>
      </c>
      <c r="O1143" s="180" t="s">
        <v>3216</v>
      </c>
      <c r="P1143" s="180" t="s">
        <v>205</v>
      </c>
      <c r="Q1143" s="180" t="s">
        <v>7027</v>
      </c>
      <c r="R1143" s="320"/>
      <c r="S1143" s="180" t="s">
        <v>1799</v>
      </c>
      <c r="T1143" s="180" t="s">
        <v>3208</v>
      </c>
      <c r="U1143" s="180" t="s">
        <v>8</v>
      </c>
      <c r="V1143" s="180" t="s">
        <v>3252</v>
      </c>
      <c r="W1143" s="180" t="s">
        <v>3261</v>
      </c>
      <c r="X1143" s="180" t="s">
        <v>7028</v>
      </c>
      <c r="Y1143" s="180" t="s">
        <v>7029</v>
      </c>
      <c r="Z1143" s="180" t="s">
        <v>28</v>
      </c>
      <c r="AA1143" s="320"/>
      <c r="AE1143" s="320"/>
    </row>
    <row r="1144" spans="14:31" ht="14" x14ac:dyDescent="0.3">
      <c r="N1144" s="180" t="s">
        <v>3056</v>
      </c>
      <c r="O1144" s="180" t="s">
        <v>7030</v>
      </c>
      <c r="P1144" s="180" t="s">
        <v>205</v>
      </c>
      <c r="Q1144" s="180" t="s">
        <v>7031</v>
      </c>
      <c r="R1144" s="320"/>
      <c r="S1144" s="180" t="s">
        <v>1799</v>
      </c>
      <c r="T1144" s="180" t="s">
        <v>3208</v>
      </c>
      <c r="U1144" s="180" t="s">
        <v>8</v>
      </c>
      <c r="V1144" s="180" t="s">
        <v>3252</v>
      </c>
      <c r="W1144" s="180" t="s">
        <v>3261</v>
      </c>
      <c r="X1144" s="180" t="s">
        <v>7032</v>
      </c>
      <c r="Y1144" s="180" t="s">
        <v>3983</v>
      </c>
      <c r="Z1144" s="180" t="s">
        <v>28</v>
      </c>
      <c r="AA1144" s="320"/>
      <c r="AE1144" s="320"/>
    </row>
    <row r="1145" spans="14:31" ht="14" x14ac:dyDescent="0.3">
      <c r="N1145" s="180" t="s">
        <v>3056</v>
      </c>
      <c r="O1145" s="180" t="s">
        <v>3070</v>
      </c>
      <c r="P1145" s="180" t="s">
        <v>205</v>
      </c>
      <c r="Q1145" s="180" t="s">
        <v>7033</v>
      </c>
      <c r="R1145" s="320"/>
      <c r="S1145" s="180" t="s">
        <v>1799</v>
      </c>
      <c r="T1145" s="180" t="s">
        <v>3208</v>
      </c>
      <c r="U1145" s="180" t="s">
        <v>8</v>
      </c>
      <c r="V1145" s="180" t="s">
        <v>3252</v>
      </c>
      <c r="W1145" s="180" t="s">
        <v>3261</v>
      </c>
      <c r="X1145" s="180" t="s">
        <v>7034</v>
      </c>
      <c r="Y1145" s="180" t="s">
        <v>7035</v>
      </c>
      <c r="Z1145" s="180" t="s">
        <v>28</v>
      </c>
      <c r="AA1145" s="320"/>
      <c r="AE1145" s="320"/>
    </row>
    <row r="1146" spans="14:31" ht="14" x14ac:dyDescent="0.3">
      <c r="N1146" s="180" t="s">
        <v>3163</v>
      </c>
      <c r="O1146" s="180" t="s">
        <v>6559</v>
      </c>
      <c r="P1146" s="180" t="s">
        <v>399</v>
      </c>
      <c r="Q1146" s="180" t="s">
        <v>6558</v>
      </c>
      <c r="R1146" s="320"/>
      <c r="S1146" s="180" t="s">
        <v>1799</v>
      </c>
      <c r="T1146" s="180" t="s">
        <v>3208</v>
      </c>
      <c r="U1146" s="180" t="s">
        <v>8</v>
      </c>
      <c r="V1146" s="180" t="s">
        <v>3252</v>
      </c>
      <c r="W1146" s="180" t="s">
        <v>3261</v>
      </c>
      <c r="X1146" s="180" t="s">
        <v>7036</v>
      </c>
      <c r="Y1146" s="180" t="s">
        <v>7037</v>
      </c>
      <c r="Z1146" s="180" t="s">
        <v>28</v>
      </c>
      <c r="AA1146" s="320"/>
      <c r="AE1146" s="320"/>
    </row>
    <row r="1147" spans="14:31" ht="14" x14ac:dyDescent="0.3">
      <c r="N1147" s="180" t="s">
        <v>3163</v>
      </c>
      <c r="O1147" s="180" t="s">
        <v>6563</v>
      </c>
      <c r="P1147" s="180" t="s">
        <v>399</v>
      </c>
      <c r="Q1147" s="180" t="s">
        <v>6562</v>
      </c>
      <c r="R1147" s="320"/>
      <c r="S1147" s="180" t="s">
        <v>1799</v>
      </c>
      <c r="T1147" s="180" t="s">
        <v>3208</v>
      </c>
      <c r="U1147" s="180" t="s">
        <v>8</v>
      </c>
      <c r="V1147" s="180" t="s">
        <v>3252</v>
      </c>
      <c r="W1147" s="180" t="s">
        <v>3261</v>
      </c>
      <c r="X1147" s="180" t="s">
        <v>7038</v>
      </c>
      <c r="Y1147" s="180" t="s">
        <v>7039</v>
      </c>
      <c r="Z1147" s="180" t="s">
        <v>28</v>
      </c>
      <c r="AA1147" s="320"/>
      <c r="AE1147" s="320"/>
    </row>
    <row r="1148" spans="14:31" ht="14" x14ac:dyDescent="0.3">
      <c r="N1148" s="180" t="s">
        <v>3163</v>
      </c>
      <c r="O1148" s="180" t="s">
        <v>6577</v>
      </c>
      <c r="P1148" s="180" t="s">
        <v>399</v>
      </c>
      <c r="Q1148" s="180" t="s">
        <v>6576</v>
      </c>
      <c r="R1148" s="320"/>
      <c r="S1148" s="180" t="s">
        <v>1799</v>
      </c>
      <c r="T1148" s="180" t="s">
        <v>3208</v>
      </c>
      <c r="U1148" s="180" t="s">
        <v>8</v>
      </c>
      <c r="V1148" s="180" t="s">
        <v>3252</v>
      </c>
      <c r="W1148" s="180" t="s">
        <v>3261</v>
      </c>
      <c r="X1148" s="180" t="s">
        <v>7040</v>
      </c>
      <c r="Y1148" s="180" t="s">
        <v>816</v>
      </c>
      <c r="Z1148" s="180" t="s">
        <v>28</v>
      </c>
      <c r="AA1148" s="320"/>
      <c r="AE1148" s="320"/>
    </row>
    <row r="1149" spans="14:31" ht="14" x14ac:dyDescent="0.3">
      <c r="N1149" s="180" t="s">
        <v>3163</v>
      </c>
      <c r="O1149" s="180" t="s">
        <v>6591</v>
      </c>
      <c r="P1149" s="180" t="s">
        <v>399</v>
      </c>
      <c r="Q1149" s="180" t="s">
        <v>6590</v>
      </c>
      <c r="R1149" s="320"/>
      <c r="S1149" s="180" t="s">
        <v>1799</v>
      </c>
      <c r="T1149" s="180" t="s">
        <v>3208</v>
      </c>
      <c r="U1149" s="180" t="s">
        <v>8</v>
      </c>
      <c r="V1149" s="180" t="s">
        <v>3252</v>
      </c>
      <c r="W1149" s="180" t="s">
        <v>3261</v>
      </c>
      <c r="X1149" s="180" t="s">
        <v>7041</v>
      </c>
      <c r="Y1149" s="180" t="s">
        <v>7042</v>
      </c>
      <c r="Z1149" s="180" t="s">
        <v>28</v>
      </c>
      <c r="AA1149" s="320"/>
      <c r="AE1149" s="320"/>
    </row>
    <row r="1150" spans="14:31" ht="14" x14ac:dyDescent="0.3">
      <c r="N1150" s="180" t="s">
        <v>3163</v>
      </c>
      <c r="O1150" s="180" t="s">
        <v>4257</v>
      </c>
      <c r="P1150" s="180" t="s">
        <v>399</v>
      </c>
      <c r="Q1150" s="180" t="s">
        <v>6583</v>
      </c>
      <c r="R1150" s="320"/>
      <c r="S1150" s="180" t="s">
        <v>1799</v>
      </c>
      <c r="T1150" s="180" t="s">
        <v>3208</v>
      </c>
      <c r="U1150" s="180" t="s">
        <v>8</v>
      </c>
      <c r="V1150" s="180" t="s">
        <v>3252</v>
      </c>
      <c r="W1150" s="180" t="s">
        <v>3261</v>
      </c>
      <c r="X1150" s="180" t="s">
        <v>7043</v>
      </c>
      <c r="Y1150" s="180" t="s">
        <v>4836</v>
      </c>
      <c r="Z1150" s="180" t="s">
        <v>28</v>
      </c>
      <c r="AA1150" s="320"/>
      <c r="AE1150" s="320"/>
    </row>
    <row r="1151" spans="14:31" ht="14" x14ac:dyDescent="0.3">
      <c r="N1151" s="180" t="s">
        <v>3163</v>
      </c>
      <c r="O1151" s="180" t="s">
        <v>3080</v>
      </c>
      <c r="P1151" s="180" t="s">
        <v>399</v>
      </c>
      <c r="Q1151" s="180" t="s">
        <v>6592</v>
      </c>
      <c r="R1151" s="320"/>
      <c r="S1151" s="180" t="s">
        <v>1799</v>
      </c>
      <c r="T1151" s="180" t="s">
        <v>3208</v>
      </c>
      <c r="U1151" s="180" t="s">
        <v>8</v>
      </c>
      <c r="V1151" s="180" t="s">
        <v>3252</v>
      </c>
      <c r="W1151" s="180" t="s">
        <v>3261</v>
      </c>
      <c r="X1151" s="180" t="s">
        <v>7044</v>
      </c>
      <c r="Y1151" s="180" t="s">
        <v>4762</v>
      </c>
      <c r="Z1151" s="180" t="s">
        <v>28</v>
      </c>
      <c r="AA1151" s="320"/>
      <c r="AE1151" s="320"/>
    </row>
    <row r="1152" spans="14:31" ht="14" x14ac:dyDescent="0.3">
      <c r="N1152" s="180" t="s">
        <v>3163</v>
      </c>
      <c r="O1152" s="180" t="s">
        <v>6587</v>
      </c>
      <c r="P1152" s="180" t="s">
        <v>399</v>
      </c>
      <c r="Q1152" s="180" t="s">
        <v>6586</v>
      </c>
      <c r="R1152" s="320"/>
      <c r="S1152" s="180" t="s">
        <v>1799</v>
      </c>
      <c r="T1152" s="180" t="s">
        <v>3208</v>
      </c>
      <c r="U1152" s="180" t="s">
        <v>8</v>
      </c>
      <c r="V1152" s="180" t="s">
        <v>3252</v>
      </c>
      <c r="W1152" s="180" t="s">
        <v>3262</v>
      </c>
      <c r="X1152" s="180" t="s">
        <v>7045</v>
      </c>
      <c r="Y1152" s="180" t="s">
        <v>3262</v>
      </c>
      <c r="Z1152" s="180" t="s">
        <v>24</v>
      </c>
      <c r="AA1152" s="320"/>
      <c r="AE1152" s="320"/>
    </row>
    <row r="1153" spans="14:31" ht="14" x14ac:dyDescent="0.3">
      <c r="N1153" s="180" t="s">
        <v>3163</v>
      </c>
      <c r="O1153" s="180" t="s">
        <v>6551</v>
      </c>
      <c r="P1153" s="180" t="s">
        <v>399</v>
      </c>
      <c r="Q1153" s="180" t="s">
        <v>6550</v>
      </c>
      <c r="R1153" s="320"/>
      <c r="S1153" s="180" t="s">
        <v>1799</v>
      </c>
      <c r="T1153" s="180" t="s">
        <v>3208</v>
      </c>
      <c r="U1153" s="180" t="s">
        <v>8</v>
      </c>
      <c r="V1153" s="180" t="s">
        <v>3252</v>
      </c>
      <c r="W1153" s="180" t="s">
        <v>3262</v>
      </c>
      <c r="X1153" s="180" t="s">
        <v>7046</v>
      </c>
      <c r="Y1153" s="180" t="s">
        <v>7047</v>
      </c>
      <c r="Z1153" s="180" t="s">
        <v>24</v>
      </c>
      <c r="AA1153" s="320"/>
      <c r="AE1153" s="320"/>
    </row>
    <row r="1154" spans="14:31" ht="14" x14ac:dyDescent="0.3">
      <c r="N1154" s="180" t="s">
        <v>3163</v>
      </c>
      <c r="O1154" s="180" t="s">
        <v>6555</v>
      </c>
      <c r="P1154" s="180" t="s">
        <v>399</v>
      </c>
      <c r="Q1154" s="180" t="s">
        <v>6554</v>
      </c>
      <c r="R1154" s="320"/>
      <c r="S1154" s="180" t="s">
        <v>1799</v>
      </c>
      <c r="T1154" s="180" t="s">
        <v>3208</v>
      </c>
      <c r="U1154" s="180" t="s">
        <v>8</v>
      </c>
      <c r="V1154" s="180" t="s">
        <v>3252</v>
      </c>
      <c r="W1154" s="180" t="s">
        <v>3262</v>
      </c>
      <c r="X1154" s="180" t="s">
        <v>7048</v>
      </c>
      <c r="Y1154" s="180" t="s">
        <v>7049</v>
      </c>
      <c r="Z1154" s="180" t="s">
        <v>24</v>
      </c>
      <c r="AA1154" s="320"/>
      <c r="AE1154" s="320"/>
    </row>
    <row r="1155" spans="14:31" ht="14" x14ac:dyDescent="0.3">
      <c r="N1155" s="180" t="s">
        <v>3163</v>
      </c>
      <c r="O1155" s="180" t="s">
        <v>763</v>
      </c>
      <c r="P1155" s="180" t="s">
        <v>399</v>
      </c>
      <c r="Q1155" s="180" t="s">
        <v>6566</v>
      </c>
      <c r="R1155" s="320"/>
      <c r="S1155" s="180" t="s">
        <v>1799</v>
      </c>
      <c r="T1155" s="180" t="s">
        <v>3208</v>
      </c>
      <c r="U1155" s="180" t="s">
        <v>8</v>
      </c>
      <c r="V1155" s="180" t="s">
        <v>3252</v>
      </c>
      <c r="W1155" s="180" t="s">
        <v>3262</v>
      </c>
      <c r="X1155" s="180" t="s">
        <v>7050</v>
      </c>
      <c r="Y1155" s="180" t="s">
        <v>6656</v>
      </c>
      <c r="Z1155" s="180" t="s">
        <v>24</v>
      </c>
      <c r="AA1155" s="320"/>
      <c r="AE1155" s="320"/>
    </row>
    <row r="1156" spans="14:31" ht="14" x14ac:dyDescent="0.3">
      <c r="N1156" s="180" t="s">
        <v>3163</v>
      </c>
      <c r="O1156" s="180" t="s">
        <v>5190</v>
      </c>
      <c r="P1156" s="180" t="s">
        <v>399</v>
      </c>
      <c r="Q1156" s="180" t="s">
        <v>6580</v>
      </c>
      <c r="R1156" s="320"/>
      <c r="S1156" s="180" t="s">
        <v>1799</v>
      </c>
      <c r="T1156" s="180" t="s">
        <v>3208</v>
      </c>
      <c r="U1156" s="180" t="s">
        <v>8</v>
      </c>
      <c r="V1156" s="180" t="s">
        <v>3252</v>
      </c>
      <c r="W1156" s="180" t="s">
        <v>3262</v>
      </c>
      <c r="X1156" s="180" t="s">
        <v>7051</v>
      </c>
      <c r="Y1156" s="180" t="s">
        <v>7052</v>
      </c>
      <c r="Z1156" s="180" t="s">
        <v>24</v>
      </c>
      <c r="AA1156" s="320"/>
      <c r="AE1156" s="320"/>
    </row>
    <row r="1157" spans="14:31" ht="14" x14ac:dyDescent="0.3">
      <c r="N1157" s="180" t="s">
        <v>3163</v>
      </c>
      <c r="O1157" s="180" t="s">
        <v>6547</v>
      </c>
      <c r="P1157" s="180" t="s">
        <v>399</v>
      </c>
      <c r="Q1157" s="180" t="s">
        <v>6546</v>
      </c>
      <c r="R1157" s="320"/>
      <c r="S1157" s="180" t="s">
        <v>1799</v>
      </c>
      <c r="T1157" s="180" t="s">
        <v>3208</v>
      </c>
      <c r="U1157" s="180" t="s">
        <v>8</v>
      </c>
      <c r="V1157" s="180" t="s">
        <v>3252</v>
      </c>
      <c r="W1157" s="180" t="s">
        <v>3262</v>
      </c>
      <c r="X1157" s="180" t="s">
        <v>7053</v>
      </c>
      <c r="Y1157" s="180" t="s">
        <v>7054</v>
      </c>
      <c r="Z1157" s="180" t="s">
        <v>24</v>
      </c>
      <c r="AA1157" s="320"/>
      <c r="AE1157" s="320"/>
    </row>
    <row r="1158" spans="14:31" ht="14" x14ac:dyDescent="0.3">
      <c r="N1158" s="180" t="s">
        <v>3163</v>
      </c>
      <c r="O1158" s="180" t="s">
        <v>555</v>
      </c>
      <c r="P1158" s="180" t="s">
        <v>399</v>
      </c>
      <c r="Q1158" s="180" t="s">
        <v>6573</v>
      </c>
      <c r="R1158" s="320"/>
      <c r="S1158" s="180" t="s">
        <v>1799</v>
      </c>
      <c r="T1158" s="180" t="s">
        <v>3208</v>
      </c>
      <c r="U1158" s="180" t="s">
        <v>8</v>
      </c>
      <c r="V1158" s="180" t="s">
        <v>3252</v>
      </c>
      <c r="W1158" s="180" t="s">
        <v>3262</v>
      </c>
      <c r="X1158" s="180" t="s">
        <v>7055</v>
      </c>
      <c r="Y1158" s="180" t="s">
        <v>7056</v>
      </c>
      <c r="Z1158" s="180" t="s">
        <v>24</v>
      </c>
      <c r="AA1158" s="320"/>
      <c r="AE1158" s="320"/>
    </row>
    <row r="1159" spans="14:31" ht="14" x14ac:dyDescent="0.3">
      <c r="N1159" s="180" t="s">
        <v>3163</v>
      </c>
      <c r="O1159" s="180" t="s">
        <v>6570</v>
      </c>
      <c r="P1159" s="180" t="s">
        <v>399</v>
      </c>
      <c r="Q1159" s="180" t="s">
        <v>6569</v>
      </c>
      <c r="R1159" s="320"/>
      <c r="S1159" s="180" t="s">
        <v>1799</v>
      </c>
      <c r="T1159" s="180" t="s">
        <v>3208</v>
      </c>
      <c r="U1159" s="180" t="s">
        <v>8</v>
      </c>
      <c r="V1159" s="180" t="s">
        <v>3252</v>
      </c>
      <c r="W1159" s="180" t="s">
        <v>3262</v>
      </c>
      <c r="X1159" s="180" t="s">
        <v>7057</v>
      </c>
      <c r="Y1159" s="180" t="s">
        <v>7058</v>
      </c>
      <c r="Z1159" s="180" t="s">
        <v>24</v>
      </c>
      <c r="AA1159" s="320"/>
      <c r="AE1159" s="320"/>
    </row>
    <row r="1160" spans="14:31" ht="14" x14ac:dyDescent="0.3">
      <c r="N1160" s="180" t="s">
        <v>3200</v>
      </c>
      <c r="O1160" s="180" t="s">
        <v>5698</v>
      </c>
      <c r="P1160" s="180" t="s">
        <v>151</v>
      </c>
      <c r="Q1160" s="180" t="s">
        <v>5697</v>
      </c>
      <c r="R1160" s="320"/>
      <c r="S1160" s="180" t="s">
        <v>1799</v>
      </c>
      <c r="T1160" s="180" t="s">
        <v>3208</v>
      </c>
      <c r="U1160" s="180" t="s">
        <v>8</v>
      </c>
      <c r="V1160" s="180" t="s">
        <v>3252</v>
      </c>
      <c r="W1160" s="180" t="s">
        <v>3262</v>
      </c>
      <c r="X1160" s="180" t="s">
        <v>7059</v>
      </c>
      <c r="Y1160" s="180" t="s">
        <v>5840</v>
      </c>
      <c r="Z1160" s="180" t="s">
        <v>24</v>
      </c>
      <c r="AA1160" s="320"/>
      <c r="AE1160" s="320"/>
    </row>
    <row r="1161" spans="14:31" ht="14" x14ac:dyDescent="0.3">
      <c r="N1161" s="180" t="s">
        <v>3200</v>
      </c>
      <c r="O1161" s="180" t="s">
        <v>5664</v>
      </c>
      <c r="P1161" s="180" t="s">
        <v>151</v>
      </c>
      <c r="Q1161" s="180" t="s">
        <v>5663</v>
      </c>
      <c r="R1161" s="320"/>
      <c r="S1161" s="180" t="s">
        <v>1799</v>
      </c>
      <c r="T1161" s="180" t="s">
        <v>3208</v>
      </c>
      <c r="U1161" s="180" t="s">
        <v>8</v>
      </c>
      <c r="V1161" s="180" t="s">
        <v>3252</v>
      </c>
      <c r="W1161" s="180" t="s">
        <v>3262</v>
      </c>
      <c r="X1161" s="180" t="s">
        <v>7060</v>
      </c>
      <c r="Y1161" s="180" t="s">
        <v>7061</v>
      </c>
      <c r="Z1161" s="180" t="s">
        <v>24</v>
      </c>
      <c r="AA1161" s="320"/>
      <c r="AE1161" s="320"/>
    </row>
    <row r="1162" spans="14:31" ht="14" x14ac:dyDescent="0.3">
      <c r="N1162" s="180" t="s">
        <v>3200</v>
      </c>
      <c r="O1162" s="180" t="s">
        <v>5688</v>
      </c>
      <c r="P1162" s="180" t="s">
        <v>151</v>
      </c>
      <c r="Q1162" s="180" t="s">
        <v>5687</v>
      </c>
      <c r="R1162" s="320"/>
      <c r="S1162" s="180" t="s">
        <v>1799</v>
      </c>
      <c r="T1162" s="180" t="s">
        <v>3208</v>
      </c>
      <c r="U1162" s="180" t="s">
        <v>8</v>
      </c>
      <c r="V1162" s="180" t="s">
        <v>3252</v>
      </c>
      <c r="W1162" s="180" t="s">
        <v>3258</v>
      </c>
      <c r="X1162" s="180" t="s">
        <v>7062</v>
      </c>
      <c r="Y1162" s="180" t="s">
        <v>3258</v>
      </c>
      <c r="Z1162" s="180" t="s">
        <v>30</v>
      </c>
      <c r="AA1162" s="320"/>
      <c r="AE1162" s="320"/>
    </row>
    <row r="1163" spans="14:31" ht="14" x14ac:dyDescent="0.3">
      <c r="N1163" s="180" t="s">
        <v>3200</v>
      </c>
      <c r="O1163" s="180" t="s">
        <v>5672</v>
      </c>
      <c r="P1163" s="180" t="s">
        <v>151</v>
      </c>
      <c r="Q1163" s="180" t="s">
        <v>5671</v>
      </c>
      <c r="R1163" s="320"/>
      <c r="S1163" s="180" t="s">
        <v>1799</v>
      </c>
      <c r="T1163" s="180" t="s">
        <v>3208</v>
      </c>
      <c r="U1163" s="180" t="s">
        <v>8</v>
      </c>
      <c r="V1163" s="180" t="s">
        <v>3252</v>
      </c>
      <c r="W1163" s="180" t="s">
        <v>3258</v>
      </c>
      <c r="X1163" s="180" t="s">
        <v>7063</v>
      </c>
      <c r="Y1163" s="180" t="s">
        <v>7064</v>
      </c>
      <c r="Z1163" s="180" t="s">
        <v>30</v>
      </c>
      <c r="AA1163" s="320"/>
      <c r="AE1163" s="320"/>
    </row>
    <row r="1164" spans="14:31" ht="14" x14ac:dyDescent="0.3">
      <c r="N1164" s="180" t="s">
        <v>3200</v>
      </c>
      <c r="O1164" s="180" t="s">
        <v>5676</v>
      </c>
      <c r="P1164" s="180" t="s">
        <v>151</v>
      </c>
      <c r="Q1164" s="180" t="s">
        <v>5675</v>
      </c>
      <c r="R1164" s="320"/>
      <c r="S1164" s="180" t="s">
        <v>1799</v>
      </c>
      <c r="T1164" s="180" t="s">
        <v>3208</v>
      </c>
      <c r="U1164" s="180" t="s">
        <v>8</v>
      </c>
      <c r="V1164" s="180" t="s">
        <v>3252</v>
      </c>
      <c r="W1164" s="180" t="s">
        <v>3258</v>
      </c>
      <c r="X1164" s="180" t="s">
        <v>7065</v>
      </c>
      <c r="Y1164" s="180" t="s">
        <v>6889</v>
      </c>
      <c r="Z1164" s="180" t="s">
        <v>30</v>
      </c>
      <c r="AA1164" s="320"/>
      <c r="AE1164" s="320"/>
    </row>
    <row r="1165" spans="14:31" ht="14" x14ac:dyDescent="0.3">
      <c r="N1165" s="180" t="s">
        <v>3200</v>
      </c>
      <c r="O1165" s="180" t="s">
        <v>5660</v>
      </c>
      <c r="P1165" s="180" t="s">
        <v>151</v>
      </c>
      <c r="Q1165" s="180" t="s">
        <v>5659</v>
      </c>
      <c r="R1165" s="320"/>
      <c r="S1165" s="180" t="s">
        <v>1799</v>
      </c>
      <c r="T1165" s="180" t="s">
        <v>3208</v>
      </c>
      <c r="U1165" s="180" t="s">
        <v>8</v>
      </c>
      <c r="V1165" s="180" t="s">
        <v>3252</v>
      </c>
      <c r="W1165" s="180" t="s">
        <v>3258</v>
      </c>
      <c r="X1165" s="180" t="s">
        <v>7066</v>
      </c>
      <c r="Y1165" s="180" t="s">
        <v>7067</v>
      </c>
      <c r="Z1165" s="180" t="s">
        <v>30</v>
      </c>
      <c r="AA1165" s="320"/>
      <c r="AE1165" s="320"/>
    </row>
    <row r="1166" spans="14:31" ht="14" x14ac:dyDescent="0.3">
      <c r="N1166" s="180" t="s">
        <v>3200</v>
      </c>
      <c r="O1166" s="180" t="s">
        <v>5692</v>
      </c>
      <c r="P1166" s="180" t="s">
        <v>151</v>
      </c>
      <c r="Q1166" s="180" t="s">
        <v>5691</v>
      </c>
      <c r="R1166" s="320"/>
      <c r="S1166" s="180" t="s">
        <v>1799</v>
      </c>
      <c r="T1166" s="180" t="s">
        <v>3208</v>
      </c>
      <c r="U1166" s="180" t="s">
        <v>8</v>
      </c>
      <c r="V1166" s="180" t="s">
        <v>3252</v>
      </c>
      <c r="W1166" s="180" t="s">
        <v>3258</v>
      </c>
      <c r="X1166" s="180" t="s">
        <v>7068</v>
      </c>
      <c r="Y1166" s="180" t="s">
        <v>7069</v>
      </c>
      <c r="Z1166" s="180" t="s">
        <v>30</v>
      </c>
      <c r="AA1166" s="320"/>
      <c r="AE1166" s="320"/>
    </row>
    <row r="1167" spans="14:31" ht="14" x14ac:dyDescent="0.3">
      <c r="N1167" s="180" t="s">
        <v>3200</v>
      </c>
      <c r="O1167" s="180" t="s">
        <v>5668</v>
      </c>
      <c r="P1167" s="180" t="s">
        <v>151</v>
      </c>
      <c r="Q1167" s="180" t="s">
        <v>5667</v>
      </c>
      <c r="R1167" s="320"/>
      <c r="S1167" s="180" t="s">
        <v>1799</v>
      </c>
      <c r="T1167" s="180" t="s">
        <v>3208</v>
      </c>
      <c r="U1167" s="180" t="s">
        <v>8</v>
      </c>
      <c r="V1167" s="180" t="s">
        <v>3252</v>
      </c>
      <c r="W1167" s="180" t="s">
        <v>3258</v>
      </c>
      <c r="X1167" s="180" t="s">
        <v>7070</v>
      </c>
      <c r="Y1167" s="180" t="s">
        <v>3158</v>
      </c>
      <c r="Z1167" s="180" t="s">
        <v>30</v>
      </c>
      <c r="AA1167" s="320"/>
      <c r="AE1167" s="320"/>
    </row>
    <row r="1168" spans="14:31" ht="14" x14ac:dyDescent="0.3">
      <c r="N1168" s="180" t="s">
        <v>3200</v>
      </c>
      <c r="O1168" s="180" t="s">
        <v>5684</v>
      </c>
      <c r="P1168" s="180" t="s">
        <v>151</v>
      </c>
      <c r="Q1168" s="180" t="s">
        <v>5683</v>
      </c>
      <c r="R1168" s="320"/>
      <c r="S1168" s="180" t="s">
        <v>1799</v>
      </c>
      <c r="T1168" s="180" t="s">
        <v>3208</v>
      </c>
      <c r="U1168" s="180" t="s">
        <v>8</v>
      </c>
      <c r="V1168" s="180" t="s">
        <v>3252</v>
      </c>
      <c r="W1168" s="180" t="s">
        <v>3258</v>
      </c>
      <c r="X1168" s="180" t="s">
        <v>7071</v>
      </c>
      <c r="Y1168" s="180" t="s">
        <v>7072</v>
      </c>
      <c r="Z1168" s="180" t="s">
        <v>30</v>
      </c>
      <c r="AA1168" s="320"/>
      <c r="AE1168" s="320"/>
    </row>
    <row r="1169" spans="14:31" ht="14" x14ac:dyDescent="0.3">
      <c r="N1169" s="180" t="s">
        <v>3200</v>
      </c>
      <c r="O1169" s="180" t="s">
        <v>5656</v>
      </c>
      <c r="P1169" s="180" t="s">
        <v>151</v>
      </c>
      <c r="Q1169" s="180" t="s">
        <v>5655</v>
      </c>
      <c r="R1169" s="320"/>
      <c r="S1169" s="180" t="s">
        <v>1799</v>
      </c>
      <c r="T1169" s="180" t="s">
        <v>3208</v>
      </c>
      <c r="U1169" s="180" t="s">
        <v>8</v>
      </c>
      <c r="V1169" s="180" t="s">
        <v>3252</v>
      </c>
      <c r="W1169" s="180" t="s">
        <v>3258</v>
      </c>
      <c r="X1169" s="180" t="s">
        <v>7073</v>
      </c>
      <c r="Y1169" s="180" t="s">
        <v>7074</v>
      </c>
      <c r="Z1169" s="180" t="s">
        <v>30</v>
      </c>
      <c r="AA1169" s="320"/>
      <c r="AE1169" s="320"/>
    </row>
    <row r="1170" spans="14:31" ht="14" x14ac:dyDescent="0.3">
      <c r="N1170" s="180" t="s">
        <v>3200</v>
      </c>
      <c r="O1170" s="180" t="s">
        <v>5695</v>
      </c>
      <c r="P1170" s="180" t="s">
        <v>151</v>
      </c>
      <c r="Q1170" s="180" t="s">
        <v>5694</v>
      </c>
      <c r="R1170" s="320"/>
      <c r="S1170" s="180" t="s">
        <v>1799</v>
      </c>
      <c r="T1170" s="180" t="s">
        <v>3208</v>
      </c>
      <c r="U1170" s="180" t="s">
        <v>8</v>
      </c>
      <c r="V1170" s="180" t="s">
        <v>3252</v>
      </c>
      <c r="W1170" s="180" t="s">
        <v>3258</v>
      </c>
      <c r="X1170" s="180" t="s">
        <v>7075</v>
      </c>
      <c r="Y1170" s="180" t="s">
        <v>7076</v>
      </c>
      <c r="Z1170" s="180" t="s">
        <v>30</v>
      </c>
      <c r="AA1170" s="320"/>
      <c r="AE1170" s="320"/>
    </row>
    <row r="1171" spans="14:31" ht="14" x14ac:dyDescent="0.3">
      <c r="N1171" s="180" t="s">
        <v>3200</v>
      </c>
      <c r="O1171" s="180" t="s">
        <v>5702</v>
      </c>
      <c r="P1171" s="180" t="s">
        <v>151</v>
      </c>
      <c r="Q1171" s="180" t="s">
        <v>5701</v>
      </c>
      <c r="R1171" s="320"/>
      <c r="S1171" s="180" t="s">
        <v>1799</v>
      </c>
      <c r="T1171" s="180" t="s">
        <v>3208</v>
      </c>
      <c r="U1171" s="180" t="s">
        <v>8</v>
      </c>
      <c r="V1171" s="180" t="s">
        <v>3252</v>
      </c>
      <c r="W1171" s="180" t="s">
        <v>3258</v>
      </c>
      <c r="X1171" s="180" t="s">
        <v>7077</v>
      </c>
      <c r="Y1171" s="180" t="s">
        <v>7078</v>
      </c>
      <c r="Z1171" s="180" t="s">
        <v>30</v>
      </c>
      <c r="AA1171" s="320"/>
      <c r="AE1171" s="320"/>
    </row>
    <row r="1172" spans="14:31" ht="14" x14ac:dyDescent="0.3">
      <c r="N1172" s="180" t="s">
        <v>3200</v>
      </c>
      <c r="O1172" s="180" t="s">
        <v>5680</v>
      </c>
      <c r="P1172" s="180" t="s">
        <v>151</v>
      </c>
      <c r="Q1172" s="180" t="s">
        <v>5679</v>
      </c>
      <c r="R1172" s="320"/>
      <c r="S1172" s="180" t="s">
        <v>1799</v>
      </c>
      <c r="T1172" s="180" t="s">
        <v>3208</v>
      </c>
      <c r="U1172" s="180" t="s">
        <v>8</v>
      </c>
      <c r="V1172" s="180" t="s">
        <v>3252</v>
      </c>
      <c r="W1172" s="180" t="s">
        <v>3258</v>
      </c>
      <c r="X1172" s="180" t="s">
        <v>7079</v>
      </c>
      <c r="Y1172" s="180" t="s">
        <v>7080</v>
      </c>
      <c r="Z1172" s="180" t="s">
        <v>30</v>
      </c>
      <c r="AA1172" s="320"/>
      <c r="AE1172" s="320"/>
    </row>
    <row r="1173" spans="14:31" ht="14" x14ac:dyDescent="0.3">
      <c r="N1173" s="180" t="s">
        <v>3200</v>
      </c>
      <c r="O1173" s="180" t="s">
        <v>5705</v>
      </c>
      <c r="P1173" s="180" t="s">
        <v>151</v>
      </c>
      <c r="Q1173" s="180" t="s">
        <v>5704</v>
      </c>
      <c r="R1173" s="320"/>
      <c r="S1173" s="180" t="s">
        <v>1799</v>
      </c>
      <c r="T1173" s="180" t="s">
        <v>3208</v>
      </c>
      <c r="U1173" s="180" t="s">
        <v>8</v>
      </c>
      <c r="V1173" s="180" t="s">
        <v>3252</v>
      </c>
      <c r="W1173" s="180" t="s">
        <v>3264</v>
      </c>
      <c r="X1173" s="180" t="s">
        <v>7081</v>
      </c>
      <c r="Y1173" s="180" t="s">
        <v>7082</v>
      </c>
      <c r="Z1173" s="180" t="s">
        <v>32</v>
      </c>
      <c r="AA1173" s="320"/>
      <c r="AE1173" s="320"/>
    </row>
    <row r="1174" spans="14:31" ht="14" x14ac:dyDescent="0.3">
      <c r="N1174" s="180" t="s">
        <v>2100</v>
      </c>
      <c r="O1174" s="180" t="s">
        <v>7083</v>
      </c>
      <c r="P1174" s="180" t="s">
        <v>206</v>
      </c>
      <c r="Q1174" s="180" t="s">
        <v>7084</v>
      </c>
      <c r="R1174" s="320"/>
      <c r="S1174" s="180" t="s">
        <v>1799</v>
      </c>
      <c r="T1174" s="180" t="s">
        <v>3208</v>
      </c>
      <c r="U1174" s="180" t="s">
        <v>8</v>
      </c>
      <c r="V1174" s="180" t="s">
        <v>3252</v>
      </c>
      <c r="W1174" s="180" t="s">
        <v>3264</v>
      </c>
      <c r="X1174" s="180" t="s">
        <v>7085</v>
      </c>
      <c r="Y1174" s="180" t="s">
        <v>7086</v>
      </c>
      <c r="Z1174" s="180" t="s">
        <v>32</v>
      </c>
      <c r="AA1174" s="320"/>
      <c r="AE1174" s="320"/>
    </row>
    <row r="1175" spans="14:31" ht="14" x14ac:dyDescent="0.3">
      <c r="N1175" s="180" t="s">
        <v>2100</v>
      </c>
      <c r="O1175" s="180" t="s">
        <v>7087</v>
      </c>
      <c r="P1175" s="180" t="s">
        <v>206</v>
      </c>
      <c r="Q1175" s="180" t="s">
        <v>7088</v>
      </c>
      <c r="R1175" s="320"/>
      <c r="S1175" s="180" t="s">
        <v>1799</v>
      </c>
      <c r="T1175" s="180" t="s">
        <v>3208</v>
      </c>
      <c r="U1175" s="180" t="s">
        <v>8</v>
      </c>
      <c r="V1175" s="180" t="s">
        <v>3252</v>
      </c>
      <c r="W1175" s="180" t="s">
        <v>3264</v>
      </c>
      <c r="X1175" s="180" t="s">
        <v>7089</v>
      </c>
      <c r="Y1175" s="180" t="s">
        <v>7090</v>
      </c>
      <c r="Z1175" s="180" t="s">
        <v>32</v>
      </c>
      <c r="AA1175" s="320"/>
      <c r="AE1175" s="320"/>
    </row>
    <row r="1176" spans="14:31" ht="14" x14ac:dyDescent="0.3">
      <c r="N1176" s="180" t="s">
        <v>2100</v>
      </c>
      <c r="O1176" s="180" t="s">
        <v>7091</v>
      </c>
      <c r="P1176" s="180" t="s">
        <v>206</v>
      </c>
      <c r="Q1176" s="180" t="s">
        <v>7092</v>
      </c>
      <c r="R1176" s="320"/>
      <c r="S1176" s="180" t="s">
        <v>1799</v>
      </c>
      <c r="T1176" s="180" t="s">
        <v>3208</v>
      </c>
      <c r="U1176" s="180" t="s">
        <v>8</v>
      </c>
      <c r="V1176" s="180" t="s">
        <v>3252</v>
      </c>
      <c r="W1176" s="180" t="s">
        <v>3264</v>
      </c>
      <c r="X1176" s="180" t="s">
        <v>7093</v>
      </c>
      <c r="Y1176" s="180" t="s">
        <v>7094</v>
      </c>
      <c r="Z1176" s="180" t="s">
        <v>32</v>
      </c>
      <c r="AA1176" s="320"/>
      <c r="AE1176" s="320"/>
    </row>
    <row r="1177" spans="14:31" ht="14" x14ac:dyDescent="0.3">
      <c r="N1177" s="180" t="s">
        <v>2100</v>
      </c>
      <c r="O1177" s="180" t="s">
        <v>7095</v>
      </c>
      <c r="P1177" s="180" t="s">
        <v>206</v>
      </c>
      <c r="Q1177" s="180" t="s">
        <v>7096</v>
      </c>
      <c r="R1177" s="320"/>
      <c r="S1177" s="180" t="s">
        <v>1799</v>
      </c>
      <c r="T1177" s="180" t="s">
        <v>3208</v>
      </c>
      <c r="U1177" s="180" t="s">
        <v>8</v>
      </c>
      <c r="V1177" s="180" t="s">
        <v>3252</v>
      </c>
      <c r="W1177" s="180" t="s">
        <v>3264</v>
      </c>
      <c r="X1177" s="180" t="s">
        <v>7097</v>
      </c>
      <c r="Y1177" s="180" t="s">
        <v>7098</v>
      </c>
      <c r="Z1177" s="180" t="s">
        <v>32</v>
      </c>
      <c r="AA1177" s="320"/>
      <c r="AE1177" s="320"/>
    </row>
    <row r="1178" spans="14:31" ht="14" x14ac:dyDescent="0.3">
      <c r="N1178" s="180" t="s">
        <v>2100</v>
      </c>
      <c r="O1178" s="180" t="s">
        <v>7099</v>
      </c>
      <c r="P1178" s="180" t="s">
        <v>206</v>
      </c>
      <c r="Q1178" s="180" t="s">
        <v>7100</v>
      </c>
      <c r="R1178" s="320"/>
      <c r="S1178" s="180" t="s">
        <v>1799</v>
      </c>
      <c r="T1178" s="180" t="s">
        <v>3208</v>
      </c>
      <c r="U1178" s="180" t="s">
        <v>8</v>
      </c>
      <c r="V1178" s="180" t="s">
        <v>3252</v>
      </c>
      <c r="W1178" s="180" t="s">
        <v>3264</v>
      </c>
      <c r="X1178" s="180" t="s">
        <v>7101</v>
      </c>
      <c r="Y1178" s="180" t="s">
        <v>7102</v>
      </c>
      <c r="Z1178" s="180" t="s">
        <v>32</v>
      </c>
      <c r="AA1178" s="320"/>
      <c r="AE1178" s="320"/>
    </row>
    <row r="1179" spans="14:31" ht="14" x14ac:dyDescent="0.3">
      <c r="N1179" s="180" t="s">
        <v>2100</v>
      </c>
      <c r="O1179" s="180" t="s">
        <v>7103</v>
      </c>
      <c r="P1179" s="180" t="s">
        <v>206</v>
      </c>
      <c r="Q1179" s="180" t="s">
        <v>7104</v>
      </c>
      <c r="R1179" s="320"/>
      <c r="S1179" s="180" t="s">
        <v>1799</v>
      </c>
      <c r="T1179" s="180" t="s">
        <v>3208</v>
      </c>
      <c r="U1179" s="180" t="s">
        <v>8</v>
      </c>
      <c r="V1179" s="180" t="s">
        <v>3252</v>
      </c>
      <c r="W1179" s="180" t="s">
        <v>3264</v>
      </c>
      <c r="X1179" s="180" t="s">
        <v>7105</v>
      </c>
      <c r="Y1179" s="180" t="s">
        <v>5439</v>
      </c>
      <c r="Z1179" s="180" t="s">
        <v>32</v>
      </c>
      <c r="AA1179" s="320"/>
      <c r="AE1179" s="320"/>
    </row>
    <row r="1180" spans="14:31" ht="14" x14ac:dyDescent="0.3">
      <c r="N1180" s="180" t="s">
        <v>2100</v>
      </c>
      <c r="O1180" s="180" t="s">
        <v>7106</v>
      </c>
      <c r="P1180" s="180" t="s">
        <v>206</v>
      </c>
      <c r="Q1180" s="180" t="s">
        <v>7107</v>
      </c>
      <c r="R1180" s="320"/>
      <c r="S1180" s="180" t="s">
        <v>1799</v>
      </c>
      <c r="T1180" s="180" t="s">
        <v>3208</v>
      </c>
      <c r="U1180" s="180" t="s">
        <v>8</v>
      </c>
      <c r="V1180" s="180" t="s">
        <v>3252</v>
      </c>
      <c r="W1180" s="180" t="s">
        <v>3264</v>
      </c>
      <c r="X1180" s="180" t="s">
        <v>7108</v>
      </c>
      <c r="Y1180" s="180" t="s">
        <v>4586</v>
      </c>
      <c r="Z1180" s="180" t="s">
        <v>32</v>
      </c>
      <c r="AA1180" s="320"/>
      <c r="AE1180" s="320"/>
    </row>
    <row r="1181" spans="14:31" ht="14" x14ac:dyDescent="0.3">
      <c r="N1181" s="180" t="s">
        <v>2100</v>
      </c>
      <c r="O1181" s="180" t="s">
        <v>7109</v>
      </c>
      <c r="P1181" s="180" t="s">
        <v>206</v>
      </c>
      <c r="Q1181" s="180" t="s">
        <v>7110</v>
      </c>
      <c r="R1181" s="320"/>
      <c r="S1181" s="180" t="s">
        <v>1799</v>
      </c>
      <c r="T1181" s="180" t="s">
        <v>3208</v>
      </c>
      <c r="U1181" s="180" t="s">
        <v>8</v>
      </c>
      <c r="V1181" s="180" t="s">
        <v>3252</v>
      </c>
      <c r="W1181" s="180" t="s">
        <v>3264</v>
      </c>
      <c r="X1181" s="180" t="s">
        <v>7111</v>
      </c>
      <c r="Y1181" s="180" t="s">
        <v>7112</v>
      </c>
      <c r="Z1181" s="180" t="s">
        <v>32</v>
      </c>
      <c r="AA1181" s="320"/>
      <c r="AE1181" s="320"/>
    </row>
    <row r="1182" spans="14:31" ht="14" x14ac:dyDescent="0.3">
      <c r="N1182" s="180" t="s">
        <v>2100</v>
      </c>
      <c r="O1182" s="180" t="s">
        <v>7113</v>
      </c>
      <c r="P1182" s="180" t="s">
        <v>206</v>
      </c>
      <c r="Q1182" s="180" t="s">
        <v>7114</v>
      </c>
      <c r="R1182" s="320"/>
      <c r="S1182" s="180" t="s">
        <v>1799</v>
      </c>
      <c r="T1182" s="180" t="s">
        <v>3208</v>
      </c>
      <c r="U1182" s="180" t="s">
        <v>8</v>
      </c>
      <c r="V1182" s="180" t="s">
        <v>3252</v>
      </c>
      <c r="W1182" s="180" t="s">
        <v>3264</v>
      </c>
      <c r="X1182" s="180" t="s">
        <v>7115</v>
      </c>
      <c r="Y1182" s="180" t="s">
        <v>5401</v>
      </c>
      <c r="Z1182" s="180" t="s">
        <v>32</v>
      </c>
      <c r="AA1182" s="320"/>
      <c r="AE1182" s="320"/>
    </row>
    <row r="1183" spans="14:31" ht="14" x14ac:dyDescent="0.3">
      <c r="N1183" s="180" t="s">
        <v>2100</v>
      </c>
      <c r="O1183" s="180" t="s">
        <v>7116</v>
      </c>
      <c r="P1183" s="180" t="s">
        <v>206</v>
      </c>
      <c r="Q1183" s="180" t="s">
        <v>7117</v>
      </c>
      <c r="R1183" s="320"/>
      <c r="S1183" s="180" t="s">
        <v>1799</v>
      </c>
      <c r="T1183" s="180" t="s">
        <v>3208</v>
      </c>
      <c r="U1183" s="180" t="s">
        <v>8</v>
      </c>
      <c r="V1183" s="180" t="s">
        <v>3252</v>
      </c>
      <c r="W1183" s="180" t="s">
        <v>3264</v>
      </c>
      <c r="X1183" s="180" t="s">
        <v>7118</v>
      </c>
      <c r="Y1183" s="180" t="s">
        <v>7119</v>
      </c>
      <c r="Z1183" s="180" t="s">
        <v>32</v>
      </c>
      <c r="AA1183" s="320"/>
      <c r="AE1183" s="320"/>
    </row>
    <row r="1184" spans="14:31" ht="14" x14ac:dyDescent="0.3">
      <c r="N1184" s="180" t="s">
        <v>2100</v>
      </c>
      <c r="O1184" s="180" t="s">
        <v>4435</v>
      </c>
      <c r="P1184" s="180" t="s">
        <v>206</v>
      </c>
      <c r="Q1184" s="180" t="s">
        <v>7120</v>
      </c>
      <c r="R1184" s="320"/>
      <c r="S1184" s="180" t="s">
        <v>1799</v>
      </c>
      <c r="T1184" s="180" t="s">
        <v>3208</v>
      </c>
      <c r="U1184" s="180" t="s">
        <v>8</v>
      </c>
      <c r="V1184" s="180" t="s">
        <v>3252</v>
      </c>
      <c r="W1184" s="180" t="s">
        <v>3264</v>
      </c>
      <c r="X1184" s="180" t="s">
        <v>7121</v>
      </c>
      <c r="Y1184" s="180" t="s">
        <v>7122</v>
      </c>
      <c r="Z1184" s="180" t="s">
        <v>32</v>
      </c>
      <c r="AA1184" s="320"/>
      <c r="AE1184" s="320"/>
    </row>
    <row r="1185" spans="14:31" ht="14" x14ac:dyDescent="0.3">
      <c r="N1185" s="180" t="s">
        <v>2100</v>
      </c>
      <c r="O1185" s="180" t="s">
        <v>7123</v>
      </c>
      <c r="P1185" s="180" t="s">
        <v>206</v>
      </c>
      <c r="Q1185" s="180" t="s">
        <v>7124</v>
      </c>
      <c r="R1185" s="320"/>
      <c r="S1185" s="180" t="s">
        <v>1799</v>
      </c>
      <c r="T1185" s="180" t="s">
        <v>3208</v>
      </c>
      <c r="U1185" s="180" t="s">
        <v>8</v>
      </c>
      <c r="V1185" s="180" t="s">
        <v>3252</v>
      </c>
      <c r="W1185" s="180" t="s">
        <v>3264</v>
      </c>
      <c r="X1185" s="180" t="s">
        <v>7125</v>
      </c>
      <c r="Y1185" s="180" t="s">
        <v>5389</v>
      </c>
      <c r="Z1185" s="180" t="s">
        <v>32</v>
      </c>
      <c r="AA1185" s="320"/>
      <c r="AE1185" s="320"/>
    </row>
    <row r="1186" spans="14:31" ht="14" x14ac:dyDescent="0.3">
      <c r="N1186" s="180" t="s">
        <v>2100</v>
      </c>
      <c r="O1186" s="180" t="s">
        <v>3067</v>
      </c>
      <c r="P1186" s="180" t="s">
        <v>206</v>
      </c>
      <c r="Q1186" s="180" t="s">
        <v>7126</v>
      </c>
      <c r="R1186" s="320"/>
      <c r="S1186" s="180" t="s">
        <v>1799</v>
      </c>
      <c r="T1186" s="180" t="s">
        <v>3208</v>
      </c>
      <c r="U1186" s="180" t="s">
        <v>8</v>
      </c>
      <c r="V1186" s="180" t="s">
        <v>3252</v>
      </c>
      <c r="W1186" s="180" t="s">
        <v>3264</v>
      </c>
      <c r="X1186" s="180" t="s">
        <v>7127</v>
      </c>
      <c r="Y1186" s="180" t="s">
        <v>3264</v>
      </c>
      <c r="Z1186" s="180" t="s">
        <v>32</v>
      </c>
      <c r="AA1186" s="320"/>
      <c r="AE1186" s="320"/>
    </row>
    <row r="1187" spans="14:31" ht="14" x14ac:dyDescent="0.3">
      <c r="N1187" s="180" t="s">
        <v>2100</v>
      </c>
      <c r="O1187" s="180" t="s">
        <v>4644</v>
      </c>
      <c r="P1187" s="180" t="s">
        <v>206</v>
      </c>
      <c r="Q1187" s="180" t="s">
        <v>7128</v>
      </c>
      <c r="R1187" s="320"/>
      <c r="S1187" s="180" t="s">
        <v>1799</v>
      </c>
      <c r="T1187" s="180" t="s">
        <v>3208</v>
      </c>
      <c r="U1187" s="180" t="s">
        <v>8</v>
      </c>
      <c r="V1187" s="180" t="s">
        <v>3252</v>
      </c>
      <c r="W1187" s="180" t="s">
        <v>3264</v>
      </c>
      <c r="X1187" s="180" t="s">
        <v>7129</v>
      </c>
      <c r="Y1187" s="180" t="s">
        <v>7130</v>
      </c>
      <c r="Z1187" s="180" t="s">
        <v>32</v>
      </c>
      <c r="AA1187" s="320"/>
      <c r="AE1187" s="320"/>
    </row>
    <row r="1188" spans="14:31" ht="14" x14ac:dyDescent="0.3">
      <c r="N1188" s="180" t="s">
        <v>2100</v>
      </c>
      <c r="O1188" s="180" t="s">
        <v>5524</v>
      </c>
      <c r="P1188" s="180" t="s">
        <v>206</v>
      </c>
      <c r="Q1188" s="180" t="s">
        <v>7131</v>
      </c>
      <c r="R1188" s="320"/>
      <c r="S1188" s="180" t="s">
        <v>1799</v>
      </c>
      <c r="T1188" s="180" t="s">
        <v>3208</v>
      </c>
      <c r="U1188" s="180" t="s">
        <v>8</v>
      </c>
      <c r="V1188" s="180" t="s">
        <v>3252</v>
      </c>
      <c r="W1188" s="180" t="s">
        <v>3264</v>
      </c>
      <c r="X1188" s="180" t="s">
        <v>7132</v>
      </c>
      <c r="Y1188" s="180" t="s">
        <v>816</v>
      </c>
      <c r="Z1188" s="180" t="s">
        <v>32</v>
      </c>
      <c r="AA1188" s="320"/>
      <c r="AE1188" s="320"/>
    </row>
    <row r="1189" spans="14:31" ht="14" x14ac:dyDescent="0.3">
      <c r="N1189" s="180" t="s">
        <v>2100</v>
      </c>
      <c r="O1189" s="180" t="s">
        <v>4568</v>
      </c>
      <c r="P1189" s="180" t="s">
        <v>206</v>
      </c>
      <c r="Q1189" s="180" t="s">
        <v>7133</v>
      </c>
      <c r="R1189" s="320"/>
      <c r="S1189" s="180" t="s">
        <v>1799</v>
      </c>
      <c r="T1189" s="180" t="s">
        <v>3208</v>
      </c>
      <c r="U1189" s="180" t="s">
        <v>8</v>
      </c>
      <c r="V1189" s="180" t="s">
        <v>3252</v>
      </c>
      <c r="W1189" s="180" t="s">
        <v>3264</v>
      </c>
      <c r="X1189" s="180" t="s">
        <v>7134</v>
      </c>
      <c r="Y1189" s="180" t="s">
        <v>7135</v>
      </c>
      <c r="Z1189" s="180" t="s">
        <v>32</v>
      </c>
      <c r="AA1189" s="320"/>
      <c r="AE1189" s="320"/>
    </row>
    <row r="1190" spans="14:31" ht="14" x14ac:dyDescent="0.3">
      <c r="N1190" s="180" t="s">
        <v>2100</v>
      </c>
      <c r="O1190" s="180" t="s">
        <v>4586</v>
      </c>
      <c r="P1190" s="180" t="s">
        <v>206</v>
      </c>
      <c r="Q1190" s="180" t="s">
        <v>7136</v>
      </c>
      <c r="R1190" s="320"/>
      <c r="S1190" s="180" t="s">
        <v>1799</v>
      </c>
      <c r="T1190" s="180" t="s">
        <v>3208</v>
      </c>
      <c r="U1190" s="180" t="s">
        <v>8</v>
      </c>
      <c r="V1190" s="180" t="s">
        <v>3252</v>
      </c>
      <c r="W1190" s="180" t="s">
        <v>3267</v>
      </c>
      <c r="X1190" s="180" t="s">
        <v>7137</v>
      </c>
      <c r="Y1190" s="180" t="s">
        <v>3267</v>
      </c>
      <c r="Z1190" s="180" t="s">
        <v>34</v>
      </c>
      <c r="AA1190" s="320"/>
      <c r="AE1190" s="320"/>
    </row>
    <row r="1191" spans="14:31" ht="14" x14ac:dyDescent="0.3">
      <c r="N1191" s="180" t="s">
        <v>2100</v>
      </c>
      <c r="O1191" s="180" t="s">
        <v>7138</v>
      </c>
      <c r="P1191" s="180" t="s">
        <v>206</v>
      </c>
      <c r="Q1191" s="180" t="s">
        <v>7139</v>
      </c>
      <c r="R1191" s="320"/>
      <c r="S1191" s="180" t="s">
        <v>1799</v>
      </c>
      <c r="T1191" s="180" t="s">
        <v>3208</v>
      </c>
      <c r="U1191" s="180" t="s">
        <v>8</v>
      </c>
      <c r="V1191" s="180" t="s">
        <v>3252</v>
      </c>
      <c r="W1191" s="180" t="s">
        <v>3267</v>
      </c>
      <c r="X1191" s="180" t="s">
        <v>7140</v>
      </c>
      <c r="Y1191" s="180" t="s">
        <v>7141</v>
      </c>
      <c r="Z1191" s="180" t="s">
        <v>34</v>
      </c>
      <c r="AA1191" s="320"/>
      <c r="AE1191" s="320"/>
    </row>
    <row r="1192" spans="14:31" ht="14" x14ac:dyDescent="0.3">
      <c r="N1192" s="180" t="s">
        <v>2100</v>
      </c>
      <c r="O1192" s="180" t="s">
        <v>7142</v>
      </c>
      <c r="P1192" s="180" t="s">
        <v>206</v>
      </c>
      <c r="Q1192" s="180" t="s">
        <v>7143</v>
      </c>
      <c r="R1192" s="320"/>
      <c r="S1192" s="180" t="s">
        <v>1799</v>
      </c>
      <c r="T1192" s="180" t="s">
        <v>3208</v>
      </c>
      <c r="U1192" s="180" t="s">
        <v>8</v>
      </c>
      <c r="V1192" s="180" t="s">
        <v>3252</v>
      </c>
      <c r="W1192" s="180" t="s">
        <v>3267</v>
      </c>
      <c r="X1192" s="180" t="s">
        <v>7144</v>
      </c>
      <c r="Y1192" s="180" t="s">
        <v>7145</v>
      </c>
      <c r="Z1192" s="180" t="s">
        <v>34</v>
      </c>
      <c r="AA1192" s="320"/>
      <c r="AE1192" s="320"/>
    </row>
    <row r="1193" spans="14:31" ht="14" x14ac:dyDescent="0.3">
      <c r="N1193" s="180" t="s">
        <v>2100</v>
      </c>
      <c r="O1193" s="180" t="s">
        <v>7146</v>
      </c>
      <c r="P1193" s="180" t="s">
        <v>206</v>
      </c>
      <c r="Q1193" s="180" t="s">
        <v>7147</v>
      </c>
      <c r="R1193" s="320"/>
      <c r="S1193" s="180" t="s">
        <v>1799</v>
      </c>
      <c r="T1193" s="180" t="s">
        <v>3208</v>
      </c>
      <c r="U1193" s="180" t="s">
        <v>8</v>
      </c>
      <c r="V1193" s="180" t="s">
        <v>3252</v>
      </c>
      <c r="W1193" s="180" t="s">
        <v>3267</v>
      </c>
      <c r="X1193" s="180" t="s">
        <v>7148</v>
      </c>
      <c r="Y1193" s="180" t="s">
        <v>7149</v>
      </c>
      <c r="Z1193" s="180" t="s">
        <v>34</v>
      </c>
      <c r="AA1193" s="320"/>
      <c r="AE1193" s="320"/>
    </row>
    <row r="1194" spans="14:31" ht="14" x14ac:dyDescent="0.3">
      <c r="N1194" s="180" t="s">
        <v>2100</v>
      </c>
      <c r="O1194" s="180" t="s">
        <v>7150</v>
      </c>
      <c r="P1194" s="180" t="s">
        <v>206</v>
      </c>
      <c r="Q1194" s="180" t="s">
        <v>7151</v>
      </c>
      <c r="R1194" s="320"/>
      <c r="S1194" s="180" t="s">
        <v>1799</v>
      </c>
      <c r="T1194" s="180" t="s">
        <v>3208</v>
      </c>
      <c r="U1194" s="180" t="s">
        <v>8</v>
      </c>
      <c r="V1194" s="180" t="s">
        <v>3252</v>
      </c>
      <c r="W1194" s="180" t="s">
        <v>3267</v>
      </c>
      <c r="X1194" s="180" t="s">
        <v>7152</v>
      </c>
      <c r="Y1194" s="180" t="s">
        <v>3203</v>
      </c>
      <c r="Z1194" s="180" t="s">
        <v>34</v>
      </c>
      <c r="AA1194" s="320"/>
      <c r="AE1194" s="320"/>
    </row>
    <row r="1195" spans="14:31" ht="14" x14ac:dyDescent="0.3">
      <c r="N1195" s="180" t="s">
        <v>2100</v>
      </c>
      <c r="O1195" s="180" t="s">
        <v>7153</v>
      </c>
      <c r="P1195" s="180" t="s">
        <v>206</v>
      </c>
      <c r="Q1195" s="180" t="s">
        <v>7154</v>
      </c>
      <c r="R1195" s="320"/>
      <c r="S1195" s="180" t="s">
        <v>1799</v>
      </c>
      <c r="T1195" s="180" t="s">
        <v>3208</v>
      </c>
      <c r="U1195" s="180" t="s">
        <v>8</v>
      </c>
      <c r="V1195" s="180" t="s">
        <v>3252</v>
      </c>
      <c r="W1195" s="180" t="s">
        <v>3267</v>
      </c>
      <c r="X1195" s="180" t="s">
        <v>7155</v>
      </c>
      <c r="Y1195" s="180" t="s">
        <v>1040</v>
      </c>
      <c r="Z1195" s="180" t="s">
        <v>34</v>
      </c>
      <c r="AA1195" s="320"/>
      <c r="AE1195" s="320"/>
    </row>
    <row r="1196" spans="14:31" ht="14" x14ac:dyDescent="0.3">
      <c r="N1196" s="180" t="s">
        <v>2100</v>
      </c>
      <c r="O1196" s="180" t="s">
        <v>7156</v>
      </c>
      <c r="P1196" s="180" t="s">
        <v>206</v>
      </c>
      <c r="Q1196" s="180" t="s">
        <v>7157</v>
      </c>
      <c r="R1196" s="320"/>
      <c r="S1196" s="180" t="s">
        <v>1799</v>
      </c>
      <c r="T1196" s="180" t="s">
        <v>3208</v>
      </c>
      <c r="U1196" s="180" t="s">
        <v>8</v>
      </c>
      <c r="V1196" s="180" t="s">
        <v>3252</v>
      </c>
      <c r="W1196" s="180" t="s">
        <v>3267</v>
      </c>
      <c r="X1196" s="180" t="s">
        <v>7158</v>
      </c>
      <c r="Y1196" s="180" t="s">
        <v>7159</v>
      </c>
      <c r="Z1196" s="180" t="s">
        <v>34</v>
      </c>
      <c r="AA1196" s="320"/>
      <c r="AE1196" s="320"/>
    </row>
    <row r="1197" spans="14:31" ht="14" x14ac:dyDescent="0.3">
      <c r="N1197" s="180" t="s">
        <v>2100</v>
      </c>
      <c r="O1197" s="180" t="s">
        <v>7160</v>
      </c>
      <c r="P1197" s="180" t="s">
        <v>206</v>
      </c>
      <c r="Q1197" s="180" t="s">
        <v>7161</v>
      </c>
      <c r="R1197" s="320"/>
      <c r="S1197" s="180" t="s">
        <v>1799</v>
      </c>
      <c r="T1197" s="180" t="s">
        <v>3208</v>
      </c>
      <c r="U1197" s="180" t="s">
        <v>8</v>
      </c>
      <c r="V1197" s="180" t="s">
        <v>3252</v>
      </c>
      <c r="W1197" s="180" t="s">
        <v>3255</v>
      </c>
      <c r="X1197" s="180" t="s">
        <v>7162</v>
      </c>
      <c r="Y1197" s="180" t="s">
        <v>7163</v>
      </c>
      <c r="Z1197" s="180" t="s">
        <v>36</v>
      </c>
      <c r="AA1197" s="320"/>
      <c r="AE1197" s="320"/>
    </row>
    <row r="1198" spans="14:31" ht="14" x14ac:dyDescent="0.3">
      <c r="N1198" s="180" t="s">
        <v>2100</v>
      </c>
      <c r="O1198" s="180" t="s">
        <v>4333</v>
      </c>
      <c r="P1198" s="180" t="s">
        <v>206</v>
      </c>
      <c r="Q1198" s="180" t="s">
        <v>7164</v>
      </c>
      <c r="R1198" s="320"/>
      <c r="S1198" s="180" t="s">
        <v>1799</v>
      </c>
      <c r="T1198" s="180" t="s">
        <v>3208</v>
      </c>
      <c r="U1198" s="180" t="s">
        <v>8</v>
      </c>
      <c r="V1198" s="180" t="s">
        <v>3252</v>
      </c>
      <c r="W1198" s="180" t="s">
        <v>3255</v>
      </c>
      <c r="X1198" s="180" t="s">
        <v>7165</v>
      </c>
      <c r="Y1198" s="180" t="s">
        <v>7166</v>
      </c>
      <c r="Z1198" s="180" t="s">
        <v>36</v>
      </c>
      <c r="AA1198" s="320"/>
      <c r="AE1198" s="320"/>
    </row>
    <row r="1199" spans="14:31" ht="14" x14ac:dyDescent="0.3">
      <c r="N1199" s="180" t="s">
        <v>2100</v>
      </c>
      <c r="O1199" s="180" t="s">
        <v>7167</v>
      </c>
      <c r="P1199" s="180" t="s">
        <v>206</v>
      </c>
      <c r="Q1199" s="180" t="s">
        <v>7168</v>
      </c>
      <c r="R1199" s="320"/>
      <c r="S1199" s="180" t="s">
        <v>1799</v>
      </c>
      <c r="T1199" s="180" t="s">
        <v>3208</v>
      </c>
      <c r="U1199" s="180" t="s">
        <v>8</v>
      </c>
      <c r="V1199" s="180" t="s">
        <v>3252</v>
      </c>
      <c r="W1199" s="180" t="s">
        <v>3255</v>
      </c>
      <c r="X1199" s="180" t="s">
        <v>7169</v>
      </c>
      <c r="Y1199" s="180" t="s">
        <v>4624</v>
      </c>
      <c r="Z1199" s="180" t="s">
        <v>36</v>
      </c>
      <c r="AA1199" s="320"/>
      <c r="AE1199" s="320"/>
    </row>
    <row r="1200" spans="14:31" ht="14" x14ac:dyDescent="0.3">
      <c r="N1200" s="180" t="s">
        <v>3233</v>
      </c>
      <c r="O1200" s="180" t="s">
        <v>7170</v>
      </c>
      <c r="P1200" s="180" t="s">
        <v>259</v>
      </c>
      <c r="Q1200" s="180" t="s">
        <v>7171</v>
      </c>
      <c r="R1200" s="320"/>
      <c r="S1200" s="180" t="s">
        <v>1799</v>
      </c>
      <c r="T1200" s="180" t="s">
        <v>3208</v>
      </c>
      <c r="U1200" s="180" t="s">
        <v>8</v>
      </c>
      <c r="V1200" s="180" t="s">
        <v>3252</v>
      </c>
      <c r="W1200" s="180" t="s">
        <v>3255</v>
      </c>
      <c r="X1200" s="180" t="s">
        <v>7172</v>
      </c>
      <c r="Y1200" s="180" t="s">
        <v>7173</v>
      </c>
      <c r="Z1200" s="180" t="s">
        <v>36</v>
      </c>
      <c r="AA1200" s="320"/>
      <c r="AE1200" s="320"/>
    </row>
    <row r="1201" spans="14:31" ht="14" x14ac:dyDescent="0.3">
      <c r="N1201" s="180" t="s">
        <v>3233</v>
      </c>
      <c r="O1201" s="180" t="s">
        <v>837</v>
      </c>
      <c r="P1201" s="180" t="s">
        <v>259</v>
      </c>
      <c r="Q1201" s="180" t="s">
        <v>7174</v>
      </c>
      <c r="R1201" s="320"/>
      <c r="S1201" s="180" t="s">
        <v>1799</v>
      </c>
      <c r="T1201" s="180" t="s">
        <v>3208</v>
      </c>
      <c r="U1201" s="180" t="s">
        <v>8</v>
      </c>
      <c r="V1201" s="180" t="s">
        <v>3252</v>
      </c>
      <c r="W1201" s="180" t="s">
        <v>3255</v>
      </c>
      <c r="X1201" s="180" t="s">
        <v>7175</v>
      </c>
      <c r="Y1201" s="180" t="s">
        <v>5082</v>
      </c>
      <c r="Z1201" s="180" t="s">
        <v>36</v>
      </c>
      <c r="AA1201" s="320"/>
      <c r="AE1201" s="320"/>
    </row>
    <row r="1202" spans="14:31" ht="14" x14ac:dyDescent="0.3">
      <c r="N1202" s="180" t="s">
        <v>3233</v>
      </c>
      <c r="O1202" s="180" t="s">
        <v>7176</v>
      </c>
      <c r="P1202" s="180" t="s">
        <v>259</v>
      </c>
      <c r="Q1202" s="180" t="s">
        <v>7177</v>
      </c>
      <c r="R1202" s="320"/>
      <c r="S1202" s="180" t="s">
        <v>1799</v>
      </c>
      <c r="T1202" s="180" t="s">
        <v>3208</v>
      </c>
      <c r="U1202" s="180" t="s">
        <v>8</v>
      </c>
      <c r="V1202" s="180" t="s">
        <v>3252</v>
      </c>
      <c r="W1202" s="180" t="s">
        <v>3255</v>
      </c>
      <c r="X1202" s="180" t="s">
        <v>7178</v>
      </c>
      <c r="Y1202" s="180" t="s">
        <v>7179</v>
      </c>
      <c r="Z1202" s="180" t="s">
        <v>36</v>
      </c>
      <c r="AA1202" s="320"/>
      <c r="AE1202" s="320"/>
    </row>
    <row r="1203" spans="14:31" ht="14" x14ac:dyDescent="0.3">
      <c r="N1203" s="180" t="s">
        <v>3233</v>
      </c>
      <c r="O1203" s="180" t="s">
        <v>7180</v>
      </c>
      <c r="P1203" s="180" t="s">
        <v>259</v>
      </c>
      <c r="Q1203" s="180" t="s">
        <v>7181</v>
      </c>
      <c r="R1203" s="320"/>
      <c r="S1203" s="180" t="s">
        <v>1799</v>
      </c>
      <c r="T1203" s="180" t="s">
        <v>3208</v>
      </c>
      <c r="U1203" s="180" t="s">
        <v>8</v>
      </c>
      <c r="V1203" s="180" t="s">
        <v>3252</v>
      </c>
      <c r="W1203" s="180" t="s">
        <v>3255</v>
      </c>
      <c r="X1203" s="180" t="s">
        <v>7182</v>
      </c>
      <c r="Y1203" s="180" t="s">
        <v>7183</v>
      </c>
      <c r="Z1203" s="180" t="s">
        <v>36</v>
      </c>
      <c r="AA1203" s="320"/>
      <c r="AE1203" s="320"/>
    </row>
    <row r="1204" spans="14:31" ht="14" x14ac:dyDescent="0.3">
      <c r="N1204" s="180" t="s">
        <v>3233</v>
      </c>
      <c r="O1204" s="180" t="s">
        <v>7184</v>
      </c>
      <c r="P1204" s="180" t="s">
        <v>259</v>
      </c>
      <c r="Q1204" s="180" t="s">
        <v>7185</v>
      </c>
      <c r="R1204" s="320"/>
      <c r="S1204" s="180" t="s">
        <v>1799</v>
      </c>
      <c r="T1204" s="180" t="s">
        <v>3208</v>
      </c>
      <c r="U1204" s="180" t="s">
        <v>8</v>
      </c>
      <c r="V1204" s="180" t="s">
        <v>3252</v>
      </c>
      <c r="W1204" s="180" t="s">
        <v>3255</v>
      </c>
      <c r="X1204" s="180" t="s">
        <v>7186</v>
      </c>
      <c r="Y1204" s="180" t="s">
        <v>7187</v>
      </c>
      <c r="Z1204" s="180" t="s">
        <v>36</v>
      </c>
      <c r="AA1204" s="320"/>
      <c r="AE1204" s="320"/>
    </row>
    <row r="1205" spans="14:31" ht="14" x14ac:dyDescent="0.3">
      <c r="N1205" s="180" t="s">
        <v>3233</v>
      </c>
      <c r="O1205" s="180" t="s">
        <v>3228</v>
      </c>
      <c r="P1205" s="180" t="s">
        <v>259</v>
      </c>
      <c r="Q1205" s="180" t="s">
        <v>7188</v>
      </c>
      <c r="R1205" s="320"/>
      <c r="S1205" s="180" t="s">
        <v>1799</v>
      </c>
      <c r="T1205" s="180" t="s">
        <v>3208</v>
      </c>
      <c r="U1205" s="180" t="s">
        <v>8</v>
      </c>
      <c r="V1205" s="180" t="s">
        <v>3252</v>
      </c>
      <c r="W1205" s="180" t="s">
        <v>3255</v>
      </c>
      <c r="X1205" s="180" t="s">
        <v>7189</v>
      </c>
      <c r="Y1205" s="180" t="s">
        <v>7190</v>
      </c>
      <c r="Z1205" s="180" t="s">
        <v>36</v>
      </c>
      <c r="AA1205" s="320"/>
      <c r="AE1205" s="320"/>
    </row>
    <row r="1206" spans="14:31" ht="14" x14ac:dyDescent="0.3">
      <c r="N1206" s="180" t="s">
        <v>3233</v>
      </c>
      <c r="O1206" s="180" t="s">
        <v>7191</v>
      </c>
      <c r="P1206" s="180" t="s">
        <v>259</v>
      </c>
      <c r="Q1206" s="180" t="s">
        <v>7192</v>
      </c>
      <c r="R1206" s="320"/>
      <c r="S1206" s="180" t="s">
        <v>1799</v>
      </c>
      <c r="T1206" s="180" t="s">
        <v>3208</v>
      </c>
      <c r="U1206" s="180" t="s">
        <v>8</v>
      </c>
      <c r="V1206" s="180" t="s">
        <v>3252</v>
      </c>
      <c r="W1206" s="180" t="s">
        <v>3255</v>
      </c>
      <c r="X1206" s="180" t="s">
        <v>7193</v>
      </c>
      <c r="Y1206" s="180" t="s">
        <v>7194</v>
      </c>
      <c r="Z1206" s="180" t="s">
        <v>36</v>
      </c>
      <c r="AA1206" s="320"/>
      <c r="AE1206" s="320"/>
    </row>
    <row r="1207" spans="14:31" ht="14" x14ac:dyDescent="0.3">
      <c r="N1207" s="180" t="s">
        <v>3233</v>
      </c>
      <c r="O1207" s="180" t="s">
        <v>7195</v>
      </c>
      <c r="P1207" s="180" t="s">
        <v>259</v>
      </c>
      <c r="Q1207" s="180" t="s">
        <v>7196</v>
      </c>
      <c r="R1207" s="320"/>
      <c r="S1207" s="180" t="s">
        <v>1799</v>
      </c>
      <c r="T1207" s="180" t="s">
        <v>3208</v>
      </c>
      <c r="U1207" s="180" t="s">
        <v>8</v>
      </c>
      <c r="V1207" s="180" t="s">
        <v>3252</v>
      </c>
      <c r="W1207" s="180" t="s">
        <v>3255</v>
      </c>
      <c r="X1207" s="180" t="s">
        <v>7197</v>
      </c>
      <c r="Y1207" s="180" t="s">
        <v>7198</v>
      </c>
      <c r="Z1207" s="180" t="s">
        <v>36</v>
      </c>
      <c r="AA1207" s="320"/>
      <c r="AE1207" s="320"/>
    </row>
    <row r="1208" spans="14:31" ht="14" x14ac:dyDescent="0.3">
      <c r="N1208" s="180" t="s">
        <v>3233</v>
      </c>
      <c r="O1208" s="180" t="s">
        <v>816</v>
      </c>
      <c r="P1208" s="180" t="s">
        <v>259</v>
      </c>
      <c r="Q1208" s="180" t="s">
        <v>7199</v>
      </c>
      <c r="R1208" s="320"/>
      <c r="S1208" s="180" t="s">
        <v>1799</v>
      </c>
      <c r="T1208" s="180" t="s">
        <v>3208</v>
      </c>
      <c r="U1208" s="180" t="s">
        <v>8</v>
      </c>
      <c r="V1208" s="180" t="s">
        <v>3252</v>
      </c>
      <c r="W1208" s="180" t="s">
        <v>3255</v>
      </c>
      <c r="X1208" s="180" t="s">
        <v>7200</v>
      </c>
      <c r="Y1208" s="180" t="s">
        <v>7201</v>
      </c>
      <c r="Z1208" s="180" t="s">
        <v>36</v>
      </c>
      <c r="AA1208" s="320"/>
      <c r="AE1208" s="320"/>
    </row>
    <row r="1209" spans="14:31" ht="14" x14ac:dyDescent="0.3">
      <c r="N1209" s="180" t="s">
        <v>3233</v>
      </c>
      <c r="O1209" s="180" t="s">
        <v>5828</v>
      </c>
      <c r="P1209" s="180" t="s">
        <v>259</v>
      </c>
      <c r="Q1209" s="180" t="s">
        <v>7202</v>
      </c>
      <c r="R1209" s="320"/>
      <c r="S1209" s="180" t="s">
        <v>1799</v>
      </c>
      <c r="T1209" s="180" t="s">
        <v>3208</v>
      </c>
      <c r="U1209" s="180" t="s">
        <v>8</v>
      </c>
      <c r="V1209" s="180" t="s">
        <v>3252</v>
      </c>
      <c r="W1209" s="180" t="s">
        <v>3255</v>
      </c>
      <c r="X1209" s="180" t="s">
        <v>7203</v>
      </c>
      <c r="Y1209" s="180" t="s">
        <v>7204</v>
      </c>
      <c r="Z1209" s="180" t="s">
        <v>36</v>
      </c>
      <c r="AA1209" s="320"/>
      <c r="AE1209" s="320"/>
    </row>
    <row r="1210" spans="14:31" ht="14" x14ac:dyDescent="0.3">
      <c r="N1210" s="180" t="s">
        <v>3233</v>
      </c>
      <c r="O1210" s="180" t="s">
        <v>7205</v>
      </c>
      <c r="P1210" s="180" t="s">
        <v>259</v>
      </c>
      <c r="Q1210" s="180" t="s">
        <v>7206</v>
      </c>
      <c r="R1210" s="320"/>
      <c r="S1210" s="180" t="s">
        <v>1799</v>
      </c>
      <c r="T1210" s="180" t="s">
        <v>3208</v>
      </c>
      <c r="U1210" s="180" t="s">
        <v>8</v>
      </c>
      <c r="V1210" s="180" t="s">
        <v>3252</v>
      </c>
      <c r="W1210" s="180" t="s">
        <v>3255</v>
      </c>
      <c r="X1210" s="180" t="s">
        <v>7207</v>
      </c>
      <c r="Y1210" s="180" t="s">
        <v>7208</v>
      </c>
      <c r="Z1210" s="180" t="s">
        <v>36</v>
      </c>
      <c r="AA1210" s="320"/>
      <c r="AE1210" s="320"/>
    </row>
    <row r="1211" spans="14:31" ht="14" x14ac:dyDescent="0.3">
      <c r="N1211" s="180" t="s">
        <v>3233</v>
      </c>
      <c r="O1211" s="180" t="s">
        <v>4333</v>
      </c>
      <c r="P1211" s="180" t="s">
        <v>259</v>
      </c>
      <c r="Q1211" s="180" t="s">
        <v>7209</v>
      </c>
      <c r="R1211" s="320"/>
      <c r="S1211" s="180" t="s">
        <v>1799</v>
      </c>
      <c r="T1211" s="180" t="s">
        <v>3208</v>
      </c>
      <c r="U1211" s="180" t="s">
        <v>8</v>
      </c>
      <c r="V1211" s="180" t="s">
        <v>3252</v>
      </c>
      <c r="W1211" s="180" t="s">
        <v>3255</v>
      </c>
      <c r="X1211" s="180" t="s">
        <v>7210</v>
      </c>
      <c r="Y1211" s="180" t="s">
        <v>7211</v>
      </c>
      <c r="Z1211" s="180" t="s">
        <v>36</v>
      </c>
      <c r="AA1211" s="320"/>
      <c r="AE1211" s="320"/>
    </row>
    <row r="1212" spans="14:31" ht="14" x14ac:dyDescent="0.3">
      <c r="N1212" s="180" t="s">
        <v>3117</v>
      </c>
      <c r="O1212" s="180" t="s">
        <v>3125</v>
      </c>
      <c r="P1212" s="180" t="s">
        <v>363</v>
      </c>
      <c r="Q1212" s="180" t="s">
        <v>7212</v>
      </c>
      <c r="R1212" s="320"/>
      <c r="S1212" s="180" t="s">
        <v>1799</v>
      </c>
      <c r="T1212" s="180" t="s">
        <v>3208</v>
      </c>
      <c r="U1212" s="180" t="s">
        <v>8</v>
      </c>
      <c r="V1212" s="180" t="s">
        <v>3252</v>
      </c>
      <c r="W1212" s="180" t="s">
        <v>3255</v>
      </c>
      <c r="X1212" s="180" t="s">
        <v>7213</v>
      </c>
      <c r="Y1212" s="180" t="s">
        <v>7214</v>
      </c>
      <c r="Z1212" s="180" t="s">
        <v>36</v>
      </c>
      <c r="AA1212" s="320"/>
      <c r="AE1212" s="320"/>
    </row>
    <row r="1213" spans="14:31" ht="14" x14ac:dyDescent="0.3">
      <c r="N1213" s="180" t="s">
        <v>3117</v>
      </c>
      <c r="O1213" s="180" t="s">
        <v>7215</v>
      </c>
      <c r="P1213" s="180" t="s">
        <v>363</v>
      </c>
      <c r="Q1213" s="180" t="s">
        <v>7216</v>
      </c>
      <c r="R1213" s="320"/>
      <c r="S1213" s="180" t="s">
        <v>1799</v>
      </c>
      <c r="T1213" s="180" t="s">
        <v>3208</v>
      </c>
      <c r="U1213" s="180" t="s">
        <v>8</v>
      </c>
      <c r="V1213" s="180" t="s">
        <v>3252</v>
      </c>
      <c r="W1213" s="180" t="s">
        <v>3255</v>
      </c>
      <c r="X1213" s="180" t="s">
        <v>7217</v>
      </c>
      <c r="Y1213" s="180" t="s">
        <v>7218</v>
      </c>
      <c r="Z1213" s="180" t="s">
        <v>36</v>
      </c>
      <c r="AA1213" s="320"/>
      <c r="AE1213" s="320"/>
    </row>
    <row r="1214" spans="14:31" ht="14" x14ac:dyDescent="0.3">
      <c r="N1214" s="180" t="s">
        <v>3117</v>
      </c>
      <c r="O1214" s="180" t="s">
        <v>7219</v>
      </c>
      <c r="P1214" s="180" t="s">
        <v>363</v>
      </c>
      <c r="Q1214" s="180" t="s">
        <v>7220</v>
      </c>
      <c r="R1214" s="320"/>
      <c r="S1214" s="180" t="s">
        <v>1799</v>
      </c>
      <c r="T1214" s="180" t="s">
        <v>3208</v>
      </c>
      <c r="U1214" s="180" t="s">
        <v>8</v>
      </c>
      <c r="V1214" s="180" t="s">
        <v>3252</v>
      </c>
      <c r="W1214" s="180" t="s">
        <v>3255</v>
      </c>
      <c r="X1214" s="180" t="s">
        <v>7221</v>
      </c>
      <c r="Y1214" s="180" t="s">
        <v>7222</v>
      </c>
      <c r="Z1214" s="180" t="s">
        <v>36</v>
      </c>
      <c r="AA1214" s="320"/>
      <c r="AE1214" s="320"/>
    </row>
    <row r="1215" spans="14:31" ht="14" x14ac:dyDescent="0.3">
      <c r="N1215" s="180" t="s">
        <v>3117</v>
      </c>
      <c r="O1215" s="180" t="s">
        <v>3598</v>
      </c>
      <c r="P1215" s="180" t="s">
        <v>363</v>
      </c>
      <c r="Q1215" s="180" t="s">
        <v>7223</v>
      </c>
      <c r="R1215" s="320"/>
      <c r="S1215" s="180" t="s">
        <v>1799</v>
      </c>
      <c r="T1215" s="180" t="s">
        <v>3208</v>
      </c>
      <c r="U1215" s="180" t="s">
        <v>8</v>
      </c>
      <c r="V1215" s="180" t="s">
        <v>3252</v>
      </c>
      <c r="W1215" s="180" t="s">
        <v>3255</v>
      </c>
      <c r="X1215" s="180" t="s">
        <v>7224</v>
      </c>
      <c r="Y1215" s="180" t="s">
        <v>7225</v>
      </c>
      <c r="Z1215" s="180" t="s">
        <v>36</v>
      </c>
      <c r="AA1215" s="320"/>
      <c r="AE1215" s="320"/>
    </row>
    <row r="1216" spans="14:31" ht="14" x14ac:dyDescent="0.3">
      <c r="N1216" s="180" t="s">
        <v>3117</v>
      </c>
      <c r="O1216" s="180" t="s">
        <v>7226</v>
      </c>
      <c r="P1216" s="180" t="s">
        <v>363</v>
      </c>
      <c r="Q1216" s="180" t="s">
        <v>7227</v>
      </c>
      <c r="R1216" s="320"/>
      <c r="S1216" s="180" t="s">
        <v>1799</v>
      </c>
      <c r="T1216" s="180" t="s">
        <v>3208</v>
      </c>
      <c r="U1216" s="180" t="s">
        <v>8</v>
      </c>
      <c r="V1216" s="180" t="s">
        <v>3252</v>
      </c>
      <c r="W1216" s="180" t="s">
        <v>3255</v>
      </c>
      <c r="X1216" s="180" t="s">
        <v>7228</v>
      </c>
      <c r="Y1216" s="180" t="s">
        <v>7229</v>
      </c>
      <c r="Z1216" s="180" t="s">
        <v>36</v>
      </c>
      <c r="AA1216" s="320"/>
      <c r="AE1216" s="320"/>
    </row>
    <row r="1217" spans="14:31" ht="14" x14ac:dyDescent="0.3">
      <c r="N1217" s="180" t="s">
        <v>3117</v>
      </c>
      <c r="O1217" s="180" t="s">
        <v>7230</v>
      </c>
      <c r="P1217" s="180" t="s">
        <v>363</v>
      </c>
      <c r="Q1217" s="180" t="s">
        <v>7231</v>
      </c>
      <c r="R1217" s="320"/>
      <c r="S1217" s="180" t="s">
        <v>1799</v>
      </c>
      <c r="T1217" s="180" t="s">
        <v>3208</v>
      </c>
      <c r="U1217" s="180" t="s">
        <v>8</v>
      </c>
      <c r="V1217" s="180" t="s">
        <v>3252</v>
      </c>
      <c r="W1217" s="180" t="s">
        <v>3254</v>
      </c>
      <c r="X1217" s="180" t="s">
        <v>7232</v>
      </c>
      <c r="Y1217" s="180" t="s">
        <v>7233</v>
      </c>
      <c r="Z1217" s="180" t="s">
        <v>38</v>
      </c>
      <c r="AA1217" s="320"/>
      <c r="AE1217" s="320"/>
    </row>
    <row r="1218" spans="14:31" ht="14" x14ac:dyDescent="0.3">
      <c r="N1218" s="180" t="s">
        <v>3117</v>
      </c>
      <c r="O1218" s="180" t="s">
        <v>7234</v>
      </c>
      <c r="P1218" s="180" t="s">
        <v>363</v>
      </c>
      <c r="Q1218" s="180" t="s">
        <v>7235</v>
      </c>
      <c r="R1218" s="320"/>
      <c r="S1218" s="180" t="s">
        <v>1799</v>
      </c>
      <c r="T1218" s="180" t="s">
        <v>3208</v>
      </c>
      <c r="U1218" s="180" t="s">
        <v>8</v>
      </c>
      <c r="V1218" s="180" t="s">
        <v>3252</v>
      </c>
      <c r="W1218" s="180" t="s">
        <v>3254</v>
      </c>
      <c r="X1218" s="180" t="s">
        <v>7236</v>
      </c>
      <c r="Y1218" s="180" t="s">
        <v>7237</v>
      </c>
      <c r="Z1218" s="180" t="s">
        <v>38</v>
      </c>
      <c r="AA1218" s="320"/>
      <c r="AE1218" s="320"/>
    </row>
    <row r="1219" spans="14:31" ht="14" x14ac:dyDescent="0.3">
      <c r="N1219" s="180" t="s">
        <v>3117</v>
      </c>
      <c r="O1219" s="180" t="s">
        <v>7238</v>
      </c>
      <c r="P1219" s="180" t="s">
        <v>363</v>
      </c>
      <c r="Q1219" s="180" t="s">
        <v>7239</v>
      </c>
      <c r="R1219" s="320"/>
      <c r="S1219" s="180" t="s">
        <v>1799</v>
      </c>
      <c r="T1219" s="180" t="s">
        <v>3208</v>
      </c>
      <c r="U1219" s="180" t="s">
        <v>8</v>
      </c>
      <c r="V1219" s="180" t="s">
        <v>3252</v>
      </c>
      <c r="W1219" s="180" t="s">
        <v>3254</v>
      </c>
      <c r="X1219" s="180" t="s">
        <v>7240</v>
      </c>
      <c r="Y1219" s="180" t="s">
        <v>7241</v>
      </c>
      <c r="Z1219" s="180" t="s">
        <v>38</v>
      </c>
      <c r="AA1219" s="320"/>
      <c r="AE1219" s="320"/>
    </row>
    <row r="1220" spans="14:31" ht="14" x14ac:dyDescent="0.3">
      <c r="N1220" s="180" t="s">
        <v>3117</v>
      </c>
      <c r="O1220" s="180" t="s">
        <v>7064</v>
      </c>
      <c r="P1220" s="180" t="s">
        <v>363</v>
      </c>
      <c r="Q1220" s="180" t="s">
        <v>7242</v>
      </c>
      <c r="R1220" s="320"/>
      <c r="S1220" s="180" t="s">
        <v>1799</v>
      </c>
      <c r="T1220" s="180" t="s">
        <v>3208</v>
      </c>
      <c r="U1220" s="180" t="s">
        <v>8</v>
      </c>
      <c r="V1220" s="180" t="s">
        <v>3252</v>
      </c>
      <c r="W1220" s="180" t="s">
        <v>3254</v>
      </c>
      <c r="X1220" s="180" t="s">
        <v>7243</v>
      </c>
      <c r="Y1220" s="180" t="s">
        <v>7244</v>
      </c>
      <c r="Z1220" s="180" t="s">
        <v>38</v>
      </c>
      <c r="AA1220" s="320"/>
      <c r="AE1220" s="320"/>
    </row>
    <row r="1221" spans="14:31" ht="14" x14ac:dyDescent="0.3">
      <c r="N1221" s="180" t="s">
        <v>3117</v>
      </c>
      <c r="O1221" s="180" t="s">
        <v>7245</v>
      </c>
      <c r="P1221" s="180" t="s">
        <v>363</v>
      </c>
      <c r="Q1221" s="180" t="s">
        <v>7246</v>
      </c>
      <c r="R1221" s="320"/>
      <c r="S1221" s="180" t="s">
        <v>1799</v>
      </c>
      <c r="T1221" s="180" t="s">
        <v>3208</v>
      </c>
      <c r="U1221" s="180" t="s">
        <v>8</v>
      </c>
      <c r="V1221" s="180" t="s">
        <v>3252</v>
      </c>
      <c r="W1221" s="180" t="s">
        <v>3254</v>
      </c>
      <c r="X1221" s="180" t="s">
        <v>7247</v>
      </c>
      <c r="Y1221" s="180" t="s">
        <v>7248</v>
      </c>
      <c r="Z1221" s="180" t="s">
        <v>38</v>
      </c>
      <c r="AA1221" s="320"/>
      <c r="AE1221" s="320"/>
    </row>
    <row r="1222" spans="14:31" ht="14" x14ac:dyDescent="0.3">
      <c r="N1222" s="180" t="s">
        <v>3117</v>
      </c>
      <c r="O1222" s="180" t="s">
        <v>7249</v>
      </c>
      <c r="P1222" s="180" t="s">
        <v>363</v>
      </c>
      <c r="Q1222" s="180" t="s">
        <v>7250</v>
      </c>
      <c r="R1222" s="320"/>
      <c r="S1222" s="180" t="s">
        <v>1799</v>
      </c>
      <c r="T1222" s="180" t="s">
        <v>3208</v>
      </c>
      <c r="U1222" s="180" t="s">
        <v>8</v>
      </c>
      <c r="V1222" s="180" t="s">
        <v>3252</v>
      </c>
      <c r="W1222" s="180" t="s">
        <v>3254</v>
      </c>
      <c r="X1222" s="180" t="s">
        <v>7251</v>
      </c>
      <c r="Y1222" s="180" t="s">
        <v>7252</v>
      </c>
      <c r="Z1222" s="180" t="s">
        <v>38</v>
      </c>
      <c r="AA1222" s="320"/>
      <c r="AE1222" s="320"/>
    </row>
    <row r="1223" spans="14:31" ht="14" x14ac:dyDescent="0.3">
      <c r="N1223" s="180" t="s">
        <v>3117</v>
      </c>
      <c r="O1223" s="180" t="s">
        <v>7253</v>
      </c>
      <c r="P1223" s="180" t="s">
        <v>363</v>
      </c>
      <c r="Q1223" s="180" t="s">
        <v>7254</v>
      </c>
      <c r="R1223" s="320"/>
      <c r="S1223" s="180" t="s">
        <v>1799</v>
      </c>
      <c r="T1223" s="180" t="s">
        <v>3208</v>
      </c>
      <c r="U1223" s="180" t="s">
        <v>8</v>
      </c>
      <c r="V1223" s="180" t="s">
        <v>3252</v>
      </c>
      <c r="W1223" s="180" t="s">
        <v>3254</v>
      </c>
      <c r="X1223" s="180" t="s">
        <v>7255</v>
      </c>
      <c r="Y1223" s="180" t="s">
        <v>7256</v>
      </c>
      <c r="Z1223" s="180" t="s">
        <v>38</v>
      </c>
      <c r="AA1223" s="320"/>
      <c r="AE1223" s="320"/>
    </row>
    <row r="1224" spans="14:31" ht="14" x14ac:dyDescent="0.3">
      <c r="N1224" s="180" t="s">
        <v>3117</v>
      </c>
      <c r="O1224" s="180" t="s">
        <v>7257</v>
      </c>
      <c r="P1224" s="180" t="s">
        <v>363</v>
      </c>
      <c r="Q1224" s="180" t="s">
        <v>7258</v>
      </c>
      <c r="R1224" s="320"/>
      <c r="S1224" s="180" t="s">
        <v>1799</v>
      </c>
      <c r="T1224" s="180" t="s">
        <v>3208</v>
      </c>
      <c r="U1224" s="180" t="s">
        <v>8</v>
      </c>
      <c r="V1224" s="180" t="s">
        <v>3252</v>
      </c>
      <c r="W1224" s="180" t="s">
        <v>3254</v>
      </c>
      <c r="X1224" s="180" t="s">
        <v>7259</v>
      </c>
      <c r="Y1224" s="180" t="s">
        <v>7260</v>
      </c>
      <c r="Z1224" s="180" t="s">
        <v>38</v>
      </c>
      <c r="AA1224" s="320"/>
      <c r="AE1224" s="320"/>
    </row>
    <row r="1225" spans="14:31" ht="14" x14ac:dyDescent="0.3">
      <c r="N1225" s="180" t="s">
        <v>3117</v>
      </c>
      <c r="O1225" s="180" t="s">
        <v>7261</v>
      </c>
      <c r="P1225" s="180" t="s">
        <v>363</v>
      </c>
      <c r="Q1225" s="180" t="s">
        <v>7262</v>
      </c>
      <c r="R1225" s="320"/>
      <c r="S1225" s="180" t="s">
        <v>1799</v>
      </c>
      <c r="T1225" s="180" t="s">
        <v>3208</v>
      </c>
      <c r="U1225" s="180" t="s">
        <v>8</v>
      </c>
      <c r="V1225" s="180" t="s">
        <v>3252</v>
      </c>
      <c r="W1225" s="180" t="s">
        <v>3254</v>
      </c>
      <c r="X1225" s="180" t="s">
        <v>7263</v>
      </c>
      <c r="Y1225" s="180" t="s">
        <v>7264</v>
      </c>
      <c r="Z1225" s="180" t="s">
        <v>38</v>
      </c>
      <c r="AA1225" s="320"/>
      <c r="AE1225" s="320"/>
    </row>
    <row r="1226" spans="14:31" ht="14" x14ac:dyDescent="0.3">
      <c r="N1226" s="180" t="s">
        <v>3205</v>
      </c>
      <c r="O1226" s="180" t="s">
        <v>3920</v>
      </c>
      <c r="P1226" s="180" t="s">
        <v>153</v>
      </c>
      <c r="Q1226" s="180" t="s">
        <v>5719</v>
      </c>
      <c r="R1226" s="320"/>
      <c r="S1226" s="180" t="s">
        <v>1799</v>
      </c>
      <c r="T1226" s="180" t="s">
        <v>3208</v>
      </c>
      <c r="U1226" s="180" t="s">
        <v>8</v>
      </c>
      <c r="V1226" s="180" t="s">
        <v>3252</v>
      </c>
      <c r="W1226" s="180" t="s">
        <v>3254</v>
      </c>
      <c r="X1226" s="180" t="s">
        <v>7265</v>
      </c>
      <c r="Y1226" s="180" t="s">
        <v>7266</v>
      </c>
      <c r="Z1226" s="180" t="s">
        <v>38</v>
      </c>
      <c r="AA1226" s="320"/>
      <c r="AE1226" s="320"/>
    </row>
    <row r="1227" spans="14:31" ht="14" x14ac:dyDescent="0.3">
      <c r="N1227" s="180" t="s">
        <v>3205</v>
      </c>
      <c r="O1227" s="180" t="s">
        <v>5726</v>
      </c>
      <c r="P1227" s="180" t="s">
        <v>153</v>
      </c>
      <c r="Q1227" s="180" t="s">
        <v>5725</v>
      </c>
      <c r="R1227" s="320"/>
      <c r="S1227" s="180" t="s">
        <v>1799</v>
      </c>
      <c r="T1227" s="180" t="s">
        <v>3208</v>
      </c>
      <c r="U1227" s="180" t="s">
        <v>8</v>
      </c>
      <c r="V1227" s="180" t="s">
        <v>3252</v>
      </c>
      <c r="W1227" s="180" t="s">
        <v>3254</v>
      </c>
      <c r="X1227" s="180" t="s">
        <v>7267</v>
      </c>
      <c r="Y1227" s="180" t="s">
        <v>7268</v>
      </c>
      <c r="Z1227" s="180" t="s">
        <v>38</v>
      </c>
      <c r="AA1227" s="320"/>
      <c r="AE1227" s="320"/>
    </row>
    <row r="1228" spans="14:31" ht="14" x14ac:dyDescent="0.3">
      <c r="N1228" s="180" t="s">
        <v>3205</v>
      </c>
      <c r="O1228" s="180" t="s">
        <v>5729</v>
      </c>
      <c r="P1228" s="180" t="s">
        <v>153</v>
      </c>
      <c r="Q1228" s="180" t="s">
        <v>5728</v>
      </c>
      <c r="R1228" s="320"/>
      <c r="S1228" s="180" t="s">
        <v>1799</v>
      </c>
      <c r="T1228" s="180" t="s">
        <v>3208</v>
      </c>
      <c r="U1228" s="180" t="s">
        <v>8</v>
      </c>
      <c r="V1228" s="180" t="s">
        <v>3252</v>
      </c>
      <c r="W1228" s="180" t="s">
        <v>3254</v>
      </c>
      <c r="X1228" s="180" t="s">
        <v>7269</v>
      </c>
      <c r="Y1228" s="180" t="s">
        <v>7270</v>
      </c>
      <c r="Z1228" s="180" t="s">
        <v>38</v>
      </c>
      <c r="AA1228" s="320"/>
      <c r="AE1228" s="320"/>
    </row>
    <row r="1229" spans="14:31" ht="14" x14ac:dyDescent="0.3">
      <c r="N1229" s="180" t="s">
        <v>3205</v>
      </c>
      <c r="O1229" s="180" t="s">
        <v>5519</v>
      </c>
      <c r="P1229" s="180" t="s">
        <v>153</v>
      </c>
      <c r="Q1229" s="180" t="s">
        <v>5732</v>
      </c>
      <c r="R1229" s="320"/>
      <c r="S1229" s="180" t="s">
        <v>1799</v>
      </c>
      <c r="T1229" s="180" t="s">
        <v>3208</v>
      </c>
      <c r="U1229" s="180" t="s">
        <v>8</v>
      </c>
      <c r="V1229" s="180" t="s">
        <v>3252</v>
      </c>
      <c r="W1229" s="180" t="s">
        <v>3254</v>
      </c>
      <c r="X1229" s="180" t="s">
        <v>7271</v>
      </c>
      <c r="Y1229" s="180" t="s">
        <v>7272</v>
      </c>
      <c r="Z1229" s="180" t="s">
        <v>38</v>
      </c>
      <c r="AA1229" s="320"/>
      <c r="AE1229" s="320"/>
    </row>
    <row r="1230" spans="14:31" ht="14" x14ac:dyDescent="0.3">
      <c r="N1230" s="180" t="s">
        <v>3205</v>
      </c>
      <c r="O1230" s="180" t="s">
        <v>5712</v>
      </c>
      <c r="P1230" s="180" t="s">
        <v>153</v>
      </c>
      <c r="Q1230" s="180" t="s">
        <v>5711</v>
      </c>
      <c r="R1230" s="320"/>
      <c r="S1230" s="180" t="s">
        <v>1799</v>
      </c>
      <c r="T1230" s="180" t="s">
        <v>3208</v>
      </c>
      <c r="U1230" s="180" t="s">
        <v>8</v>
      </c>
      <c r="V1230" s="180" t="s">
        <v>3252</v>
      </c>
      <c r="W1230" s="180" t="s">
        <v>3254</v>
      </c>
      <c r="X1230" s="180" t="s">
        <v>7273</v>
      </c>
      <c r="Y1230" s="180" t="s">
        <v>3986</v>
      </c>
      <c r="Z1230" s="180" t="s">
        <v>38</v>
      </c>
      <c r="AA1230" s="320"/>
      <c r="AE1230" s="320"/>
    </row>
    <row r="1231" spans="14:31" ht="14" x14ac:dyDescent="0.3">
      <c r="N1231" s="180" t="s">
        <v>3205</v>
      </c>
      <c r="O1231" s="180" t="s">
        <v>5716</v>
      </c>
      <c r="P1231" s="180" t="s">
        <v>153</v>
      </c>
      <c r="Q1231" s="180" t="s">
        <v>5715</v>
      </c>
      <c r="R1231" s="320"/>
      <c r="S1231" s="180" t="s">
        <v>1799</v>
      </c>
      <c r="T1231" s="180" t="s">
        <v>3208</v>
      </c>
      <c r="U1231" s="180" t="s">
        <v>8</v>
      </c>
      <c r="V1231" s="180" t="s">
        <v>3252</v>
      </c>
      <c r="W1231" s="180" t="s">
        <v>3254</v>
      </c>
      <c r="X1231" s="180" t="s">
        <v>7274</v>
      </c>
      <c r="Y1231" s="180" t="s">
        <v>7275</v>
      </c>
      <c r="Z1231" s="180" t="s">
        <v>38</v>
      </c>
      <c r="AA1231" s="320"/>
      <c r="AE1231" s="320"/>
    </row>
    <row r="1232" spans="14:31" ht="14" x14ac:dyDescent="0.3">
      <c r="N1232" s="180" t="s">
        <v>3205</v>
      </c>
      <c r="O1232" s="180" t="s">
        <v>5709</v>
      </c>
      <c r="P1232" s="180" t="s">
        <v>153</v>
      </c>
      <c r="Q1232" s="180" t="s">
        <v>5708</v>
      </c>
      <c r="R1232" s="320"/>
      <c r="S1232" s="180" t="s">
        <v>1799</v>
      </c>
      <c r="T1232" s="180" t="s">
        <v>3208</v>
      </c>
      <c r="U1232" s="180" t="s">
        <v>8</v>
      </c>
      <c r="V1232" s="180" t="s">
        <v>3252</v>
      </c>
      <c r="W1232" s="180" t="s">
        <v>3254</v>
      </c>
      <c r="X1232" s="180" t="s">
        <v>7276</v>
      </c>
      <c r="Y1232" s="180" t="s">
        <v>7277</v>
      </c>
      <c r="Z1232" s="180" t="s">
        <v>38</v>
      </c>
      <c r="AA1232" s="320"/>
      <c r="AE1232" s="320"/>
    </row>
    <row r="1233" spans="14:31" ht="14" x14ac:dyDescent="0.3">
      <c r="N1233" s="180" t="s">
        <v>3205</v>
      </c>
      <c r="O1233" s="180" t="s">
        <v>5722</v>
      </c>
      <c r="P1233" s="180" t="s">
        <v>153</v>
      </c>
      <c r="Q1233" s="180" t="s">
        <v>5721</v>
      </c>
      <c r="R1233" s="320"/>
      <c r="S1233" s="180" t="s">
        <v>1799</v>
      </c>
      <c r="T1233" s="180" t="s">
        <v>3208</v>
      </c>
      <c r="U1233" s="180" t="s">
        <v>8</v>
      </c>
      <c r="V1233" s="180" t="s">
        <v>3252</v>
      </c>
      <c r="W1233" s="180" t="s">
        <v>3254</v>
      </c>
      <c r="X1233" s="180" t="s">
        <v>7278</v>
      </c>
      <c r="Y1233" s="180" t="s">
        <v>7279</v>
      </c>
      <c r="Z1233" s="180" t="s">
        <v>38</v>
      </c>
      <c r="AA1233" s="320"/>
      <c r="AE1233" s="320"/>
    </row>
    <row r="1234" spans="14:31" ht="14" x14ac:dyDescent="0.3">
      <c r="N1234" s="180" t="s">
        <v>3205</v>
      </c>
      <c r="O1234" s="180" t="s">
        <v>5736</v>
      </c>
      <c r="P1234" s="180" t="s">
        <v>153</v>
      </c>
      <c r="Q1234" s="180" t="s">
        <v>5735</v>
      </c>
      <c r="R1234" s="320"/>
      <c r="S1234" s="180" t="s">
        <v>1799</v>
      </c>
      <c r="T1234" s="180" t="s">
        <v>3208</v>
      </c>
      <c r="U1234" s="180" t="s">
        <v>8</v>
      </c>
      <c r="V1234" s="180" t="s">
        <v>3252</v>
      </c>
      <c r="W1234" s="180" t="s">
        <v>3254</v>
      </c>
      <c r="X1234" s="180" t="s">
        <v>7280</v>
      </c>
      <c r="Y1234" s="180" t="s">
        <v>7281</v>
      </c>
      <c r="Z1234" s="180" t="s">
        <v>38</v>
      </c>
      <c r="AA1234" s="320"/>
      <c r="AE1234" s="320"/>
    </row>
    <row r="1235" spans="14:31" ht="14" x14ac:dyDescent="0.3">
      <c r="N1235" s="180" t="s">
        <v>3228</v>
      </c>
      <c r="O1235" s="180" t="s">
        <v>7282</v>
      </c>
      <c r="P1235" s="180" t="s">
        <v>302</v>
      </c>
      <c r="Q1235" s="180" t="s">
        <v>7283</v>
      </c>
      <c r="R1235" s="320"/>
      <c r="S1235" s="180" t="s">
        <v>1799</v>
      </c>
      <c r="T1235" s="180" t="s">
        <v>3208</v>
      </c>
      <c r="U1235" s="180" t="s">
        <v>8</v>
      </c>
      <c r="V1235" s="180" t="s">
        <v>3252</v>
      </c>
      <c r="W1235" s="180" t="s">
        <v>3254</v>
      </c>
      <c r="X1235" s="180" t="s">
        <v>7284</v>
      </c>
      <c r="Y1235" s="180" t="s">
        <v>4153</v>
      </c>
      <c r="Z1235" s="180" t="s">
        <v>38</v>
      </c>
      <c r="AA1235" s="320"/>
      <c r="AE1235" s="320"/>
    </row>
    <row r="1236" spans="14:31" ht="14" x14ac:dyDescent="0.3">
      <c r="N1236" s="180" t="s">
        <v>3228</v>
      </c>
      <c r="O1236" s="180" t="s">
        <v>1123</v>
      </c>
      <c r="P1236" s="180" t="s">
        <v>302</v>
      </c>
      <c r="Q1236" s="180" t="s">
        <v>7285</v>
      </c>
      <c r="R1236" s="320"/>
      <c r="S1236" s="180" t="s">
        <v>1799</v>
      </c>
      <c r="T1236" s="180" t="s">
        <v>3208</v>
      </c>
      <c r="U1236" s="180" t="s">
        <v>8</v>
      </c>
      <c r="V1236" s="180" t="s">
        <v>3252</v>
      </c>
      <c r="W1236" s="180" t="s">
        <v>3254</v>
      </c>
      <c r="X1236" s="180" t="s">
        <v>7286</v>
      </c>
      <c r="Y1236" s="180" t="s">
        <v>7287</v>
      </c>
      <c r="Z1236" s="180" t="s">
        <v>38</v>
      </c>
      <c r="AA1236" s="320"/>
      <c r="AE1236" s="320"/>
    </row>
    <row r="1237" spans="14:31" ht="14" x14ac:dyDescent="0.3">
      <c r="N1237" s="180" t="s">
        <v>3228</v>
      </c>
      <c r="O1237" s="180" t="s">
        <v>7288</v>
      </c>
      <c r="P1237" s="180" t="s">
        <v>302</v>
      </c>
      <c r="Q1237" s="180" t="s">
        <v>7289</v>
      </c>
      <c r="R1237" s="320"/>
      <c r="S1237" s="180" t="s">
        <v>1799</v>
      </c>
      <c r="T1237" s="180" t="s">
        <v>3208</v>
      </c>
      <c r="U1237" s="180" t="s">
        <v>8</v>
      </c>
      <c r="V1237" s="180" t="s">
        <v>3252</v>
      </c>
      <c r="W1237" s="180" t="s">
        <v>3254</v>
      </c>
      <c r="X1237" s="180" t="s">
        <v>7290</v>
      </c>
      <c r="Y1237" s="180" t="s">
        <v>7291</v>
      </c>
      <c r="Z1237" s="180" t="s">
        <v>38</v>
      </c>
      <c r="AA1237" s="320"/>
      <c r="AE1237" s="320"/>
    </row>
    <row r="1238" spans="14:31" ht="14" x14ac:dyDescent="0.3">
      <c r="N1238" s="180" t="s">
        <v>3228</v>
      </c>
      <c r="O1238" s="180" t="s">
        <v>789</v>
      </c>
      <c r="P1238" s="180" t="s">
        <v>302</v>
      </c>
      <c r="Q1238" s="180" t="s">
        <v>7292</v>
      </c>
      <c r="R1238" s="320"/>
      <c r="S1238" s="180" t="s">
        <v>1799</v>
      </c>
      <c r="T1238" s="180" t="s">
        <v>3208</v>
      </c>
      <c r="U1238" s="180" t="s">
        <v>8</v>
      </c>
      <c r="V1238" s="180" t="s">
        <v>3252</v>
      </c>
      <c r="W1238" s="180" t="s">
        <v>3254</v>
      </c>
      <c r="X1238" s="180" t="s">
        <v>7293</v>
      </c>
      <c r="Y1238" s="180" t="s">
        <v>7294</v>
      </c>
      <c r="Z1238" s="180" t="s">
        <v>38</v>
      </c>
      <c r="AA1238" s="320"/>
      <c r="AE1238" s="320"/>
    </row>
    <row r="1239" spans="14:31" ht="14" x14ac:dyDescent="0.3">
      <c r="N1239" s="180" t="s">
        <v>3228</v>
      </c>
      <c r="O1239" s="180" t="s">
        <v>7295</v>
      </c>
      <c r="P1239" s="180" t="s">
        <v>302</v>
      </c>
      <c r="Q1239" s="180" t="s">
        <v>7296</v>
      </c>
      <c r="R1239" s="320"/>
      <c r="S1239" s="180" t="s">
        <v>1799</v>
      </c>
      <c r="T1239" s="180" t="s">
        <v>3208</v>
      </c>
      <c r="U1239" s="180" t="s">
        <v>8</v>
      </c>
      <c r="V1239" s="180" t="s">
        <v>3252</v>
      </c>
      <c r="W1239" s="180" t="s">
        <v>3254</v>
      </c>
      <c r="X1239" s="180" t="s">
        <v>7297</v>
      </c>
      <c r="Y1239" s="180" t="s">
        <v>7298</v>
      </c>
      <c r="Z1239" s="180" t="s">
        <v>38</v>
      </c>
      <c r="AA1239" s="320"/>
      <c r="AE1239" s="320"/>
    </row>
    <row r="1240" spans="14:31" ht="14" x14ac:dyDescent="0.3">
      <c r="N1240" s="180" t="s">
        <v>3228</v>
      </c>
      <c r="O1240" s="180" t="s">
        <v>3068</v>
      </c>
      <c r="P1240" s="180" t="s">
        <v>302</v>
      </c>
      <c r="Q1240" s="180" t="s">
        <v>7299</v>
      </c>
      <c r="R1240" s="320"/>
      <c r="S1240" s="180" t="s">
        <v>1799</v>
      </c>
      <c r="T1240" s="180" t="s">
        <v>3208</v>
      </c>
      <c r="U1240" s="180" t="s">
        <v>8</v>
      </c>
      <c r="V1240" s="180" t="s">
        <v>3252</v>
      </c>
      <c r="W1240" s="180" t="s">
        <v>3265</v>
      </c>
      <c r="X1240" s="180" t="s">
        <v>7300</v>
      </c>
      <c r="Y1240" s="180" t="s">
        <v>3265</v>
      </c>
      <c r="Z1240" s="180" t="s">
        <v>40</v>
      </c>
      <c r="AA1240" s="320"/>
      <c r="AE1240" s="320"/>
    </row>
    <row r="1241" spans="14:31" ht="14" x14ac:dyDescent="0.3">
      <c r="N1241" s="180" t="s">
        <v>3061</v>
      </c>
      <c r="O1241" s="180" t="s">
        <v>7301</v>
      </c>
      <c r="P1241" s="180" t="s">
        <v>208</v>
      </c>
      <c r="Q1241" s="180" t="s">
        <v>7302</v>
      </c>
      <c r="R1241" s="320"/>
      <c r="S1241" s="180" t="s">
        <v>1799</v>
      </c>
      <c r="T1241" s="180" t="s">
        <v>3208</v>
      </c>
      <c r="U1241" s="180" t="s">
        <v>8</v>
      </c>
      <c r="V1241" s="180" t="s">
        <v>3252</v>
      </c>
      <c r="W1241" s="180" t="s">
        <v>3265</v>
      </c>
      <c r="X1241" s="180" t="s">
        <v>7303</v>
      </c>
      <c r="Y1241" s="180" t="s">
        <v>7304</v>
      </c>
      <c r="Z1241" s="180" t="s">
        <v>40</v>
      </c>
      <c r="AA1241" s="320"/>
      <c r="AE1241" s="320"/>
    </row>
    <row r="1242" spans="14:31" ht="14" x14ac:dyDescent="0.3">
      <c r="N1242" s="180" t="s">
        <v>3061</v>
      </c>
      <c r="O1242" s="180" t="s">
        <v>5685</v>
      </c>
      <c r="P1242" s="180" t="s">
        <v>208</v>
      </c>
      <c r="Q1242" s="180" t="s">
        <v>7305</v>
      </c>
      <c r="R1242" s="320"/>
      <c r="S1242" s="180" t="s">
        <v>1799</v>
      </c>
      <c r="T1242" s="180" t="s">
        <v>3208</v>
      </c>
      <c r="U1242" s="180" t="s">
        <v>8</v>
      </c>
      <c r="V1242" s="180" t="s">
        <v>3252</v>
      </c>
      <c r="W1242" s="180" t="s">
        <v>3265</v>
      </c>
      <c r="X1242" s="180" t="s">
        <v>7306</v>
      </c>
      <c r="Y1242" s="180" t="s">
        <v>3525</v>
      </c>
      <c r="Z1242" s="180" t="s">
        <v>40</v>
      </c>
      <c r="AA1242" s="320"/>
      <c r="AE1242" s="320"/>
    </row>
    <row r="1243" spans="14:31" ht="14" x14ac:dyDescent="0.3">
      <c r="N1243" s="180" t="s">
        <v>3061</v>
      </c>
      <c r="O1243" s="180" t="s">
        <v>4406</v>
      </c>
      <c r="P1243" s="180" t="s">
        <v>208</v>
      </c>
      <c r="Q1243" s="180" t="s">
        <v>7307</v>
      </c>
      <c r="R1243" s="320"/>
      <c r="S1243" s="180" t="s">
        <v>1799</v>
      </c>
      <c r="T1243" s="180" t="s">
        <v>3208</v>
      </c>
      <c r="U1243" s="180" t="s">
        <v>8</v>
      </c>
      <c r="V1243" s="180" t="s">
        <v>3252</v>
      </c>
      <c r="W1243" s="180" t="s">
        <v>3265</v>
      </c>
      <c r="X1243" s="180" t="s">
        <v>7308</v>
      </c>
      <c r="Y1243" s="180" t="s">
        <v>7309</v>
      </c>
      <c r="Z1243" s="180" t="s">
        <v>40</v>
      </c>
      <c r="AA1243" s="320"/>
      <c r="AE1243" s="320"/>
    </row>
    <row r="1244" spans="14:31" ht="14" x14ac:dyDescent="0.3">
      <c r="N1244" s="180" t="s">
        <v>3061</v>
      </c>
      <c r="O1244" s="180" t="s">
        <v>3107</v>
      </c>
      <c r="P1244" s="180" t="s">
        <v>208</v>
      </c>
      <c r="Q1244" s="180" t="s">
        <v>7310</v>
      </c>
      <c r="R1244" s="320"/>
      <c r="S1244" s="180" t="s">
        <v>1799</v>
      </c>
      <c r="T1244" s="180" t="s">
        <v>3208</v>
      </c>
      <c r="U1244" s="180" t="s">
        <v>8</v>
      </c>
      <c r="V1244" s="180" t="s">
        <v>3252</v>
      </c>
      <c r="W1244" s="180" t="s">
        <v>3265</v>
      </c>
      <c r="X1244" s="180" t="s">
        <v>7311</v>
      </c>
      <c r="Y1244" s="180" t="s">
        <v>7312</v>
      </c>
      <c r="Z1244" s="180" t="s">
        <v>40</v>
      </c>
      <c r="AA1244" s="320"/>
      <c r="AE1244" s="320"/>
    </row>
    <row r="1245" spans="14:31" ht="14" x14ac:dyDescent="0.3">
      <c r="N1245" s="180" t="s">
        <v>3061</v>
      </c>
      <c r="O1245" s="180" t="s">
        <v>7313</v>
      </c>
      <c r="P1245" s="180" t="s">
        <v>208</v>
      </c>
      <c r="Q1245" s="180" t="s">
        <v>7314</v>
      </c>
      <c r="R1245" s="320"/>
      <c r="S1245" s="180" t="s">
        <v>1799</v>
      </c>
      <c r="T1245" s="180" t="s">
        <v>3208</v>
      </c>
      <c r="U1245" s="180" t="s">
        <v>8</v>
      </c>
      <c r="V1245" s="180" t="s">
        <v>3252</v>
      </c>
      <c r="W1245" s="180" t="s">
        <v>3265</v>
      </c>
      <c r="X1245" s="180" t="s">
        <v>7315</v>
      </c>
      <c r="Y1245" s="180" t="s">
        <v>5607</v>
      </c>
      <c r="Z1245" s="180" t="s">
        <v>40</v>
      </c>
      <c r="AA1245" s="320"/>
      <c r="AE1245" s="320"/>
    </row>
    <row r="1246" spans="14:31" ht="14" x14ac:dyDescent="0.3">
      <c r="N1246" s="180" t="s">
        <v>3061</v>
      </c>
      <c r="O1246" s="180" t="s">
        <v>2490</v>
      </c>
      <c r="P1246" s="180" t="s">
        <v>208</v>
      </c>
      <c r="Q1246" s="180" t="s">
        <v>7316</v>
      </c>
      <c r="R1246" s="320"/>
      <c r="S1246" s="180" t="s">
        <v>1799</v>
      </c>
      <c r="T1246" s="180" t="s">
        <v>3208</v>
      </c>
      <c r="U1246" s="180" t="s">
        <v>8</v>
      </c>
      <c r="V1246" s="180" t="s">
        <v>3252</v>
      </c>
      <c r="W1246" s="180" t="s">
        <v>3265</v>
      </c>
      <c r="X1246" s="180" t="s">
        <v>7317</v>
      </c>
      <c r="Y1246" s="180" t="s">
        <v>7318</v>
      </c>
      <c r="Z1246" s="180" t="s">
        <v>40</v>
      </c>
      <c r="AA1246" s="320"/>
      <c r="AE1246" s="320"/>
    </row>
    <row r="1247" spans="14:31" ht="14" x14ac:dyDescent="0.3">
      <c r="N1247" s="180" t="s">
        <v>3061</v>
      </c>
      <c r="O1247" s="180" t="s">
        <v>3157</v>
      </c>
      <c r="P1247" s="180" t="s">
        <v>208</v>
      </c>
      <c r="Q1247" s="180" t="s">
        <v>7319</v>
      </c>
      <c r="R1247" s="320"/>
      <c r="S1247" s="180" t="s">
        <v>1799</v>
      </c>
      <c r="T1247" s="180" t="s">
        <v>3208</v>
      </c>
      <c r="U1247" s="180" t="s">
        <v>8</v>
      </c>
      <c r="V1247" s="180" t="s">
        <v>3252</v>
      </c>
      <c r="W1247" s="180" t="s">
        <v>3257</v>
      </c>
      <c r="X1247" s="180" t="s">
        <v>7320</v>
      </c>
      <c r="Y1247" s="180" t="s">
        <v>7321</v>
      </c>
      <c r="Z1247" s="180" t="s">
        <v>42</v>
      </c>
      <c r="AA1247" s="320"/>
      <c r="AE1247" s="320"/>
    </row>
    <row r="1248" spans="14:31" ht="14" x14ac:dyDescent="0.3">
      <c r="N1248" s="180" t="s">
        <v>3061</v>
      </c>
      <c r="O1248" s="180" t="s">
        <v>7322</v>
      </c>
      <c r="P1248" s="180" t="s">
        <v>208</v>
      </c>
      <c r="Q1248" s="180" t="s">
        <v>7323</v>
      </c>
      <c r="R1248" s="320"/>
      <c r="S1248" s="180" t="s">
        <v>1799</v>
      </c>
      <c r="T1248" s="180" t="s">
        <v>3208</v>
      </c>
      <c r="U1248" s="180" t="s">
        <v>8</v>
      </c>
      <c r="V1248" s="180" t="s">
        <v>3252</v>
      </c>
      <c r="W1248" s="180" t="s">
        <v>3257</v>
      </c>
      <c r="X1248" s="180" t="s">
        <v>7324</v>
      </c>
      <c r="Y1248" s="180" t="s">
        <v>7325</v>
      </c>
      <c r="Z1248" s="180" t="s">
        <v>42</v>
      </c>
      <c r="AA1248" s="320"/>
      <c r="AE1248" s="320"/>
    </row>
    <row r="1249" spans="14:31" ht="14" x14ac:dyDescent="0.3">
      <c r="N1249" s="180" t="s">
        <v>3061</v>
      </c>
      <c r="O1249" s="180" t="s">
        <v>3013</v>
      </c>
      <c r="P1249" s="180" t="s">
        <v>208</v>
      </c>
      <c r="Q1249" s="180" t="s">
        <v>7326</v>
      </c>
      <c r="R1249" s="320"/>
      <c r="S1249" s="180" t="s">
        <v>1799</v>
      </c>
      <c r="T1249" s="180" t="s">
        <v>3208</v>
      </c>
      <c r="U1249" s="180" t="s">
        <v>8</v>
      </c>
      <c r="V1249" s="180" t="s">
        <v>3252</v>
      </c>
      <c r="W1249" s="180" t="s">
        <v>3257</v>
      </c>
      <c r="X1249" s="180" t="s">
        <v>7327</v>
      </c>
      <c r="Y1249" s="180" t="s">
        <v>4846</v>
      </c>
      <c r="Z1249" s="180" t="s">
        <v>42</v>
      </c>
      <c r="AA1249" s="320"/>
      <c r="AE1249" s="320"/>
    </row>
    <row r="1250" spans="14:31" ht="14" x14ac:dyDescent="0.3">
      <c r="N1250" s="180" t="s">
        <v>3061</v>
      </c>
      <c r="O1250" s="180" t="s">
        <v>3056</v>
      </c>
      <c r="P1250" s="180" t="s">
        <v>208</v>
      </c>
      <c r="Q1250" s="180" t="s">
        <v>7328</v>
      </c>
      <c r="R1250" s="320"/>
      <c r="S1250" s="180" t="s">
        <v>1799</v>
      </c>
      <c r="T1250" s="180" t="s">
        <v>3208</v>
      </c>
      <c r="U1250" s="180" t="s">
        <v>8</v>
      </c>
      <c r="V1250" s="180" t="s">
        <v>3252</v>
      </c>
      <c r="W1250" s="180" t="s">
        <v>3257</v>
      </c>
      <c r="X1250" s="180" t="s">
        <v>7329</v>
      </c>
      <c r="Y1250" s="180" t="s">
        <v>7330</v>
      </c>
      <c r="Z1250" s="180" t="s">
        <v>42</v>
      </c>
      <c r="AA1250" s="320"/>
      <c r="AE1250" s="320"/>
    </row>
    <row r="1251" spans="14:31" ht="14" x14ac:dyDescent="0.3">
      <c r="N1251" s="180" t="s">
        <v>3061</v>
      </c>
      <c r="O1251" s="180" t="s">
        <v>7331</v>
      </c>
      <c r="P1251" s="180" t="s">
        <v>208</v>
      </c>
      <c r="Q1251" s="180" t="s">
        <v>7332</v>
      </c>
      <c r="R1251" s="320"/>
      <c r="S1251" s="180" t="s">
        <v>1799</v>
      </c>
      <c r="T1251" s="180" t="s">
        <v>3208</v>
      </c>
      <c r="U1251" s="180" t="s">
        <v>8</v>
      </c>
      <c r="V1251" s="180" t="s">
        <v>3252</v>
      </c>
      <c r="W1251" s="180" t="s">
        <v>3257</v>
      </c>
      <c r="X1251" s="180" t="s">
        <v>7333</v>
      </c>
      <c r="Y1251" s="180" t="s">
        <v>7334</v>
      </c>
      <c r="Z1251" s="180" t="s">
        <v>42</v>
      </c>
      <c r="AA1251" s="320"/>
      <c r="AE1251" s="320"/>
    </row>
    <row r="1252" spans="14:31" ht="14" x14ac:dyDescent="0.3">
      <c r="N1252" s="180" t="s">
        <v>3061</v>
      </c>
      <c r="O1252" s="180" t="s">
        <v>7335</v>
      </c>
      <c r="P1252" s="180" t="s">
        <v>208</v>
      </c>
      <c r="Q1252" s="180" t="s">
        <v>7336</v>
      </c>
      <c r="R1252" s="320"/>
      <c r="S1252" s="180" t="s">
        <v>1799</v>
      </c>
      <c r="T1252" s="180" t="s">
        <v>3208</v>
      </c>
      <c r="U1252" s="180" t="s">
        <v>8</v>
      </c>
      <c r="V1252" s="180" t="s">
        <v>3252</v>
      </c>
      <c r="W1252" s="180" t="s">
        <v>3257</v>
      </c>
      <c r="X1252" s="180" t="s">
        <v>7337</v>
      </c>
      <c r="Y1252" s="180" t="s">
        <v>7338</v>
      </c>
      <c r="Z1252" s="180" t="s">
        <v>42</v>
      </c>
      <c r="AA1252" s="320"/>
      <c r="AE1252" s="320"/>
    </row>
    <row r="1253" spans="14:31" ht="14" x14ac:dyDescent="0.3">
      <c r="N1253" s="180" t="s">
        <v>3061</v>
      </c>
      <c r="O1253" s="180" t="s">
        <v>7339</v>
      </c>
      <c r="P1253" s="180" t="s">
        <v>208</v>
      </c>
      <c r="Q1253" s="180" t="s">
        <v>7340</v>
      </c>
      <c r="R1253" s="320"/>
      <c r="S1253" s="180" t="s">
        <v>1799</v>
      </c>
      <c r="T1253" s="180" t="s">
        <v>3208</v>
      </c>
      <c r="U1253" s="180" t="s">
        <v>8</v>
      </c>
      <c r="V1253" s="180" t="s">
        <v>3252</v>
      </c>
      <c r="W1253" s="180" t="s">
        <v>3257</v>
      </c>
      <c r="X1253" s="180" t="s">
        <v>7341</v>
      </c>
      <c r="Y1253" s="180" t="s">
        <v>7342</v>
      </c>
      <c r="Z1253" s="180" t="s">
        <v>42</v>
      </c>
      <c r="AA1253" s="320"/>
      <c r="AE1253" s="320"/>
    </row>
    <row r="1254" spans="14:31" ht="14" x14ac:dyDescent="0.3">
      <c r="N1254" s="180" t="s">
        <v>3061</v>
      </c>
      <c r="O1254" s="180" t="s">
        <v>7343</v>
      </c>
      <c r="P1254" s="180" t="s">
        <v>208</v>
      </c>
      <c r="Q1254" s="180" t="s">
        <v>7344</v>
      </c>
      <c r="R1254" s="320"/>
      <c r="S1254" s="180" t="s">
        <v>1799</v>
      </c>
      <c r="T1254" s="180" t="s">
        <v>3208</v>
      </c>
      <c r="U1254" s="180" t="s">
        <v>8</v>
      </c>
      <c r="V1254" s="180" t="s">
        <v>3252</v>
      </c>
      <c r="W1254" s="180" t="s">
        <v>3257</v>
      </c>
      <c r="X1254" s="180" t="s">
        <v>7345</v>
      </c>
      <c r="Y1254" s="180" t="s">
        <v>3983</v>
      </c>
      <c r="Z1254" s="180" t="s">
        <v>42</v>
      </c>
      <c r="AA1254" s="320"/>
      <c r="AE1254" s="320"/>
    </row>
    <row r="1255" spans="14:31" ht="14" x14ac:dyDescent="0.3">
      <c r="N1255" s="180" t="s">
        <v>3061</v>
      </c>
      <c r="O1255" s="180" t="s">
        <v>7346</v>
      </c>
      <c r="P1255" s="180" t="s">
        <v>208</v>
      </c>
      <c r="Q1255" s="180" t="s">
        <v>7347</v>
      </c>
      <c r="R1255" s="320"/>
      <c r="S1255" s="180" t="s">
        <v>1799</v>
      </c>
      <c r="T1255" s="180" t="s">
        <v>3208</v>
      </c>
      <c r="U1255" s="180" t="s">
        <v>8</v>
      </c>
      <c r="V1255" s="180" t="s">
        <v>3252</v>
      </c>
      <c r="W1255" s="180" t="s">
        <v>3257</v>
      </c>
      <c r="X1255" s="180" t="s">
        <v>7348</v>
      </c>
      <c r="Y1255" s="180" t="s">
        <v>7349</v>
      </c>
      <c r="Z1255" s="180" t="s">
        <v>42</v>
      </c>
      <c r="AA1255" s="320"/>
      <c r="AE1255" s="320"/>
    </row>
    <row r="1256" spans="14:31" ht="14" x14ac:dyDescent="0.3">
      <c r="N1256" s="180" t="s">
        <v>3061</v>
      </c>
      <c r="O1256" s="180" t="s">
        <v>3215</v>
      </c>
      <c r="P1256" s="180" t="s">
        <v>208</v>
      </c>
      <c r="Q1256" s="180" t="s">
        <v>7350</v>
      </c>
      <c r="R1256" s="320"/>
      <c r="S1256" s="180" t="s">
        <v>1799</v>
      </c>
      <c r="T1256" s="180" t="s">
        <v>3208</v>
      </c>
      <c r="U1256" s="180" t="s">
        <v>8</v>
      </c>
      <c r="V1256" s="180" t="s">
        <v>3252</v>
      </c>
      <c r="W1256" s="180" t="s">
        <v>3257</v>
      </c>
      <c r="X1256" s="180" t="s">
        <v>7351</v>
      </c>
      <c r="Y1256" s="180" t="s">
        <v>7352</v>
      </c>
      <c r="Z1256" s="180" t="s">
        <v>42</v>
      </c>
      <c r="AA1256" s="320"/>
      <c r="AE1256" s="320"/>
    </row>
    <row r="1257" spans="14:31" ht="14" x14ac:dyDescent="0.3">
      <c r="N1257" s="180" t="s">
        <v>3061</v>
      </c>
      <c r="O1257" s="180" t="s">
        <v>7353</v>
      </c>
      <c r="P1257" s="180" t="s">
        <v>208</v>
      </c>
      <c r="Q1257" s="180" t="s">
        <v>7354</v>
      </c>
      <c r="R1257" s="320"/>
      <c r="S1257" s="180" t="s">
        <v>1799</v>
      </c>
      <c r="T1257" s="180" t="s">
        <v>3208</v>
      </c>
      <c r="U1257" s="180" t="s">
        <v>8</v>
      </c>
      <c r="V1257" s="180" t="s">
        <v>3252</v>
      </c>
      <c r="W1257" s="180" t="s">
        <v>3257</v>
      </c>
      <c r="X1257" s="180" t="s">
        <v>7355</v>
      </c>
      <c r="Y1257" s="180" t="s">
        <v>705</v>
      </c>
      <c r="Z1257" s="180" t="s">
        <v>42</v>
      </c>
      <c r="AA1257" s="320"/>
      <c r="AE1257" s="320"/>
    </row>
    <row r="1258" spans="14:31" ht="14" x14ac:dyDescent="0.3">
      <c r="N1258" s="180" t="s">
        <v>3061</v>
      </c>
      <c r="O1258" s="180" t="s">
        <v>7356</v>
      </c>
      <c r="P1258" s="180" t="s">
        <v>208</v>
      </c>
      <c r="Q1258" s="180" t="s">
        <v>7357</v>
      </c>
      <c r="R1258" s="320"/>
      <c r="S1258" s="180" t="s">
        <v>1799</v>
      </c>
      <c r="T1258" s="180" t="s">
        <v>3208</v>
      </c>
      <c r="U1258" s="180" t="s">
        <v>8</v>
      </c>
      <c r="V1258" s="180" t="s">
        <v>3252</v>
      </c>
      <c r="W1258" s="180" t="s">
        <v>3257</v>
      </c>
      <c r="X1258" s="180" t="s">
        <v>7358</v>
      </c>
      <c r="Y1258" s="180" t="s">
        <v>7359</v>
      </c>
      <c r="Z1258" s="180" t="s">
        <v>42</v>
      </c>
      <c r="AA1258" s="320"/>
      <c r="AE1258" s="320"/>
    </row>
    <row r="1259" spans="14:31" ht="14" x14ac:dyDescent="0.3">
      <c r="N1259" s="180" t="s">
        <v>3061</v>
      </c>
      <c r="O1259" s="180" t="s">
        <v>7360</v>
      </c>
      <c r="P1259" s="180" t="s">
        <v>208</v>
      </c>
      <c r="Q1259" s="180" t="s">
        <v>7361</v>
      </c>
      <c r="R1259" s="320"/>
      <c r="S1259" s="180" t="s">
        <v>1799</v>
      </c>
      <c r="T1259" s="180" t="s">
        <v>3208</v>
      </c>
      <c r="U1259" s="180" t="s">
        <v>8</v>
      </c>
      <c r="V1259" s="180" t="s">
        <v>3252</v>
      </c>
      <c r="W1259" s="180" t="s">
        <v>3257</v>
      </c>
      <c r="X1259" s="180" t="s">
        <v>7362</v>
      </c>
      <c r="Y1259" s="180" t="s">
        <v>7363</v>
      </c>
      <c r="Z1259" s="180" t="s">
        <v>42</v>
      </c>
      <c r="AA1259" s="320"/>
      <c r="AE1259" s="320"/>
    </row>
    <row r="1260" spans="14:31" ht="14" x14ac:dyDescent="0.3">
      <c r="N1260" s="180" t="s">
        <v>3061</v>
      </c>
      <c r="O1260" s="180" t="s">
        <v>7364</v>
      </c>
      <c r="P1260" s="180" t="s">
        <v>208</v>
      </c>
      <c r="Q1260" s="180" t="s">
        <v>7365</v>
      </c>
      <c r="R1260" s="320"/>
      <c r="S1260" s="180" t="s">
        <v>1799</v>
      </c>
      <c r="T1260" s="180" t="s">
        <v>3208</v>
      </c>
      <c r="U1260" s="180" t="s">
        <v>8</v>
      </c>
      <c r="V1260" s="180" t="s">
        <v>3252</v>
      </c>
      <c r="W1260" s="180" t="s">
        <v>3257</v>
      </c>
      <c r="X1260" s="180" t="s">
        <v>7366</v>
      </c>
      <c r="Y1260" s="180" t="s">
        <v>7367</v>
      </c>
      <c r="Z1260" s="180" t="s">
        <v>42</v>
      </c>
      <c r="AA1260" s="320"/>
      <c r="AE1260" s="320"/>
    </row>
    <row r="1261" spans="14:31" ht="14" x14ac:dyDescent="0.3">
      <c r="N1261" s="180" t="s">
        <v>3061</v>
      </c>
      <c r="O1261" s="180" t="s">
        <v>3003</v>
      </c>
      <c r="P1261" s="180" t="s">
        <v>208</v>
      </c>
      <c r="Q1261" s="180" t="s">
        <v>7368</v>
      </c>
      <c r="R1261" s="320"/>
      <c r="S1261" s="180" t="s">
        <v>1799</v>
      </c>
      <c r="T1261" s="180" t="s">
        <v>3208</v>
      </c>
      <c r="U1261" s="180" t="s">
        <v>8</v>
      </c>
      <c r="V1261" s="180" t="s">
        <v>3252</v>
      </c>
      <c r="W1261" s="180" t="s">
        <v>3263</v>
      </c>
      <c r="X1261" s="180" t="s">
        <v>7369</v>
      </c>
      <c r="Y1261" s="180" t="s">
        <v>3263</v>
      </c>
      <c r="Z1261" s="180" t="s">
        <v>44</v>
      </c>
      <c r="AA1261" s="320"/>
      <c r="AE1261" s="320"/>
    </row>
    <row r="1262" spans="14:31" ht="14" x14ac:dyDescent="0.3">
      <c r="N1262" s="180" t="s">
        <v>469</v>
      </c>
      <c r="O1262" s="180" t="s">
        <v>6902</v>
      </c>
      <c r="P1262" s="180" t="s">
        <v>16</v>
      </c>
      <c r="Q1262" s="180" t="s">
        <v>6901</v>
      </c>
      <c r="R1262" s="320"/>
      <c r="S1262" s="180" t="s">
        <v>1799</v>
      </c>
      <c r="T1262" s="180" t="s">
        <v>3208</v>
      </c>
      <c r="U1262" s="180" t="s">
        <v>8</v>
      </c>
      <c r="V1262" s="180" t="s">
        <v>3252</v>
      </c>
      <c r="W1262" s="180" t="s">
        <v>3263</v>
      </c>
      <c r="X1262" s="180" t="s">
        <v>7370</v>
      </c>
      <c r="Y1262" s="180" t="s">
        <v>7371</v>
      </c>
      <c r="Z1262" s="180" t="s">
        <v>44</v>
      </c>
      <c r="AA1262" s="320"/>
      <c r="AE1262" s="320"/>
    </row>
    <row r="1263" spans="14:31" ht="14" x14ac:dyDescent="0.3">
      <c r="N1263" s="180" t="s">
        <v>469</v>
      </c>
      <c r="O1263" s="180" t="s">
        <v>6899</v>
      </c>
      <c r="P1263" s="180" t="s">
        <v>16</v>
      </c>
      <c r="Q1263" s="180" t="s">
        <v>6898</v>
      </c>
      <c r="R1263" s="320"/>
      <c r="S1263" s="180" t="s">
        <v>1799</v>
      </c>
      <c r="T1263" s="180" t="s">
        <v>3208</v>
      </c>
      <c r="U1263" s="180" t="s">
        <v>8</v>
      </c>
      <c r="V1263" s="180" t="s">
        <v>3252</v>
      </c>
      <c r="W1263" s="180" t="s">
        <v>3263</v>
      </c>
      <c r="X1263" s="180" t="s">
        <v>7372</v>
      </c>
      <c r="Y1263" s="180" t="s">
        <v>7373</v>
      </c>
      <c r="Z1263" s="180" t="s">
        <v>44</v>
      </c>
      <c r="AA1263" s="320"/>
      <c r="AE1263" s="320"/>
    </row>
    <row r="1264" spans="14:31" ht="14" x14ac:dyDescent="0.3">
      <c r="N1264" s="180" t="s">
        <v>469</v>
      </c>
      <c r="O1264" s="180" t="s">
        <v>6889</v>
      </c>
      <c r="P1264" s="180" t="s">
        <v>16</v>
      </c>
      <c r="Q1264" s="180" t="s">
        <v>6888</v>
      </c>
      <c r="R1264" s="320"/>
      <c r="S1264" s="180" t="s">
        <v>1799</v>
      </c>
      <c r="T1264" s="180" t="s">
        <v>3208</v>
      </c>
      <c r="U1264" s="180" t="s">
        <v>8</v>
      </c>
      <c r="V1264" s="180" t="s">
        <v>3252</v>
      </c>
      <c r="W1264" s="180" t="s">
        <v>3263</v>
      </c>
      <c r="X1264" s="180" t="s">
        <v>7374</v>
      </c>
      <c r="Y1264" s="180" t="s">
        <v>6772</v>
      </c>
      <c r="Z1264" s="180" t="s">
        <v>44</v>
      </c>
      <c r="AA1264" s="320"/>
      <c r="AE1264" s="320"/>
    </row>
    <row r="1265" spans="14:31" ht="14" x14ac:dyDescent="0.3">
      <c r="N1265" s="180" t="s">
        <v>469</v>
      </c>
      <c r="O1265" s="180" t="s">
        <v>6893</v>
      </c>
      <c r="P1265" s="180" t="s">
        <v>16</v>
      </c>
      <c r="Q1265" s="180" t="s">
        <v>6892</v>
      </c>
      <c r="R1265" s="320"/>
      <c r="S1265" s="180" t="s">
        <v>1799</v>
      </c>
      <c r="T1265" s="180" t="s">
        <v>3208</v>
      </c>
      <c r="U1265" s="180" t="s">
        <v>8</v>
      </c>
      <c r="V1265" s="180" t="s">
        <v>3252</v>
      </c>
      <c r="W1265" s="180" t="s">
        <v>3263</v>
      </c>
      <c r="X1265" s="180" t="s">
        <v>7375</v>
      </c>
      <c r="Y1265" s="180" t="s">
        <v>3962</v>
      </c>
      <c r="Z1265" s="180" t="s">
        <v>44</v>
      </c>
      <c r="AA1265" s="320"/>
      <c r="AE1265" s="320"/>
    </row>
    <row r="1266" spans="14:31" ht="14" x14ac:dyDescent="0.3">
      <c r="N1266" s="180" t="s">
        <v>469</v>
      </c>
      <c r="O1266" s="180" t="s">
        <v>5358</v>
      </c>
      <c r="P1266" s="180" t="s">
        <v>16</v>
      </c>
      <c r="Q1266" s="180" t="s">
        <v>6900</v>
      </c>
      <c r="R1266" s="320"/>
      <c r="S1266" s="180" t="s">
        <v>1799</v>
      </c>
      <c r="T1266" s="180" t="s">
        <v>3208</v>
      </c>
      <c r="U1266" s="180" t="s">
        <v>8</v>
      </c>
      <c r="V1266" s="180" t="s">
        <v>3252</v>
      </c>
      <c r="W1266" s="180" t="s">
        <v>3263</v>
      </c>
      <c r="X1266" s="180" t="s">
        <v>7376</v>
      </c>
      <c r="Y1266" s="180" t="s">
        <v>4016</v>
      </c>
      <c r="Z1266" s="180" t="s">
        <v>44</v>
      </c>
      <c r="AA1266" s="320"/>
      <c r="AE1266" s="320"/>
    </row>
    <row r="1267" spans="14:31" ht="14" x14ac:dyDescent="0.3">
      <c r="N1267" s="180" t="s">
        <v>469</v>
      </c>
      <c r="O1267" s="180" t="s">
        <v>6897</v>
      </c>
      <c r="P1267" s="180" t="s">
        <v>16</v>
      </c>
      <c r="Q1267" s="180" t="s">
        <v>6896</v>
      </c>
      <c r="R1267" s="320"/>
      <c r="S1267" s="180" t="s">
        <v>1799</v>
      </c>
      <c r="T1267" s="180" t="s">
        <v>3208</v>
      </c>
      <c r="U1267" s="180" t="s">
        <v>8</v>
      </c>
      <c r="V1267" s="180" t="s">
        <v>3252</v>
      </c>
      <c r="W1267" s="180" t="s">
        <v>3263</v>
      </c>
      <c r="X1267" s="180" t="s">
        <v>7377</v>
      </c>
      <c r="Y1267" s="180" t="s">
        <v>7378</v>
      </c>
      <c r="Z1267" s="180" t="s">
        <v>44</v>
      </c>
      <c r="AA1267" s="320"/>
      <c r="AE1267" s="320"/>
    </row>
    <row r="1268" spans="14:31" ht="14" x14ac:dyDescent="0.3">
      <c r="N1268" s="180" t="s">
        <v>469</v>
      </c>
      <c r="O1268" s="180" t="s">
        <v>6886</v>
      </c>
      <c r="P1268" s="180" t="s">
        <v>16</v>
      </c>
      <c r="Q1268" s="180" t="s">
        <v>6885</v>
      </c>
      <c r="R1268" s="320"/>
      <c r="S1268" s="180" t="s">
        <v>1799</v>
      </c>
      <c r="T1268" s="180" t="s">
        <v>3208</v>
      </c>
      <c r="U1268" s="180" t="s">
        <v>8</v>
      </c>
      <c r="V1268" s="180" t="s">
        <v>3252</v>
      </c>
      <c r="W1268" s="180" t="s">
        <v>3263</v>
      </c>
      <c r="X1268" s="180" t="s">
        <v>7379</v>
      </c>
      <c r="Y1268" s="180" t="s">
        <v>4084</v>
      </c>
      <c r="Z1268" s="180" t="s">
        <v>44</v>
      </c>
      <c r="AA1268" s="320"/>
      <c r="AE1268" s="320"/>
    </row>
    <row r="1269" spans="14:31" ht="14" x14ac:dyDescent="0.3">
      <c r="N1269" s="180" t="s">
        <v>469</v>
      </c>
      <c r="O1269" s="180" t="s">
        <v>6895</v>
      </c>
      <c r="P1269" s="180" t="s">
        <v>16</v>
      </c>
      <c r="Q1269" s="180" t="s">
        <v>6894</v>
      </c>
      <c r="R1269" s="320"/>
      <c r="S1269" s="180" t="s">
        <v>1799</v>
      </c>
      <c r="T1269" s="180" t="s">
        <v>3208</v>
      </c>
      <c r="U1269" s="180" t="s">
        <v>8</v>
      </c>
      <c r="V1269" s="180" t="s">
        <v>3252</v>
      </c>
      <c r="W1269" s="180" t="s">
        <v>3263</v>
      </c>
      <c r="X1269" s="180" t="s">
        <v>7380</v>
      </c>
      <c r="Y1269" s="180" t="s">
        <v>1123</v>
      </c>
      <c r="Z1269" s="180" t="s">
        <v>44</v>
      </c>
      <c r="AA1269" s="320"/>
      <c r="AE1269" s="320"/>
    </row>
    <row r="1270" spans="14:31" ht="14" x14ac:dyDescent="0.3">
      <c r="N1270" s="180" t="s">
        <v>469</v>
      </c>
      <c r="O1270" s="180" t="s">
        <v>6891</v>
      </c>
      <c r="P1270" s="180" t="s">
        <v>16</v>
      </c>
      <c r="Q1270" s="180" t="s">
        <v>6890</v>
      </c>
      <c r="R1270" s="320"/>
      <c r="S1270" s="180" t="s">
        <v>1799</v>
      </c>
      <c r="T1270" s="180" t="s">
        <v>3208</v>
      </c>
      <c r="U1270" s="180" t="s">
        <v>8</v>
      </c>
      <c r="V1270" s="180" t="s">
        <v>3252</v>
      </c>
      <c r="W1270" s="180" t="s">
        <v>3263</v>
      </c>
      <c r="X1270" s="180" t="s">
        <v>7381</v>
      </c>
      <c r="Y1270" s="180" t="s">
        <v>7382</v>
      </c>
      <c r="Z1270" s="180" t="s">
        <v>44</v>
      </c>
      <c r="AA1270" s="320"/>
      <c r="AE1270" s="320"/>
    </row>
    <row r="1271" spans="14:31" ht="14" x14ac:dyDescent="0.3">
      <c r="N1271" s="180" t="s">
        <v>3081</v>
      </c>
      <c r="O1271" s="180" t="s">
        <v>7383</v>
      </c>
      <c r="P1271" s="180" t="s">
        <v>117</v>
      </c>
      <c r="Q1271" s="180" t="s">
        <v>7384</v>
      </c>
      <c r="R1271" s="320"/>
      <c r="S1271" s="180" t="s">
        <v>1799</v>
      </c>
      <c r="T1271" s="180" t="s">
        <v>3208</v>
      </c>
      <c r="U1271" s="180" t="s">
        <v>8</v>
      </c>
      <c r="V1271" s="180" t="s">
        <v>3252</v>
      </c>
      <c r="W1271" s="180" t="s">
        <v>3263</v>
      </c>
      <c r="X1271" s="180" t="s">
        <v>7385</v>
      </c>
      <c r="Y1271" s="180" t="s">
        <v>5803</v>
      </c>
      <c r="Z1271" s="180" t="s">
        <v>44</v>
      </c>
      <c r="AA1271" s="320"/>
      <c r="AE1271" s="320"/>
    </row>
    <row r="1272" spans="14:31" ht="14" x14ac:dyDescent="0.3">
      <c r="N1272" s="180" t="s">
        <v>3081</v>
      </c>
      <c r="O1272" s="180" t="s">
        <v>7386</v>
      </c>
      <c r="P1272" s="180" t="s">
        <v>117</v>
      </c>
      <c r="Q1272" s="180" t="s">
        <v>7387</v>
      </c>
      <c r="R1272" s="320"/>
      <c r="S1272" s="180" t="s">
        <v>1799</v>
      </c>
      <c r="T1272" s="180" t="s">
        <v>3208</v>
      </c>
      <c r="U1272" s="180" t="s">
        <v>8</v>
      </c>
      <c r="V1272" s="180" t="s">
        <v>3252</v>
      </c>
      <c r="W1272" s="180" t="s">
        <v>3263</v>
      </c>
      <c r="X1272" s="180" t="s">
        <v>7388</v>
      </c>
      <c r="Y1272" s="180" t="s">
        <v>7338</v>
      </c>
      <c r="Z1272" s="180" t="s">
        <v>44</v>
      </c>
      <c r="AA1272" s="320"/>
      <c r="AE1272" s="320"/>
    </row>
    <row r="1273" spans="14:31" ht="14" x14ac:dyDescent="0.3">
      <c r="N1273" s="180" t="s">
        <v>3081</v>
      </c>
      <c r="O1273" s="180" t="s">
        <v>7389</v>
      </c>
      <c r="P1273" s="180" t="s">
        <v>117</v>
      </c>
      <c r="Q1273" s="180" t="s">
        <v>7390</v>
      </c>
      <c r="R1273" s="320"/>
      <c r="S1273" s="180" t="s">
        <v>1799</v>
      </c>
      <c r="T1273" s="180" t="s">
        <v>3208</v>
      </c>
      <c r="U1273" s="180" t="s">
        <v>8</v>
      </c>
      <c r="V1273" s="180" t="s">
        <v>3252</v>
      </c>
      <c r="W1273" s="180" t="s">
        <v>3263</v>
      </c>
      <c r="X1273" s="180" t="s">
        <v>7391</v>
      </c>
      <c r="Y1273" s="180" t="s">
        <v>7392</v>
      </c>
      <c r="Z1273" s="180" t="s">
        <v>44</v>
      </c>
      <c r="AA1273" s="320"/>
      <c r="AE1273" s="320"/>
    </row>
    <row r="1274" spans="14:31" ht="14" x14ac:dyDescent="0.3">
      <c r="N1274" s="180" t="s">
        <v>3081</v>
      </c>
      <c r="O1274" s="180" t="s">
        <v>5677</v>
      </c>
      <c r="P1274" s="180" t="s">
        <v>117</v>
      </c>
      <c r="Q1274" s="180" t="s">
        <v>7393</v>
      </c>
      <c r="R1274" s="320"/>
      <c r="S1274" s="180" t="s">
        <v>1799</v>
      </c>
      <c r="T1274" s="180" t="s">
        <v>3208</v>
      </c>
      <c r="U1274" s="180" t="s">
        <v>3233</v>
      </c>
      <c r="V1274" s="180" t="s">
        <v>3232</v>
      </c>
      <c r="W1274" s="180" t="s">
        <v>3236</v>
      </c>
      <c r="X1274" s="180" t="s">
        <v>4013</v>
      </c>
      <c r="Y1274" s="180" t="s">
        <v>3920</v>
      </c>
      <c r="Z1274" s="180" t="s">
        <v>245</v>
      </c>
      <c r="AA1274" s="320"/>
      <c r="AE1274" s="320"/>
    </row>
    <row r="1275" spans="14:31" ht="14" x14ac:dyDescent="0.3">
      <c r="N1275" s="180" t="s">
        <v>3081</v>
      </c>
      <c r="O1275" s="180" t="s">
        <v>7394</v>
      </c>
      <c r="P1275" s="180" t="s">
        <v>117</v>
      </c>
      <c r="Q1275" s="180" t="s">
        <v>7395</v>
      </c>
      <c r="R1275" s="320"/>
      <c r="S1275" s="180" t="s">
        <v>1799</v>
      </c>
      <c r="T1275" s="180" t="s">
        <v>3208</v>
      </c>
      <c r="U1275" s="180" t="s">
        <v>3233</v>
      </c>
      <c r="V1275" s="180" t="s">
        <v>3232</v>
      </c>
      <c r="W1275" s="180" t="s">
        <v>3236</v>
      </c>
      <c r="X1275" s="180" t="s">
        <v>4028</v>
      </c>
      <c r="Y1275" s="180" t="s">
        <v>4027</v>
      </c>
      <c r="Z1275" s="180" t="s">
        <v>245</v>
      </c>
      <c r="AA1275" s="320"/>
      <c r="AE1275" s="320"/>
    </row>
    <row r="1276" spans="14:31" ht="14" x14ac:dyDescent="0.3">
      <c r="N1276" s="180" t="s">
        <v>3081</v>
      </c>
      <c r="O1276" s="180" t="s">
        <v>3929</v>
      </c>
      <c r="P1276" s="180" t="s">
        <v>117</v>
      </c>
      <c r="Q1276" s="180" t="s">
        <v>7396</v>
      </c>
      <c r="R1276" s="320"/>
      <c r="S1276" s="180" t="s">
        <v>1799</v>
      </c>
      <c r="T1276" s="180" t="s">
        <v>3208</v>
      </c>
      <c r="U1276" s="180" t="s">
        <v>3233</v>
      </c>
      <c r="V1276" s="180" t="s">
        <v>3232</v>
      </c>
      <c r="W1276" s="180" t="s">
        <v>3236</v>
      </c>
      <c r="X1276" s="180" t="s">
        <v>4024</v>
      </c>
      <c r="Y1276" s="180" t="s">
        <v>4023</v>
      </c>
      <c r="Z1276" s="180" t="s">
        <v>245</v>
      </c>
      <c r="AA1276" s="320"/>
      <c r="AE1276" s="320"/>
    </row>
    <row r="1277" spans="14:31" ht="14" x14ac:dyDescent="0.3">
      <c r="N1277" s="180" t="s">
        <v>3081</v>
      </c>
      <c r="O1277" s="180" t="s">
        <v>3598</v>
      </c>
      <c r="P1277" s="180" t="s">
        <v>117</v>
      </c>
      <c r="Q1277" s="180" t="s">
        <v>7397</v>
      </c>
      <c r="R1277" s="320"/>
      <c r="S1277" s="180" t="s">
        <v>1799</v>
      </c>
      <c r="T1277" s="180" t="s">
        <v>3208</v>
      </c>
      <c r="U1277" s="180" t="s">
        <v>3233</v>
      </c>
      <c r="V1277" s="180" t="s">
        <v>3232</v>
      </c>
      <c r="W1277" s="180" t="s">
        <v>3236</v>
      </c>
      <c r="X1277" s="180" t="s">
        <v>4020</v>
      </c>
      <c r="Y1277" s="180" t="s">
        <v>708</v>
      </c>
      <c r="Z1277" s="180" t="s">
        <v>245</v>
      </c>
      <c r="AA1277" s="320"/>
      <c r="AE1277" s="320"/>
    </row>
    <row r="1278" spans="14:31" ht="14" x14ac:dyDescent="0.3">
      <c r="N1278" s="180" t="s">
        <v>3081</v>
      </c>
      <c r="O1278" s="180" t="s">
        <v>7334</v>
      </c>
      <c r="P1278" s="180" t="s">
        <v>117</v>
      </c>
      <c r="Q1278" s="180" t="s">
        <v>7398</v>
      </c>
      <c r="R1278" s="320"/>
      <c r="S1278" s="180" t="s">
        <v>1799</v>
      </c>
      <c r="T1278" s="180" t="s">
        <v>3208</v>
      </c>
      <c r="U1278" s="180" t="s">
        <v>3233</v>
      </c>
      <c r="V1278" s="180" t="s">
        <v>3232</v>
      </c>
      <c r="W1278" s="180" t="s">
        <v>3236</v>
      </c>
      <c r="X1278" s="180" t="s">
        <v>4009</v>
      </c>
      <c r="Y1278" s="180" t="s">
        <v>3236</v>
      </c>
      <c r="Z1278" s="180" t="s">
        <v>245</v>
      </c>
      <c r="AA1278" s="320"/>
      <c r="AE1278" s="320"/>
    </row>
    <row r="1279" spans="14:31" ht="14" x14ac:dyDescent="0.3">
      <c r="N1279" s="180" t="s">
        <v>3081</v>
      </c>
      <c r="O1279" s="180" t="s">
        <v>4189</v>
      </c>
      <c r="P1279" s="180" t="s">
        <v>117</v>
      </c>
      <c r="Q1279" s="180" t="s">
        <v>7399</v>
      </c>
      <c r="R1279" s="320"/>
      <c r="S1279" s="180" t="s">
        <v>1799</v>
      </c>
      <c r="T1279" s="180" t="s">
        <v>3208</v>
      </c>
      <c r="U1279" s="180" t="s">
        <v>3233</v>
      </c>
      <c r="V1279" s="180" t="s">
        <v>3232</v>
      </c>
      <c r="W1279" s="180" t="s">
        <v>3236</v>
      </c>
      <c r="X1279" s="180" t="s">
        <v>4017</v>
      </c>
      <c r="Y1279" s="180" t="s">
        <v>4016</v>
      </c>
      <c r="Z1279" s="180" t="s">
        <v>245</v>
      </c>
      <c r="AA1279" s="320"/>
      <c r="AE1279" s="320"/>
    </row>
    <row r="1280" spans="14:31" ht="14" x14ac:dyDescent="0.3">
      <c r="N1280" s="180" t="s">
        <v>3081</v>
      </c>
      <c r="O1280" s="180" t="s">
        <v>5424</v>
      </c>
      <c r="P1280" s="180" t="s">
        <v>117</v>
      </c>
      <c r="Q1280" s="180" t="s">
        <v>7400</v>
      </c>
      <c r="R1280" s="320"/>
      <c r="S1280" s="180" t="s">
        <v>1799</v>
      </c>
      <c r="T1280" s="180" t="s">
        <v>3208</v>
      </c>
      <c r="U1280" s="180" t="s">
        <v>3233</v>
      </c>
      <c r="V1280" s="180" t="s">
        <v>3232</v>
      </c>
      <c r="W1280" s="180" t="s">
        <v>3236</v>
      </c>
      <c r="X1280" s="180" t="s">
        <v>4035</v>
      </c>
      <c r="Y1280" s="180" t="s">
        <v>4034</v>
      </c>
      <c r="Z1280" s="180" t="s">
        <v>245</v>
      </c>
      <c r="AA1280" s="320"/>
      <c r="AE1280" s="320"/>
    </row>
    <row r="1281" spans="14:31" ht="14" x14ac:dyDescent="0.3">
      <c r="N1281" s="180" t="s">
        <v>3081</v>
      </c>
      <c r="O1281" s="180" t="s">
        <v>7401</v>
      </c>
      <c r="P1281" s="180" t="s">
        <v>117</v>
      </c>
      <c r="Q1281" s="180" t="s">
        <v>7402</v>
      </c>
      <c r="R1281" s="320"/>
      <c r="S1281" s="180" t="s">
        <v>1799</v>
      </c>
      <c r="T1281" s="180" t="s">
        <v>3208</v>
      </c>
      <c r="U1281" s="180" t="s">
        <v>3233</v>
      </c>
      <c r="V1281" s="180" t="s">
        <v>3232</v>
      </c>
      <c r="W1281" s="180" t="s">
        <v>3236</v>
      </c>
      <c r="X1281" s="180" t="s">
        <v>4031</v>
      </c>
      <c r="Y1281" s="180" t="s">
        <v>4030</v>
      </c>
      <c r="Z1281" s="180" t="s">
        <v>245</v>
      </c>
      <c r="AA1281" s="320"/>
      <c r="AE1281" s="320"/>
    </row>
    <row r="1282" spans="14:31" ht="14" x14ac:dyDescent="0.3">
      <c r="N1282" s="180" t="s">
        <v>3081</v>
      </c>
      <c r="O1282" s="180" t="s">
        <v>106</v>
      </c>
      <c r="P1282" s="180" t="s">
        <v>117</v>
      </c>
      <c r="Q1282" s="180" t="s">
        <v>7403</v>
      </c>
      <c r="R1282" s="320"/>
      <c r="S1282" s="180" t="s">
        <v>1799</v>
      </c>
      <c r="T1282" s="180" t="s">
        <v>3208</v>
      </c>
      <c r="U1282" s="180" t="s">
        <v>3233</v>
      </c>
      <c r="V1282" s="180" t="s">
        <v>3232</v>
      </c>
      <c r="W1282" s="180" t="s">
        <v>3251</v>
      </c>
      <c r="X1282" s="180" t="s">
        <v>4093</v>
      </c>
      <c r="Y1282" s="180" t="s">
        <v>4092</v>
      </c>
      <c r="Z1282" s="180" t="s">
        <v>247</v>
      </c>
      <c r="AA1282" s="320"/>
      <c r="AE1282" s="320"/>
    </row>
    <row r="1283" spans="14:31" ht="14" x14ac:dyDescent="0.3">
      <c r="N1283" s="180" t="s">
        <v>3081</v>
      </c>
      <c r="O1283" s="180" t="s">
        <v>7404</v>
      </c>
      <c r="P1283" s="180" t="s">
        <v>117</v>
      </c>
      <c r="Q1283" s="180" t="s">
        <v>7405</v>
      </c>
      <c r="R1283" s="320"/>
      <c r="S1283" s="180" t="s">
        <v>1799</v>
      </c>
      <c r="T1283" s="180" t="s">
        <v>3208</v>
      </c>
      <c r="U1283" s="180" t="s">
        <v>3233</v>
      </c>
      <c r="V1283" s="180" t="s">
        <v>3232</v>
      </c>
      <c r="W1283" s="180" t="s">
        <v>3251</v>
      </c>
      <c r="X1283" s="180" t="s">
        <v>4128</v>
      </c>
      <c r="Y1283" s="180" t="s">
        <v>4127</v>
      </c>
      <c r="Z1283" s="180" t="s">
        <v>247</v>
      </c>
      <c r="AA1283" s="320"/>
      <c r="AE1283" s="320"/>
    </row>
    <row r="1284" spans="14:31" ht="14" x14ac:dyDescent="0.3">
      <c r="N1284" s="180" t="s">
        <v>3081</v>
      </c>
      <c r="O1284" s="180" t="s">
        <v>7406</v>
      </c>
      <c r="P1284" s="180" t="s">
        <v>117</v>
      </c>
      <c r="Q1284" s="180" t="s">
        <v>7407</v>
      </c>
      <c r="R1284" s="320"/>
      <c r="S1284" s="180" t="s">
        <v>1799</v>
      </c>
      <c r="T1284" s="180" t="s">
        <v>3208</v>
      </c>
      <c r="U1284" s="180" t="s">
        <v>3233</v>
      </c>
      <c r="V1284" s="180" t="s">
        <v>3232</v>
      </c>
      <c r="W1284" s="180" t="s">
        <v>3251</v>
      </c>
      <c r="X1284" s="180" t="s">
        <v>4132</v>
      </c>
      <c r="Y1284" s="180" t="s">
        <v>4131</v>
      </c>
      <c r="Z1284" s="180" t="s">
        <v>247</v>
      </c>
      <c r="AA1284" s="320"/>
      <c r="AE1284" s="320"/>
    </row>
    <row r="1285" spans="14:31" ht="14" x14ac:dyDescent="0.3">
      <c r="N1285" s="180" t="s">
        <v>3081</v>
      </c>
      <c r="O1285" s="180" t="s">
        <v>6007</v>
      </c>
      <c r="P1285" s="180" t="s">
        <v>117</v>
      </c>
      <c r="Q1285" s="180" t="s">
        <v>7408</v>
      </c>
      <c r="R1285" s="320"/>
      <c r="S1285" s="180" t="s">
        <v>1799</v>
      </c>
      <c r="T1285" s="180" t="s">
        <v>3208</v>
      </c>
      <c r="U1285" s="180" t="s">
        <v>3233</v>
      </c>
      <c r="V1285" s="180" t="s">
        <v>3232</v>
      </c>
      <c r="W1285" s="180" t="s">
        <v>3251</v>
      </c>
      <c r="X1285" s="180" t="s">
        <v>4109</v>
      </c>
      <c r="Y1285" s="180" t="s">
        <v>4108</v>
      </c>
      <c r="Z1285" s="180" t="s">
        <v>247</v>
      </c>
      <c r="AA1285" s="320"/>
      <c r="AE1285" s="320"/>
    </row>
    <row r="1286" spans="14:31" ht="14" x14ac:dyDescent="0.3">
      <c r="N1286" s="180" t="s">
        <v>3081</v>
      </c>
      <c r="O1286" s="180" t="s">
        <v>6019</v>
      </c>
      <c r="P1286" s="180" t="s">
        <v>117</v>
      </c>
      <c r="Q1286" s="180" t="s">
        <v>7409</v>
      </c>
      <c r="R1286" s="320"/>
      <c r="S1286" s="180" t="s">
        <v>1799</v>
      </c>
      <c r="T1286" s="180" t="s">
        <v>3208</v>
      </c>
      <c r="U1286" s="180" t="s">
        <v>3233</v>
      </c>
      <c r="V1286" s="180" t="s">
        <v>3232</v>
      </c>
      <c r="W1286" s="180" t="s">
        <v>3251</v>
      </c>
      <c r="X1286" s="180" t="s">
        <v>4121</v>
      </c>
      <c r="Y1286" s="180" t="s">
        <v>4120</v>
      </c>
      <c r="Z1286" s="180" t="s">
        <v>247</v>
      </c>
      <c r="AA1286" s="320"/>
      <c r="AE1286" s="320"/>
    </row>
    <row r="1287" spans="14:31" ht="14" x14ac:dyDescent="0.3">
      <c r="N1287" s="180" t="s">
        <v>3081</v>
      </c>
      <c r="O1287" s="180" t="s">
        <v>7410</v>
      </c>
      <c r="P1287" s="180" t="s">
        <v>117</v>
      </c>
      <c r="Q1287" s="180" t="s">
        <v>7411</v>
      </c>
      <c r="R1287" s="320"/>
      <c r="S1287" s="180" t="s">
        <v>1799</v>
      </c>
      <c r="T1287" s="180" t="s">
        <v>3208</v>
      </c>
      <c r="U1287" s="180" t="s">
        <v>3233</v>
      </c>
      <c r="V1287" s="180" t="s">
        <v>3232</v>
      </c>
      <c r="W1287" s="180" t="s">
        <v>3251</v>
      </c>
      <c r="X1287" s="180" t="s">
        <v>4124</v>
      </c>
      <c r="Y1287" s="180" t="s">
        <v>2625</v>
      </c>
      <c r="Z1287" s="180" t="s">
        <v>247</v>
      </c>
      <c r="AA1287" s="320"/>
      <c r="AE1287" s="320"/>
    </row>
    <row r="1288" spans="14:31" ht="14" x14ac:dyDescent="0.3">
      <c r="N1288" s="180" t="s">
        <v>3081</v>
      </c>
      <c r="O1288" s="180" t="s">
        <v>7412</v>
      </c>
      <c r="P1288" s="180" t="s">
        <v>117</v>
      </c>
      <c r="Q1288" s="180" t="s">
        <v>7413</v>
      </c>
      <c r="R1288" s="320"/>
      <c r="S1288" s="180" t="s">
        <v>1799</v>
      </c>
      <c r="T1288" s="180" t="s">
        <v>3208</v>
      </c>
      <c r="U1288" s="180" t="s">
        <v>3233</v>
      </c>
      <c r="V1288" s="180" t="s">
        <v>3232</v>
      </c>
      <c r="W1288" s="180" t="s">
        <v>3251</v>
      </c>
      <c r="X1288" s="180" t="s">
        <v>4113</v>
      </c>
      <c r="Y1288" s="180" t="s">
        <v>4112</v>
      </c>
      <c r="Z1288" s="180" t="s">
        <v>247</v>
      </c>
      <c r="AA1288" s="320"/>
      <c r="AE1288" s="320"/>
    </row>
    <row r="1289" spans="14:31" ht="14" x14ac:dyDescent="0.3">
      <c r="N1289" s="180" t="s">
        <v>3081</v>
      </c>
      <c r="O1289" s="180" t="s">
        <v>7414</v>
      </c>
      <c r="P1289" s="180" t="s">
        <v>117</v>
      </c>
      <c r="Q1289" s="180" t="s">
        <v>7415</v>
      </c>
      <c r="R1289" s="320"/>
      <c r="S1289" s="180" t="s">
        <v>1799</v>
      </c>
      <c r="T1289" s="180" t="s">
        <v>3208</v>
      </c>
      <c r="U1289" s="180" t="s">
        <v>3233</v>
      </c>
      <c r="V1289" s="180" t="s">
        <v>3232</v>
      </c>
      <c r="W1289" s="180" t="s">
        <v>3251</v>
      </c>
      <c r="X1289" s="180" t="s">
        <v>4097</v>
      </c>
      <c r="Y1289" s="180" t="s">
        <v>4096</v>
      </c>
      <c r="Z1289" s="180" t="s">
        <v>247</v>
      </c>
      <c r="AA1289" s="320"/>
      <c r="AE1289" s="320"/>
    </row>
    <row r="1290" spans="14:31" ht="14" x14ac:dyDescent="0.3">
      <c r="N1290" s="180" t="s">
        <v>3081</v>
      </c>
      <c r="O1290" s="180" t="s">
        <v>3188</v>
      </c>
      <c r="P1290" s="180" t="s">
        <v>117</v>
      </c>
      <c r="Q1290" s="180" t="s">
        <v>7416</v>
      </c>
      <c r="R1290" s="320"/>
      <c r="S1290" s="180" t="s">
        <v>1799</v>
      </c>
      <c r="T1290" s="180" t="s">
        <v>3208</v>
      </c>
      <c r="U1290" s="180" t="s">
        <v>3233</v>
      </c>
      <c r="V1290" s="180" t="s">
        <v>3232</v>
      </c>
      <c r="W1290" s="180" t="s">
        <v>3251</v>
      </c>
      <c r="X1290" s="180" t="s">
        <v>4101</v>
      </c>
      <c r="Y1290" s="180" t="s">
        <v>4100</v>
      </c>
      <c r="Z1290" s="180" t="s">
        <v>247</v>
      </c>
      <c r="AA1290" s="320"/>
      <c r="AE1290" s="320"/>
    </row>
    <row r="1291" spans="14:31" ht="14" x14ac:dyDescent="0.3">
      <c r="N1291" s="180" t="s">
        <v>3081</v>
      </c>
      <c r="O1291" s="180" t="s">
        <v>7417</v>
      </c>
      <c r="P1291" s="180" t="s">
        <v>117</v>
      </c>
      <c r="Q1291" s="180" t="s">
        <v>7418</v>
      </c>
      <c r="R1291" s="320"/>
      <c r="S1291" s="180" t="s">
        <v>1799</v>
      </c>
      <c r="T1291" s="180" t="s">
        <v>3208</v>
      </c>
      <c r="U1291" s="180" t="s">
        <v>3233</v>
      </c>
      <c r="V1291" s="180" t="s">
        <v>3232</v>
      </c>
      <c r="W1291" s="180" t="s">
        <v>3251</v>
      </c>
      <c r="X1291" s="180" t="s">
        <v>4105</v>
      </c>
      <c r="Y1291" s="180" t="s">
        <v>4104</v>
      </c>
      <c r="Z1291" s="180" t="s">
        <v>247</v>
      </c>
      <c r="AA1291" s="320"/>
      <c r="AE1291" s="320"/>
    </row>
    <row r="1292" spans="14:31" ht="14" x14ac:dyDescent="0.3">
      <c r="N1292" s="180" t="s">
        <v>3081</v>
      </c>
      <c r="O1292" s="180" t="s">
        <v>7419</v>
      </c>
      <c r="P1292" s="180" t="s">
        <v>117</v>
      </c>
      <c r="Q1292" s="180" t="s">
        <v>7420</v>
      </c>
      <c r="R1292" s="320"/>
      <c r="S1292" s="180" t="s">
        <v>1799</v>
      </c>
      <c r="T1292" s="180" t="s">
        <v>3208</v>
      </c>
      <c r="U1292" s="180" t="s">
        <v>3233</v>
      </c>
      <c r="V1292" s="180" t="s">
        <v>3232</v>
      </c>
      <c r="W1292" s="180" t="s">
        <v>3251</v>
      </c>
      <c r="X1292" s="180" t="s">
        <v>4117</v>
      </c>
      <c r="Y1292" s="180" t="s">
        <v>4116</v>
      </c>
      <c r="Z1292" s="180" t="s">
        <v>247</v>
      </c>
      <c r="AA1292" s="320"/>
      <c r="AE1292" s="320"/>
    </row>
    <row r="1293" spans="14:31" ht="14" x14ac:dyDescent="0.3">
      <c r="N1293" s="180" t="s">
        <v>3081</v>
      </c>
      <c r="O1293" s="180" t="s">
        <v>7421</v>
      </c>
      <c r="P1293" s="180" t="s">
        <v>117</v>
      </c>
      <c r="Q1293" s="180" t="s">
        <v>7422</v>
      </c>
      <c r="R1293" s="320"/>
      <c r="S1293" s="180" t="s">
        <v>1799</v>
      </c>
      <c r="T1293" s="180" t="s">
        <v>3208</v>
      </c>
      <c r="U1293" s="180" t="s">
        <v>3233</v>
      </c>
      <c r="V1293" s="180" t="s">
        <v>3232</v>
      </c>
      <c r="W1293" s="180" t="s">
        <v>3173</v>
      </c>
      <c r="X1293" s="180" t="s">
        <v>4910</v>
      </c>
      <c r="Y1293" s="180" t="s">
        <v>4909</v>
      </c>
      <c r="Z1293" s="180" t="s">
        <v>248</v>
      </c>
      <c r="AA1293" s="320"/>
      <c r="AE1293" s="320"/>
    </row>
    <row r="1294" spans="14:31" ht="14" x14ac:dyDescent="0.3">
      <c r="N1294" s="180" t="s">
        <v>3081</v>
      </c>
      <c r="O1294" s="180" t="s">
        <v>7423</v>
      </c>
      <c r="P1294" s="180" t="s">
        <v>117</v>
      </c>
      <c r="Q1294" s="180" t="s">
        <v>7424</v>
      </c>
      <c r="R1294" s="320"/>
      <c r="S1294" s="180" t="s">
        <v>1799</v>
      </c>
      <c r="T1294" s="180" t="s">
        <v>3208</v>
      </c>
      <c r="U1294" s="180" t="s">
        <v>3233</v>
      </c>
      <c r="V1294" s="180" t="s">
        <v>3232</v>
      </c>
      <c r="W1294" s="180" t="s">
        <v>3173</v>
      </c>
      <c r="X1294" s="180" t="s">
        <v>4968</v>
      </c>
      <c r="Y1294" s="180" t="s">
        <v>4967</v>
      </c>
      <c r="Z1294" s="180" t="s">
        <v>248</v>
      </c>
      <c r="AA1294" s="320"/>
      <c r="AE1294" s="320"/>
    </row>
    <row r="1295" spans="14:31" ht="14" x14ac:dyDescent="0.3">
      <c r="N1295" s="180" t="s">
        <v>3081</v>
      </c>
      <c r="O1295" s="180" t="s">
        <v>7425</v>
      </c>
      <c r="P1295" s="180" t="s">
        <v>117</v>
      </c>
      <c r="Q1295" s="180" t="s">
        <v>7426</v>
      </c>
      <c r="R1295" s="320"/>
      <c r="S1295" s="180" t="s">
        <v>1799</v>
      </c>
      <c r="T1295" s="180" t="s">
        <v>3208</v>
      </c>
      <c r="U1295" s="180" t="s">
        <v>3233</v>
      </c>
      <c r="V1295" s="180" t="s">
        <v>3232</v>
      </c>
      <c r="W1295" s="180" t="s">
        <v>3173</v>
      </c>
      <c r="X1295" s="180" t="s">
        <v>4943</v>
      </c>
      <c r="Y1295" s="180" t="s">
        <v>4942</v>
      </c>
      <c r="Z1295" s="180" t="s">
        <v>248</v>
      </c>
      <c r="AA1295" s="320"/>
      <c r="AE1295" s="320"/>
    </row>
    <row r="1296" spans="14:31" ht="14" x14ac:dyDescent="0.3">
      <c r="N1296" s="180" t="s">
        <v>3081</v>
      </c>
      <c r="O1296" s="180" t="s">
        <v>7427</v>
      </c>
      <c r="P1296" s="180" t="s">
        <v>117</v>
      </c>
      <c r="Q1296" s="180" t="s">
        <v>7428</v>
      </c>
      <c r="R1296" s="320"/>
      <c r="S1296" s="180" t="s">
        <v>1799</v>
      </c>
      <c r="T1296" s="180" t="s">
        <v>3208</v>
      </c>
      <c r="U1296" s="180" t="s">
        <v>3233</v>
      </c>
      <c r="V1296" s="180" t="s">
        <v>3232</v>
      </c>
      <c r="W1296" s="180" t="s">
        <v>3173</v>
      </c>
      <c r="X1296" s="180" t="s">
        <v>4961</v>
      </c>
      <c r="Y1296" s="180" t="s">
        <v>4960</v>
      </c>
      <c r="Z1296" s="180" t="s">
        <v>248</v>
      </c>
      <c r="AA1296" s="320"/>
      <c r="AE1296" s="320"/>
    </row>
    <row r="1297" spans="14:31" ht="14" x14ac:dyDescent="0.3">
      <c r="N1297" s="180" t="s">
        <v>3081</v>
      </c>
      <c r="O1297" s="180" t="s">
        <v>7429</v>
      </c>
      <c r="P1297" s="180" t="s">
        <v>117</v>
      </c>
      <c r="Q1297" s="180" t="s">
        <v>7430</v>
      </c>
      <c r="R1297" s="320"/>
      <c r="S1297" s="180" t="s">
        <v>1799</v>
      </c>
      <c r="T1297" s="180" t="s">
        <v>3208</v>
      </c>
      <c r="U1297" s="180" t="s">
        <v>3233</v>
      </c>
      <c r="V1297" s="180" t="s">
        <v>3232</v>
      </c>
      <c r="W1297" s="180" t="s">
        <v>3173</v>
      </c>
      <c r="X1297" s="180" t="s">
        <v>4955</v>
      </c>
      <c r="Y1297" s="180" t="s">
        <v>4954</v>
      </c>
      <c r="Z1297" s="180" t="s">
        <v>248</v>
      </c>
      <c r="AA1297" s="320"/>
      <c r="AE1297" s="320"/>
    </row>
    <row r="1298" spans="14:31" ht="14" x14ac:dyDescent="0.3">
      <c r="N1298" s="180" t="s">
        <v>3081</v>
      </c>
      <c r="O1298" s="180" t="s">
        <v>7431</v>
      </c>
      <c r="P1298" s="180" t="s">
        <v>117</v>
      </c>
      <c r="Q1298" s="180" t="s">
        <v>7432</v>
      </c>
      <c r="R1298" s="320"/>
      <c r="S1298" s="180" t="s">
        <v>1799</v>
      </c>
      <c r="T1298" s="180" t="s">
        <v>3208</v>
      </c>
      <c r="U1298" s="180" t="s">
        <v>3233</v>
      </c>
      <c r="V1298" s="180" t="s">
        <v>3232</v>
      </c>
      <c r="W1298" s="180" t="s">
        <v>3173</v>
      </c>
      <c r="X1298" s="180" t="s">
        <v>4934</v>
      </c>
      <c r="Y1298" s="180" t="s">
        <v>4933</v>
      </c>
      <c r="Z1298" s="180" t="s">
        <v>248</v>
      </c>
      <c r="AA1298" s="320"/>
      <c r="AE1298" s="320"/>
    </row>
    <row r="1299" spans="14:31" ht="14" x14ac:dyDescent="0.3">
      <c r="N1299" s="180" t="s">
        <v>3081</v>
      </c>
      <c r="O1299" s="180" t="s">
        <v>7433</v>
      </c>
      <c r="P1299" s="180" t="s">
        <v>117</v>
      </c>
      <c r="Q1299" s="180" t="s">
        <v>7434</v>
      </c>
      <c r="R1299" s="320"/>
      <c r="S1299" s="180" t="s">
        <v>1799</v>
      </c>
      <c r="T1299" s="180" t="s">
        <v>3208</v>
      </c>
      <c r="U1299" s="180" t="s">
        <v>3233</v>
      </c>
      <c r="V1299" s="180" t="s">
        <v>3232</v>
      </c>
      <c r="W1299" s="180" t="s">
        <v>3173</v>
      </c>
      <c r="X1299" s="180" t="s">
        <v>4939</v>
      </c>
      <c r="Y1299" s="180" t="s">
        <v>4734</v>
      </c>
      <c r="Z1299" s="180" t="s">
        <v>248</v>
      </c>
      <c r="AA1299" s="320"/>
      <c r="AE1299" s="320"/>
    </row>
    <row r="1300" spans="14:31" ht="14" x14ac:dyDescent="0.3">
      <c r="N1300" s="180" t="s">
        <v>3081</v>
      </c>
      <c r="O1300" s="180" t="s">
        <v>7435</v>
      </c>
      <c r="P1300" s="180" t="s">
        <v>117</v>
      </c>
      <c r="Q1300" s="180" t="s">
        <v>7436</v>
      </c>
      <c r="R1300" s="320"/>
      <c r="S1300" s="180" t="s">
        <v>1799</v>
      </c>
      <c r="T1300" s="180" t="s">
        <v>3208</v>
      </c>
      <c r="U1300" s="180" t="s">
        <v>3233</v>
      </c>
      <c r="V1300" s="180" t="s">
        <v>3232</v>
      </c>
      <c r="W1300" s="180" t="s">
        <v>3173</v>
      </c>
      <c r="X1300" s="180" t="s">
        <v>4964</v>
      </c>
      <c r="Y1300" s="180" t="s">
        <v>956</v>
      </c>
      <c r="Z1300" s="180" t="s">
        <v>248</v>
      </c>
      <c r="AA1300" s="320"/>
      <c r="AE1300" s="320"/>
    </row>
    <row r="1301" spans="14:31" ht="14" x14ac:dyDescent="0.3">
      <c r="N1301" s="180" t="s">
        <v>3081</v>
      </c>
      <c r="O1301" s="180" t="s">
        <v>7437</v>
      </c>
      <c r="P1301" s="180" t="s">
        <v>117</v>
      </c>
      <c r="Q1301" s="180" t="s">
        <v>7438</v>
      </c>
      <c r="R1301" s="320"/>
      <c r="S1301" s="180" t="s">
        <v>1799</v>
      </c>
      <c r="T1301" s="180" t="s">
        <v>3208</v>
      </c>
      <c r="U1301" s="180" t="s">
        <v>3233</v>
      </c>
      <c r="V1301" s="180" t="s">
        <v>3232</v>
      </c>
      <c r="W1301" s="180" t="s">
        <v>3249</v>
      </c>
      <c r="X1301" s="180" t="s">
        <v>5320</v>
      </c>
      <c r="Y1301" s="180" t="s">
        <v>3249</v>
      </c>
      <c r="Z1301" s="180" t="s">
        <v>250</v>
      </c>
      <c r="AA1301" s="320"/>
      <c r="AE1301" s="320"/>
    </row>
    <row r="1302" spans="14:31" ht="14" x14ac:dyDescent="0.3">
      <c r="N1302" s="180" t="s">
        <v>3081</v>
      </c>
      <c r="O1302" s="180" t="s">
        <v>7439</v>
      </c>
      <c r="P1302" s="180" t="s">
        <v>117</v>
      </c>
      <c r="Q1302" s="180" t="s">
        <v>7440</v>
      </c>
      <c r="R1302" s="320"/>
      <c r="S1302" s="180" t="s">
        <v>1799</v>
      </c>
      <c r="T1302" s="180" t="s">
        <v>3208</v>
      </c>
      <c r="U1302" s="180" t="s">
        <v>3233</v>
      </c>
      <c r="V1302" s="180" t="s">
        <v>3232</v>
      </c>
      <c r="W1302" s="180" t="s">
        <v>3249</v>
      </c>
      <c r="X1302" s="180" t="s">
        <v>5327</v>
      </c>
      <c r="Y1302" s="180" t="s">
        <v>5326</v>
      </c>
      <c r="Z1302" s="180" t="s">
        <v>250</v>
      </c>
      <c r="AA1302" s="320"/>
      <c r="AE1302" s="320"/>
    </row>
    <row r="1303" spans="14:31" ht="14" x14ac:dyDescent="0.3">
      <c r="N1303" s="180" t="s">
        <v>3081</v>
      </c>
      <c r="O1303" s="180" t="s">
        <v>7441</v>
      </c>
      <c r="P1303" s="180" t="s">
        <v>117</v>
      </c>
      <c r="Q1303" s="180" t="s">
        <v>7442</v>
      </c>
      <c r="R1303" s="320"/>
      <c r="S1303" s="180" t="s">
        <v>1799</v>
      </c>
      <c r="T1303" s="180" t="s">
        <v>3208</v>
      </c>
      <c r="U1303" s="180" t="s">
        <v>3233</v>
      </c>
      <c r="V1303" s="180" t="s">
        <v>3232</v>
      </c>
      <c r="W1303" s="180" t="s">
        <v>3249</v>
      </c>
      <c r="X1303" s="180" t="s">
        <v>5324</v>
      </c>
      <c r="Y1303" s="180" t="s">
        <v>5323</v>
      </c>
      <c r="Z1303" s="180" t="s">
        <v>250</v>
      </c>
      <c r="AA1303" s="320"/>
      <c r="AE1303" s="320"/>
    </row>
    <row r="1304" spans="14:31" ht="14" x14ac:dyDescent="0.3">
      <c r="N1304" s="180" t="s">
        <v>3081</v>
      </c>
      <c r="O1304" s="180" t="s">
        <v>7443</v>
      </c>
      <c r="P1304" s="180" t="s">
        <v>117</v>
      </c>
      <c r="Q1304" s="180" t="s">
        <v>7444</v>
      </c>
      <c r="R1304" s="320"/>
      <c r="S1304" s="180" t="s">
        <v>1799</v>
      </c>
      <c r="T1304" s="180" t="s">
        <v>3208</v>
      </c>
      <c r="U1304" s="180" t="s">
        <v>3233</v>
      </c>
      <c r="V1304" s="180" t="s">
        <v>3232</v>
      </c>
      <c r="W1304" s="180" t="s">
        <v>3249</v>
      </c>
      <c r="X1304" s="180" t="s">
        <v>5331</v>
      </c>
      <c r="Y1304" s="180" t="s">
        <v>5330</v>
      </c>
      <c r="Z1304" s="180" t="s">
        <v>250</v>
      </c>
      <c r="AA1304" s="320"/>
      <c r="AE1304" s="320"/>
    </row>
    <row r="1305" spans="14:31" ht="14" x14ac:dyDescent="0.3">
      <c r="N1305" s="180" t="s">
        <v>3081</v>
      </c>
      <c r="O1305" s="180" t="s">
        <v>7445</v>
      </c>
      <c r="P1305" s="180" t="s">
        <v>117</v>
      </c>
      <c r="Q1305" s="180" t="s">
        <v>7446</v>
      </c>
      <c r="R1305" s="320"/>
      <c r="S1305" s="180" t="s">
        <v>1799</v>
      </c>
      <c r="T1305" s="180" t="s">
        <v>3208</v>
      </c>
      <c r="U1305" s="180" t="s">
        <v>3233</v>
      </c>
      <c r="V1305" s="180" t="s">
        <v>3232</v>
      </c>
      <c r="W1305" s="180" t="s">
        <v>3240</v>
      </c>
      <c r="X1305" s="180" t="s">
        <v>6400</v>
      </c>
      <c r="Y1305" s="180" t="s">
        <v>3240</v>
      </c>
      <c r="Z1305" s="180" t="s">
        <v>252</v>
      </c>
      <c r="AA1305" s="320"/>
      <c r="AE1305" s="320"/>
    </row>
    <row r="1306" spans="14:31" ht="14" x14ac:dyDescent="0.3">
      <c r="N1306" s="180" t="s">
        <v>3081</v>
      </c>
      <c r="O1306" s="180" t="s">
        <v>7447</v>
      </c>
      <c r="P1306" s="180" t="s">
        <v>117</v>
      </c>
      <c r="Q1306" s="180" t="s">
        <v>7448</v>
      </c>
      <c r="R1306" s="320"/>
      <c r="S1306" s="180" t="s">
        <v>1799</v>
      </c>
      <c r="T1306" s="180" t="s">
        <v>3208</v>
      </c>
      <c r="U1306" s="180" t="s">
        <v>3233</v>
      </c>
      <c r="V1306" s="180" t="s">
        <v>3232</v>
      </c>
      <c r="W1306" s="180" t="s">
        <v>3240</v>
      </c>
      <c r="X1306" s="180" t="s">
        <v>6387</v>
      </c>
      <c r="Y1306" s="180" t="s">
        <v>6386</v>
      </c>
      <c r="Z1306" s="180" t="s">
        <v>252</v>
      </c>
      <c r="AA1306" s="320"/>
      <c r="AE1306" s="320"/>
    </row>
    <row r="1307" spans="14:31" ht="14" x14ac:dyDescent="0.3">
      <c r="N1307" s="180" t="s">
        <v>3081</v>
      </c>
      <c r="O1307" s="180" t="s">
        <v>7449</v>
      </c>
      <c r="P1307" s="180" t="s">
        <v>117</v>
      </c>
      <c r="Q1307" s="180" t="s">
        <v>7450</v>
      </c>
      <c r="R1307" s="320"/>
      <c r="S1307" s="180" t="s">
        <v>1799</v>
      </c>
      <c r="T1307" s="180" t="s">
        <v>3208</v>
      </c>
      <c r="U1307" s="180" t="s">
        <v>3233</v>
      </c>
      <c r="V1307" s="180" t="s">
        <v>3232</v>
      </c>
      <c r="W1307" s="180" t="s">
        <v>3240</v>
      </c>
      <c r="X1307" s="180" t="s">
        <v>6404</v>
      </c>
      <c r="Y1307" s="180" t="s">
        <v>6403</v>
      </c>
      <c r="Z1307" s="180" t="s">
        <v>252</v>
      </c>
      <c r="AA1307" s="320"/>
      <c r="AE1307" s="320"/>
    </row>
    <row r="1308" spans="14:31" ht="14" x14ac:dyDescent="0.3">
      <c r="N1308" s="180" t="s">
        <v>3081</v>
      </c>
      <c r="O1308" s="180" t="s">
        <v>7451</v>
      </c>
      <c r="P1308" s="180" t="s">
        <v>117</v>
      </c>
      <c r="Q1308" s="180" t="s">
        <v>7452</v>
      </c>
      <c r="R1308" s="320"/>
      <c r="S1308" s="180" t="s">
        <v>1799</v>
      </c>
      <c r="T1308" s="180" t="s">
        <v>3208</v>
      </c>
      <c r="U1308" s="180" t="s">
        <v>3233</v>
      </c>
      <c r="V1308" s="180" t="s">
        <v>3232</v>
      </c>
      <c r="W1308" s="180" t="s">
        <v>3240</v>
      </c>
      <c r="X1308" s="180" t="s">
        <v>6390</v>
      </c>
      <c r="Y1308" s="180" t="s">
        <v>3191</v>
      </c>
      <c r="Z1308" s="180" t="s">
        <v>252</v>
      </c>
      <c r="AA1308" s="320"/>
      <c r="AE1308" s="320"/>
    </row>
    <row r="1309" spans="14:31" ht="14" x14ac:dyDescent="0.3">
      <c r="N1309" s="180" t="s">
        <v>3081</v>
      </c>
      <c r="O1309" s="180" t="s">
        <v>6037</v>
      </c>
      <c r="P1309" s="180" t="s">
        <v>117</v>
      </c>
      <c r="Q1309" s="180" t="s">
        <v>7453</v>
      </c>
      <c r="R1309" s="320"/>
      <c r="S1309" s="180" t="s">
        <v>1799</v>
      </c>
      <c r="T1309" s="180" t="s">
        <v>3208</v>
      </c>
      <c r="U1309" s="180" t="s">
        <v>3233</v>
      </c>
      <c r="V1309" s="180" t="s">
        <v>3232</v>
      </c>
      <c r="W1309" s="180" t="s">
        <v>3240</v>
      </c>
      <c r="X1309" s="180" t="s">
        <v>6408</v>
      </c>
      <c r="Y1309" s="180" t="s">
        <v>6407</v>
      </c>
      <c r="Z1309" s="180" t="s">
        <v>252</v>
      </c>
      <c r="AA1309" s="320"/>
      <c r="AE1309" s="320"/>
    </row>
    <row r="1310" spans="14:31" ht="14" x14ac:dyDescent="0.3">
      <c r="N1310" s="180" t="s">
        <v>3081</v>
      </c>
      <c r="O1310" s="180" t="s">
        <v>7454</v>
      </c>
      <c r="P1310" s="180" t="s">
        <v>117</v>
      </c>
      <c r="Q1310" s="180" t="s">
        <v>7455</v>
      </c>
      <c r="R1310" s="320"/>
      <c r="S1310" s="180" t="s">
        <v>1799</v>
      </c>
      <c r="T1310" s="180" t="s">
        <v>3208</v>
      </c>
      <c r="U1310" s="180" t="s">
        <v>3233</v>
      </c>
      <c r="V1310" s="180" t="s">
        <v>3232</v>
      </c>
      <c r="W1310" s="180" t="s">
        <v>3240</v>
      </c>
      <c r="X1310" s="180" t="s">
        <v>6394</v>
      </c>
      <c r="Y1310" s="180" t="s">
        <v>6393</v>
      </c>
      <c r="Z1310" s="180" t="s">
        <v>252</v>
      </c>
      <c r="AA1310" s="320"/>
      <c r="AE1310" s="320"/>
    </row>
    <row r="1311" spans="14:31" ht="14" x14ac:dyDescent="0.3">
      <c r="N1311" s="180" t="s">
        <v>3081</v>
      </c>
      <c r="O1311" s="180" t="s">
        <v>7456</v>
      </c>
      <c r="P1311" s="180" t="s">
        <v>117</v>
      </c>
      <c r="Q1311" s="180" t="s">
        <v>7457</v>
      </c>
      <c r="R1311" s="320"/>
      <c r="S1311" s="180" t="s">
        <v>1799</v>
      </c>
      <c r="T1311" s="180" t="s">
        <v>3208</v>
      </c>
      <c r="U1311" s="180" t="s">
        <v>3233</v>
      </c>
      <c r="V1311" s="180" t="s">
        <v>3232</v>
      </c>
      <c r="W1311" s="180" t="s">
        <v>3240</v>
      </c>
      <c r="X1311" s="180" t="s">
        <v>6397</v>
      </c>
      <c r="Y1311" s="180" t="s">
        <v>5420</v>
      </c>
      <c r="Z1311" s="180" t="s">
        <v>252</v>
      </c>
      <c r="AA1311" s="320"/>
      <c r="AE1311" s="320"/>
    </row>
    <row r="1312" spans="14:31" ht="14" x14ac:dyDescent="0.3">
      <c r="N1312" s="180" t="s">
        <v>3081</v>
      </c>
      <c r="O1312" s="180" t="s">
        <v>7458</v>
      </c>
      <c r="P1312" s="180" t="s">
        <v>117</v>
      </c>
      <c r="Q1312" s="180" t="s">
        <v>7459</v>
      </c>
      <c r="R1312" s="320"/>
      <c r="S1312" s="180" t="s">
        <v>1799</v>
      </c>
      <c r="T1312" s="180" t="s">
        <v>3208</v>
      </c>
      <c r="U1312" s="180" t="s">
        <v>3233</v>
      </c>
      <c r="V1312" s="180" t="s">
        <v>3232</v>
      </c>
      <c r="W1312" s="180" t="s">
        <v>3246</v>
      </c>
      <c r="X1312" s="180" t="s">
        <v>6415</v>
      </c>
      <c r="Y1312" s="180" t="s">
        <v>3246</v>
      </c>
      <c r="Z1312" s="180" t="s">
        <v>254</v>
      </c>
      <c r="AA1312" s="320"/>
      <c r="AE1312" s="320"/>
    </row>
    <row r="1313" spans="14:31" ht="14" x14ac:dyDescent="0.3">
      <c r="N1313" s="180" t="s">
        <v>3081</v>
      </c>
      <c r="O1313" s="180" t="s">
        <v>7460</v>
      </c>
      <c r="P1313" s="180" t="s">
        <v>117</v>
      </c>
      <c r="Q1313" s="180" t="s">
        <v>7461</v>
      </c>
      <c r="R1313" s="320"/>
      <c r="S1313" s="180" t="s">
        <v>1799</v>
      </c>
      <c r="T1313" s="180" t="s">
        <v>3208</v>
      </c>
      <c r="U1313" s="180" t="s">
        <v>3233</v>
      </c>
      <c r="V1313" s="180" t="s">
        <v>3232</v>
      </c>
      <c r="W1313" s="180" t="s">
        <v>3246</v>
      </c>
      <c r="X1313" s="180" t="s">
        <v>6422</v>
      </c>
      <c r="Y1313" s="180" t="s">
        <v>816</v>
      </c>
      <c r="Z1313" s="180" t="s">
        <v>254</v>
      </c>
      <c r="AA1313" s="320"/>
      <c r="AE1313" s="320"/>
    </row>
    <row r="1314" spans="14:31" ht="14" x14ac:dyDescent="0.3">
      <c r="N1314" s="180" t="s">
        <v>3081</v>
      </c>
      <c r="O1314" s="180" t="s">
        <v>7462</v>
      </c>
      <c r="P1314" s="180" t="s">
        <v>117</v>
      </c>
      <c r="Q1314" s="180" t="s">
        <v>7463</v>
      </c>
      <c r="R1314" s="320"/>
      <c r="S1314" s="180" t="s">
        <v>1799</v>
      </c>
      <c r="T1314" s="180" t="s">
        <v>3208</v>
      </c>
      <c r="U1314" s="180" t="s">
        <v>3233</v>
      </c>
      <c r="V1314" s="180" t="s">
        <v>3232</v>
      </c>
      <c r="W1314" s="180" t="s">
        <v>3246</v>
      </c>
      <c r="X1314" s="180" t="s">
        <v>6412</v>
      </c>
      <c r="Y1314" s="180" t="s">
        <v>6411</v>
      </c>
      <c r="Z1314" s="180" t="s">
        <v>254</v>
      </c>
      <c r="AA1314" s="320"/>
      <c r="AE1314" s="320"/>
    </row>
    <row r="1315" spans="14:31" ht="14" x14ac:dyDescent="0.3">
      <c r="N1315" s="180" t="s">
        <v>3081</v>
      </c>
      <c r="O1315" s="180" t="s">
        <v>3201</v>
      </c>
      <c r="P1315" s="180" t="s">
        <v>117</v>
      </c>
      <c r="Q1315" s="180" t="s">
        <v>7464</v>
      </c>
      <c r="R1315" s="320"/>
      <c r="S1315" s="180" t="s">
        <v>1799</v>
      </c>
      <c r="T1315" s="180" t="s">
        <v>3208</v>
      </c>
      <c r="U1315" s="180" t="s">
        <v>3233</v>
      </c>
      <c r="V1315" s="180" t="s">
        <v>3232</v>
      </c>
      <c r="W1315" s="180" t="s">
        <v>3246</v>
      </c>
      <c r="X1315" s="180" t="s">
        <v>6419</v>
      </c>
      <c r="Y1315" s="180" t="s">
        <v>6418</v>
      </c>
      <c r="Z1315" s="180" t="s">
        <v>254</v>
      </c>
      <c r="AA1315" s="320"/>
      <c r="AE1315" s="320"/>
    </row>
    <row r="1316" spans="14:31" ht="14" x14ac:dyDescent="0.3">
      <c r="N1316" s="180" t="s">
        <v>3081</v>
      </c>
      <c r="O1316" s="180" t="s">
        <v>7465</v>
      </c>
      <c r="P1316" s="180" t="s">
        <v>117</v>
      </c>
      <c r="Q1316" s="180" t="s">
        <v>7466</v>
      </c>
      <c r="R1316" s="320"/>
      <c r="S1316" s="180" t="s">
        <v>1799</v>
      </c>
      <c r="T1316" s="180" t="s">
        <v>3208</v>
      </c>
      <c r="U1316" s="180" t="s">
        <v>3233</v>
      </c>
      <c r="V1316" s="180" t="s">
        <v>3232</v>
      </c>
      <c r="W1316" s="180" t="s">
        <v>3246</v>
      </c>
      <c r="X1316" s="180" t="s">
        <v>6424</v>
      </c>
      <c r="Y1316" s="180" t="s">
        <v>5410</v>
      </c>
      <c r="Z1316" s="180" t="s">
        <v>254</v>
      </c>
      <c r="AA1316" s="320"/>
      <c r="AE1316" s="320"/>
    </row>
    <row r="1317" spans="14:31" ht="14" x14ac:dyDescent="0.3">
      <c r="N1317" s="180" t="s">
        <v>3081</v>
      </c>
      <c r="O1317" s="180" t="s">
        <v>7467</v>
      </c>
      <c r="P1317" s="180" t="s">
        <v>117</v>
      </c>
      <c r="Q1317" s="180" t="s">
        <v>7468</v>
      </c>
      <c r="R1317" s="320"/>
      <c r="S1317" s="180" t="s">
        <v>1799</v>
      </c>
      <c r="T1317" s="180" t="s">
        <v>3208</v>
      </c>
      <c r="U1317" s="180" t="s">
        <v>3233</v>
      </c>
      <c r="V1317" s="180" t="s">
        <v>3232</v>
      </c>
      <c r="W1317" s="180" t="s">
        <v>3243</v>
      </c>
      <c r="X1317" s="180" t="s">
        <v>6662</v>
      </c>
      <c r="Y1317" s="180" t="s">
        <v>6661</v>
      </c>
      <c r="Z1317" s="180" t="s">
        <v>256</v>
      </c>
      <c r="AA1317" s="320"/>
      <c r="AE1317" s="320"/>
    </row>
    <row r="1318" spans="14:31" ht="14" x14ac:dyDescent="0.3">
      <c r="N1318" s="180" t="s">
        <v>3081</v>
      </c>
      <c r="O1318" s="180" t="s">
        <v>7469</v>
      </c>
      <c r="P1318" s="180" t="s">
        <v>117</v>
      </c>
      <c r="Q1318" s="180" t="s">
        <v>7470</v>
      </c>
      <c r="R1318" s="320"/>
      <c r="S1318" s="180" t="s">
        <v>1799</v>
      </c>
      <c r="T1318" s="180" t="s">
        <v>3208</v>
      </c>
      <c r="U1318" s="180" t="s">
        <v>3233</v>
      </c>
      <c r="V1318" s="180" t="s">
        <v>3232</v>
      </c>
      <c r="W1318" s="180" t="s">
        <v>3243</v>
      </c>
      <c r="X1318" s="180" t="s">
        <v>6651</v>
      </c>
      <c r="Y1318" s="180" t="s">
        <v>6650</v>
      </c>
      <c r="Z1318" s="180" t="s">
        <v>256</v>
      </c>
      <c r="AA1318" s="320"/>
      <c r="AE1318" s="320"/>
    </row>
    <row r="1319" spans="14:31" ht="14" x14ac:dyDescent="0.3">
      <c r="N1319" s="180" t="s">
        <v>3081</v>
      </c>
      <c r="O1319" s="180" t="s">
        <v>7471</v>
      </c>
      <c r="P1319" s="180" t="s">
        <v>117</v>
      </c>
      <c r="Q1319" s="180" t="s">
        <v>7472</v>
      </c>
      <c r="R1319" s="320"/>
      <c r="S1319" s="180" t="s">
        <v>1799</v>
      </c>
      <c r="T1319" s="180" t="s">
        <v>3208</v>
      </c>
      <c r="U1319" s="180" t="s">
        <v>3233</v>
      </c>
      <c r="V1319" s="180" t="s">
        <v>3232</v>
      </c>
      <c r="W1319" s="180" t="s">
        <v>3243</v>
      </c>
      <c r="X1319" s="180" t="s">
        <v>6665</v>
      </c>
      <c r="Y1319" s="180" t="s">
        <v>6664</v>
      </c>
      <c r="Z1319" s="180" t="s">
        <v>256</v>
      </c>
      <c r="AA1319" s="320"/>
      <c r="AE1319" s="320"/>
    </row>
    <row r="1320" spans="14:31" ht="14" x14ac:dyDescent="0.3">
      <c r="N1320" s="180" t="s">
        <v>3259</v>
      </c>
      <c r="O1320" s="180" t="s">
        <v>6908</v>
      </c>
      <c r="P1320" s="180" t="s">
        <v>18</v>
      </c>
      <c r="Q1320" s="180" t="s">
        <v>6907</v>
      </c>
      <c r="R1320" s="320"/>
      <c r="S1320" s="180" t="s">
        <v>1799</v>
      </c>
      <c r="T1320" s="180" t="s">
        <v>3208</v>
      </c>
      <c r="U1320" s="180" t="s">
        <v>3233</v>
      </c>
      <c r="V1320" s="180" t="s">
        <v>3232</v>
      </c>
      <c r="W1320" s="180" t="s">
        <v>3243</v>
      </c>
      <c r="X1320" s="180" t="s">
        <v>6647</v>
      </c>
      <c r="Y1320" s="180" t="s">
        <v>1351</v>
      </c>
      <c r="Z1320" s="180" t="s">
        <v>256</v>
      </c>
      <c r="AA1320" s="320"/>
      <c r="AE1320" s="320"/>
    </row>
    <row r="1321" spans="14:31" ht="14" x14ac:dyDescent="0.3">
      <c r="N1321" s="180" t="s">
        <v>3259</v>
      </c>
      <c r="O1321" s="180" t="s">
        <v>6911</v>
      </c>
      <c r="P1321" s="180" t="s">
        <v>18</v>
      </c>
      <c r="Q1321" s="180" t="s">
        <v>6910</v>
      </c>
      <c r="R1321" s="320"/>
      <c r="S1321" s="180" t="s">
        <v>1799</v>
      </c>
      <c r="T1321" s="180" t="s">
        <v>3208</v>
      </c>
      <c r="U1321" s="180" t="s">
        <v>3233</v>
      </c>
      <c r="V1321" s="180" t="s">
        <v>3232</v>
      </c>
      <c r="W1321" s="180" t="s">
        <v>3243</v>
      </c>
      <c r="X1321" s="180" t="s">
        <v>6654</v>
      </c>
      <c r="Y1321" s="180" t="s">
        <v>6653</v>
      </c>
      <c r="Z1321" s="180" t="s">
        <v>256</v>
      </c>
      <c r="AA1321" s="320"/>
      <c r="AE1321" s="320"/>
    </row>
    <row r="1322" spans="14:31" ht="14" x14ac:dyDescent="0.3">
      <c r="N1322" s="180" t="s">
        <v>3259</v>
      </c>
      <c r="O1322" s="180" t="s">
        <v>6921</v>
      </c>
      <c r="P1322" s="180" t="s">
        <v>18</v>
      </c>
      <c r="Q1322" s="180" t="s">
        <v>6920</v>
      </c>
      <c r="R1322" s="320"/>
      <c r="S1322" s="180" t="s">
        <v>1799</v>
      </c>
      <c r="T1322" s="180" t="s">
        <v>3208</v>
      </c>
      <c r="U1322" s="180" t="s">
        <v>3233</v>
      </c>
      <c r="V1322" s="180" t="s">
        <v>3232</v>
      </c>
      <c r="W1322" s="180" t="s">
        <v>3243</v>
      </c>
      <c r="X1322" s="180" t="s">
        <v>6658</v>
      </c>
      <c r="Y1322" s="180" t="s">
        <v>6657</v>
      </c>
      <c r="Z1322" s="180" t="s">
        <v>256</v>
      </c>
      <c r="AA1322" s="320"/>
      <c r="AE1322" s="320"/>
    </row>
    <row r="1323" spans="14:31" ht="14" x14ac:dyDescent="0.3">
      <c r="N1323" s="180" t="s">
        <v>3259</v>
      </c>
      <c r="O1323" s="180" t="s">
        <v>6915</v>
      </c>
      <c r="P1323" s="180" t="s">
        <v>18</v>
      </c>
      <c r="Q1323" s="180" t="s">
        <v>6914</v>
      </c>
      <c r="R1323" s="320"/>
      <c r="S1323" s="180" t="s">
        <v>1799</v>
      </c>
      <c r="T1323" s="180" t="s">
        <v>3208</v>
      </c>
      <c r="U1323" s="180" t="s">
        <v>3233</v>
      </c>
      <c r="V1323" s="180" t="s">
        <v>3232</v>
      </c>
      <c r="W1323" s="180" t="s">
        <v>3243</v>
      </c>
      <c r="X1323" s="180" t="s">
        <v>6669</v>
      </c>
      <c r="Y1323" s="180" t="s">
        <v>6668</v>
      </c>
      <c r="Z1323" s="180" t="s">
        <v>256</v>
      </c>
      <c r="AA1323" s="320"/>
      <c r="AE1323" s="320"/>
    </row>
    <row r="1324" spans="14:31" ht="14" x14ac:dyDescent="0.3">
      <c r="N1324" s="180" t="s">
        <v>3259</v>
      </c>
      <c r="O1324" s="180" t="s">
        <v>3259</v>
      </c>
      <c r="P1324" s="180" t="s">
        <v>18</v>
      </c>
      <c r="Q1324" s="180" t="s">
        <v>6903</v>
      </c>
      <c r="R1324" s="320"/>
      <c r="S1324" s="180" t="s">
        <v>1799</v>
      </c>
      <c r="T1324" s="180" t="s">
        <v>3208</v>
      </c>
      <c r="U1324" s="180" t="s">
        <v>3233</v>
      </c>
      <c r="V1324" s="180" t="s">
        <v>3232</v>
      </c>
      <c r="W1324" s="180" t="s">
        <v>3239</v>
      </c>
      <c r="X1324" s="180" t="s">
        <v>6876</v>
      </c>
      <c r="Y1324" s="180" t="s">
        <v>3239</v>
      </c>
      <c r="Z1324" s="180" t="s">
        <v>258</v>
      </c>
      <c r="AA1324" s="320"/>
      <c r="AE1324" s="320"/>
    </row>
    <row r="1325" spans="14:31" ht="14" x14ac:dyDescent="0.3">
      <c r="N1325" s="180" t="s">
        <v>3259</v>
      </c>
      <c r="O1325" s="180" t="s">
        <v>6913</v>
      </c>
      <c r="P1325" s="180" t="s">
        <v>18</v>
      </c>
      <c r="Q1325" s="180" t="s">
        <v>6912</v>
      </c>
      <c r="R1325" s="320"/>
      <c r="S1325" s="180" t="s">
        <v>1799</v>
      </c>
      <c r="T1325" s="180" t="s">
        <v>3208</v>
      </c>
      <c r="U1325" s="180" t="s">
        <v>3233</v>
      </c>
      <c r="V1325" s="180" t="s">
        <v>3232</v>
      </c>
      <c r="W1325" s="180" t="s">
        <v>3239</v>
      </c>
      <c r="X1325" s="180" t="s">
        <v>6887</v>
      </c>
      <c r="Y1325" s="180" t="s">
        <v>4967</v>
      </c>
      <c r="Z1325" s="180" t="s">
        <v>258</v>
      </c>
      <c r="AA1325" s="320"/>
      <c r="AE1325" s="320"/>
    </row>
    <row r="1326" spans="14:31" ht="14" x14ac:dyDescent="0.3">
      <c r="N1326" s="180" t="s">
        <v>3259</v>
      </c>
      <c r="O1326" s="180" t="s">
        <v>816</v>
      </c>
      <c r="P1326" s="180" t="s">
        <v>18</v>
      </c>
      <c r="Q1326" s="180" t="s">
        <v>6909</v>
      </c>
      <c r="R1326" s="320"/>
      <c r="S1326" s="180" t="s">
        <v>1799</v>
      </c>
      <c r="T1326" s="180" t="s">
        <v>3208</v>
      </c>
      <c r="U1326" s="180" t="s">
        <v>3233</v>
      </c>
      <c r="V1326" s="180" t="s">
        <v>3232</v>
      </c>
      <c r="W1326" s="180" t="s">
        <v>3239</v>
      </c>
      <c r="X1326" s="180" t="s">
        <v>6874</v>
      </c>
      <c r="Y1326" s="180" t="s">
        <v>6873</v>
      </c>
      <c r="Z1326" s="180" t="s">
        <v>258</v>
      </c>
      <c r="AA1326" s="320"/>
      <c r="AE1326" s="320"/>
    </row>
    <row r="1327" spans="14:31" ht="14" x14ac:dyDescent="0.3">
      <c r="N1327" s="180" t="s">
        <v>3259</v>
      </c>
      <c r="O1327" s="180" t="s">
        <v>6906</v>
      </c>
      <c r="P1327" s="180" t="s">
        <v>18</v>
      </c>
      <c r="Q1327" s="180" t="s">
        <v>6905</v>
      </c>
      <c r="R1327" s="320"/>
      <c r="S1327" s="180" t="s">
        <v>1799</v>
      </c>
      <c r="T1327" s="180" t="s">
        <v>3208</v>
      </c>
      <c r="U1327" s="180" t="s">
        <v>3233</v>
      </c>
      <c r="V1327" s="180" t="s">
        <v>3232</v>
      </c>
      <c r="W1327" s="180" t="s">
        <v>3239</v>
      </c>
      <c r="X1327" s="180" t="s">
        <v>6880</v>
      </c>
      <c r="Y1327" s="180" t="s">
        <v>6879</v>
      </c>
      <c r="Z1327" s="180" t="s">
        <v>258</v>
      </c>
      <c r="AA1327" s="320"/>
      <c r="AE1327" s="320"/>
    </row>
    <row r="1328" spans="14:31" ht="14" x14ac:dyDescent="0.3">
      <c r="N1328" s="180" t="s">
        <v>3259</v>
      </c>
      <c r="O1328" s="180" t="s">
        <v>6509</v>
      </c>
      <c r="P1328" s="180" t="s">
        <v>18</v>
      </c>
      <c r="Q1328" s="180" t="s">
        <v>6904</v>
      </c>
      <c r="R1328" s="320"/>
      <c r="S1328" s="180" t="s">
        <v>1799</v>
      </c>
      <c r="T1328" s="180" t="s">
        <v>3208</v>
      </c>
      <c r="U1328" s="180" t="s">
        <v>3233</v>
      </c>
      <c r="V1328" s="180" t="s">
        <v>3232</v>
      </c>
      <c r="W1328" s="180" t="s">
        <v>3239</v>
      </c>
      <c r="X1328" s="180" t="s">
        <v>6872</v>
      </c>
      <c r="Y1328" s="180" t="s">
        <v>6871</v>
      </c>
      <c r="Z1328" s="180" t="s">
        <v>258</v>
      </c>
      <c r="AA1328" s="320"/>
      <c r="AE1328" s="320"/>
    </row>
    <row r="1329" spans="14:31" ht="14" x14ac:dyDescent="0.3">
      <c r="N1329" s="180" t="s">
        <v>3259</v>
      </c>
      <c r="O1329" s="180" t="s">
        <v>6917</v>
      </c>
      <c r="P1329" s="180" t="s">
        <v>18</v>
      </c>
      <c r="Q1329" s="180" t="s">
        <v>6916</v>
      </c>
      <c r="R1329" s="320"/>
      <c r="S1329" s="180" t="s">
        <v>1799</v>
      </c>
      <c r="T1329" s="180" t="s">
        <v>3208</v>
      </c>
      <c r="U1329" s="180" t="s">
        <v>3233</v>
      </c>
      <c r="V1329" s="180" t="s">
        <v>3232</v>
      </c>
      <c r="W1329" s="180" t="s">
        <v>3239</v>
      </c>
      <c r="X1329" s="180" t="s">
        <v>6878</v>
      </c>
      <c r="Y1329" s="180" t="s">
        <v>6877</v>
      </c>
      <c r="Z1329" s="180" t="s">
        <v>258</v>
      </c>
      <c r="AA1329" s="320"/>
      <c r="AE1329" s="320"/>
    </row>
    <row r="1330" spans="14:31" ht="14" x14ac:dyDescent="0.3">
      <c r="N1330" s="180" t="s">
        <v>3259</v>
      </c>
      <c r="O1330" s="180" t="s">
        <v>6919</v>
      </c>
      <c r="P1330" s="180" t="s">
        <v>18</v>
      </c>
      <c r="Q1330" s="180" t="s">
        <v>6918</v>
      </c>
      <c r="R1330" s="320"/>
      <c r="S1330" s="180" t="s">
        <v>1799</v>
      </c>
      <c r="T1330" s="180" t="s">
        <v>3208</v>
      </c>
      <c r="U1330" s="180" t="s">
        <v>3233</v>
      </c>
      <c r="V1330" s="180" t="s">
        <v>3232</v>
      </c>
      <c r="W1330" s="180" t="s">
        <v>3239</v>
      </c>
      <c r="X1330" s="180" t="s">
        <v>6875</v>
      </c>
      <c r="Y1330" s="180" t="s">
        <v>5374</v>
      </c>
      <c r="Z1330" s="180" t="s">
        <v>258</v>
      </c>
      <c r="AA1330" s="320"/>
      <c r="AE1330" s="320"/>
    </row>
    <row r="1331" spans="14:31" ht="14" x14ac:dyDescent="0.3">
      <c r="N1331" s="180" t="s">
        <v>3227</v>
      </c>
      <c r="O1331" s="180" t="s">
        <v>7473</v>
      </c>
      <c r="P1331" s="180" t="s">
        <v>304</v>
      </c>
      <c r="Q1331" s="180" t="s">
        <v>7474</v>
      </c>
      <c r="R1331" s="320"/>
      <c r="S1331" s="180" t="s">
        <v>1799</v>
      </c>
      <c r="T1331" s="180" t="s">
        <v>3208</v>
      </c>
      <c r="U1331" s="180" t="s">
        <v>3233</v>
      </c>
      <c r="V1331" s="180" t="s">
        <v>3232</v>
      </c>
      <c r="W1331" s="180" t="s">
        <v>3239</v>
      </c>
      <c r="X1331" s="180" t="s">
        <v>6882</v>
      </c>
      <c r="Y1331" s="180" t="s">
        <v>6881</v>
      </c>
      <c r="Z1331" s="180" t="s">
        <v>258</v>
      </c>
      <c r="AA1331" s="320"/>
      <c r="AE1331" s="320"/>
    </row>
    <row r="1332" spans="14:31" ht="14" x14ac:dyDescent="0.3">
      <c r="N1332" s="180" t="s">
        <v>3227</v>
      </c>
      <c r="O1332" s="180" t="s">
        <v>5903</v>
      </c>
      <c r="P1332" s="180" t="s">
        <v>304</v>
      </c>
      <c r="Q1332" s="180" t="s">
        <v>7475</v>
      </c>
      <c r="R1332" s="320"/>
      <c r="S1332" s="180" t="s">
        <v>1799</v>
      </c>
      <c r="T1332" s="180" t="s">
        <v>3208</v>
      </c>
      <c r="U1332" s="180" t="s">
        <v>3233</v>
      </c>
      <c r="V1332" s="180" t="s">
        <v>3232</v>
      </c>
      <c r="W1332" s="180" t="s">
        <v>3239</v>
      </c>
      <c r="X1332" s="180" t="s">
        <v>6884</v>
      </c>
      <c r="Y1332" s="180" t="s">
        <v>6883</v>
      </c>
      <c r="Z1332" s="180" t="s">
        <v>258</v>
      </c>
      <c r="AA1332" s="320"/>
      <c r="AE1332" s="320"/>
    </row>
    <row r="1333" spans="14:31" ht="14" x14ac:dyDescent="0.3">
      <c r="N1333" s="180" t="s">
        <v>3227</v>
      </c>
      <c r="O1333" s="180" t="s">
        <v>7476</v>
      </c>
      <c r="P1333" s="180" t="s">
        <v>304</v>
      </c>
      <c r="Q1333" s="180" t="s">
        <v>7477</v>
      </c>
      <c r="R1333" s="320"/>
      <c r="S1333" s="180" t="s">
        <v>1799</v>
      </c>
      <c r="T1333" s="180" t="s">
        <v>3208</v>
      </c>
      <c r="U1333" s="180" t="s">
        <v>3233</v>
      </c>
      <c r="V1333" s="180" t="s">
        <v>3232</v>
      </c>
      <c r="W1333" s="180" t="s">
        <v>3233</v>
      </c>
      <c r="X1333" s="180" t="s">
        <v>7185</v>
      </c>
      <c r="Y1333" s="180" t="s">
        <v>7184</v>
      </c>
      <c r="Z1333" s="180" t="s">
        <v>259</v>
      </c>
      <c r="AA1333" s="320"/>
      <c r="AE1333" s="320"/>
    </row>
    <row r="1334" spans="14:31" ht="14" x14ac:dyDescent="0.3">
      <c r="N1334" s="180" t="s">
        <v>3227</v>
      </c>
      <c r="O1334" s="180" t="s">
        <v>3227</v>
      </c>
      <c r="P1334" s="180" t="s">
        <v>304</v>
      </c>
      <c r="Q1334" s="180" t="s">
        <v>7478</v>
      </c>
      <c r="R1334" s="320"/>
      <c r="S1334" s="180" t="s">
        <v>1799</v>
      </c>
      <c r="T1334" s="180" t="s">
        <v>3208</v>
      </c>
      <c r="U1334" s="180" t="s">
        <v>3233</v>
      </c>
      <c r="V1334" s="180" t="s">
        <v>3232</v>
      </c>
      <c r="W1334" s="180" t="s">
        <v>3233</v>
      </c>
      <c r="X1334" s="180" t="s">
        <v>7192</v>
      </c>
      <c r="Y1334" s="180" t="s">
        <v>7191</v>
      </c>
      <c r="Z1334" s="180" t="s">
        <v>259</v>
      </c>
      <c r="AA1334" s="320"/>
      <c r="AE1334" s="320"/>
    </row>
    <row r="1335" spans="14:31" ht="14" x14ac:dyDescent="0.3">
      <c r="N1335" s="180" t="s">
        <v>3227</v>
      </c>
      <c r="O1335" s="180" t="s">
        <v>7479</v>
      </c>
      <c r="P1335" s="180" t="s">
        <v>304</v>
      </c>
      <c r="Q1335" s="180" t="s">
        <v>7480</v>
      </c>
      <c r="R1335" s="320"/>
      <c r="S1335" s="180" t="s">
        <v>1799</v>
      </c>
      <c r="T1335" s="180" t="s">
        <v>3208</v>
      </c>
      <c r="U1335" s="180" t="s">
        <v>3233</v>
      </c>
      <c r="V1335" s="180" t="s">
        <v>3232</v>
      </c>
      <c r="W1335" s="180" t="s">
        <v>3233</v>
      </c>
      <c r="X1335" s="180" t="s">
        <v>7199</v>
      </c>
      <c r="Y1335" s="180" t="s">
        <v>816</v>
      </c>
      <c r="Z1335" s="180" t="s">
        <v>259</v>
      </c>
      <c r="AA1335" s="320"/>
      <c r="AE1335" s="320"/>
    </row>
    <row r="1336" spans="14:31" ht="14" x14ac:dyDescent="0.3">
      <c r="N1336" s="180" t="s">
        <v>3226</v>
      </c>
      <c r="O1336" s="180" t="s">
        <v>3916</v>
      </c>
      <c r="P1336" s="180" t="s">
        <v>308</v>
      </c>
      <c r="Q1336" s="180" t="s">
        <v>7481</v>
      </c>
      <c r="R1336" s="320"/>
      <c r="S1336" s="180" t="s">
        <v>1799</v>
      </c>
      <c r="T1336" s="180" t="s">
        <v>3208</v>
      </c>
      <c r="U1336" s="180" t="s">
        <v>3233</v>
      </c>
      <c r="V1336" s="180" t="s">
        <v>3232</v>
      </c>
      <c r="W1336" s="180" t="s">
        <v>3233</v>
      </c>
      <c r="X1336" s="180" t="s">
        <v>7177</v>
      </c>
      <c r="Y1336" s="180" t="s">
        <v>7176</v>
      </c>
      <c r="Z1336" s="180" t="s">
        <v>259</v>
      </c>
      <c r="AA1336" s="320"/>
      <c r="AE1336" s="320"/>
    </row>
    <row r="1337" spans="14:31" ht="14" x14ac:dyDescent="0.3">
      <c r="N1337" s="180" t="s">
        <v>3226</v>
      </c>
      <c r="O1337" s="180" t="s">
        <v>7482</v>
      </c>
      <c r="P1337" s="180" t="s">
        <v>308</v>
      </c>
      <c r="Q1337" s="180" t="s">
        <v>7483</v>
      </c>
      <c r="R1337" s="320"/>
      <c r="S1337" s="180" t="s">
        <v>1799</v>
      </c>
      <c r="T1337" s="180" t="s">
        <v>3208</v>
      </c>
      <c r="U1337" s="180" t="s">
        <v>3233</v>
      </c>
      <c r="V1337" s="180" t="s">
        <v>3232</v>
      </c>
      <c r="W1337" s="180" t="s">
        <v>3233</v>
      </c>
      <c r="X1337" s="180" t="s">
        <v>7209</v>
      </c>
      <c r="Y1337" s="180" t="s">
        <v>4333</v>
      </c>
      <c r="Z1337" s="180" t="s">
        <v>259</v>
      </c>
      <c r="AA1337" s="320"/>
      <c r="AE1337" s="320"/>
    </row>
    <row r="1338" spans="14:31" ht="14" x14ac:dyDescent="0.3">
      <c r="N1338" s="180" t="s">
        <v>3226</v>
      </c>
      <c r="O1338" s="180" t="s">
        <v>7484</v>
      </c>
      <c r="P1338" s="180" t="s">
        <v>308</v>
      </c>
      <c r="Q1338" s="180" t="s">
        <v>7485</v>
      </c>
      <c r="R1338" s="320"/>
      <c r="S1338" s="180" t="s">
        <v>1799</v>
      </c>
      <c r="T1338" s="180" t="s">
        <v>3208</v>
      </c>
      <c r="U1338" s="180" t="s">
        <v>3233</v>
      </c>
      <c r="V1338" s="180" t="s">
        <v>3232</v>
      </c>
      <c r="W1338" s="180" t="s">
        <v>3233</v>
      </c>
      <c r="X1338" s="180" t="s">
        <v>7206</v>
      </c>
      <c r="Y1338" s="180" t="s">
        <v>7205</v>
      </c>
      <c r="Z1338" s="180" t="s">
        <v>259</v>
      </c>
      <c r="AA1338" s="320"/>
      <c r="AE1338" s="320"/>
    </row>
    <row r="1339" spans="14:31" ht="14" x14ac:dyDescent="0.3">
      <c r="N1339" s="180" t="s">
        <v>3226</v>
      </c>
      <c r="O1339" s="180" t="s">
        <v>7486</v>
      </c>
      <c r="P1339" s="180" t="s">
        <v>308</v>
      </c>
      <c r="Q1339" s="180" t="s">
        <v>7487</v>
      </c>
      <c r="R1339" s="320"/>
      <c r="S1339" s="180" t="s">
        <v>1799</v>
      </c>
      <c r="T1339" s="180" t="s">
        <v>3208</v>
      </c>
      <c r="U1339" s="180" t="s">
        <v>3233</v>
      </c>
      <c r="V1339" s="180" t="s">
        <v>3232</v>
      </c>
      <c r="W1339" s="180" t="s">
        <v>3233</v>
      </c>
      <c r="X1339" s="180" t="s">
        <v>7174</v>
      </c>
      <c r="Y1339" s="180" t="s">
        <v>837</v>
      </c>
      <c r="Z1339" s="180" t="s">
        <v>259</v>
      </c>
      <c r="AA1339" s="320"/>
      <c r="AE1339" s="320"/>
    </row>
    <row r="1340" spans="14:31" ht="14" x14ac:dyDescent="0.3">
      <c r="N1340" s="180" t="s">
        <v>3226</v>
      </c>
      <c r="O1340" s="180" t="s">
        <v>7488</v>
      </c>
      <c r="P1340" s="180" t="s">
        <v>308</v>
      </c>
      <c r="Q1340" s="180" t="s">
        <v>7489</v>
      </c>
      <c r="R1340" s="320"/>
      <c r="S1340" s="180" t="s">
        <v>1799</v>
      </c>
      <c r="T1340" s="180" t="s">
        <v>3208</v>
      </c>
      <c r="U1340" s="180" t="s">
        <v>3233</v>
      </c>
      <c r="V1340" s="180" t="s">
        <v>3232</v>
      </c>
      <c r="W1340" s="180" t="s">
        <v>3233</v>
      </c>
      <c r="X1340" s="180" t="s">
        <v>7202</v>
      </c>
      <c r="Y1340" s="180" t="s">
        <v>5828</v>
      </c>
      <c r="Z1340" s="180" t="s">
        <v>259</v>
      </c>
      <c r="AA1340" s="320"/>
      <c r="AE1340" s="320"/>
    </row>
    <row r="1341" spans="14:31" ht="14" x14ac:dyDescent="0.3">
      <c r="N1341" s="180" t="s">
        <v>3226</v>
      </c>
      <c r="O1341" s="180" t="s">
        <v>3069</v>
      </c>
      <c r="P1341" s="180" t="s">
        <v>308</v>
      </c>
      <c r="Q1341" s="180" t="s">
        <v>7490</v>
      </c>
      <c r="R1341" s="320"/>
      <c r="S1341" s="180" t="s">
        <v>1799</v>
      </c>
      <c r="T1341" s="180" t="s">
        <v>3208</v>
      </c>
      <c r="U1341" s="180" t="s">
        <v>3233</v>
      </c>
      <c r="V1341" s="180" t="s">
        <v>3232</v>
      </c>
      <c r="W1341" s="180" t="s">
        <v>3233</v>
      </c>
      <c r="X1341" s="180" t="s">
        <v>7181</v>
      </c>
      <c r="Y1341" s="180" t="s">
        <v>7180</v>
      </c>
      <c r="Z1341" s="180" t="s">
        <v>259</v>
      </c>
      <c r="AA1341" s="320"/>
      <c r="AE1341" s="320"/>
    </row>
    <row r="1342" spans="14:31" ht="14" x14ac:dyDescent="0.3">
      <c r="N1342" s="180" t="s">
        <v>900</v>
      </c>
      <c r="O1342" s="180" t="s">
        <v>7491</v>
      </c>
      <c r="P1342" s="180" t="s">
        <v>306</v>
      </c>
      <c r="Q1342" s="180" t="s">
        <v>7492</v>
      </c>
      <c r="R1342" s="320"/>
      <c r="S1342" s="180" t="s">
        <v>1799</v>
      </c>
      <c r="T1342" s="180" t="s">
        <v>3208</v>
      </c>
      <c r="U1342" s="180" t="s">
        <v>3233</v>
      </c>
      <c r="V1342" s="180" t="s">
        <v>3232</v>
      </c>
      <c r="W1342" s="180" t="s">
        <v>3233</v>
      </c>
      <c r="X1342" s="180" t="s">
        <v>7171</v>
      </c>
      <c r="Y1342" s="180" t="s">
        <v>7170</v>
      </c>
      <c r="Z1342" s="180" t="s">
        <v>259</v>
      </c>
      <c r="AA1342" s="320"/>
      <c r="AE1342" s="320"/>
    </row>
    <row r="1343" spans="14:31" ht="14" x14ac:dyDescent="0.3">
      <c r="N1343" s="180" t="s">
        <v>900</v>
      </c>
      <c r="O1343" s="180" t="s">
        <v>7493</v>
      </c>
      <c r="P1343" s="180" t="s">
        <v>306</v>
      </c>
      <c r="Q1343" s="180" t="s">
        <v>7494</v>
      </c>
      <c r="R1343" s="320"/>
      <c r="S1343" s="180" t="s">
        <v>1799</v>
      </c>
      <c r="T1343" s="180" t="s">
        <v>3208</v>
      </c>
      <c r="U1343" s="180" t="s">
        <v>3233</v>
      </c>
      <c r="V1343" s="180" t="s">
        <v>3232</v>
      </c>
      <c r="W1343" s="180" t="s">
        <v>3233</v>
      </c>
      <c r="X1343" s="180" t="s">
        <v>7188</v>
      </c>
      <c r="Y1343" s="180" t="s">
        <v>3228</v>
      </c>
      <c r="Z1343" s="180" t="s">
        <v>259</v>
      </c>
      <c r="AA1343" s="320"/>
      <c r="AE1343" s="320"/>
    </row>
    <row r="1344" spans="14:31" ht="14" x14ac:dyDescent="0.3">
      <c r="N1344" s="180" t="s">
        <v>900</v>
      </c>
      <c r="O1344" s="180" t="s">
        <v>7495</v>
      </c>
      <c r="P1344" s="180" t="s">
        <v>306</v>
      </c>
      <c r="Q1344" s="180" t="s">
        <v>7496</v>
      </c>
      <c r="R1344" s="320"/>
      <c r="S1344" s="180" t="s">
        <v>1799</v>
      </c>
      <c r="T1344" s="180" t="s">
        <v>3208</v>
      </c>
      <c r="U1344" s="180" t="s">
        <v>3233</v>
      </c>
      <c r="V1344" s="180" t="s">
        <v>3232</v>
      </c>
      <c r="W1344" s="180" t="s">
        <v>3233</v>
      </c>
      <c r="X1344" s="180" t="s">
        <v>7196</v>
      </c>
      <c r="Y1344" s="180" t="s">
        <v>7195</v>
      </c>
      <c r="Z1344" s="180" t="s">
        <v>259</v>
      </c>
      <c r="AA1344" s="320"/>
      <c r="AE1344" s="320"/>
    </row>
    <row r="1345" spans="14:31" ht="14" x14ac:dyDescent="0.3">
      <c r="N1345" s="180" t="s">
        <v>900</v>
      </c>
      <c r="O1345" s="180" t="s">
        <v>900</v>
      </c>
      <c r="P1345" s="180" t="s">
        <v>306</v>
      </c>
      <c r="Q1345" s="180" t="s">
        <v>7497</v>
      </c>
      <c r="R1345" s="320"/>
      <c r="S1345" s="180" t="s">
        <v>1799</v>
      </c>
      <c r="T1345" s="180" t="s">
        <v>3208</v>
      </c>
      <c r="U1345" s="180" t="s">
        <v>3233</v>
      </c>
      <c r="V1345" s="180" t="s">
        <v>3232</v>
      </c>
      <c r="W1345" s="180" t="s">
        <v>3244</v>
      </c>
      <c r="X1345" s="180" t="s">
        <v>7498</v>
      </c>
      <c r="Y1345" s="180" t="s">
        <v>3244</v>
      </c>
      <c r="Z1345" s="180" t="s">
        <v>261</v>
      </c>
      <c r="AA1345" s="320"/>
      <c r="AE1345" s="320"/>
    </row>
    <row r="1346" spans="14:31" ht="14" x14ac:dyDescent="0.3">
      <c r="N1346" s="180" t="s">
        <v>900</v>
      </c>
      <c r="O1346" s="180" t="s">
        <v>7499</v>
      </c>
      <c r="P1346" s="180" t="s">
        <v>306</v>
      </c>
      <c r="Q1346" s="180" t="s">
        <v>7500</v>
      </c>
      <c r="R1346" s="320"/>
      <c r="S1346" s="180" t="s">
        <v>1799</v>
      </c>
      <c r="T1346" s="180" t="s">
        <v>3208</v>
      </c>
      <c r="U1346" s="180" t="s">
        <v>3233</v>
      </c>
      <c r="V1346" s="180" t="s">
        <v>3232</v>
      </c>
      <c r="W1346" s="180" t="s">
        <v>3244</v>
      </c>
      <c r="X1346" s="180" t="s">
        <v>7501</v>
      </c>
      <c r="Y1346" s="180" t="s">
        <v>7502</v>
      </c>
      <c r="Z1346" s="180" t="s">
        <v>261</v>
      </c>
      <c r="AA1346" s="320"/>
      <c r="AE1346" s="320"/>
    </row>
    <row r="1347" spans="14:31" ht="14" x14ac:dyDescent="0.3">
      <c r="N1347" s="180" t="s">
        <v>3170</v>
      </c>
      <c r="O1347" s="180" t="s">
        <v>4724</v>
      </c>
      <c r="P1347" s="180" t="s">
        <v>74</v>
      </c>
      <c r="Q1347" s="180" t="s">
        <v>4723</v>
      </c>
      <c r="R1347" s="320"/>
      <c r="S1347" s="180" t="s">
        <v>1799</v>
      </c>
      <c r="T1347" s="180" t="s">
        <v>3208</v>
      </c>
      <c r="U1347" s="180" t="s">
        <v>3233</v>
      </c>
      <c r="V1347" s="180" t="s">
        <v>3232</v>
      </c>
      <c r="W1347" s="180" t="s">
        <v>3244</v>
      </c>
      <c r="X1347" s="180" t="s">
        <v>7503</v>
      </c>
      <c r="Y1347" s="180" t="s">
        <v>7504</v>
      </c>
      <c r="Z1347" s="180" t="s">
        <v>261</v>
      </c>
      <c r="AA1347" s="320"/>
      <c r="AE1347" s="320"/>
    </row>
    <row r="1348" spans="14:31" ht="14" x14ac:dyDescent="0.3">
      <c r="N1348" s="180" t="s">
        <v>3170</v>
      </c>
      <c r="O1348" s="180" t="s">
        <v>4722</v>
      </c>
      <c r="P1348" s="180" t="s">
        <v>74</v>
      </c>
      <c r="Q1348" s="180" t="s">
        <v>4721</v>
      </c>
      <c r="R1348" s="320"/>
      <c r="S1348" s="180" t="s">
        <v>1799</v>
      </c>
      <c r="T1348" s="180" t="s">
        <v>3208</v>
      </c>
      <c r="U1348" s="180" t="s">
        <v>3233</v>
      </c>
      <c r="V1348" s="180" t="s">
        <v>3232</v>
      </c>
      <c r="W1348" s="180" t="s">
        <v>3244</v>
      </c>
      <c r="X1348" s="180" t="s">
        <v>7505</v>
      </c>
      <c r="Y1348" s="180" t="s">
        <v>7506</v>
      </c>
      <c r="Z1348" s="180" t="s">
        <v>261</v>
      </c>
      <c r="AA1348" s="320"/>
      <c r="AE1348" s="320"/>
    </row>
    <row r="1349" spans="14:31" ht="14" x14ac:dyDescent="0.3">
      <c r="N1349" s="180" t="s">
        <v>3170</v>
      </c>
      <c r="O1349" s="180" t="s">
        <v>4709</v>
      </c>
      <c r="P1349" s="180" t="s">
        <v>74</v>
      </c>
      <c r="Q1349" s="180" t="s">
        <v>4708</v>
      </c>
      <c r="R1349" s="320"/>
      <c r="S1349" s="180" t="s">
        <v>1799</v>
      </c>
      <c r="T1349" s="180" t="s">
        <v>3208</v>
      </c>
      <c r="U1349" s="180" t="s">
        <v>3233</v>
      </c>
      <c r="V1349" s="180" t="s">
        <v>3232</v>
      </c>
      <c r="W1349" s="180" t="s">
        <v>3244</v>
      </c>
      <c r="X1349" s="180" t="s">
        <v>7507</v>
      </c>
      <c r="Y1349" s="180" t="s">
        <v>7508</v>
      </c>
      <c r="Z1349" s="180" t="s">
        <v>261</v>
      </c>
      <c r="AA1349" s="320"/>
      <c r="AE1349" s="320"/>
    </row>
    <row r="1350" spans="14:31" ht="14" x14ac:dyDescent="0.3">
      <c r="N1350" s="180" t="s">
        <v>3170</v>
      </c>
      <c r="O1350" s="180" t="s">
        <v>4711</v>
      </c>
      <c r="P1350" s="180" t="s">
        <v>74</v>
      </c>
      <c r="Q1350" s="180" t="s">
        <v>4710</v>
      </c>
      <c r="R1350" s="320"/>
      <c r="S1350" s="180" t="s">
        <v>1799</v>
      </c>
      <c r="T1350" s="180" t="s">
        <v>3208</v>
      </c>
      <c r="U1350" s="180" t="s">
        <v>3233</v>
      </c>
      <c r="V1350" s="180" t="s">
        <v>3232</v>
      </c>
      <c r="W1350" s="180" t="s">
        <v>3244</v>
      </c>
      <c r="X1350" s="180" t="s">
        <v>7509</v>
      </c>
      <c r="Y1350" s="180" t="s">
        <v>7510</v>
      </c>
      <c r="Z1350" s="180" t="s">
        <v>261</v>
      </c>
      <c r="AA1350" s="320"/>
      <c r="AE1350" s="320"/>
    </row>
    <row r="1351" spans="14:31" ht="14" x14ac:dyDescent="0.3">
      <c r="N1351" s="180" t="s">
        <v>3170</v>
      </c>
      <c r="O1351" s="180" t="s">
        <v>4701</v>
      </c>
      <c r="P1351" s="180" t="s">
        <v>74</v>
      </c>
      <c r="Q1351" s="180" t="s">
        <v>4700</v>
      </c>
      <c r="R1351" s="320"/>
      <c r="S1351" s="180" t="s">
        <v>1799</v>
      </c>
      <c r="T1351" s="180" t="s">
        <v>3208</v>
      </c>
      <c r="U1351" s="180" t="s">
        <v>3233</v>
      </c>
      <c r="V1351" s="180" t="s">
        <v>3232</v>
      </c>
      <c r="W1351" s="180" t="s">
        <v>3238</v>
      </c>
      <c r="X1351" s="180" t="s">
        <v>7511</v>
      </c>
      <c r="Y1351" s="180" t="s">
        <v>3238</v>
      </c>
      <c r="Z1351" s="180" t="s">
        <v>263</v>
      </c>
      <c r="AA1351" s="320"/>
      <c r="AE1351" s="320"/>
    </row>
    <row r="1352" spans="14:31" ht="14" x14ac:dyDescent="0.3">
      <c r="N1352" s="180" t="s">
        <v>3170</v>
      </c>
      <c r="O1352" s="180" t="s">
        <v>4715</v>
      </c>
      <c r="P1352" s="180" t="s">
        <v>74</v>
      </c>
      <c r="Q1352" s="180" t="s">
        <v>4714</v>
      </c>
      <c r="R1352" s="320"/>
      <c r="S1352" s="180" t="s">
        <v>1799</v>
      </c>
      <c r="T1352" s="180" t="s">
        <v>3208</v>
      </c>
      <c r="U1352" s="180" t="s">
        <v>3233</v>
      </c>
      <c r="V1352" s="180" t="s">
        <v>3232</v>
      </c>
      <c r="W1352" s="180" t="s">
        <v>3238</v>
      </c>
      <c r="X1352" s="180" t="s">
        <v>7512</v>
      </c>
      <c r="Y1352" s="180" t="s">
        <v>5170</v>
      </c>
      <c r="Z1352" s="180" t="s">
        <v>263</v>
      </c>
      <c r="AA1352" s="320"/>
      <c r="AE1352" s="320"/>
    </row>
    <row r="1353" spans="14:31" ht="14" x14ac:dyDescent="0.3">
      <c r="N1353" s="180" t="s">
        <v>3170</v>
      </c>
      <c r="O1353" s="180" t="s">
        <v>4713</v>
      </c>
      <c r="P1353" s="180" t="s">
        <v>74</v>
      </c>
      <c r="Q1353" s="180" t="s">
        <v>4712</v>
      </c>
      <c r="R1353" s="320"/>
      <c r="S1353" s="180" t="s">
        <v>1799</v>
      </c>
      <c r="T1353" s="180" t="s">
        <v>3208</v>
      </c>
      <c r="U1353" s="180" t="s">
        <v>3233</v>
      </c>
      <c r="V1353" s="180" t="s">
        <v>3232</v>
      </c>
      <c r="W1353" s="180" t="s">
        <v>3238</v>
      </c>
      <c r="X1353" s="180" t="s">
        <v>7513</v>
      </c>
      <c r="Y1353" s="180" t="s">
        <v>7514</v>
      </c>
      <c r="Z1353" s="180" t="s">
        <v>263</v>
      </c>
      <c r="AA1353" s="320"/>
      <c r="AE1353" s="320"/>
    </row>
    <row r="1354" spans="14:31" ht="14" x14ac:dyDescent="0.3">
      <c r="N1354" s="180" t="s">
        <v>3170</v>
      </c>
      <c r="O1354" s="180" t="s">
        <v>4705</v>
      </c>
      <c r="P1354" s="180" t="s">
        <v>74</v>
      </c>
      <c r="Q1354" s="180" t="s">
        <v>4704</v>
      </c>
      <c r="R1354" s="320"/>
      <c r="S1354" s="180" t="s">
        <v>1799</v>
      </c>
      <c r="T1354" s="180" t="s">
        <v>3208</v>
      </c>
      <c r="U1354" s="180" t="s">
        <v>3233</v>
      </c>
      <c r="V1354" s="180" t="s">
        <v>3232</v>
      </c>
      <c r="W1354" s="180" t="s">
        <v>3238</v>
      </c>
      <c r="X1354" s="180" t="s">
        <v>7515</v>
      </c>
      <c r="Y1354" s="180" t="s">
        <v>7516</v>
      </c>
      <c r="Z1354" s="180" t="s">
        <v>263</v>
      </c>
      <c r="AA1354" s="320"/>
      <c r="AE1354" s="320"/>
    </row>
    <row r="1355" spans="14:31" ht="14" x14ac:dyDescent="0.3">
      <c r="N1355" s="180" t="s">
        <v>3170</v>
      </c>
      <c r="O1355" s="180" t="s">
        <v>2976</v>
      </c>
      <c r="P1355" s="180" t="s">
        <v>74</v>
      </c>
      <c r="Q1355" s="180" t="s">
        <v>4716</v>
      </c>
      <c r="R1355" s="320"/>
      <c r="S1355" s="180" t="s">
        <v>1799</v>
      </c>
      <c r="T1355" s="180" t="s">
        <v>3208</v>
      </c>
      <c r="U1355" s="180" t="s">
        <v>3233</v>
      </c>
      <c r="V1355" s="180" t="s">
        <v>3232</v>
      </c>
      <c r="W1355" s="180" t="s">
        <v>3238</v>
      </c>
      <c r="X1355" s="180" t="s">
        <v>7517</v>
      </c>
      <c r="Y1355" s="180" t="s">
        <v>7518</v>
      </c>
      <c r="Z1355" s="180" t="s">
        <v>263</v>
      </c>
      <c r="AA1355" s="320"/>
      <c r="AE1355" s="320"/>
    </row>
    <row r="1356" spans="14:31" ht="14" x14ac:dyDescent="0.3">
      <c r="N1356" s="180" t="s">
        <v>3170</v>
      </c>
      <c r="O1356" s="180" t="s">
        <v>4718</v>
      </c>
      <c r="P1356" s="180" t="s">
        <v>74</v>
      </c>
      <c r="Q1356" s="180" t="s">
        <v>4717</v>
      </c>
      <c r="R1356" s="320"/>
      <c r="S1356" s="180" t="s">
        <v>1799</v>
      </c>
      <c r="T1356" s="180" t="s">
        <v>3208</v>
      </c>
      <c r="U1356" s="180" t="s">
        <v>3233</v>
      </c>
      <c r="V1356" s="180" t="s">
        <v>3232</v>
      </c>
      <c r="W1356" s="180" t="s">
        <v>3238</v>
      </c>
      <c r="X1356" s="180" t="s">
        <v>7519</v>
      </c>
      <c r="Y1356" s="180" t="s">
        <v>4766</v>
      </c>
      <c r="Z1356" s="180" t="s">
        <v>263</v>
      </c>
      <c r="AA1356" s="320"/>
      <c r="AE1356" s="320"/>
    </row>
    <row r="1357" spans="14:31" ht="14" x14ac:dyDescent="0.3">
      <c r="N1357" s="180" t="s">
        <v>3170</v>
      </c>
      <c r="O1357" s="180" t="s">
        <v>4693</v>
      </c>
      <c r="P1357" s="180" t="s">
        <v>74</v>
      </c>
      <c r="Q1357" s="180" t="s">
        <v>4692</v>
      </c>
      <c r="R1357" s="320"/>
      <c r="S1357" s="180" t="s">
        <v>1799</v>
      </c>
      <c r="T1357" s="180" t="s">
        <v>3208</v>
      </c>
      <c r="U1357" s="180" t="s">
        <v>3233</v>
      </c>
      <c r="V1357" s="180" t="s">
        <v>3232</v>
      </c>
      <c r="W1357" s="180" t="s">
        <v>3238</v>
      </c>
      <c r="X1357" s="180" t="s">
        <v>7520</v>
      </c>
      <c r="Y1357" s="180" t="s">
        <v>7521</v>
      </c>
      <c r="Z1357" s="180" t="s">
        <v>263</v>
      </c>
      <c r="AA1357" s="320"/>
      <c r="AE1357" s="320"/>
    </row>
    <row r="1358" spans="14:31" ht="14" x14ac:dyDescent="0.3">
      <c r="N1358" s="180" t="s">
        <v>3170</v>
      </c>
      <c r="O1358" s="180" t="s">
        <v>4720</v>
      </c>
      <c r="P1358" s="180" t="s">
        <v>74</v>
      </c>
      <c r="Q1358" s="180" t="s">
        <v>4719</v>
      </c>
      <c r="R1358" s="320"/>
      <c r="S1358" s="180" t="s">
        <v>1799</v>
      </c>
      <c r="T1358" s="180" t="s">
        <v>3208</v>
      </c>
      <c r="U1358" s="180" t="s">
        <v>3233</v>
      </c>
      <c r="V1358" s="180" t="s">
        <v>3232</v>
      </c>
      <c r="W1358" s="180" t="s">
        <v>3238</v>
      </c>
      <c r="X1358" s="180" t="s">
        <v>7522</v>
      </c>
      <c r="Y1358" s="180" t="s">
        <v>7523</v>
      </c>
      <c r="Z1358" s="180" t="s">
        <v>263</v>
      </c>
      <c r="AA1358" s="320"/>
      <c r="AE1358" s="320"/>
    </row>
    <row r="1359" spans="14:31" ht="14" x14ac:dyDescent="0.3">
      <c r="N1359" s="180" t="s">
        <v>3170</v>
      </c>
      <c r="O1359" s="180" t="s">
        <v>4697</v>
      </c>
      <c r="P1359" s="180" t="s">
        <v>74</v>
      </c>
      <c r="Q1359" s="180" t="s">
        <v>4696</v>
      </c>
      <c r="R1359" s="320"/>
      <c r="S1359" s="180" t="s">
        <v>1799</v>
      </c>
      <c r="T1359" s="180" t="s">
        <v>3208</v>
      </c>
      <c r="U1359" s="180" t="s">
        <v>3233</v>
      </c>
      <c r="V1359" s="180" t="s">
        <v>3232</v>
      </c>
      <c r="W1359" s="180" t="s">
        <v>3238</v>
      </c>
      <c r="X1359" s="180" t="s">
        <v>7524</v>
      </c>
      <c r="Y1359" s="180" t="s">
        <v>7525</v>
      </c>
      <c r="Z1359" s="180" t="s">
        <v>263</v>
      </c>
      <c r="AA1359" s="320"/>
      <c r="AE1359" s="320"/>
    </row>
    <row r="1360" spans="14:31" ht="14" x14ac:dyDescent="0.3">
      <c r="N1360" s="180" t="s">
        <v>3170</v>
      </c>
      <c r="O1360" s="180" t="s">
        <v>4695</v>
      </c>
      <c r="P1360" s="180" t="s">
        <v>74</v>
      </c>
      <c r="Q1360" s="180" t="s">
        <v>4694</v>
      </c>
      <c r="R1360" s="320"/>
      <c r="S1360" s="180" t="s">
        <v>1799</v>
      </c>
      <c r="T1360" s="180" t="s">
        <v>3208</v>
      </c>
      <c r="U1360" s="180" t="s">
        <v>3233</v>
      </c>
      <c r="V1360" s="180" t="s">
        <v>3232</v>
      </c>
      <c r="W1360" s="180" t="s">
        <v>3238</v>
      </c>
      <c r="X1360" s="180" t="s">
        <v>7526</v>
      </c>
      <c r="Y1360" s="180" t="s">
        <v>708</v>
      </c>
      <c r="Z1360" s="180" t="s">
        <v>263</v>
      </c>
      <c r="AA1360" s="320"/>
      <c r="AE1360" s="320"/>
    </row>
    <row r="1361" spans="14:31" ht="14" x14ac:dyDescent="0.3">
      <c r="N1361" s="180" t="s">
        <v>3170</v>
      </c>
      <c r="O1361" s="180" t="s">
        <v>4699</v>
      </c>
      <c r="P1361" s="180" t="s">
        <v>74</v>
      </c>
      <c r="Q1361" s="180" t="s">
        <v>4698</v>
      </c>
      <c r="R1361" s="320"/>
      <c r="S1361" s="180" t="s">
        <v>1799</v>
      </c>
      <c r="T1361" s="180" t="s">
        <v>3208</v>
      </c>
      <c r="U1361" s="180" t="s">
        <v>3233</v>
      </c>
      <c r="V1361" s="180" t="s">
        <v>3232</v>
      </c>
      <c r="W1361" s="180" t="s">
        <v>3238</v>
      </c>
      <c r="X1361" s="180" t="s">
        <v>7527</v>
      </c>
      <c r="Y1361" s="180" t="s">
        <v>6782</v>
      </c>
      <c r="Z1361" s="180" t="s">
        <v>263</v>
      </c>
      <c r="AA1361" s="320"/>
      <c r="AE1361" s="320"/>
    </row>
    <row r="1362" spans="14:31" ht="14" x14ac:dyDescent="0.3">
      <c r="N1362" s="180" t="s">
        <v>3170</v>
      </c>
      <c r="O1362" s="180" t="s">
        <v>4703</v>
      </c>
      <c r="P1362" s="180" t="s">
        <v>74</v>
      </c>
      <c r="Q1362" s="180" t="s">
        <v>4702</v>
      </c>
      <c r="R1362" s="320"/>
      <c r="S1362" s="180" t="s">
        <v>1799</v>
      </c>
      <c r="T1362" s="180" t="s">
        <v>3208</v>
      </c>
      <c r="U1362" s="180" t="s">
        <v>3233</v>
      </c>
      <c r="V1362" s="180" t="s">
        <v>3232</v>
      </c>
      <c r="W1362" s="180" t="s">
        <v>3238</v>
      </c>
      <c r="X1362" s="180" t="s">
        <v>7528</v>
      </c>
      <c r="Y1362" s="180" t="s">
        <v>3971</v>
      </c>
      <c r="Z1362" s="180" t="s">
        <v>263</v>
      </c>
      <c r="AA1362" s="320"/>
      <c r="AE1362" s="320"/>
    </row>
    <row r="1363" spans="14:31" ht="14" x14ac:dyDescent="0.3">
      <c r="N1363" s="180" t="s">
        <v>3170</v>
      </c>
      <c r="O1363" s="180" t="s">
        <v>4707</v>
      </c>
      <c r="P1363" s="180" t="s">
        <v>74</v>
      </c>
      <c r="Q1363" s="180" t="s">
        <v>4706</v>
      </c>
      <c r="R1363" s="320"/>
      <c r="S1363" s="180" t="s">
        <v>1799</v>
      </c>
      <c r="T1363" s="180" t="s">
        <v>3208</v>
      </c>
      <c r="U1363" s="180" t="s">
        <v>3233</v>
      </c>
      <c r="V1363" s="180" t="s">
        <v>3232</v>
      </c>
      <c r="W1363" s="180" t="s">
        <v>3238</v>
      </c>
      <c r="X1363" s="180" t="s">
        <v>7529</v>
      </c>
      <c r="Y1363" s="180" t="s">
        <v>7530</v>
      </c>
      <c r="Z1363" s="180" t="s">
        <v>263</v>
      </c>
      <c r="AA1363" s="320"/>
      <c r="AE1363" s="320"/>
    </row>
    <row r="1364" spans="14:31" ht="14" x14ac:dyDescent="0.3">
      <c r="N1364" s="180" t="s">
        <v>3260</v>
      </c>
      <c r="O1364" s="180" t="s">
        <v>4464</v>
      </c>
      <c r="P1364" s="180" t="s">
        <v>20</v>
      </c>
      <c r="Q1364" s="180" t="s">
        <v>6962</v>
      </c>
      <c r="R1364" s="320"/>
      <c r="S1364" s="180" t="s">
        <v>1799</v>
      </c>
      <c r="T1364" s="180" t="s">
        <v>3208</v>
      </c>
      <c r="U1364" s="180" t="s">
        <v>3233</v>
      </c>
      <c r="V1364" s="180" t="s">
        <v>3232</v>
      </c>
      <c r="W1364" s="180" t="s">
        <v>3248</v>
      </c>
      <c r="X1364" s="180" t="s">
        <v>7531</v>
      </c>
      <c r="Y1364" s="180" t="s">
        <v>3248</v>
      </c>
      <c r="Z1364" s="180" t="s">
        <v>265</v>
      </c>
      <c r="AA1364" s="320"/>
      <c r="AE1364" s="320"/>
    </row>
    <row r="1365" spans="14:31" ht="14" x14ac:dyDescent="0.3">
      <c r="N1365" s="180" t="s">
        <v>3260</v>
      </c>
      <c r="O1365" s="180" t="s">
        <v>6942</v>
      </c>
      <c r="P1365" s="180" t="s">
        <v>20</v>
      </c>
      <c r="Q1365" s="180" t="s">
        <v>6941</v>
      </c>
      <c r="R1365" s="320"/>
      <c r="S1365" s="180" t="s">
        <v>1799</v>
      </c>
      <c r="T1365" s="180" t="s">
        <v>3208</v>
      </c>
      <c r="U1365" s="180" t="s">
        <v>3233</v>
      </c>
      <c r="V1365" s="180" t="s">
        <v>3232</v>
      </c>
      <c r="W1365" s="180" t="s">
        <v>3248</v>
      </c>
      <c r="X1365" s="180" t="s">
        <v>7532</v>
      </c>
      <c r="Y1365" s="180" t="s">
        <v>3241</v>
      </c>
      <c r="Z1365" s="180" t="s">
        <v>265</v>
      </c>
      <c r="AA1365" s="320"/>
      <c r="AE1365" s="320"/>
    </row>
    <row r="1366" spans="14:31" ht="14" x14ac:dyDescent="0.3">
      <c r="N1366" s="180" t="s">
        <v>3260</v>
      </c>
      <c r="O1366" s="180" t="s">
        <v>6924</v>
      </c>
      <c r="P1366" s="180" t="s">
        <v>20</v>
      </c>
      <c r="Q1366" s="180" t="s">
        <v>6923</v>
      </c>
      <c r="R1366" s="320"/>
      <c r="S1366" s="180" t="s">
        <v>1799</v>
      </c>
      <c r="T1366" s="180" t="s">
        <v>3208</v>
      </c>
      <c r="U1366" s="180" t="s">
        <v>3233</v>
      </c>
      <c r="V1366" s="180" t="s">
        <v>3232</v>
      </c>
      <c r="W1366" s="180" t="s">
        <v>3248</v>
      </c>
      <c r="X1366" s="180" t="s">
        <v>7533</v>
      </c>
      <c r="Y1366" s="180" t="s">
        <v>7534</v>
      </c>
      <c r="Z1366" s="180" t="s">
        <v>265</v>
      </c>
      <c r="AA1366" s="320"/>
      <c r="AE1366" s="320"/>
    </row>
    <row r="1367" spans="14:31" ht="14" x14ac:dyDescent="0.3">
      <c r="N1367" s="180" t="s">
        <v>3260</v>
      </c>
      <c r="O1367" s="180" t="s">
        <v>4417</v>
      </c>
      <c r="P1367" s="180" t="s">
        <v>20</v>
      </c>
      <c r="Q1367" s="180" t="s">
        <v>6945</v>
      </c>
      <c r="R1367" s="320"/>
      <c r="S1367" s="180" t="s">
        <v>1799</v>
      </c>
      <c r="T1367" s="180" t="s">
        <v>3208</v>
      </c>
      <c r="U1367" s="180" t="s">
        <v>3233</v>
      </c>
      <c r="V1367" s="180" t="s">
        <v>3232</v>
      </c>
      <c r="W1367" s="180" t="s">
        <v>3248</v>
      </c>
      <c r="X1367" s="180" t="s">
        <v>7535</v>
      </c>
      <c r="Y1367" s="180" t="s">
        <v>7536</v>
      </c>
      <c r="Z1367" s="180" t="s">
        <v>265</v>
      </c>
      <c r="AA1367" s="320"/>
      <c r="AE1367" s="320"/>
    </row>
    <row r="1368" spans="14:31" ht="14" x14ac:dyDescent="0.3">
      <c r="N1368" s="180" t="s">
        <v>3260</v>
      </c>
      <c r="O1368" s="180" t="s">
        <v>6926</v>
      </c>
      <c r="P1368" s="180" t="s">
        <v>20</v>
      </c>
      <c r="Q1368" s="180" t="s">
        <v>6925</v>
      </c>
      <c r="R1368" s="320"/>
      <c r="S1368" s="180" t="s">
        <v>1799</v>
      </c>
      <c r="T1368" s="180" t="s">
        <v>3208</v>
      </c>
      <c r="U1368" s="180" t="s">
        <v>3233</v>
      </c>
      <c r="V1368" s="180" t="s">
        <v>3232</v>
      </c>
      <c r="W1368" s="180" t="s">
        <v>3248</v>
      </c>
      <c r="X1368" s="180" t="s">
        <v>7537</v>
      </c>
      <c r="Y1368" s="180" t="s">
        <v>7538</v>
      </c>
      <c r="Z1368" s="180" t="s">
        <v>265</v>
      </c>
      <c r="AA1368" s="320"/>
      <c r="AE1368" s="320"/>
    </row>
    <row r="1369" spans="14:31" ht="14" x14ac:dyDescent="0.3">
      <c r="N1369" s="180" t="s">
        <v>3260</v>
      </c>
      <c r="O1369" s="180" t="s">
        <v>6959</v>
      </c>
      <c r="P1369" s="180" t="s">
        <v>20</v>
      </c>
      <c r="Q1369" s="180" t="s">
        <v>6958</v>
      </c>
      <c r="R1369" s="320"/>
      <c r="S1369" s="180" t="s">
        <v>1799</v>
      </c>
      <c r="T1369" s="180" t="s">
        <v>3208</v>
      </c>
      <c r="U1369" s="180" t="s">
        <v>3233</v>
      </c>
      <c r="V1369" s="180" t="s">
        <v>3232</v>
      </c>
      <c r="W1369" s="180" t="s">
        <v>3248</v>
      </c>
      <c r="X1369" s="180" t="s">
        <v>7539</v>
      </c>
      <c r="Y1369" s="180" t="s">
        <v>7540</v>
      </c>
      <c r="Z1369" s="180" t="s">
        <v>265</v>
      </c>
      <c r="AA1369" s="320"/>
      <c r="AE1369" s="320"/>
    </row>
    <row r="1370" spans="14:31" ht="14" x14ac:dyDescent="0.3">
      <c r="N1370" s="180" t="s">
        <v>3260</v>
      </c>
      <c r="O1370" s="180" t="s">
        <v>6951</v>
      </c>
      <c r="P1370" s="180" t="s">
        <v>20</v>
      </c>
      <c r="Q1370" s="180" t="s">
        <v>6950</v>
      </c>
      <c r="R1370" s="320"/>
      <c r="S1370" s="180" t="s">
        <v>1799</v>
      </c>
      <c r="T1370" s="180" t="s">
        <v>3208</v>
      </c>
      <c r="U1370" s="180" t="s">
        <v>3233</v>
      </c>
      <c r="V1370" s="180" t="s">
        <v>3232</v>
      </c>
      <c r="W1370" s="180" t="s">
        <v>3248</v>
      </c>
      <c r="X1370" s="180" t="s">
        <v>7541</v>
      </c>
      <c r="Y1370" s="180" t="s">
        <v>7542</v>
      </c>
      <c r="Z1370" s="180" t="s">
        <v>265</v>
      </c>
      <c r="AA1370" s="320"/>
      <c r="AE1370" s="320"/>
    </row>
    <row r="1371" spans="14:31" ht="14" x14ac:dyDescent="0.3">
      <c r="N1371" s="180" t="s">
        <v>3260</v>
      </c>
      <c r="O1371" s="180" t="s">
        <v>3260</v>
      </c>
      <c r="P1371" s="180" t="s">
        <v>20</v>
      </c>
      <c r="Q1371" s="180" t="s">
        <v>6922</v>
      </c>
      <c r="R1371" s="320"/>
      <c r="S1371" s="180" t="s">
        <v>1799</v>
      </c>
      <c r="T1371" s="180" t="s">
        <v>3208</v>
      </c>
      <c r="U1371" s="180" t="s">
        <v>3233</v>
      </c>
      <c r="V1371" s="180" t="s">
        <v>3232</v>
      </c>
      <c r="W1371" s="180" t="s">
        <v>3248</v>
      </c>
      <c r="X1371" s="180" t="s">
        <v>7543</v>
      </c>
      <c r="Y1371" s="180" t="s">
        <v>7544</v>
      </c>
      <c r="Z1371" s="180" t="s">
        <v>265</v>
      </c>
      <c r="AA1371" s="320"/>
      <c r="AE1371" s="320"/>
    </row>
    <row r="1372" spans="14:31" ht="14" x14ac:dyDescent="0.3">
      <c r="N1372" s="180" t="s">
        <v>3260</v>
      </c>
      <c r="O1372" s="180" t="s">
        <v>6930</v>
      </c>
      <c r="P1372" s="180" t="s">
        <v>20</v>
      </c>
      <c r="Q1372" s="180" t="s">
        <v>6929</v>
      </c>
      <c r="R1372" s="320"/>
      <c r="S1372" s="180" t="s">
        <v>1799</v>
      </c>
      <c r="T1372" s="180" t="s">
        <v>3208</v>
      </c>
      <c r="U1372" s="180" t="s">
        <v>3233</v>
      </c>
      <c r="V1372" s="180" t="s">
        <v>3232</v>
      </c>
      <c r="W1372" s="180" t="s">
        <v>3248</v>
      </c>
      <c r="X1372" s="180" t="s">
        <v>7545</v>
      </c>
      <c r="Y1372" s="180" t="s">
        <v>7546</v>
      </c>
      <c r="Z1372" s="180" t="s">
        <v>265</v>
      </c>
      <c r="AA1372" s="320"/>
      <c r="AE1372" s="320"/>
    </row>
    <row r="1373" spans="14:31" ht="14" x14ac:dyDescent="0.3">
      <c r="N1373" s="180" t="s">
        <v>3260</v>
      </c>
      <c r="O1373" s="180" t="s">
        <v>3302</v>
      </c>
      <c r="P1373" s="180" t="s">
        <v>20</v>
      </c>
      <c r="Q1373" s="180" t="s">
        <v>6964</v>
      </c>
      <c r="R1373" s="320"/>
      <c r="S1373" s="180" t="s">
        <v>1799</v>
      </c>
      <c r="T1373" s="180" t="s">
        <v>3208</v>
      </c>
      <c r="U1373" s="180" t="s">
        <v>3233</v>
      </c>
      <c r="V1373" s="180" t="s">
        <v>3232</v>
      </c>
      <c r="W1373" s="180" t="s">
        <v>3248</v>
      </c>
      <c r="X1373" s="180" t="s">
        <v>7547</v>
      </c>
      <c r="Y1373" s="180" t="s">
        <v>7548</v>
      </c>
      <c r="Z1373" s="180" t="s">
        <v>265</v>
      </c>
      <c r="AA1373" s="320"/>
      <c r="AE1373" s="320"/>
    </row>
    <row r="1374" spans="14:31" ht="14" x14ac:dyDescent="0.3">
      <c r="N1374" s="180" t="s">
        <v>3260</v>
      </c>
      <c r="O1374" s="180" t="s">
        <v>6934</v>
      </c>
      <c r="P1374" s="180" t="s">
        <v>20</v>
      </c>
      <c r="Q1374" s="180" t="s">
        <v>6933</v>
      </c>
      <c r="R1374" s="320"/>
      <c r="S1374" s="180" t="s">
        <v>1799</v>
      </c>
      <c r="T1374" s="180" t="s">
        <v>3208</v>
      </c>
      <c r="U1374" s="180" t="s">
        <v>3233</v>
      </c>
      <c r="V1374" s="180" t="s">
        <v>3232</v>
      </c>
      <c r="W1374" s="180" t="s">
        <v>3248</v>
      </c>
      <c r="X1374" s="180" t="s">
        <v>7549</v>
      </c>
      <c r="Y1374" s="180" t="s">
        <v>7550</v>
      </c>
      <c r="Z1374" s="180" t="s">
        <v>265</v>
      </c>
      <c r="AA1374" s="320"/>
      <c r="AE1374" s="320"/>
    </row>
    <row r="1375" spans="14:31" ht="14" x14ac:dyDescent="0.3">
      <c r="N1375" s="180" t="s">
        <v>3260</v>
      </c>
      <c r="O1375" s="180" t="s">
        <v>6938</v>
      </c>
      <c r="P1375" s="180" t="s">
        <v>20</v>
      </c>
      <c r="Q1375" s="180" t="s">
        <v>6937</v>
      </c>
      <c r="R1375" s="320"/>
      <c r="S1375" s="180" t="s">
        <v>1799</v>
      </c>
      <c r="T1375" s="180" t="s">
        <v>3208</v>
      </c>
      <c r="U1375" s="180" t="s">
        <v>3233</v>
      </c>
      <c r="V1375" s="180" t="s">
        <v>3232</v>
      </c>
      <c r="W1375" s="180" t="s">
        <v>3248</v>
      </c>
      <c r="X1375" s="180" t="s">
        <v>7551</v>
      </c>
      <c r="Y1375" s="180" t="s">
        <v>777</v>
      </c>
      <c r="Z1375" s="180" t="s">
        <v>265</v>
      </c>
      <c r="AA1375" s="320"/>
      <c r="AE1375" s="320"/>
    </row>
    <row r="1376" spans="14:31" ht="14" x14ac:dyDescent="0.3">
      <c r="N1376" s="180" t="s">
        <v>3260</v>
      </c>
      <c r="O1376" s="180" t="s">
        <v>4954</v>
      </c>
      <c r="P1376" s="180" t="s">
        <v>20</v>
      </c>
      <c r="Q1376" s="180" t="s">
        <v>6947</v>
      </c>
      <c r="R1376" s="320"/>
      <c r="S1376" s="180" t="s">
        <v>1799</v>
      </c>
      <c r="T1376" s="180" t="s">
        <v>3208</v>
      </c>
      <c r="U1376" s="180" t="s">
        <v>3233</v>
      </c>
      <c r="V1376" s="180" t="s">
        <v>3232</v>
      </c>
      <c r="W1376" s="180" t="s">
        <v>3248</v>
      </c>
      <c r="X1376" s="180" t="s">
        <v>7552</v>
      </c>
      <c r="Y1376" s="180" t="s">
        <v>6772</v>
      </c>
      <c r="Z1376" s="180" t="s">
        <v>265</v>
      </c>
      <c r="AA1376" s="320"/>
      <c r="AE1376" s="320"/>
    </row>
    <row r="1377" spans="14:31" ht="14" x14ac:dyDescent="0.3">
      <c r="N1377" s="180" t="s">
        <v>3260</v>
      </c>
      <c r="O1377" s="180" t="s">
        <v>6955</v>
      </c>
      <c r="P1377" s="180" t="s">
        <v>20</v>
      </c>
      <c r="Q1377" s="180" t="s">
        <v>6954</v>
      </c>
      <c r="R1377" s="320"/>
      <c r="S1377" s="180" t="s">
        <v>1799</v>
      </c>
      <c r="T1377" s="180" t="s">
        <v>3208</v>
      </c>
      <c r="U1377" s="180" t="s">
        <v>3233</v>
      </c>
      <c r="V1377" s="180" t="s">
        <v>3232</v>
      </c>
      <c r="W1377" s="180" t="s">
        <v>3248</v>
      </c>
      <c r="X1377" s="180" t="s">
        <v>7553</v>
      </c>
      <c r="Y1377" s="180" t="s">
        <v>3971</v>
      </c>
      <c r="Z1377" s="180" t="s">
        <v>265</v>
      </c>
      <c r="AA1377" s="320"/>
      <c r="AE1377" s="320"/>
    </row>
    <row r="1378" spans="14:31" ht="14" x14ac:dyDescent="0.3">
      <c r="N1378" s="180" t="s">
        <v>3069</v>
      </c>
      <c r="O1378" s="180" t="s">
        <v>7554</v>
      </c>
      <c r="P1378" s="180" t="s">
        <v>210</v>
      </c>
      <c r="Q1378" s="180" t="s">
        <v>7555</v>
      </c>
      <c r="R1378" s="320"/>
      <c r="S1378" s="180" t="s">
        <v>1799</v>
      </c>
      <c r="T1378" s="180" t="s">
        <v>3208</v>
      </c>
      <c r="U1378" s="180" t="s">
        <v>3233</v>
      </c>
      <c r="V1378" s="180" t="s">
        <v>3232</v>
      </c>
      <c r="W1378" s="180" t="s">
        <v>3248</v>
      </c>
      <c r="X1378" s="180" t="s">
        <v>7556</v>
      </c>
      <c r="Y1378" s="180" t="s">
        <v>7029</v>
      </c>
      <c r="Z1378" s="180" t="s">
        <v>265</v>
      </c>
      <c r="AA1378" s="320"/>
      <c r="AE1378" s="320"/>
    </row>
    <row r="1379" spans="14:31" ht="14" x14ac:dyDescent="0.3">
      <c r="N1379" s="180" t="s">
        <v>3069</v>
      </c>
      <c r="O1379" s="180" t="s">
        <v>7557</v>
      </c>
      <c r="P1379" s="180" t="s">
        <v>210</v>
      </c>
      <c r="Q1379" s="180" t="s">
        <v>7558</v>
      </c>
      <c r="R1379" s="320"/>
      <c r="S1379" s="180" t="s">
        <v>1799</v>
      </c>
      <c r="T1379" s="180" t="s">
        <v>3208</v>
      </c>
      <c r="U1379" s="180" t="s">
        <v>3233</v>
      </c>
      <c r="V1379" s="180" t="s">
        <v>3232</v>
      </c>
      <c r="W1379" s="180" t="s">
        <v>3245</v>
      </c>
      <c r="X1379" s="180" t="s">
        <v>7559</v>
      </c>
      <c r="Y1379" s="180" t="s">
        <v>7560</v>
      </c>
      <c r="Z1379" s="180" t="s">
        <v>267</v>
      </c>
      <c r="AA1379" s="320"/>
      <c r="AE1379" s="320"/>
    </row>
    <row r="1380" spans="14:31" ht="14" x14ac:dyDescent="0.3">
      <c r="N1380" s="180" t="s">
        <v>3069</v>
      </c>
      <c r="O1380" s="180" t="s">
        <v>7561</v>
      </c>
      <c r="P1380" s="180" t="s">
        <v>210</v>
      </c>
      <c r="Q1380" s="180" t="s">
        <v>7562</v>
      </c>
      <c r="R1380" s="320"/>
      <c r="S1380" s="180" t="s">
        <v>1799</v>
      </c>
      <c r="T1380" s="180" t="s">
        <v>3208</v>
      </c>
      <c r="U1380" s="180" t="s">
        <v>3233</v>
      </c>
      <c r="V1380" s="180" t="s">
        <v>3232</v>
      </c>
      <c r="W1380" s="180" t="s">
        <v>3245</v>
      </c>
      <c r="X1380" s="180" t="s">
        <v>7563</v>
      </c>
      <c r="Y1380" s="180" t="s">
        <v>7564</v>
      </c>
      <c r="Z1380" s="180" t="s">
        <v>267</v>
      </c>
      <c r="AA1380" s="320"/>
      <c r="AE1380" s="320"/>
    </row>
    <row r="1381" spans="14:31" ht="14" x14ac:dyDescent="0.3">
      <c r="N1381" s="180" t="s">
        <v>3069</v>
      </c>
      <c r="O1381" s="180" t="s">
        <v>7565</v>
      </c>
      <c r="P1381" s="180" t="s">
        <v>210</v>
      </c>
      <c r="Q1381" s="180" t="s">
        <v>7566</v>
      </c>
      <c r="R1381" s="320"/>
      <c r="S1381" s="180" t="s">
        <v>1799</v>
      </c>
      <c r="T1381" s="180" t="s">
        <v>3208</v>
      </c>
      <c r="U1381" s="180" t="s">
        <v>3233</v>
      </c>
      <c r="V1381" s="180" t="s">
        <v>3232</v>
      </c>
      <c r="W1381" s="180" t="s">
        <v>3245</v>
      </c>
      <c r="X1381" s="180" t="s">
        <v>7567</v>
      </c>
      <c r="Y1381" s="180" t="s">
        <v>5753</v>
      </c>
      <c r="Z1381" s="180" t="s">
        <v>267</v>
      </c>
      <c r="AA1381" s="320"/>
      <c r="AE1381" s="320"/>
    </row>
    <row r="1382" spans="14:31" ht="14" x14ac:dyDescent="0.3">
      <c r="N1382" s="180" t="s">
        <v>3069</v>
      </c>
      <c r="O1382" s="180" t="s">
        <v>3069</v>
      </c>
      <c r="P1382" s="180" t="s">
        <v>210</v>
      </c>
      <c r="Q1382" s="180" t="s">
        <v>7568</v>
      </c>
      <c r="R1382" s="320"/>
      <c r="S1382" s="180" t="s">
        <v>1799</v>
      </c>
      <c r="T1382" s="180" t="s">
        <v>3208</v>
      </c>
      <c r="U1382" s="180" t="s">
        <v>3233</v>
      </c>
      <c r="V1382" s="180" t="s">
        <v>3232</v>
      </c>
      <c r="W1382" s="180" t="s">
        <v>3245</v>
      </c>
      <c r="X1382" s="180" t="s">
        <v>7569</v>
      </c>
      <c r="Y1382" s="180" t="s">
        <v>7570</v>
      </c>
      <c r="Z1382" s="180" t="s">
        <v>267</v>
      </c>
      <c r="AA1382" s="320"/>
      <c r="AE1382" s="320"/>
    </row>
    <row r="1383" spans="14:31" ht="14" x14ac:dyDescent="0.3">
      <c r="N1383" s="180" t="s">
        <v>3069</v>
      </c>
      <c r="O1383" s="180" t="s">
        <v>7571</v>
      </c>
      <c r="P1383" s="180" t="s">
        <v>210</v>
      </c>
      <c r="Q1383" s="180" t="s">
        <v>7572</v>
      </c>
      <c r="R1383" s="320"/>
      <c r="S1383" s="180" t="s">
        <v>1799</v>
      </c>
      <c r="T1383" s="180" t="s">
        <v>3208</v>
      </c>
      <c r="U1383" s="180" t="s">
        <v>3233</v>
      </c>
      <c r="V1383" s="180" t="s">
        <v>3232</v>
      </c>
      <c r="W1383" s="180" t="s">
        <v>3245</v>
      </c>
      <c r="X1383" s="180" t="s">
        <v>7573</v>
      </c>
      <c r="Y1383" s="180" t="s">
        <v>5598</v>
      </c>
      <c r="Z1383" s="180" t="s">
        <v>267</v>
      </c>
      <c r="AA1383" s="320"/>
      <c r="AE1383" s="320"/>
    </row>
    <row r="1384" spans="14:31" ht="14" x14ac:dyDescent="0.3">
      <c r="N1384" s="180" t="s">
        <v>3069</v>
      </c>
      <c r="O1384" s="180" t="s">
        <v>3068</v>
      </c>
      <c r="P1384" s="180" t="s">
        <v>210</v>
      </c>
      <c r="Q1384" s="180" t="s">
        <v>7574</v>
      </c>
      <c r="R1384" s="320"/>
      <c r="S1384" s="180" t="s">
        <v>1799</v>
      </c>
      <c r="T1384" s="180" t="s">
        <v>3208</v>
      </c>
      <c r="U1384" s="180" t="s">
        <v>3233</v>
      </c>
      <c r="V1384" s="180" t="s">
        <v>3232</v>
      </c>
      <c r="W1384" s="180" t="s">
        <v>3245</v>
      </c>
      <c r="X1384" s="180" t="s">
        <v>7575</v>
      </c>
      <c r="Y1384" s="180" t="s">
        <v>7576</v>
      </c>
      <c r="Z1384" s="180" t="s">
        <v>267</v>
      </c>
      <c r="AA1384" s="320"/>
      <c r="AE1384" s="320"/>
    </row>
    <row r="1385" spans="14:31" ht="14" x14ac:dyDescent="0.3">
      <c r="N1385" s="180" t="s">
        <v>3069</v>
      </c>
      <c r="O1385" s="180" t="s">
        <v>7577</v>
      </c>
      <c r="P1385" s="180" t="s">
        <v>210</v>
      </c>
      <c r="Q1385" s="180" t="s">
        <v>7578</v>
      </c>
      <c r="R1385" s="320"/>
      <c r="S1385" s="180" t="s">
        <v>1799</v>
      </c>
      <c r="T1385" s="180" t="s">
        <v>3208</v>
      </c>
      <c r="U1385" s="180" t="s">
        <v>3233</v>
      </c>
      <c r="V1385" s="180" t="s">
        <v>3232</v>
      </c>
      <c r="W1385" s="180" t="s">
        <v>3245</v>
      </c>
      <c r="X1385" s="180" t="s">
        <v>7579</v>
      </c>
      <c r="Y1385" s="180" t="s">
        <v>2944</v>
      </c>
      <c r="Z1385" s="180" t="s">
        <v>267</v>
      </c>
      <c r="AA1385" s="320"/>
      <c r="AE1385" s="320"/>
    </row>
    <row r="1386" spans="14:31" ht="14" x14ac:dyDescent="0.3">
      <c r="N1386" s="180" t="s">
        <v>3225</v>
      </c>
      <c r="O1386" s="180" t="s">
        <v>7580</v>
      </c>
      <c r="P1386" s="180" t="s">
        <v>310</v>
      </c>
      <c r="Q1386" s="180" t="s">
        <v>7581</v>
      </c>
      <c r="R1386" s="320"/>
      <c r="S1386" s="180" t="s">
        <v>1799</v>
      </c>
      <c r="T1386" s="180" t="s">
        <v>3208</v>
      </c>
      <c r="U1386" s="180" t="s">
        <v>3233</v>
      </c>
      <c r="V1386" s="180" t="s">
        <v>3232</v>
      </c>
      <c r="W1386" s="180" t="s">
        <v>3245</v>
      </c>
      <c r="X1386" s="180" t="s">
        <v>7582</v>
      </c>
      <c r="Y1386" s="180" t="s">
        <v>3085</v>
      </c>
      <c r="Z1386" s="180" t="s">
        <v>267</v>
      </c>
      <c r="AA1386" s="320"/>
      <c r="AE1386" s="320"/>
    </row>
    <row r="1387" spans="14:31" ht="14" x14ac:dyDescent="0.3">
      <c r="N1387" s="180" t="s">
        <v>3225</v>
      </c>
      <c r="O1387" s="180" t="s">
        <v>7583</v>
      </c>
      <c r="P1387" s="180" t="s">
        <v>310</v>
      </c>
      <c r="Q1387" s="180" t="s">
        <v>7584</v>
      </c>
      <c r="R1387" s="320"/>
      <c r="S1387" s="180" t="s">
        <v>1799</v>
      </c>
      <c r="T1387" s="180" t="s">
        <v>3208</v>
      </c>
      <c r="U1387" s="180" t="s">
        <v>3233</v>
      </c>
      <c r="V1387" s="180" t="s">
        <v>3232</v>
      </c>
      <c r="W1387" s="180" t="s">
        <v>3245</v>
      </c>
      <c r="X1387" s="180" t="s">
        <v>7585</v>
      </c>
      <c r="Y1387" s="180" t="s">
        <v>7586</v>
      </c>
      <c r="Z1387" s="180" t="s">
        <v>267</v>
      </c>
      <c r="AA1387" s="320"/>
      <c r="AE1387" s="320"/>
    </row>
    <row r="1388" spans="14:31" ht="14" x14ac:dyDescent="0.3">
      <c r="N1388" s="180" t="s">
        <v>3225</v>
      </c>
      <c r="O1388" s="180" t="s">
        <v>666</v>
      </c>
      <c r="P1388" s="180" t="s">
        <v>310</v>
      </c>
      <c r="Q1388" s="180" t="s">
        <v>7587</v>
      </c>
      <c r="R1388" s="320"/>
      <c r="S1388" s="180" t="s">
        <v>1799</v>
      </c>
      <c r="T1388" s="180" t="s">
        <v>3208</v>
      </c>
      <c r="U1388" s="180" t="s">
        <v>3233</v>
      </c>
      <c r="V1388" s="180" t="s">
        <v>3232</v>
      </c>
      <c r="W1388" s="180" t="s">
        <v>3245</v>
      </c>
      <c r="X1388" s="180" t="s">
        <v>7588</v>
      </c>
      <c r="Y1388" s="180" t="s">
        <v>3254</v>
      </c>
      <c r="Z1388" s="180" t="s">
        <v>267</v>
      </c>
      <c r="AA1388" s="320"/>
      <c r="AE1388" s="320"/>
    </row>
    <row r="1389" spans="14:31" ht="14" x14ac:dyDescent="0.3">
      <c r="N1389" s="180" t="s">
        <v>3225</v>
      </c>
      <c r="O1389" s="180" t="s">
        <v>5102</v>
      </c>
      <c r="P1389" s="180" t="s">
        <v>310</v>
      </c>
      <c r="Q1389" s="180" t="s">
        <v>7589</v>
      </c>
      <c r="R1389" s="320"/>
      <c r="S1389" s="180" t="s">
        <v>1799</v>
      </c>
      <c r="T1389" s="180" t="s">
        <v>3208</v>
      </c>
      <c r="U1389" s="180" t="s">
        <v>3233</v>
      </c>
      <c r="V1389" s="180" t="s">
        <v>3232</v>
      </c>
      <c r="W1389" s="180" t="s">
        <v>3245</v>
      </c>
      <c r="X1389" s="180" t="s">
        <v>7590</v>
      </c>
      <c r="Y1389" s="180" t="s">
        <v>7591</v>
      </c>
      <c r="Z1389" s="180" t="s">
        <v>267</v>
      </c>
      <c r="AA1389" s="320"/>
      <c r="AE1389" s="320"/>
    </row>
    <row r="1390" spans="14:31" ht="14" x14ac:dyDescent="0.3">
      <c r="N1390" s="180" t="s">
        <v>3225</v>
      </c>
      <c r="O1390" s="180" t="s">
        <v>2441</v>
      </c>
      <c r="P1390" s="180" t="s">
        <v>310</v>
      </c>
      <c r="Q1390" s="180" t="s">
        <v>7592</v>
      </c>
      <c r="R1390" s="320"/>
      <c r="S1390" s="180" t="s">
        <v>1799</v>
      </c>
      <c r="T1390" s="180" t="s">
        <v>3208</v>
      </c>
      <c r="U1390" s="180" t="s">
        <v>3233</v>
      </c>
      <c r="V1390" s="180" t="s">
        <v>3232</v>
      </c>
      <c r="W1390" s="180" t="s">
        <v>3245</v>
      </c>
      <c r="X1390" s="180" t="s">
        <v>7593</v>
      </c>
      <c r="Y1390" s="180" t="s">
        <v>7594</v>
      </c>
      <c r="Z1390" s="180" t="s">
        <v>267</v>
      </c>
      <c r="AA1390" s="320"/>
      <c r="AE1390" s="320"/>
    </row>
    <row r="1391" spans="14:31" ht="14" x14ac:dyDescent="0.3">
      <c r="N1391" s="180" t="s">
        <v>4223</v>
      </c>
      <c r="O1391" s="180" t="s">
        <v>7595</v>
      </c>
      <c r="P1391" s="180" t="s">
        <v>338</v>
      </c>
      <c r="Q1391" s="180" t="s">
        <v>7596</v>
      </c>
      <c r="R1391" s="320"/>
      <c r="S1391" s="180" t="s">
        <v>1799</v>
      </c>
      <c r="T1391" s="180" t="s">
        <v>3208</v>
      </c>
      <c r="U1391" s="180" t="s">
        <v>3233</v>
      </c>
      <c r="V1391" s="180" t="s">
        <v>3232</v>
      </c>
      <c r="W1391" s="180" t="s">
        <v>3245</v>
      </c>
      <c r="X1391" s="180" t="s">
        <v>7597</v>
      </c>
      <c r="Y1391" s="180" t="s">
        <v>374</v>
      </c>
      <c r="Z1391" s="180" t="s">
        <v>267</v>
      </c>
      <c r="AA1391" s="320"/>
      <c r="AE1391" s="320"/>
    </row>
    <row r="1392" spans="14:31" ht="14" x14ac:dyDescent="0.3">
      <c r="N1392" s="180" t="s">
        <v>4223</v>
      </c>
      <c r="O1392" s="180" t="s">
        <v>7598</v>
      </c>
      <c r="P1392" s="180" t="s">
        <v>338</v>
      </c>
      <c r="Q1392" s="180" t="s">
        <v>7599</v>
      </c>
      <c r="R1392" s="320"/>
      <c r="S1392" s="180" t="s">
        <v>1799</v>
      </c>
      <c r="T1392" s="180" t="s">
        <v>3208</v>
      </c>
      <c r="U1392" s="180" t="s">
        <v>3233</v>
      </c>
      <c r="V1392" s="180" t="s">
        <v>3232</v>
      </c>
      <c r="W1392" s="180" t="s">
        <v>3237</v>
      </c>
      <c r="X1392" s="180" t="s">
        <v>7600</v>
      </c>
      <c r="Y1392" s="180" t="s">
        <v>3237</v>
      </c>
      <c r="Z1392" s="180" t="s">
        <v>269</v>
      </c>
      <c r="AA1392" s="320"/>
      <c r="AE1392" s="320"/>
    </row>
    <row r="1393" spans="14:31" ht="14" x14ac:dyDescent="0.3">
      <c r="N1393" s="180" t="s">
        <v>4223</v>
      </c>
      <c r="O1393" s="180" t="s">
        <v>7601</v>
      </c>
      <c r="P1393" s="180" t="s">
        <v>338</v>
      </c>
      <c r="Q1393" s="180" t="s">
        <v>7602</v>
      </c>
      <c r="R1393" s="320"/>
      <c r="S1393" s="180" t="s">
        <v>1799</v>
      </c>
      <c r="T1393" s="180" t="s">
        <v>3208</v>
      </c>
      <c r="U1393" s="180" t="s">
        <v>3233</v>
      </c>
      <c r="V1393" s="180" t="s">
        <v>3232</v>
      </c>
      <c r="W1393" s="180" t="s">
        <v>3237</v>
      </c>
      <c r="X1393" s="180" t="s">
        <v>7603</v>
      </c>
      <c r="Y1393" s="180" t="s">
        <v>7604</v>
      </c>
      <c r="Z1393" s="180" t="s">
        <v>269</v>
      </c>
      <c r="AA1393" s="320"/>
      <c r="AE1393" s="320"/>
    </row>
    <row r="1394" spans="14:31" ht="14" x14ac:dyDescent="0.3">
      <c r="N1394" s="180" t="s">
        <v>4223</v>
      </c>
      <c r="O1394" s="180" t="s">
        <v>7605</v>
      </c>
      <c r="P1394" s="180" t="s">
        <v>338</v>
      </c>
      <c r="Q1394" s="180" t="s">
        <v>7606</v>
      </c>
      <c r="R1394" s="320"/>
      <c r="S1394" s="180" t="s">
        <v>1799</v>
      </c>
      <c r="T1394" s="180" t="s">
        <v>3208</v>
      </c>
      <c r="U1394" s="180" t="s">
        <v>3233</v>
      </c>
      <c r="V1394" s="180" t="s">
        <v>3232</v>
      </c>
      <c r="W1394" s="180" t="s">
        <v>3237</v>
      </c>
      <c r="X1394" s="180" t="s">
        <v>7607</v>
      </c>
      <c r="Y1394" s="180" t="s">
        <v>7608</v>
      </c>
      <c r="Z1394" s="180" t="s">
        <v>269</v>
      </c>
      <c r="AA1394" s="320"/>
      <c r="AE1394" s="320"/>
    </row>
    <row r="1395" spans="14:31" ht="14" x14ac:dyDescent="0.3">
      <c r="N1395" s="180" t="s">
        <v>4223</v>
      </c>
      <c r="O1395" s="180" t="s">
        <v>2328</v>
      </c>
      <c r="P1395" s="180" t="s">
        <v>338</v>
      </c>
      <c r="Q1395" s="180" t="s">
        <v>7609</v>
      </c>
      <c r="R1395" s="320"/>
      <c r="S1395" s="180" t="s">
        <v>1799</v>
      </c>
      <c r="T1395" s="180" t="s">
        <v>3208</v>
      </c>
      <c r="U1395" s="180" t="s">
        <v>3233</v>
      </c>
      <c r="V1395" s="180" t="s">
        <v>3232</v>
      </c>
      <c r="W1395" s="180" t="s">
        <v>3237</v>
      </c>
      <c r="X1395" s="180" t="s">
        <v>7610</v>
      </c>
      <c r="Y1395" s="180" t="s">
        <v>7611</v>
      </c>
      <c r="Z1395" s="180" t="s">
        <v>269</v>
      </c>
      <c r="AA1395" s="320"/>
      <c r="AE1395" s="320"/>
    </row>
    <row r="1396" spans="14:31" ht="14" x14ac:dyDescent="0.3">
      <c r="N1396" s="180" t="s">
        <v>4223</v>
      </c>
      <c r="O1396" s="180" t="s">
        <v>7612</v>
      </c>
      <c r="P1396" s="180" t="s">
        <v>338</v>
      </c>
      <c r="Q1396" s="180" t="s">
        <v>7613</v>
      </c>
      <c r="R1396" s="320"/>
      <c r="S1396" s="180" t="s">
        <v>1799</v>
      </c>
      <c r="T1396" s="180" t="s">
        <v>3208</v>
      </c>
      <c r="U1396" s="180" t="s">
        <v>3233</v>
      </c>
      <c r="V1396" s="180" t="s">
        <v>3232</v>
      </c>
      <c r="W1396" s="180" t="s">
        <v>3237</v>
      </c>
      <c r="X1396" s="180" t="s">
        <v>7614</v>
      </c>
      <c r="Y1396" s="180" t="s">
        <v>7615</v>
      </c>
      <c r="Z1396" s="180" t="s">
        <v>269</v>
      </c>
      <c r="AA1396" s="320"/>
      <c r="AE1396" s="320"/>
    </row>
    <row r="1397" spans="14:31" ht="14" x14ac:dyDescent="0.3">
      <c r="N1397" s="180" t="s">
        <v>4223</v>
      </c>
      <c r="O1397" s="180" t="s">
        <v>7616</v>
      </c>
      <c r="P1397" s="180" t="s">
        <v>338</v>
      </c>
      <c r="Q1397" s="180" t="s">
        <v>7617</v>
      </c>
      <c r="R1397" s="320"/>
      <c r="S1397" s="180" t="s">
        <v>1799</v>
      </c>
      <c r="T1397" s="180" t="s">
        <v>3208</v>
      </c>
      <c r="U1397" s="180" t="s">
        <v>3233</v>
      </c>
      <c r="V1397" s="180" t="s">
        <v>3232</v>
      </c>
      <c r="W1397" s="180" t="s">
        <v>3237</v>
      </c>
      <c r="X1397" s="180" t="s">
        <v>7618</v>
      </c>
      <c r="Y1397" s="180" t="s">
        <v>7619</v>
      </c>
      <c r="Z1397" s="180" t="s">
        <v>269</v>
      </c>
      <c r="AA1397" s="320"/>
      <c r="AE1397" s="320"/>
    </row>
    <row r="1398" spans="14:31" ht="14" x14ac:dyDescent="0.3">
      <c r="N1398" s="180" t="s">
        <v>4223</v>
      </c>
      <c r="O1398" s="180" t="s">
        <v>7620</v>
      </c>
      <c r="P1398" s="180" t="s">
        <v>338</v>
      </c>
      <c r="Q1398" s="180" t="s">
        <v>7621</v>
      </c>
      <c r="R1398" s="320"/>
      <c r="S1398" s="180" t="s">
        <v>1799</v>
      </c>
      <c r="T1398" s="180" t="s">
        <v>3208</v>
      </c>
      <c r="U1398" s="180" t="s">
        <v>3233</v>
      </c>
      <c r="V1398" s="180" t="s">
        <v>3232</v>
      </c>
      <c r="W1398" s="180" t="s">
        <v>3241</v>
      </c>
      <c r="X1398" s="180" t="s">
        <v>7622</v>
      </c>
      <c r="Y1398" s="180" t="s">
        <v>3241</v>
      </c>
      <c r="Z1398" s="180" t="s">
        <v>271</v>
      </c>
      <c r="AA1398" s="320"/>
      <c r="AE1398" s="320"/>
    </row>
    <row r="1399" spans="14:31" ht="14" x14ac:dyDescent="0.3">
      <c r="N1399" s="180" t="s">
        <v>4223</v>
      </c>
      <c r="O1399" s="180" t="s">
        <v>7623</v>
      </c>
      <c r="P1399" s="180" t="s">
        <v>338</v>
      </c>
      <c r="Q1399" s="180" t="s">
        <v>7624</v>
      </c>
      <c r="R1399" s="320"/>
      <c r="S1399" s="180" t="s">
        <v>1799</v>
      </c>
      <c r="T1399" s="180" t="s">
        <v>3208</v>
      </c>
      <c r="U1399" s="180" t="s">
        <v>3233</v>
      </c>
      <c r="V1399" s="180" t="s">
        <v>3232</v>
      </c>
      <c r="W1399" s="180" t="s">
        <v>3241</v>
      </c>
      <c r="X1399" s="180" t="s">
        <v>7625</v>
      </c>
      <c r="Y1399" s="180" t="s">
        <v>7626</v>
      </c>
      <c r="Z1399" s="180" t="s">
        <v>271</v>
      </c>
      <c r="AA1399" s="320"/>
      <c r="AE1399" s="320"/>
    </row>
    <row r="1400" spans="14:31" ht="14" x14ac:dyDescent="0.3">
      <c r="N1400" s="180" t="s">
        <v>4223</v>
      </c>
      <c r="O1400" s="180" t="s">
        <v>7627</v>
      </c>
      <c r="P1400" s="180" t="s">
        <v>338</v>
      </c>
      <c r="Q1400" s="180" t="s">
        <v>7628</v>
      </c>
      <c r="R1400" s="320"/>
      <c r="S1400" s="180" t="s">
        <v>1799</v>
      </c>
      <c r="T1400" s="180" t="s">
        <v>3208</v>
      </c>
      <c r="U1400" s="180" t="s">
        <v>3233</v>
      </c>
      <c r="V1400" s="180" t="s">
        <v>3232</v>
      </c>
      <c r="W1400" s="180" t="s">
        <v>3241</v>
      </c>
      <c r="X1400" s="180" t="s">
        <v>7629</v>
      </c>
      <c r="Y1400" s="180" t="s">
        <v>7630</v>
      </c>
      <c r="Z1400" s="180" t="s">
        <v>271</v>
      </c>
      <c r="AA1400" s="320"/>
      <c r="AE1400" s="320"/>
    </row>
    <row r="1401" spans="14:31" ht="14" x14ac:dyDescent="0.3">
      <c r="N1401" s="180" t="s">
        <v>4223</v>
      </c>
      <c r="O1401" s="180" t="s">
        <v>4333</v>
      </c>
      <c r="P1401" s="180" t="s">
        <v>338</v>
      </c>
      <c r="Q1401" s="180" t="s">
        <v>7631</v>
      </c>
      <c r="R1401" s="320"/>
      <c r="S1401" s="180" t="s">
        <v>1799</v>
      </c>
      <c r="T1401" s="180" t="s">
        <v>3208</v>
      </c>
      <c r="U1401" s="180" t="s">
        <v>3233</v>
      </c>
      <c r="V1401" s="180" t="s">
        <v>3232</v>
      </c>
      <c r="W1401" s="180" t="s">
        <v>3241</v>
      </c>
      <c r="X1401" s="180" t="s">
        <v>7632</v>
      </c>
      <c r="Y1401" s="180" t="s">
        <v>7633</v>
      </c>
      <c r="Z1401" s="180" t="s">
        <v>271</v>
      </c>
      <c r="AA1401" s="320"/>
      <c r="AE1401" s="320"/>
    </row>
    <row r="1402" spans="14:31" ht="14" x14ac:dyDescent="0.3">
      <c r="N1402" s="180" t="s">
        <v>3088</v>
      </c>
      <c r="O1402" s="180" t="s">
        <v>7634</v>
      </c>
      <c r="P1402" s="180" t="s">
        <v>119</v>
      </c>
      <c r="Q1402" s="180" t="s">
        <v>7635</v>
      </c>
      <c r="R1402" s="320"/>
      <c r="S1402" s="180" t="s">
        <v>1799</v>
      </c>
      <c r="T1402" s="180" t="s">
        <v>3208</v>
      </c>
      <c r="U1402" s="180" t="s">
        <v>3233</v>
      </c>
      <c r="V1402" s="180" t="s">
        <v>3232</v>
      </c>
      <c r="W1402" s="180" t="s">
        <v>3241</v>
      </c>
      <c r="X1402" s="180" t="s">
        <v>7636</v>
      </c>
      <c r="Y1402" s="180" t="s">
        <v>7637</v>
      </c>
      <c r="Z1402" s="180" t="s">
        <v>271</v>
      </c>
      <c r="AA1402" s="320"/>
      <c r="AE1402" s="320"/>
    </row>
    <row r="1403" spans="14:31" ht="14" x14ac:dyDescent="0.3">
      <c r="N1403" s="180" t="s">
        <v>3088</v>
      </c>
      <c r="O1403" s="180" t="s">
        <v>5170</v>
      </c>
      <c r="P1403" s="180" t="s">
        <v>119</v>
      </c>
      <c r="Q1403" s="180" t="s">
        <v>7638</v>
      </c>
      <c r="R1403" s="320"/>
      <c r="S1403" s="180" t="s">
        <v>1799</v>
      </c>
      <c r="T1403" s="180" t="s">
        <v>3208</v>
      </c>
      <c r="U1403" s="180" t="s">
        <v>3233</v>
      </c>
      <c r="V1403" s="180" t="s">
        <v>3232</v>
      </c>
      <c r="W1403" s="180" t="s">
        <v>3241</v>
      </c>
      <c r="X1403" s="180" t="s">
        <v>7639</v>
      </c>
      <c r="Y1403" s="180" t="s">
        <v>7640</v>
      </c>
      <c r="Z1403" s="180" t="s">
        <v>271</v>
      </c>
      <c r="AA1403" s="320"/>
      <c r="AE1403" s="320"/>
    </row>
    <row r="1404" spans="14:31" ht="14" x14ac:dyDescent="0.3">
      <c r="N1404" s="180" t="s">
        <v>3088</v>
      </c>
      <c r="O1404" s="180" t="s">
        <v>1074</v>
      </c>
      <c r="P1404" s="180" t="s">
        <v>119</v>
      </c>
      <c r="Q1404" s="180" t="s">
        <v>7641</v>
      </c>
      <c r="R1404" s="320"/>
      <c r="S1404" s="180" t="s">
        <v>1799</v>
      </c>
      <c r="T1404" s="180" t="s">
        <v>3208</v>
      </c>
      <c r="U1404" s="180" t="s">
        <v>3233</v>
      </c>
      <c r="V1404" s="180" t="s">
        <v>3232</v>
      </c>
      <c r="W1404" s="180" t="s">
        <v>3241</v>
      </c>
      <c r="X1404" s="180" t="s">
        <v>7642</v>
      </c>
      <c r="Y1404" s="180" t="s">
        <v>7643</v>
      </c>
      <c r="Z1404" s="180" t="s">
        <v>271</v>
      </c>
      <c r="AA1404" s="320"/>
      <c r="AE1404" s="320"/>
    </row>
    <row r="1405" spans="14:31" ht="14" x14ac:dyDescent="0.3">
      <c r="N1405" s="180" t="s">
        <v>3088</v>
      </c>
      <c r="O1405" s="180" t="s">
        <v>7644</v>
      </c>
      <c r="P1405" s="180" t="s">
        <v>119</v>
      </c>
      <c r="Q1405" s="180" t="s">
        <v>7645</v>
      </c>
      <c r="R1405" s="320"/>
      <c r="S1405" s="180" t="s">
        <v>1799</v>
      </c>
      <c r="T1405" s="180" t="s">
        <v>3208</v>
      </c>
      <c r="U1405" s="180" t="s">
        <v>3233</v>
      </c>
      <c r="V1405" s="180" t="s">
        <v>3232</v>
      </c>
      <c r="W1405" s="180" t="s">
        <v>3241</v>
      </c>
      <c r="X1405" s="180" t="s">
        <v>7646</v>
      </c>
      <c r="Y1405" s="180" t="s">
        <v>7647</v>
      </c>
      <c r="Z1405" s="180" t="s">
        <v>271</v>
      </c>
      <c r="AA1405" s="320"/>
      <c r="AE1405" s="320"/>
    </row>
    <row r="1406" spans="14:31" ht="14" x14ac:dyDescent="0.3">
      <c r="N1406" s="180" t="s">
        <v>3088</v>
      </c>
      <c r="O1406" s="180" t="s">
        <v>7648</v>
      </c>
      <c r="P1406" s="180" t="s">
        <v>119</v>
      </c>
      <c r="Q1406" s="180" t="s">
        <v>7649</v>
      </c>
      <c r="R1406" s="320"/>
      <c r="S1406" s="180" t="s">
        <v>1799</v>
      </c>
      <c r="T1406" s="180" t="s">
        <v>3208</v>
      </c>
      <c r="U1406" s="180" t="s">
        <v>3233</v>
      </c>
      <c r="V1406" s="180" t="s">
        <v>3232</v>
      </c>
      <c r="W1406" s="180" t="s">
        <v>3241</v>
      </c>
      <c r="X1406" s="180" t="s">
        <v>7650</v>
      </c>
      <c r="Y1406" s="180" t="s">
        <v>7651</v>
      </c>
      <c r="Z1406" s="180" t="s">
        <v>271</v>
      </c>
      <c r="AA1406" s="320"/>
      <c r="AE1406" s="320"/>
    </row>
    <row r="1407" spans="14:31" ht="14" x14ac:dyDescent="0.3">
      <c r="N1407" s="180" t="s">
        <v>3088</v>
      </c>
      <c r="O1407" s="180" t="s">
        <v>7652</v>
      </c>
      <c r="P1407" s="180" t="s">
        <v>119</v>
      </c>
      <c r="Q1407" s="180" t="s">
        <v>7653</v>
      </c>
      <c r="R1407" s="320"/>
      <c r="S1407" s="180" t="s">
        <v>1799</v>
      </c>
      <c r="T1407" s="180" t="s">
        <v>3208</v>
      </c>
      <c r="U1407" s="180" t="s">
        <v>3233</v>
      </c>
      <c r="V1407" s="180" t="s">
        <v>3232</v>
      </c>
      <c r="W1407" s="180" t="s">
        <v>3241</v>
      </c>
      <c r="X1407" s="180" t="s">
        <v>7654</v>
      </c>
      <c r="Y1407" s="180" t="s">
        <v>7655</v>
      </c>
      <c r="Z1407" s="180" t="s">
        <v>271</v>
      </c>
      <c r="AA1407" s="320"/>
      <c r="AE1407" s="320"/>
    </row>
    <row r="1408" spans="14:31" ht="14" x14ac:dyDescent="0.3">
      <c r="N1408" s="180" t="s">
        <v>3088</v>
      </c>
      <c r="O1408" s="180" t="s">
        <v>3916</v>
      </c>
      <c r="P1408" s="180" t="s">
        <v>119</v>
      </c>
      <c r="Q1408" s="180" t="s">
        <v>7656</v>
      </c>
      <c r="R1408" s="320"/>
      <c r="S1408" s="180" t="s">
        <v>1799</v>
      </c>
      <c r="T1408" s="180" t="s">
        <v>3208</v>
      </c>
      <c r="U1408" s="180" t="s">
        <v>3233</v>
      </c>
      <c r="V1408" s="180" t="s">
        <v>3232</v>
      </c>
      <c r="W1408" s="180" t="s">
        <v>3241</v>
      </c>
      <c r="X1408" s="180" t="s">
        <v>7657</v>
      </c>
      <c r="Y1408" s="180" t="s">
        <v>7658</v>
      </c>
      <c r="Z1408" s="180" t="s">
        <v>271</v>
      </c>
      <c r="AA1408" s="320"/>
      <c r="AE1408" s="320"/>
    </row>
    <row r="1409" spans="14:31" ht="14" x14ac:dyDescent="0.3">
      <c r="N1409" s="180" t="s">
        <v>3088</v>
      </c>
      <c r="O1409" s="180" t="s">
        <v>7659</v>
      </c>
      <c r="P1409" s="180" t="s">
        <v>119</v>
      </c>
      <c r="Q1409" s="180" t="s">
        <v>7660</v>
      </c>
      <c r="R1409" s="320"/>
      <c r="S1409" s="180" t="s">
        <v>1799</v>
      </c>
      <c r="T1409" s="180" t="s">
        <v>3208</v>
      </c>
      <c r="U1409" s="180" t="s">
        <v>3233</v>
      </c>
      <c r="V1409" s="180" t="s">
        <v>3232</v>
      </c>
      <c r="W1409" s="180" t="s">
        <v>618</v>
      </c>
      <c r="X1409" s="180" t="s">
        <v>7661</v>
      </c>
      <c r="Y1409" s="180" t="s">
        <v>618</v>
      </c>
      <c r="Z1409" s="180" t="s">
        <v>273</v>
      </c>
      <c r="AA1409" s="320"/>
      <c r="AE1409" s="320"/>
    </row>
    <row r="1410" spans="14:31" ht="14" x14ac:dyDescent="0.3">
      <c r="N1410" s="180" t="s">
        <v>3088</v>
      </c>
      <c r="O1410" s="180" t="s">
        <v>5145</v>
      </c>
      <c r="P1410" s="180" t="s">
        <v>119</v>
      </c>
      <c r="Q1410" s="180" t="s">
        <v>7662</v>
      </c>
      <c r="R1410" s="320"/>
      <c r="S1410" s="180" t="s">
        <v>1799</v>
      </c>
      <c r="T1410" s="180" t="s">
        <v>3208</v>
      </c>
      <c r="U1410" s="180" t="s">
        <v>3233</v>
      </c>
      <c r="V1410" s="180" t="s">
        <v>3232</v>
      </c>
      <c r="W1410" s="180" t="s">
        <v>618</v>
      </c>
      <c r="X1410" s="180" t="s">
        <v>7663</v>
      </c>
      <c r="Y1410" s="180" t="s">
        <v>7664</v>
      </c>
      <c r="Z1410" s="180" t="s">
        <v>273</v>
      </c>
      <c r="AA1410" s="320"/>
      <c r="AE1410" s="320"/>
    </row>
    <row r="1411" spans="14:31" ht="14" x14ac:dyDescent="0.3">
      <c r="N1411" s="180" t="s">
        <v>3088</v>
      </c>
      <c r="O1411" s="180" t="s">
        <v>7665</v>
      </c>
      <c r="P1411" s="180" t="s">
        <v>119</v>
      </c>
      <c r="Q1411" s="180" t="s">
        <v>7666</v>
      </c>
      <c r="R1411" s="320"/>
      <c r="S1411" s="180" t="s">
        <v>1799</v>
      </c>
      <c r="T1411" s="180" t="s">
        <v>3208</v>
      </c>
      <c r="U1411" s="180" t="s">
        <v>3233</v>
      </c>
      <c r="V1411" s="180" t="s">
        <v>3232</v>
      </c>
      <c r="W1411" s="180" t="s">
        <v>618</v>
      </c>
      <c r="X1411" s="180" t="s">
        <v>7667</v>
      </c>
      <c r="Y1411" s="180" t="s">
        <v>7668</v>
      </c>
      <c r="Z1411" s="180" t="s">
        <v>273</v>
      </c>
      <c r="AA1411" s="320"/>
      <c r="AE1411" s="320"/>
    </row>
    <row r="1412" spans="14:31" ht="14" x14ac:dyDescent="0.3">
      <c r="N1412" s="180" t="s">
        <v>3088</v>
      </c>
      <c r="O1412" s="180" t="s">
        <v>7669</v>
      </c>
      <c r="P1412" s="180" t="s">
        <v>119</v>
      </c>
      <c r="Q1412" s="180" t="s">
        <v>7670</v>
      </c>
      <c r="R1412" s="320"/>
      <c r="S1412" s="180" t="s">
        <v>1799</v>
      </c>
      <c r="T1412" s="180" t="s">
        <v>3208</v>
      </c>
      <c r="U1412" s="180" t="s">
        <v>3233</v>
      </c>
      <c r="V1412" s="180" t="s">
        <v>3232</v>
      </c>
      <c r="W1412" s="180" t="s">
        <v>618</v>
      </c>
      <c r="X1412" s="180" t="s">
        <v>7671</v>
      </c>
      <c r="Y1412" s="180" t="s">
        <v>7502</v>
      </c>
      <c r="Z1412" s="180" t="s">
        <v>273</v>
      </c>
      <c r="AA1412" s="320"/>
      <c r="AE1412" s="320"/>
    </row>
    <row r="1413" spans="14:31" ht="14" x14ac:dyDescent="0.3">
      <c r="N1413" s="180" t="s">
        <v>3088</v>
      </c>
      <c r="O1413" s="180" t="s">
        <v>7672</v>
      </c>
      <c r="P1413" s="180" t="s">
        <v>119</v>
      </c>
      <c r="Q1413" s="180" t="s">
        <v>7673</v>
      </c>
      <c r="R1413" s="320"/>
      <c r="S1413" s="180" t="s">
        <v>1799</v>
      </c>
      <c r="T1413" s="180" t="s">
        <v>3208</v>
      </c>
      <c r="U1413" s="180" t="s">
        <v>3233</v>
      </c>
      <c r="V1413" s="180" t="s">
        <v>3232</v>
      </c>
      <c r="W1413" s="180" t="s">
        <v>618</v>
      </c>
      <c r="X1413" s="180" t="s">
        <v>7674</v>
      </c>
      <c r="Y1413" s="180" t="s">
        <v>3188</v>
      </c>
      <c r="Z1413" s="180" t="s">
        <v>273</v>
      </c>
      <c r="AA1413" s="320"/>
      <c r="AE1413" s="320"/>
    </row>
    <row r="1414" spans="14:31" ht="14" x14ac:dyDescent="0.3">
      <c r="N1414" s="180" t="s">
        <v>3088</v>
      </c>
      <c r="O1414" s="180" t="s">
        <v>7675</v>
      </c>
      <c r="P1414" s="180" t="s">
        <v>119</v>
      </c>
      <c r="Q1414" s="180" t="s">
        <v>7676</v>
      </c>
      <c r="R1414" s="320"/>
      <c r="S1414" s="180" t="s">
        <v>1799</v>
      </c>
      <c r="T1414" s="180" t="s">
        <v>3208</v>
      </c>
      <c r="U1414" s="180" t="s">
        <v>3233</v>
      </c>
      <c r="V1414" s="180" t="s">
        <v>3232</v>
      </c>
      <c r="W1414" s="180" t="s">
        <v>618</v>
      </c>
      <c r="X1414" s="180" t="s">
        <v>7677</v>
      </c>
      <c r="Y1414" s="180" t="s">
        <v>4734</v>
      </c>
      <c r="Z1414" s="180" t="s">
        <v>273</v>
      </c>
      <c r="AA1414" s="320"/>
      <c r="AE1414" s="320"/>
    </row>
    <row r="1415" spans="14:31" ht="14" x14ac:dyDescent="0.3">
      <c r="N1415" s="180" t="s">
        <v>3088</v>
      </c>
      <c r="O1415" s="180" t="s">
        <v>7678</v>
      </c>
      <c r="P1415" s="180" t="s">
        <v>119</v>
      </c>
      <c r="Q1415" s="180" t="s">
        <v>7679</v>
      </c>
      <c r="R1415" s="320"/>
      <c r="S1415" s="180" t="s">
        <v>1799</v>
      </c>
      <c r="T1415" s="180" t="s">
        <v>3208</v>
      </c>
      <c r="U1415" s="180" t="s">
        <v>3233</v>
      </c>
      <c r="V1415" s="180" t="s">
        <v>3232</v>
      </c>
      <c r="W1415" s="180" t="s">
        <v>618</v>
      </c>
      <c r="X1415" s="180" t="s">
        <v>7680</v>
      </c>
      <c r="Y1415" s="180" t="s">
        <v>7681</v>
      </c>
      <c r="Z1415" s="180" t="s">
        <v>273</v>
      </c>
      <c r="AA1415" s="320"/>
      <c r="AE1415" s="320"/>
    </row>
    <row r="1416" spans="14:31" ht="14" x14ac:dyDescent="0.3">
      <c r="N1416" s="180" t="s">
        <v>3088</v>
      </c>
      <c r="O1416" s="180" t="s">
        <v>7682</v>
      </c>
      <c r="P1416" s="180" t="s">
        <v>119</v>
      </c>
      <c r="Q1416" s="180" t="s">
        <v>7683</v>
      </c>
      <c r="R1416" s="320"/>
      <c r="S1416" s="180" t="s">
        <v>1799</v>
      </c>
      <c r="T1416" s="180" t="s">
        <v>3208</v>
      </c>
      <c r="U1416" s="180" t="s">
        <v>3233</v>
      </c>
      <c r="V1416" s="180" t="s">
        <v>3232</v>
      </c>
      <c r="W1416" s="180" t="s">
        <v>618</v>
      </c>
      <c r="X1416" s="180" t="s">
        <v>7684</v>
      </c>
      <c r="Y1416" s="180" t="s">
        <v>7685</v>
      </c>
      <c r="Z1416" s="180" t="s">
        <v>273</v>
      </c>
      <c r="AA1416" s="320"/>
      <c r="AE1416" s="320"/>
    </row>
    <row r="1417" spans="14:31" ht="14" x14ac:dyDescent="0.3">
      <c r="N1417" s="180" t="s">
        <v>3088</v>
      </c>
      <c r="O1417" s="180" t="s">
        <v>7686</v>
      </c>
      <c r="P1417" s="180" t="s">
        <v>119</v>
      </c>
      <c r="Q1417" s="180" t="s">
        <v>7687</v>
      </c>
      <c r="R1417" s="320"/>
      <c r="S1417" s="180" t="s">
        <v>1799</v>
      </c>
      <c r="T1417" s="180" t="s">
        <v>3208</v>
      </c>
      <c r="U1417" s="180" t="s">
        <v>3233</v>
      </c>
      <c r="V1417" s="180" t="s">
        <v>3232</v>
      </c>
      <c r="W1417" s="180" t="s">
        <v>618</v>
      </c>
      <c r="X1417" s="180" t="s">
        <v>7688</v>
      </c>
      <c r="Y1417" s="180" t="s">
        <v>3302</v>
      </c>
      <c r="Z1417" s="180" t="s">
        <v>273</v>
      </c>
      <c r="AA1417" s="320"/>
      <c r="AE1417" s="320"/>
    </row>
    <row r="1418" spans="14:31" ht="14" x14ac:dyDescent="0.3">
      <c r="N1418" s="180" t="s">
        <v>3088</v>
      </c>
      <c r="O1418" s="180" t="s">
        <v>7689</v>
      </c>
      <c r="P1418" s="180" t="s">
        <v>119</v>
      </c>
      <c r="Q1418" s="180" t="s">
        <v>7690</v>
      </c>
      <c r="R1418" s="320"/>
      <c r="S1418" s="180" t="s">
        <v>1799</v>
      </c>
      <c r="T1418" s="180" t="s">
        <v>3208</v>
      </c>
      <c r="U1418" s="180" t="s">
        <v>3233</v>
      </c>
      <c r="V1418" s="180" t="s">
        <v>3232</v>
      </c>
      <c r="W1418" s="180" t="s">
        <v>618</v>
      </c>
      <c r="X1418" s="180" t="s">
        <v>7691</v>
      </c>
      <c r="Y1418" s="180" t="s">
        <v>3262</v>
      </c>
      <c r="Z1418" s="180" t="s">
        <v>273</v>
      </c>
      <c r="AA1418" s="320"/>
      <c r="AE1418" s="320"/>
    </row>
    <row r="1419" spans="14:31" ht="14" x14ac:dyDescent="0.3">
      <c r="N1419" s="180" t="s">
        <v>3088</v>
      </c>
      <c r="O1419" s="180" t="s">
        <v>7692</v>
      </c>
      <c r="P1419" s="180" t="s">
        <v>119</v>
      </c>
      <c r="Q1419" s="180" t="s">
        <v>7693</v>
      </c>
      <c r="R1419" s="320"/>
      <c r="S1419" s="180" t="s">
        <v>1799</v>
      </c>
      <c r="T1419" s="180" t="s">
        <v>3208</v>
      </c>
      <c r="U1419" s="180" t="s">
        <v>3233</v>
      </c>
      <c r="V1419" s="180" t="s">
        <v>3232</v>
      </c>
      <c r="W1419" s="180" t="s">
        <v>618</v>
      </c>
      <c r="X1419" s="180" t="s">
        <v>7694</v>
      </c>
      <c r="Y1419" s="180" t="s">
        <v>7695</v>
      </c>
      <c r="Z1419" s="180" t="s">
        <v>273</v>
      </c>
      <c r="AA1419" s="320"/>
      <c r="AE1419" s="320"/>
    </row>
    <row r="1420" spans="14:31" ht="14" x14ac:dyDescent="0.3">
      <c r="N1420" s="180" t="s">
        <v>3088</v>
      </c>
      <c r="O1420" s="180" t="s">
        <v>7696</v>
      </c>
      <c r="P1420" s="180" t="s">
        <v>119</v>
      </c>
      <c r="Q1420" s="180" t="s">
        <v>7697</v>
      </c>
      <c r="R1420" s="320"/>
      <c r="S1420" s="180" t="s">
        <v>1799</v>
      </c>
      <c r="T1420" s="180" t="s">
        <v>3208</v>
      </c>
      <c r="U1420" s="180" t="s">
        <v>3233</v>
      </c>
      <c r="V1420" s="180" t="s">
        <v>3232</v>
      </c>
      <c r="W1420" s="180" t="s">
        <v>618</v>
      </c>
      <c r="X1420" s="180" t="s">
        <v>7698</v>
      </c>
      <c r="Y1420" s="180" t="s">
        <v>934</v>
      </c>
      <c r="Z1420" s="180" t="s">
        <v>273</v>
      </c>
      <c r="AA1420" s="320"/>
      <c r="AE1420" s="320"/>
    </row>
    <row r="1421" spans="14:31" ht="14" x14ac:dyDescent="0.3">
      <c r="N1421" s="180" t="s">
        <v>3088</v>
      </c>
      <c r="O1421" s="180" t="s">
        <v>7334</v>
      </c>
      <c r="P1421" s="180" t="s">
        <v>119</v>
      </c>
      <c r="Q1421" s="180" t="s">
        <v>7699</v>
      </c>
      <c r="R1421" s="320"/>
      <c r="S1421" s="180" t="s">
        <v>1799</v>
      </c>
      <c r="T1421" s="180" t="s">
        <v>3208</v>
      </c>
      <c r="U1421" s="180" t="s">
        <v>3233</v>
      </c>
      <c r="V1421" s="180" t="s">
        <v>3232</v>
      </c>
      <c r="W1421" s="180" t="s">
        <v>618</v>
      </c>
      <c r="X1421" s="180" t="s">
        <v>7700</v>
      </c>
      <c r="Y1421" s="180" t="s">
        <v>5607</v>
      </c>
      <c r="Z1421" s="180" t="s">
        <v>273</v>
      </c>
      <c r="AA1421" s="320"/>
      <c r="AE1421" s="320"/>
    </row>
    <row r="1422" spans="14:31" ht="14" x14ac:dyDescent="0.3">
      <c r="N1422" s="180" t="s">
        <v>3088</v>
      </c>
      <c r="O1422" s="180" t="s">
        <v>7701</v>
      </c>
      <c r="P1422" s="180" t="s">
        <v>119</v>
      </c>
      <c r="Q1422" s="180" t="s">
        <v>7702</v>
      </c>
      <c r="R1422" s="320"/>
      <c r="S1422" s="180" t="s">
        <v>1799</v>
      </c>
      <c r="T1422" s="180" t="s">
        <v>3208</v>
      </c>
      <c r="U1422" s="180" t="s">
        <v>3233</v>
      </c>
      <c r="V1422" s="180" t="s">
        <v>3232</v>
      </c>
      <c r="W1422" s="180" t="s">
        <v>618</v>
      </c>
      <c r="X1422" s="180" t="s">
        <v>7703</v>
      </c>
      <c r="Y1422" s="180" t="s">
        <v>1122</v>
      </c>
      <c r="Z1422" s="180" t="s">
        <v>273</v>
      </c>
      <c r="AA1422" s="320"/>
      <c r="AE1422" s="320"/>
    </row>
    <row r="1423" spans="14:31" ht="14" x14ac:dyDescent="0.3">
      <c r="N1423" s="180" t="s">
        <v>3088</v>
      </c>
      <c r="O1423" s="180" t="s">
        <v>5596</v>
      </c>
      <c r="P1423" s="180" t="s">
        <v>119</v>
      </c>
      <c r="Q1423" s="180" t="s">
        <v>7704</v>
      </c>
      <c r="R1423" s="320"/>
      <c r="S1423" s="180" t="s">
        <v>1799</v>
      </c>
      <c r="T1423" s="180" t="s">
        <v>3208</v>
      </c>
      <c r="U1423" s="180" t="s">
        <v>3233</v>
      </c>
      <c r="V1423" s="180" t="s">
        <v>3232</v>
      </c>
      <c r="W1423" s="180" t="s">
        <v>618</v>
      </c>
      <c r="X1423" s="180" t="s">
        <v>7705</v>
      </c>
      <c r="Y1423" s="180" t="s">
        <v>3598</v>
      </c>
      <c r="Z1423" s="180" t="s">
        <v>273</v>
      </c>
      <c r="AA1423" s="320"/>
      <c r="AE1423" s="320"/>
    </row>
    <row r="1424" spans="14:31" ht="14" x14ac:dyDescent="0.3">
      <c r="N1424" s="180" t="s">
        <v>3088</v>
      </c>
      <c r="O1424" s="180" t="s">
        <v>7706</v>
      </c>
      <c r="P1424" s="180" t="s">
        <v>119</v>
      </c>
      <c r="Q1424" s="180" t="s">
        <v>7707</v>
      </c>
      <c r="R1424" s="320"/>
      <c r="S1424" s="180" t="s">
        <v>1799</v>
      </c>
      <c r="T1424" s="180" t="s">
        <v>3208</v>
      </c>
      <c r="U1424" s="180" t="s">
        <v>3233</v>
      </c>
      <c r="V1424" s="180" t="s">
        <v>3232</v>
      </c>
      <c r="W1424" s="180" t="s">
        <v>3242</v>
      </c>
      <c r="X1424" s="180" t="s">
        <v>7708</v>
      </c>
      <c r="Y1424" s="180" t="s">
        <v>3242</v>
      </c>
      <c r="Z1424" s="180" t="s">
        <v>275</v>
      </c>
      <c r="AA1424" s="320"/>
      <c r="AE1424" s="320"/>
    </row>
    <row r="1425" spans="14:31" ht="14" x14ac:dyDescent="0.3">
      <c r="N1425" s="180" t="s">
        <v>3088</v>
      </c>
      <c r="O1425" s="180" t="s">
        <v>7709</v>
      </c>
      <c r="P1425" s="180" t="s">
        <v>119</v>
      </c>
      <c r="Q1425" s="180" t="s">
        <v>7710</v>
      </c>
      <c r="R1425" s="320"/>
      <c r="S1425" s="180" t="s">
        <v>1799</v>
      </c>
      <c r="T1425" s="180" t="s">
        <v>3208</v>
      </c>
      <c r="U1425" s="180" t="s">
        <v>3233</v>
      </c>
      <c r="V1425" s="180" t="s">
        <v>3232</v>
      </c>
      <c r="W1425" s="180" t="s">
        <v>3242</v>
      </c>
      <c r="X1425" s="180" t="s">
        <v>7711</v>
      </c>
      <c r="Y1425" s="180" t="s">
        <v>7712</v>
      </c>
      <c r="Z1425" s="180" t="s">
        <v>275</v>
      </c>
      <c r="AA1425" s="320"/>
      <c r="AE1425" s="320"/>
    </row>
    <row r="1426" spans="14:31" ht="14" x14ac:dyDescent="0.3">
      <c r="N1426" s="180" t="s">
        <v>3088</v>
      </c>
      <c r="O1426" s="180" t="s">
        <v>4435</v>
      </c>
      <c r="P1426" s="180" t="s">
        <v>119</v>
      </c>
      <c r="Q1426" s="180" t="s">
        <v>7713</v>
      </c>
      <c r="R1426" s="320"/>
      <c r="S1426" s="180" t="s">
        <v>1799</v>
      </c>
      <c r="T1426" s="180" t="s">
        <v>3208</v>
      </c>
      <c r="U1426" s="180" t="s">
        <v>3233</v>
      </c>
      <c r="V1426" s="180" t="s">
        <v>3232</v>
      </c>
      <c r="W1426" s="180" t="s">
        <v>3242</v>
      </c>
      <c r="X1426" s="180" t="s">
        <v>7714</v>
      </c>
      <c r="Y1426" s="180" t="s">
        <v>2146</v>
      </c>
      <c r="Z1426" s="180" t="s">
        <v>275</v>
      </c>
      <c r="AA1426" s="320"/>
      <c r="AE1426" s="320"/>
    </row>
    <row r="1427" spans="14:31" ht="14" x14ac:dyDescent="0.3">
      <c r="N1427" s="180" t="s">
        <v>3088</v>
      </c>
      <c r="O1427" s="180" t="s">
        <v>7715</v>
      </c>
      <c r="P1427" s="180" t="s">
        <v>119</v>
      </c>
      <c r="Q1427" s="180" t="s">
        <v>7716</v>
      </c>
      <c r="R1427" s="320"/>
      <c r="S1427" s="180" t="s">
        <v>1799</v>
      </c>
      <c r="T1427" s="180" t="s">
        <v>3208</v>
      </c>
      <c r="U1427" s="180" t="s">
        <v>3233</v>
      </c>
      <c r="V1427" s="180" t="s">
        <v>3232</v>
      </c>
      <c r="W1427" s="180" t="s">
        <v>3242</v>
      </c>
      <c r="X1427" s="180" t="s">
        <v>7717</v>
      </c>
      <c r="Y1427" s="180" t="s">
        <v>7718</v>
      </c>
      <c r="Z1427" s="180" t="s">
        <v>275</v>
      </c>
      <c r="AA1427" s="320"/>
      <c r="AE1427" s="320"/>
    </row>
    <row r="1428" spans="14:31" ht="14" x14ac:dyDescent="0.3">
      <c r="N1428" s="180" t="s">
        <v>3088</v>
      </c>
      <c r="O1428" s="180" t="s">
        <v>7719</v>
      </c>
      <c r="P1428" s="180" t="s">
        <v>119</v>
      </c>
      <c r="Q1428" s="180" t="s">
        <v>7720</v>
      </c>
      <c r="R1428" s="320"/>
      <c r="S1428" s="180" t="s">
        <v>1799</v>
      </c>
      <c r="T1428" s="180" t="s">
        <v>3208</v>
      </c>
      <c r="U1428" s="180" t="s">
        <v>3233</v>
      </c>
      <c r="V1428" s="180" t="s">
        <v>3232</v>
      </c>
      <c r="W1428" s="180" t="s">
        <v>3242</v>
      </c>
      <c r="X1428" s="180" t="s">
        <v>7721</v>
      </c>
      <c r="Y1428" s="180" t="s">
        <v>5374</v>
      </c>
      <c r="Z1428" s="180" t="s">
        <v>275</v>
      </c>
      <c r="AA1428" s="320"/>
      <c r="AE1428" s="320"/>
    </row>
    <row r="1429" spans="14:31" ht="14" x14ac:dyDescent="0.3">
      <c r="N1429" s="180" t="s">
        <v>3088</v>
      </c>
      <c r="O1429" s="180" t="s">
        <v>7722</v>
      </c>
      <c r="P1429" s="180" t="s">
        <v>119</v>
      </c>
      <c r="Q1429" s="180" t="s">
        <v>7723</v>
      </c>
      <c r="R1429" s="320"/>
      <c r="S1429" s="180" t="s">
        <v>1799</v>
      </c>
      <c r="T1429" s="180" t="s">
        <v>3208</v>
      </c>
      <c r="U1429" s="180" t="s">
        <v>3233</v>
      </c>
      <c r="V1429" s="180" t="s">
        <v>3232</v>
      </c>
      <c r="W1429" s="180" t="s">
        <v>3242</v>
      </c>
      <c r="X1429" s="180" t="s">
        <v>7724</v>
      </c>
      <c r="Y1429" s="180" t="s">
        <v>7725</v>
      </c>
      <c r="Z1429" s="180" t="s">
        <v>275</v>
      </c>
      <c r="AA1429" s="320"/>
      <c r="AE1429" s="320"/>
    </row>
    <row r="1430" spans="14:31" ht="14" x14ac:dyDescent="0.3">
      <c r="N1430" s="180" t="s">
        <v>3088</v>
      </c>
      <c r="O1430" s="180" t="s">
        <v>3951</v>
      </c>
      <c r="P1430" s="180" t="s">
        <v>119</v>
      </c>
      <c r="Q1430" s="180" t="s">
        <v>7726</v>
      </c>
      <c r="R1430" s="320"/>
      <c r="S1430" s="180" t="s">
        <v>1799</v>
      </c>
      <c r="T1430" s="180" t="s">
        <v>3208</v>
      </c>
      <c r="U1430" s="180" t="s">
        <v>3233</v>
      </c>
      <c r="V1430" s="180" t="s">
        <v>3232</v>
      </c>
      <c r="W1430" s="180" t="s">
        <v>3242</v>
      </c>
      <c r="X1430" s="180" t="s">
        <v>7727</v>
      </c>
      <c r="Y1430" s="180" t="s">
        <v>7728</v>
      </c>
      <c r="Z1430" s="180" t="s">
        <v>275</v>
      </c>
      <c r="AA1430" s="320"/>
      <c r="AE1430" s="320"/>
    </row>
    <row r="1431" spans="14:31" ht="14" x14ac:dyDescent="0.3">
      <c r="N1431" s="180" t="s">
        <v>3088</v>
      </c>
      <c r="O1431" s="180" t="s">
        <v>7729</v>
      </c>
      <c r="P1431" s="180" t="s">
        <v>119</v>
      </c>
      <c r="Q1431" s="180" t="s">
        <v>7730</v>
      </c>
      <c r="R1431" s="320"/>
      <c r="S1431" s="180" t="s">
        <v>1799</v>
      </c>
      <c r="T1431" s="180" t="s">
        <v>3208</v>
      </c>
      <c r="U1431" s="180" t="s">
        <v>3233</v>
      </c>
      <c r="V1431" s="180" t="s">
        <v>3232</v>
      </c>
      <c r="W1431" s="180" t="s">
        <v>3242</v>
      </c>
      <c r="X1431" s="180" t="s">
        <v>7731</v>
      </c>
      <c r="Y1431" s="180" t="s">
        <v>7732</v>
      </c>
      <c r="Z1431" s="180" t="s">
        <v>275</v>
      </c>
      <c r="AA1431" s="320"/>
      <c r="AE1431" s="320"/>
    </row>
    <row r="1432" spans="14:31" ht="14" x14ac:dyDescent="0.3">
      <c r="N1432" s="180" t="s">
        <v>3088</v>
      </c>
      <c r="O1432" s="180" t="s">
        <v>7733</v>
      </c>
      <c r="P1432" s="180" t="s">
        <v>119</v>
      </c>
      <c r="Q1432" s="180" t="s">
        <v>7734</v>
      </c>
      <c r="R1432" s="320"/>
      <c r="S1432" s="180" t="s">
        <v>1799</v>
      </c>
      <c r="T1432" s="180" t="s">
        <v>3208</v>
      </c>
      <c r="U1432" s="180" t="s">
        <v>3233</v>
      </c>
      <c r="V1432" s="180" t="s">
        <v>3232</v>
      </c>
      <c r="W1432" s="180" t="s">
        <v>3242</v>
      </c>
      <c r="X1432" s="180" t="s">
        <v>7735</v>
      </c>
      <c r="Y1432" s="180" t="s">
        <v>7736</v>
      </c>
      <c r="Z1432" s="180" t="s">
        <v>275</v>
      </c>
      <c r="AA1432" s="320"/>
      <c r="AE1432" s="320"/>
    </row>
    <row r="1433" spans="14:31" ht="14" x14ac:dyDescent="0.3">
      <c r="N1433" s="180" t="s">
        <v>3088</v>
      </c>
      <c r="O1433" s="180" t="s">
        <v>7737</v>
      </c>
      <c r="P1433" s="180" t="s">
        <v>119</v>
      </c>
      <c r="Q1433" s="180" t="s">
        <v>7738</v>
      </c>
      <c r="R1433" s="320"/>
      <c r="S1433" s="180" t="s">
        <v>1799</v>
      </c>
      <c r="T1433" s="180" t="s">
        <v>3208</v>
      </c>
      <c r="U1433" s="180" t="s">
        <v>3233</v>
      </c>
      <c r="V1433" s="180" t="s">
        <v>3232</v>
      </c>
      <c r="W1433" s="180" t="s">
        <v>3247</v>
      </c>
      <c r="X1433" s="180" t="s">
        <v>7739</v>
      </c>
      <c r="Y1433" s="180" t="s">
        <v>3247</v>
      </c>
      <c r="Z1433" s="180" t="s">
        <v>277</v>
      </c>
      <c r="AA1433" s="320"/>
      <c r="AE1433" s="320"/>
    </row>
    <row r="1434" spans="14:31" ht="14" x14ac:dyDescent="0.3">
      <c r="N1434" s="180" t="s">
        <v>3088</v>
      </c>
      <c r="O1434" s="180" t="s">
        <v>7740</v>
      </c>
      <c r="P1434" s="180" t="s">
        <v>119</v>
      </c>
      <c r="Q1434" s="180" t="s">
        <v>7741</v>
      </c>
      <c r="R1434" s="320"/>
      <c r="S1434" s="180" t="s">
        <v>1799</v>
      </c>
      <c r="T1434" s="180" t="s">
        <v>3208</v>
      </c>
      <c r="U1434" s="180" t="s">
        <v>3233</v>
      </c>
      <c r="V1434" s="180" t="s">
        <v>3232</v>
      </c>
      <c r="W1434" s="180" t="s">
        <v>3247</v>
      </c>
      <c r="X1434" s="180" t="s">
        <v>7742</v>
      </c>
      <c r="Y1434" s="180" t="s">
        <v>7743</v>
      </c>
      <c r="Z1434" s="180" t="s">
        <v>277</v>
      </c>
      <c r="AA1434" s="320"/>
      <c r="AE1434" s="320"/>
    </row>
    <row r="1435" spans="14:31" ht="14" x14ac:dyDescent="0.3">
      <c r="N1435" s="180" t="s">
        <v>3088</v>
      </c>
      <c r="O1435" s="180" t="s">
        <v>7744</v>
      </c>
      <c r="P1435" s="180" t="s">
        <v>119</v>
      </c>
      <c r="Q1435" s="180" t="s">
        <v>7745</v>
      </c>
      <c r="R1435" s="320"/>
      <c r="S1435" s="180" t="s">
        <v>1799</v>
      </c>
      <c r="T1435" s="180" t="s">
        <v>3208</v>
      </c>
      <c r="U1435" s="180" t="s">
        <v>3233</v>
      </c>
      <c r="V1435" s="180" t="s">
        <v>3232</v>
      </c>
      <c r="W1435" s="180" t="s">
        <v>3247</v>
      </c>
      <c r="X1435" s="180" t="s">
        <v>7746</v>
      </c>
      <c r="Y1435" s="180" t="s">
        <v>7747</v>
      </c>
      <c r="Z1435" s="180" t="s">
        <v>277</v>
      </c>
      <c r="AA1435" s="320"/>
      <c r="AE1435" s="320"/>
    </row>
    <row r="1436" spans="14:31" ht="14" x14ac:dyDescent="0.3">
      <c r="N1436" s="180" t="s">
        <v>3088</v>
      </c>
      <c r="O1436" s="180" t="s">
        <v>7748</v>
      </c>
      <c r="P1436" s="180" t="s">
        <v>119</v>
      </c>
      <c r="Q1436" s="180" t="s">
        <v>7749</v>
      </c>
      <c r="R1436" s="320"/>
      <c r="S1436" s="180" t="s">
        <v>1799</v>
      </c>
      <c r="T1436" s="180" t="s">
        <v>3208</v>
      </c>
      <c r="U1436" s="180" t="s">
        <v>3233</v>
      </c>
      <c r="V1436" s="180" t="s">
        <v>3232</v>
      </c>
      <c r="W1436" s="180" t="s">
        <v>3247</v>
      </c>
      <c r="X1436" s="180" t="s">
        <v>7750</v>
      </c>
      <c r="Y1436" s="180" t="s">
        <v>7751</v>
      </c>
      <c r="Z1436" s="180" t="s">
        <v>277</v>
      </c>
      <c r="AA1436" s="320"/>
      <c r="AE1436" s="320"/>
    </row>
    <row r="1437" spans="14:31" ht="14" x14ac:dyDescent="0.3">
      <c r="N1437" s="180" t="s">
        <v>3088</v>
      </c>
      <c r="O1437" s="180" t="s">
        <v>7752</v>
      </c>
      <c r="P1437" s="180" t="s">
        <v>119</v>
      </c>
      <c r="Q1437" s="180" t="s">
        <v>7753</v>
      </c>
      <c r="R1437" s="320"/>
      <c r="S1437" s="180" t="s">
        <v>1799</v>
      </c>
      <c r="T1437" s="180" t="s">
        <v>3208</v>
      </c>
      <c r="U1437" s="180" t="s">
        <v>3233</v>
      </c>
      <c r="V1437" s="180" t="s">
        <v>3232</v>
      </c>
      <c r="W1437" s="180" t="s">
        <v>3247</v>
      </c>
      <c r="X1437" s="180" t="s">
        <v>7754</v>
      </c>
      <c r="Y1437" s="180" t="s">
        <v>7067</v>
      </c>
      <c r="Z1437" s="180" t="s">
        <v>277</v>
      </c>
      <c r="AA1437" s="320"/>
      <c r="AE1437" s="320"/>
    </row>
    <row r="1438" spans="14:31" ht="14" x14ac:dyDescent="0.3">
      <c r="N1438" s="180" t="s">
        <v>3088</v>
      </c>
      <c r="O1438" s="180" t="s">
        <v>7755</v>
      </c>
      <c r="P1438" s="180" t="s">
        <v>119</v>
      </c>
      <c r="Q1438" s="180" t="s">
        <v>7756</v>
      </c>
      <c r="R1438" s="320"/>
      <c r="S1438" s="180" t="s">
        <v>1799</v>
      </c>
      <c r="T1438" s="180" t="s">
        <v>3208</v>
      </c>
      <c r="U1438" s="180" t="s">
        <v>3233</v>
      </c>
      <c r="V1438" s="180" t="s">
        <v>3232</v>
      </c>
      <c r="W1438" s="180" t="s">
        <v>3247</v>
      </c>
      <c r="X1438" s="180" t="s">
        <v>7757</v>
      </c>
      <c r="Y1438" s="180" t="s">
        <v>7758</v>
      </c>
      <c r="Z1438" s="180" t="s">
        <v>277</v>
      </c>
      <c r="AA1438" s="320"/>
      <c r="AE1438" s="320"/>
    </row>
    <row r="1439" spans="14:31" ht="14" x14ac:dyDescent="0.3">
      <c r="N1439" s="180" t="s">
        <v>3088</v>
      </c>
      <c r="O1439" s="180" t="s">
        <v>3013</v>
      </c>
      <c r="P1439" s="180" t="s">
        <v>119</v>
      </c>
      <c r="Q1439" s="180" t="s">
        <v>7759</v>
      </c>
      <c r="R1439" s="320"/>
      <c r="S1439" s="180" t="s">
        <v>1799</v>
      </c>
      <c r="T1439" s="180" t="s">
        <v>3208</v>
      </c>
      <c r="U1439" s="180" t="s">
        <v>3233</v>
      </c>
      <c r="V1439" s="180" t="s">
        <v>3232</v>
      </c>
      <c r="W1439" s="180" t="s">
        <v>3235</v>
      </c>
      <c r="X1439" s="180" t="s">
        <v>7760</v>
      </c>
      <c r="Y1439" s="180" t="s">
        <v>3235</v>
      </c>
      <c r="Z1439" s="180" t="s">
        <v>279</v>
      </c>
      <c r="AA1439" s="320"/>
      <c r="AE1439" s="320"/>
    </row>
    <row r="1440" spans="14:31" ht="14" x14ac:dyDescent="0.3">
      <c r="N1440" s="180" t="s">
        <v>3088</v>
      </c>
      <c r="O1440" s="180" t="s">
        <v>4846</v>
      </c>
      <c r="P1440" s="180" t="s">
        <v>119</v>
      </c>
      <c r="Q1440" s="180" t="s">
        <v>7761</v>
      </c>
      <c r="R1440" s="320"/>
      <c r="S1440" s="180" t="s">
        <v>1799</v>
      </c>
      <c r="T1440" s="180" t="s">
        <v>3208</v>
      </c>
      <c r="U1440" s="180" t="s">
        <v>3233</v>
      </c>
      <c r="V1440" s="180" t="s">
        <v>3232</v>
      </c>
      <c r="W1440" s="180" t="s">
        <v>3235</v>
      </c>
      <c r="X1440" s="180" t="s">
        <v>7762</v>
      </c>
      <c r="Y1440" s="180" t="s">
        <v>7763</v>
      </c>
      <c r="Z1440" s="180" t="s">
        <v>279</v>
      </c>
      <c r="AA1440" s="320"/>
      <c r="AE1440" s="320"/>
    </row>
    <row r="1441" spans="14:31" ht="14" x14ac:dyDescent="0.3">
      <c r="N1441" s="180" t="s">
        <v>3088</v>
      </c>
      <c r="O1441" s="180" t="s">
        <v>7764</v>
      </c>
      <c r="P1441" s="180" t="s">
        <v>119</v>
      </c>
      <c r="Q1441" s="180" t="s">
        <v>7765</v>
      </c>
      <c r="R1441" s="320"/>
      <c r="S1441" s="180" t="s">
        <v>1799</v>
      </c>
      <c r="T1441" s="180" t="s">
        <v>3208</v>
      </c>
      <c r="U1441" s="180" t="s">
        <v>3233</v>
      </c>
      <c r="V1441" s="180" t="s">
        <v>3232</v>
      </c>
      <c r="W1441" s="180" t="s">
        <v>3235</v>
      </c>
      <c r="X1441" s="180" t="s">
        <v>7766</v>
      </c>
      <c r="Y1441" s="180" t="s">
        <v>6871</v>
      </c>
      <c r="Z1441" s="180" t="s">
        <v>279</v>
      </c>
      <c r="AA1441" s="320"/>
      <c r="AE1441" s="320"/>
    </row>
    <row r="1442" spans="14:31" ht="14" x14ac:dyDescent="0.3">
      <c r="N1442" s="180" t="s">
        <v>3088</v>
      </c>
      <c r="O1442" s="180" t="s">
        <v>7767</v>
      </c>
      <c r="P1442" s="180" t="s">
        <v>119</v>
      </c>
      <c r="Q1442" s="180" t="s">
        <v>7768</v>
      </c>
      <c r="R1442" s="320"/>
      <c r="S1442" s="180" t="s">
        <v>1799</v>
      </c>
      <c r="T1442" s="180" t="s">
        <v>3208</v>
      </c>
      <c r="U1442" s="180" t="s">
        <v>3233</v>
      </c>
      <c r="V1442" s="180" t="s">
        <v>3232</v>
      </c>
      <c r="W1442" s="180" t="s">
        <v>3235</v>
      </c>
      <c r="X1442" s="180" t="s">
        <v>7769</v>
      </c>
      <c r="Y1442" s="180" t="s">
        <v>2146</v>
      </c>
      <c r="Z1442" s="180" t="s">
        <v>279</v>
      </c>
      <c r="AA1442" s="320"/>
      <c r="AE1442" s="320"/>
    </row>
    <row r="1443" spans="14:31" ht="14" x14ac:dyDescent="0.3">
      <c r="N1443" s="180" t="s">
        <v>3088</v>
      </c>
      <c r="O1443" s="180" t="s">
        <v>6028</v>
      </c>
      <c r="P1443" s="180" t="s">
        <v>119</v>
      </c>
      <c r="Q1443" s="180" t="s">
        <v>7770</v>
      </c>
      <c r="R1443" s="320"/>
      <c r="S1443" s="180" t="s">
        <v>1799</v>
      </c>
      <c r="T1443" s="180" t="s">
        <v>3208</v>
      </c>
      <c r="U1443" s="180" t="s">
        <v>3233</v>
      </c>
      <c r="V1443" s="180" t="s">
        <v>3232</v>
      </c>
      <c r="W1443" s="180" t="s">
        <v>3235</v>
      </c>
      <c r="X1443" s="180" t="s">
        <v>7771</v>
      </c>
      <c r="Y1443" s="180" t="s">
        <v>2769</v>
      </c>
      <c r="Z1443" s="180" t="s">
        <v>279</v>
      </c>
      <c r="AA1443" s="320"/>
      <c r="AE1443" s="320"/>
    </row>
    <row r="1444" spans="14:31" ht="14" x14ac:dyDescent="0.3">
      <c r="N1444" s="180" t="s">
        <v>3088</v>
      </c>
      <c r="O1444" s="180" t="s">
        <v>7772</v>
      </c>
      <c r="P1444" s="180" t="s">
        <v>119</v>
      </c>
      <c r="Q1444" s="180" t="s">
        <v>7773</v>
      </c>
      <c r="R1444" s="320"/>
      <c r="S1444" s="180" t="s">
        <v>1799</v>
      </c>
      <c r="T1444" s="180" t="s">
        <v>3208</v>
      </c>
      <c r="U1444" s="180" t="s">
        <v>3233</v>
      </c>
      <c r="V1444" s="180" t="s">
        <v>3232</v>
      </c>
      <c r="W1444" s="180" t="s">
        <v>3235</v>
      </c>
      <c r="X1444" s="180" t="s">
        <v>7774</v>
      </c>
      <c r="Y1444" s="180" t="s">
        <v>7775</v>
      </c>
      <c r="Z1444" s="180" t="s">
        <v>279</v>
      </c>
      <c r="AA1444" s="320"/>
      <c r="AE1444" s="320"/>
    </row>
    <row r="1445" spans="14:31" ht="14" x14ac:dyDescent="0.3">
      <c r="N1445" s="180" t="s">
        <v>3088</v>
      </c>
      <c r="O1445" s="180" t="s">
        <v>3088</v>
      </c>
      <c r="P1445" s="180" t="s">
        <v>119</v>
      </c>
      <c r="Q1445" s="180" t="s">
        <v>7776</v>
      </c>
      <c r="R1445" s="320"/>
      <c r="S1445" s="180" t="s">
        <v>1799</v>
      </c>
      <c r="T1445" s="180" t="s">
        <v>3208</v>
      </c>
      <c r="U1445" s="180" t="s">
        <v>3233</v>
      </c>
      <c r="V1445" s="180" t="s">
        <v>3232</v>
      </c>
      <c r="W1445" s="180" t="s">
        <v>3250</v>
      </c>
      <c r="X1445" s="180" t="s">
        <v>7777</v>
      </c>
      <c r="Y1445" s="180" t="s">
        <v>7778</v>
      </c>
      <c r="Z1445" s="180" t="s">
        <v>281</v>
      </c>
      <c r="AA1445" s="320"/>
      <c r="AE1445" s="320"/>
    </row>
    <row r="1446" spans="14:31" ht="14" x14ac:dyDescent="0.3">
      <c r="N1446" s="180" t="s">
        <v>3088</v>
      </c>
      <c r="O1446" s="180" t="s">
        <v>7779</v>
      </c>
      <c r="P1446" s="180" t="s">
        <v>119</v>
      </c>
      <c r="Q1446" s="180" t="s">
        <v>7780</v>
      </c>
      <c r="R1446" s="320"/>
      <c r="S1446" s="180" t="s">
        <v>1799</v>
      </c>
      <c r="T1446" s="180" t="s">
        <v>3208</v>
      </c>
      <c r="U1446" s="180" t="s">
        <v>3233</v>
      </c>
      <c r="V1446" s="180" t="s">
        <v>3232</v>
      </c>
      <c r="W1446" s="180" t="s">
        <v>3250</v>
      </c>
      <c r="X1446" s="180" t="s">
        <v>7781</v>
      </c>
      <c r="Y1446" s="180" t="s">
        <v>7782</v>
      </c>
      <c r="Z1446" s="180" t="s">
        <v>281</v>
      </c>
      <c r="AA1446" s="320"/>
      <c r="AE1446" s="320"/>
    </row>
    <row r="1447" spans="14:31" ht="14" x14ac:dyDescent="0.3">
      <c r="N1447" s="180" t="s">
        <v>3088</v>
      </c>
      <c r="O1447" s="180" t="s">
        <v>7783</v>
      </c>
      <c r="P1447" s="180" t="s">
        <v>119</v>
      </c>
      <c r="Q1447" s="180" t="s">
        <v>7784</v>
      </c>
      <c r="R1447" s="320"/>
      <c r="S1447" s="180" t="s">
        <v>1799</v>
      </c>
      <c r="T1447" s="180" t="s">
        <v>3208</v>
      </c>
      <c r="U1447" s="180" t="s">
        <v>3233</v>
      </c>
      <c r="V1447" s="180" t="s">
        <v>3232</v>
      </c>
      <c r="W1447" s="180" t="s">
        <v>3250</v>
      </c>
      <c r="X1447" s="180" t="s">
        <v>7785</v>
      </c>
      <c r="Y1447" s="180" t="s">
        <v>7751</v>
      </c>
      <c r="Z1447" s="180" t="s">
        <v>281</v>
      </c>
      <c r="AA1447" s="320"/>
      <c r="AE1447" s="320"/>
    </row>
    <row r="1448" spans="14:31" ht="14" x14ac:dyDescent="0.3">
      <c r="N1448" s="180" t="s">
        <v>3088</v>
      </c>
      <c r="O1448" s="180" t="s">
        <v>7786</v>
      </c>
      <c r="P1448" s="180" t="s">
        <v>119</v>
      </c>
      <c r="Q1448" s="180" t="s">
        <v>7787</v>
      </c>
      <c r="R1448" s="320"/>
      <c r="S1448" s="180" t="s">
        <v>1799</v>
      </c>
      <c r="T1448" s="180" t="s">
        <v>3208</v>
      </c>
      <c r="U1448" s="180" t="s">
        <v>3233</v>
      </c>
      <c r="V1448" s="180" t="s">
        <v>3232</v>
      </c>
      <c r="W1448" s="180" t="s">
        <v>3250</v>
      </c>
      <c r="X1448" s="180" t="s">
        <v>7788</v>
      </c>
      <c r="Y1448" s="180" t="s">
        <v>7789</v>
      </c>
      <c r="Z1448" s="180" t="s">
        <v>281</v>
      </c>
      <c r="AA1448" s="320"/>
      <c r="AE1448" s="320"/>
    </row>
    <row r="1449" spans="14:31" ht="14" x14ac:dyDescent="0.3">
      <c r="N1449" s="180" t="s">
        <v>3088</v>
      </c>
      <c r="O1449" s="180" t="s">
        <v>7790</v>
      </c>
      <c r="P1449" s="180" t="s">
        <v>119</v>
      </c>
      <c r="Q1449" s="180" t="s">
        <v>7791</v>
      </c>
      <c r="R1449" s="320"/>
      <c r="S1449" s="180" t="s">
        <v>1799</v>
      </c>
      <c r="T1449" s="180" t="s">
        <v>3208</v>
      </c>
      <c r="U1449" s="180" t="s">
        <v>3233</v>
      </c>
      <c r="V1449" s="180" t="s">
        <v>3232</v>
      </c>
      <c r="W1449" s="180" t="s">
        <v>3250</v>
      </c>
      <c r="X1449" s="180" t="s">
        <v>7792</v>
      </c>
      <c r="Y1449" s="180" t="s">
        <v>7793</v>
      </c>
      <c r="Z1449" s="180" t="s">
        <v>281</v>
      </c>
      <c r="AA1449" s="320"/>
      <c r="AE1449" s="320"/>
    </row>
    <row r="1450" spans="14:31" ht="14" x14ac:dyDescent="0.3">
      <c r="N1450" s="180" t="s">
        <v>3088</v>
      </c>
      <c r="O1450" s="180" t="s">
        <v>7794</v>
      </c>
      <c r="P1450" s="180" t="s">
        <v>119</v>
      </c>
      <c r="Q1450" s="180" t="s">
        <v>7795</v>
      </c>
      <c r="R1450" s="320"/>
      <c r="S1450" s="180" t="s">
        <v>1799</v>
      </c>
      <c r="T1450" s="180" t="s">
        <v>3208</v>
      </c>
      <c r="U1450" s="180" t="s">
        <v>3233</v>
      </c>
      <c r="V1450" s="180" t="s">
        <v>3232</v>
      </c>
      <c r="W1450" s="180" t="s">
        <v>3234</v>
      </c>
      <c r="X1450" s="180" t="s">
        <v>7796</v>
      </c>
      <c r="Y1450" s="180" t="s">
        <v>7797</v>
      </c>
      <c r="Z1450" s="180" t="s">
        <v>283</v>
      </c>
      <c r="AA1450" s="320"/>
      <c r="AE1450" s="320"/>
    </row>
    <row r="1451" spans="14:31" ht="14" x14ac:dyDescent="0.3">
      <c r="N1451" s="180" t="s">
        <v>3088</v>
      </c>
      <c r="O1451" s="180" t="s">
        <v>7798</v>
      </c>
      <c r="P1451" s="180" t="s">
        <v>119</v>
      </c>
      <c r="Q1451" s="180" t="s">
        <v>7799</v>
      </c>
      <c r="R1451" s="320"/>
      <c r="S1451" s="180" t="s">
        <v>1799</v>
      </c>
      <c r="T1451" s="180" t="s">
        <v>3208</v>
      </c>
      <c r="U1451" s="180" t="s">
        <v>3210</v>
      </c>
      <c r="V1451" s="180" t="s">
        <v>3209</v>
      </c>
      <c r="W1451" s="180" t="s">
        <v>3219</v>
      </c>
      <c r="X1451" s="180" t="s">
        <v>4062</v>
      </c>
      <c r="Y1451" s="180" t="s">
        <v>3219</v>
      </c>
      <c r="Z1451" s="180" t="s">
        <v>286</v>
      </c>
      <c r="AA1451" s="320"/>
      <c r="AE1451" s="320"/>
    </row>
    <row r="1452" spans="14:31" ht="14" x14ac:dyDescent="0.3">
      <c r="N1452" s="180" t="s">
        <v>3088</v>
      </c>
      <c r="O1452" s="180" t="s">
        <v>7800</v>
      </c>
      <c r="P1452" s="180" t="s">
        <v>119</v>
      </c>
      <c r="Q1452" s="180" t="s">
        <v>7801</v>
      </c>
      <c r="R1452" s="320"/>
      <c r="S1452" s="180" t="s">
        <v>1799</v>
      </c>
      <c r="T1452" s="180" t="s">
        <v>3208</v>
      </c>
      <c r="U1452" s="180" t="s">
        <v>3210</v>
      </c>
      <c r="V1452" s="180" t="s">
        <v>3209</v>
      </c>
      <c r="W1452" s="180" t="s">
        <v>3219</v>
      </c>
      <c r="X1452" s="180" t="s">
        <v>4066</v>
      </c>
      <c r="Y1452" s="180" t="s">
        <v>4065</v>
      </c>
      <c r="Z1452" s="180" t="s">
        <v>286</v>
      </c>
      <c r="AA1452" s="320"/>
      <c r="AE1452" s="320"/>
    </row>
    <row r="1453" spans="14:31" ht="14" x14ac:dyDescent="0.3">
      <c r="N1453" s="180" t="s">
        <v>3088</v>
      </c>
      <c r="O1453" s="180" t="s">
        <v>7802</v>
      </c>
      <c r="P1453" s="180" t="s">
        <v>119</v>
      </c>
      <c r="Q1453" s="180" t="s">
        <v>7803</v>
      </c>
      <c r="R1453" s="320"/>
      <c r="S1453" s="180" t="s">
        <v>1799</v>
      </c>
      <c r="T1453" s="180" t="s">
        <v>3208</v>
      </c>
      <c r="U1453" s="180" t="s">
        <v>3210</v>
      </c>
      <c r="V1453" s="180" t="s">
        <v>3209</v>
      </c>
      <c r="W1453" s="180" t="s">
        <v>3219</v>
      </c>
      <c r="X1453" s="180" t="s">
        <v>4074</v>
      </c>
      <c r="Y1453" s="180" t="s">
        <v>4073</v>
      </c>
      <c r="Z1453" s="180" t="s">
        <v>286</v>
      </c>
      <c r="AA1453" s="320"/>
      <c r="AE1453" s="320"/>
    </row>
    <row r="1454" spans="14:31" ht="14" x14ac:dyDescent="0.3">
      <c r="N1454" s="180" t="s">
        <v>3088</v>
      </c>
      <c r="O1454" s="180" t="s">
        <v>3070</v>
      </c>
      <c r="P1454" s="180" t="s">
        <v>119</v>
      </c>
      <c r="Q1454" s="180" t="s">
        <v>7804</v>
      </c>
      <c r="R1454" s="320"/>
      <c r="S1454" s="180" t="s">
        <v>1799</v>
      </c>
      <c r="T1454" s="180" t="s">
        <v>3208</v>
      </c>
      <c r="U1454" s="180" t="s">
        <v>3210</v>
      </c>
      <c r="V1454" s="180" t="s">
        <v>3209</v>
      </c>
      <c r="W1454" s="180" t="s">
        <v>3219</v>
      </c>
      <c r="X1454" s="180" t="s">
        <v>4088</v>
      </c>
      <c r="Y1454" s="180" t="s">
        <v>4087</v>
      </c>
      <c r="Z1454" s="180" t="s">
        <v>286</v>
      </c>
      <c r="AA1454" s="320"/>
      <c r="AE1454" s="320"/>
    </row>
    <row r="1455" spans="14:31" ht="14" x14ac:dyDescent="0.3">
      <c r="N1455" s="180" t="s">
        <v>3088</v>
      </c>
      <c r="O1455" s="180" t="s">
        <v>3201</v>
      </c>
      <c r="P1455" s="180" t="s">
        <v>119</v>
      </c>
      <c r="Q1455" s="180" t="s">
        <v>7805</v>
      </c>
      <c r="R1455" s="320"/>
      <c r="S1455" s="180" t="s">
        <v>1799</v>
      </c>
      <c r="T1455" s="180" t="s">
        <v>3208</v>
      </c>
      <c r="U1455" s="180" t="s">
        <v>3210</v>
      </c>
      <c r="V1455" s="180" t="s">
        <v>3209</v>
      </c>
      <c r="W1455" s="180" t="s">
        <v>3219</v>
      </c>
      <c r="X1455" s="180" t="s">
        <v>4085</v>
      </c>
      <c r="Y1455" s="180" t="s">
        <v>4084</v>
      </c>
      <c r="Z1455" s="180" t="s">
        <v>286</v>
      </c>
      <c r="AA1455" s="320"/>
      <c r="AE1455" s="320"/>
    </row>
    <row r="1456" spans="14:31" ht="14" x14ac:dyDescent="0.3">
      <c r="N1456" s="180" t="s">
        <v>3088</v>
      </c>
      <c r="O1456" s="180" t="s">
        <v>5553</v>
      </c>
      <c r="P1456" s="180" t="s">
        <v>119</v>
      </c>
      <c r="Q1456" s="180" t="s">
        <v>7806</v>
      </c>
      <c r="R1456" s="320"/>
      <c r="S1456" s="180" t="s">
        <v>1799</v>
      </c>
      <c r="T1456" s="180" t="s">
        <v>3208</v>
      </c>
      <c r="U1456" s="180" t="s">
        <v>3210</v>
      </c>
      <c r="V1456" s="180" t="s">
        <v>3209</v>
      </c>
      <c r="W1456" s="180" t="s">
        <v>3219</v>
      </c>
      <c r="X1456" s="180" t="s">
        <v>4070</v>
      </c>
      <c r="Y1456" s="180" t="s">
        <v>4069</v>
      </c>
      <c r="Z1456" s="180" t="s">
        <v>286</v>
      </c>
      <c r="AA1456" s="320"/>
      <c r="AE1456" s="320"/>
    </row>
    <row r="1457" spans="14:31" ht="14" x14ac:dyDescent="0.3">
      <c r="N1457" s="180" t="s">
        <v>3088</v>
      </c>
      <c r="O1457" s="180" t="s">
        <v>7469</v>
      </c>
      <c r="P1457" s="180" t="s">
        <v>119</v>
      </c>
      <c r="Q1457" s="180" t="s">
        <v>7807</v>
      </c>
      <c r="R1457" s="320"/>
      <c r="S1457" s="180" t="s">
        <v>1799</v>
      </c>
      <c r="T1457" s="180" t="s">
        <v>3208</v>
      </c>
      <c r="U1457" s="180" t="s">
        <v>3210</v>
      </c>
      <c r="V1457" s="180" t="s">
        <v>3209</v>
      </c>
      <c r="W1457" s="180" t="s">
        <v>3219</v>
      </c>
      <c r="X1457" s="180" t="s">
        <v>4078</v>
      </c>
      <c r="Y1457" s="180" t="s">
        <v>4077</v>
      </c>
      <c r="Z1457" s="180" t="s">
        <v>286</v>
      </c>
      <c r="AA1457" s="320"/>
      <c r="AE1457" s="320"/>
    </row>
    <row r="1458" spans="14:31" ht="14" x14ac:dyDescent="0.3">
      <c r="N1458" s="180" t="s">
        <v>3084</v>
      </c>
      <c r="O1458" s="180" t="s">
        <v>7808</v>
      </c>
      <c r="P1458" s="180" t="s">
        <v>121</v>
      </c>
      <c r="Q1458" s="180" t="s">
        <v>7809</v>
      </c>
      <c r="R1458" s="320"/>
      <c r="S1458" s="180" t="s">
        <v>1799</v>
      </c>
      <c r="T1458" s="180" t="s">
        <v>3208</v>
      </c>
      <c r="U1458" s="180" t="s">
        <v>3210</v>
      </c>
      <c r="V1458" s="180" t="s">
        <v>3209</v>
      </c>
      <c r="W1458" s="180" t="s">
        <v>3219</v>
      </c>
      <c r="X1458" s="180" t="s">
        <v>4081</v>
      </c>
      <c r="Y1458" s="180" t="s">
        <v>592</v>
      </c>
      <c r="Z1458" s="180" t="s">
        <v>286</v>
      </c>
      <c r="AA1458" s="320"/>
      <c r="AE1458" s="320"/>
    </row>
    <row r="1459" spans="14:31" ht="14" x14ac:dyDescent="0.3">
      <c r="N1459" s="180" t="s">
        <v>3084</v>
      </c>
      <c r="O1459" s="180" t="s">
        <v>7810</v>
      </c>
      <c r="P1459" s="180" t="s">
        <v>121</v>
      </c>
      <c r="Q1459" s="180" t="s">
        <v>7811</v>
      </c>
      <c r="R1459" s="320"/>
      <c r="S1459" s="180" t="s">
        <v>1799</v>
      </c>
      <c r="T1459" s="180" t="s">
        <v>3208</v>
      </c>
      <c r="U1459" s="180" t="s">
        <v>3210</v>
      </c>
      <c r="V1459" s="180" t="s">
        <v>3209</v>
      </c>
      <c r="W1459" s="180" t="s">
        <v>3229</v>
      </c>
      <c r="X1459" s="180" t="s">
        <v>4844</v>
      </c>
      <c r="Y1459" s="180" t="s">
        <v>3229</v>
      </c>
      <c r="Z1459" s="180" t="s">
        <v>288</v>
      </c>
      <c r="AA1459" s="320"/>
      <c r="AE1459" s="320"/>
    </row>
    <row r="1460" spans="14:31" ht="14" x14ac:dyDescent="0.3">
      <c r="N1460" s="180" t="s">
        <v>3084</v>
      </c>
      <c r="O1460" s="180" t="s">
        <v>7812</v>
      </c>
      <c r="P1460" s="180" t="s">
        <v>121</v>
      </c>
      <c r="Q1460" s="180" t="s">
        <v>7813</v>
      </c>
      <c r="R1460" s="320"/>
      <c r="S1460" s="180" t="s">
        <v>1799</v>
      </c>
      <c r="T1460" s="180" t="s">
        <v>3208</v>
      </c>
      <c r="U1460" s="180" t="s">
        <v>3210</v>
      </c>
      <c r="V1460" s="180" t="s">
        <v>3209</v>
      </c>
      <c r="W1460" s="180" t="s">
        <v>3229</v>
      </c>
      <c r="X1460" s="180" t="s">
        <v>4837</v>
      </c>
      <c r="Y1460" s="180" t="s">
        <v>4836</v>
      </c>
      <c r="Z1460" s="180" t="s">
        <v>288</v>
      </c>
      <c r="AA1460" s="320"/>
      <c r="AE1460" s="320"/>
    </row>
    <row r="1461" spans="14:31" ht="14" x14ac:dyDescent="0.3">
      <c r="N1461" s="180" t="s">
        <v>3084</v>
      </c>
      <c r="O1461" s="180" t="s">
        <v>7814</v>
      </c>
      <c r="P1461" s="180" t="s">
        <v>121</v>
      </c>
      <c r="Q1461" s="180" t="s">
        <v>7815</v>
      </c>
      <c r="R1461" s="320"/>
      <c r="S1461" s="180" t="s">
        <v>1799</v>
      </c>
      <c r="T1461" s="180" t="s">
        <v>3208</v>
      </c>
      <c r="U1461" s="180" t="s">
        <v>3210</v>
      </c>
      <c r="V1461" s="180" t="s">
        <v>3209</v>
      </c>
      <c r="W1461" s="180" t="s">
        <v>3229</v>
      </c>
      <c r="X1461" s="180" t="s">
        <v>4855</v>
      </c>
      <c r="Y1461" s="180" t="s">
        <v>618</v>
      </c>
      <c r="Z1461" s="180" t="s">
        <v>288</v>
      </c>
      <c r="AA1461" s="320"/>
      <c r="AE1461" s="320"/>
    </row>
    <row r="1462" spans="14:31" ht="14" x14ac:dyDescent="0.3">
      <c r="N1462" s="180" t="s">
        <v>3084</v>
      </c>
      <c r="O1462" s="180" t="s">
        <v>7816</v>
      </c>
      <c r="P1462" s="180" t="s">
        <v>121</v>
      </c>
      <c r="Q1462" s="180" t="s">
        <v>7817</v>
      </c>
      <c r="R1462" s="320"/>
      <c r="S1462" s="180" t="s">
        <v>1799</v>
      </c>
      <c r="T1462" s="180" t="s">
        <v>3208</v>
      </c>
      <c r="U1462" s="180" t="s">
        <v>3210</v>
      </c>
      <c r="V1462" s="180" t="s">
        <v>3209</v>
      </c>
      <c r="W1462" s="180" t="s">
        <v>3229</v>
      </c>
      <c r="X1462" s="180" t="s">
        <v>4858</v>
      </c>
      <c r="Y1462" s="180" t="s">
        <v>3201</v>
      </c>
      <c r="Z1462" s="180" t="s">
        <v>288</v>
      </c>
      <c r="AA1462" s="320"/>
      <c r="AE1462" s="320"/>
    </row>
    <row r="1463" spans="14:31" ht="14" x14ac:dyDescent="0.3">
      <c r="N1463" s="180" t="s">
        <v>3084</v>
      </c>
      <c r="O1463" s="180" t="s">
        <v>6682</v>
      </c>
      <c r="P1463" s="180" t="s">
        <v>121</v>
      </c>
      <c r="Q1463" s="180" t="s">
        <v>7818</v>
      </c>
      <c r="R1463" s="320"/>
      <c r="S1463" s="180" t="s">
        <v>1799</v>
      </c>
      <c r="T1463" s="180" t="s">
        <v>3208</v>
      </c>
      <c r="U1463" s="180" t="s">
        <v>3210</v>
      </c>
      <c r="V1463" s="180" t="s">
        <v>3209</v>
      </c>
      <c r="W1463" s="180" t="s">
        <v>3229</v>
      </c>
      <c r="X1463" s="180" t="s">
        <v>4866</v>
      </c>
      <c r="Y1463" s="180" t="s">
        <v>4865</v>
      </c>
      <c r="Z1463" s="180" t="s">
        <v>288</v>
      </c>
      <c r="AA1463" s="320"/>
      <c r="AE1463" s="320"/>
    </row>
    <row r="1464" spans="14:31" ht="14" x14ac:dyDescent="0.3">
      <c r="N1464" s="180" t="s">
        <v>3084</v>
      </c>
      <c r="O1464" s="180" t="s">
        <v>3080</v>
      </c>
      <c r="P1464" s="180" t="s">
        <v>121</v>
      </c>
      <c r="Q1464" s="180" t="s">
        <v>7819</v>
      </c>
      <c r="R1464" s="320"/>
      <c r="S1464" s="180" t="s">
        <v>1799</v>
      </c>
      <c r="T1464" s="180" t="s">
        <v>3208</v>
      </c>
      <c r="U1464" s="180" t="s">
        <v>3210</v>
      </c>
      <c r="V1464" s="180" t="s">
        <v>3209</v>
      </c>
      <c r="W1464" s="180" t="s">
        <v>3229</v>
      </c>
      <c r="X1464" s="180" t="s">
        <v>4852</v>
      </c>
      <c r="Y1464" s="180" t="s">
        <v>4851</v>
      </c>
      <c r="Z1464" s="180" t="s">
        <v>288</v>
      </c>
      <c r="AA1464" s="320"/>
      <c r="AE1464" s="320"/>
    </row>
    <row r="1465" spans="14:31" ht="14" x14ac:dyDescent="0.3">
      <c r="N1465" s="180" t="s">
        <v>3084</v>
      </c>
      <c r="O1465" s="180" t="s">
        <v>7820</v>
      </c>
      <c r="P1465" s="180" t="s">
        <v>121</v>
      </c>
      <c r="Q1465" s="180" t="s">
        <v>7821</v>
      </c>
      <c r="R1465" s="320"/>
      <c r="S1465" s="180" t="s">
        <v>1799</v>
      </c>
      <c r="T1465" s="180" t="s">
        <v>3208</v>
      </c>
      <c r="U1465" s="180" t="s">
        <v>3210</v>
      </c>
      <c r="V1465" s="180" t="s">
        <v>3209</v>
      </c>
      <c r="W1465" s="180" t="s">
        <v>3229</v>
      </c>
      <c r="X1465" s="180" t="s">
        <v>4862</v>
      </c>
      <c r="Y1465" s="180" t="s">
        <v>4861</v>
      </c>
      <c r="Z1465" s="180" t="s">
        <v>288</v>
      </c>
      <c r="AA1465" s="320"/>
      <c r="AE1465" s="320"/>
    </row>
    <row r="1466" spans="14:31" ht="14" x14ac:dyDescent="0.3">
      <c r="N1466" s="180" t="s">
        <v>3084</v>
      </c>
      <c r="O1466" s="180" t="s">
        <v>6693</v>
      </c>
      <c r="P1466" s="180" t="s">
        <v>121</v>
      </c>
      <c r="Q1466" s="180" t="s">
        <v>7822</v>
      </c>
      <c r="R1466" s="320"/>
      <c r="S1466" s="180" t="s">
        <v>1799</v>
      </c>
      <c r="T1466" s="180" t="s">
        <v>3208</v>
      </c>
      <c r="U1466" s="180" t="s">
        <v>3210</v>
      </c>
      <c r="V1466" s="180" t="s">
        <v>3209</v>
      </c>
      <c r="W1466" s="180" t="s">
        <v>3229</v>
      </c>
      <c r="X1466" s="180" t="s">
        <v>4870</v>
      </c>
      <c r="Y1466" s="180" t="s">
        <v>4869</v>
      </c>
      <c r="Z1466" s="180" t="s">
        <v>288</v>
      </c>
      <c r="AA1466" s="320"/>
      <c r="AE1466" s="320"/>
    </row>
    <row r="1467" spans="14:31" ht="14" x14ac:dyDescent="0.3">
      <c r="N1467" s="180" t="s">
        <v>3084</v>
      </c>
      <c r="O1467" s="180" t="s">
        <v>3288</v>
      </c>
      <c r="P1467" s="180" t="s">
        <v>121</v>
      </c>
      <c r="Q1467" s="180" t="s">
        <v>7823</v>
      </c>
      <c r="R1467" s="320"/>
      <c r="S1467" s="180" t="s">
        <v>1799</v>
      </c>
      <c r="T1467" s="180" t="s">
        <v>3208</v>
      </c>
      <c r="U1467" s="180" t="s">
        <v>3210</v>
      </c>
      <c r="V1467" s="180" t="s">
        <v>3209</v>
      </c>
      <c r="W1467" s="180" t="s">
        <v>3229</v>
      </c>
      <c r="X1467" s="180" t="s">
        <v>4841</v>
      </c>
      <c r="Y1467" s="180" t="s">
        <v>4840</v>
      </c>
      <c r="Z1467" s="180" t="s">
        <v>288</v>
      </c>
      <c r="AA1467" s="320"/>
      <c r="AE1467" s="320"/>
    </row>
    <row r="1468" spans="14:31" ht="14" x14ac:dyDescent="0.3">
      <c r="N1468" s="180" t="s">
        <v>3084</v>
      </c>
      <c r="O1468" s="180" t="s">
        <v>7824</v>
      </c>
      <c r="P1468" s="180" t="s">
        <v>121</v>
      </c>
      <c r="Q1468" s="180" t="s">
        <v>7825</v>
      </c>
      <c r="R1468" s="320"/>
      <c r="S1468" s="180" t="s">
        <v>1799</v>
      </c>
      <c r="T1468" s="180" t="s">
        <v>3208</v>
      </c>
      <c r="U1468" s="180" t="s">
        <v>3210</v>
      </c>
      <c r="V1468" s="180" t="s">
        <v>3209</v>
      </c>
      <c r="W1468" s="180" t="s">
        <v>3229</v>
      </c>
      <c r="X1468" s="180" t="s">
        <v>4833</v>
      </c>
      <c r="Y1468" s="180" t="s">
        <v>4832</v>
      </c>
      <c r="Z1468" s="180" t="s">
        <v>288</v>
      </c>
      <c r="AA1468" s="320"/>
      <c r="AE1468" s="320"/>
    </row>
    <row r="1469" spans="14:31" ht="14" x14ac:dyDescent="0.3">
      <c r="N1469" s="180" t="s">
        <v>3084</v>
      </c>
      <c r="O1469" s="180" t="s">
        <v>7826</v>
      </c>
      <c r="P1469" s="180" t="s">
        <v>121</v>
      </c>
      <c r="Q1469" s="180" t="s">
        <v>7827</v>
      </c>
      <c r="R1469" s="320"/>
      <c r="S1469" s="180" t="s">
        <v>1799</v>
      </c>
      <c r="T1469" s="180" t="s">
        <v>3208</v>
      </c>
      <c r="U1469" s="180" t="s">
        <v>3210</v>
      </c>
      <c r="V1469" s="180" t="s">
        <v>3209</v>
      </c>
      <c r="W1469" s="180" t="s">
        <v>3229</v>
      </c>
      <c r="X1469" s="180" t="s">
        <v>4848</v>
      </c>
      <c r="Y1469" s="180" t="s">
        <v>4847</v>
      </c>
      <c r="Z1469" s="180" t="s">
        <v>288</v>
      </c>
      <c r="AA1469" s="320"/>
      <c r="AE1469" s="320"/>
    </row>
    <row r="1470" spans="14:31" ht="14" x14ac:dyDescent="0.3">
      <c r="N1470" s="180" t="s">
        <v>3084</v>
      </c>
      <c r="O1470" s="180" t="s">
        <v>7828</v>
      </c>
      <c r="P1470" s="180" t="s">
        <v>121</v>
      </c>
      <c r="Q1470" s="180" t="s">
        <v>7829</v>
      </c>
      <c r="R1470" s="320"/>
      <c r="S1470" s="180" t="s">
        <v>1799</v>
      </c>
      <c r="T1470" s="180" t="s">
        <v>3208</v>
      </c>
      <c r="U1470" s="180" t="s">
        <v>3210</v>
      </c>
      <c r="V1470" s="180" t="s">
        <v>3209</v>
      </c>
      <c r="W1470" s="180" t="s">
        <v>3211</v>
      </c>
      <c r="X1470" s="180" t="s">
        <v>4878</v>
      </c>
      <c r="Y1470" s="180" t="s">
        <v>4877</v>
      </c>
      <c r="Z1470" s="180" t="s">
        <v>290</v>
      </c>
      <c r="AA1470" s="320"/>
      <c r="AE1470" s="320"/>
    </row>
    <row r="1471" spans="14:31" ht="14" x14ac:dyDescent="0.3">
      <c r="N1471" s="180" t="s">
        <v>3084</v>
      </c>
      <c r="O1471" s="180" t="s">
        <v>7830</v>
      </c>
      <c r="P1471" s="180" t="s">
        <v>121</v>
      </c>
      <c r="Q1471" s="180" t="s">
        <v>7831</v>
      </c>
      <c r="R1471" s="320"/>
      <c r="S1471" s="180" t="s">
        <v>1799</v>
      </c>
      <c r="T1471" s="180" t="s">
        <v>3208</v>
      </c>
      <c r="U1471" s="180" t="s">
        <v>3210</v>
      </c>
      <c r="V1471" s="180" t="s">
        <v>3209</v>
      </c>
      <c r="W1471" s="180" t="s">
        <v>3211</v>
      </c>
      <c r="X1471" s="180" t="s">
        <v>4874</v>
      </c>
      <c r="Y1471" s="180" t="s">
        <v>4873</v>
      </c>
      <c r="Z1471" s="180" t="s">
        <v>290</v>
      </c>
      <c r="AA1471" s="320"/>
      <c r="AE1471" s="320"/>
    </row>
    <row r="1472" spans="14:31" ht="14" x14ac:dyDescent="0.3">
      <c r="N1472" s="180" t="s">
        <v>3084</v>
      </c>
      <c r="O1472" s="180" t="s">
        <v>7832</v>
      </c>
      <c r="P1472" s="180" t="s">
        <v>121</v>
      </c>
      <c r="Q1472" s="180" t="s">
        <v>7833</v>
      </c>
      <c r="R1472" s="320"/>
      <c r="S1472" s="180" t="s">
        <v>1799</v>
      </c>
      <c r="T1472" s="180" t="s">
        <v>3208</v>
      </c>
      <c r="U1472" s="180" t="s">
        <v>3210</v>
      </c>
      <c r="V1472" s="180" t="s">
        <v>3209</v>
      </c>
      <c r="W1472" s="180" t="s">
        <v>3211</v>
      </c>
      <c r="X1472" s="180" t="s">
        <v>4882</v>
      </c>
      <c r="Y1472" s="180" t="s">
        <v>4881</v>
      </c>
      <c r="Z1472" s="180" t="s">
        <v>290</v>
      </c>
      <c r="AA1472" s="320"/>
      <c r="AE1472" s="320"/>
    </row>
    <row r="1473" spans="14:31" ht="14" x14ac:dyDescent="0.3">
      <c r="N1473" s="180" t="s">
        <v>3084</v>
      </c>
      <c r="O1473" s="180" t="s">
        <v>7834</v>
      </c>
      <c r="P1473" s="180" t="s">
        <v>121</v>
      </c>
      <c r="Q1473" s="180" t="s">
        <v>7835</v>
      </c>
      <c r="R1473" s="320"/>
      <c r="S1473" s="180" t="s">
        <v>1799</v>
      </c>
      <c r="T1473" s="180" t="s">
        <v>3208</v>
      </c>
      <c r="U1473" s="180" t="s">
        <v>3210</v>
      </c>
      <c r="V1473" s="180" t="s">
        <v>3209</v>
      </c>
      <c r="W1473" s="180" t="s">
        <v>3173</v>
      </c>
      <c r="X1473" s="180" t="s">
        <v>4906</v>
      </c>
      <c r="Y1473" s="180" t="s">
        <v>3173</v>
      </c>
      <c r="Z1473" s="180" t="s">
        <v>291</v>
      </c>
      <c r="AA1473" s="320"/>
      <c r="AE1473" s="320"/>
    </row>
    <row r="1474" spans="14:31" ht="14" x14ac:dyDescent="0.3">
      <c r="N1474" s="180" t="s">
        <v>3084</v>
      </c>
      <c r="O1474" s="180" t="s">
        <v>7836</v>
      </c>
      <c r="P1474" s="180" t="s">
        <v>121</v>
      </c>
      <c r="Q1474" s="180" t="s">
        <v>7837</v>
      </c>
      <c r="R1474" s="320"/>
      <c r="S1474" s="180" t="s">
        <v>1799</v>
      </c>
      <c r="T1474" s="180" t="s">
        <v>3208</v>
      </c>
      <c r="U1474" s="180" t="s">
        <v>3210</v>
      </c>
      <c r="V1474" s="180" t="s">
        <v>3209</v>
      </c>
      <c r="W1474" s="180" t="s">
        <v>3173</v>
      </c>
      <c r="X1474" s="180" t="s">
        <v>4972</v>
      </c>
      <c r="Y1474" s="180" t="s">
        <v>4971</v>
      </c>
      <c r="Z1474" s="180" t="s">
        <v>291</v>
      </c>
      <c r="AA1474" s="320"/>
      <c r="AE1474" s="320"/>
    </row>
    <row r="1475" spans="14:31" ht="14" x14ac:dyDescent="0.3">
      <c r="N1475" s="180" t="s">
        <v>3084</v>
      </c>
      <c r="O1475" s="180" t="s">
        <v>7838</v>
      </c>
      <c r="P1475" s="180" t="s">
        <v>121</v>
      </c>
      <c r="Q1475" s="180" t="s">
        <v>7839</v>
      </c>
      <c r="R1475" s="320"/>
      <c r="S1475" s="180" t="s">
        <v>1799</v>
      </c>
      <c r="T1475" s="180" t="s">
        <v>3208</v>
      </c>
      <c r="U1475" s="180" t="s">
        <v>3210</v>
      </c>
      <c r="V1475" s="180" t="s">
        <v>3209</v>
      </c>
      <c r="W1475" s="180" t="s">
        <v>3173</v>
      </c>
      <c r="X1475" s="180" t="s">
        <v>4947</v>
      </c>
      <c r="Y1475" s="180" t="s">
        <v>4946</v>
      </c>
      <c r="Z1475" s="180" t="s">
        <v>291</v>
      </c>
      <c r="AA1475" s="320"/>
      <c r="AE1475" s="320"/>
    </row>
    <row r="1476" spans="14:31" ht="14" x14ac:dyDescent="0.3">
      <c r="N1476" s="180" t="s">
        <v>3084</v>
      </c>
      <c r="O1476" s="180" t="s">
        <v>7840</v>
      </c>
      <c r="P1476" s="180" t="s">
        <v>121</v>
      </c>
      <c r="Q1476" s="180" t="s">
        <v>7841</v>
      </c>
      <c r="R1476" s="320"/>
      <c r="S1476" s="180" t="s">
        <v>1799</v>
      </c>
      <c r="T1476" s="180" t="s">
        <v>3208</v>
      </c>
      <c r="U1476" s="180" t="s">
        <v>3210</v>
      </c>
      <c r="V1476" s="180" t="s">
        <v>3209</v>
      </c>
      <c r="W1476" s="180" t="s">
        <v>3221</v>
      </c>
      <c r="X1476" s="180" t="s">
        <v>5071</v>
      </c>
      <c r="Y1476" s="180" t="s">
        <v>5070</v>
      </c>
      <c r="Z1476" s="180" t="s">
        <v>293</v>
      </c>
      <c r="AA1476" s="320"/>
      <c r="AE1476" s="320"/>
    </row>
    <row r="1477" spans="14:31" ht="14" x14ac:dyDescent="0.3">
      <c r="N1477" s="180" t="s">
        <v>3084</v>
      </c>
      <c r="O1477" s="180" t="s">
        <v>7842</v>
      </c>
      <c r="P1477" s="180" t="s">
        <v>121</v>
      </c>
      <c r="Q1477" s="180" t="s">
        <v>7843</v>
      </c>
      <c r="R1477" s="320"/>
      <c r="S1477" s="180" t="s">
        <v>1799</v>
      </c>
      <c r="T1477" s="180" t="s">
        <v>3208</v>
      </c>
      <c r="U1477" s="180" t="s">
        <v>3210</v>
      </c>
      <c r="V1477" s="180" t="s">
        <v>3209</v>
      </c>
      <c r="W1477" s="180" t="s">
        <v>3221</v>
      </c>
      <c r="X1477" s="180" t="s">
        <v>5075</v>
      </c>
      <c r="Y1477" s="180" t="s">
        <v>5074</v>
      </c>
      <c r="Z1477" s="180" t="s">
        <v>293</v>
      </c>
      <c r="AA1477" s="320"/>
      <c r="AE1477" s="320"/>
    </row>
    <row r="1478" spans="14:31" ht="14" x14ac:dyDescent="0.3">
      <c r="N1478" s="180" t="s">
        <v>3084</v>
      </c>
      <c r="O1478" s="180" t="s">
        <v>7844</v>
      </c>
      <c r="P1478" s="180" t="s">
        <v>121</v>
      </c>
      <c r="Q1478" s="180" t="s">
        <v>7845</v>
      </c>
      <c r="R1478" s="320"/>
      <c r="S1478" s="180" t="s">
        <v>1799</v>
      </c>
      <c r="T1478" s="180" t="s">
        <v>3208</v>
      </c>
      <c r="U1478" s="180" t="s">
        <v>3210</v>
      </c>
      <c r="V1478" s="180" t="s">
        <v>3209</v>
      </c>
      <c r="W1478" s="180" t="s">
        <v>3221</v>
      </c>
      <c r="X1478" s="180" t="s">
        <v>5091</v>
      </c>
      <c r="Y1478" s="180" t="s">
        <v>5090</v>
      </c>
      <c r="Z1478" s="180" t="s">
        <v>293</v>
      </c>
      <c r="AA1478" s="320"/>
      <c r="AE1478" s="320"/>
    </row>
    <row r="1479" spans="14:31" ht="14" x14ac:dyDescent="0.3">
      <c r="N1479" s="180" t="s">
        <v>3084</v>
      </c>
      <c r="O1479" s="180" t="s">
        <v>7846</v>
      </c>
      <c r="P1479" s="180" t="s">
        <v>121</v>
      </c>
      <c r="Q1479" s="180" t="s">
        <v>7847</v>
      </c>
      <c r="R1479" s="320"/>
      <c r="S1479" s="180" t="s">
        <v>1799</v>
      </c>
      <c r="T1479" s="180" t="s">
        <v>3208</v>
      </c>
      <c r="U1479" s="180" t="s">
        <v>3210</v>
      </c>
      <c r="V1479" s="180" t="s">
        <v>3209</v>
      </c>
      <c r="W1479" s="180" t="s">
        <v>3221</v>
      </c>
      <c r="X1479" s="180" t="s">
        <v>5083</v>
      </c>
      <c r="Y1479" s="180" t="s">
        <v>5082</v>
      </c>
      <c r="Z1479" s="180" t="s">
        <v>293</v>
      </c>
      <c r="AA1479" s="320"/>
      <c r="AE1479" s="320"/>
    </row>
    <row r="1480" spans="14:31" ht="14" x14ac:dyDescent="0.3">
      <c r="N1480" s="180" t="s">
        <v>3224</v>
      </c>
      <c r="O1480" s="180" t="s">
        <v>7848</v>
      </c>
      <c r="P1480" s="180" t="s">
        <v>312</v>
      </c>
      <c r="Q1480" s="180" t="s">
        <v>7849</v>
      </c>
      <c r="R1480" s="320"/>
      <c r="S1480" s="180" t="s">
        <v>1799</v>
      </c>
      <c r="T1480" s="180" t="s">
        <v>3208</v>
      </c>
      <c r="U1480" s="180" t="s">
        <v>3210</v>
      </c>
      <c r="V1480" s="180" t="s">
        <v>3209</v>
      </c>
      <c r="W1480" s="180" t="s">
        <v>3221</v>
      </c>
      <c r="X1480" s="180" t="s">
        <v>5067</v>
      </c>
      <c r="Y1480" s="180" t="s">
        <v>5066</v>
      </c>
      <c r="Z1480" s="180" t="s">
        <v>293</v>
      </c>
      <c r="AA1480" s="320"/>
      <c r="AE1480" s="320"/>
    </row>
    <row r="1481" spans="14:31" ht="14" x14ac:dyDescent="0.3">
      <c r="N1481" s="180" t="s">
        <v>3224</v>
      </c>
      <c r="O1481" s="180" t="s">
        <v>7850</v>
      </c>
      <c r="P1481" s="180" t="s">
        <v>312</v>
      </c>
      <c r="Q1481" s="180" t="s">
        <v>7851</v>
      </c>
      <c r="R1481" s="320"/>
      <c r="S1481" s="180" t="s">
        <v>1799</v>
      </c>
      <c r="T1481" s="180" t="s">
        <v>3208</v>
      </c>
      <c r="U1481" s="180" t="s">
        <v>3210</v>
      </c>
      <c r="V1481" s="180" t="s">
        <v>3209</v>
      </c>
      <c r="W1481" s="180" t="s">
        <v>3221</v>
      </c>
      <c r="X1481" s="180" t="s">
        <v>5099</v>
      </c>
      <c r="Y1481" s="180" t="s">
        <v>5098</v>
      </c>
      <c r="Z1481" s="180" t="s">
        <v>293</v>
      </c>
      <c r="AA1481" s="320"/>
      <c r="AE1481" s="320"/>
    </row>
    <row r="1482" spans="14:31" ht="14" x14ac:dyDescent="0.3">
      <c r="N1482" s="180" t="s">
        <v>3224</v>
      </c>
      <c r="O1482" s="180" t="s">
        <v>3224</v>
      </c>
      <c r="P1482" s="180" t="s">
        <v>312</v>
      </c>
      <c r="Q1482" s="180" t="s">
        <v>7852</v>
      </c>
      <c r="R1482" s="320"/>
      <c r="S1482" s="180" t="s">
        <v>1799</v>
      </c>
      <c r="T1482" s="180" t="s">
        <v>3208</v>
      </c>
      <c r="U1482" s="180" t="s">
        <v>3210</v>
      </c>
      <c r="V1482" s="180" t="s">
        <v>3209</v>
      </c>
      <c r="W1482" s="180" t="s">
        <v>3221</v>
      </c>
      <c r="X1482" s="180" t="s">
        <v>5063</v>
      </c>
      <c r="Y1482" s="180" t="s">
        <v>5062</v>
      </c>
      <c r="Z1482" s="180" t="s">
        <v>293</v>
      </c>
      <c r="AA1482" s="320"/>
      <c r="AE1482" s="320"/>
    </row>
    <row r="1483" spans="14:31" ht="14" x14ac:dyDescent="0.3">
      <c r="N1483" s="180" t="s">
        <v>3224</v>
      </c>
      <c r="O1483" s="180" t="s">
        <v>7853</v>
      </c>
      <c r="P1483" s="180" t="s">
        <v>312</v>
      </c>
      <c r="Q1483" s="180" t="s">
        <v>7854</v>
      </c>
      <c r="R1483" s="320"/>
      <c r="S1483" s="180" t="s">
        <v>1799</v>
      </c>
      <c r="T1483" s="180" t="s">
        <v>3208</v>
      </c>
      <c r="U1483" s="180" t="s">
        <v>3210</v>
      </c>
      <c r="V1483" s="180" t="s">
        <v>3209</v>
      </c>
      <c r="W1483" s="180" t="s">
        <v>3221</v>
      </c>
      <c r="X1483" s="180" t="s">
        <v>5103</v>
      </c>
      <c r="Y1483" s="180" t="s">
        <v>5102</v>
      </c>
      <c r="Z1483" s="180" t="s">
        <v>293</v>
      </c>
      <c r="AA1483" s="320"/>
      <c r="AE1483" s="320"/>
    </row>
    <row r="1484" spans="14:31" ht="14" x14ac:dyDescent="0.3">
      <c r="N1484" s="180" t="s">
        <v>3244</v>
      </c>
      <c r="O1484" s="180" t="s">
        <v>7510</v>
      </c>
      <c r="P1484" s="180" t="s">
        <v>261</v>
      </c>
      <c r="Q1484" s="180" t="s">
        <v>7509</v>
      </c>
      <c r="R1484" s="320"/>
      <c r="S1484" s="180" t="s">
        <v>1799</v>
      </c>
      <c r="T1484" s="180" t="s">
        <v>3208</v>
      </c>
      <c r="U1484" s="180" t="s">
        <v>3210</v>
      </c>
      <c r="V1484" s="180" t="s">
        <v>3209</v>
      </c>
      <c r="W1484" s="180" t="s">
        <v>3221</v>
      </c>
      <c r="X1484" s="180" t="s">
        <v>5079</v>
      </c>
      <c r="Y1484" s="180" t="s">
        <v>5078</v>
      </c>
      <c r="Z1484" s="180" t="s">
        <v>293</v>
      </c>
      <c r="AA1484" s="320"/>
      <c r="AE1484" s="320"/>
    </row>
    <row r="1485" spans="14:31" ht="14" x14ac:dyDescent="0.3">
      <c r="N1485" s="180" t="s">
        <v>3244</v>
      </c>
      <c r="O1485" s="180" t="s">
        <v>7502</v>
      </c>
      <c r="P1485" s="180" t="s">
        <v>261</v>
      </c>
      <c r="Q1485" s="180" t="s">
        <v>7501</v>
      </c>
      <c r="R1485" s="320"/>
      <c r="S1485" s="180" t="s">
        <v>1799</v>
      </c>
      <c r="T1485" s="180" t="s">
        <v>3208</v>
      </c>
      <c r="U1485" s="180" t="s">
        <v>3210</v>
      </c>
      <c r="V1485" s="180" t="s">
        <v>3209</v>
      </c>
      <c r="W1485" s="180" t="s">
        <v>3221</v>
      </c>
      <c r="X1485" s="180" t="s">
        <v>5095</v>
      </c>
      <c r="Y1485" s="180" t="s">
        <v>5094</v>
      </c>
      <c r="Z1485" s="180" t="s">
        <v>293</v>
      </c>
      <c r="AA1485" s="320"/>
      <c r="AE1485" s="320"/>
    </row>
    <row r="1486" spans="14:31" ht="14" x14ac:dyDescent="0.3">
      <c r="N1486" s="180" t="s">
        <v>3244</v>
      </c>
      <c r="O1486" s="180" t="s">
        <v>7504</v>
      </c>
      <c r="P1486" s="180" t="s">
        <v>261</v>
      </c>
      <c r="Q1486" s="180" t="s">
        <v>7503</v>
      </c>
      <c r="R1486" s="320"/>
      <c r="S1486" s="180" t="s">
        <v>1799</v>
      </c>
      <c r="T1486" s="180" t="s">
        <v>3208</v>
      </c>
      <c r="U1486" s="180" t="s">
        <v>3210</v>
      </c>
      <c r="V1486" s="180" t="s">
        <v>3209</v>
      </c>
      <c r="W1486" s="180" t="s">
        <v>3221</v>
      </c>
      <c r="X1486" s="180" t="s">
        <v>5087</v>
      </c>
      <c r="Y1486" s="180" t="s">
        <v>5086</v>
      </c>
      <c r="Z1486" s="180" t="s">
        <v>293</v>
      </c>
      <c r="AA1486" s="320"/>
      <c r="AE1486" s="320"/>
    </row>
    <row r="1487" spans="14:31" ht="14" x14ac:dyDescent="0.3">
      <c r="N1487" s="180" t="s">
        <v>3244</v>
      </c>
      <c r="O1487" s="180" t="s">
        <v>7506</v>
      </c>
      <c r="P1487" s="180" t="s">
        <v>261</v>
      </c>
      <c r="Q1487" s="180" t="s">
        <v>7505</v>
      </c>
      <c r="R1487" s="320"/>
      <c r="S1487" s="180" t="s">
        <v>1799</v>
      </c>
      <c r="T1487" s="180" t="s">
        <v>3208</v>
      </c>
      <c r="U1487" s="180" t="s">
        <v>3210</v>
      </c>
      <c r="V1487" s="180" t="s">
        <v>3209</v>
      </c>
      <c r="W1487" s="180" t="s">
        <v>3222</v>
      </c>
      <c r="X1487" s="180" t="s">
        <v>5196</v>
      </c>
      <c r="Y1487" s="180" t="s">
        <v>5195</v>
      </c>
      <c r="Z1487" s="180" t="s">
        <v>295</v>
      </c>
      <c r="AA1487" s="320"/>
      <c r="AE1487" s="320"/>
    </row>
    <row r="1488" spans="14:31" ht="14" x14ac:dyDescent="0.3">
      <c r="N1488" s="180" t="s">
        <v>3244</v>
      </c>
      <c r="O1488" s="180" t="s">
        <v>3244</v>
      </c>
      <c r="P1488" s="180" t="s">
        <v>261</v>
      </c>
      <c r="Q1488" s="180" t="s">
        <v>7498</v>
      </c>
      <c r="R1488" s="320"/>
      <c r="S1488" s="180" t="s">
        <v>1799</v>
      </c>
      <c r="T1488" s="180" t="s">
        <v>3208</v>
      </c>
      <c r="U1488" s="180" t="s">
        <v>3210</v>
      </c>
      <c r="V1488" s="180" t="s">
        <v>3209</v>
      </c>
      <c r="W1488" s="180" t="s">
        <v>3222</v>
      </c>
      <c r="X1488" s="180" t="s">
        <v>5192</v>
      </c>
      <c r="Y1488" s="180" t="s">
        <v>5191</v>
      </c>
      <c r="Z1488" s="180" t="s">
        <v>295</v>
      </c>
      <c r="AA1488" s="320"/>
      <c r="AE1488" s="320"/>
    </row>
    <row r="1489" spans="14:31" ht="14" x14ac:dyDescent="0.3">
      <c r="N1489" s="180" t="s">
        <v>3244</v>
      </c>
      <c r="O1489" s="180" t="s">
        <v>7508</v>
      </c>
      <c r="P1489" s="180" t="s">
        <v>261</v>
      </c>
      <c r="Q1489" s="180" t="s">
        <v>7507</v>
      </c>
      <c r="R1489" s="320"/>
      <c r="S1489" s="180" t="s">
        <v>1799</v>
      </c>
      <c r="T1489" s="180" t="s">
        <v>3208</v>
      </c>
      <c r="U1489" s="180" t="s">
        <v>3210</v>
      </c>
      <c r="V1489" s="180" t="s">
        <v>3209</v>
      </c>
      <c r="W1489" s="180" t="s">
        <v>3222</v>
      </c>
      <c r="X1489" s="180" t="s">
        <v>5175</v>
      </c>
      <c r="Y1489" s="180" t="s">
        <v>5174</v>
      </c>
      <c r="Z1489" s="180" t="s">
        <v>295</v>
      </c>
      <c r="AA1489" s="320"/>
      <c r="AE1489" s="320"/>
    </row>
    <row r="1490" spans="14:31" ht="14" x14ac:dyDescent="0.3">
      <c r="N1490" s="180" t="s">
        <v>3238</v>
      </c>
      <c r="O1490" s="180" t="s">
        <v>5170</v>
      </c>
      <c r="P1490" s="180" t="s">
        <v>263</v>
      </c>
      <c r="Q1490" s="180" t="s">
        <v>7512</v>
      </c>
      <c r="R1490" s="320"/>
      <c r="S1490" s="180" t="s">
        <v>1799</v>
      </c>
      <c r="T1490" s="180" t="s">
        <v>3208</v>
      </c>
      <c r="U1490" s="180" t="s">
        <v>3210</v>
      </c>
      <c r="V1490" s="180" t="s">
        <v>3209</v>
      </c>
      <c r="W1490" s="180" t="s">
        <v>3222</v>
      </c>
      <c r="X1490" s="180" t="s">
        <v>5182</v>
      </c>
      <c r="Y1490" s="180" t="s">
        <v>5181</v>
      </c>
      <c r="Z1490" s="180" t="s">
        <v>295</v>
      </c>
      <c r="AA1490" s="320"/>
      <c r="AE1490" s="320"/>
    </row>
    <row r="1491" spans="14:31" ht="14" x14ac:dyDescent="0.3">
      <c r="N1491" s="180" t="s">
        <v>3238</v>
      </c>
      <c r="O1491" s="180" t="s">
        <v>7530</v>
      </c>
      <c r="P1491" s="180" t="s">
        <v>263</v>
      </c>
      <c r="Q1491" s="180" t="s">
        <v>7529</v>
      </c>
      <c r="R1491" s="320"/>
      <c r="S1491" s="180" t="s">
        <v>1799</v>
      </c>
      <c r="T1491" s="180" t="s">
        <v>3208</v>
      </c>
      <c r="U1491" s="180" t="s">
        <v>3210</v>
      </c>
      <c r="V1491" s="180" t="s">
        <v>3209</v>
      </c>
      <c r="W1491" s="180" t="s">
        <v>3222</v>
      </c>
      <c r="X1491" s="180" t="s">
        <v>5188</v>
      </c>
      <c r="Y1491" s="180" t="s">
        <v>3929</v>
      </c>
      <c r="Z1491" s="180" t="s">
        <v>295</v>
      </c>
      <c r="AA1491" s="320"/>
      <c r="AE1491" s="320"/>
    </row>
    <row r="1492" spans="14:31" ht="14" x14ac:dyDescent="0.3">
      <c r="N1492" s="180" t="s">
        <v>3238</v>
      </c>
      <c r="O1492" s="180" t="s">
        <v>7514</v>
      </c>
      <c r="P1492" s="180" t="s">
        <v>263</v>
      </c>
      <c r="Q1492" s="180" t="s">
        <v>7513</v>
      </c>
      <c r="R1492" s="320"/>
      <c r="S1492" s="180" t="s">
        <v>1799</v>
      </c>
      <c r="T1492" s="180" t="s">
        <v>3208</v>
      </c>
      <c r="U1492" s="180" t="s">
        <v>3210</v>
      </c>
      <c r="V1492" s="180" t="s">
        <v>3209</v>
      </c>
      <c r="W1492" s="180" t="s">
        <v>3222</v>
      </c>
      <c r="X1492" s="180" t="s">
        <v>5200</v>
      </c>
      <c r="Y1492" s="180" t="s">
        <v>5199</v>
      </c>
      <c r="Z1492" s="180" t="s">
        <v>295</v>
      </c>
      <c r="AA1492" s="320"/>
      <c r="AE1492" s="320"/>
    </row>
    <row r="1493" spans="14:31" ht="14" x14ac:dyDescent="0.3">
      <c r="N1493" s="180" t="s">
        <v>3238</v>
      </c>
      <c r="O1493" s="180" t="s">
        <v>4766</v>
      </c>
      <c r="P1493" s="180" t="s">
        <v>263</v>
      </c>
      <c r="Q1493" s="180" t="s">
        <v>7519</v>
      </c>
      <c r="R1493" s="320"/>
      <c r="S1493" s="180" t="s">
        <v>1799</v>
      </c>
      <c r="T1493" s="180" t="s">
        <v>3208</v>
      </c>
      <c r="U1493" s="180" t="s">
        <v>3210</v>
      </c>
      <c r="V1493" s="180" t="s">
        <v>3209</v>
      </c>
      <c r="W1493" s="180" t="s">
        <v>3222</v>
      </c>
      <c r="X1493" s="180" t="s">
        <v>5185</v>
      </c>
      <c r="Y1493" s="180" t="s">
        <v>4504</v>
      </c>
      <c r="Z1493" s="180" t="s">
        <v>295</v>
      </c>
      <c r="AA1493" s="320"/>
      <c r="AE1493" s="320"/>
    </row>
    <row r="1494" spans="14:31" ht="14" x14ac:dyDescent="0.3">
      <c r="N1494" s="180" t="s">
        <v>3238</v>
      </c>
      <c r="O1494" s="180" t="s">
        <v>7521</v>
      </c>
      <c r="P1494" s="180" t="s">
        <v>263</v>
      </c>
      <c r="Q1494" s="180" t="s">
        <v>7520</v>
      </c>
      <c r="R1494" s="320"/>
      <c r="S1494" s="180" t="s">
        <v>1799</v>
      </c>
      <c r="T1494" s="180" t="s">
        <v>3208</v>
      </c>
      <c r="U1494" s="180" t="s">
        <v>3210</v>
      </c>
      <c r="V1494" s="180" t="s">
        <v>3209</v>
      </c>
      <c r="W1494" s="180" t="s">
        <v>3222</v>
      </c>
      <c r="X1494" s="180" t="s">
        <v>5204</v>
      </c>
      <c r="Y1494" s="180" t="s">
        <v>5203</v>
      </c>
      <c r="Z1494" s="180" t="s">
        <v>295</v>
      </c>
      <c r="AA1494" s="320"/>
      <c r="AE1494" s="320"/>
    </row>
    <row r="1495" spans="14:31" ht="14" x14ac:dyDescent="0.3">
      <c r="N1495" s="180" t="s">
        <v>3238</v>
      </c>
      <c r="O1495" s="180" t="s">
        <v>6782</v>
      </c>
      <c r="P1495" s="180" t="s">
        <v>263</v>
      </c>
      <c r="Q1495" s="180" t="s">
        <v>7527</v>
      </c>
      <c r="R1495" s="320"/>
      <c r="S1495" s="180" t="s">
        <v>1799</v>
      </c>
      <c r="T1495" s="180" t="s">
        <v>3208</v>
      </c>
      <c r="U1495" s="180" t="s">
        <v>3210</v>
      </c>
      <c r="V1495" s="180" t="s">
        <v>3209</v>
      </c>
      <c r="W1495" s="180" t="s">
        <v>3222</v>
      </c>
      <c r="X1495" s="180" t="s">
        <v>5178</v>
      </c>
      <c r="Y1495" s="180" t="s">
        <v>4406</v>
      </c>
      <c r="Z1495" s="180" t="s">
        <v>295</v>
      </c>
      <c r="AA1495" s="320"/>
      <c r="AE1495" s="320"/>
    </row>
    <row r="1496" spans="14:31" ht="14" x14ac:dyDescent="0.3">
      <c r="N1496" s="180" t="s">
        <v>3238</v>
      </c>
      <c r="O1496" s="180" t="s">
        <v>3971</v>
      </c>
      <c r="P1496" s="180" t="s">
        <v>263</v>
      </c>
      <c r="Q1496" s="180" t="s">
        <v>7528</v>
      </c>
      <c r="R1496" s="320"/>
      <c r="S1496" s="180" t="s">
        <v>1799</v>
      </c>
      <c r="T1496" s="180" t="s">
        <v>3208</v>
      </c>
      <c r="U1496" s="180" t="s">
        <v>3210</v>
      </c>
      <c r="V1496" s="180" t="s">
        <v>3209</v>
      </c>
      <c r="W1496" s="180" t="s">
        <v>3222</v>
      </c>
      <c r="X1496" s="180" t="s">
        <v>5171</v>
      </c>
      <c r="Y1496" s="180" t="s">
        <v>5170</v>
      </c>
      <c r="Z1496" s="180" t="s">
        <v>295</v>
      </c>
      <c r="AA1496" s="320"/>
      <c r="AE1496" s="320"/>
    </row>
    <row r="1497" spans="14:31" ht="14" x14ac:dyDescent="0.3">
      <c r="N1497" s="180" t="s">
        <v>3238</v>
      </c>
      <c r="O1497" s="180" t="s">
        <v>708</v>
      </c>
      <c r="P1497" s="180" t="s">
        <v>263</v>
      </c>
      <c r="Q1497" s="180" t="s">
        <v>7526</v>
      </c>
      <c r="R1497" s="320"/>
      <c r="S1497" s="180" t="s">
        <v>1799</v>
      </c>
      <c r="T1497" s="180" t="s">
        <v>3208</v>
      </c>
      <c r="U1497" s="180" t="s">
        <v>3210</v>
      </c>
      <c r="V1497" s="180" t="s">
        <v>3209</v>
      </c>
      <c r="W1497" s="180" t="s">
        <v>3222</v>
      </c>
      <c r="X1497" s="180" t="s">
        <v>5208</v>
      </c>
      <c r="Y1497" s="180" t="s">
        <v>5207</v>
      </c>
      <c r="Z1497" s="180" t="s">
        <v>295</v>
      </c>
      <c r="AA1497" s="320"/>
      <c r="AE1497" s="320"/>
    </row>
    <row r="1498" spans="14:31" ht="14" x14ac:dyDescent="0.3">
      <c r="N1498" s="180" t="s">
        <v>3238</v>
      </c>
      <c r="O1498" s="180" t="s">
        <v>3238</v>
      </c>
      <c r="P1498" s="180" t="s">
        <v>263</v>
      </c>
      <c r="Q1498" s="180" t="s">
        <v>7511</v>
      </c>
      <c r="R1498" s="320"/>
      <c r="S1498" s="180" t="s">
        <v>1799</v>
      </c>
      <c r="T1498" s="180" t="s">
        <v>3208</v>
      </c>
      <c r="U1498" s="180" t="s">
        <v>3210</v>
      </c>
      <c r="V1498" s="180" t="s">
        <v>3209</v>
      </c>
      <c r="W1498" s="180" t="s">
        <v>1040</v>
      </c>
      <c r="X1498" s="180" t="s">
        <v>5551</v>
      </c>
      <c r="Y1498" s="180" t="s">
        <v>5550</v>
      </c>
      <c r="Z1498" s="180" t="s">
        <v>297</v>
      </c>
      <c r="AA1498" s="320"/>
      <c r="AE1498" s="320"/>
    </row>
    <row r="1499" spans="14:31" ht="14" x14ac:dyDescent="0.3">
      <c r="N1499" s="180" t="s">
        <v>3238</v>
      </c>
      <c r="O1499" s="180" t="s">
        <v>7516</v>
      </c>
      <c r="P1499" s="180" t="s">
        <v>263</v>
      </c>
      <c r="Q1499" s="180" t="s">
        <v>7515</v>
      </c>
      <c r="R1499" s="320"/>
      <c r="S1499" s="180" t="s">
        <v>1799</v>
      </c>
      <c r="T1499" s="180" t="s">
        <v>3208</v>
      </c>
      <c r="U1499" s="180" t="s">
        <v>3210</v>
      </c>
      <c r="V1499" s="180" t="s">
        <v>3209</v>
      </c>
      <c r="W1499" s="180" t="s">
        <v>1040</v>
      </c>
      <c r="X1499" s="180" t="s">
        <v>5556</v>
      </c>
      <c r="Y1499" s="180" t="s">
        <v>5555</v>
      </c>
      <c r="Z1499" s="180" t="s">
        <v>297</v>
      </c>
      <c r="AA1499" s="320"/>
      <c r="AE1499" s="320"/>
    </row>
    <row r="1500" spans="14:31" ht="14" x14ac:dyDescent="0.3">
      <c r="N1500" s="180" t="s">
        <v>3238</v>
      </c>
      <c r="O1500" s="180" t="s">
        <v>7525</v>
      </c>
      <c r="P1500" s="180" t="s">
        <v>263</v>
      </c>
      <c r="Q1500" s="180" t="s">
        <v>7524</v>
      </c>
      <c r="R1500" s="320"/>
      <c r="S1500" s="180" t="s">
        <v>1799</v>
      </c>
      <c r="T1500" s="180" t="s">
        <v>3208</v>
      </c>
      <c r="U1500" s="180" t="s">
        <v>3210</v>
      </c>
      <c r="V1500" s="180" t="s">
        <v>3209</v>
      </c>
      <c r="W1500" s="180" t="s">
        <v>1040</v>
      </c>
      <c r="X1500" s="180" t="s">
        <v>5560</v>
      </c>
      <c r="Y1500" s="180" t="s">
        <v>5559</v>
      </c>
      <c r="Z1500" s="180" t="s">
        <v>297</v>
      </c>
      <c r="AA1500" s="320"/>
      <c r="AE1500" s="320"/>
    </row>
    <row r="1501" spans="14:31" ht="14" x14ac:dyDescent="0.3">
      <c r="N1501" s="180" t="s">
        <v>3238</v>
      </c>
      <c r="O1501" s="180" t="s">
        <v>7518</v>
      </c>
      <c r="P1501" s="180" t="s">
        <v>263</v>
      </c>
      <c r="Q1501" s="180" t="s">
        <v>7517</v>
      </c>
      <c r="R1501" s="320"/>
      <c r="S1501" s="180" t="s">
        <v>1799</v>
      </c>
      <c r="T1501" s="180" t="s">
        <v>3208</v>
      </c>
      <c r="U1501" s="180" t="s">
        <v>3210</v>
      </c>
      <c r="V1501" s="180" t="s">
        <v>3209</v>
      </c>
      <c r="W1501" s="180" t="s">
        <v>1040</v>
      </c>
      <c r="X1501" s="180" t="s">
        <v>5564</v>
      </c>
      <c r="Y1501" s="180" t="s">
        <v>5563</v>
      </c>
      <c r="Z1501" s="180" t="s">
        <v>297</v>
      </c>
      <c r="AA1501" s="320"/>
      <c r="AE1501" s="320"/>
    </row>
    <row r="1502" spans="14:31" ht="14" x14ac:dyDescent="0.3">
      <c r="N1502" s="180" t="s">
        <v>3238</v>
      </c>
      <c r="O1502" s="180" t="s">
        <v>7523</v>
      </c>
      <c r="P1502" s="180" t="s">
        <v>263</v>
      </c>
      <c r="Q1502" s="180" t="s">
        <v>7522</v>
      </c>
      <c r="R1502" s="320"/>
      <c r="S1502" s="180" t="s">
        <v>1799</v>
      </c>
      <c r="T1502" s="180" t="s">
        <v>3208</v>
      </c>
      <c r="U1502" s="180" t="s">
        <v>3210</v>
      </c>
      <c r="V1502" s="180" t="s">
        <v>3209</v>
      </c>
      <c r="W1502" s="180" t="s">
        <v>1040</v>
      </c>
      <c r="X1502" s="180" t="s">
        <v>5566</v>
      </c>
      <c r="Y1502" s="180" t="s">
        <v>1040</v>
      </c>
      <c r="Z1502" s="180" t="s">
        <v>297</v>
      </c>
      <c r="AA1502" s="320"/>
      <c r="AE1502" s="320"/>
    </row>
    <row r="1503" spans="14:31" ht="14" x14ac:dyDescent="0.3">
      <c r="N1503" s="180" t="s">
        <v>3248</v>
      </c>
      <c r="O1503" s="180" t="s">
        <v>7538</v>
      </c>
      <c r="P1503" s="180" t="s">
        <v>265</v>
      </c>
      <c r="Q1503" s="180" t="s">
        <v>7537</v>
      </c>
      <c r="R1503" s="320"/>
      <c r="S1503" s="180" t="s">
        <v>1799</v>
      </c>
      <c r="T1503" s="180" t="s">
        <v>3208</v>
      </c>
      <c r="U1503" s="180" t="s">
        <v>3210</v>
      </c>
      <c r="V1503" s="180" t="s">
        <v>3209</v>
      </c>
      <c r="W1503" s="180" t="s">
        <v>1040</v>
      </c>
      <c r="X1503" s="180" t="s">
        <v>5570</v>
      </c>
      <c r="Y1503" s="180" t="s">
        <v>5569</v>
      </c>
      <c r="Z1503" s="180" t="s">
        <v>297</v>
      </c>
      <c r="AA1503" s="320"/>
      <c r="AE1503" s="320"/>
    </row>
    <row r="1504" spans="14:31" ht="14" x14ac:dyDescent="0.3">
      <c r="N1504" s="180" t="s">
        <v>3248</v>
      </c>
      <c r="O1504" s="180" t="s">
        <v>777</v>
      </c>
      <c r="P1504" s="180" t="s">
        <v>265</v>
      </c>
      <c r="Q1504" s="180" t="s">
        <v>7551</v>
      </c>
      <c r="R1504" s="320"/>
      <c r="S1504" s="180" t="s">
        <v>1799</v>
      </c>
      <c r="T1504" s="180" t="s">
        <v>3208</v>
      </c>
      <c r="U1504" s="180" t="s">
        <v>3210</v>
      </c>
      <c r="V1504" s="180" t="s">
        <v>3209</v>
      </c>
      <c r="W1504" s="180" t="s">
        <v>1040</v>
      </c>
      <c r="X1504" s="180" t="s">
        <v>5573</v>
      </c>
      <c r="Y1504" s="180" t="s">
        <v>5572</v>
      </c>
      <c r="Z1504" s="180" t="s">
        <v>297</v>
      </c>
      <c r="AA1504" s="320"/>
      <c r="AE1504" s="320"/>
    </row>
    <row r="1505" spans="14:31" ht="14" x14ac:dyDescent="0.3">
      <c r="N1505" s="180" t="s">
        <v>3248</v>
      </c>
      <c r="O1505" s="180" t="s">
        <v>7534</v>
      </c>
      <c r="P1505" s="180" t="s">
        <v>265</v>
      </c>
      <c r="Q1505" s="180" t="s">
        <v>7533</v>
      </c>
      <c r="R1505" s="320"/>
      <c r="S1505" s="180" t="s">
        <v>1799</v>
      </c>
      <c r="T1505" s="180" t="s">
        <v>3208</v>
      </c>
      <c r="U1505" s="180" t="s">
        <v>3210</v>
      </c>
      <c r="V1505" s="180" t="s">
        <v>3209</v>
      </c>
      <c r="W1505" s="180" t="s">
        <v>1040</v>
      </c>
      <c r="X1505" s="180" t="s">
        <v>5577</v>
      </c>
      <c r="Y1505" s="180" t="s">
        <v>5576</v>
      </c>
      <c r="Z1505" s="180" t="s">
        <v>297</v>
      </c>
      <c r="AA1505" s="320"/>
      <c r="AE1505" s="320"/>
    </row>
    <row r="1506" spans="14:31" ht="14" x14ac:dyDescent="0.3">
      <c r="N1506" s="180" t="s">
        <v>3248</v>
      </c>
      <c r="O1506" s="180" t="s">
        <v>7546</v>
      </c>
      <c r="P1506" s="180" t="s">
        <v>265</v>
      </c>
      <c r="Q1506" s="180" t="s">
        <v>7545</v>
      </c>
      <c r="R1506" s="320"/>
      <c r="S1506" s="180" t="s">
        <v>1799</v>
      </c>
      <c r="T1506" s="180" t="s">
        <v>3208</v>
      </c>
      <c r="U1506" s="180" t="s">
        <v>3210</v>
      </c>
      <c r="V1506" s="180" t="s">
        <v>3209</v>
      </c>
      <c r="W1506" s="180" t="s">
        <v>1040</v>
      </c>
      <c r="X1506" s="180" t="s">
        <v>5581</v>
      </c>
      <c r="Y1506" s="180" t="s">
        <v>5580</v>
      </c>
      <c r="Z1506" s="180" t="s">
        <v>297</v>
      </c>
      <c r="AA1506" s="320"/>
      <c r="AE1506" s="320"/>
    </row>
    <row r="1507" spans="14:31" ht="14" x14ac:dyDescent="0.3">
      <c r="N1507" s="180" t="s">
        <v>3248</v>
      </c>
      <c r="O1507" s="180" t="s">
        <v>7540</v>
      </c>
      <c r="P1507" s="180" t="s">
        <v>265</v>
      </c>
      <c r="Q1507" s="180" t="s">
        <v>7539</v>
      </c>
      <c r="R1507" s="320"/>
      <c r="S1507" s="180" t="s">
        <v>1799</v>
      </c>
      <c r="T1507" s="180" t="s">
        <v>3208</v>
      </c>
      <c r="U1507" s="180" t="s">
        <v>3210</v>
      </c>
      <c r="V1507" s="180" t="s">
        <v>3209</v>
      </c>
      <c r="W1507" s="180" t="s">
        <v>1040</v>
      </c>
      <c r="X1507" s="180" t="s">
        <v>5583</v>
      </c>
      <c r="Y1507" s="180" t="s">
        <v>4333</v>
      </c>
      <c r="Z1507" s="180" t="s">
        <v>297</v>
      </c>
      <c r="AA1507" s="320"/>
      <c r="AE1507" s="320"/>
    </row>
    <row r="1508" spans="14:31" ht="14" x14ac:dyDescent="0.3">
      <c r="N1508" s="180" t="s">
        <v>3248</v>
      </c>
      <c r="O1508" s="180" t="s">
        <v>7542</v>
      </c>
      <c r="P1508" s="180" t="s">
        <v>265</v>
      </c>
      <c r="Q1508" s="180" t="s">
        <v>7541</v>
      </c>
      <c r="R1508" s="320"/>
      <c r="S1508" s="180" t="s">
        <v>1799</v>
      </c>
      <c r="T1508" s="180" t="s">
        <v>3208</v>
      </c>
      <c r="U1508" s="180" t="s">
        <v>3210</v>
      </c>
      <c r="V1508" s="180" t="s">
        <v>3209</v>
      </c>
      <c r="W1508" s="180" t="s">
        <v>1040</v>
      </c>
      <c r="X1508" s="180" t="s">
        <v>5587</v>
      </c>
      <c r="Y1508" s="180" t="s">
        <v>5586</v>
      </c>
      <c r="Z1508" s="180" t="s">
        <v>297</v>
      </c>
      <c r="AA1508" s="320"/>
      <c r="AE1508" s="320"/>
    </row>
    <row r="1509" spans="14:31" ht="14" x14ac:dyDescent="0.3">
      <c r="N1509" s="180" t="s">
        <v>3248</v>
      </c>
      <c r="O1509" s="180" t="s">
        <v>6772</v>
      </c>
      <c r="P1509" s="180" t="s">
        <v>265</v>
      </c>
      <c r="Q1509" s="180" t="s">
        <v>7552</v>
      </c>
      <c r="R1509" s="320"/>
      <c r="S1509" s="180" t="s">
        <v>1799</v>
      </c>
      <c r="T1509" s="180" t="s">
        <v>3208</v>
      </c>
      <c r="U1509" s="180" t="s">
        <v>3210</v>
      </c>
      <c r="V1509" s="180" t="s">
        <v>3209</v>
      </c>
      <c r="W1509" s="180" t="s">
        <v>1040</v>
      </c>
      <c r="X1509" s="180" t="s">
        <v>5591</v>
      </c>
      <c r="Y1509" s="180" t="s">
        <v>5590</v>
      </c>
      <c r="Z1509" s="180" t="s">
        <v>297</v>
      </c>
      <c r="AA1509" s="320"/>
      <c r="AE1509" s="320"/>
    </row>
    <row r="1510" spans="14:31" ht="14" x14ac:dyDescent="0.3">
      <c r="N1510" s="180" t="s">
        <v>3248</v>
      </c>
      <c r="O1510" s="180" t="s">
        <v>7544</v>
      </c>
      <c r="P1510" s="180" t="s">
        <v>265</v>
      </c>
      <c r="Q1510" s="180" t="s">
        <v>7543</v>
      </c>
      <c r="R1510" s="320"/>
      <c r="S1510" s="180" t="s">
        <v>1799</v>
      </c>
      <c r="T1510" s="180" t="s">
        <v>3208</v>
      </c>
      <c r="U1510" s="180" t="s">
        <v>3210</v>
      </c>
      <c r="V1510" s="180" t="s">
        <v>3209</v>
      </c>
      <c r="W1510" s="180" t="s">
        <v>3220</v>
      </c>
      <c r="X1510" s="180" t="s">
        <v>5626</v>
      </c>
      <c r="Y1510" s="180" t="s">
        <v>5625</v>
      </c>
      <c r="Z1510" s="180" t="s">
        <v>299</v>
      </c>
      <c r="AA1510" s="320"/>
      <c r="AE1510" s="320"/>
    </row>
    <row r="1511" spans="14:31" ht="14" x14ac:dyDescent="0.3">
      <c r="N1511" s="180" t="s">
        <v>3248</v>
      </c>
      <c r="O1511" s="180" t="s">
        <v>7548</v>
      </c>
      <c r="P1511" s="180" t="s">
        <v>265</v>
      </c>
      <c r="Q1511" s="180" t="s">
        <v>7547</v>
      </c>
      <c r="R1511" s="320"/>
      <c r="S1511" s="180" t="s">
        <v>1799</v>
      </c>
      <c r="T1511" s="180" t="s">
        <v>3208</v>
      </c>
      <c r="U1511" s="180" t="s">
        <v>3210</v>
      </c>
      <c r="V1511" s="180" t="s">
        <v>3209</v>
      </c>
      <c r="W1511" s="180" t="s">
        <v>3220</v>
      </c>
      <c r="X1511" s="180" t="s">
        <v>5629</v>
      </c>
      <c r="Y1511" s="180" t="s">
        <v>5628</v>
      </c>
      <c r="Z1511" s="180" t="s">
        <v>299</v>
      </c>
      <c r="AA1511" s="320"/>
      <c r="AE1511" s="320"/>
    </row>
    <row r="1512" spans="14:31" ht="14" x14ac:dyDescent="0.3">
      <c r="N1512" s="180" t="s">
        <v>3248</v>
      </c>
      <c r="O1512" s="180" t="s">
        <v>7550</v>
      </c>
      <c r="P1512" s="180" t="s">
        <v>265</v>
      </c>
      <c r="Q1512" s="180" t="s">
        <v>7549</v>
      </c>
      <c r="R1512" s="320"/>
      <c r="S1512" s="180" t="s">
        <v>1799</v>
      </c>
      <c r="T1512" s="180" t="s">
        <v>3208</v>
      </c>
      <c r="U1512" s="180" t="s">
        <v>3210</v>
      </c>
      <c r="V1512" s="180" t="s">
        <v>3209</v>
      </c>
      <c r="W1512" s="180" t="s">
        <v>3220</v>
      </c>
      <c r="X1512" s="180" t="s">
        <v>5619</v>
      </c>
      <c r="Y1512" s="180" t="s">
        <v>5618</v>
      </c>
      <c r="Z1512" s="180" t="s">
        <v>299</v>
      </c>
      <c r="AA1512" s="320"/>
      <c r="AE1512" s="320"/>
    </row>
    <row r="1513" spans="14:31" ht="14" x14ac:dyDescent="0.3">
      <c r="N1513" s="180" t="s">
        <v>3248</v>
      </c>
      <c r="O1513" s="180" t="s">
        <v>3971</v>
      </c>
      <c r="P1513" s="180" t="s">
        <v>265</v>
      </c>
      <c r="Q1513" s="180" t="s">
        <v>7553</v>
      </c>
      <c r="R1513" s="320"/>
      <c r="S1513" s="180" t="s">
        <v>1799</v>
      </c>
      <c r="T1513" s="180" t="s">
        <v>3208</v>
      </c>
      <c r="U1513" s="180" t="s">
        <v>3210</v>
      </c>
      <c r="V1513" s="180" t="s">
        <v>3209</v>
      </c>
      <c r="W1513" s="180" t="s">
        <v>3220</v>
      </c>
      <c r="X1513" s="180" t="s">
        <v>5633</v>
      </c>
      <c r="Y1513" s="180" t="s">
        <v>5632</v>
      </c>
      <c r="Z1513" s="180" t="s">
        <v>299</v>
      </c>
      <c r="AA1513" s="320"/>
      <c r="AE1513" s="320"/>
    </row>
    <row r="1514" spans="14:31" ht="14" x14ac:dyDescent="0.3">
      <c r="N1514" s="180" t="s">
        <v>3248</v>
      </c>
      <c r="O1514" s="180" t="s">
        <v>3248</v>
      </c>
      <c r="P1514" s="180" t="s">
        <v>265</v>
      </c>
      <c r="Q1514" s="180" t="s">
        <v>7531</v>
      </c>
      <c r="R1514" s="320"/>
      <c r="S1514" s="180" t="s">
        <v>1799</v>
      </c>
      <c r="T1514" s="180" t="s">
        <v>3208</v>
      </c>
      <c r="U1514" s="180" t="s">
        <v>3210</v>
      </c>
      <c r="V1514" s="180" t="s">
        <v>3209</v>
      </c>
      <c r="W1514" s="180" t="s">
        <v>3220</v>
      </c>
      <c r="X1514" s="180" t="s">
        <v>5623</v>
      </c>
      <c r="Y1514" s="180" t="s">
        <v>5622</v>
      </c>
      <c r="Z1514" s="180" t="s">
        <v>299</v>
      </c>
      <c r="AA1514" s="320"/>
      <c r="AE1514" s="320"/>
    </row>
    <row r="1515" spans="14:31" ht="14" x14ac:dyDescent="0.3">
      <c r="N1515" s="180" t="s">
        <v>3248</v>
      </c>
      <c r="O1515" s="180" t="s">
        <v>3241</v>
      </c>
      <c r="P1515" s="180" t="s">
        <v>265</v>
      </c>
      <c r="Q1515" s="180" t="s">
        <v>7532</v>
      </c>
      <c r="R1515" s="320"/>
      <c r="S1515" s="180" t="s">
        <v>1799</v>
      </c>
      <c r="T1515" s="180" t="s">
        <v>3208</v>
      </c>
      <c r="U1515" s="180" t="s">
        <v>3210</v>
      </c>
      <c r="V1515" s="180" t="s">
        <v>3209</v>
      </c>
      <c r="W1515" s="180" t="s">
        <v>3228</v>
      </c>
      <c r="X1515" s="180" t="s">
        <v>7292</v>
      </c>
      <c r="Y1515" s="180" t="s">
        <v>789</v>
      </c>
      <c r="Z1515" s="180" t="s">
        <v>302</v>
      </c>
      <c r="AA1515" s="320"/>
      <c r="AE1515" s="320"/>
    </row>
    <row r="1516" spans="14:31" ht="14" x14ac:dyDescent="0.3">
      <c r="N1516" s="180" t="s">
        <v>3248</v>
      </c>
      <c r="O1516" s="180" t="s">
        <v>7536</v>
      </c>
      <c r="P1516" s="180" t="s">
        <v>265</v>
      </c>
      <c r="Q1516" s="180" t="s">
        <v>7535</v>
      </c>
      <c r="R1516" s="320"/>
      <c r="S1516" s="180" t="s">
        <v>1799</v>
      </c>
      <c r="T1516" s="180" t="s">
        <v>3208</v>
      </c>
      <c r="U1516" s="180" t="s">
        <v>3210</v>
      </c>
      <c r="V1516" s="180" t="s">
        <v>3209</v>
      </c>
      <c r="W1516" s="180" t="s">
        <v>3228</v>
      </c>
      <c r="X1516" s="180" t="s">
        <v>7283</v>
      </c>
      <c r="Y1516" s="180" t="s">
        <v>7282</v>
      </c>
      <c r="Z1516" s="180" t="s">
        <v>302</v>
      </c>
      <c r="AA1516" s="320"/>
      <c r="AE1516" s="320"/>
    </row>
    <row r="1517" spans="14:31" ht="14" x14ac:dyDescent="0.3">
      <c r="N1517" s="180" t="s">
        <v>3248</v>
      </c>
      <c r="O1517" s="180" t="s">
        <v>7029</v>
      </c>
      <c r="P1517" s="180" t="s">
        <v>265</v>
      </c>
      <c r="Q1517" s="180" t="s">
        <v>7556</v>
      </c>
      <c r="R1517" s="320"/>
      <c r="S1517" s="180" t="s">
        <v>1799</v>
      </c>
      <c r="T1517" s="180" t="s">
        <v>3208</v>
      </c>
      <c r="U1517" s="180" t="s">
        <v>3210</v>
      </c>
      <c r="V1517" s="180" t="s">
        <v>3209</v>
      </c>
      <c r="W1517" s="180" t="s">
        <v>3228</v>
      </c>
      <c r="X1517" s="180" t="s">
        <v>7285</v>
      </c>
      <c r="Y1517" s="180" t="s">
        <v>1123</v>
      </c>
      <c r="Z1517" s="180" t="s">
        <v>302</v>
      </c>
      <c r="AA1517" s="320"/>
      <c r="AE1517" s="320"/>
    </row>
    <row r="1518" spans="14:31" ht="14" x14ac:dyDescent="0.3">
      <c r="N1518" s="180" t="s">
        <v>3213</v>
      </c>
      <c r="O1518" s="180" t="s">
        <v>7855</v>
      </c>
      <c r="P1518" s="180" t="s">
        <v>314</v>
      </c>
      <c r="Q1518" s="180" t="s">
        <v>7856</v>
      </c>
      <c r="R1518" s="320"/>
      <c r="S1518" s="180" t="s">
        <v>1799</v>
      </c>
      <c r="T1518" s="180" t="s">
        <v>3208</v>
      </c>
      <c r="U1518" s="180" t="s">
        <v>3210</v>
      </c>
      <c r="V1518" s="180" t="s">
        <v>3209</v>
      </c>
      <c r="W1518" s="180" t="s">
        <v>3228</v>
      </c>
      <c r="X1518" s="180" t="s">
        <v>7289</v>
      </c>
      <c r="Y1518" s="180" t="s">
        <v>7288</v>
      </c>
      <c r="Z1518" s="180" t="s">
        <v>302</v>
      </c>
      <c r="AA1518" s="320"/>
      <c r="AE1518" s="320"/>
    </row>
    <row r="1519" spans="14:31" ht="14" x14ac:dyDescent="0.3">
      <c r="N1519" s="180" t="s">
        <v>3213</v>
      </c>
      <c r="O1519" s="180" t="s">
        <v>7857</v>
      </c>
      <c r="P1519" s="180" t="s">
        <v>314</v>
      </c>
      <c r="Q1519" s="180" t="s">
        <v>7858</v>
      </c>
      <c r="R1519" s="320"/>
      <c r="S1519" s="180" t="s">
        <v>1799</v>
      </c>
      <c r="T1519" s="180" t="s">
        <v>3208</v>
      </c>
      <c r="U1519" s="180" t="s">
        <v>3210</v>
      </c>
      <c r="V1519" s="180" t="s">
        <v>3209</v>
      </c>
      <c r="W1519" s="180" t="s">
        <v>3228</v>
      </c>
      <c r="X1519" s="180" t="s">
        <v>7299</v>
      </c>
      <c r="Y1519" s="180" t="s">
        <v>3068</v>
      </c>
      <c r="Z1519" s="180" t="s">
        <v>302</v>
      </c>
      <c r="AA1519" s="320"/>
      <c r="AE1519" s="320"/>
    </row>
    <row r="1520" spans="14:31" ht="14" x14ac:dyDescent="0.3">
      <c r="N1520" s="180" t="s">
        <v>3213</v>
      </c>
      <c r="O1520" s="180" t="s">
        <v>7859</v>
      </c>
      <c r="P1520" s="180" t="s">
        <v>314</v>
      </c>
      <c r="Q1520" s="180" t="s">
        <v>7860</v>
      </c>
      <c r="R1520" s="320"/>
      <c r="S1520" s="180" t="s">
        <v>1799</v>
      </c>
      <c r="T1520" s="180" t="s">
        <v>3208</v>
      </c>
      <c r="U1520" s="180" t="s">
        <v>3210</v>
      </c>
      <c r="V1520" s="180" t="s">
        <v>3209</v>
      </c>
      <c r="W1520" s="180" t="s">
        <v>3228</v>
      </c>
      <c r="X1520" s="180" t="s">
        <v>7296</v>
      </c>
      <c r="Y1520" s="180" t="s">
        <v>7295</v>
      </c>
      <c r="Z1520" s="180" t="s">
        <v>302</v>
      </c>
      <c r="AA1520" s="320"/>
      <c r="AE1520" s="320"/>
    </row>
    <row r="1521" spans="14:31" ht="14" x14ac:dyDescent="0.3">
      <c r="N1521" s="180" t="s">
        <v>3213</v>
      </c>
      <c r="O1521" s="180" t="s">
        <v>7861</v>
      </c>
      <c r="P1521" s="180" t="s">
        <v>314</v>
      </c>
      <c r="Q1521" s="180" t="s">
        <v>7862</v>
      </c>
      <c r="R1521" s="320"/>
      <c r="S1521" s="180" t="s">
        <v>1799</v>
      </c>
      <c r="T1521" s="180" t="s">
        <v>3208</v>
      </c>
      <c r="U1521" s="180" t="s">
        <v>3210</v>
      </c>
      <c r="V1521" s="180" t="s">
        <v>3209</v>
      </c>
      <c r="W1521" s="180" t="s">
        <v>3227</v>
      </c>
      <c r="X1521" s="180" t="s">
        <v>7478</v>
      </c>
      <c r="Y1521" s="180" t="s">
        <v>3227</v>
      </c>
      <c r="Z1521" s="180" t="s">
        <v>304</v>
      </c>
      <c r="AA1521" s="320"/>
      <c r="AE1521" s="320"/>
    </row>
    <row r="1522" spans="14:31" ht="14" x14ac:dyDescent="0.3">
      <c r="N1522" s="180" t="s">
        <v>3213</v>
      </c>
      <c r="O1522" s="180" t="s">
        <v>7863</v>
      </c>
      <c r="P1522" s="180" t="s">
        <v>314</v>
      </c>
      <c r="Q1522" s="180" t="s">
        <v>7864</v>
      </c>
      <c r="R1522" s="320"/>
      <c r="S1522" s="180" t="s">
        <v>1799</v>
      </c>
      <c r="T1522" s="180" t="s">
        <v>3208</v>
      </c>
      <c r="U1522" s="180" t="s">
        <v>3210</v>
      </c>
      <c r="V1522" s="180" t="s">
        <v>3209</v>
      </c>
      <c r="W1522" s="180" t="s">
        <v>3227</v>
      </c>
      <c r="X1522" s="180" t="s">
        <v>7474</v>
      </c>
      <c r="Y1522" s="180" t="s">
        <v>7473</v>
      </c>
      <c r="Z1522" s="180" t="s">
        <v>304</v>
      </c>
      <c r="AA1522" s="320"/>
      <c r="AE1522" s="320"/>
    </row>
    <row r="1523" spans="14:31" ht="14" x14ac:dyDescent="0.3">
      <c r="N1523" s="180" t="s">
        <v>3213</v>
      </c>
      <c r="O1523" s="180" t="s">
        <v>3213</v>
      </c>
      <c r="P1523" s="180" t="s">
        <v>314</v>
      </c>
      <c r="Q1523" s="180" t="s">
        <v>7865</v>
      </c>
      <c r="R1523" s="320"/>
      <c r="S1523" s="180" t="s">
        <v>1799</v>
      </c>
      <c r="T1523" s="180" t="s">
        <v>3208</v>
      </c>
      <c r="U1523" s="180" t="s">
        <v>3210</v>
      </c>
      <c r="V1523" s="180" t="s">
        <v>3209</v>
      </c>
      <c r="W1523" s="180" t="s">
        <v>3227</v>
      </c>
      <c r="X1523" s="180" t="s">
        <v>7477</v>
      </c>
      <c r="Y1523" s="180" t="s">
        <v>7476</v>
      </c>
      <c r="Z1523" s="180" t="s">
        <v>304</v>
      </c>
      <c r="AA1523" s="320"/>
      <c r="AE1523" s="320"/>
    </row>
    <row r="1524" spans="14:31" ht="14" x14ac:dyDescent="0.3">
      <c r="N1524" s="180" t="s">
        <v>3213</v>
      </c>
      <c r="O1524" s="180" t="s">
        <v>7866</v>
      </c>
      <c r="P1524" s="180" t="s">
        <v>314</v>
      </c>
      <c r="Q1524" s="180" t="s">
        <v>7867</v>
      </c>
      <c r="R1524" s="320"/>
      <c r="S1524" s="180" t="s">
        <v>1799</v>
      </c>
      <c r="T1524" s="180" t="s">
        <v>3208</v>
      </c>
      <c r="U1524" s="180" t="s">
        <v>3210</v>
      </c>
      <c r="V1524" s="180" t="s">
        <v>3209</v>
      </c>
      <c r="W1524" s="180" t="s">
        <v>3227</v>
      </c>
      <c r="X1524" s="180" t="s">
        <v>7475</v>
      </c>
      <c r="Y1524" s="180" t="s">
        <v>5903</v>
      </c>
      <c r="Z1524" s="180" t="s">
        <v>304</v>
      </c>
      <c r="AA1524" s="320"/>
      <c r="AE1524" s="320"/>
    </row>
    <row r="1525" spans="14:31" ht="14" x14ac:dyDescent="0.3">
      <c r="N1525" s="180" t="s">
        <v>3213</v>
      </c>
      <c r="O1525" s="180" t="s">
        <v>7868</v>
      </c>
      <c r="P1525" s="180" t="s">
        <v>314</v>
      </c>
      <c r="Q1525" s="180" t="s">
        <v>7869</v>
      </c>
      <c r="R1525" s="320"/>
      <c r="S1525" s="180" t="s">
        <v>1799</v>
      </c>
      <c r="T1525" s="180" t="s">
        <v>3208</v>
      </c>
      <c r="U1525" s="180" t="s">
        <v>3210</v>
      </c>
      <c r="V1525" s="180" t="s">
        <v>3209</v>
      </c>
      <c r="W1525" s="180" t="s">
        <v>3227</v>
      </c>
      <c r="X1525" s="180" t="s">
        <v>7480</v>
      </c>
      <c r="Y1525" s="180" t="s">
        <v>7479</v>
      </c>
      <c r="Z1525" s="180" t="s">
        <v>304</v>
      </c>
      <c r="AA1525" s="320"/>
      <c r="AE1525" s="320"/>
    </row>
    <row r="1526" spans="14:31" ht="14" x14ac:dyDescent="0.3">
      <c r="N1526" s="180" t="s">
        <v>3213</v>
      </c>
      <c r="O1526" s="180" t="s">
        <v>7870</v>
      </c>
      <c r="P1526" s="180" t="s">
        <v>314</v>
      </c>
      <c r="Q1526" s="180" t="s">
        <v>7871</v>
      </c>
      <c r="R1526" s="320"/>
      <c r="S1526" s="180" t="s">
        <v>1799</v>
      </c>
      <c r="T1526" s="180" t="s">
        <v>3208</v>
      </c>
      <c r="U1526" s="180" t="s">
        <v>3210</v>
      </c>
      <c r="V1526" s="180" t="s">
        <v>3209</v>
      </c>
      <c r="W1526" s="180" t="s">
        <v>3226</v>
      </c>
      <c r="X1526" s="180" t="s">
        <v>7489</v>
      </c>
      <c r="Y1526" s="180" t="s">
        <v>7488</v>
      </c>
      <c r="Z1526" s="180" t="s">
        <v>308</v>
      </c>
      <c r="AA1526" s="320"/>
      <c r="AE1526" s="320"/>
    </row>
    <row r="1527" spans="14:31" ht="14" x14ac:dyDescent="0.3">
      <c r="N1527" s="180" t="s">
        <v>3256</v>
      </c>
      <c r="O1527" s="180" t="s">
        <v>6977</v>
      </c>
      <c r="P1527" s="180" t="s">
        <v>22</v>
      </c>
      <c r="Q1527" s="180" t="s">
        <v>6976</v>
      </c>
      <c r="R1527" s="320"/>
      <c r="S1527" s="180" t="s">
        <v>1799</v>
      </c>
      <c r="T1527" s="180" t="s">
        <v>3208</v>
      </c>
      <c r="U1527" s="180" t="s">
        <v>3210</v>
      </c>
      <c r="V1527" s="180" t="s">
        <v>3209</v>
      </c>
      <c r="W1527" s="180" t="s">
        <v>3226</v>
      </c>
      <c r="X1527" s="180" t="s">
        <v>7481</v>
      </c>
      <c r="Y1527" s="180" t="s">
        <v>3916</v>
      </c>
      <c r="Z1527" s="180" t="s">
        <v>308</v>
      </c>
      <c r="AA1527" s="320"/>
      <c r="AE1527" s="320"/>
    </row>
    <row r="1528" spans="14:31" ht="14" x14ac:dyDescent="0.3">
      <c r="N1528" s="180" t="s">
        <v>3256</v>
      </c>
      <c r="O1528" s="180" t="s">
        <v>6990</v>
      </c>
      <c r="P1528" s="180" t="s">
        <v>22</v>
      </c>
      <c r="Q1528" s="180" t="s">
        <v>6989</v>
      </c>
      <c r="R1528" s="320"/>
      <c r="S1528" s="180" t="s">
        <v>1799</v>
      </c>
      <c r="T1528" s="180" t="s">
        <v>3208</v>
      </c>
      <c r="U1528" s="180" t="s">
        <v>3210</v>
      </c>
      <c r="V1528" s="180" t="s">
        <v>3209</v>
      </c>
      <c r="W1528" s="180" t="s">
        <v>3226</v>
      </c>
      <c r="X1528" s="180" t="s">
        <v>7490</v>
      </c>
      <c r="Y1528" s="180" t="s">
        <v>3069</v>
      </c>
      <c r="Z1528" s="180" t="s">
        <v>308</v>
      </c>
      <c r="AA1528" s="320"/>
      <c r="AE1528" s="320"/>
    </row>
    <row r="1529" spans="14:31" ht="14" x14ac:dyDescent="0.3">
      <c r="N1529" s="180" t="s">
        <v>3256</v>
      </c>
      <c r="O1529" s="180" t="s">
        <v>7013</v>
      </c>
      <c r="P1529" s="180" t="s">
        <v>22</v>
      </c>
      <c r="Q1529" s="180" t="s">
        <v>7012</v>
      </c>
      <c r="R1529" s="320"/>
      <c r="S1529" s="180" t="s">
        <v>1799</v>
      </c>
      <c r="T1529" s="180" t="s">
        <v>3208</v>
      </c>
      <c r="U1529" s="180" t="s">
        <v>3210</v>
      </c>
      <c r="V1529" s="180" t="s">
        <v>3209</v>
      </c>
      <c r="W1529" s="180" t="s">
        <v>3226</v>
      </c>
      <c r="X1529" s="180" t="s">
        <v>7487</v>
      </c>
      <c r="Y1529" s="180" t="s">
        <v>7486</v>
      </c>
      <c r="Z1529" s="180" t="s">
        <v>308</v>
      </c>
      <c r="AA1529" s="320"/>
      <c r="AE1529" s="320"/>
    </row>
    <row r="1530" spans="14:31" ht="14" x14ac:dyDescent="0.3">
      <c r="N1530" s="180" t="s">
        <v>3256</v>
      </c>
      <c r="O1530" s="180" t="s">
        <v>7009</v>
      </c>
      <c r="P1530" s="180" t="s">
        <v>22</v>
      </c>
      <c r="Q1530" s="180" t="s">
        <v>7008</v>
      </c>
      <c r="R1530" s="320"/>
      <c r="S1530" s="180" t="s">
        <v>1799</v>
      </c>
      <c r="T1530" s="180" t="s">
        <v>3208</v>
      </c>
      <c r="U1530" s="180" t="s">
        <v>3210</v>
      </c>
      <c r="V1530" s="180" t="s">
        <v>3209</v>
      </c>
      <c r="W1530" s="180" t="s">
        <v>3226</v>
      </c>
      <c r="X1530" s="180" t="s">
        <v>7483</v>
      </c>
      <c r="Y1530" s="180" t="s">
        <v>7482</v>
      </c>
      <c r="Z1530" s="180" t="s">
        <v>308</v>
      </c>
      <c r="AA1530" s="320"/>
      <c r="AE1530" s="320"/>
    </row>
    <row r="1531" spans="14:31" ht="14" x14ac:dyDescent="0.3">
      <c r="N1531" s="180" t="s">
        <v>3256</v>
      </c>
      <c r="O1531" s="180" t="s">
        <v>7002</v>
      </c>
      <c r="P1531" s="180" t="s">
        <v>22</v>
      </c>
      <c r="Q1531" s="180" t="s">
        <v>7001</v>
      </c>
      <c r="R1531" s="320"/>
      <c r="S1531" s="180" t="s">
        <v>1799</v>
      </c>
      <c r="T1531" s="180" t="s">
        <v>3208</v>
      </c>
      <c r="U1531" s="180" t="s">
        <v>3210</v>
      </c>
      <c r="V1531" s="180" t="s">
        <v>3209</v>
      </c>
      <c r="W1531" s="180" t="s">
        <v>3226</v>
      </c>
      <c r="X1531" s="180" t="s">
        <v>7485</v>
      </c>
      <c r="Y1531" s="180" t="s">
        <v>7484</v>
      </c>
      <c r="Z1531" s="180" t="s">
        <v>308</v>
      </c>
      <c r="AA1531" s="320"/>
      <c r="AE1531" s="320"/>
    </row>
    <row r="1532" spans="14:31" ht="14" x14ac:dyDescent="0.3">
      <c r="N1532" s="180" t="s">
        <v>3256</v>
      </c>
      <c r="O1532" s="180" t="s">
        <v>6995</v>
      </c>
      <c r="P1532" s="180" t="s">
        <v>22</v>
      </c>
      <c r="Q1532" s="180" t="s">
        <v>6994</v>
      </c>
      <c r="R1532" s="320"/>
      <c r="S1532" s="180" t="s">
        <v>1799</v>
      </c>
      <c r="T1532" s="180" t="s">
        <v>3208</v>
      </c>
      <c r="U1532" s="180" t="s">
        <v>3210</v>
      </c>
      <c r="V1532" s="180" t="s">
        <v>3209</v>
      </c>
      <c r="W1532" s="180" t="s">
        <v>900</v>
      </c>
      <c r="X1532" s="180" t="s">
        <v>7497</v>
      </c>
      <c r="Y1532" s="180" t="s">
        <v>900</v>
      </c>
      <c r="Z1532" s="180" t="s">
        <v>306</v>
      </c>
      <c r="AA1532" s="320"/>
      <c r="AE1532" s="320"/>
    </row>
    <row r="1533" spans="14:31" ht="14" x14ac:dyDescent="0.3">
      <c r="N1533" s="180" t="s">
        <v>3256</v>
      </c>
      <c r="O1533" s="180" t="s">
        <v>6971</v>
      </c>
      <c r="P1533" s="180" t="s">
        <v>22</v>
      </c>
      <c r="Q1533" s="180" t="s">
        <v>6970</v>
      </c>
      <c r="R1533" s="320"/>
      <c r="S1533" s="180" t="s">
        <v>1799</v>
      </c>
      <c r="T1533" s="180" t="s">
        <v>3208</v>
      </c>
      <c r="U1533" s="180" t="s">
        <v>3210</v>
      </c>
      <c r="V1533" s="180" t="s">
        <v>3209</v>
      </c>
      <c r="W1533" s="180" t="s">
        <v>900</v>
      </c>
      <c r="X1533" s="180" t="s">
        <v>7492</v>
      </c>
      <c r="Y1533" s="180" t="s">
        <v>7491</v>
      </c>
      <c r="Z1533" s="180" t="s">
        <v>306</v>
      </c>
      <c r="AA1533" s="320"/>
      <c r="AE1533" s="320"/>
    </row>
    <row r="1534" spans="14:31" ht="14" x14ac:dyDescent="0.3">
      <c r="N1534" s="180" t="s">
        <v>3256</v>
      </c>
      <c r="O1534" s="180" t="s">
        <v>6986</v>
      </c>
      <c r="P1534" s="180" t="s">
        <v>22</v>
      </c>
      <c r="Q1534" s="180" t="s">
        <v>6985</v>
      </c>
      <c r="R1534" s="320"/>
      <c r="S1534" s="180" t="s">
        <v>1799</v>
      </c>
      <c r="T1534" s="180" t="s">
        <v>3208</v>
      </c>
      <c r="U1534" s="180" t="s">
        <v>3210</v>
      </c>
      <c r="V1534" s="180" t="s">
        <v>3209</v>
      </c>
      <c r="W1534" s="180" t="s">
        <v>900</v>
      </c>
      <c r="X1534" s="180" t="s">
        <v>7496</v>
      </c>
      <c r="Y1534" s="180" t="s">
        <v>7495</v>
      </c>
      <c r="Z1534" s="180" t="s">
        <v>306</v>
      </c>
      <c r="AA1534" s="320"/>
      <c r="AE1534" s="320"/>
    </row>
    <row r="1535" spans="14:31" ht="14" x14ac:dyDescent="0.3">
      <c r="N1535" s="180" t="s">
        <v>3256</v>
      </c>
      <c r="O1535" s="180" t="s">
        <v>6984</v>
      </c>
      <c r="P1535" s="180" t="s">
        <v>22</v>
      </c>
      <c r="Q1535" s="180" t="s">
        <v>6983</v>
      </c>
      <c r="R1535" s="320"/>
      <c r="S1535" s="180" t="s">
        <v>1799</v>
      </c>
      <c r="T1535" s="180" t="s">
        <v>3208</v>
      </c>
      <c r="U1535" s="180" t="s">
        <v>3210</v>
      </c>
      <c r="V1535" s="180" t="s">
        <v>3209</v>
      </c>
      <c r="W1535" s="180" t="s">
        <v>900</v>
      </c>
      <c r="X1535" s="180" t="s">
        <v>7500</v>
      </c>
      <c r="Y1535" s="180" t="s">
        <v>7499</v>
      </c>
      <c r="Z1535" s="180" t="s">
        <v>306</v>
      </c>
      <c r="AA1535" s="320"/>
      <c r="AE1535" s="320"/>
    </row>
    <row r="1536" spans="14:31" ht="14" x14ac:dyDescent="0.3">
      <c r="N1536" s="180" t="s">
        <v>3256</v>
      </c>
      <c r="O1536" s="180" t="s">
        <v>3203</v>
      </c>
      <c r="P1536" s="180" t="s">
        <v>22</v>
      </c>
      <c r="Q1536" s="180" t="s">
        <v>6998</v>
      </c>
      <c r="R1536" s="320"/>
      <c r="S1536" s="180" t="s">
        <v>1799</v>
      </c>
      <c r="T1536" s="180" t="s">
        <v>3208</v>
      </c>
      <c r="U1536" s="180" t="s">
        <v>3210</v>
      </c>
      <c r="V1536" s="180" t="s">
        <v>3209</v>
      </c>
      <c r="W1536" s="180" t="s">
        <v>900</v>
      </c>
      <c r="X1536" s="180" t="s">
        <v>7494</v>
      </c>
      <c r="Y1536" s="180" t="s">
        <v>7493</v>
      </c>
      <c r="Z1536" s="180" t="s">
        <v>306</v>
      </c>
      <c r="AA1536" s="320"/>
      <c r="AE1536" s="320"/>
    </row>
    <row r="1537" spans="14:31" ht="14" x14ac:dyDescent="0.3">
      <c r="N1537" s="180" t="s">
        <v>3256</v>
      </c>
      <c r="O1537" s="180" t="s">
        <v>6988</v>
      </c>
      <c r="P1537" s="180" t="s">
        <v>22</v>
      </c>
      <c r="Q1537" s="180" t="s">
        <v>6987</v>
      </c>
      <c r="R1537" s="320"/>
      <c r="S1537" s="180" t="s">
        <v>1799</v>
      </c>
      <c r="T1537" s="180" t="s">
        <v>3208</v>
      </c>
      <c r="U1537" s="180" t="s">
        <v>3210</v>
      </c>
      <c r="V1537" s="180" t="s">
        <v>3209</v>
      </c>
      <c r="W1537" s="180" t="s">
        <v>3225</v>
      </c>
      <c r="X1537" s="180" t="s">
        <v>7584</v>
      </c>
      <c r="Y1537" s="180" t="s">
        <v>7583</v>
      </c>
      <c r="Z1537" s="180" t="s">
        <v>310</v>
      </c>
      <c r="AA1537" s="320"/>
      <c r="AE1537" s="320"/>
    </row>
    <row r="1538" spans="14:31" ht="14" x14ac:dyDescent="0.3">
      <c r="N1538" s="180" t="s">
        <v>3256</v>
      </c>
      <c r="O1538" s="180" t="s">
        <v>3256</v>
      </c>
      <c r="P1538" s="180" t="s">
        <v>22</v>
      </c>
      <c r="Q1538" s="180" t="s">
        <v>6967</v>
      </c>
      <c r="R1538" s="320"/>
      <c r="S1538" s="180" t="s">
        <v>1799</v>
      </c>
      <c r="T1538" s="180" t="s">
        <v>3208</v>
      </c>
      <c r="U1538" s="180" t="s">
        <v>3210</v>
      </c>
      <c r="V1538" s="180" t="s">
        <v>3209</v>
      </c>
      <c r="W1538" s="180" t="s">
        <v>3225</v>
      </c>
      <c r="X1538" s="180" t="s">
        <v>7581</v>
      </c>
      <c r="Y1538" s="180" t="s">
        <v>7580</v>
      </c>
      <c r="Z1538" s="180" t="s">
        <v>310</v>
      </c>
      <c r="AA1538" s="320"/>
      <c r="AE1538" s="320"/>
    </row>
    <row r="1539" spans="14:31" ht="14" x14ac:dyDescent="0.3">
      <c r="N1539" s="180" t="s">
        <v>3256</v>
      </c>
      <c r="O1539" s="180" t="s">
        <v>6993</v>
      </c>
      <c r="P1539" s="180" t="s">
        <v>22</v>
      </c>
      <c r="Q1539" s="180" t="s">
        <v>6992</v>
      </c>
      <c r="R1539" s="320"/>
      <c r="S1539" s="180" t="s">
        <v>1799</v>
      </c>
      <c r="T1539" s="180" t="s">
        <v>3208</v>
      </c>
      <c r="U1539" s="180" t="s">
        <v>3210</v>
      </c>
      <c r="V1539" s="180" t="s">
        <v>3209</v>
      </c>
      <c r="W1539" s="180" t="s">
        <v>3225</v>
      </c>
      <c r="X1539" s="180" t="s">
        <v>7587</v>
      </c>
      <c r="Y1539" s="180" t="s">
        <v>666</v>
      </c>
      <c r="Z1539" s="180" t="s">
        <v>310</v>
      </c>
      <c r="AA1539" s="320"/>
      <c r="AE1539" s="320"/>
    </row>
    <row r="1540" spans="14:31" ht="14" x14ac:dyDescent="0.3">
      <c r="N1540" s="180" t="s">
        <v>3256</v>
      </c>
      <c r="O1540" s="180" t="s">
        <v>618</v>
      </c>
      <c r="P1540" s="180" t="s">
        <v>22</v>
      </c>
      <c r="Q1540" s="180" t="s">
        <v>6973</v>
      </c>
      <c r="R1540" s="320"/>
      <c r="S1540" s="180" t="s">
        <v>1799</v>
      </c>
      <c r="T1540" s="180" t="s">
        <v>3208</v>
      </c>
      <c r="U1540" s="180" t="s">
        <v>3210</v>
      </c>
      <c r="V1540" s="180" t="s">
        <v>3209</v>
      </c>
      <c r="W1540" s="180" t="s">
        <v>3225</v>
      </c>
      <c r="X1540" s="180" t="s">
        <v>7589</v>
      </c>
      <c r="Y1540" s="180" t="s">
        <v>5102</v>
      </c>
      <c r="Z1540" s="180" t="s">
        <v>310</v>
      </c>
      <c r="AA1540" s="320"/>
      <c r="AE1540" s="320"/>
    </row>
    <row r="1541" spans="14:31" ht="14" x14ac:dyDescent="0.3">
      <c r="N1541" s="180" t="s">
        <v>3256</v>
      </c>
      <c r="O1541" s="180" t="s">
        <v>6752</v>
      </c>
      <c r="P1541" s="180" t="s">
        <v>22</v>
      </c>
      <c r="Q1541" s="180" t="s">
        <v>6980</v>
      </c>
      <c r="R1541" s="320"/>
      <c r="S1541" s="180" t="s">
        <v>1799</v>
      </c>
      <c r="T1541" s="180" t="s">
        <v>3208</v>
      </c>
      <c r="U1541" s="180" t="s">
        <v>3210</v>
      </c>
      <c r="V1541" s="180" t="s">
        <v>3209</v>
      </c>
      <c r="W1541" s="180" t="s">
        <v>3225</v>
      </c>
      <c r="X1541" s="180" t="s">
        <v>7592</v>
      </c>
      <c r="Y1541" s="180" t="s">
        <v>2441</v>
      </c>
      <c r="Z1541" s="180" t="s">
        <v>310</v>
      </c>
      <c r="AA1541" s="320"/>
      <c r="AE1541" s="320"/>
    </row>
    <row r="1542" spans="14:31" ht="14" x14ac:dyDescent="0.3">
      <c r="N1542" s="180" t="s">
        <v>3256</v>
      </c>
      <c r="O1542" s="180" t="s">
        <v>4333</v>
      </c>
      <c r="P1542" s="180" t="s">
        <v>22</v>
      </c>
      <c r="Q1542" s="180" t="s">
        <v>6991</v>
      </c>
      <c r="R1542" s="320"/>
      <c r="S1542" s="180" t="s">
        <v>1799</v>
      </c>
      <c r="T1542" s="180" t="s">
        <v>3208</v>
      </c>
      <c r="U1542" s="180" t="s">
        <v>3210</v>
      </c>
      <c r="V1542" s="180" t="s">
        <v>3209</v>
      </c>
      <c r="W1542" s="180" t="s">
        <v>4223</v>
      </c>
      <c r="X1542" s="180" t="s">
        <v>7621</v>
      </c>
      <c r="Y1542" s="180" t="s">
        <v>7620</v>
      </c>
      <c r="Z1542" s="180" t="s">
        <v>338</v>
      </c>
      <c r="AA1542" s="320"/>
      <c r="AE1542" s="320"/>
    </row>
    <row r="1543" spans="14:31" ht="14" x14ac:dyDescent="0.3">
      <c r="N1543" s="180" t="s">
        <v>3256</v>
      </c>
      <c r="O1543" s="180" t="s">
        <v>7006</v>
      </c>
      <c r="P1543" s="180" t="s">
        <v>22</v>
      </c>
      <c r="Q1543" s="180" t="s">
        <v>7005</v>
      </c>
      <c r="R1543" s="320"/>
      <c r="S1543" s="180" t="s">
        <v>1799</v>
      </c>
      <c r="T1543" s="180" t="s">
        <v>3208</v>
      </c>
      <c r="U1543" s="180" t="s">
        <v>3210</v>
      </c>
      <c r="V1543" s="180" t="s">
        <v>3209</v>
      </c>
      <c r="W1543" s="180" t="s">
        <v>4223</v>
      </c>
      <c r="X1543" s="180" t="s">
        <v>7609</v>
      </c>
      <c r="Y1543" s="180" t="s">
        <v>2328</v>
      </c>
      <c r="Z1543" s="180" t="s">
        <v>338</v>
      </c>
      <c r="AA1543" s="320"/>
      <c r="AE1543" s="320"/>
    </row>
    <row r="1544" spans="14:31" ht="14" x14ac:dyDescent="0.3">
      <c r="N1544" s="180" t="s">
        <v>3256</v>
      </c>
      <c r="O1544" s="180" t="s">
        <v>7017</v>
      </c>
      <c r="P1544" s="180" t="s">
        <v>22</v>
      </c>
      <c r="Q1544" s="180" t="s">
        <v>7016</v>
      </c>
      <c r="R1544" s="320"/>
      <c r="S1544" s="180" t="s">
        <v>1799</v>
      </c>
      <c r="T1544" s="180" t="s">
        <v>3208</v>
      </c>
      <c r="U1544" s="180" t="s">
        <v>3210</v>
      </c>
      <c r="V1544" s="180" t="s">
        <v>3209</v>
      </c>
      <c r="W1544" s="180" t="s">
        <v>4223</v>
      </c>
      <c r="X1544" s="180" t="s">
        <v>7602</v>
      </c>
      <c r="Y1544" s="180" t="s">
        <v>7601</v>
      </c>
      <c r="Z1544" s="180" t="s">
        <v>338</v>
      </c>
      <c r="AA1544" s="320"/>
      <c r="AE1544" s="320"/>
    </row>
    <row r="1545" spans="14:31" ht="14" x14ac:dyDescent="0.3">
      <c r="N1545" s="180" t="s">
        <v>3186</v>
      </c>
      <c r="O1545" s="180" t="s">
        <v>4773</v>
      </c>
      <c r="P1545" s="180" t="s">
        <v>76</v>
      </c>
      <c r="Q1545" s="180" t="s">
        <v>4772</v>
      </c>
      <c r="R1545" s="320"/>
      <c r="S1545" s="180" t="s">
        <v>1799</v>
      </c>
      <c r="T1545" s="180" t="s">
        <v>3208</v>
      </c>
      <c r="U1545" s="180" t="s">
        <v>3210</v>
      </c>
      <c r="V1545" s="180" t="s">
        <v>3209</v>
      </c>
      <c r="W1545" s="180" t="s">
        <v>4223</v>
      </c>
      <c r="X1545" s="180" t="s">
        <v>7628</v>
      </c>
      <c r="Y1545" s="180" t="s">
        <v>7627</v>
      </c>
      <c r="Z1545" s="180" t="s">
        <v>338</v>
      </c>
      <c r="AA1545" s="320"/>
      <c r="AE1545" s="320"/>
    </row>
    <row r="1546" spans="14:31" ht="14" x14ac:dyDescent="0.3">
      <c r="N1546" s="180" t="s">
        <v>3186</v>
      </c>
      <c r="O1546" s="180" t="s">
        <v>4740</v>
      </c>
      <c r="P1546" s="180" t="s">
        <v>76</v>
      </c>
      <c r="Q1546" s="180" t="s">
        <v>4739</v>
      </c>
      <c r="R1546" s="320"/>
      <c r="S1546" s="180" t="s">
        <v>1799</v>
      </c>
      <c r="T1546" s="180" t="s">
        <v>3208</v>
      </c>
      <c r="U1546" s="180" t="s">
        <v>3210</v>
      </c>
      <c r="V1546" s="180" t="s">
        <v>3209</v>
      </c>
      <c r="W1546" s="180" t="s">
        <v>4223</v>
      </c>
      <c r="X1546" s="180" t="s">
        <v>7613</v>
      </c>
      <c r="Y1546" s="180" t="s">
        <v>7612</v>
      </c>
      <c r="Z1546" s="180" t="s">
        <v>338</v>
      </c>
      <c r="AA1546" s="320"/>
      <c r="AE1546" s="320"/>
    </row>
    <row r="1547" spans="14:31" ht="14" x14ac:dyDescent="0.3">
      <c r="N1547" s="180" t="s">
        <v>3186</v>
      </c>
      <c r="O1547" s="180" t="s">
        <v>4743</v>
      </c>
      <c r="P1547" s="180" t="s">
        <v>76</v>
      </c>
      <c r="Q1547" s="180" t="s">
        <v>4742</v>
      </c>
      <c r="R1547" s="320"/>
      <c r="S1547" s="180" t="s">
        <v>1799</v>
      </c>
      <c r="T1547" s="180" t="s">
        <v>3208</v>
      </c>
      <c r="U1547" s="180" t="s">
        <v>3210</v>
      </c>
      <c r="V1547" s="180" t="s">
        <v>3209</v>
      </c>
      <c r="W1547" s="180" t="s">
        <v>4223</v>
      </c>
      <c r="X1547" s="180" t="s">
        <v>7631</v>
      </c>
      <c r="Y1547" s="180" t="s">
        <v>4333</v>
      </c>
      <c r="Z1547" s="180" t="s">
        <v>338</v>
      </c>
      <c r="AA1547" s="320"/>
      <c r="AE1547" s="320"/>
    </row>
    <row r="1548" spans="14:31" ht="14" x14ac:dyDescent="0.3">
      <c r="N1548" s="180" t="s">
        <v>3186</v>
      </c>
      <c r="O1548" s="180" t="s">
        <v>4736</v>
      </c>
      <c r="P1548" s="180" t="s">
        <v>76</v>
      </c>
      <c r="Q1548" s="180" t="s">
        <v>4735</v>
      </c>
      <c r="R1548" s="320"/>
      <c r="S1548" s="180" t="s">
        <v>1799</v>
      </c>
      <c r="T1548" s="180" t="s">
        <v>3208</v>
      </c>
      <c r="U1548" s="180" t="s">
        <v>3210</v>
      </c>
      <c r="V1548" s="180" t="s">
        <v>3209</v>
      </c>
      <c r="W1548" s="180" t="s">
        <v>4223</v>
      </c>
      <c r="X1548" s="180" t="s">
        <v>7606</v>
      </c>
      <c r="Y1548" s="180" t="s">
        <v>7605</v>
      </c>
      <c r="Z1548" s="180" t="s">
        <v>338</v>
      </c>
      <c r="AA1548" s="320"/>
      <c r="AE1548" s="320"/>
    </row>
    <row r="1549" spans="14:31" ht="14" x14ac:dyDescent="0.3">
      <c r="N1549" s="180" t="s">
        <v>3186</v>
      </c>
      <c r="O1549" s="180" t="s">
        <v>4451</v>
      </c>
      <c r="P1549" s="180" t="s">
        <v>76</v>
      </c>
      <c r="Q1549" s="180" t="s">
        <v>4732</v>
      </c>
      <c r="R1549" s="320"/>
      <c r="S1549" s="180" t="s">
        <v>1799</v>
      </c>
      <c r="T1549" s="180" t="s">
        <v>3208</v>
      </c>
      <c r="U1549" s="180" t="s">
        <v>3210</v>
      </c>
      <c r="V1549" s="180" t="s">
        <v>3209</v>
      </c>
      <c r="W1549" s="180" t="s">
        <v>4223</v>
      </c>
      <c r="X1549" s="180" t="s">
        <v>7599</v>
      </c>
      <c r="Y1549" s="180" t="s">
        <v>7598</v>
      </c>
      <c r="Z1549" s="180" t="s">
        <v>338</v>
      </c>
      <c r="AA1549" s="320"/>
      <c r="AE1549" s="320"/>
    </row>
    <row r="1550" spans="14:31" ht="14" x14ac:dyDescent="0.3">
      <c r="N1550" s="180" t="s">
        <v>3186</v>
      </c>
      <c r="O1550" s="180" t="s">
        <v>4776</v>
      </c>
      <c r="P1550" s="180" t="s">
        <v>76</v>
      </c>
      <c r="Q1550" s="180" t="s">
        <v>4775</v>
      </c>
      <c r="R1550" s="320"/>
      <c r="S1550" s="180" t="s">
        <v>1799</v>
      </c>
      <c r="T1550" s="180" t="s">
        <v>3208</v>
      </c>
      <c r="U1550" s="180" t="s">
        <v>3210</v>
      </c>
      <c r="V1550" s="180" t="s">
        <v>3209</v>
      </c>
      <c r="W1550" s="180" t="s">
        <v>4223</v>
      </c>
      <c r="X1550" s="180" t="s">
        <v>7617</v>
      </c>
      <c r="Y1550" s="180" t="s">
        <v>7616</v>
      </c>
      <c r="Z1550" s="180" t="s">
        <v>338</v>
      </c>
      <c r="AA1550" s="320"/>
      <c r="AE1550" s="320"/>
    </row>
    <row r="1551" spans="14:31" ht="14" x14ac:dyDescent="0.3">
      <c r="N1551" s="180" t="s">
        <v>3186</v>
      </c>
      <c r="O1551" s="180" t="s">
        <v>4504</v>
      </c>
      <c r="P1551" s="180" t="s">
        <v>76</v>
      </c>
      <c r="Q1551" s="180" t="s">
        <v>4731</v>
      </c>
      <c r="R1551" s="320"/>
      <c r="S1551" s="180" t="s">
        <v>1799</v>
      </c>
      <c r="T1551" s="180" t="s">
        <v>3208</v>
      </c>
      <c r="U1551" s="180" t="s">
        <v>3210</v>
      </c>
      <c r="V1551" s="180" t="s">
        <v>3209</v>
      </c>
      <c r="W1551" s="180" t="s">
        <v>4223</v>
      </c>
      <c r="X1551" s="180" t="s">
        <v>7624</v>
      </c>
      <c r="Y1551" s="180" t="s">
        <v>7623</v>
      </c>
      <c r="Z1551" s="180" t="s">
        <v>338</v>
      </c>
      <c r="AA1551" s="320"/>
      <c r="AE1551" s="320"/>
    </row>
    <row r="1552" spans="14:31" ht="14" x14ac:dyDescent="0.3">
      <c r="N1552" s="180" t="s">
        <v>3186</v>
      </c>
      <c r="O1552" s="180" t="s">
        <v>4728</v>
      </c>
      <c r="P1552" s="180" t="s">
        <v>76</v>
      </c>
      <c r="Q1552" s="180" t="s">
        <v>4727</v>
      </c>
      <c r="R1552" s="320"/>
      <c r="S1552" s="180" t="s">
        <v>1799</v>
      </c>
      <c r="T1552" s="180" t="s">
        <v>3208</v>
      </c>
      <c r="U1552" s="180" t="s">
        <v>3210</v>
      </c>
      <c r="V1552" s="180" t="s">
        <v>3209</v>
      </c>
      <c r="W1552" s="180" t="s">
        <v>4223</v>
      </c>
      <c r="X1552" s="180" t="s">
        <v>7596</v>
      </c>
      <c r="Y1552" s="180" t="s">
        <v>7595</v>
      </c>
      <c r="Z1552" s="180" t="s">
        <v>338</v>
      </c>
      <c r="AA1552" s="320"/>
      <c r="AE1552" s="320"/>
    </row>
    <row r="1553" spans="14:31" ht="14" x14ac:dyDescent="0.3">
      <c r="N1553" s="180" t="s">
        <v>3186</v>
      </c>
      <c r="O1553" s="180" t="s">
        <v>4769</v>
      </c>
      <c r="P1553" s="180" t="s">
        <v>76</v>
      </c>
      <c r="Q1553" s="180" t="s">
        <v>4768</v>
      </c>
      <c r="R1553" s="320"/>
      <c r="S1553" s="180" t="s">
        <v>1799</v>
      </c>
      <c r="T1553" s="180" t="s">
        <v>3208</v>
      </c>
      <c r="U1553" s="180" t="s">
        <v>3210</v>
      </c>
      <c r="V1553" s="180" t="s">
        <v>3209</v>
      </c>
      <c r="W1553" s="180" t="s">
        <v>3224</v>
      </c>
      <c r="X1553" s="180" t="s">
        <v>7852</v>
      </c>
      <c r="Y1553" s="180" t="s">
        <v>3224</v>
      </c>
      <c r="Z1553" s="180" t="s">
        <v>312</v>
      </c>
      <c r="AA1553" s="320"/>
      <c r="AE1553" s="320"/>
    </row>
    <row r="1554" spans="14:31" ht="14" x14ac:dyDescent="0.3">
      <c r="N1554" s="180" t="s">
        <v>3186</v>
      </c>
      <c r="O1554" s="180" t="s">
        <v>4730</v>
      </c>
      <c r="P1554" s="180" t="s">
        <v>76</v>
      </c>
      <c r="Q1554" s="180" t="s">
        <v>4729</v>
      </c>
      <c r="R1554" s="320"/>
      <c r="S1554" s="180" t="s">
        <v>1799</v>
      </c>
      <c r="T1554" s="180" t="s">
        <v>3208</v>
      </c>
      <c r="U1554" s="180" t="s">
        <v>3210</v>
      </c>
      <c r="V1554" s="180" t="s">
        <v>3209</v>
      </c>
      <c r="W1554" s="180" t="s">
        <v>3224</v>
      </c>
      <c r="X1554" s="180" t="s">
        <v>7851</v>
      </c>
      <c r="Y1554" s="180" t="s">
        <v>7850</v>
      </c>
      <c r="Z1554" s="180" t="s">
        <v>312</v>
      </c>
      <c r="AA1554" s="320"/>
      <c r="AE1554" s="320"/>
    </row>
    <row r="1555" spans="14:31" ht="14" x14ac:dyDescent="0.3">
      <c r="N1555" s="180" t="s">
        <v>3186</v>
      </c>
      <c r="O1555" s="180" t="s">
        <v>4747</v>
      </c>
      <c r="P1555" s="180" t="s">
        <v>76</v>
      </c>
      <c r="Q1555" s="180" t="s">
        <v>4746</v>
      </c>
      <c r="R1555" s="320"/>
      <c r="S1555" s="180" t="s">
        <v>1799</v>
      </c>
      <c r="T1555" s="180" t="s">
        <v>3208</v>
      </c>
      <c r="U1555" s="180" t="s">
        <v>3210</v>
      </c>
      <c r="V1555" s="180" t="s">
        <v>3209</v>
      </c>
      <c r="W1555" s="180" t="s">
        <v>3224</v>
      </c>
      <c r="X1555" s="180" t="s">
        <v>7849</v>
      </c>
      <c r="Y1555" s="180" t="s">
        <v>7848</v>
      </c>
      <c r="Z1555" s="180" t="s">
        <v>312</v>
      </c>
      <c r="AA1555" s="320"/>
      <c r="AE1555" s="320"/>
    </row>
    <row r="1556" spans="14:31" ht="14" x14ac:dyDescent="0.3">
      <c r="N1556" s="180" t="s">
        <v>3186</v>
      </c>
      <c r="O1556" s="180" t="s">
        <v>4751</v>
      </c>
      <c r="P1556" s="180" t="s">
        <v>76</v>
      </c>
      <c r="Q1556" s="180" t="s">
        <v>4750</v>
      </c>
      <c r="R1556" s="320"/>
      <c r="S1556" s="180" t="s">
        <v>1799</v>
      </c>
      <c r="T1556" s="180" t="s">
        <v>3208</v>
      </c>
      <c r="U1556" s="180" t="s">
        <v>3210</v>
      </c>
      <c r="V1556" s="180" t="s">
        <v>3209</v>
      </c>
      <c r="W1556" s="180" t="s">
        <v>3224</v>
      </c>
      <c r="X1556" s="180" t="s">
        <v>7854</v>
      </c>
      <c r="Y1556" s="180" t="s">
        <v>7853</v>
      </c>
      <c r="Z1556" s="180" t="s">
        <v>312</v>
      </c>
      <c r="AA1556" s="320"/>
      <c r="AE1556" s="320"/>
    </row>
    <row r="1557" spans="14:31" ht="14" x14ac:dyDescent="0.3">
      <c r="N1557" s="180" t="s">
        <v>3186</v>
      </c>
      <c r="O1557" s="180" t="s">
        <v>4761</v>
      </c>
      <c r="P1557" s="180" t="s">
        <v>76</v>
      </c>
      <c r="Q1557" s="180" t="s">
        <v>4760</v>
      </c>
      <c r="R1557" s="320"/>
      <c r="S1557" s="180" t="s">
        <v>1799</v>
      </c>
      <c r="T1557" s="180" t="s">
        <v>3208</v>
      </c>
      <c r="U1557" s="180" t="s">
        <v>3210</v>
      </c>
      <c r="V1557" s="180" t="s">
        <v>3209</v>
      </c>
      <c r="W1557" s="180" t="s">
        <v>3213</v>
      </c>
      <c r="X1557" s="180" t="s">
        <v>7865</v>
      </c>
      <c r="Y1557" s="180" t="s">
        <v>3213</v>
      </c>
      <c r="Z1557" s="180" t="s">
        <v>314</v>
      </c>
      <c r="AA1557" s="320"/>
      <c r="AE1557" s="320"/>
    </row>
    <row r="1558" spans="14:31" ht="14" x14ac:dyDescent="0.3">
      <c r="N1558" s="180" t="s">
        <v>3186</v>
      </c>
      <c r="O1558" s="180" t="s">
        <v>4765</v>
      </c>
      <c r="P1558" s="180" t="s">
        <v>76</v>
      </c>
      <c r="Q1558" s="180" t="s">
        <v>4764</v>
      </c>
      <c r="R1558" s="320"/>
      <c r="S1558" s="180" t="s">
        <v>1799</v>
      </c>
      <c r="T1558" s="180" t="s">
        <v>3208</v>
      </c>
      <c r="U1558" s="180" t="s">
        <v>3210</v>
      </c>
      <c r="V1558" s="180" t="s">
        <v>3209</v>
      </c>
      <c r="W1558" s="180" t="s">
        <v>3213</v>
      </c>
      <c r="X1558" s="180" t="s">
        <v>7862</v>
      </c>
      <c r="Y1558" s="180" t="s">
        <v>7861</v>
      </c>
      <c r="Z1558" s="180" t="s">
        <v>314</v>
      </c>
      <c r="AA1558" s="320"/>
      <c r="AE1558" s="320"/>
    </row>
    <row r="1559" spans="14:31" ht="14" x14ac:dyDescent="0.3">
      <c r="N1559" s="180" t="s">
        <v>3186</v>
      </c>
      <c r="O1559" s="180" t="s">
        <v>4734</v>
      </c>
      <c r="P1559" s="180" t="s">
        <v>76</v>
      </c>
      <c r="Q1559" s="180" t="s">
        <v>4733</v>
      </c>
      <c r="R1559" s="320"/>
      <c r="S1559" s="180" t="s">
        <v>1799</v>
      </c>
      <c r="T1559" s="180" t="s">
        <v>3208</v>
      </c>
      <c r="U1559" s="180" t="s">
        <v>3210</v>
      </c>
      <c r="V1559" s="180" t="s">
        <v>3209</v>
      </c>
      <c r="W1559" s="180" t="s">
        <v>3213</v>
      </c>
      <c r="X1559" s="180" t="s">
        <v>7871</v>
      </c>
      <c r="Y1559" s="180" t="s">
        <v>7870</v>
      </c>
      <c r="Z1559" s="180" t="s">
        <v>314</v>
      </c>
      <c r="AA1559" s="320"/>
      <c r="AE1559" s="320"/>
    </row>
    <row r="1560" spans="14:31" ht="14" x14ac:dyDescent="0.3">
      <c r="N1560" s="180" t="s">
        <v>3186</v>
      </c>
      <c r="O1560" s="180" t="s">
        <v>3186</v>
      </c>
      <c r="P1560" s="180" t="s">
        <v>76</v>
      </c>
      <c r="Q1560" s="180" t="s">
        <v>4725</v>
      </c>
      <c r="R1560" s="320"/>
      <c r="S1560" s="180" t="s">
        <v>1799</v>
      </c>
      <c r="T1560" s="180" t="s">
        <v>3208</v>
      </c>
      <c r="U1560" s="180" t="s">
        <v>3210</v>
      </c>
      <c r="V1560" s="180" t="s">
        <v>3209</v>
      </c>
      <c r="W1560" s="180" t="s">
        <v>3213</v>
      </c>
      <c r="X1560" s="180" t="s">
        <v>7864</v>
      </c>
      <c r="Y1560" s="180" t="s">
        <v>7863</v>
      </c>
      <c r="Z1560" s="180" t="s">
        <v>314</v>
      </c>
      <c r="AA1560" s="320"/>
      <c r="AE1560" s="320"/>
    </row>
    <row r="1561" spans="14:31" ht="14" x14ac:dyDescent="0.3">
      <c r="N1561" s="180" t="s">
        <v>3186</v>
      </c>
      <c r="O1561" s="180" t="s">
        <v>4755</v>
      </c>
      <c r="P1561" s="180" t="s">
        <v>76</v>
      </c>
      <c r="Q1561" s="180" t="s">
        <v>4754</v>
      </c>
      <c r="R1561" s="320"/>
      <c r="S1561" s="180" t="s">
        <v>1799</v>
      </c>
      <c r="T1561" s="180" t="s">
        <v>3208</v>
      </c>
      <c r="U1561" s="180" t="s">
        <v>3210</v>
      </c>
      <c r="V1561" s="180" t="s">
        <v>3209</v>
      </c>
      <c r="W1561" s="180" t="s">
        <v>3213</v>
      </c>
      <c r="X1561" s="180" t="s">
        <v>7860</v>
      </c>
      <c r="Y1561" s="180" t="s">
        <v>7859</v>
      </c>
      <c r="Z1561" s="180" t="s">
        <v>314</v>
      </c>
      <c r="AA1561" s="320"/>
      <c r="AE1561" s="320"/>
    </row>
    <row r="1562" spans="14:31" ht="14" x14ac:dyDescent="0.3">
      <c r="N1562" s="180" t="s">
        <v>3186</v>
      </c>
      <c r="O1562" s="180" t="s">
        <v>2625</v>
      </c>
      <c r="P1562" s="180" t="s">
        <v>76</v>
      </c>
      <c r="Q1562" s="180" t="s">
        <v>4726</v>
      </c>
      <c r="R1562" s="320"/>
      <c r="S1562" s="180" t="s">
        <v>1799</v>
      </c>
      <c r="T1562" s="180" t="s">
        <v>3208</v>
      </c>
      <c r="U1562" s="180" t="s">
        <v>3210</v>
      </c>
      <c r="V1562" s="180" t="s">
        <v>3209</v>
      </c>
      <c r="W1562" s="180" t="s">
        <v>3213</v>
      </c>
      <c r="X1562" s="180" t="s">
        <v>7856</v>
      </c>
      <c r="Y1562" s="180" t="s">
        <v>7855</v>
      </c>
      <c r="Z1562" s="180" t="s">
        <v>314</v>
      </c>
      <c r="AA1562" s="320"/>
      <c r="AE1562" s="320"/>
    </row>
    <row r="1563" spans="14:31" ht="14" x14ac:dyDescent="0.3">
      <c r="N1563" s="180" t="s">
        <v>3186</v>
      </c>
      <c r="O1563" s="180" t="s">
        <v>3195</v>
      </c>
      <c r="P1563" s="180" t="s">
        <v>76</v>
      </c>
      <c r="Q1563" s="180" t="s">
        <v>4757</v>
      </c>
      <c r="R1563" s="320"/>
      <c r="S1563" s="180" t="s">
        <v>1799</v>
      </c>
      <c r="T1563" s="180" t="s">
        <v>3208</v>
      </c>
      <c r="U1563" s="180" t="s">
        <v>3210</v>
      </c>
      <c r="V1563" s="180" t="s">
        <v>3209</v>
      </c>
      <c r="W1563" s="180" t="s">
        <v>3213</v>
      </c>
      <c r="X1563" s="180" t="s">
        <v>7867</v>
      </c>
      <c r="Y1563" s="180" t="s">
        <v>7866</v>
      </c>
      <c r="Z1563" s="180" t="s">
        <v>314</v>
      </c>
      <c r="AA1563" s="320"/>
      <c r="AE1563" s="320"/>
    </row>
    <row r="1564" spans="14:31" ht="14" x14ac:dyDescent="0.3">
      <c r="N1564" s="180" t="s">
        <v>3166</v>
      </c>
      <c r="O1564" s="180" t="s">
        <v>6625</v>
      </c>
      <c r="P1564" s="180" t="s">
        <v>401</v>
      </c>
      <c r="Q1564" s="180" t="s">
        <v>6624</v>
      </c>
      <c r="R1564" s="320"/>
      <c r="S1564" s="180" t="s">
        <v>1799</v>
      </c>
      <c r="T1564" s="180" t="s">
        <v>3208</v>
      </c>
      <c r="U1564" s="180" t="s">
        <v>3210</v>
      </c>
      <c r="V1564" s="180" t="s">
        <v>3209</v>
      </c>
      <c r="W1564" s="180" t="s">
        <v>3213</v>
      </c>
      <c r="X1564" s="180" t="s">
        <v>7858</v>
      </c>
      <c r="Y1564" s="180" t="s">
        <v>7857</v>
      </c>
      <c r="Z1564" s="180" t="s">
        <v>314</v>
      </c>
      <c r="AA1564" s="320"/>
      <c r="AE1564" s="320"/>
    </row>
    <row r="1565" spans="14:31" ht="14" x14ac:dyDescent="0.3">
      <c r="N1565" s="180" t="s">
        <v>3166</v>
      </c>
      <c r="O1565" s="180" t="s">
        <v>6615</v>
      </c>
      <c r="P1565" s="180" t="s">
        <v>401</v>
      </c>
      <c r="Q1565" s="180" t="s">
        <v>6614</v>
      </c>
      <c r="R1565" s="320"/>
      <c r="S1565" s="180" t="s">
        <v>1799</v>
      </c>
      <c r="T1565" s="180" t="s">
        <v>3208</v>
      </c>
      <c r="U1565" s="180" t="s">
        <v>3210</v>
      </c>
      <c r="V1565" s="180" t="s">
        <v>3209</v>
      </c>
      <c r="W1565" s="180" t="s">
        <v>3213</v>
      </c>
      <c r="X1565" s="180" t="s">
        <v>7869</v>
      </c>
      <c r="Y1565" s="180" t="s">
        <v>7868</v>
      </c>
      <c r="Z1565" s="180" t="s">
        <v>314</v>
      </c>
      <c r="AA1565" s="320"/>
      <c r="AE1565" s="320"/>
    </row>
    <row r="1566" spans="14:31" ht="14" x14ac:dyDescent="0.3">
      <c r="N1566" s="180" t="s">
        <v>3166</v>
      </c>
      <c r="O1566" s="180" t="s">
        <v>6617</v>
      </c>
      <c r="P1566" s="180" t="s">
        <v>401</v>
      </c>
      <c r="Q1566" s="180" t="s">
        <v>6616</v>
      </c>
      <c r="R1566" s="320"/>
      <c r="S1566" s="180" t="s">
        <v>1799</v>
      </c>
      <c r="T1566" s="180" t="s">
        <v>3208</v>
      </c>
      <c r="U1566" s="180" t="s">
        <v>3210</v>
      </c>
      <c r="V1566" s="180" t="s">
        <v>3209</v>
      </c>
      <c r="W1566" s="180" t="s">
        <v>3214</v>
      </c>
      <c r="X1566" s="180" t="s">
        <v>7872</v>
      </c>
      <c r="Y1566" s="180" t="s">
        <v>4421</v>
      </c>
      <c r="Z1566" s="180" t="s">
        <v>316</v>
      </c>
      <c r="AA1566" s="320"/>
      <c r="AE1566" s="320"/>
    </row>
    <row r="1567" spans="14:31" ht="14" x14ac:dyDescent="0.3">
      <c r="N1567" s="180" t="s">
        <v>3166</v>
      </c>
      <c r="O1567" s="180" t="s">
        <v>6600</v>
      </c>
      <c r="P1567" s="180" t="s">
        <v>401</v>
      </c>
      <c r="Q1567" s="180" t="s">
        <v>6599</v>
      </c>
      <c r="R1567" s="320"/>
      <c r="S1567" s="180" t="s">
        <v>1799</v>
      </c>
      <c r="T1567" s="180" t="s">
        <v>3208</v>
      </c>
      <c r="U1567" s="180" t="s">
        <v>3210</v>
      </c>
      <c r="V1567" s="180" t="s">
        <v>3209</v>
      </c>
      <c r="W1567" s="180" t="s">
        <v>3214</v>
      </c>
      <c r="X1567" s="180" t="s">
        <v>7873</v>
      </c>
      <c r="Y1567" s="180" t="s">
        <v>1074</v>
      </c>
      <c r="Z1567" s="180" t="s">
        <v>316</v>
      </c>
      <c r="AA1567" s="320"/>
      <c r="AE1567" s="320"/>
    </row>
    <row r="1568" spans="14:31" ht="14" x14ac:dyDescent="0.3">
      <c r="N1568" s="180" t="s">
        <v>3166</v>
      </c>
      <c r="O1568" s="180" t="s">
        <v>5733</v>
      </c>
      <c r="P1568" s="180" t="s">
        <v>401</v>
      </c>
      <c r="Q1568" s="180" t="s">
        <v>6621</v>
      </c>
      <c r="R1568" s="320"/>
      <c r="S1568" s="180" t="s">
        <v>1799</v>
      </c>
      <c r="T1568" s="180" t="s">
        <v>3208</v>
      </c>
      <c r="U1568" s="180" t="s">
        <v>3210</v>
      </c>
      <c r="V1568" s="180" t="s">
        <v>3209</v>
      </c>
      <c r="W1568" s="180" t="s">
        <v>3214</v>
      </c>
      <c r="X1568" s="180" t="s">
        <v>7874</v>
      </c>
      <c r="Y1568" s="180" t="s">
        <v>7875</v>
      </c>
      <c r="Z1568" s="180" t="s">
        <v>316</v>
      </c>
      <c r="AA1568" s="320"/>
      <c r="AE1568" s="320"/>
    </row>
    <row r="1569" spans="14:31" ht="14" x14ac:dyDescent="0.3">
      <c r="N1569" s="180" t="s">
        <v>3166</v>
      </c>
      <c r="O1569" s="180" t="s">
        <v>6609</v>
      </c>
      <c r="P1569" s="180" t="s">
        <v>401</v>
      </c>
      <c r="Q1569" s="180" t="s">
        <v>6608</v>
      </c>
      <c r="R1569" s="320"/>
      <c r="S1569" s="180" t="s">
        <v>1799</v>
      </c>
      <c r="T1569" s="180" t="s">
        <v>3208</v>
      </c>
      <c r="U1569" s="180" t="s">
        <v>3210</v>
      </c>
      <c r="V1569" s="180" t="s">
        <v>3209</v>
      </c>
      <c r="W1569" s="180" t="s">
        <v>3214</v>
      </c>
      <c r="X1569" s="180" t="s">
        <v>7876</v>
      </c>
      <c r="Y1569" s="180" t="s">
        <v>7877</v>
      </c>
      <c r="Z1569" s="180" t="s">
        <v>316</v>
      </c>
      <c r="AA1569" s="320"/>
      <c r="AE1569" s="320"/>
    </row>
    <row r="1570" spans="14:31" ht="14" x14ac:dyDescent="0.3">
      <c r="N1570" s="180" t="s">
        <v>3166</v>
      </c>
      <c r="O1570" s="180" t="s">
        <v>6611</v>
      </c>
      <c r="P1570" s="180" t="s">
        <v>401</v>
      </c>
      <c r="Q1570" s="180" t="s">
        <v>6610</v>
      </c>
      <c r="R1570" s="320"/>
      <c r="S1570" s="180" t="s">
        <v>1799</v>
      </c>
      <c r="T1570" s="180" t="s">
        <v>3208</v>
      </c>
      <c r="U1570" s="180" t="s">
        <v>3210</v>
      </c>
      <c r="V1570" s="180" t="s">
        <v>3209</v>
      </c>
      <c r="W1570" s="180" t="s">
        <v>3214</v>
      </c>
      <c r="X1570" s="180" t="s">
        <v>7878</v>
      </c>
      <c r="Y1570" s="180" t="s">
        <v>7879</v>
      </c>
      <c r="Z1570" s="180" t="s">
        <v>316</v>
      </c>
      <c r="AA1570" s="320"/>
      <c r="AE1570" s="320"/>
    </row>
    <row r="1571" spans="14:31" ht="14" x14ac:dyDescent="0.3">
      <c r="N1571" s="180" t="s">
        <v>3166</v>
      </c>
      <c r="O1571" s="180" t="s">
        <v>6607</v>
      </c>
      <c r="P1571" s="180" t="s">
        <v>401</v>
      </c>
      <c r="Q1571" s="180" t="s">
        <v>6606</v>
      </c>
      <c r="R1571" s="320"/>
      <c r="S1571" s="180" t="s">
        <v>1799</v>
      </c>
      <c r="T1571" s="180" t="s">
        <v>3208</v>
      </c>
      <c r="U1571" s="180" t="s">
        <v>3210</v>
      </c>
      <c r="V1571" s="180" t="s">
        <v>3209</v>
      </c>
      <c r="W1571" s="180" t="s">
        <v>3214</v>
      </c>
      <c r="X1571" s="180" t="s">
        <v>7880</v>
      </c>
      <c r="Y1571" s="180" t="s">
        <v>7881</v>
      </c>
      <c r="Z1571" s="180" t="s">
        <v>316</v>
      </c>
      <c r="AA1571" s="320"/>
      <c r="AE1571" s="320"/>
    </row>
    <row r="1572" spans="14:31" ht="14" x14ac:dyDescent="0.3">
      <c r="N1572" s="180" t="s">
        <v>3166</v>
      </c>
      <c r="O1572" s="180" t="s">
        <v>6623</v>
      </c>
      <c r="P1572" s="180" t="s">
        <v>401</v>
      </c>
      <c r="Q1572" s="180" t="s">
        <v>6622</v>
      </c>
      <c r="R1572" s="320"/>
      <c r="S1572" s="180" t="s">
        <v>1799</v>
      </c>
      <c r="T1572" s="180" t="s">
        <v>3208</v>
      </c>
      <c r="U1572" s="180" t="s">
        <v>3210</v>
      </c>
      <c r="V1572" s="180" t="s">
        <v>3209</v>
      </c>
      <c r="W1572" s="180" t="s">
        <v>3214</v>
      </c>
      <c r="X1572" s="180" t="s">
        <v>7882</v>
      </c>
      <c r="Y1572" s="180" t="s">
        <v>3075</v>
      </c>
      <c r="Z1572" s="180" t="s">
        <v>316</v>
      </c>
      <c r="AA1572" s="320"/>
      <c r="AE1572" s="320"/>
    </row>
    <row r="1573" spans="14:31" ht="14" x14ac:dyDescent="0.3">
      <c r="N1573" s="180" t="s">
        <v>3166</v>
      </c>
      <c r="O1573" s="180" t="s">
        <v>6596</v>
      </c>
      <c r="P1573" s="180" t="s">
        <v>401</v>
      </c>
      <c r="Q1573" s="180" t="s">
        <v>6595</v>
      </c>
      <c r="R1573" s="320"/>
      <c r="S1573" s="180" t="s">
        <v>1799</v>
      </c>
      <c r="T1573" s="180" t="s">
        <v>3208</v>
      </c>
      <c r="U1573" s="180" t="s">
        <v>3210</v>
      </c>
      <c r="V1573" s="180" t="s">
        <v>3209</v>
      </c>
      <c r="W1573" s="180" t="s">
        <v>3214</v>
      </c>
      <c r="X1573" s="180" t="s">
        <v>7883</v>
      </c>
      <c r="Y1573" s="180" t="s">
        <v>7884</v>
      </c>
      <c r="Z1573" s="180" t="s">
        <v>316</v>
      </c>
      <c r="AA1573" s="320"/>
      <c r="AE1573" s="320"/>
    </row>
    <row r="1574" spans="14:31" ht="14" x14ac:dyDescent="0.3">
      <c r="N1574" s="180" t="s">
        <v>3166</v>
      </c>
      <c r="O1574" s="180" t="s">
        <v>4435</v>
      </c>
      <c r="P1574" s="180" t="s">
        <v>401</v>
      </c>
      <c r="Q1574" s="180" t="s">
        <v>6618</v>
      </c>
      <c r="R1574" s="320"/>
      <c r="S1574" s="180" t="s">
        <v>1799</v>
      </c>
      <c r="T1574" s="180" t="s">
        <v>3208</v>
      </c>
      <c r="U1574" s="180" t="s">
        <v>3210</v>
      </c>
      <c r="V1574" s="180" t="s">
        <v>3209</v>
      </c>
      <c r="W1574" s="180" t="s">
        <v>3214</v>
      </c>
      <c r="X1574" s="180" t="s">
        <v>7885</v>
      </c>
      <c r="Y1574" s="180" t="s">
        <v>7886</v>
      </c>
      <c r="Z1574" s="180" t="s">
        <v>316</v>
      </c>
      <c r="AA1574" s="320"/>
      <c r="AE1574" s="320"/>
    </row>
    <row r="1575" spans="14:31" ht="14" x14ac:dyDescent="0.3">
      <c r="N1575" s="180" t="s">
        <v>3166</v>
      </c>
      <c r="O1575" s="180" t="s">
        <v>6602</v>
      </c>
      <c r="P1575" s="180" t="s">
        <v>401</v>
      </c>
      <c r="Q1575" s="180" t="s">
        <v>6601</v>
      </c>
      <c r="R1575" s="320"/>
      <c r="S1575" s="180" t="s">
        <v>1799</v>
      </c>
      <c r="T1575" s="180" t="s">
        <v>3208</v>
      </c>
      <c r="U1575" s="180" t="s">
        <v>3210</v>
      </c>
      <c r="V1575" s="180" t="s">
        <v>3209</v>
      </c>
      <c r="W1575" s="180" t="s">
        <v>3223</v>
      </c>
      <c r="X1575" s="180" t="s">
        <v>7887</v>
      </c>
      <c r="Y1575" s="180" t="s">
        <v>7888</v>
      </c>
      <c r="Z1575" s="180" t="s">
        <v>318</v>
      </c>
      <c r="AA1575" s="320"/>
      <c r="AE1575" s="320"/>
    </row>
    <row r="1576" spans="14:31" ht="14" x14ac:dyDescent="0.3">
      <c r="N1576" s="180" t="s">
        <v>3166</v>
      </c>
      <c r="O1576" s="180" t="s">
        <v>6620</v>
      </c>
      <c r="P1576" s="180" t="s">
        <v>401</v>
      </c>
      <c r="Q1576" s="180" t="s">
        <v>6619</v>
      </c>
      <c r="R1576" s="320"/>
      <c r="S1576" s="180" t="s">
        <v>1799</v>
      </c>
      <c r="T1576" s="180" t="s">
        <v>3208</v>
      </c>
      <c r="U1576" s="180" t="s">
        <v>3210</v>
      </c>
      <c r="V1576" s="180" t="s">
        <v>3209</v>
      </c>
      <c r="W1576" s="180" t="s">
        <v>3223</v>
      </c>
      <c r="X1576" s="180" t="s">
        <v>7889</v>
      </c>
      <c r="Y1576" s="180" t="s">
        <v>7890</v>
      </c>
      <c r="Z1576" s="180" t="s">
        <v>318</v>
      </c>
      <c r="AA1576" s="320"/>
      <c r="AE1576" s="320"/>
    </row>
    <row r="1577" spans="14:31" ht="14" x14ac:dyDescent="0.3">
      <c r="N1577" s="180" t="s">
        <v>3166</v>
      </c>
      <c r="O1577" s="180" t="s">
        <v>6605</v>
      </c>
      <c r="P1577" s="180" t="s">
        <v>401</v>
      </c>
      <c r="Q1577" s="180" t="s">
        <v>6604</v>
      </c>
      <c r="R1577" s="320"/>
      <c r="S1577" s="180" t="s">
        <v>1799</v>
      </c>
      <c r="T1577" s="180" t="s">
        <v>3208</v>
      </c>
      <c r="U1577" s="180" t="s">
        <v>3210</v>
      </c>
      <c r="V1577" s="180" t="s">
        <v>3209</v>
      </c>
      <c r="W1577" s="180" t="s">
        <v>3223</v>
      </c>
      <c r="X1577" s="180" t="s">
        <v>7891</v>
      </c>
      <c r="Y1577" s="180" t="s">
        <v>7892</v>
      </c>
      <c r="Z1577" s="180" t="s">
        <v>318</v>
      </c>
      <c r="AA1577" s="320"/>
      <c r="AE1577" s="320"/>
    </row>
    <row r="1578" spans="14:31" ht="14" x14ac:dyDescent="0.3">
      <c r="N1578" s="180" t="s">
        <v>3166</v>
      </c>
      <c r="O1578" s="180" t="s">
        <v>6594</v>
      </c>
      <c r="P1578" s="180" t="s">
        <v>401</v>
      </c>
      <c r="Q1578" s="180" t="s">
        <v>6593</v>
      </c>
      <c r="R1578" s="320"/>
      <c r="S1578" s="180" t="s">
        <v>1799</v>
      </c>
      <c r="T1578" s="180" t="s">
        <v>3208</v>
      </c>
      <c r="U1578" s="180" t="s">
        <v>3210</v>
      </c>
      <c r="V1578" s="180" t="s">
        <v>3209</v>
      </c>
      <c r="W1578" s="180" t="s">
        <v>3223</v>
      </c>
      <c r="X1578" s="180" t="s">
        <v>7893</v>
      </c>
      <c r="Y1578" s="180" t="s">
        <v>7894</v>
      </c>
      <c r="Z1578" s="180" t="s">
        <v>318</v>
      </c>
      <c r="AA1578" s="320"/>
      <c r="AE1578" s="320"/>
    </row>
    <row r="1579" spans="14:31" ht="14" x14ac:dyDescent="0.3">
      <c r="N1579" s="180" t="s">
        <v>3166</v>
      </c>
      <c r="O1579" s="180" t="s">
        <v>6613</v>
      </c>
      <c r="P1579" s="180" t="s">
        <v>401</v>
      </c>
      <c r="Q1579" s="180" t="s">
        <v>6612</v>
      </c>
      <c r="R1579" s="320"/>
      <c r="S1579" s="180" t="s">
        <v>1799</v>
      </c>
      <c r="T1579" s="180" t="s">
        <v>3208</v>
      </c>
      <c r="U1579" s="180" t="s">
        <v>3210</v>
      </c>
      <c r="V1579" s="180" t="s">
        <v>3209</v>
      </c>
      <c r="W1579" s="180" t="s">
        <v>3223</v>
      </c>
      <c r="X1579" s="180" t="s">
        <v>7895</v>
      </c>
      <c r="Y1579" s="180" t="s">
        <v>7896</v>
      </c>
      <c r="Z1579" s="180" t="s">
        <v>318</v>
      </c>
      <c r="AA1579" s="320"/>
      <c r="AE1579" s="320"/>
    </row>
    <row r="1580" spans="14:31" ht="14" x14ac:dyDescent="0.3">
      <c r="N1580" s="180" t="s">
        <v>3166</v>
      </c>
      <c r="O1580" s="180" t="s">
        <v>4982</v>
      </c>
      <c r="P1580" s="180" t="s">
        <v>401</v>
      </c>
      <c r="Q1580" s="180" t="s">
        <v>6603</v>
      </c>
      <c r="R1580" s="320"/>
      <c r="S1580" s="180" t="s">
        <v>1799</v>
      </c>
      <c r="T1580" s="180" t="s">
        <v>3208</v>
      </c>
      <c r="U1580" s="180" t="s">
        <v>3210</v>
      </c>
      <c r="V1580" s="180" t="s">
        <v>3209</v>
      </c>
      <c r="W1580" s="180" t="s">
        <v>3223</v>
      </c>
      <c r="X1580" s="180" t="s">
        <v>7897</v>
      </c>
      <c r="Y1580" s="180" t="s">
        <v>7898</v>
      </c>
      <c r="Z1580" s="180" t="s">
        <v>318</v>
      </c>
      <c r="AA1580" s="320"/>
      <c r="AE1580" s="320"/>
    </row>
    <row r="1581" spans="14:31" ht="14" x14ac:dyDescent="0.3">
      <c r="N1581" s="180" t="s">
        <v>3166</v>
      </c>
      <c r="O1581" s="180" t="s">
        <v>6598</v>
      </c>
      <c r="P1581" s="180" t="s">
        <v>401</v>
      </c>
      <c r="Q1581" s="180" t="s">
        <v>6597</v>
      </c>
      <c r="R1581" s="320"/>
      <c r="S1581" s="180" t="s">
        <v>1799</v>
      </c>
      <c r="T1581" s="180" t="s">
        <v>3208</v>
      </c>
      <c r="U1581" s="180" t="s">
        <v>3210</v>
      </c>
      <c r="V1581" s="180" t="s">
        <v>3209</v>
      </c>
      <c r="W1581" s="180" t="s">
        <v>3223</v>
      </c>
      <c r="X1581" s="180" t="s">
        <v>7899</v>
      </c>
      <c r="Y1581" s="180" t="s">
        <v>7900</v>
      </c>
      <c r="Z1581" s="180" t="s">
        <v>318</v>
      </c>
      <c r="AA1581" s="320"/>
      <c r="AE1581" s="320"/>
    </row>
    <row r="1582" spans="14:31" ht="14" x14ac:dyDescent="0.3">
      <c r="N1582" s="180" t="s">
        <v>3214</v>
      </c>
      <c r="O1582" s="180" t="s">
        <v>1074</v>
      </c>
      <c r="P1582" s="180" t="s">
        <v>316</v>
      </c>
      <c r="Q1582" s="180" t="s">
        <v>7873</v>
      </c>
      <c r="R1582" s="320"/>
      <c r="S1582" s="180" t="s">
        <v>1799</v>
      </c>
      <c r="T1582" s="180" t="s">
        <v>3208</v>
      </c>
      <c r="U1582" s="180" t="s">
        <v>3210</v>
      </c>
      <c r="V1582" s="180" t="s">
        <v>3209</v>
      </c>
      <c r="W1582" s="180" t="s">
        <v>3223</v>
      </c>
      <c r="X1582" s="180" t="s">
        <v>7901</v>
      </c>
      <c r="Y1582" s="180" t="s">
        <v>7902</v>
      </c>
      <c r="Z1582" s="180" t="s">
        <v>318</v>
      </c>
      <c r="AA1582" s="320"/>
      <c r="AE1582" s="320"/>
    </row>
    <row r="1583" spans="14:31" ht="14" x14ac:dyDescent="0.3">
      <c r="N1583" s="180" t="s">
        <v>3214</v>
      </c>
      <c r="O1583" s="180" t="s">
        <v>7886</v>
      </c>
      <c r="P1583" s="180" t="s">
        <v>316</v>
      </c>
      <c r="Q1583" s="180" t="s">
        <v>7885</v>
      </c>
      <c r="R1583" s="320"/>
      <c r="S1583" s="180" t="s">
        <v>1799</v>
      </c>
      <c r="T1583" s="180" t="s">
        <v>3208</v>
      </c>
      <c r="U1583" s="180" t="s">
        <v>3210</v>
      </c>
      <c r="V1583" s="180" t="s">
        <v>3209</v>
      </c>
      <c r="W1583" s="180" t="s">
        <v>3223</v>
      </c>
      <c r="X1583" s="180" t="s">
        <v>7903</v>
      </c>
      <c r="Y1583" s="180" t="s">
        <v>7904</v>
      </c>
      <c r="Z1583" s="180" t="s">
        <v>318</v>
      </c>
      <c r="AA1583" s="320"/>
      <c r="AE1583" s="320"/>
    </row>
    <row r="1584" spans="14:31" ht="14" x14ac:dyDescent="0.3">
      <c r="N1584" s="180" t="s">
        <v>3214</v>
      </c>
      <c r="O1584" s="180" t="s">
        <v>7877</v>
      </c>
      <c r="P1584" s="180" t="s">
        <v>316</v>
      </c>
      <c r="Q1584" s="180" t="s">
        <v>7876</v>
      </c>
      <c r="R1584" s="320"/>
      <c r="S1584" s="180" t="s">
        <v>1799</v>
      </c>
      <c r="T1584" s="180" t="s">
        <v>3208</v>
      </c>
      <c r="U1584" s="180" t="s">
        <v>3210</v>
      </c>
      <c r="V1584" s="180" t="s">
        <v>3209</v>
      </c>
      <c r="W1584" s="180" t="s">
        <v>3223</v>
      </c>
      <c r="X1584" s="180" t="s">
        <v>7905</v>
      </c>
      <c r="Y1584" s="180" t="s">
        <v>7906</v>
      </c>
      <c r="Z1584" s="180" t="s">
        <v>318</v>
      </c>
      <c r="AA1584" s="320"/>
      <c r="AE1584" s="320"/>
    </row>
    <row r="1585" spans="14:31" ht="14" x14ac:dyDescent="0.3">
      <c r="N1585" s="180" t="s">
        <v>3214</v>
      </c>
      <c r="O1585" s="180" t="s">
        <v>7879</v>
      </c>
      <c r="P1585" s="180" t="s">
        <v>316</v>
      </c>
      <c r="Q1585" s="180" t="s">
        <v>7878</v>
      </c>
      <c r="R1585" s="320"/>
      <c r="S1585" s="180" t="s">
        <v>1799</v>
      </c>
      <c r="T1585" s="180" t="s">
        <v>3208</v>
      </c>
      <c r="U1585" s="180" t="s">
        <v>3210</v>
      </c>
      <c r="V1585" s="180" t="s">
        <v>3209</v>
      </c>
      <c r="W1585" s="180" t="s">
        <v>3223</v>
      </c>
      <c r="X1585" s="180" t="s">
        <v>7907</v>
      </c>
      <c r="Y1585" s="180" t="s">
        <v>7908</v>
      </c>
      <c r="Z1585" s="180" t="s">
        <v>318</v>
      </c>
      <c r="AA1585" s="320"/>
      <c r="AE1585" s="320"/>
    </row>
    <row r="1586" spans="14:31" ht="14" x14ac:dyDescent="0.3">
      <c r="N1586" s="180" t="s">
        <v>3214</v>
      </c>
      <c r="O1586" s="180" t="s">
        <v>7881</v>
      </c>
      <c r="P1586" s="180" t="s">
        <v>316</v>
      </c>
      <c r="Q1586" s="180" t="s">
        <v>7880</v>
      </c>
      <c r="R1586" s="320"/>
      <c r="S1586" s="180" t="s">
        <v>1799</v>
      </c>
      <c r="T1586" s="180" t="s">
        <v>3208</v>
      </c>
      <c r="U1586" s="180" t="s">
        <v>3210</v>
      </c>
      <c r="V1586" s="180" t="s">
        <v>3209</v>
      </c>
      <c r="W1586" s="180" t="s">
        <v>3223</v>
      </c>
      <c r="X1586" s="180" t="s">
        <v>7909</v>
      </c>
      <c r="Y1586" s="180" t="s">
        <v>7910</v>
      </c>
      <c r="Z1586" s="180" t="s">
        <v>318</v>
      </c>
      <c r="AA1586" s="320"/>
      <c r="AE1586" s="320"/>
    </row>
    <row r="1587" spans="14:31" ht="14" x14ac:dyDescent="0.3">
      <c r="N1587" s="180" t="s">
        <v>3214</v>
      </c>
      <c r="O1587" s="180" t="s">
        <v>4421</v>
      </c>
      <c r="P1587" s="180" t="s">
        <v>316</v>
      </c>
      <c r="Q1587" s="180" t="s">
        <v>7872</v>
      </c>
      <c r="R1587" s="320"/>
      <c r="S1587" s="180" t="s">
        <v>1799</v>
      </c>
      <c r="T1587" s="180" t="s">
        <v>3208</v>
      </c>
      <c r="U1587" s="180" t="s">
        <v>3210</v>
      </c>
      <c r="V1587" s="180" t="s">
        <v>3209</v>
      </c>
      <c r="W1587" s="180" t="s">
        <v>3223</v>
      </c>
      <c r="X1587" s="180" t="s">
        <v>7911</v>
      </c>
      <c r="Y1587" s="180" t="s">
        <v>7912</v>
      </c>
      <c r="Z1587" s="180" t="s">
        <v>318</v>
      </c>
      <c r="AA1587" s="320"/>
      <c r="AE1587" s="320"/>
    </row>
    <row r="1588" spans="14:31" ht="14" x14ac:dyDescent="0.3">
      <c r="N1588" s="180" t="s">
        <v>3214</v>
      </c>
      <c r="O1588" s="180" t="s">
        <v>7875</v>
      </c>
      <c r="P1588" s="180" t="s">
        <v>316</v>
      </c>
      <c r="Q1588" s="180" t="s">
        <v>7874</v>
      </c>
      <c r="R1588" s="320"/>
      <c r="S1588" s="180" t="s">
        <v>1799</v>
      </c>
      <c r="T1588" s="180" t="s">
        <v>3208</v>
      </c>
      <c r="U1588" s="180" t="s">
        <v>3210</v>
      </c>
      <c r="V1588" s="180" t="s">
        <v>3209</v>
      </c>
      <c r="W1588" s="180" t="s">
        <v>3223</v>
      </c>
      <c r="X1588" s="180" t="s">
        <v>7913</v>
      </c>
      <c r="Y1588" s="180" t="s">
        <v>7914</v>
      </c>
      <c r="Z1588" s="180" t="s">
        <v>318</v>
      </c>
      <c r="AA1588" s="320"/>
      <c r="AE1588" s="320"/>
    </row>
    <row r="1589" spans="14:31" ht="14" x14ac:dyDescent="0.3">
      <c r="N1589" s="180" t="s">
        <v>3214</v>
      </c>
      <c r="O1589" s="180" t="s">
        <v>3075</v>
      </c>
      <c r="P1589" s="180" t="s">
        <v>316</v>
      </c>
      <c r="Q1589" s="180" t="s">
        <v>7882</v>
      </c>
      <c r="R1589" s="320"/>
      <c r="S1589" s="180" t="s">
        <v>1799</v>
      </c>
      <c r="T1589" s="180" t="s">
        <v>3208</v>
      </c>
      <c r="U1589" s="180" t="s">
        <v>3210</v>
      </c>
      <c r="V1589" s="180" t="s">
        <v>3209</v>
      </c>
      <c r="W1589" s="180" t="s">
        <v>3223</v>
      </c>
      <c r="X1589" s="180" t="s">
        <v>7915</v>
      </c>
      <c r="Y1589" s="180" t="s">
        <v>7916</v>
      </c>
      <c r="Z1589" s="180" t="s">
        <v>318</v>
      </c>
      <c r="AA1589" s="320"/>
      <c r="AE1589" s="320"/>
    </row>
    <row r="1590" spans="14:31" ht="14" x14ac:dyDescent="0.3">
      <c r="N1590" s="180" t="s">
        <v>3214</v>
      </c>
      <c r="O1590" s="180" t="s">
        <v>7884</v>
      </c>
      <c r="P1590" s="180" t="s">
        <v>316</v>
      </c>
      <c r="Q1590" s="180" t="s">
        <v>7883</v>
      </c>
      <c r="R1590" s="320"/>
      <c r="S1590" s="180" t="s">
        <v>1799</v>
      </c>
      <c r="T1590" s="180" t="s">
        <v>3208</v>
      </c>
      <c r="U1590" s="180" t="s">
        <v>3210</v>
      </c>
      <c r="V1590" s="180" t="s">
        <v>3209</v>
      </c>
      <c r="W1590" s="180" t="s">
        <v>3223</v>
      </c>
      <c r="X1590" s="180" t="s">
        <v>7917</v>
      </c>
      <c r="Y1590" s="180" t="s">
        <v>7918</v>
      </c>
      <c r="Z1590" s="180" t="s">
        <v>318</v>
      </c>
      <c r="AA1590" s="320"/>
      <c r="AE1590" s="320"/>
    </row>
    <row r="1591" spans="14:31" ht="14" x14ac:dyDescent="0.3">
      <c r="N1591" s="180" t="s">
        <v>3245</v>
      </c>
      <c r="O1591" s="180" t="s">
        <v>7594</v>
      </c>
      <c r="P1591" s="180" t="s">
        <v>267</v>
      </c>
      <c r="Q1591" s="180" t="s">
        <v>7593</v>
      </c>
      <c r="R1591" s="320"/>
      <c r="S1591" s="180" t="s">
        <v>1799</v>
      </c>
      <c r="T1591" s="180" t="s">
        <v>3208</v>
      </c>
      <c r="U1591" s="180" t="s">
        <v>3210</v>
      </c>
      <c r="V1591" s="180" t="s">
        <v>3209</v>
      </c>
      <c r="W1591" s="180" t="s">
        <v>3216</v>
      </c>
      <c r="X1591" s="180" t="s">
        <v>7919</v>
      </c>
      <c r="Y1591" s="180" t="s">
        <v>7920</v>
      </c>
      <c r="Z1591" s="180" t="s">
        <v>320</v>
      </c>
      <c r="AA1591" s="320"/>
      <c r="AE1591" s="320"/>
    </row>
    <row r="1592" spans="14:31" ht="14" x14ac:dyDescent="0.3">
      <c r="N1592" s="180" t="s">
        <v>3245</v>
      </c>
      <c r="O1592" s="180" t="s">
        <v>5598</v>
      </c>
      <c r="P1592" s="180" t="s">
        <v>267</v>
      </c>
      <c r="Q1592" s="180" t="s">
        <v>7573</v>
      </c>
      <c r="R1592" s="320"/>
      <c r="S1592" s="180" t="s">
        <v>1799</v>
      </c>
      <c r="T1592" s="180" t="s">
        <v>3208</v>
      </c>
      <c r="U1592" s="180" t="s">
        <v>3210</v>
      </c>
      <c r="V1592" s="180" t="s">
        <v>3209</v>
      </c>
      <c r="W1592" s="180" t="s">
        <v>3216</v>
      </c>
      <c r="X1592" s="180" t="s">
        <v>7921</v>
      </c>
      <c r="Y1592" s="180" t="s">
        <v>7922</v>
      </c>
      <c r="Z1592" s="180" t="s">
        <v>320</v>
      </c>
      <c r="AA1592" s="320"/>
      <c r="AE1592" s="320"/>
    </row>
    <row r="1593" spans="14:31" ht="14" x14ac:dyDescent="0.3">
      <c r="N1593" s="180" t="s">
        <v>3245</v>
      </c>
      <c r="O1593" s="180" t="s">
        <v>3085</v>
      </c>
      <c r="P1593" s="180" t="s">
        <v>267</v>
      </c>
      <c r="Q1593" s="180" t="s">
        <v>7582</v>
      </c>
      <c r="R1593" s="320"/>
      <c r="S1593" s="180" t="s">
        <v>1799</v>
      </c>
      <c r="T1593" s="180" t="s">
        <v>3208</v>
      </c>
      <c r="U1593" s="180" t="s">
        <v>3210</v>
      </c>
      <c r="V1593" s="180" t="s">
        <v>3209</v>
      </c>
      <c r="W1593" s="180" t="s">
        <v>3216</v>
      </c>
      <c r="X1593" s="180" t="s">
        <v>7923</v>
      </c>
      <c r="Y1593" s="180" t="s">
        <v>6847</v>
      </c>
      <c r="Z1593" s="180" t="s">
        <v>320</v>
      </c>
      <c r="AA1593" s="320"/>
      <c r="AE1593" s="320"/>
    </row>
    <row r="1594" spans="14:31" ht="14" x14ac:dyDescent="0.3">
      <c r="N1594" s="180" t="s">
        <v>3245</v>
      </c>
      <c r="O1594" s="180" t="s">
        <v>7591</v>
      </c>
      <c r="P1594" s="180" t="s">
        <v>267</v>
      </c>
      <c r="Q1594" s="180" t="s">
        <v>7590</v>
      </c>
      <c r="R1594" s="320"/>
      <c r="S1594" s="180" t="s">
        <v>1799</v>
      </c>
      <c r="T1594" s="180" t="s">
        <v>3208</v>
      </c>
      <c r="U1594" s="180" t="s">
        <v>3210</v>
      </c>
      <c r="V1594" s="180" t="s">
        <v>3209</v>
      </c>
      <c r="W1594" s="180" t="s">
        <v>3216</v>
      </c>
      <c r="X1594" s="180" t="s">
        <v>7924</v>
      </c>
      <c r="Y1594" s="180" t="s">
        <v>4309</v>
      </c>
      <c r="Z1594" s="180" t="s">
        <v>320</v>
      </c>
      <c r="AA1594" s="320"/>
      <c r="AE1594" s="320"/>
    </row>
    <row r="1595" spans="14:31" ht="14" x14ac:dyDescent="0.3">
      <c r="N1595" s="180" t="s">
        <v>3245</v>
      </c>
      <c r="O1595" s="180" t="s">
        <v>5753</v>
      </c>
      <c r="P1595" s="180" t="s">
        <v>267</v>
      </c>
      <c r="Q1595" s="180" t="s">
        <v>7567</v>
      </c>
      <c r="R1595" s="320"/>
      <c r="S1595" s="180" t="s">
        <v>1799</v>
      </c>
      <c r="T1595" s="180" t="s">
        <v>3208</v>
      </c>
      <c r="U1595" s="180" t="s">
        <v>3210</v>
      </c>
      <c r="V1595" s="180" t="s">
        <v>3209</v>
      </c>
      <c r="W1595" s="180" t="s">
        <v>3216</v>
      </c>
      <c r="X1595" s="180" t="s">
        <v>7925</v>
      </c>
      <c r="Y1595" s="180" t="s">
        <v>7926</v>
      </c>
      <c r="Z1595" s="180" t="s">
        <v>320</v>
      </c>
      <c r="AA1595" s="320"/>
      <c r="AE1595" s="320"/>
    </row>
    <row r="1596" spans="14:31" ht="14" x14ac:dyDescent="0.3">
      <c r="N1596" s="180" t="s">
        <v>3245</v>
      </c>
      <c r="O1596" s="180" t="s">
        <v>7564</v>
      </c>
      <c r="P1596" s="180" t="s">
        <v>267</v>
      </c>
      <c r="Q1596" s="180" t="s">
        <v>7563</v>
      </c>
      <c r="R1596" s="320"/>
      <c r="S1596" s="180" t="s">
        <v>1799</v>
      </c>
      <c r="T1596" s="180" t="s">
        <v>3208</v>
      </c>
      <c r="U1596" s="180" t="s">
        <v>3210</v>
      </c>
      <c r="V1596" s="180" t="s">
        <v>3209</v>
      </c>
      <c r="W1596" s="180" t="s">
        <v>3216</v>
      </c>
      <c r="X1596" s="180" t="s">
        <v>7927</v>
      </c>
      <c r="Y1596" s="180" t="s">
        <v>7928</v>
      </c>
      <c r="Z1596" s="180" t="s">
        <v>320</v>
      </c>
      <c r="AA1596" s="320"/>
      <c r="AE1596" s="320"/>
    </row>
    <row r="1597" spans="14:31" ht="14" x14ac:dyDescent="0.3">
      <c r="N1597" s="180" t="s">
        <v>3245</v>
      </c>
      <c r="O1597" s="180" t="s">
        <v>7560</v>
      </c>
      <c r="P1597" s="180" t="s">
        <v>267</v>
      </c>
      <c r="Q1597" s="180" t="s">
        <v>7559</v>
      </c>
      <c r="R1597" s="320"/>
      <c r="S1597" s="180" t="s">
        <v>1799</v>
      </c>
      <c r="T1597" s="180" t="s">
        <v>3208</v>
      </c>
      <c r="U1597" s="180" t="s">
        <v>3210</v>
      </c>
      <c r="V1597" s="180" t="s">
        <v>3209</v>
      </c>
      <c r="W1597" s="180" t="s">
        <v>3216</v>
      </c>
      <c r="X1597" s="180" t="s">
        <v>7929</v>
      </c>
      <c r="Y1597" s="180" t="s">
        <v>3633</v>
      </c>
      <c r="Z1597" s="180" t="s">
        <v>320</v>
      </c>
      <c r="AA1597" s="320"/>
      <c r="AE1597" s="320"/>
    </row>
    <row r="1598" spans="14:31" ht="14" x14ac:dyDescent="0.3">
      <c r="N1598" s="180" t="s">
        <v>3245</v>
      </c>
      <c r="O1598" s="180" t="s">
        <v>7576</v>
      </c>
      <c r="P1598" s="180" t="s">
        <v>267</v>
      </c>
      <c r="Q1598" s="180" t="s">
        <v>7575</v>
      </c>
      <c r="R1598" s="320"/>
      <c r="S1598" s="180" t="s">
        <v>1799</v>
      </c>
      <c r="T1598" s="180" t="s">
        <v>3208</v>
      </c>
      <c r="U1598" s="180" t="s">
        <v>3210</v>
      </c>
      <c r="V1598" s="180" t="s">
        <v>3209</v>
      </c>
      <c r="W1598" s="180" t="s">
        <v>3216</v>
      </c>
      <c r="X1598" s="180" t="s">
        <v>7930</v>
      </c>
      <c r="Y1598" s="180" t="s">
        <v>7931</v>
      </c>
      <c r="Z1598" s="180" t="s">
        <v>320</v>
      </c>
      <c r="AA1598" s="320"/>
      <c r="AE1598" s="320"/>
    </row>
    <row r="1599" spans="14:31" ht="14" x14ac:dyDescent="0.3">
      <c r="N1599" s="180" t="s">
        <v>3245</v>
      </c>
      <c r="O1599" s="180" t="s">
        <v>7570</v>
      </c>
      <c r="P1599" s="180" t="s">
        <v>267</v>
      </c>
      <c r="Q1599" s="180" t="s">
        <v>7569</v>
      </c>
      <c r="R1599" s="320"/>
      <c r="S1599" s="180" t="s">
        <v>1799</v>
      </c>
      <c r="T1599" s="180" t="s">
        <v>3208</v>
      </c>
      <c r="U1599" s="180" t="s">
        <v>3210</v>
      </c>
      <c r="V1599" s="180" t="s">
        <v>3209</v>
      </c>
      <c r="W1599" s="180" t="s">
        <v>3216</v>
      </c>
      <c r="X1599" s="180" t="s">
        <v>7932</v>
      </c>
      <c r="Y1599" s="180" t="s">
        <v>7933</v>
      </c>
      <c r="Z1599" s="180" t="s">
        <v>320</v>
      </c>
      <c r="AA1599" s="320"/>
      <c r="AE1599" s="320"/>
    </row>
    <row r="1600" spans="14:31" ht="14" x14ac:dyDescent="0.3">
      <c r="N1600" s="180" t="s">
        <v>3245</v>
      </c>
      <c r="O1600" s="180" t="s">
        <v>374</v>
      </c>
      <c r="P1600" s="180" t="s">
        <v>267</v>
      </c>
      <c r="Q1600" s="180" t="s">
        <v>7597</v>
      </c>
      <c r="R1600" s="320"/>
      <c r="S1600" s="180" t="s">
        <v>1799</v>
      </c>
      <c r="T1600" s="180" t="s">
        <v>3208</v>
      </c>
      <c r="U1600" s="180" t="s">
        <v>3210</v>
      </c>
      <c r="V1600" s="180" t="s">
        <v>3209</v>
      </c>
      <c r="W1600" s="180" t="s">
        <v>3216</v>
      </c>
      <c r="X1600" s="180" t="s">
        <v>7934</v>
      </c>
      <c r="Y1600" s="180" t="s">
        <v>2332</v>
      </c>
      <c r="Z1600" s="180" t="s">
        <v>320</v>
      </c>
      <c r="AA1600" s="320"/>
      <c r="AE1600" s="320"/>
    </row>
    <row r="1601" spans="14:31" ht="14" x14ac:dyDescent="0.3">
      <c r="N1601" s="180" t="s">
        <v>3245</v>
      </c>
      <c r="O1601" s="180" t="s">
        <v>2944</v>
      </c>
      <c r="P1601" s="180" t="s">
        <v>267</v>
      </c>
      <c r="Q1601" s="180" t="s">
        <v>7579</v>
      </c>
      <c r="R1601" s="320"/>
      <c r="S1601" s="180" t="s">
        <v>1799</v>
      </c>
      <c r="T1601" s="180" t="s">
        <v>3208</v>
      </c>
      <c r="U1601" s="180" t="s">
        <v>3210</v>
      </c>
      <c r="V1601" s="180" t="s">
        <v>3209</v>
      </c>
      <c r="W1601" s="180" t="s">
        <v>3216</v>
      </c>
      <c r="X1601" s="180" t="s">
        <v>7935</v>
      </c>
      <c r="Y1601" s="180" t="s">
        <v>7936</v>
      </c>
      <c r="Z1601" s="180" t="s">
        <v>320</v>
      </c>
      <c r="AA1601" s="320"/>
      <c r="AE1601" s="320"/>
    </row>
    <row r="1602" spans="14:31" ht="14" x14ac:dyDescent="0.3">
      <c r="N1602" s="180" t="s">
        <v>3245</v>
      </c>
      <c r="O1602" s="180" t="s">
        <v>3254</v>
      </c>
      <c r="P1602" s="180" t="s">
        <v>267</v>
      </c>
      <c r="Q1602" s="180" t="s">
        <v>7588</v>
      </c>
      <c r="R1602" s="320"/>
      <c r="S1602" s="180" t="s">
        <v>1799</v>
      </c>
      <c r="T1602" s="180" t="s">
        <v>3208</v>
      </c>
      <c r="U1602" s="180" t="s">
        <v>3210</v>
      </c>
      <c r="V1602" s="180" t="s">
        <v>3209</v>
      </c>
      <c r="W1602" s="180" t="s">
        <v>3230</v>
      </c>
      <c r="X1602" s="180" t="s">
        <v>7937</v>
      </c>
      <c r="Y1602" s="180" t="s">
        <v>7938</v>
      </c>
      <c r="Z1602" s="180" t="s">
        <v>322</v>
      </c>
      <c r="AA1602" s="320"/>
      <c r="AE1602" s="320"/>
    </row>
    <row r="1603" spans="14:31" ht="14" x14ac:dyDescent="0.3">
      <c r="N1603" s="180" t="s">
        <v>3245</v>
      </c>
      <c r="O1603" s="180" t="s">
        <v>7586</v>
      </c>
      <c r="P1603" s="180" t="s">
        <v>267</v>
      </c>
      <c r="Q1603" s="180" t="s">
        <v>7585</v>
      </c>
      <c r="R1603" s="320"/>
      <c r="S1603" s="180" t="s">
        <v>1799</v>
      </c>
      <c r="T1603" s="180" t="s">
        <v>3208</v>
      </c>
      <c r="U1603" s="180" t="s">
        <v>3210</v>
      </c>
      <c r="V1603" s="180" t="s">
        <v>3209</v>
      </c>
      <c r="W1603" s="180" t="s">
        <v>3230</v>
      </c>
      <c r="X1603" s="180" t="s">
        <v>7939</v>
      </c>
      <c r="Y1603" s="180" t="s">
        <v>7940</v>
      </c>
      <c r="Z1603" s="180" t="s">
        <v>322</v>
      </c>
      <c r="AA1603" s="320"/>
      <c r="AE1603" s="320"/>
    </row>
    <row r="1604" spans="14:31" ht="14" x14ac:dyDescent="0.3">
      <c r="N1604" s="180" t="s">
        <v>3089</v>
      </c>
      <c r="O1604" s="180" t="s">
        <v>7941</v>
      </c>
      <c r="P1604" s="180" t="s">
        <v>123</v>
      </c>
      <c r="Q1604" s="180" t="s">
        <v>7942</v>
      </c>
      <c r="R1604" s="320"/>
      <c r="S1604" s="180" t="s">
        <v>1799</v>
      </c>
      <c r="T1604" s="180" t="s">
        <v>3208</v>
      </c>
      <c r="U1604" s="180" t="s">
        <v>3210</v>
      </c>
      <c r="V1604" s="180" t="s">
        <v>3209</v>
      </c>
      <c r="W1604" s="180" t="s">
        <v>3230</v>
      </c>
      <c r="X1604" s="180" t="s">
        <v>7943</v>
      </c>
      <c r="Y1604" s="180" t="s">
        <v>7944</v>
      </c>
      <c r="Z1604" s="180" t="s">
        <v>322</v>
      </c>
      <c r="AA1604" s="320"/>
      <c r="AE1604" s="320"/>
    </row>
    <row r="1605" spans="14:31" ht="14" x14ac:dyDescent="0.3">
      <c r="N1605" s="180" t="s">
        <v>3089</v>
      </c>
      <c r="O1605" s="180" t="s">
        <v>7945</v>
      </c>
      <c r="P1605" s="180" t="s">
        <v>123</v>
      </c>
      <c r="Q1605" s="180" t="s">
        <v>7946</v>
      </c>
      <c r="R1605" s="320"/>
      <c r="S1605" s="180" t="s">
        <v>1799</v>
      </c>
      <c r="T1605" s="180" t="s">
        <v>3208</v>
      </c>
      <c r="U1605" s="180" t="s">
        <v>3210</v>
      </c>
      <c r="V1605" s="180" t="s">
        <v>3209</v>
      </c>
      <c r="W1605" s="180" t="s">
        <v>3230</v>
      </c>
      <c r="X1605" s="180" t="s">
        <v>7947</v>
      </c>
      <c r="Y1605" s="180" t="s">
        <v>3439</v>
      </c>
      <c r="Z1605" s="180" t="s">
        <v>322</v>
      </c>
      <c r="AA1605" s="320"/>
      <c r="AE1605" s="320"/>
    </row>
    <row r="1606" spans="14:31" ht="14" x14ac:dyDescent="0.3">
      <c r="N1606" s="180" t="s">
        <v>3089</v>
      </c>
      <c r="O1606" s="180" t="s">
        <v>7948</v>
      </c>
      <c r="P1606" s="180" t="s">
        <v>123</v>
      </c>
      <c r="Q1606" s="180" t="s">
        <v>7949</v>
      </c>
      <c r="R1606" s="320"/>
      <c r="S1606" s="180" t="s">
        <v>1799</v>
      </c>
      <c r="T1606" s="180" t="s">
        <v>3208</v>
      </c>
      <c r="U1606" s="180" t="s">
        <v>3210</v>
      </c>
      <c r="V1606" s="180" t="s">
        <v>3209</v>
      </c>
      <c r="W1606" s="180" t="s">
        <v>3230</v>
      </c>
      <c r="X1606" s="180" t="s">
        <v>7950</v>
      </c>
      <c r="Y1606" s="180" t="s">
        <v>7951</v>
      </c>
      <c r="Z1606" s="180" t="s">
        <v>322</v>
      </c>
      <c r="AA1606" s="320"/>
      <c r="AE1606" s="320"/>
    </row>
    <row r="1607" spans="14:31" ht="14" x14ac:dyDescent="0.3">
      <c r="N1607" s="180" t="s">
        <v>3089</v>
      </c>
      <c r="O1607" s="180" t="s">
        <v>7952</v>
      </c>
      <c r="P1607" s="180" t="s">
        <v>123</v>
      </c>
      <c r="Q1607" s="180" t="s">
        <v>7953</v>
      </c>
      <c r="R1607" s="320"/>
      <c r="S1607" s="180" t="s">
        <v>1799</v>
      </c>
      <c r="T1607" s="180" t="s">
        <v>3208</v>
      </c>
      <c r="U1607" s="180" t="s">
        <v>3210</v>
      </c>
      <c r="V1607" s="180" t="s">
        <v>3209</v>
      </c>
      <c r="W1607" s="180" t="s">
        <v>3230</v>
      </c>
      <c r="X1607" s="180" t="s">
        <v>7954</v>
      </c>
      <c r="Y1607" s="180" t="s">
        <v>7955</v>
      </c>
      <c r="Z1607" s="180" t="s">
        <v>322</v>
      </c>
      <c r="AA1607" s="320"/>
      <c r="AE1607" s="320"/>
    </row>
    <row r="1608" spans="14:31" ht="14" x14ac:dyDescent="0.3">
      <c r="N1608" s="180" t="s">
        <v>3089</v>
      </c>
      <c r="O1608" s="180" t="s">
        <v>7956</v>
      </c>
      <c r="P1608" s="180" t="s">
        <v>123</v>
      </c>
      <c r="Q1608" s="180" t="s">
        <v>7957</v>
      </c>
      <c r="R1608" s="320"/>
      <c r="S1608" s="180" t="s">
        <v>1799</v>
      </c>
      <c r="T1608" s="180" t="s">
        <v>3208</v>
      </c>
      <c r="U1608" s="180" t="s">
        <v>3210</v>
      </c>
      <c r="V1608" s="180" t="s">
        <v>3209</v>
      </c>
      <c r="W1608" s="180" t="s">
        <v>3230</v>
      </c>
      <c r="X1608" s="180" t="s">
        <v>7958</v>
      </c>
      <c r="Y1608" s="180" t="s">
        <v>7959</v>
      </c>
      <c r="Z1608" s="180" t="s">
        <v>322</v>
      </c>
      <c r="AA1608" s="320"/>
      <c r="AE1608" s="320"/>
    </row>
    <row r="1609" spans="14:31" ht="14" x14ac:dyDescent="0.3">
      <c r="N1609" s="180" t="s">
        <v>3089</v>
      </c>
      <c r="O1609" s="180" t="s">
        <v>3929</v>
      </c>
      <c r="P1609" s="180" t="s">
        <v>123</v>
      </c>
      <c r="Q1609" s="180" t="s">
        <v>7960</v>
      </c>
      <c r="R1609" s="320"/>
      <c r="S1609" s="180" t="s">
        <v>1799</v>
      </c>
      <c r="T1609" s="180" t="s">
        <v>3208</v>
      </c>
      <c r="U1609" s="180" t="s">
        <v>3210</v>
      </c>
      <c r="V1609" s="180" t="s">
        <v>3209</v>
      </c>
      <c r="W1609" s="180" t="s">
        <v>3230</v>
      </c>
      <c r="X1609" s="180" t="s">
        <v>7961</v>
      </c>
      <c r="Y1609" s="180" t="s">
        <v>7962</v>
      </c>
      <c r="Z1609" s="180" t="s">
        <v>322</v>
      </c>
      <c r="AA1609" s="320"/>
      <c r="AE1609" s="320"/>
    </row>
    <row r="1610" spans="14:31" ht="14" x14ac:dyDescent="0.3">
      <c r="N1610" s="180" t="s">
        <v>3089</v>
      </c>
      <c r="O1610" s="180" t="s">
        <v>7963</v>
      </c>
      <c r="P1610" s="180" t="s">
        <v>123</v>
      </c>
      <c r="Q1610" s="180" t="s">
        <v>7964</v>
      </c>
      <c r="R1610" s="320"/>
      <c r="S1610" s="180" t="s">
        <v>1799</v>
      </c>
      <c r="T1610" s="180" t="s">
        <v>3208</v>
      </c>
      <c r="U1610" s="180" t="s">
        <v>3210</v>
      </c>
      <c r="V1610" s="180" t="s">
        <v>3209</v>
      </c>
      <c r="W1610" s="180" t="s">
        <v>3230</v>
      </c>
      <c r="X1610" s="180" t="s">
        <v>7965</v>
      </c>
      <c r="Y1610" s="180" t="s">
        <v>7966</v>
      </c>
      <c r="Z1610" s="180" t="s">
        <v>322</v>
      </c>
      <c r="AA1610" s="320"/>
      <c r="AE1610" s="320"/>
    </row>
    <row r="1611" spans="14:31" ht="14" x14ac:dyDescent="0.3">
      <c r="N1611" s="180" t="s">
        <v>3089</v>
      </c>
      <c r="O1611" s="180" t="s">
        <v>2984</v>
      </c>
      <c r="P1611" s="180" t="s">
        <v>123</v>
      </c>
      <c r="Q1611" s="180" t="s">
        <v>7967</v>
      </c>
      <c r="R1611" s="320"/>
      <c r="S1611" s="180" t="s">
        <v>1799</v>
      </c>
      <c r="T1611" s="180" t="s">
        <v>3208</v>
      </c>
      <c r="U1611" s="180" t="s">
        <v>3210</v>
      </c>
      <c r="V1611" s="180" t="s">
        <v>3209</v>
      </c>
      <c r="W1611" s="180" t="s">
        <v>3215</v>
      </c>
      <c r="X1611" s="180" t="s">
        <v>7968</v>
      </c>
      <c r="Y1611" s="180" t="s">
        <v>7969</v>
      </c>
      <c r="Z1611" s="180" t="s">
        <v>324</v>
      </c>
      <c r="AA1611" s="320"/>
      <c r="AE1611" s="320"/>
    </row>
    <row r="1612" spans="14:31" ht="14" x14ac:dyDescent="0.3">
      <c r="N1612" s="180" t="s">
        <v>3089</v>
      </c>
      <c r="O1612" s="180" t="s">
        <v>3077</v>
      </c>
      <c r="P1612" s="180" t="s">
        <v>123</v>
      </c>
      <c r="Q1612" s="180" t="s">
        <v>7970</v>
      </c>
      <c r="R1612" s="320"/>
      <c r="S1612" s="180" t="s">
        <v>1799</v>
      </c>
      <c r="T1612" s="180" t="s">
        <v>3208</v>
      </c>
      <c r="U1612" s="180" t="s">
        <v>3210</v>
      </c>
      <c r="V1612" s="180" t="s">
        <v>3209</v>
      </c>
      <c r="W1612" s="180" t="s">
        <v>3215</v>
      </c>
      <c r="X1612" s="180" t="s">
        <v>7971</v>
      </c>
      <c r="Y1612" s="180" t="s">
        <v>7972</v>
      </c>
      <c r="Z1612" s="180" t="s">
        <v>324</v>
      </c>
      <c r="AA1612" s="320"/>
      <c r="AE1612" s="320"/>
    </row>
    <row r="1613" spans="14:31" ht="14" x14ac:dyDescent="0.3">
      <c r="N1613" s="180" t="s">
        <v>3089</v>
      </c>
      <c r="O1613" s="180" t="s">
        <v>7973</v>
      </c>
      <c r="P1613" s="180" t="s">
        <v>123</v>
      </c>
      <c r="Q1613" s="180" t="s">
        <v>7974</v>
      </c>
      <c r="R1613" s="320"/>
      <c r="S1613" s="180" t="s">
        <v>1799</v>
      </c>
      <c r="T1613" s="180" t="s">
        <v>3208</v>
      </c>
      <c r="U1613" s="180" t="s">
        <v>3210</v>
      </c>
      <c r="V1613" s="180" t="s">
        <v>3209</v>
      </c>
      <c r="W1613" s="180" t="s">
        <v>3215</v>
      </c>
      <c r="X1613" s="180" t="s">
        <v>7975</v>
      </c>
      <c r="Y1613" s="180" t="s">
        <v>7976</v>
      </c>
      <c r="Z1613" s="180" t="s">
        <v>324</v>
      </c>
      <c r="AA1613" s="320"/>
      <c r="AE1613" s="320"/>
    </row>
    <row r="1614" spans="14:31" ht="14" x14ac:dyDescent="0.3">
      <c r="N1614" s="180" t="s">
        <v>3089</v>
      </c>
      <c r="O1614" s="180" t="s">
        <v>7977</v>
      </c>
      <c r="P1614" s="180" t="s">
        <v>123</v>
      </c>
      <c r="Q1614" s="180" t="s">
        <v>7978</v>
      </c>
      <c r="R1614" s="320"/>
      <c r="S1614" s="180" t="s">
        <v>1799</v>
      </c>
      <c r="T1614" s="180" t="s">
        <v>3208</v>
      </c>
      <c r="U1614" s="180" t="s">
        <v>3210</v>
      </c>
      <c r="V1614" s="180" t="s">
        <v>3209</v>
      </c>
      <c r="W1614" s="180" t="s">
        <v>3215</v>
      </c>
      <c r="X1614" s="180" t="s">
        <v>7979</v>
      </c>
      <c r="Y1614" s="180" t="s">
        <v>618</v>
      </c>
      <c r="Z1614" s="180" t="s">
        <v>324</v>
      </c>
      <c r="AA1614" s="320"/>
      <c r="AE1614" s="320"/>
    </row>
    <row r="1615" spans="14:31" ht="14" x14ac:dyDescent="0.3">
      <c r="N1615" s="180" t="s">
        <v>3089</v>
      </c>
      <c r="O1615" s="180" t="s">
        <v>7980</v>
      </c>
      <c r="P1615" s="180" t="s">
        <v>123</v>
      </c>
      <c r="Q1615" s="180" t="s">
        <v>7981</v>
      </c>
      <c r="R1615" s="320"/>
      <c r="S1615" s="180" t="s">
        <v>1799</v>
      </c>
      <c r="T1615" s="180" t="s">
        <v>3208</v>
      </c>
      <c r="U1615" s="180" t="s">
        <v>3210</v>
      </c>
      <c r="V1615" s="180" t="s">
        <v>3209</v>
      </c>
      <c r="W1615" s="180" t="s">
        <v>3215</v>
      </c>
      <c r="X1615" s="180" t="s">
        <v>7982</v>
      </c>
      <c r="Y1615" s="180" t="s">
        <v>3068</v>
      </c>
      <c r="Z1615" s="180" t="s">
        <v>324</v>
      </c>
      <c r="AA1615" s="320"/>
      <c r="AE1615" s="320"/>
    </row>
    <row r="1616" spans="14:31" ht="14" x14ac:dyDescent="0.3">
      <c r="N1616" s="180" t="s">
        <v>3089</v>
      </c>
      <c r="O1616" s="180" t="s">
        <v>7983</v>
      </c>
      <c r="P1616" s="180" t="s">
        <v>123</v>
      </c>
      <c r="Q1616" s="180" t="s">
        <v>7984</v>
      </c>
      <c r="R1616" s="320"/>
      <c r="S1616" s="180" t="s">
        <v>1799</v>
      </c>
      <c r="T1616" s="180" t="s">
        <v>3208</v>
      </c>
      <c r="U1616" s="180" t="s">
        <v>3210</v>
      </c>
      <c r="V1616" s="180" t="s">
        <v>3209</v>
      </c>
      <c r="W1616" s="180" t="s">
        <v>3215</v>
      </c>
      <c r="X1616" s="180" t="s">
        <v>7985</v>
      </c>
      <c r="Y1616" s="180" t="s">
        <v>4165</v>
      </c>
      <c r="Z1616" s="180" t="s">
        <v>324</v>
      </c>
      <c r="AA1616" s="320"/>
      <c r="AE1616" s="320"/>
    </row>
    <row r="1617" spans="14:31" ht="14" x14ac:dyDescent="0.3">
      <c r="N1617" s="180" t="s">
        <v>3089</v>
      </c>
      <c r="O1617" s="180" t="s">
        <v>7986</v>
      </c>
      <c r="P1617" s="180" t="s">
        <v>123</v>
      </c>
      <c r="Q1617" s="180" t="s">
        <v>7987</v>
      </c>
      <c r="R1617" s="320"/>
      <c r="S1617" s="180" t="s">
        <v>1799</v>
      </c>
      <c r="T1617" s="180" t="s">
        <v>3208</v>
      </c>
      <c r="U1617" s="180" t="s">
        <v>3210</v>
      </c>
      <c r="V1617" s="180" t="s">
        <v>3209</v>
      </c>
      <c r="W1617" s="180" t="s">
        <v>3212</v>
      </c>
      <c r="X1617" s="180" t="s">
        <v>7988</v>
      </c>
      <c r="Y1617" s="180" t="s">
        <v>3212</v>
      </c>
      <c r="Z1617" s="180" t="s">
        <v>326</v>
      </c>
      <c r="AA1617" s="320"/>
      <c r="AE1617" s="320"/>
    </row>
    <row r="1618" spans="14:31" ht="14" x14ac:dyDescent="0.3">
      <c r="N1618" s="180" t="s">
        <v>3089</v>
      </c>
      <c r="O1618" s="180" t="s">
        <v>7989</v>
      </c>
      <c r="P1618" s="180" t="s">
        <v>123</v>
      </c>
      <c r="Q1618" s="180" t="s">
        <v>7990</v>
      </c>
      <c r="R1618" s="320"/>
      <c r="S1618" s="180" t="s">
        <v>1799</v>
      </c>
      <c r="T1618" s="180" t="s">
        <v>3208</v>
      </c>
      <c r="U1618" s="180" t="s">
        <v>3210</v>
      </c>
      <c r="V1618" s="180" t="s">
        <v>3209</v>
      </c>
      <c r="W1618" s="180" t="s">
        <v>3212</v>
      </c>
      <c r="X1618" s="180" t="s">
        <v>7991</v>
      </c>
      <c r="Y1618" s="180" t="s">
        <v>7992</v>
      </c>
      <c r="Z1618" s="180" t="s">
        <v>326</v>
      </c>
      <c r="AA1618" s="320"/>
      <c r="AE1618" s="320"/>
    </row>
    <row r="1619" spans="14:31" ht="14" x14ac:dyDescent="0.3">
      <c r="N1619" s="180" t="s">
        <v>3089</v>
      </c>
      <c r="O1619" s="180" t="s">
        <v>7993</v>
      </c>
      <c r="P1619" s="180" t="s">
        <v>123</v>
      </c>
      <c r="Q1619" s="180" t="s">
        <v>7994</v>
      </c>
      <c r="R1619" s="320"/>
      <c r="S1619" s="180" t="s">
        <v>1799</v>
      </c>
      <c r="T1619" s="180" t="s">
        <v>3208</v>
      </c>
      <c r="U1619" s="180" t="s">
        <v>3210</v>
      </c>
      <c r="V1619" s="180" t="s">
        <v>3209</v>
      </c>
      <c r="W1619" s="180" t="s">
        <v>3212</v>
      </c>
      <c r="X1619" s="180" t="s">
        <v>7995</v>
      </c>
      <c r="Y1619" s="180" t="s">
        <v>7996</v>
      </c>
      <c r="Z1619" s="180" t="s">
        <v>326</v>
      </c>
      <c r="AA1619" s="320"/>
      <c r="AE1619" s="320"/>
    </row>
    <row r="1620" spans="14:31" ht="14" x14ac:dyDescent="0.3">
      <c r="N1620" s="180" t="s">
        <v>3089</v>
      </c>
      <c r="O1620" s="180" t="s">
        <v>7997</v>
      </c>
      <c r="P1620" s="180" t="s">
        <v>123</v>
      </c>
      <c r="Q1620" s="180" t="s">
        <v>7998</v>
      </c>
      <c r="R1620" s="320"/>
      <c r="S1620" s="180" t="s">
        <v>1799</v>
      </c>
      <c r="T1620" s="180" t="s">
        <v>3208</v>
      </c>
      <c r="U1620" s="180" t="s">
        <v>3210</v>
      </c>
      <c r="V1620" s="180" t="s">
        <v>3209</v>
      </c>
      <c r="W1620" s="180" t="s">
        <v>593</v>
      </c>
      <c r="X1620" s="180" t="s">
        <v>7999</v>
      </c>
      <c r="Y1620" s="180" t="s">
        <v>8000</v>
      </c>
      <c r="Z1620" s="180" t="s">
        <v>328</v>
      </c>
      <c r="AA1620" s="320"/>
      <c r="AE1620" s="320"/>
    </row>
    <row r="1621" spans="14:31" ht="14" x14ac:dyDescent="0.3">
      <c r="N1621" s="180" t="s">
        <v>3089</v>
      </c>
      <c r="O1621" s="180" t="s">
        <v>4096</v>
      </c>
      <c r="P1621" s="180" t="s">
        <v>123</v>
      </c>
      <c r="Q1621" s="180" t="s">
        <v>8001</v>
      </c>
      <c r="R1621" s="320"/>
      <c r="S1621" s="180" t="s">
        <v>1799</v>
      </c>
      <c r="T1621" s="180" t="s">
        <v>3208</v>
      </c>
      <c r="U1621" s="180" t="s">
        <v>3210</v>
      </c>
      <c r="V1621" s="180" t="s">
        <v>3209</v>
      </c>
      <c r="W1621" s="180" t="s">
        <v>593</v>
      </c>
      <c r="X1621" s="180" t="s">
        <v>8002</v>
      </c>
      <c r="Y1621" s="180" t="s">
        <v>3071</v>
      </c>
      <c r="Z1621" s="180" t="s">
        <v>328</v>
      </c>
      <c r="AA1621" s="320"/>
      <c r="AE1621" s="320"/>
    </row>
    <row r="1622" spans="14:31" ht="14" x14ac:dyDescent="0.3">
      <c r="N1622" s="180" t="s">
        <v>3089</v>
      </c>
      <c r="O1622" s="180" t="s">
        <v>8003</v>
      </c>
      <c r="P1622" s="180" t="s">
        <v>123</v>
      </c>
      <c r="Q1622" s="180" t="s">
        <v>8004</v>
      </c>
      <c r="R1622" s="320"/>
      <c r="S1622" s="180" t="s">
        <v>1799</v>
      </c>
      <c r="T1622" s="180" t="s">
        <v>3208</v>
      </c>
      <c r="U1622" s="180" t="s">
        <v>3210</v>
      </c>
      <c r="V1622" s="180" t="s">
        <v>3209</v>
      </c>
      <c r="W1622" s="180" t="s">
        <v>593</v>
      </c>
      <c r="X1622" s="180" t="s">
        <v>8005</v>
      </c>
      <c r="Y1622" s="180" t="s">
        <v>4349</v>
      </c>
      <c r="Z1622" s="180" t="s">
        <v>328</v>
      </c>
      <c r="AA1622" s="320"/>
      <c r="AE1622" s="320"/>
    </row>
    <row r="1623" spans="14:31" ht="14" x14ac:dyDescent="0.3">
      <c r="N1623" s="180" t="s">
        <v>3089</v>
      </c>
      <c r="O1623" s="180" t="s">
        <v>8006</v>
      </c>
      <c r="P1623" s="180" t="s">
        <v>123</v>
      </c>
      <c r="Q1623" s="180" t="s">
        <v>8007</v>
      </c>
      <c r="R1623" s="320"/>
      <c r="S1623" s="180" t="s">
        <v>1799</v>
      </c>
      <c r="T1623" s="180" t="s">
        <v>3208</v>
      </c>
      <c r="U1623" s="180" t="s">
        <v>3210</v>
      </c>
      <c r="V1623" s="180" t="s">
        <v>3209</v>
      </c>
      <c r="W1623" s="180" t="s">
        <v>593</v>
      </c>
      <c r="X1623" s="180" t="s">
        <v>8008</v>
      </c>
      <c r="Y1623" s="180" t="s">
        <v>4954</v>
      </c>
      <c r="Z1623" s="180" t="s">
        <v>328</v>
      </c>
      <c r="AA1623" s="320"/>
      <c r="AE1623" s="320"/>
    </row>
    <row r="1624" spans="14:31" ht="14" x14ac:dyDescent="0.3">
      <c r="N1624" s="180" t="s">
        <v>3089</v>
      </c>
      <c r="O1624" s="180" t="s">
        <v>8009</v>
      </c>
      <c r="P1624" s="180" t="s">
        <v>123</v>
      </c>
      <c r="Q1624" s="180" t="s">
        <v>8010</v>
      </c>
      <c r="R1624" s="320"/>
      <c r="S1624" s="180" t="s">
        <v>1799</v>
      </c>
      <c r="T1624" s="180" t="s">
        <v>3208</v>
      </c>
      <c r="U1624" s="180" t="s">
        <v>3210</v>
      </c>
      <c r="V1624" s="180" t="s">
        <v>3209</v>
      </c>
      <c r="W1624" s="180" t="s">
        <v>593</v>
      </c>
      <c r="X1624" s="180" t="s">
        <v>8011</v>
      </c>
      <c r="Y1624" s="180" t="s">
        <v>8012</v>
      </c>
      <c r="Z1624" s="180" t="s">
        <v>328</v>
      </c>
      <c r="AA1624" s="320"/>
      <c r="AE1624" s="320"/>
    </row>
    <row r="1625" spans="14:31" ht="14" x14ac:dyDescent="0.3">
      <c r="N1625" s="180" t="s">
        <v>3089</v>
      </c>
      <c r="O1625" s="180" t="s">
        <v>8013</v>
      </c>
      <c r="P1625" s="180" t="s">
        <v>123</v>
      </c>
      <c r="Q1625" s="180" t="s">
        <v>8014</v>
      </c>
      <c r="R1625" s="320"/>
      <c r="S1625" s="180" t="s">
        <v>1799</v>
      </c>
      <c r="T1625" s="180" t="s">
        <v>3208</v>
      </c>
      <c r="U1625" s="180" t="s">
        <v>3210</v>
      </c>
      <c r="V1625" s="180" t="s">
        <v>3209</v>
      </c>
      <c r="W1625" s="180" t="s">
        <v>593</v>
      </c>
      <c r="X1625" s="180" t="s">
        <v>8015</v>
      </c>
      <c r="Y1625" s="180" t="s">
        <v>8016</v>
      </c>
      <c r="Z1625" s="180" t="s">
        <v>328</v>
      </c>
      <c r="AA1625" s="320"/>
      <c r="AE1625" s="320"/>
    </row>
    <row r="1626" spans="14:31" ht="14" x14ac:dyDescent="0.3">
      <c r="N1626" s="180" t="s">
        <v>3089</v>
      </c>
      <c r="O1626" s="180" t="s">
        <v>8017</v>
      </c>
      <c r="P1626" s="180" t="s">
        <v>123</v>
      </c>
      <c r="Q1626" s="180" t="s">
        <v>8018</v>
      </c>
      <c r="R1626" s="320"/>
      <c r="S1626" s="180" t="s">
        <v>1799</v>
      </c>
      <c r="T1626" s="180" t="s">
        <v>3208</v>
      </c>
      <c r="U1626" s="180" t="s">
        <v>3210</v>
      </c>
      <c r="V1626" s="180" t="s">
        <v>3209</v>
      </c>
      <c r="W1626" s="180" t="s">
        <v>593</v>
      </c>
      <c r="X1626" s="180" t="s">
        <v>8019</v>
      </c>
      <c r="Y1626" s="180" t="s">
        <v>8020</v>
      </c>
      <c r="Z1626" s="180" t="s">
        <v>328</v>
      </c>
      <c r="AA1626" s="320"/>
      <c r="AE1626" s="320"/>
    </row>
    <row r="1627" spans="14:31" ht="14" x14ac:dyDescent="0.3">
      <c r="N1627" s="180" t="s">
        <v>3089</v>
      </c>
      <c r="O1627" s="180" t="s">
        <v>8021</v>
      </c>
      <c r="P1627" s="180" t="s">
        <v>123</v>
      </c>
      <c r="Q1627" s="180" t="s">
        <v>8022</v>
      </c>
      <c r="R1627" s="320"/>
      <c r="S1627" s="180" t="s">
        <v>1799</v>
      </c>
      <c r="T1627" s="180" t="s">
        <v>3208</v>
      </c>
      <c r="U1627" s="180" t="s">
        <v>3210</v>
      </c>
      <c r="V1627" s="180" t="s">
        <v>3209</v>
      </c>
      <c r="W1627" s="180" t="s">
        <v>593</v>
      </c>
      <c r="X1627" s="180" t="s">
        <v>8023</v>
      </c>
      <c r="Y1627" s="180" t="s">
        <v>8024</v>
      </c>
      <c r="Z1627" s="180" t="s">
        <v>328</v>
      </c>
      <c r="AA1627" s="320"/>
      <c r="AE1627" s="320"/>
    </row>
    <row r="1628" spans="14:31" ht="14" x14ac:dyDescent="0.3">
      <c r="N1628" s="180" t="s">
        <v>3089</v>
      </c>
      <c r="O1628" s="180" t="s">
        <v>8025</v>
      </c>
      <c r="P1628" s="180" t="s">
        <v>123</v>
      </c>
      <c r="Q1628" s="180" t="s">
        <v>8026</v>
      </c>
      <c r="R1628" s="320"/>
      <c r="S1628" s="180" t="s">
        <v>1799</v>
      </c>
      <c r="T1628" s="180" t="s">
        <v>3208</v>
      </c>
      <c r="U1628" s="180" t="s">
        <v>3210</v>
      </c>
      <c r="V1628" s="180" t="s">
        <v>3209</v>
      </c>
      <c r="W1628" s="180" t="s">
        <v>593</v>
      </c>
      <c r="X1628" s="180" t="s">
        <v>8027</v>
      </c>
      <c r="Y1628" s="180" t="s">
        <v>8028</v>
      </c>
      <c r="Z1628" s="180" t="s">
        <v>328</v>
      </c>
      <c r="AA1628" s="320"/>
      <c r="AE1628" s="320"/>
    </row>
    <row r="1629" spans="14:31" ht="14" x14ac:dyDescent="0.3">
      <c r="N1629" s="180" t="s">
        <v>3089</v>
      </c>
      <c r="O1629" s="180" t="s">
        <v>8029</v>
      </c>
      <c r="P1629" s="180" t="s">
        <v>123</v>
      </c>
      <c r="Q1629" s="180" t="s">
        <v>8030</v>
      </c>
      <c r="R1629" s="320"/>
      <c r="S1629" s="180" t="s">
        <v>1799</v>
      </c>
      <c r="T1629" s="180" t="s">
        <v>3208</v>
      </c>
      <c r="U1629" s="180" t="s">
        <v>3210</v>
      </c>
      <c r="V1629" s="180" t="s">
        <v>3209</v>
      </c>
      <c r="W1629" s="180" t="s">
        <v>593</v>
      </c>
      <c r="X1629" s="180" t="s">
        <v>8031</v>
      </c>
      <c r="Y1629" s="180" t="s">
        <v>8032</v>
      </c>
      <c r="Z1629" s="180" t="s">
        <v>328</v>
      </c>
      <c r="AA1629" s="320"/>
      <c r="AE1629" s="320"/>
    </row>
    <row r="1630" spans="14:31" ht="14" x14ac:dyDescent="0.3">
      <c r="N1630" s="180" t="s">
        <v>3089</v>
      </c>
      <c r="O1630" s="180" t="s">
        <v>8033</v>
      </c>
      <c r="P1630" s="180" t="s">
        <v>123</v>
      </c>
      <c r="Q1630" s="180" t="s">
        <v>8034</v>
      </c>
      <c r="R1630" s="320"/>
      <c r="S1630" s="180" t="s">
        <v>1799</v>
      </c>
      <c r="T1630" s="180" t="s">
        <v>3208</v>
      </c>
      <c r="U1630" s="180" t="s">
        <v>3210</v>
      </c>
      <c r="V1630" s="180" t="s">
        <v>3209</v>
      </c>
      <c r="W1630" s="180" t="s">
        <v>3218</v>
      </c>
      <c r="X1630" s="180" t="s">
        <v>8035</v>
      </c>
      <c r="Y1630" s="180" t="s">
        <v>3218</v>
      </c>
      <c r="Z1630" s="180" t="s">
        <v>330</v>
      </c>
      <c r="AA1630" s="320"/>
      <c r="AE1630" s="320"/>
    </row>
    <row r="1631" spans="14:31" ht="14" x14ac:dyDescent="0.3">
      <c r="N1631" s="180" t="s">
        <v>3089</v>
      </c>
      <c r="O1631" s="180" t="s">
        <v>8036</v>
      </c>
      <c r="P1631" s="180" t="s">
        <v>123</v>
      </c>
      <c r="Q1631" s="180" t="s">
        <v>8037</v>
      </c>
      <c r="R1631" s="320"/>
      <c r="S1631" s="180" t="s">
        <v>1799</v>
      </c>
      <c r="T1631" s="180" t="s">
        <v>3208</v>
      </c>
      <c r="U1631" s="180" t="s">
        <v>3210</v>
      </c>
      <c r="V1631" s="180" t="s">
        <v>3209</v>
      </c>
      <c r="W1631" s="180" t="s">
        <v>3218</v>
      </c>
      <c r="X1631" s="180" t="s">
        <v>8038</v>
      </c>
      <c r="Y1631" s="180" t="s">
        <v>8039</v>
      </c>
      <c r="Z1631" s="180" t="s">
        <v>330</v>
      </c>
      <c r="AA1631" s="320"/>
      <c r="AE1631" s="320"/>
    </row>
    <row r="1632" spans="14:31" ht="14" x14ac:dyDescent="0.3">
      <c r="N1632" s="180" t="s">
        <v>3089</v>
      </c>
      <c r="O1632" s="180" t="s">
        <v>8040</v>
      </c>
      <c r="P1632" s="180" t="s">
        <v>123</v>
      </c>
      <c r="Q1632" s="180" t="s">
        <v>8041</v>
      </c>
      <c r="R1632" s="320"/>
      <c r="S1632" s="180" t="s">
        <v>1799</v>
      </c>
      <c r="T1632" s="180" t="s">
        <v>3208</v>
      </c>
      <c r="U1632" s="180" t="s">
        <v>3210</v>
      </c>
      <c r="V1632" s="180" t="s">
        <v>3209</v>
      </c>
      <c r="W1632" s="180" t="s">
        <v>3218</v>
      </c>
      <c r="X1632" s="180" t="s">
        <v>8042</v>
      </c>
      <c r="Y1632" s="180" t="s">
        <v>5238</v>
      </c>
      <c r="Z1632" s="180" t="s">
        <v>330</v>
      </c>
      <c r="AA1632" s="320"/>
      <c r="AE1632" s="320"/>
    </row>
    <row r="1633" spans="14:31" ht="14" x14ac:dyDescent="0.3">
      <c r="N1633" s="180" t="s">
        <v>3089</v>
      </c>
      <c r="O1633" s="180" t="s">
        <v>8043</v>
      </c>
      <c r="P1633" s="180" t="s">
        <v>123</v>
      </c>
      <c r="Q1633" s="180" t="s">
        <v>8044</v>
      </c>
      <c r="R1633" s="320"/>
      <c r="S1633" s="180" t="s">
        <v>1799</v>
      </c>
      <c r="T1633" s="180" t="s">
        <v>3208</v>
      </c>
      <c r="U1633" s="180" t="s">
        <v>3210</v>
      </c>
      <c r="V1633" s="180" t="s">
        <v>3209</v>
      </c>
      <c r="W1633" s="180" t="s">
        <v>3218</v>
      </c>
      <c r="X1633" s="180" t="s">
        <v>8045</v>
      </c>
      <c r="Y1633" s="180" t="s">
        <v>8046</v>
      </c>
      <c r="Z1633" s="180" t="s">
        <v>330</v>
      </c>
      <c r="AA1633" s="320"/>
      <c r="AE1633" s="320"/>
    </row>
    <row r="1634" spans="14:31" ht="14" x14ac:dyDescent="0.3">
      <c r="N1634" s="180" t="s">
        <v>3089</v>
      </c>
      <c r="O1634" s="180" t="s">
        <v>3089</v>
      </c>
      <c r="P1634" s="180" t="s">
        <v>123</v>
      </c>
      <c r="Q1634" s="180" t="s">
        <v>8047</v>
      </c>
      <c r="R1634" s="320"/>
      <c r="S1634" s="180" t="s">
        <v>1799</v>
      </c>
      <c r="T1634" s="180" t="s">
        <v>3208</v>
      </c>
      <c r="U1634" s="180" t="s">
        <v>3210</v>
      </c>
      <c r="V1634" s="180" t="s">
        <v>3209</v>
      </c>
      <c r="W1634" s="180" t="s">
        <v>3218</v>
      </c>
      <c r="X1634" s="180" t="s">
        <v>8048</v>
      </c>
      <c r="Y1634" s="180" t="s">
        <v>8049</v>
      </c>
      <c r="Z1634" s="180" t="s">
        <v>330</v>
      </c>
      <c r="AA1634" s="320"/>
      <c r="AE1634" s="320"/>
    </row>
    <row r="1635" spans="14:31" ht="14" x14ac:dyDescent="0.3">
      <c r="N1635" s="180" t="s">
        <v>3089</v>
      </c>
      <c r="O1635" s="180" t="s">
        <v>8050</v>
      </c>
      <c r="P1635" s="180" t="s">
        <v>123</v>
      </c>
      <c r="Q1635" s="180" t="s">
        <v>8051</v>
      </c>
      <c r="R1635" s="320"/>
      <c r="S1635" s="180" t="s">
        <v>1799</v>
      </c>
      <c r="T1635" s="180" t="s">
        <v>3208</v>
      </c>
      <c r="U1635" s="180" t="s">
        <v>3210</v>
      </c>
      <c r="V1635" s="180" t="s">
        <v>3209</v>
      </c>
      <c r="W1635" s="180" t="s">
        <v>3218</v>
      </c>
      <c r="X1635" s="180" t="s">
        <v>8052</v>
      </c>
      <c r="Y1635" s="180" t="s">
        <v>3067</v>
      </c>
      <c r="Z1635" s="180" t="s">
        <v>330</v>
      </c>
      <c r="AA1635" s="320"/>
      <c r="AE1635" s="320"/>
    </row>
    <row r="1636" spans="14:31" ht="14" x14ac:dyDescent="0.3">
      <c r="N1636" s="180" t="s">
        <v>3089</v>
      </c>
      <c r="O1636" s="180" t="s">
        <v>8053</v>
      </c>
      <c r="P1636" s="180" t="s">
        <v>123</v>
      </c>
      <c r="Q1636" s="180" t="s">
        <v>8054</v>
      </c>
      <c r="R1636" s="320"/>
      <c r="S1636" s="180" t="s">
        <v>1799</v>
      </c>
      <c r="T1636" s="180" t="s">
        <v>3208</v>
      </c>
      <c r="U1636" s="180" t="s">
        <v>3210</v>
      </c>
      <c r="V1636" s="180" t="s">
        <v>3209</v>
      </c>
      <c r="W1636" s="180" t="s">
        <v>3218</v>
      </c>
      <c r="X1636" s="180" t="s">
        <v>8055</v>
      </c>
      <c r="Y1636" s="180" t="s">
        <v>8056</v>
      </c>
      <c r="Z1636" s="180" t="s">
        <v>330</v>
      </c>
      <c r="AA1636" s="320"/>
      <c r="AE1636" s="320"/>
    </row>
    <row r="1637" spans="14:31" ht="14" x14ac:dyDescent="0.3">
      <c r="N1637" s="180" t="s">
        <v>3089</v>
      </c>
      <c r="O1637" s="180" t="s">
        <v>8057</v>
      </c>
      <c r="P1637" s="180" t="s">
        <v>123</v>
      </c>
      <c r="Q1637" s="180" t="s">
        <v>8058</v>
      </c>
      <c r="R1637" s="320"/>
      <c r="S1637" s="180" t="s">
        <v>1799</v>
      </c>
      <c r="T1637" s="180" t="s">
        <v>3208</v>
      </c>
      <c r="U1637" s="180" t="s">
        <v>3210</v>
      </c>
      <c r="V1637" s="180" t="s">
        <v>3209</v>
      </c>
      <c r="W1637" s="180" t="s">
        <v>3218</v>
      </c>
      <c r="X1637" s="180" t="s">
        <v>8059</v>
      </c>
      <c r="Y1637" s="180" t="s">
        <v>8060</v>
      </c>
      <c r="Z1637" s="180" t="s">
        <v>330</v>
      </c>
      <c r="AA1637" s="320"/>
      <c r="AE1637" s="320"/>
    </row>
    <row r="1638" spans="14:31" ht="14" x14ac:dyDescent="0.3">
      <c r="N1638" s="180" t="s">
        <v>3089</v>
      </c>
      <c r="O1638" s="180" t="s">
        <v>8061</v>
      </c>
      <c r="P1638" s="180" t="s">
        <v>123</v>
      </c>
      <c r="Q1638" s="180" t="s">
        <v>8062</v>
      </c>
      <c r="R1638" s="320"/>
      <c r="S1638" s="180" t="s">
        <v>1799</v>
      </c>
      <c r="T1638" s="180" t="s">
        <v>3208</v>
      </c>
      <c r="U1638" s="180" t="s">
        <v>3210</v>
      </c>
      <c r="V1638" s="180" t="s">
        <v>3209</v>
      </c>
      <c r="W1638" s="180" t="s">
        <v>3218</v>
      </c>
      <c r="X1638" s="180" t="s">
        <v>8063</v>
      </c>
      <c r="Y1638" s="180" t="s">
        <v>8064</v>
      </c>
      <c r="Z1638" s="180" t="s">
        <v>330</v>
      </c>
      <c r="AA1638" s="320"/>
      <c r="AE1638" s="320"/>
    </row>
    <row r="1639" spans="14:31" ht="14" x14ac:dyDescent="0.3">
      <c r="N1639" s="180" t="s">
        <v>3089</v>
      </c>
      <c r="O1639" s="180" t="s">
        <v>8065</v>
      </c>
      <c r="P1639" s="180" t="s">
        <v>123</v>
      </c>
      <c r="Q1639" s="180" t="s">
        <v>8066</v>
      </c>
      <c r="R1639" s="320"/>
      <c r="S1639" s="180" t="s">
        <v>1799</v>
      </c>
      <c r="T1639" s="180" t="s">
        <v>3208</v>
      </c>
      <c r="U1639" s="180" t="s">
        <v>3210</v>
      </c>
      <c r="V1639" s="180" t="s">
        <v>3209</v>
      </c>
      <c r="W1639" s="180" t="s">
        <v>3218</v>
      </c>
      <c r="X1639" s="180" t="s">
        <v>8067</v>
      </c>
      <c r="Y1639" s="180" t="s">
        <v>8068</v>
      </c>
      <c r="Z1639" s="180" t="s">
        <v>330</v>
      </c>
      <c r="AA1639" s="320"/>
      <c r="AE1639" s="320"/>
    </row>
    <row r="1640" spans="14:31" ht="14" x14ac:dyDescent="0.3">
      <c r="N1640" s="180" t="s">
        <v>3089</v>
      </c>
      <c r="O1640" s="180" t="s">
        <v>8069</v>
      </c>
      <c r="P1640" s="180" t="s">
        <v>123</v>
      </c>
      <c r="Q1640" s="180" t="s">
        <v>8070</v>
      </c>
      <c r="R1640" s="320"/>
      <c r="S1640" s="180" t="s">
        <v>1799</v>
      </c>
      <c r="T1640" s="180" t="s">
        <v>3208</v>
      </c>
      <c r="U1640" s="180" t="s">
        <v>3210</v>
      </c>
      <c r="V1640" s="180" t="s">
        <v>3209</v>
      </c>
      <c r="W1640" s="180" t="s">
        <v>3218</v>
      </c>
      <c r="X1640" s="180" t="s">
        <v>8071</v>
      </c>
      <c r="Y1640" s="180" t="s">
        <v>4083</v>
      </c>
      <c r="Z1640" s="180" t="s">
        <v>330</v>
      </c>
      <c r="AA1640" s="320"/>
      <c r="AE1640" s="320"/>
    </row>
    <row r="1641" spans="14:31" ht="14" x14ac:dyDescent="0.3">
      <c r="N1641" s="180" t="s">
        <v>3089</v>
      </c>
      <c r="O1641" s="180" t="s">
        <v>8072</v>
      </c>
      <c r="P1641" s="180" t="s">
        <v>123</v>
      </c>
      <c r="Q1641" s="180" t="s">
        <v>8073</v>
      </c>
      <c r="R1641" s="320"/>
      <c r="S1641" s="180" t="s">
        <v>1799</v>
      </c>
      <c r="T1641" s="180" t="s">
        <v>3208</v>
      </c>
      <c r="U1641" s="180" t="s">
        <v>3210</v>
      </c>
      <c r="V1641" s="180" t="s">
        <v>3209</v>
      </c>
      <c r="W1641" s="180" t="s">
        <v>3218</v>
      </c>
      <c r="X1641" s="180" t="s">
        <v>8074</v>
      </c>
      <c r="Y1641" s="180" t="s">
        <v>8075</v>
      </c>
      <c r="Z1641" s="180" t="s">
        <v>330</v>
      </c>
      <c r="AA1641" s="320"/>
      <c r="AE1641" s="320"/>
    </row>
    <row r="1642" spans="14:31" ht="14" x14ac:dyDescent="0.3">
      <c r="N1642" s="180" t="s">
        <v>3089</v>
      </c>
      <c r="O1642" s="180" t="s">
        <v>8076</v>
      </c>
      <c r="P1642" s="180" t="s">
        <v>123</v>
      </c>
      <c r="Q1642" s="180" t="s">
        <v>8077</v>
      </c>
      <c r="R1642" s="320"/>
      <c r="S1642" s="180" t="s">
        <v>1799</v>
      </c>
      <c r="T1642" s="180" t="s">
        <v>3208</v>
      </c>
      <c r="U1642" s="180" t="s">
        <v>3210</v>
      </c>
      <c r="V1642" s="180" t="s">
        <v>3209</v>
      </c>
      <c r="W1642" s="180" t="s">
        <v>3218</v>
      </c>
      <c r="X1642" s="180" t="s">
        <v>8078</v>
      </c>
      <c r="Y1642" s="180" t="s">
        <v>8079</v>
      </c>
      <c r="Z1642" s="180" t="s">
        <v>330</v>
      </c>
      <c r="AA1642" s="320"/>
      <c r="AE1642" s="320"/>
    </row>
    <row r="1643" spans="14:31" ht="14" x14ac:dyDescent="0.3">
      <c r="N1643" s="180" t="s">
        <v>3089</v>
      </c>
      <c r="O1643" s="180" t="s">
        <v>8080</v>
      </c>
      <c r="P1643" s="180" t="s">
        <v>123</v>
      </c>
      <c r="Q1643" s="180" t="s">
        <v>8081</v>
      </c>
      <c r="R1643" s="320"/>
      <c r="S1643" s="180" t="s">
        <v>1799</v>
      </c>
      <c r="T1643" s="180" t="s">
        <v>3208</v>
      </c>
      <c r="U1643" s="180" t="s">
        <v>3210</v>
      </c>
      <c r="V1643" s="180" t="s">
        <v>3209</v>
      </c>
      <c r="W1643" s="180" t="s">
        <v>3218</v>
      </c>
      <c r="X1643" s="180" t="s">
        <v>8082</v>
      </c>
      <c r="Y1643" s="180" t="s">
        <v>4273</v>
      </c>
      <c r="Z1643" s="180" t="s">
        <v>330</v>
      </c>
      <c r="AA1643" s="320"/>
      <c r="AE1643" s="320"/>
    </row>
    <row r="1644" spans="14:31" ht="14" x14ac:dyDescent="0.3">
      <c r="N1644" s="180" t="s">
        <v>3089</v>
      </c>
      <c r="O1644" s="180" t="s">
        <v>8083</v>
      </c>
      <c r="P1644" s="180" t="s">
        <v>123</v>
      </c>
      <c r="Q1644" s="180" t="s">
        <v>8084</v>
      </c>
      <c r="R1644" s="320"/>
      <c r="S1644" s="180" t="s">
        <v>1799</v>
      </c>
      <c r="T1644" s="180" t="s">
        <v>3208</v>
      </c>
      <c r="U1644" s="180" t="s">
        <v>3210</v>
      </c>
      <c r="V1644" s="180" t="s">
        <v>3209</v>
      </c>
      <c r="W1644" s="180" t="s">
        <v>3218</v>
      </c>
      <c r="X1644" s="180" t="s">
        <v>8085</v>
      </c>
      <c r="Y1644" s="180" t="s">
        <v>8086</v>
      </c>
      <c r="Z1644" s="180" t="s">
        <v>330</v>
      </c>
      <c r="AA1644" s="320"/>
      <c r="AE1644" s="320"/>
    </row>
    <row r="1645" spans="14:31" ht="14" x14ac:dyDescent="0.3">
      <c r="N1645" s="180" t="s">
        <v>3089</v>
      </c>
      <c r="O1645" s="180" t="s">
        <v>8087</v>
      </c>
      <c r="P1645" s="180" t="s">
        <v>123</v>
      </c>
      <c r="Q1645" s="180" t="s">
        <v>8088</v>
      </c>
      <c r="R1645" s="320"/>
      <c r="S1645" s="180" t="s">
        <v>1799</v>
      </c>
      <c r="T1645" s="180" t="s">
        <v>3208</v>
      </c>
      <c r="U1645" s="180" t="s">
        <v>3210</v>
      </c>
      <c r="V1645" s="180" t="s">
        <v>3209</v>
      </c>
      <c r="W1645" s="180" t="s">
        <v>3217</v>
      </c>
      <c r="X1645" s="180" t="s">
        <v>8089</v>
      </c>
      <c r="Y1645" s="180" t="s">
        <v>8090</v>
      </c>
      <c r="Z1645" s="180" t="s">
        <v>332</v>
      </c>
      <c r="AA1645" s="320"/>
      <c r="AE1645" s="320"/>
    </row>
    <row r="1646" spans="14:31" ht="14" x14ac:dyDescent="0.3">
      <c r="N1646" s="180" t="s">
        <v>3089</v>
      </c>
      <c r="O1646" s="180" t="s">
        <v>8091</v>
      </c>
      <c r="P1646" s="180" t="s">
        <v>123</v>
      </c>
      <c r="Q1646" s="180" t="s">
        <v>8092</v>
      </c>
      <c r="R1646" s="320"/>
      <c r="S1646" s="180" t="s">
        <v>1799</v>
      </c>
      <c r="T1646" s="180" t="s">
        <v>3208</v>
      </c>
      <c r="U1646" s="180" t="s">
        <v>3210</v>
      </c>
      <c r="V1646" s="180" t="s">
        <v>3209</v>
      </c>
      <c r="W1646" s="180" t="s">
        <v>3217</v>
      </c>
      <c r="X1646" s="180" t="s">
        <v>8093</v>
      </c>
      <c r="Y1646" s="180" t="s">
        <v>8094</v>
      </c>
      <c r="Z1646" s="180" t="s">
        <v>332</v>
      </c>
      <c r="AA1646" s="320"/>
      <c r="AE1646" s="320"/>
    </row>
    <row r="1647" spans="14:31" ht="14" x14ac:dyDescent="0.3">
      <c r="N1647" s="180" t="s">
        <v>3089</v>
      </c>
      <c r="O1647" s="180" t="s">
        <v>8095</v>
      </c>
      <c r="P1647" s="180" t="s">
        <v>123</v>
      </c>
      <c r="Q1647" s="180" t="s">
        <v>8096</v>
      </c>
      <c r="R1647" s="320"/>
      <c r="S1647" s="180" t="s">
        <v>1799</v>
      </c>
      <c r="T1647" s="180" t="s">
        <v>3208</v>
      </c>
      <c r="U1647" s="180" t="s">
        <v>3210</v>
      </c>
      <c r="V1647" s="180" t="s">
        <v>3209</v>
      </c>
      <c r="W1647" s="180" t="s">
        <v>3217</v>
      </c>
      <c r="X1647" s="180" t="s">
        <v>8097</v>
      </c>
      <c r="Y1647" s="180" t="s">
        <v>8098</v>
      </c>
      <c r="Z1647" s="180" t="s">
        <v>332</v>
      </c>
      <c r="AA1647" s="320"/>
      <c r="AE1647" s="320"/>
    </row>
    <row r="1648" spans="14:31" ht="14" x14ac:dyDescent="0.3">
      <c r="N1648" s="180" t="s">
        <v>3089</v>
      </c>
      <c r="O1648" s="180" t="s">
        <v>8099</v>
      </c>
      <c r="P1648" s="180" t="s">
        <v>123</v>
      </c>
      <c r="Q1648" s="180" t="s">
        <v>8100</v>
      </c>
      <c r="R1648" s="320"/>
      <c r="S1648" s="180" t="s">
        <v>1799</v>
      </c>
      <c r="T1648" s="180" t="s">
        <v>3208</v>
      </c>
      <c r="U1648" s="180" t="s">
        <v>3210</v>
      </c>
      <c r="V1648" s="180" t="s">
        <v>3209</v>
      </c>
      <c r="W1648" s="180" t="s">
        <v>3217</v>
      </c>
      <c r="X1648" s="180" t="s">
        <v>8101</v>
      </c>
      <c r="Y1648" s="180" t="s">
        <v>8102</v>
      </c>
      <c r="Z1648" s="180" t="s">
        <v>332</v>
      </c>
      <c r="AA1648" s="320"/>
      <c r="AE1648" s="320"/>
    </row>
    <row r="1649" spans="14:31" ht="14" x14ac:dyDescent="0.3">
      <c r="N1649" s="180" t="s">
        <v>3089</v>
      </c>
      <c r="O1649" s="180" t="s">
        <v>8103</v>
      </c>
      <c r="P1649" s="180" t="s">
        <v>123</v>
      </c>
      <c r="Q1649" s="180" t="s">
        <v>8104</v>
      </c>
      <c r="R1649" s="320"/>
      <c r="S1649" s="180" t="s">
        <v>1799</v>
      </c>
      <c r="T1649" s="180" t="s">
        <v>3208</v>
      </c>
      <c r="U1649" s="180" t="s">
        <v>3210</v>
      </c>
      <c r="V1649" s="180" t="s">
        <v>3209</v>
      </c>
      <c r="W1649" s="180" t="s">
        <v>3217</v>
      </c>
      <c r="X1649" s="180" t="s">
        <v>8105</v>
      </c>
      <c r="Y1649" s="180" t="s">
        <v>8106</v>
      </c>
      <c r="Z1649" s="180" t="s">
        <v>332</v>
      </c>
      <c r="AA1649" s="320"/>
      <c r="AE1649" s="320"/>
    </row>
    <row r="1650" spans="14:31" ht="14" x14ac:dyDescent="0.3">
      <c r="N1650" s="180" t="s">
        <v>3237</v>
      </c>
      <c r="O1650" s="180" t="s">
        <v>7611</v>
      </c>
      <c r="P1650" s="180" t="s">
        <v>269</v>
      </c>
      <c r="Q1650" s="180" t="s">
        <v>7610</v>
      </c>
      <c r="R1650" s="320"/>
      <c r="S1650" s="180" t="s">
        <v>1799</v>
      </c>
      <c r="T1650" s="180" t="s">
        <v>3208</v>
      </c>
      <c r="U1650" s="180" t="s">
        <v>3210</v>
      </c>
      <c r="V1650" s="180" t="s">
        <v>3209</v>
      </c>
      <c r="W1650" s="180" t="s">
        <v>3217</v>
      </c>
      <c r="X1650" s="180" t="s">
        <v>8107</v>
      </c>
      <c r="Y1650" s="180" t="s">
        <v>8108</v>
      </c>
      <c r="Z1650" s="180" t="s">
        <v>332</v>
      </c>
      <c r="AA1650" s="320"/>
      <c r="AE1650" s="320"/>
    </row>
    <row r="1651" spans="14:31" ht="14" x14ac:dyDescent="0.3">
      <c r="N1651" s="180" t="s">
        <v>3237</v>
      </c>
      <c r="O1651" s="180" t="s">
        <v>7615</v>
      </c>
      <c r="P1651" s="180" t="s">
        <v>269</v>
      </c>
      <c r="Q1651" s="180" t="s">
        <v>7614</v>
      </c>
      <c r="R1651" s="320"/>
      <c r="S1651" s="180" t="s">
        <v>1799</v>
      </c>
      <c r="T1651" s="180" t="s">
        <v>3208</v>
      </c>
      <c r="U1651" s="180" t="s">
        <v>3210</v>
      </c>
      <c r="V1651" s="180" t="s">
        <v>3209</v>
      </c>
      <c r="W1651" s="180" t="s">
        <v>3217</v>
      </c>
      <c r="X1651" s="180" t="s">
        <v>8109</v>
      </c>
      <c r="Y1651" s="180" t="s">
        <v>8110</v>
      </c>
      <c r="Z1651" s="180" t="s">
        <v>332</v>
      </c>
      <c r="AA1651" s="320"/>
      <c r="AE1651" s="320"/>
    </row>
    <row r="1652" spans="14:31" ht="14" x14ac:dyDescent="0.3">
      <c r="N1652" s="180" t="s">
        <v>3237</v>
      </c>
      <c r="O1652" s="180" t="s">
        <v>7619</v>
      </c>
      <c r="P1652" s="180" t="s">
        <v>269</v>
      </c>
      <c r="Q1652" s="180" t="s">
        <v>7618</v>
      </c>
      <c r="R1652" s="320"/>
      <c r="S1652" s="180" t="s">
        <v>1799</v>
      </c>
      <c r="T1652" s="180" t="s">
        <v>3208</v>
      </c>
      <c r="U1652" s="180" t="s">
        <v>3210</v>
      </c>
      <c r="V1652" s="180" t="s">
        <v>3209</v>
      </c>
      <c r="W1652" s="180" t="s">
        <v>3217</v>
      </c>
      <c r="X1652" s="180" t="s">
        <v>8111</v>
      </c>
      <c r="Y1652" s="180" t="s">
        <v>934</v>
      </c>
      <c r="Z1652" s="180" t="s">
        <v>332</v>
      </c>
      <c r="AA1652" s="320"/>
      <c r="AE1652" s="320"/>
    </row>
    <row r="1653" spans="14:31" ht="14" x14ac:dyDescent="0.3">
      <c r="N1653" s="180" t="s">
        <v>3237</v>
      </c>
      <c r="O1653" s="180" t="s">
        <v>3237</v>
      </c>
      <c r="P1653" s="180" t="s">
        <v>269</v>
      </c>
      <c r="Q1653" s="180" t="s">
        <v>7600</v>
      </c>
      <c r="R1653" s="320"/>
      <c r="S1653" s="180" t="s">
        <v>1799</v>
      </c>
      <c r="T1653" s="180" t="s">
        <v>3208</v>
      </c>
      <c r="U1653" s="180" t="s">
        <v>3210</v>
      </c>
      <c r="V1653" s="180" t="s">
        <v>3209</v>
      </c>
      <c r="W1653" s="180" t="s">
        <v>3217</v>
      </c>
      <c r="X1653" s="180" t="s">
        <v>8112</v>
      </c>
      <c r="Y1653" s="180" t="s">
        <v>8113</v>
      </c>
      <c r="Z1653" s="180" t="s">
        <v>332</v>
      </c>
      <c r="AA1653" s="320"/>
      <c r="AE1653" s="320"/>
    </row>
    <row r="1654" spans="14:31" ht="14" x14ac:dyDescent="0.3">
      <c r="N1654" s="180" t="s">
        <v>3237</v>
      </c>
      <c r="O1654" s="180" t="s">
        <v>7608</v>
      </c>
      <c r="P1654" s="180" t="s">
        <v>269</v>
      </c>
      <c r="Q1654" s="180" t="s">
        <v>7607</v>
      </c>
      <c r="R1654" s="320"/>
      <c r="S1654" s="180" t="s">
        <v>1799</v>
      </c>
      <c r="T1654" s="180" t="s">
        <v>3208</v>
      </c>
      <c r="U1654" s="180" t="s">
        <v>3210</v>
      </c>
      <c r="V1654" s="180" t="s">
        <v>3209</v>
      </c>
      <c r="W1654" s="180" t="s">
        <v>1797</v>
      </c>
      <c r="X1654" s="180" t="s">
        <v>8114</v>
      </c>
      <c r="Y1654" s="180" t="s">
        <v>1797</v>
      </c>
      <c r="Z1654" s="180" t="s">
        <v>334</v>
      </c>
      <c r="AA1654" s="320"/>
      <c r="AE1654" s="320"/>
    </row>
    <row r="1655" spans="14:31" ht="14" x14ac:dyDescent="0.3">
      <c r="N1655" s="180" t="s">
        <v>3237</v>
      </c>
      <c r="O1655" s="180" t="s">
        <v>7604</v>
      </c>
      <c r="P1655" s="180" t="s">
        <v>269</v>
      </c>
      <c r="Q1655" s="180" t="s">
        <v>7603</v>
      </c>
      <c r="R1655" s="320"/>
      <c r="S1655" s="180" t="s">
        <v>1799</v>
      </c>
      <c r="T1655" s="180" t="s">
        <v>3208</v>
      </c>
      <c r="U1655" s="180" t="s">
        <v>3210</v>
      </c>
      <c r="V1655" s="180" t="s">
        <v>3209</v>
      </c>
      <c r="W1655" s="180" t="s">
        <v>1797</v>
      </c>
      <c r="X1655" s="180" t="s">
        <v>8115</v>
      </c>
      <c r="Y1655" s="180" t="s">
        <v>8116</v>
      </c>
      <c r="Z1655" s="180" t="s">
        <v>334</v>
      </c>
      <c r="AA1655" s="320"/>
      <c r="AE1655" s="320"/>
    </row>
    <row r="1656" spans="14:31" ht="14" x14ac:dyDescent="0.3">
      <c r="N1656" s="180" t="s">
        <v>3185</v>
      </c>
      <c r="O1656" s="180" t="s">
        <v>4850</v>
      </c>
      <c r="P1656" s="180" t="s">
        <v>78</v>
      </c>
      <c r="Q1656" s="180" t="s">
        <v>4849</v>
      </c>
      <c r="R1656" s="320"/>
      <c r="S1656" s="180" t="s">
        <v>1799</v>
      </c>
      <c r="T1656" s="180" t="s">
        <v>3208</v>
      </c>
      <c r="U1656" s="180" t="s">
        <v>3210</v>
      </c>
      <c r="V1656" s="180" t="s">
        <v>3209</v>
      </c>
      <c r="W1656" s="180" t="s">
        <v>1797</v>
      </c>
      <c r="X1656" s="180" t="s">
        <v>8117</v>
      </c>
      <c r="Y1656" s="180" t="s">
        <v>8118</v>
      </c>
      <c r="Z1656" s="180" t="s">
        <v>334</v>
      </c>
      <c r="AA1656" s="320"/>
      <c r="AE1656" s="320"/>
    </row>
    <row r="1657" spans="14:31" ht="14" x14ac:dyDescent="0.3">
      <c r="N1657" s="180" t="s">
        <v>3185</v>
      </c>
      <c r="O1657" s="180" t="s">
        <v>4872</v>
      </c>
      <c r="P1657" s="180" t="s">
        <v>78</v>
      </c>
      <c r="Q1657" s="180" t="s">
        <v>4871</v>
      </c>
      <c r="R1657" s="320"/>
      <c r="S1657" s="180" t="s">
        <v>1799</v>
      </c>
      <c r="T1657" s="180" t="s">
        <v>3208</v>
      </c>
      <c r="U1657" s="180" t="s">
        <v>3210</v>
      </c>
      <c r="V1657" s="180" t="s">
        <v>3209</v>
      </c>
      <c r="W1657" s="180" t="s">
        <v>1797</v>
      </c>
      <c r="X1657" s="180" t="s">
        <v>8119</v>
      </c>
      <c r="Y1657" s="180" t="s">
        <v>7966</v>
      </c>
      <c r="Z1657" s="180" t="s">
        <v>334</v>
      </c>
      <c r="AA1657" s="320"/>
      <c r="AE1657" s="320"/>
    </row>
    <row r="1658" spans="14:31" ht="14" x14ac:dyDescent="0.3">
      <c r="N1658" s="180" t="s">
        <v>3185</v>
      </c>
      <c r="O1658" s="180" t="s">
        <v>4880</v>
      </c>
      <c r="P1658" s="180" t="s">
        <v>78</v>
      </c>
      <c r="Q1658" s="180" t="s">
        <v>4879</v>
      </c>
      <c r="R1658" s="320"/>
      <c r="S1658" s="180" t="s">
        <v>1799</v>
      </c>
      <c r="T1658" s="180" t="s">
        <v>3208</v>
      </c>
      <c r="U1658" s="180" t="s">
        <v>3210</v>
      </c>
      <c r="V1658" s="180" t="s">
        <v>3209</v>
      </c>
      <c r="W1658" s="180" t="s">
        <v>1797</v>
      </c>
      <c r="X1658" s="180" t="s">
        <v>8120</v>
      </c>
      <c r="Y1658" s="180" t="s">
        <v>8121</v>
      </c>
      <c r="Z1658" s="180" t="s">
        <v>334</v>
      </c>
      <c r="AA1658" s="320"/>
      <c r="AE1658" s="320"/>
    </row>
    <row r="1659" spans="14:31" ht="14" x14ac:dyDescent="0.3">
      <c r="N1659" s="180" t="s">
        <v>3185</v>
      </c>
      <c r="O1659" s="180" t="s">
        <v>4920</v>
      </c>
      <c r="P1659" s="180" t="s">
        <v>78</v>
      </c>
      <c r="Q1659" s="180" t="s">
        <v>4919</v>
      </c>
      <c r="R1659" s="320"/>
      <c r="S1659" s="180" t="s">
        <v>1799</v>
      </c>
      <c r="T1659" s="180" t="s">
        <v>3208</v>
      </c>
      <c r="U1659" s="180" t="s">
        <v>3210</v>
      </c>
      <c r="V1659" s="180" t="s">
        <v>3209</v>
      </c>
      <c r="W1659" s="180" t="s">
        <v>1797</v>
      </c>
      <c r="X1659" s="180" t="s">
        <v>8122</v>
      </c>
      <c r="Y1659" s="180" t="s">
        <v>8123</v>
      </c>
      <c r="Z1659" s="180" t="s">
        <v>334</v>
      </c>
      <c r="AA1659" s="320"/>
      <c r="AE1659" s="320"/>
    </row>
    <row r="1660" spans="14:31" ht="14" x14ac:dyDescent="0.3">
      <c r="N1660" s="180" t="s">
        <v>3185</v>
      </c>
      <c r="O1660" s="180" t="s">
        <v>4823</v>
      </c>
      <c r="P1660" s="180" t="s">
        <v>78</v>
      </c>
      <c r="Q1660" s="180" t="s">
        <v>4822</v>
      </c>
      <c r="R1660" s="320"/>
      <c r="S1660" s="180" t="s">
        <v>1799</v>
      </c>
      <c r="T1660" s="180" t="s">
        <v>3208</v>
      </c>
      <c r="U1660" s="180" t="s">
        <v>3210</v>
      </c>
      <c r="V1660" s="180" t="s">
        <v>3209</v>
      </c>
      <c r="W1660" s="180" t="s">
        <v>3231</v>
      </c>
      <c r="X1660" s="180" t="s">
        <v>8124</v>
      </c>
      <c r="Y1660" s="180" t="s">
        <v>3231</v>
      </c>
      <c r="Z1660" s="180" t="s">
        <v>336</v>
      </c>
      <c r="AA1660" s="320"/>
      <c r="AE1660" s="320"/>
    </row>
    <row r="1661" spans="14:31" ht="14" x14ac:dyDescent="0.3">
      <c r="N1661" s="180" t="s">
        <v>3185</v>
      </c>
      <c r="O1661" s="180" t="s">
        <v>4819</v>
      </c>
      <c r="P1661" s="180" t="s">
        <v>78</v>
      </c>
      <c r="Q1661" s="180" t="s">
        <v>4818</v>
      </c>
      <c r="R1661" s="320"/>
      <c r="S1661" s="180" t="s">
        <v>1799</v>
      </c>
      <c r="T1661" s="180" t="s">
        <v>3208</v>
      </c>
      <c r="U1661" s="180" t="s">
        <v>3210</v>
      </c>
      <c r="V1661" s="180" t="s">
        <v>3209</v>
      </c>
      <c r="W1661" s="180" t="s">
        <v>3231</v>
      </c>
      <c r="X1661" s="180" t="s">
        <v>8125</v>
      </c>
      <c r="Y1661" s="180" t="s">
        <v>8126</v>
      </c>
      <c r="Z1661" s="180" t="s">
        <v>336</v>
      </c>
      <c r="AA1661" s="320"/>
      <c r="AE1661" s="320"/>
    </row>
    <row r="1662" spans="14:31" ht="14" x14ac:dyDescent="0.3">
      <c r="N1662" s="180" t="s">
        <v>3185</v>
      </c>
      <c r="O1662" s="180" t="s">
        <v>4827</v>
      </c>
      <c r="P1662" s="180" t="s">
        <v>78</v>
      </c>
      <c r="Q1662" s="180" t="s">
        <v>4826</v>
      </c>
      <c r="R1662" s="320"/>
      <c r="S1662" s="180" t="s">
        <v>1799</v>
      </c>
      <c r="T1662" s="180" t="s">
        <v>3208</v>
      </c>
      <c r="U1662" s="180" t="s">
        <v>3210</v>
      </c>
      <c r="V1662" s="180" t="s">
        <v>3209</v>
      </c>
      <c r="W1662" s="180" t="s">
        <v>3231</v>
      </c>
      <c r="X1662" s="180" t="s">
        <v>8127</v>
      </c>
      <c r="Y1662" s="180" t="s">
        <v>8128</v>
      </c>
      <c r="Z1662" s="180" t="s">
        <v>336</v>
      </c>
      <c r="AA1662" s="320"/>
      <c r="AE1662" s="320"/>
    </row>
    <row r="1663" spans="14:31" ht="14" x14ac:dyDescent="0.3">
      <c r="N1663" s="180" t="s">
        <v>3185</v>
      </c>
      <c r="O1663" s="180" t="s">
        <v>4854</v>
      </c>
      <c r="P1663" s="180" t="s">
        <v>78</v>
      </c>
      <c r="Q1663" s="180" t="s">
        <v>4853</v>
      </c>
      <c r="R1663" s="320"/>
      <c r="S1663" s="180" t="s">
        <v>1799</v>
      </c>
      <c r="T1663" s="180" t="s">
        <v>3208</v>
      </c>
      <c r="U1663" s="180" t="s">
        <v>3210</v>
      </c>
      <c r="V1663" s="180" t="s">
        <v>3209</v>
      </c>
      <c r="W1663" s="180" t="s">
        <v>3231</v>
      </c>
      <c r="X1663" s="180" t="s">
        <v>8129</v>
      </c>
      <c r="Y1663" s="180" t="s">
        <v>8130</v>
      </c>
      <c r="Z1663" s="180" t="s">
        <v>336</v>
      </c>
      <c r="AA1663" s="320"/>
      <c r="AE1663" s="320"/>
    </row>
    <row r="1664" spans="14:31" ht="14" x14ac:dyDescent="0.3">
      <c r="N1664" s="180" t="s">
        <v>3185</v>
      </c>
      <c r="O1664" s="180" t="s">
        <v>4839</v>
      </c>
      <c r="P1664" s="180" t="s">
        <v>78</v>
      </c>
      <c r="Q1664" s="180" t="s">
        <v>4838</v>
      </c>
      <c r="R1664" s="320"/>
      <c r="S1664" s="180" t="s">
        <v>1799</v>
      </c>
      <c r="T1664" s="180" t="s">
        <v>3208</v>
      </c>
      <c r="U1664" s="180" t="s">
        <v>3210</v>
      </c>
      <c r="V1664" s="180" t="s">
        <v>3209</v>
      </c>
      <c r="W1664" s="180" t="s">
        <v>3231</v>
      </c>
      <c r="X1664" s="180" t="s">
        <v>8131</v>
      </c>
      <c r="Y1664" s="180" t="s">
        <v>660</v>
      </c>
      <c r="Z1664" s="180" t="s">
        <v>336</v>
      </c>
      <c r="AA1664" s="320"/>
      <c r="AE1664" s="320"/>
    </row>
    <row r="1665" spans="14:31" ht="14" x14ac:dyDescent="0.3">
      <c r="N1665" s="180" t="s">
        <v>3185</v>
      </c>
      <c r="O1665" s="180" t="s">
        <v>4835</v>
      </c>
      <c r="P1665" s="180" t="s">
        <v>78</v>
      </c>
      <c r="Q1665" s="180" t="s">
        <v>4834</v>
      </c>
      <c r="R1665" s="320"/>
      <c r="S1665" s="180" t="s">
        <v>672</v>
      </c>
      <c r="T1665" s="180" t="s">
        <v>2098</v>
      </c>
      <c r="U1665" s="180" t="s">
        <v>492</v>
      </c>
      <c r="V1665" s="180" t="s">
        <v>3064</v>
      </c>
      <c r="W1665" s="180" t="s">
        <v>905</v>
      </c>
      <c r="X1665" s="180" t="s">
        <v>4528</v>
      </c>
      <c r="Y1665" s="180" t="s">
        <v>4527</v>
      </c>
      <c r="Z1665" s="180" t="s">
        <v>94</v>
      </c>
      <c r="AA1665" s="320"/>
      <c r="AE1665" s="320"/>
    </row>
    <row r="1666" spans="14:31" ht="14" x14ac:dyDescent="0.3">
      <c r="N1666" s="180" t="s">
        <v>3185</v>
      </c>
      <c r="O1666" s="180" t="s">
        <v>4799</v>
      </c>
      <c r="P1666" s="180" t="s">
        <v>78</v>
      </c>
      <c r="Q1666" s="180" t="s">
        <v>4798</v>
      </c>
      <c r="R1666" s="320"/>
      <c r="S1666" s="180" t="s">
        <v>672</v>
      </c>
      <c r="T1666" s="180" t="s">
        <v>2098</v>
      </c>
      <c r="U1666" s="180" t="s">
        <v>492</v>
      </c>
      <c r="V1666" s="180" t="s">
        <v>3064</v>
      </c>
      <c r="W1666" s="180" t="s">
        <v>905</v>
      </c>
      <c r="X1666" s="180" t="s">
        <v>4520</v>
      </c>
      <c r="Y1666" s="180" t="s">
        <v>4519</v>
      </c>
      <c r="Z1666" s="180" t="s">
        <v>94</v>
      </c>
      <c r="AA1666" s="320"/>
      <c r="AE1666" s="320"/>
    </row>
    <row r="1667" spans="14:31" ht="14" x14ac:dyDescent="0.3">
      <c r="N1667" s="180" t="s">
        <v>3185</v>
      </c>
      <c r="O1667" s="180" t="s">
        <v>4876</v>
      </c>
      <c r="P1667" s="180" t="s">
        <v>78</v>
      </c>
      <c r="Q1667" s="180" t="s">
        <v>4875</v>
      </c>
      <c r="R1667" s="320"/>
      <c r="S1667" s="180" t="s">
        <v>672</v>
      </c>
      <c r="T1667" s="180" t="s">
        <v>2098</v>
      </c>
      <c r="U1667" s="180" t="s">
        <v>492</v>
      </c>
      <c r="V1667" s="180" t="s">
        <v>3064</v>
      </c>
      <c r="W1667" s="180" t="s">
        <v>905</v>
      </c>
      <c r="X1667" s="180" t="s">
        <v>4516</v>
      </c>
      <c r="Y1667" s="180" t="s">
        <v>4515</v>
      </c>
      <c r="Z1667" s="180" t="s">
        <v>94</v>
      </c>
      <c r="AA1667" s="320"/>
      <c r="AE1667" s="320"/>
    </row>
    <row r="1668" spans="14:31" ht="14" x14ac:dyDescent="0.3">
      <c r="N1668" s="180" t="s">
        <v>3185</v>
      </c>
      <c r="O1668" s="180" t="s">
        <v>4892</v>
      </c>
      <c r="P1668" s="180" t="s">
        <v>78</v>
      </c>
      <c r="Q1668" s="180" t="s">
        <v>4891</v>
      </c>
      <c r="R1668" s="320"/>
      <c r="S1668" s="180" t="s">
        <v>672</v>
      </c>
      <c r="T1668" s="180" t="s">
        <v>2098</v>
      </c>
      <c r="U1668" s="180" t="s">
        <v>492</v>
      </c>
      <c r="V1668" s="180" t="s">
        <v>3064</v>
      </c>
      <c r="W1668" s="180" t="s">
        <v>905</v>
      </c>
      <c r="X1668" s="180" t="s">
        <v>4524</v>
      </c>
      <c r="Y1668" s="180" t="s">
        <v>4523</v>
      </c>
      <c r="Z1668" s="180" t="s">
        <v>94</v>
      </c>
      <c r="AA1668" s="320"/>
      <c r="AE1668" s="320"/>
    </row>
    <row r="1669" spans="14:31" ht="14" x14ac:dyDescent="0.3">
      <c r="N1669" s="180" t="s">
        <v>3185</v>
      </c>
      <c r="O1669" s="180" t="s">
        <v>4784</v>
      </c>
      <c r="P1669" s="180" t="s">
        <v>78</v>
      </c>
      <c r="Q1669" s="180" t="s">
        <v>4783</v>
      </c>
      <c r="R1669" s="320"/>
      <c r="S1669" s="180" t="s">
        <v>672</v>
      </c>
      <c r="T1669" s="180" t="s">
        <v>2098</v>
      </c>
      <c r="U1669" s="180" t="s">
        <v>492</v>
      </c>
      <c r="V1669" s="180" t="s">
        <v>3064</v>
      </c>
      <c r="W1669" s="180" t="s">
        <v>905</v>
      </c>
      <c r="X1669" s="180" t="s">
        <v>4594</v>
      </c>
      <c r="Y1669" s="180" t="s">
        <v>4593</v>
      </c>
      <c r="Z1669" s="180" t="s">
        <v>94</v>
      </c>
      <c r="AA1669" s="320"/>
      <c r="AE1669" s="320"/>
    </row>
    <row r="1670" spans="14:31" ht="14" x14ac:dyDescent="0.3">
      <c r="N1670" s="180" t="s">
        <v>3185</v>
      </c>
      <c r="O1670" s="180" t="s">
        <v>4803</v>
      </c>
      <c r="P1670" s="180" t="s">
        <v>78</v>
      </c>
      <c r="Q1670" s="180" t="s">
        <v>4802</v>
      </c>
      <c r="R1670" s="320"/>
      <c r="S1670" s="180" t="s">
        <v>672</v>
      </c>
      <c r="T1670" s="180" t="s">
        <v>2098</v>
      </c>
      <c r="U1670" s="180" t="s">
        <v>492</v>
      </c>
      <c r="V1670" s="180" t="s">
        <v>3064</v>
      </c>
      <c r="W1670" s="180" t="s">
        <v>905</v>
      </c>
      <c r="X1670" s="180" t="s">
        <v>4561</v>
      </c>
      <c r="Y1670" s="180" t="s">
        <v>4560</v>
      </c>
      <c r="Z1670" s="180" t="s">
        <v>94</v>
      </c>
      <c r="AA1670" s="320"/>
      <c r="AE1670" s="320"/>
    </row>
    <row r="1671" spans="14:31" ht="14" x14ac:dyDescent="0.3">
      <c r="N1671" s="180" t="s">
        <v>3185</v>
      </c>
      <c r="O1671" s="180" t="s">
        <v>4788</v>
      </c>
      <c r="P1671" s="180" t="s">
        <v>78</v>
      </c>
      <c r="Q1671" s="180" t="s">
        <v>4787</v>
      </c>
      <c r="R1671" s="320"/>
      <c r="S1671" s="180" t="s">
        <v>672</v>
      </c>
      <c r="T1671" s="180" t="s">
        <v>2098</v>
      </c>
      <c r="U1671" s="180" t="s">
        <v>492</v>
      </c>
      <c r="V1671" s="180" t="s">
        <v>3064</v>
      </c>
      <c r="W1671" s="180" t="s">
        <v>905</v>
      </c>
      <c r="X1671" s="180" t="s">
        <v>4565</v>
      </c>
      <c r="Y1671" s="180" t="s">
        <v>4564</v>
      </c>
      <c r="Z1671" s="180" t="s">
        <v>94</v>
      </c>
      <c r="AA1671" s="320"/>
      <c r="AE1671" s="320"/>
    </row>
    <row r="1672" spans="14:31" ht="14" x14ac:dyDescent="0.3">
      <c r="N1672" s="180" t="s">
        <v>3185</v>
      </c>
      <c r="O1672" s="180" t="s">
        <v>4257</v>
      </c>
      <c r="P1672" s="180" t="s">
        <v>78</v>
      </c>
      <c r="Q1672" s="180" t="s">
        <v>4791</v>
      </c>
      <c r="R1672" s="320"/>
      <c r="S1672" s="180" t="s">
        <v>672</v>
      </c>
      <c r="T1672" s="180" t="s">
        <v>2098</v>
      </c>
      <c r="U1672" s="180" t="s">
        <v>492</v>
      </c>
      <c r="V1672" s="180" t="s">
        <v>3064</v>
      </c>
      <c r="W1672" s="180" t="s">
        <v>905</v>
      </c>
      <c r="X1672" s="180" t="s">
        <v>4569</v>
      </c>
      <c r="Y1672" s="180" t="s">
        <v>4568</v>
      </c>
      <c r="Z1672" s="180" t="s">
        <v>94</v>
      </c>
      <c r="AA1672" s="320"/>
      <c r="AE1672" s="320"/>
    </row>
    <row r="1673" spans="14:31" ht="14" x14ac:dyDescent="0.3">
      <c r="N1673" s="180" t="s">
        <v>3185</v>
      </c>
      <c r="O1673" s="180" t="s">
        <v>4868</v>
      </c>
      <c r="P1673" s="180" t="s">
        <v>78</v>
      </c>
      <c r="Q1673" s="180" t="s">
        <v>4867</v>
      </c>
      <c r="R1673" s="320"/>
      <c r="S1673" s="180" t="s">
        <v>672</v>
      </c>
      <c r="T1673" s="180" t="s">
        <v>2098</v>
      </c>
      <c r="U1673" s="180" t="s">
        <v>492</v>
      </c>
      <c r="V1673" s="180" t="s">
        <v>3064</v>
      </c>
      <c r="W1673" s="180" t="s">
        <v>905</v>
      </c>
      <c r="X1673" s="180" t="s">
        <v>4546</v>
      </c>
      <c r="Y1673" s="180" t="s">
        <v>4545</v>
      </c>
      <c r="Z1673" s="180" t="s">
        <v>94</v>
      </c>
      <c r="AA1673" s="320"/>
      <c r="AE1673" s="320"/>
    </row>
    <row r="1674" spans="14:31" ht="14" x14ac:dyDescent="0.3">
      <c r="N1674" s="180" t="s">
        <v>3185</v>
      </c>
      <c r="O1674" s="180" t="s">
        <v>4815</v>
      </c>
      <c r="P1674" s="180" t="s">
        <v>78</v>
      </c>
      <c r="Q1674" s="180" t="s">
        <v>4814</v>
      </c>
      <c r="R1674" s="320"/>
      <c r="S1674" s="180" t="s">
        <v>672</v>
      </c>
      <c r="T1674" s="180" t="s">
        <v>2098</v>
      </c>
      <c r="U1674" s="180" t="s">
        <v>492</v>
      </c>
      <c r="V1674" s="180" t="s">
        <v>3064</v>
      </c>
      <c r="W1674" s="180" t="s">
        <v>905</v>
      </c>
      <c r="X1674" s="180" t="s">
        <v>4583</v>
      </c>
      <c r="Y1674" s="180" t="s">
        <v>1451</v>
      </c>
      <c r="Z1674" s="180" t="s">
        <v>94</v>
      </c>
      <c r="AA1674" s="320"/>
      <c r="AE1674" s="320"/>
    </row>
    <row r="1675" spans="14:31" ht="14" x14ac:dyDescent="0.3">
      <c r="N1675" s="180" t="s">
        <v>3185</v>
      </c>
      <c r="O1675" s="180" t="s">
        <v>4914</v>
      </c>
      <c r="P1675" s="180" t="s">
        <v>78</v>
      </c>
      <c r="Q1675" s="180" t="s">
        <v>4913</v>
      </c>
      <c r="R1675" s="320"/>
      <c r="S1675" s="180" t="s">
        <v>672</v>
      </c>
      <c r="T1675" s="180" t="s">
        <v>2098</v>
      </c>
      <c r="U1675" s="180" t="s">
        <v>492</v>
      </c>
      <c r="V1675" s="180" t="s">
        <v>3064</v>
      </c>
      <c r="W1675" s="180" t="s">
        <v>905</v>
      </c>
      <c r="X1675" s="180" t="s">
        <v>4549</v>
      </c>
      <c r="Y1675" s="180" t="s">
        <v>4548</v>
      </c>
      <c r="Z1675" s="180" t="s">
        <v>94</v>
      </c>
      <c r="AA1675" s="320"/>
      <c r="AE1675" s="320"/>
    </row>
    <row r="1676" spans="14:31" ht="14" x14ac:dyDescent="0.3">
      <c r="N1676" s="180" t="s">
        <v>3185</v>
      </c>
      <c r="O1676" s="180" t="s">
        <v>4918</v>
      </c>
      <c r="P1676" s="180" t="s">
        <v>78</v>
      </c>
      <c r="Q1676" s="180" t="s">
        <v>4917</v>
      </c>
      <c r="R1676" s="320"/>
      <c r="S1676" s="180" t="s">
        <v>672</v>
      </c>
      <c r="T1676" s="180" t="s">
        <v>2098</v>
      </c>
      <c r="U1676" s="180" t="s">
        <v>492</v>
      </c>
      <c r="V1676" s="180" t="s">
        <v>3064</v>
      </c>
      <c r="W1676" s="180" t="s">
        <v>905</v>
      </c>
      <c r="X1676" s="180" t="s">
        <v>4553</v>
      </c>
      <c r="Y1676" s="180" t="s">
        <v>4552</v>
      </c>
      <c r="Z1676" s="180" t="s">
        <v>94</v>
      </c>
      <c r="AA1676" s="320"/>
      <c r="AE1676" s="320"/>
    </row>
    <row r="1677" spans="14:31" ht="14" x14ac:dyDescent="0.3">
      <c r="N1677" s="180" t="s">
        <v>3185</v>
      </c>
      <c r="O1677" s="180" t="s">
        <v>4807</v>
      </c>
      <c r="P1677" s="180" t="s">
        <v>78</v>
      </c>
      <c r="Q1677" s="180" t="s">
        <v>4806</v>
      </c>
      <c r="R1677" s="320"/>
      <c r="S1677" s="180" t="s">
        <v>672</v>
      </c>
      <c r="T1677" s="180" t="s">
        <v>2098</v>
      </c>
      <c r="U1677" s="180" t="s">
        <v>492</v>
      </c>
      <c r="V1677" s="180" t="s">
        <v>3064</v>
      </c>
      <c r="W1677" s="180" t="s">
        <v>905</v>
      </c>
      <c r="X1677" s="180" t="s">
        <v>4532</v>
      </c>
      <c r="Y1677" s="180" t="s">
        <v>4531</v>
      </c>
      <c r="Z1677" s="180" t="s">
        <v>94</v>
      </c>
      <c r="AA1677" s="320"/>
      <c r="AE1677" s="320"/>
    </row>
    <row r="1678" spans="14:31" ht="14" x14ac:dyDescent="0.3">
      <c r="N1678" s="180" t="s">
        <v>3185</v>
      </c>
      <c r="O1678" s="180" t="s">
        <v>4857</v>
      </c>
      <c r="P1678" s="180" t="s">
        <v>78</v>
      </c>
      <c r="Q1678" s="180" t="s">
        <v>4856</v>
      </c>
      <c r="R1678" s="320"/>
      <c r="S1678" s="180" t="s">
        <v>672</v>
      </c>
      <c r="T1678" s="180" t="s">
        <v>2098</v>
      </c>
      <c r="U1678" s="180" t="s">
        <v>492</v>
      </c>
      <c r="V1678" s="180" t="s">
        <v>3064</v>
      </c>
      <c r="W1678" s="180" t="s">
        <v>905</v>
      </c>
      <c r="X1678" s="180" t="s">
        <v>4542</v>
      </c>
      <c r="Y1678" s="180" t="s">
        <v>2362</v>
      </c>
      <c r="Z1678" s="180" t="s">
        <v>94</v>
      </c>
      <c r="AA1678" s="320"/>
      <c r="AE1678" s="320"/>
    </row>
    <row r="1679" spans="14:31" ht="14" x14ac:dyDescent="0.3">
      <c r="N1679" s="180" t="s">
        <v>3185</v>
      </c>
      <c r="O1679" s="180" t="s">
        <v>4811</v>
      </c>
      <c r="P1679" s="180" t="s">
        <v>78</v>
      </c>
      <c r="Q1679" s="180" t="s">
        <v>4810</v>
      </c>
      <c r="R1679" s="320"/>
      <c r="S1679" s="180" t="s">
        <v>672</v>
      </c>
      <c r="T1679" s="180" t="s">
        <v>2098</v>
      </c>
      <c r="U1679" s="180" t="s">
        <v>492</v>
      </c>
      <c r="V1679" s="180" t="s">
        <v>3064</v>
      </c>
      <c r="W1679" s="180" t="s">
        <v>905</v>
      </c>
      <c r="X1679" s="180" t="s">
        <v>4540</v>
      </c>
      <c r="Y1679" s="180" t="s">
        <v>4539</v>
      </c>
      <c r="Z1679" s="180" t="s">
        <v>94</v>
      </c>
      <c r="AA1679" s="320"/>
      <c r="AE1679" s="320"/>
    </row>
    <row r="1680" spans="14:31" ht="14" x14ac:dyDescent="0.3">
      <c r="N1680" s="180" t="s">
        <v>3185</v>
      </c>
      <c r="O1680" s="180" t="s">
        <v>4895</v>
      </c>
      <c r="P1680" s="180" t="s">
        <v>78</v>
      </c>
      <c r="Q1680" s="180" t="s">
        <v>4894</v>
      </c>
      <c r="R1680" s="320"/>
      <c r="S1680" s="180" t="s">
        <v>672</v>
      </c>
      <c r="T1680" s="180" t="s">
        <v>2098</v>
      </c>
      <c r="U1680" s="180" t="s">
        <v>492</v>
      </c>
      <c r="V1680" s="180" t="s">
        <v>3064</v>
      </c>
      <c r="W1680" s="180" t="s">
        <v>905</v>
      </c>
      <c r="X1680" s="180" t="s">
        <v>4576</v>
      </c>
      <c r="Y1680" s="180" t="s">
        <v>4575</v>
      </c>
      <c r="Z1680" s="180" t="s">
        <v>94</v>
      </c>
      <c r="AA1680" s="320"/>
      <c r="AE1680" s="320"/>
    </row>
    <row r="1681" spans="14:31" ht="14" x14ac:dyDescent="0.3">
      <c r="N1681" s="180" t="s">
        <v>3185</v>
      </c>
      <c r="O1681" s="180" t="s">
        <v>4916</v>
      </c>
      <c r="P1681" s="180" t="s">
        <v>78</v>
      </c>
      <c r="Q1681" s="180" t="s">
        <v>4915</v>
      </c>
      <c r="R1681" s="320"/>
      <c r="S1681" s="180" t="s">
        <v>672</v>
      </c>
      <c r="T1681" s="180" t="s">
        <v>2098</v>
      </c>
      <c r="U1681" s="180" t="s">
        <v>492</v>
      </c>
      <c r="V1681" s="180" t="s">
        <v>3064</v>
      </c>
      <c r="W1681" s="180" t="s">
        <v>905</v>
      </c>
      <c r="X1681" s="180" t="s">
        <v>4598</v>
      </c>
      <c r="Y1681" s="180" t="s">
        <v>4597</v>
      </c>
      <c r="Z1681" s="180" t="s">
        <v>94</v>
      </c>
      <c r="AA1681" s="320"/>
      <c r="AE1681" s="320"/>
    </row>
    <row r="1682" spans="14:31" ht="14" x14ac:dyDescent="0.3">
      <c r="N1682" s="180" t="s">
        <v>3185</v>
      </c>
      <c r="O1682" s="180" t="s">
        <v>4888</v>
      </c>
      <c r="P1682" s="180" t="s">
        <v>78</v>
      </c>
      <c r="Q1682" s="180" t="s">
        <v>4887</v>
      </c>
      <c r="R1682" s="320"/>
      <c r="S1682" s="180" t="s">
        <v>672</v>
      </c>
      <c r="T1682" s="180" t="s">
        <v>2098</v>
      </c>
      <c r="U1682" s="180" t="s">
        <v>492</v>
      </c>
      <c r="V1682" s="180" t="s">
        <v>3064</v>
      </c>
      <c r="W1682" s="180" t="s">
        <v>905</v>
      </c>
      <c r="X1682" s="180" t="s">
        <v>4580</v>
      </c>
      <c r="Y1682" s="180" t="s">
        <v>4579</v>
      </c>
      <c r="Z1682" s="180" t="s">
        <v>94</v>
      </c>
      <c r="AA1682" s="320"/>
      <c r="AE1682" s="320"/>
    </row>
    <row r="1683" spans="14:31" ht="14" x14ac:dyDescent="0.3">
      <c r="N1683" s="180" t="s">
        <v>3185</v>
      </c>
      <c r="O1683" s="180" t="s">
        <v>4905</v>
      </c>
      <c r="P1683" s="180" t="s">
        <v>78</v>
      </c>
      <c r="Q1683" s="180" t="s">
        <v>4904</v>
      </c>
      <c r="R1683" s="320"/>
      <c r="S1683" s="180" t="s">
        <v>672</v>
      </c>
      <c r="T1683" s="180" t="s">
        <v>2098</v>
      </c>
      <c r="U1683" s="180" t="s">
        <v>492</v>
      </c>
      <c r="V1683" s="180" t="s">
        <v>3064</v>
      </c>
      <c r="W1683" s="180" t="s">
        <v>905</v>
      </c>
      <c r="X1683" s="180" t="s">
        <v>4557</v>
      </c>
      <c r="Y1683" s="180" t="s">
        <v>4556</v>
      </c>
      <c r="Z1683" s="180" t="s">
        <v>94</v>
      </c>
      <c r="AA1683" s="320"/>
      <c r="AE1683" s="320"/>
    </row>
    <row r="1684" spans="14:31" ht="14" x14ac:dyDescent="0.3">
      <c r="N1684" s="180" t="s">
        <v>3185</v>
      </c>
      <c r="O1684" s="180" t="s">
        <v>4860</v>
      </c>
      <c r="P1684" s="180" t="s">
        <v>78</v>
      </c>
      <c r="Q1684" s="180" t="s">
        <v>4859</v>
      </c>
      <c r="R1684" s="320"/>
      <c r="S1684" s="180" t="s">
        <v>672</v>
      </c>
      <c r="T1684" s="180" t="s">
        <v>2098</v>
      </c>
      <c r="U1684" s="180" t="s">
        <v>492</v>
      </c>
      <c r="V1684" s="180" t="s">
        <v>3064</v>
      </c>
      <c r="W1684" s="180" t="s">
        <v>905</v>
      </c>
      <c r="X1684" s="180" t="s">
        <v>4536</v>
      </c>
      <c r="Y1684" s="180" t="s">
        <v>4535</v>
      </c>
      <c r="Z1684" s="180" t="s">
        <v>94</v>
      </c>
      <c r="AA1684" s="320"/>
      <c r="AE1684" s="320"/>
    </row>
    <row r="1685" spans="14:31" ht="14" x14ac:dyDescent="0.3">
      <c r="N1685" s="180" t="s">
        <v>3185</v>
      </c>
      <c r="O1685" s="180" t="s">
        <v>4843</v>
      </c>
      <c r="P1685" s="180" t="s">
        <v>78</v>
      </c>
      <c r="Q1685" s="180" t="s">
        <v>4842</v>
      </c>
      <c r="R1685" s="320"/>
      <c r="S1685" s="180" t="s">
        <v>672</v>
      </c>
      <c r="T1685" s="180" t="s">
        <v>2098</v>
      </c>
      <c r="U1685" s="180" t="s">
        <v>492</v>
      </c>
      <c r="V1685" s="180" t="s">
        <v>3064</v>
      </c>
      <c r="W1685" s="180" t="s">
        <v>905</v>
      </c>
      <c r="X1685" s="180" t="s">
        <v>4587</v>
      </c>
      <c r="Y1685" s="180" t="s">
        <v>4586</v>
      </c>
      <c r="Z1685" s="180" t="s">
        <v>94</v>
      </c>
      <c r="AA1685" s="320"/>
      <c r="AE1685" s="320"/>
    </row>
    <row r="1686" spans="14:31" ht="14" x14ac:dyDescent="0.3">
      <c r="N1686" s="180" t="s">
        <v>3185</v>
      </c>
      <c r="O1686" s="180" t="s">
        <v>4908</v>
      </c>
      <c r="P1686" s="180" t="s">
        <v>78</v>
      </c>
      <c r="Q1686" s="180" t="s">
        <v>4907</v>
      </c>
      <c r="R1686" s="320"/>
      <c r="S1686" s="180" t="s">
        <v>672</v>
      </c>
      <c r="T1686" s="180" t="s">
        <v>2098</v>
      </c>
      <c r="U1686" s="180" t="s">
        <v>492</v>
      </c>
      <c r="V1686" s="180" t="s">
        <v>3064</v>
      </c>
      <c r="W1686" s="180" t="s">
        <v>905</v>
      </c>
      <c r="X1686" s="180" t="s">
        <v>4572</v>
      </c>
      <c r="Y1686" s="180" t="s">
        <v>3073</v>
      </c>
      <c r="Z1686" s="180" t="s">
        <v>94</v>
      </c>
      <c r="AA1686" s="320"/>
      <c r="AE1686" s="320"/>
    </row>
    <row r="1687" spans="14:31" ht="14" x14ac:dyDescent="0.3">
      <c r="N1687" s="180" t="s">
        <v>3185</v>
      </c>
      <c r="O1687" s="180" t="s">
        <v>4846</v>
      </c>
      <c r="P1687" s="180" t="s">
        <v>78</v>
      </c>
      <c r="Q1687" s="180" t="s">
        <v>4845</v>
      </c>
      <c r="R1687" s="320"/>
      <c r="S1687" s="180" t="s">
        <v>672</v>
      </c>
      <c r="T1687" s="180" t="s">
        <v>2098</v>
      </c>
      <c r="U1687" s="180" t="s">
        <v>492</v>
      </c>
      <c r="V1687" s="180" t="s">
        <v>3064</v>
      </c>
      <c r="W1687" s="180" t="s">
        <v>905</v>
      </c>
      <c r="X1687" s="180" t="s">
        <v>4590</v>
      </c>
      <c r="Y1687" s="180" t="s">
        <v>708</v>
      </c>
      <c r="Z1687" s="180" t="s">
        <v>94</v>
      </c>
      <c r="AA1687" s="320"/>
      <c r="AE1687" s="320"/>
    </row>
    <row r="1688" spans="14:31" ht="14" x14ac:dyDescent="0.3">
      <c r="N1688" s="180" t="s">
        <v>3185</v>
      </c>
      <c r="O1688" s="180" t="s">
        <v>4780</v>
      </c>
      <c r="P1688" s="180" t="s">
        <v>78</v>
      </c>
      <c r="Q1688" s="180" t="s">
        <v>4779</v>
      </c>
      <c r="R1688" s="320"/>
      <c r="S1688" s="180" t="s">
        <v>672</v>
      </c>
      <c r="T1688" s="180" t="s">
        <v>2098</v>
      </c>
      <c r="U1688" s="180" t="s">
        <v>492</v>
      </c>
      <c r="V1688" s="180" t="s">
        <v>3064</v>
      </c>
      <c r="W1688" s="180" t="s">
        <v>492</v>
      </c>
      <c r="X1688" s="180" t="s">
        <v>4753</v>
      </c>
      <c r="Y1688" s="180" t="s">
        <v>4752</v>
      </c>
      <c r="Z1688" s="180" t="s">
        <v>95</v>
      </c>
      <c r="AA1688" s="320"/>
      <c r="AE1688" s="320"/>
    </row>
    <row r="1689" spans="14:31" ht="14" x14ac:dyDescent="0.3">
      <c r="N1689" s="180" t="s">
        <v>3185</v>
      </c>
      <c r="O1689" s="180" t="s">
        <v>4831</v>
      </c>
      <c r="P1689" s="180" t="s">
        <v>78</v>
      </c>
      <c r="Q1689" s="180" t="s">
        <v>4830</v>
      </c>
      <c r="R1689" s="320"/>
      <c r="S1689" s="180" t="s">
        <v>672</v>
      </c>
      <c r="T1689" s="180" t="s">
        <v>2098</v>
      </c>
      <c r="U1689" s="180" t="s">
        <v>492</v>
      </c>
      <c r="V1689" s="180" t="s">
        <v>3064</v>
      </c>
      <c r="W1689" s="180" t="s">
        <v>492</v>
      </c>
      <c r="X1689" s="180" t="s">
        <v>4813</v>
      </c>
      <c r="Y1689" s="180" t="s">
        <v>4812</v>
      </c>
      <c r="Z1689" s="180" t="s">
        <v>95</v>
      </c>
      <c r="AA1689" s="320"/>
      <c r="AE1689" s="320"/>
    </row>
    <row r="1690" spans="14:31" ht="14" x14ac:dyDescent="0.3">
      <c r="N1690" s="180" t="s">
        <v>3185</v>
      </c>
      <c r="O1690" s="180" t="s">
        <v>4899</v>
      </c>
      <c r="P1690" s="180" t="s">
        <v>78</v>
      </c>
      <c r="Q1690" s="180" t="s">
        <v>4898</v>
      </c>
      <c r="R1690" s="320"/>
      <c r="S1690" s="180" t="s">
        <v>672</v>
      </c>
      <c r="T1690" s="180" t="s">
        <v>2098</v>
      </c>
      <c r="U1690" s="180" t="s">
        <v>492</v>
      </c>
      <c r="V1690" s="180" t="s">
        <v>3064</v>
      </c>
      <c r="W1690" s="180" t="s">
        <v>492</v>
      </c>
      <c r="X1690" s="180" t="s">
        <v>4741</v>
      </c>
      <c r="Y1690" s="180" t="s">
        <v>3144</v>
      </c>
      <c r="Z1690" s="180" t="s">
        <v>95</v>
      </c>
      <c r="AA1690" s="320"/>
      <c r="AE1690" s="320"/>
    </row>
    <row r="1691" spans="14:31" ht="14" x14ac:dyDescent="0.3">
      <c r="N1691" s="180" t="s">
        <v>3185</v>
      </c>
      <c r="O1691" s="180" t="s">
        <v>4884</v>
      </c>
      <c r="P1691" s="180" t="s">
        <v>78</v>
      </c>
      <c r="Q1691" s="180" t="s">
        <v>4883</v>
      </c>
      <c r="R1691" s="320"/>
      <c r="S1691" s="180" t="s">
        <v>672</v>
      </c>
      <c r="T1691" s="180" t="s">
        <v>2098</v>
      </c>
      <c r="U1691" s="180" t="s">
        <v>492</v>
      </c>
      <c r="V1691" s="180" t="s">
        <v>3064</v>
      </c>
      <c r="W1691" s="180" t="s">
        <v>492</v>
      </c>
      <c r="X1691" s="180" t="s">
        <v>4805</v>
      </c>
      <c r="Y1691" s="180" t="s">
        <v>4804</v>
      </c>
      <c r="Z1691" s="180" t="s">
        <v>95</v>
      </c>
      <c r="AA1691" s="320"/>
      <c r="AE1691" s="320"/>
    </row>
    <row r="1692" spans="14:31" ht="14" x14ac:dyDescent="0.3">
      <c r="N1692" s="180" t="s">
        <v>3185</v>
      </c>
      <c r="O1692" s="180" t="s">
        <v>4901</v>
      </c>
      <c r="P1692" s="180" t="s">
        <v>78</v>
      </c>
      <c r="Q1692" s="180" t="s">
        <v>4900</v>
      </c>
      <c r="R1692" s="320"/>
      <c r="S1692" s="180" t="s">
        <v>672</v>
      </c>
      <c r="T1692" s="180" t="s">
        <v>2098</v>
      </c>
      <c r="U1692" s="180" t="s">
        <v>492</v>
      </c>
      <c r="V1692" s="180" t="s">
        <v>3064</v>
      </c>
      <c r="W1692" s="180" t="s">
        <v>492</v>
      </c>
      <c r="X1692" s="180" t="s">
        <v>4756</v>
      </c>
      <c r="Y1692" s="180" t="s">
        <v>2595</v>
      </c>
      <c r="Z1692" s="180" t="s">
        <v>95</v>
      </c>
      <c r="AA1692" s="320"/>
      <c r="AE1692" s="320"/>
    </row>
    <row r="1693" spans="14:31" ht="14" x14ac:dyDescent="0.3">
      <c r="N1693" s="180" t="s">
        <v>3185</v>
      </c>
      <c r="O1693" s="180" t="s">
        <v>4912</v>
      </c>
      <c r="P1693" s="180" t="s">
        <v>78</v>
      </c>
      <c r="Q1693" s="180" t="s">
        <v>4911</v>
      </c>
      <c r="R1693" s="320"/>
      <c r="S1693" s="180" t="s">
        <v>672</v>
      </c>
      <c r="T1693" s="180" t="s">
        <v>2098</v>
      </c>
      <c r="U1693" s="180" t="s">
        <v>492</v>
      </c>
      <c r="V1693" s="180" t="s">
        <v>3064</v>
      </c>
      <c r="W1693" s="180" t="s">
        <v>492</v>
      </c>
      <c r="X1693" s="180" t="s">
        <v>4767</v>
      </c>
      <c r="Y1693" s="180" t="s">
        <v>4766</v>
      </c>
      <c r="Z1693" s="180" t="s">
        <v>95</v>
      </c>
      <c r="AA1693" s="320"/>
      <c r="AE1693" s="320"/>
    </row>
    <row r="1694" spans="14:31" ht="14" x14ac:dyDescent="0.3">
      <c r="N1694" s="180" t="s">
        <v>3185</v>
      </c>
      <c r="O1694" s="180" t="s">
        <v>4864</v>
      </c>
      <c r="P1694" s="180" t="s">
        <v>78</v>
      </c>
      <c r="Q1694" s="180" t="s">
        <v>4863</v>
      </c>
      <c r="R1694" s="320"/>
      <c r="S1694" s="180" t="s">
        <v>672</v>
      </c>
      <c r="T1694" s="180" t="s">
        <v>2098</v>
      </c>
      <c r="U1694" s="180" t="s">
        <v>492</v>
      </c>
      <c r="V1694" s="180" t="s">
        <v>3064</v>
      </c>
      <c r="W1694" s="180" t="s">
        <v>492</v>
      </c>
      <c r="X1694" s="180" t="s">
        <v>4749</v>
      </c>
      <c r="Y1694" s="180" t="s">
        <v>4748</v>
      </c>
      <c r="Z1694" s="180" t="s">
        <v>95</v>
      </c>
      <c r="AA1694" s="320"/>
      <c r="AE1694" s="320"/>
    </row>
    <row r="1695" spans="14:31" ht="14" x14ac:dyDescent="0.3">
      <c r="N1695" s="180" t="s">
        <v>3185</v>
      </c>
      <c r="O1695" s="180" t="s">
        <v>4795</v>
      </c>
      <c r="P1695" s="180" t="s">
        <v>78</v>
      </c>
      <c r="Q1695" s="180" t="s">
        <v>4794</v>
      </c>
      <c r="R1695" s="320"/>
      <c r="S1695" s="180" t="s">
        <v>672</v>
      </c>
      <c r="T1695" s="180" t="s">
        <v>2098</v>
      </c>
      <c r="U1695" s="180" t="s">
        <v>492</v>
      </c>
      <c r="V1695" s="180" t="s">
        <v>3064</v>
      </c>
      <c r="W1695" s="180" t="s">
        <v>492</v>
      </c>
      <c r="X1695" s="180" t="s">
        <v>4738</v>
      </c>
      <c r="Y1695" s="180" t="s">
        <v>4737</v>
      </c>
      <c r="Z1695" s="180" t="s">
        <v>95</v>
      </c>
      <c r="AA1695" s="320"/>
      <c r="AE1695" s="320"/>
    </row>
    <row r="1696" spans="14:31" ht="14" x14ac:dyDescent="0.3">
      <c r="N1696" s="180" t="s">
        <v>3185</v>
      </c>
      <c r="O1696" s="180" t="s">
        <v>4903</v>
      </c>
      <c r="P1696" s="180" t="s">
        <v>78</v>
      </c>
      <c r="Q1696" s="180" t="s">
        <v>4902</v>
      </c>
      <c r="R1696" s="320"/>
      <c r="S1696" s="180" t="s">
        <v>672</v>
      </c>
      <c r="T1696" s="180" t="s">
        <v>2098</v>
      </c>
      <c r="U1696" s="180" t="s">
        <v>492</v>
      </c>
      <c r="V1696" s="180" t="s">
        <v>3064</v>
      </c>
      <c r="W1696" s="180" t="s">
        <v>492</v>
      </c>
      <c r="X1696" s="180" t="s">
        <v>4774</v>
      </c>
      <c r="Y1696" s="180" t="s">
        <v>4705</v>
      </c>
      <c r="Z1696" s="180" t="s">
        <v>95</v>
      </c>
      <c r="AA1696" s="320"/>
      <c r="AE1696" s="320"/>
    </row>
    <row r="1697" spans="14:31" ht="14" x14ac:dyDescent="0.3">
      <c r="N1697" s="180" t="s">
        <v>3241</v>
      </c>
      <c r="O1697" s="180" t="s">
        <v>7637</v>
      </c>
      <c r="P1697" s="180" t="s">
        <v>271</v>
      </c>
      <c r="Q1697" s="180" t="s">
        <v>7636</v>
      </c>
      <c r="R1697" s="320"/>
      <c r="S1697" s="180" t="s">
        <v>672</v>
      </c>
      <c r="T1697" s="180" t="s">
        <v>2098</v>
      </c>
      <c r="U1697" s="180" t="s">
        <v>492</v>
      </c>
      <c r="V1697" s="180" t="s">
        <v>3064</v>
      </c>
      <c r="W1697" s="180" t="s">
        <v>492</v>
      </c>
      <c r="X1697" s="180" t="s">
        <v>4829</v>
      </c>
      <c r="Y1697" s="180" t="s">
        <v>4828</v>
      </c>
      <c r="Z1697" s="180" t="s">
        <v>95</v>
      </c>
      <c r="AA1697" s="320"/>
      <c r="AE1697" s="320"/>
    </row>
    <row r="1698" spans="14:31" ht="14" x14ac:dyDescent="0.3">
      <c r="N1698" s="180" t="s">
        <v>3241</v>
      </c>
      <c r="O1698" s="180" t="s">
        <v>7647</v>
      </c>
      <c r="P1698" s="180" t="s">
        <v>271</v>
      </c>
      <c r="Q1698" s="180" t="s">
        <v>7646</v>
      </c>
      <c r="R1698" s="320"/>
      <c r="S1698" s="180" t="s">
        <v>672</v>
      </c>
      <c r="T1698" s="180" t="s">
        <v>2098</v>
      </c>
      <c r="U1698" s="180" t="s">
        <v>492</v>
      </c>
      <c r="V1698" s="180" t="s">
        <v>3064</v>
      </c>
      <c r="W1698" s="180" t="s">
        <v>492</v>
      </c>
      <c r="X1698" s="180" t="s">
        <v>4801</v>
      </c>
      <c r="Y1698" s="180" t="s">
        <v>4800</v>
      </c>
      <c r="Z1698" s="180" t="s">
        <v>95</v>
      </c>
      <c r="AA1698" s="320"/>
      <c r="AE1698" s="320"/>
    </row>
    <row r="1699" spans="14:31" ht="14" x14ac:dyDescent="0.3">
      <c r="N1699" s="180" t="s">
        <v>3241</v>
      </c>
      <c r="O1699" s="180" t="s">
        <v>7630</v>
      </c>
      <c r="P1699" s="180" t="s">
        <v>271</v>
      </c>
      <c r="Q1699" s="180" t="s">
        <v>7629</v>
      </c>
      <c r="R1699" s="320"/>
      <c r="S1699" s="180" t="s">
        <v>672</v>
      </c>
      <c r="T1699" s="180" t="s">
        <v>2098</v>
      </c>
      <c r="U1699" s="180" t="s">
        <v>492</v>
      </c>
      <c r="V1699" s="180" t="s">
        <v>3064</v>
      </c>
      <c r="W1699" s="180" t="s">
        <v>492</v>
      </c>
      <c r="X1699" s="180" t="s">
        <v>4763</v>
      </c>
      <c r="Y1699" s="180" t="s">
        <v>4762</v>
      </c>
      <c r="Z1699" s="180" t="s">
        <v>95</v>
      </c>
      <c r="AA1699" s="320"/>
      <c r="AE1699" s="320"/>
    </row>
    <row r="1700" spans="14:31" ht="14" x14ac:dyDescent="0.3">
      <c r="N1700" s="180" t="s">
        <v>3241</v>
      </c>
      <c r="O1700" s="180" t="s">
        <v>7626</v>
      </c>
      <c r="P1700" s="180" t="s">
        <v>271</v>
      </c>
      <c r="Q1700" s="180" t="s">
        <v>7625</v>
      </c>
      <c r="R1700" s="320"/>
      <c r="S1700" s="180" t="s">
        <v>672</v>
      </c>
      <c r="T1700" s="180" t="s">
        <v>2098</v>
      </c>
      <c r="U1700" s="180" t="s">
        <v>492</v>
      </c>
      <c r="V1700" s="180" t="s">
        <v>3064</v>
      </c>
      <c r="W1700" s="180" t="s">
        <v>492</v>
      </c>
      <c r="X1700" s="180" t="s">
        <v>4771</v>
      </c>
      <c r="Y1700" s="180" t="s">
        <v>4770</v>
      </c>
      <c r="Z1700" s="180" t="s">
        <v>95</v>
      </c>
      <c r="AA1700" s="320"/>
      <c r="AE1700" s="320"/>
    </row>
    <row r="1701" spans="14:31" ht="14" x14ac:dyDescent="0.3">
      <c r="N1701" s="180" t="s">
        <v>3241</v>
      </c>
      <c r="O1701" s="180" t="s">
        <v>7643</v>
      </c>
      <c r="P1701" s="180" t="s">
        <v>271</v>
      </c>
      <c r="Q1701" s="180" t="s">
        <v>7642</v>
      </c>
      <c r="R1701" s="320"/>
      <c r="S1701" s="180" t="s">
        <v>672</v>
      </c>
      <c r="T1701" s="180" t="s">
        <v>2098</v>
      </c>
      <c r="U1701" s="180" t="s">
        <v>492</v>
      </c>
      <c r="V1701" s="180" t="s">
        <v>3064</v>
      </c>
      <c r="W1701" s="180" t="s">
        <v>492</v>
      </c>
      <c r="X1701" s="180" t="s">
        <v>4782</v>
      </c>
      <c r="Y1701" s="180" t="s">
        <v>4781</v>
      </c>
      <c r="Z1701" s="180" t="s">
        <v>95</v>
      </c>
      <c r="AA1701" s="320"/>
      <c r="AE1701" s="320"/>
    </row>
    <row r="1702" spans="14:31" ht="14" x14ac:dyDescent="0.3">
      <c r="N1702" s="180" t="s">
        <v>3241</v>
      </c>
      <c r="O1702" s="180" t="s">
        <v>7655</v>
      </c>
      <c r="P1702" s="180" t="s">
        <v>271</v>
      </c>
      <c r="Q1702" s="180" t="s">
        <v>7654</v>
      </c>
      <c r="R1702" s="320"/>
      <c r="S1702" s="180" t="s">
        <v>672</v>
      </c>
      <c r="T1702" s="180" t="s">
        <v>2098</v>
      </c>
      <c r="U1702" s="180" t="s">
        <v>492</v>
      </c>
      <c r="V1702" s="180" t="s">
        <v>3064</v>
      </c>
      <c r="W1702" s="180" t="s">
        <v>492</v>
      </c>
      <c r="X1702" s="180" t="s">
        <v>4790</v>
      </c>
      <c r="Y1702" s="180" t="s">
        <v>4789</v>
      </c>
      <c r="Z1702" s="180" t="s">
        <v>95</v>
      </c>
      <c r="AA1702" s="320"/>
      <c r="AE1702" s="320"/>
    </row>
    <row r="1703" spans="14:31" ht="14" x14ac:dyDescent="0.3">
      <c r="N1703" s="180" t="s">
        <v>3241</v>
      </c>
      <c r="O1703" s="180" t="s">
        <v>7651</v>
      </c>
      <c r="P1703" s="180" t="s">
        <v>271</v>
      </c>
      <c r="Q1703" s="180" t="s">
        <v>7650</v>
      </c>
      <c r="R1703" s="320"/>
      <c r="S1703" s="180" t="s">
        <v>672</v>
      </c>
      <c r="T1703" s="180" t="s">
        <v>2098</v>
      </c>
      <c r="U1703" s="180" t="s">
        <v>492</v>
      </c>
      <c r="V1703" s="180" t="s">
        <v>3064</v>
      </c>
      <c r="W1703" s="180" t="s">
        <v>492</v>
      </c>
      <c r="X1703" s="180" t="s">
        <v>4786</v>
      </c>
      <c r="Y1703" s="180" t="s">
        <v>4785</v>
      </c>
      <c r="Z1703" s="180" t="s">
        <v>95</v>
      </c>
      <c r="AA1703" s="320"/>
      <c r="AE1703" s="320"/>
    </row>
    <row r="1704" spans="14:31" ht="14" x14ac:dyDescent="0.3">
      <c r="N1704" s="180" t="s">
        <v>3241</v>
      </c>
      <c r="O1704" s="180" t="s">
        <v>3241</v>
      </c>
      <c r="P1704" s="180" t="s">
        <v>271</v>
      </c>
      <c r="Q1704" s="180" t="s">
        <v>7622</v>
      </c>
      <c r="R1704" s="320"/>
      <c r="S1704" s="180" t="s">
        <v>672</v>
      </c>
      <c r="T1704" s="180" t="s">
        <v>2098</v>
      </c>
      <c r="U1704" s="180" t="s">
        <v>492</v>
      </c>
      <c r="V1704" s="180" t="s">
        <v>3064</v>
      </c>
      <c r="W1704" s="180" t="s">
        <v>492</v>
      </c>
      <c r="X1704" s="180" t="s">
        <v>4817</v>
      </c>
      <c r="Y1704" s="180" t="s">
        <v>4816</v>
      </c>
      <c r="Z1704" s="180" t="s">
        <v>95</v>
      </c>
      <c r="AA1704" s="320"/>
      <c r="AE1704" s="320"/>
    </row>
    <row r="1705" spans="14:31" ht="14" x14ac:dyDescent="0.3">
      <c r="N1705" s="180" t="s">
        <v>3241</v>
      </c>
      <c r="O1705" s="180" t="s">
        <v>7640</v>
      </c>
      <c r="P1705" s="180" t="s">
        <v>271</v>
      </c>
      <c r="Q1705" s="180" t="s">
        <v>7639</v>
      </c>
      <c r="R1705" s="320"/>
      <c r="S1705" s="180" t="s">
        <v>672</v>
      </c>
      <c r="T1705" s="180" t="s">
        <v>2098</v>
      </c>
      <c r="U1705" s="180" t="s">
        <v>492</v>
      </c>
      <c r="V1705" s="180" t="s">
        <v>3064</v>
      </c>
      <c r="W1705" s="180" t="s">
        <v>492</v>
      </c>
      <c r="X1705" s="180" t="s">
        <v>4825</v>
      </c>
      <c r="Y1705" s="180" t="s">
        <v>4824</v>
      </c>
      <c r="Z1705" s="180" t="s">
        <v>95</v>
      </c>
      <c r="AA1705" s="320"/>
      <c r="AE1705" s="320"/>
    </row>
    <row r="1706" spans="14:31" ht="14" x14ac:dyDescent="0.3">
      <c r="N1706" s="180" t="s">
        <v>3241</v>
      </c>
      <c r="O1706" s="180" t="s">
        <v>7658</v>
      </c>
      <c r="P1706" s="180" t="s">
        <v>271</v>
      </c>
      <c r="Q1706" s="180" t="s">
        <v>7657</v>
      </c>
      <c r="R1706" s="320"/>
      <c r="S1706" s="180" t="s">
        <v>672</v>
      </c>
      <c r="T1706" s="180" t="s">
        <v>2098</v>
      </c>
      <c r="U1706" s="180" t="s">
        <v>492</v>
      </c>
      <c r="V1706" s="180" t="s">
        <v>3064</v>
      </c>
      <c r="W1706" s="180" t="s">
        <v>492</v>
      </c>
      <c r="X1706" s="180" t="s">
        <v>4821</v>
      </c>
      <c r="Y1706" s="180" t="s">
        <v>4820</v>
      </c>
      <c r="Z1706" s="180" t="s">
        <v>95</v>
      </c>
      <c r="AA1706" s="320"/>
      <c r="AE1706" s="320"/>
    </row>
    <row r="1707" spans="14:31" ht="14" x14ac:dyDescent="0.3">
      <c r="N1707" s="180" t="s">
        <v>3241</v>
      </c>
      <c r="O1707" s="180" t="s">
        <v>7633</v>
      </c>
      <c r="P1707" s="180" t="s">
        <v>271</v>
      </c>
      <c r="Q1707" s="180" t="s">
        <v>7632</v>
      </c>
      <c r="R1707" s="320"/>
      <c r="S1707" s="180" t="s">
        <v>672</v>
      </c>
      <c r="T1707" s="180" t="s">
        <v>2098</v>
      </c>
      <c r="U1707" s="180" t="s">
        <v>492</v>
      </c>
      <c r="V1707" s="180" t="s">
        <v>3064</v>
      </c>
      <c r="W1707" s="180" t="s">
        <v>492</v>
      </c>
      <c r="X1707" s="180" t="s">
        <v>4745</v>
      </c>
      <c r="Y1707" s="180" t="s">
        <v>4744</v>
      </c>
      <c r="Z1707" s="180" t="s">
        <v>95</v>
      </c>
      <c r="AA1707" s="320"/>
      <c r="AE1707" s="320"/>
    </row>
    <row r="1708" spans="14:31" ht="14" x14ac:dyDescent="0.3">
      <c r="N1708" s="180" t="s">
        <v>3152</v>
      </c>
      <c r="O1708" s="180" t="s">
        <v>6171</v>
      </c>
      <c r="P1708" s="180" t="s">
        <v>175</v>
      </c>
      <c r="Q1708" s="180" t="s">
        <v>6170</v>
      </c>
      <c r="R1708" s="320"/>
      <c r="S1708" s="180" t="s">
        <v>672</v>
      </c>
      <c r="T1708" s="180" t="s">
        <v>2098</v>
      </c>
      <c r="U1708" s="180" t="s">
        <v>492</v>
      </c>
      <c r="V1708" s="180" t="s">
        <v>3064</v>
      </c>
      <c r="W1708" s="180" t="s">
        <v>492</v>
      </c>
      <c r="X1708" s="180" t="s">
        <v>4809</v>
      </c>
      <c r="Y1708" s="180" t="s">
        <v>4808</v>
      </c>
      <c r="Z1708" s="180" t="s">
        <v>95</v>
      </c>
      <c r="AA1708" s="320"/>
      <c r="AE1708" s="320"/>
    </row>
    <row r="1709" spans="14:31" ht="14" x14ac:dyDescent="0.3">
      <c r="N1709" s="180" t="s">
        <v>3152</v>
      </c>
      <c r="O1709" s="180" t="s">
        <v>6174</v>
      </c>
      <c r="P1709" s="180" t="s">
        <v>175</v>
      </c>
      <c r="Q1709" s="180" t="s">
        <v>6173</v>
      </c>
      <c r="R1709" s="320"/>
      <c r="S1709" s="180" t="s">
        <v>672</v>
      </c>
      <c r="T1709" s="180" t="s">
        <v>2098</v>
      </c>
      <c r="U1709" s="180" t="s">
        <v>492</v>
      </c>
      <c r="V1709" s="180" t="s">
        <v>3064</v>
      </c>
      <c r="W1709" s="180" t="s">
        <v>492</v>
      </c>
      <c r="X1709" s="180" t="s">
        <v>4778</v>
      </c>
      <c r="Y1709" s="180" t="s">
        <v>4777</v>
      </c>
      <c r="Z1709" s="180" t="s">
        <v>95</v>
      </c>
      <c r="AA1709" s="320"/>
      <c r="AE1709" s="320"/>
    </row>
    <row r="1710" spans="14:31" ht="14" x14ac:dyDescent="0.3">
      <c r="N1710" s="180" t="s">
        <v>3152</v>
      </c>
      <c r="O1710" s="180" t="s">
        <v>6210</v>
      </c>
      <c r="P1710" s="180" t="s">
        <v>175</v>
      </c>
      <c r="Q1710" s="180" t="s">
        <v>6209</v>
      </c>
      <c r="R1710" s="320"/>
      <c r="S1710" s="180" t="s">
        <v>672</v>
      </c>
      <c r="T1710" s="180" t="s">
        <v>2098</v>
      </c>
      <c r="U1710" s="180" t="s">
        <v>492</v>
      </c>
      <c r="V1710" s="180" t="s">
        <v>3064</v>
      </c>
      <c r="W1710" s="180" t="s">
        <v>492</v>
      </c>
      <c r="X1710" s="180" t="s">
        <v>4793</v>
      </c>
      <c r="Y1710" s="180" t="s">
        <v>4792</v>
      </c>
      <c r="Z1710" s="180" t="s">
        <v>95</v>
      </c>
      <c r="AA1710" s="320"/>
      <c r="AE1710" s="320"/>
    </row>
    <row r="1711" spans="14:31" ht="14" x14ac:dyDescent="0.3">
      <c r="N1711" s="180" t="s">
        <v>3152</v>
      </c>
      <c r="O1711" s="180" t="s">
        <v>6222</v>
      </c>
      <c r="P1711" s="180" t="s">
        <v>175</v>
      </c>
      <c r="Q1711" s="180" t="s">
        <v>6221</v>
      </c>
      <c r="R1711" s="320"/>
      <c r="S1711" s="180" t="s">
        <v>672</v>
      </c>
      <c r="T1711" s="180" t="s">
        <v>2098</v>
      </c>
      <c r="U1711" s="180" t="s">
        <v>492</v>
      </c>
      <c r="V1711" s="180" t="s">
        <v>3064</v>
      </c>
      <c r="W1711" s="180" t="s">
        <v>492</v>
      </c>
      <c r="X1711" s="180" t="s">
        <v>4797</v>
      </c>
      <c r="Y1711" s="180" t="s">
        <v>4796</v>
      </c>
      <c r="Z1711" s="180" t="s">
        <v>95</v>
      </c>
      <c r="AA1711" s="320"/>
      <c r="AE1711" s="320"/>
    </row>
    <row r="1712" spans="14:31" ht="14" x14ac:dyDescent="0.3">
      <c r="N1712" s="180" t="s">
        <v>3152</v>
      </c>
      <c r="O1712" s="180" t="s">
        <v>6158</v>
      </c>
      <c r="P1712" s="180" t="s">
        <v>175</v>
      </c>
      <c r="Q1712" s="180" t="s">
        <v>6157</v>
      </c>
      <c r="R1712" s="320"/>
      <c r="S1712" s="180" t="s">
        <v>672</v>
      </c>
      <c r="T1712" s="180" t="s">
        <v>2098</v>
      </c>
      <c r="U1712" s="180" t="s">
        <v>492</v>
      </c>
      <c r="V1712" s="180" t="s">
        <v>3064</v>
      </c>
      <c r="W1712" s="180" t="s">
        <v>492</v>
      </c>
      <c r="X1712" s="180" t="s">
        <v>4759</v>
      </c>
      <c r="Y1712" s="180" t="s">
        <v>4758</v>
      </c>
      <c r="Z1712" s="180" t="s">
        <v>95</v>
      </c>
      <c r="AA1712" s="320"/>
      <c r="AE1712" s="320"/>
    </row>
    <row r="1713" spans="14:31" ht="14" x14ac:dyDescent="0.3">
      <c r="N1713" s="180" t="s">
        <v>3152</v>
      </c>
      <c r="O1713" s="180" t="s">
        <v>5773</v>
      </c>
      <c r="P1713" s="180" t="s">
        <v>175</v>
      </c>
      <c r="Q1713" s="180" t="s">
        <v>6165</v>
      </c>
      <c r="R1713" s="320"/>
      <c r="S1713" s="180" t="s">
        <v>672</v>
      </c>
      <c r="T1713" s="180" t="s">
        <v>2098</v>
      </c>
      <c r="U1713" s="180" t="s">
        <v>492</v>
      </c>
      <c r="V1713" s="180" t="s">
        <v>3064</v>
      </c>
      <c r="W1713" s="180" t="s">
        <v>3085</v>
      </c>
      <c r="X1713" s="180" t="s">
        <v>5355</v>
      </c>
      <c r="Y1713" s="180" t="s">
        <v>5354</v>
      </c>
      <c r="Z1713" s="180" t="s">
        <v>99</v>
      </c>
      <c r="AA1713" s="320"/>
      <c r="AE1713" s="320"/>
    </row>
    <row r="1714" spans="14:31" ht="14" x14ac:dyDescent="0.3">
      <c r="N1714" s="180" t="s">
        <v>3152</v>
      </c>
      <c r="O1714" s="180" t="s">
        <v>6186</v>
      </c>
      <c r="P1714" s="180" t="s">
        <v>175</v>
      </c>
      <c r="Q1714" s="180" t="s">
        <v>6185</v>
      </c>
      <c r="R1714" s="320"/>
      <c r="S1714" s="180" t="s">
        <v>672</v>
      </c>
      <c r="T1714" s="180" t="s">
        <v>2098</v>
      </c>
      <c r="U1714" s="180" t="s">
        <v>492</v>
      </c>
      <c r="V1714" s="180" t="s">
        <v>3064</v>
      </c>
      <c r="W1714" s="180" t="s">
        <v>3085</v>
      </c>
      <c r="X1714" s="180" t="s">
        <v>5418</v>
      </c>
      <c r="Y1714" s="180" t="s">
        <v>5417</v>
      </c>
      <c r="Z1714" s="180" t="s">
        <v>99</v>
      </c>
      <c r="AA1714" s="320"/>
      <c r="AE1714" s="320"/>
    </row>
    <row r="1715" spans="14:31" ht="14" x14ac:dyDescent="0.3">
      <c r="N1715" s="180" t="s">
        <v>3152</v>
      </c>
      <c r="O1715" s="180" t="s">
        <v>6150</v>
      </c>
      <c r="P1715" s="180" t="s">
        <v>175</v>
      </c>
      <c r="Q1715" s="180" t="s">
        <v>6149</v>
      </c>
      <c r="R1715" s="320"/>
      <c r="S1715" s="180" t="s">
        <v>672</v>
      </c>
      <c r="T1715" s="180" t="s">
        <v>2098</v>
      </c>
      <c r="U1715" s="180" t="s">
        <v>492</v>
      </c>
      <c r="V1715" s="180" t="s">
        <v>3064</v>
      </c>
      <c r="W1715" s="180" t="s">
        <v>3085</v>
      </c>
      <c r="X1715" s="180" t="s">
        <v>5407</v>
      </c>
      <c r="Y1715" s="180" t="s">
        <v>5406</v>
      </c>
      <c r="Z1715" s="180" t="s">
        <v>99</v>
      </c>
      <c r="AA1715" s="320"/>
      <c r="AE1715" s="320"/>
    </row>
    <row r="1716" spans="14:31" ht="14" x14ac:dyDescent="0.3">
      <c r="N1716" s="180" t="s">
        <v>3152</v>
      </c>
      <c r="O1716" s="180" t="s">
        <v>6152</v>
      </c>
      <c r="P1716" s="180" t="s">
        <v>175</v>
      </c>
      <c r="Q1716" s="180" t="s">
        <v>6151</v>
      </c>
      <c r="R1716" s="320"/>
      <c r="S1716" s="180" t="s">
        <v>672</v>
      </c>
      <c r="T1716" s="180" t="s">
        <v>2098</v>
      </c>
      <c r="U1716" s="180" t="s">
        <v>492</v>
      </c>
      <c r="V1716" s="180" t="s">
        <v>3064</v>
      </c>
      <c r="W1716" s="180" t="s">
        <v>3085</v>
      </c>
      <c r="X1716" s="180" t="s">
        <v>5343</v>
      </c>
      <c r="Y1716" s="180" t="s">
        <v>5342</v>
      </c>
      <c r="Z1716" s="180" t="s">
        <v>99</v>
      </c>
      <c r="AA1716" s="320"/>
      <c r="AE1716" s="320"/>
    </row>
    <row r="1717" spans="14:31" ht="14" x14ac:dyDescent="0.3">
      <c r="N1717" s="180" t="s">
        <v>3152</v>
      </c>
      <c r="O1717" s="180" t="s">
        <v>2646</v>
      </c>
      <c r="P1717" s="180" t="s">
        <v>175</v>
      </c>
      <c r="Q1717" s="180" t="s">
        <v>6225</v>
      </c>
      <c r="R1717" s="320"/>
      <c r="S1717" s="180" t="s">
        <v>672</v>
      </c>
      <c r="T1717" s="180" t="s">
        <v>2098</v>
      </c>
      <c r="U1717" s="180" t="s">
        <v>492</v>
      </c>
      <c r="V1717" s="180" t="s">
        <v>3064</v>
      </c>
      <c r="W1717" s="180" t="s">
        <v>3085</v>
      </c>
      <c r="X1717" s="180" t="s">
        <v>5369</v>
      </c>
      <c r="Y1717" s="180" t="s">
        <v>5368</v>
      </c>
      <c r="Z1717" s="180" t="s">
        <v>99</v>
      </c>
      <c r="AA1717" s="320"/>
      <c r="AE1717" s="320"/>
    </row>
    <row r="1718" spans="14:31" ht="14" x14ac:dyDescent="0.3">
      <c r="N1718" s="180" t="s">
        <v>3152</v>
      </c>
      <c r="O1718" s="180" t="s">
        <v>6198</v>
      </c>
      <c r="P1718" s="180" t="s">
        <v>175</v>
      </c>
      <c r="Q1718" s="180" t="s">
        <v>6197</v>
      </c>
      <c r="R1718" s="320"/>
      <c r="S1718" s="180" t="s">
        <v>672</v>
      </c>
      <c r="T1718" s="180" t="s">
        <v>2098</v>
      </c>
      <c r="U1718" s="180" t="s">
        <v>492</v>
      </c>
      <c r="V1718" s="180" t="s">
        <v>3064</v>
      </c>
      <c r="W1718" s="180" t="s">
        <v>3085</v>
      </c>
      <c r="X1718" s="180" t="s">
        <v>5379</v>
      </c>
      <c r="Y1718" s="180" t="s">
        <v>5378</v>
      </c>
      <c r="Z1718" s="180" t="s">
        <v>99</v>
      </c>
      <c r="AA1718" s="320"/>
      <c r="AE1718" s="320"/>
    </row>
    <row r="1719" spans="14:31" ht="14" x14ac:dyDescent="0.3">
      <c r="N1719" s="180" t="s">
        <v>3152</v>
      </c>
      <c r="O1719" s="180" t="s">
        <v>6168</v>
      </c>
      <c r="P1719" s="180" t="s">
        <v>175</v>
      </c>
      <c r="Q1719" s="180" t="s">
        <v>6167</v>
      </c>
      <c r="R1719" s="320"/>
      <c r="S1719" s="180" t="s">
        <v>672</v>
      </c>
      <c r="T1719" s="180" t="s">
        <v>2098</v>
      </c>
      <c r="U1719" s="180" t="s">
        <v>492</v>
      </c>
      <c r="V1719" s="180" t="s">
        <v>3064</v>
      </c>
      <c r="W1719" s="180" t="s">
        <v>3085</v>
      </c>
      <c r="X1719" s="180" t="s">
        <v>5372</v>
      </c>
      <c r="Y1719" s="180" t="s">
        <v>3653</v>
      </c>
      <c r="Z1719" s="180" t="s">
        <v>99</v>
      </c>
      <c r="AA1719" s="320"/>
      <c r="AE1719" s="320"/>
    </row>
    <row r="1720" spans="14:31" ht="14" x14ac:dyDescent="0.3">
      <c r="N1720" s="180" t="s">
        <v>3152</v>
      </c>
      <c r="O1720" s="180" t="s">
        <v>6162</v>
      </c>
      <c r="P1720" s="180" t="s">
        <v>175</v>
      </c>
      <c r="Q1720" s="180" t="s">
        <v>6161</v>
      </c>
      <c r="R1720" s="320"/>
      <c r="S1720" s="180" t="s">
        <v>672</v>
      </c>
      <c r="T1720" s="180" t="s">
        <v>2098</v>
      </c>
      <c r="U1720" s="180" t="s">
        <v>492</v>
      </c>
      <c r="V1720" s="180" t="s">
        <v>3064</v>
      </c>
      <c r="W1720" s="180" t="s">
        <v>3085</v>
      </c>
      <c r="X1720" s="180" t="s">
        <v>5362</v>
      </c>
      <c r="Y1720" s="180" t="s">
        <v>5361</v>
      </c>
      <c r="Z1720" s="180" t="s">
        <v>99</v>
      </c>
      <c r="AA1720" s="320"/>
      <c r="AE1720" s="320"/>
    </row>
    <row r="1721" spans="14:31" ht="14" x14ac:dyDescent="0.3">
      <c r="N1721" s="180" t="s">
        <v>3152</v>
      </c>
      <c r="O1721" s="180" t="s">
        <v>6206</v>
      </c>
      <c r="P1721" s="180" t="s">
        <v>175</v>
      </c>
      <c r="Q1721" s="180" t="s">
        <v>6205</v>
      </c>
      <c r="R1721" s="320"/>
      <c r="S1721" s="180" t="s">
        <v>672</v>
      </c>
      <c r="T1721" s="180" t="s">
        <v>2098</v>
      </c>
      <c r="U1721" s="180" t="s">
        <v>492</v>
      </c>
      <c r="V1721" s="180" t="s">
        <v>3064</v>
      </c>
      <c r="W1721" s="180" t="s">
        <v>3085</v>
      </c>
      <c r="X1721" s="180" t="s">
        <v>5415</v>
      </c>
      <c r="Y1721" s="180" t="s">
        <v>5414</v>
      </c>
      <c r="Z1721" s="180" t="s">
        <v>99</v>
      </c>
      <c r="AA1721" s="320"/>
      <c r="AE1721" s="320"/>
    </row>
    <row r="1722" spans="14:31" ht="14" x14ac:dyDescent="0.3">
      <c r="N1722" s="180" t="s">
        <v>3152</v>
      </c>
      <c r="O1722" s="180" t="s">
        <v>6202</v>
      </c>
      <c r="P1722" s="180" t="s">
        <v>175</v>
      </c>
      <c r="Q1722" s="180" t="s">
        <v>6201</v>
      </c>
      <c r="R1722" s="320"/>
      <c r="S1722" s="180" t="s">
        <v>672</v>
      </c>
      <c r="T1722" s="180" t="s">
        <v>2098</v>
      </c>
      <c r="U1722" s="180" t="s">
        <v>492</v>
      </c>
      <c r="V1722" s="180" t="s">
        <v>3064</v>
      </c>
      <c r="W1722" s="180" t="s">
        <v>3085</v>
      </c>
      <c r="X1722" s="180" t="s">
        <v>5383</v>
      </c>
      <c r="Y1722" s="180" t="s">
        <v>5382</v>
      </c>
      <c r="Z1722" s="180" t="s">
        <v>99</v>
      </c>
      <c r="AA1722" s="320"/>
      <c r="AE1722" s="320"/>
    </row>
    <row r="1723" spans="14:31" ht="14" x14ac:dyDescent="0.3">
      <c r="N1723" s="180" t="s">
        <v>3152</v>
      </c>
      <c r="O1723" s="180" t="s">
        <v>6154</v>
      </c>
      <c r="P1723" s="180" t="s">
        <v>175</v>
      </c>
      <c r="Q1723" s="180" t="s">
        <v>6153</v>
      </c>
      <c r="R1723" s="320"/>
      <c r="S1723" s="180" t="s">
        <v>672</v>
      </c>
      <c r="T1723" s="180" t="s">
        <v>2098</v>
      </c>
      <c r="U1723" s="180" t="s">
        <v>492</v>
      </c>
      <c r="V1723" s="180" t="s">
        <v>3064</v>
      </c>
      <c r="W1723" s="180" t="s">
        <v>3085</v>
      </c>
      <c r="X1723" s="180" t="s">
        <v>5422</v>
      </c>
      <c r="Y1723" s="180" t="s">
        <v>5421</v>
      </c>
      <c r="Z1723" s="180" t="s">
        <v>99</v>
      </c>
      <c r="AA1723" s="320"/>
      <c r="AE1723" s="320"/>
    </row>
    <row r="1724" spans="14:31" ht="14" x14ac:dyDescent="0.3">
      <c r="N1724" s="180" t="s">
        <v>3152</v>
      </c>
      <c r="O1724" s="180" t="s">
        <v>6148</v>
      </c>
      <c r="P1724" s="180" t="s">
        <v>175</v>
      </c>
      <c r="Q1724" s="180" t="s">
        <v>6147</v>
      </c>
      <c r="R1724" s="320"/>
      <c r="S1724" s="180" t="s">
        <v>672</v>
      </c>
      <c r="T1724" s="180" t="s">
        <v>2098</v>
      </c>
      <c r="U1724" s="180" t="s">
        <v>492</v>
      </c>
      <c r="V1724" s="180" t="s">
        <v>3064</v>
      </c>
      <c r="W1724" s="180" t="s">
        <v>3085</v>
      </c>
      <c r="X1724" s="180" t="s">
        <v>5351</v>
      </c>
      <c r="Y1724" s="180" t="s">
        <v>5350</v>
      </c>
      <c r="Z1724" s="180" t="s">
        <v>99</v>
      </c>
      <c r="AA1724" s="320"/>
      <c r="AE1724" s="320"/>
    </row>
    <row r="1725" spans="14:31" ht="14" x14ac:dyDescent="0.3">
      <c r="N1725" s="180" t="s">
        <v>3152</v>
      </c>
      <c r="O1725" s="180" t="s">
        <v>6194</v>
      </c>
      <c r="P1725" s="180" t="s">
        <v>175</v>
      </c>
      <c r="Q1725" s="180" t="s">
        <v>6193</v>
      </c>
      <c r="R1725" s="320"/>
      <c r="S1725" s="180" t="s">
        <v>672</v>
      </c>
      <c r="T1725" s="180" t="s">
        <v>2098</v>
      </c>
      <c r="U1725" s="180" t="s">
        <v>492</v>
      </c>
      <c r="V1725" s="180" t="s">
        <v>3064</v>
      </c>
      <c r="W1725" s="180" t="s">
        <v>3085</v>
      </c>
      <c r="X1725" s="180" t="s">
        <v>5395</v>
      </c>
      <c r="Y1725" s="180" t="s">
        <v>5394</v>
      </c>
      <c r="Z1725" s="180" t="s">
        <v>99</v>
      </c>
      <c r="AA1725" s="320"/>
      <c r="AE1725" s="320"/>
    </row>
    <row r="1726" spans="14:31" ht="14" x14ac:dyDescent="0.3">
      <c r="N1726" s="180" t="s">
        <v>3152</v>
      </c>
      <c r="O1726" s="180" t="s">
        <v>6190</v>
      </c>
      <c r="P1726" s="180" t="s">
        <v>175</v>
      </c>
      <c r="Q1726" s="180" t="s">
        <v>6189</v>
      </c>
      <c r="R1726" s="320"/>
      <c r="S1726" s="180" t="s">
        <v>672</v>
      </c>
      <c r="T1726" s="180" t="s">
        <v>2098</v>
      </c>
      <c r="U1726" s="180" t="s">
        <v>492</v>
      </c>
      <c r="V1726" s="180" t="s">
        <v>3064</v>
      </c>
      <c r="W1726" s="180" t="s">
        <v>3085</v>
      </c>
      <c r="X1726" s="180" t="s">
        <v>5391</v>
      </c>
      <c r="Y1726" s="180" t="s">
        <v>5390</v>
      </c>
      <c r="Z1726" s="180" t="s">
        <v>99</v>
      </c>
      <c r="AA1726" s="320"/>
      <c r="AE1726" s="320"/>
    </row>
    <row r="1727" spans="14:31" ht="14" x14ac:dyDescent="0.3">
      <c r="N1727" s="180" t="s">
        <v>3152</v>
      </c>
      <c r="O1727" s="180" t="s">
        <v>6182</v>
      </c>
      <c r="P1727" s="180" t="s">
        <v>175</v>
      </c>
      <c r="Q1727" s="180" t="s">
        <v>6181</v>
      </c>
      <c r="R1727" s="320"/>
      <c r="S1727" s="180" t="s">
        <v>672</v>
      </c>
      <c r="T1727" s="180" t="s">
        <v>2098</v>
      </c>
      <c r="U1727" s="180" t="s">
        <v>492</v>
      </c>
      <c r="V1727" s="180" t="s">
        <v>3064</v>
      </c>
      <c r="W1727" s="180" t="s">
        <v>3085</v>
      </c>
      <c r="X1727" s="180" t="s">
        <v>5411</v>
      </c>
      <c r="Y1727" s="180" t="s">
        <v>5410</v>
      </c>
      <c r="Z1727" s="180" t="s">
        <v>99</v>
      </c>
      <c r="AA1727" s="320"/>
      <c r="AE1727" s="320"/>
    </row>
    <row r="1728" spans="14:31" ht="14" x14ac:dyDescent="0.3">
      <c r="N1728" s="180" t="s">
        <v>3152</v>
      </c>
      <c r="O1728" s="180" t="s">
        <v>6214</v>
      </c>
      <c r="P1728" s="180" t="s">
        <v>175</v>
      </c>
      <c r="Q1728" s="180" t="s">
        <v>6213</v>
      </c>
      <c r="R1728" s="320"/>
      <c r="S1728" s="180" t="s">
        <v>672</v>
      </c>
      <c r="T1728" s="180" t="s">
        <v>2098</v>
      </c>
      <c r="U1728" s="180" t="s">
        <v>492</v>
      </c>
      <c r="V1728" s="180" t="s">
        <v>3064</v>
      </c>
      <c r="W1728" s="180" t="s">
        <v>3085</v>
      </c>
      <c r="X1728" s="180" t="s">
        <v>5387</v>
      </c>
      <c r="Y1728" s="180" t="s">
        <v>5386</v>
      </c>
      <c r="Z1728" s="180" t="s">
        <v>99</v>
      </c>
      <c r="AA1728" s="320"/>
      <c r="AE1728" s="320"/>
    </row>
    <row r="1729" spans="14:31" ht="14" x14ac:dyDescent="0.3">
      <c r="N1729" s="180" t="s">
        <v>3152</v>
      </c>
      <c r="O1729" s="180" t="s">
        <v>6218</v>
      </c>
      <c r="P1729" s="180" t="s">
        <v>175</v>
      </c>
      <c r="Q1729" s="180" t="s">
        <v>6217</v>
      </c>
      <c r="R1729" s="320"/>
      <c r="S1729" s="180" t="s">
        <v>672</v>
      </c>
      <c r="T1729" s="180" t="s">
        <v>2098</v>
      </c>
      <c r="U1729" s="180" t="s">
        <v>492</v>
      </c>
      <c r="V1729" s="180" t="s">
        <v>3064</v>
      </c>
      <c r="W1729" s="180" t="s">
        <v>3085</v>
      </c>
      <c r="X1729" s="180" t="s">
        <v>5335</v>
      </c>
      <c r="Y1729" s="180" t="s">
        <v>5334</v>
      </c>
      <c r="Z1729" s="180" t="s">
        <v>99</v>
      </c>
      <c r="AA1729" s="320"/>
      <c r="AE1729" s="320"/>
    </row>
    <row r="1730" spans="14:31" ht="14" x14ac:dyDescent="0.3">
      <c r="N1730" s="180" t="s">
        <v>3152</v>
      </c>
      <c r="O1730" s="180" t="s">
        <v>6146</v>
      </c>
      <c r="P1730" s="180" t="s">
        <v>175</v>
      </c>
      <c r="Q1730" s="180" t="s">
        <v>6145</v>
      </c>
      <c r="R1730" s="320"/>
      <c r="S1730" s="180" t="s">
        <v>672</v>
      </c>
      <c r="T1730" s="180" t="s">
        <v>2098</v>
      </c>
      <c r="U1730" s="180" t="s">
        <v>492</v>
      </c>
      <c r="V1730" s="180" t="s">
        <v>3064</v>
      </c>
      <c r="W1730" s="180" t="s">
        <v>3085</v>
      </c>
      <c r="X1730" s="180" t="s">
        <v>5339</v>
      </c>
      <c r="Y1730" s="180" t="s">
        <v>5338</v>
      </c>
      <c r="Z1730" s="180" t="s">
        <v>99</v>
      </c>
      <c r="AA1730" s="320"/>
      <c r="AE1730" s="320"/>
    </row>
    <row r="1731" spans="14:31" ht="14" x14ac:dyDescent="0.3">
      <c r="N1731" s="180" t="s">
        <v>3152</v>
      </c>
      <c r="O1731" s="180" t="s">
        <v>6178</v>
      </c>
      <c r="P1731" s="180" t="s">
        <v>175</v>
      </c>
      <c r="Q1731" s="180" t="s">
        <v>6177</v>
      </c>
      <c r="R1731" s="320"/>
      <c r="S1731" s="180" t="s">
        <v>672</v>
      </c>
      <c r="T1731" s="180" t="s">
        <v>2098</v>
      </c>
      <c r="U1731" s="180" t="s">
        <v>492</v>
      </c>
      <c r="V1731" s="180" t="s">
        <v>3064</v>
      </c>
      <c r="W1731" s="180" t="s">
        <v>3085</v>
      </c>
      <c r="X1731" s="180" t="s">
        <v>5365</v>
      </c>
      <c r="Y1731" s="180" t="s">
        <v>5364</v>
      </c>
      <c r="Z1731" s="180" t="s">
        <v>99</v>
      </c>
      <c r="AA1731" s="320"/>
      <c r="AE1731" s="320"/>
    </row>
    <row r="1732" spans="14:31" ht="14" x14ac:dyDescent="0.3">
      <c r="N1732" s="180" t="s">
        <v>3076</v>
      </c>
      <c r="O1732" s="180" t="s">
        <v>8132</v>
      </c>
      <c r="P1732" s="180" t="s">
        <v>212</v>
      </c>
      <c r="Q1732" s="180" t="s">
        <v>8133</v>
      </c>
      <c r="R1732" s="320"/>
      <c r="S1732" s="180" t="s">
        <v>672</v>
      </c>
      <c r="T1732" s="180" t="s">
        <v>2098</v>
      </c>
      <c r="U1732" s="180" t="s">
        <v>492</v>
      </c>
      <c r="V1732" s="180" t="s">
        <v>3064</v>
      </c>
      <c r="W1732" s="180" t="s">
        <v>3085</v>
      </c>
      <c r="X1732" s="180" t="s">
        <v>5347</v>
      </c>
      <c r="Y1732" s="180" t="s">
        <v>5346</v>
      </c>
      <c r="Z1732" s="180" t="s">
        <v>99</v>
      </c>
      <c r="AA1732" s="320"/>
      <c r="AE1732" s="320"/>
    </row>
    <row r="1733" spans="14:31" ht="14" x14ac:dyDescent="0.3">
      <c r="N1733" s="180" t="s">
        <v>3076</v>
      </c>
      <c r="O1733" s="180" t="s">
        <v>8134</v>
      </c>
      <c r="P1733" s="180" t="s">
        <v>212</v>
      </c>
      <c r="Q1733" s="180" t="s">
        <v>8135</v>
      </c>
      <c r="R1733" s="320"/>
      <c r="S1733" s="180" t="s">
        <v>672</v>
      </c>
      <c r="T1733" s="180" t="s">
        <v>2098</v>
      </c>
      <c r="U1733" s="180" t="s">
        <v>492</v>
      </c>
      <c r="V1733" s="180" t="s">
        <v>3064</v>
      </c>
      <c r="W1733" s="180" t="s">
        <v>3085</v>
      </c>
      <c r="X1733" s="180" t="s">
        <v>5399</v>
      </c>
      <c r="Y1733" s="180" t="s">
        <v>5398</v>
      </c>
      <c r="Z1733" s="180" t="s">
        <v>99</v>
      </c>
      <c r="AA1733" s="320"/>
      <c r="AE1733" s="320"/>
    </row>
    <row r="1734" spans="14:31" ht="14" x14ac:dyDescent="0.3">
      <c r="N1734" s="180" t="s">
        <v>3076</v>
      </c>
      <c r="O1734" s="180" t="s">
        <v>8136</v>
      </c>
      <c r="P1734" s="180" t="s">
        <v>212</v>
      </c>
      <c r="Q1734" s="180" t="s">
        <v>8137</v>
      </c>
      <c r="R1734" s="320"/>
      <c r="S1734" s="180" t="s">
        <v>672</v>
      </c>
      <c r="T1734" s="180" t="s">
        <v>2098</v>
      </c>
      <c r="U1734" s="180" t="s">
        <v>492</v>
      </c>
      <c r="V1734" s="180" t="s">
        <v>3064</v>
      </c>
      <c r="W1734" s="180" t="s">
        <v>3085</v>
      </c>
      <c r="X1734" s="180" t="s">
        <v>5375</v>
      </c>
      <c r="Y1734" s="180" t="s">
        <v>4038</v>
      </c>
      <c r="Z1734" s="180" t="s">
        <v>99</v>
      </c>
      <c r="AA1734" s="320"/>
      <c r="AE1734" s="320"/>
    </row>
    <row r="1735" spans="14:31" ht="14" x14ac:dyDescent="0.3">
      <c r="N1735" s="180" t="s">
        <v>3076</v>
      </c>
      <c r="O1735" s="180" t="s">
        <v>3924</v>
      </c>
      <c r="P1735" s="180" t="s">
        <v>212</v>
      </c>
      <c r="Q1735" s="180" t="s">
        <v>8138</v>
      </c>
      <c r="R1735" s="320"/>
      <c r="S1735" s="180" t="s">
        <v>672</v>
      </c>
      <c r="T1735" s="180" t="s">
        <v>2098</v>
      </c>
      <c r="U1735" s="180" t="s">
        <v>492</v>
      </c>
      <c r="V1735" s="180" t="s">
        <v>3064</v>
      </c>
      <c r="W1735" s="180" t="s">
        <v>3085</v>
      </c>
      <c r="X1735" s="180" t="s">
        <v>5403</v>
      </c>
      <c r="Y1735" s="180" t="s">
        <v>5402</v>
      </c>
      <c r="Z1735" s="180" t="s">
        <v>99</v>
      </c>
      <c r="AA1735" s="320"/>
      <c r="AE1735" s="320"/>
    </row>
    <row r="1736" spans="14:31" ht="14" x14ac:dyDescent="0.3">
      <c r="N1736" s="180" t="s">
        <v>3076</v>
      </c>
      <c r="O1736" s="180" t="s">
        <v>8139</v>
      </c>
      <c r="P1736" s="180" t="s">
        <v>212</v>
      </c>
      <c r="Q1736" s="180" t="s">
        <v>8140</v>
      </c>
      <c r="R1736" s="320"/>
      <c r="S1736" s="180" t="s">
        <v>672</v>
      </c>
      <c r="T1736" s="180" t="s">
        <v>2098</v>
      </c>
      <c r="U1736" s="180" t="s">
        <v>492</v>
      </c>
      <c r="V1736" s="180" t="s">
        <v>3064</v>
      </c>
      <c r="W1736" s="180" t="s">
        <v>3085</v>
      </c>
      <c r="X1736" s="180" t="s">
        <v>5359</v>
      </c>
      <c r="Y1736" s="180" t="s">
        <v>5358</v>
      </c>
      <c r="Z1736" s="180" t="s">
        <v>99</v>
      </c>
      <c r="AA1736" s="320"/>
      <c r="AE1736" s="320"/>
    </row>
    <row r="1737" spans="14:31" ht="14" x14ac:dyDescent="0.3">
      <c r="N1737" s="180" t="s">
        <v>3076</v>
      </c>
      <c r="O1737" s="180" t="s">
        <v>7789</v>
      </c>
      <c r="P1737" s="180" t="s">
        <v>212</v>
      </c>
      <c r="Q1737" s="180" t="s">
        <v>8141</v>
      </c>
      <c r="R1737" s="320"/>
      <c r="S1737" s="180" t="s">
        <v>672</v>
      </c>
      <c r="T1737" s="180" t="s">
        <v>2098</v>
      </c>
      <c r="U1737" s="180" t="s">
        <v>492</v>
      </c>
      <c r="V1737" s="180" t="s">
        <v>3064</v>
      </c>
      <c r="W1737" s="180" t="s">
        <v>3065</v>
      </c>
      <c r="X1737" s="180" t="s">
        <v>5737</v>
      </c>
      <c r="Y1737" s="180" t="s">
        <v>3065</v>
      </c>
      <c r="Z1737" s="180" t="s">
        <v>101</v>
      </c>
      <c r="AA1737" s="320"/>
      <c r="AE1737" s="320"/>
    </row>
    <row r="1738" spans="14:31" ht="14" x14ac:dyDescent="0.3">
      <c r="N1738" s="180" t="s">
        <v>3076</v>
      </c>
      <c r="O1738" s="180" t="s">
        <v>8142</v>
      </c>
      <c r="P1738" s="180" t="s">
        <v>212</v>
      </c>
      <c r="Q1738" s="180" t="s">
        <v>8143</v>
      </c>
      <c r="R1738" s="320"/>
      <c r="S1738" s="180" t="s">
        <v>672</v>
      </c>
      <c r="T1738" s="180" t="s">
        <v>2098</v>
      </c>
      <c r="U1738" s="180" t="s">
        <v>492</v>
      </c>
      <c r="V1738" s="180" t="s">
        <v>3064</v>
      </c>
      <c r="W1738" s="180" t="s">
        <v>3065</v>
      </c>
      <c r="X1738" s="180" t="s">
        <v>5754</v>
      </c>
      <c r="Y1738" s="180" t="s">
        <v>5753</v>
      </c>
      <c r="Z1738" s="180" t="s">
        <v>101</v>
      </c>
      <c r="AA1738" s="320"/>
      <c r="AE1738" s="320"/>
    </row>
    <row r="1739" spans="14:31" ht="14" x14ac:dyDescent="0.3">
      <c r="N1739" s="180" t="s">
        <v>3076</v>
      </c>
      <c r="O1739" s="180" t="s">
        <v>8144</v>
      </c>
      <c r="P1739" s="180" t="s">
        <v>212</v>
      </c>
      <c r="Q1739" s="180" t="s">
        <v>8145</v>
      </c>
      <c r="R1739" s="320"/>
      <c r="S1739" s="180" t="s">
        <v>672</v>
      </c>
      <c r="T1739" s="180" t="s">
        <v>2098</v>
      </c>
      <c r="U1739" s="180" t="s">
        <v>492</v>
      </c>
      <c r="V1739" s="180" t="s">
        <v>3064</v>
      </c>
      <c r="W1739" s="180" t="s">
        <v>3065</v>
      </c>
      <c r="X1739" s="180" t="s">
        <v>5757</v>
      </c>
      <c r="Y1739" s="180" t="s">
        <v>3967</v>
      </c>
      <c r="Z1739" s="180" t="s">
        <v>101</v>
      </c>
      <c r="AA1739" s="320"/>
      <c r="AE1739" s="320"/>
    </row>
    <row r="1740" spans="14:31" ht="14" x14ac:dyDescent="0.3">
      <c r="N1740" s="180" t="s">
        <v>3076</v>
      </c>
      <c r="O1740" s="180" t="s">
        <v>561</v>
      </c>
      <c r="P1740" s="180" t="s">
        <v>212</v>
      </c>
      <c r="Q1740" s="180" t="s">
        <v>8146</v>
      </c>
      <c r="R1740" s="320"/>
      <c r="S1740" s="180" t="s">
        <v>672</v>
      </c>
      <c r="T1740" s="180" t="s">
        <v>2098</v>
      </c>
      <c r="U1740" s="180" t="s">
        <v>492</v>
      </c>
      <c r="V1740" s="180" t="s">
        <v>3064</v>
      </c>
      <c r="W1740" s="180" t="s">
        <v>3065</v>
      </c>
      <c r="X1740" s="180" t="s">
        <v>5744</v>
      </c>
      <c r="Y1740" s="180" t="s">
        <v>5743</v>
      </c>
      <c r="Z1740" s="180" t="s">
        <v>101</v>
      </c>
      <c r="AA1740" s="320"/>
      <c r="AE1740" s="320"/>
    </row>
    <row r="1741" spans="14:31" ht="14" x14ac:dyDescent="0.3">
      <c r="N1741" s="180" t="s">
        <v>3076</v>
      </c>
      <c r="O1741" s="180" t="s">
        <v>7482</v>
      </c>
      <c r="P1741" s="180" t="s">
        <v>212</v>
      </c>
      <c r="Q1741" s="180" t="s">
        <v>8147</v>
      </c>
      <c r="R1741" s="320"/>
      <c r="S1741" s="180" t="s">
        <v>672</v>
      </c>
      <c r="T1741" s="180" t="s">
        <v>2098</v>
      </c>
      <c r="U1741" s="180" t="s">
        <v>492</v>
      </c>
      <c r="V1741" s="180" t="s">
        <v>3064</v>
      </c>
      <c r="W1741" s="180" t="s">
        <v>3065</v>
      </c>
      <c r="X1741" s="180" t="s">
        <v>5765</v>
      </c>
      <c r="Y1741" s="180" t="s">
        <v>5764</v>
      </c>
      <c r="Z1741" s="180" t="s">
        <v>101</v>
      </c>
      <c r="AA1741" s="320"/>
      <c r="AE1741" s="320"/>
    </row>
    <row r="1742" spans="14:31" ht="14" x14ac:dyDescent="0.3">
      <c r="N1742" s="180" t="s">
        <v>3076</v>
      </c>
      <c r="O1742" s="180" t="s">
        <v>8148</v>
      </c>
      <c r="P1742" s="180" t="s">
        <v>212</v>
      </c>
      <c r="Q1742" s="180" t="s">
        <v>8149</v>
      </c>
      <c r="R1742" s="320"/>
      <c r="S1742" s="180" t="s">
        <v>672</v>
      </c>
      <c r="T1742" s="180" t="s">
        <v>2098</v>
      </c>
      <c r="U1742" s="180" t="s">
        <v>492</v>
      </c>
      <c r="V1742" s="180" t="s">
        <v>3064</v>
      </c>
      <c r="W1742" s="180" t="s">
        <v>3065</v>
      </c>
      <c r="X1742" s="180" t="s">
        <v>5767</v>
      </c>
      <c r="Y1742" s="180" t="s">
        <v>3086</v>
      </c>
      <c r="Z1742" s="180" t="s">
        <v>101</v>
      </c>
      <c r="AA1742" s="320"/>
      <c r="AE1742" s="320"/>
    </row>
    <row r="1743" spans="14:31" ht="14" x14ac:dyDescent="0.3">
      <c r="N1743" s="180" t="s">
        <v>3076</v>
      </c>
      <c r="O1743" s="180" t="s">
        <v>8150</v>
      </c>
      <c r="P1743" s="180" t="s">
        <v>212</v>
      </c>
      <c r="Q1743" s="180" t="s">
        <v>8151</v>
      </c>
      <c r="R1743" s="320"/>
      <c r="S1743" s="180" t="s">
        <v>672</v>
      </c>
      <c r="T1743" s="180" t="s">
        <v>2098</v>
      </c>
      <c r="U1743" s="180" t="s">
        <v>492</v>
      </c>
      <c r="V1743" s="180" t="s">
        <v>3064</v>
      </c>
      <c r="W1743" s="180" t="s">
        <v>3065</v>
      </c>
      <c r="X1743" s="180" t="s">
        <v>5751</v>
      </c>
      <c r="Y1743" s="180" t="s">
        <v>5750</v>
      </c>
      <c r="Z1743" s="180" t="s">
        <v>101</v>
      </c>
      <c r="AA1743" s="320"/>
      <c r="AE1743" s="320"/>
    </row>
    <row r="1744" spans="14:31" ht="14" x14ac:dyDescent="0.3">
      <c r="N1744" s="180" t="s">
        <v>3076</v>
      </c>
      <c r="O1744" s="180" t="s">
        <v>8152</v>
      </c>
      <c r="P1744" s="180" t="s">
        <v>212</v>
      </c>
      <c r="Q1744" s="180" t="s">
        <v>8153</v>
      </c>
      <c r="R1744" s="320"/>
      <c r="S1744" s="180" t="s">
        <v>672</v>
      </c>
      <c r="T1744" s="180" t="s">
        <v>2098</v>
      </c>
      <c r="U1744" s="180" t="s">
        <v>492</v>
      </c>
      <c r="V1744" s="180" t="s">
        <v>3064</v>
      </c>
      <c r="W1744" s="180" t="s">
        <v>3065</v>
      </c>
      <c r="X1744" s="180" t="s">
        <v>5740</v>
      </c>
      <c r="Y1744" s="180" t="s">
        <v>5739</v>
      </c>
      <c r="Z1744" s="180" t="s">
        <v>101</v>
      </c>
      <c r="AA1744" s="320"/>
      <c r="AE1744" s="320"/>
    </row>
    <row r="1745" spans="14:31" ht="14" x14ac:dyDescent="0.3">
      <c r="N1745" s="180" t="s">
        <v>3076</v>
      </c>
      <c r="O1745" s="180" t="s">
        <v>8154</v>
      </c>
      <c r="P1745" s="180" t="s">
        <v>212</v>
      </c>
      <c r="Q1745" s="180" t="s">
        <v>8155</v>
      </c>
      <c r="R1745" s="320"/>
      <c r="S1745" s="180" t="s">
        <v>672</v>
      </c>
      <c r="T1745" s="180" t="s">
        <v>2098</v>
      </c>
      <c r="U1745" s="180" t="s">
        <v>492</v>
      </c>
      <c r="V1745" s="180" t="s">
        <v>3064</v>
      </c>
      <c r="W1745" s="180" t="s">
        <v>3065</v>
      </c>
      <c r="X1745" s="180" t="s">
        <v>5748</v>
      </c>
      <c r="Y1745" s="180" t="s">
        <v>5747</v>
      </c>
      <c r="Z1745" s="180" t="s">
        <v>101</v>
      </c>
      <c r="AA1745" s="320"/>
      <c r="AE1745" s="320"/>
    </row>
    <row r="1746" spans="14:31" ht="14" x14ac:dyDescent="0.3">
      <c r="N1746" s="180" t="s">
        <v>3076</v>
      </c>
      <c r="O1746" s="180" t="s">
        <v>3054</v>
      </c>
      <c r="P1746" s="180" t="s">
        <v>212</v>
      </c>
      <c r="Q1746" s="180" t="s">
        <v>8156</v>
      </c>
      <c r="R1746" s="320"/>
      <c r="S1746" s="180" t="s">
        <v>672</v>
      </c>
      <c r="T1746" s="180" t="s">
        <v>2098</v>
      </c>
      <c r="U1746" s="180" t="s">
        <v>492</v>
      </c>
      <c r="V1746" s="180" t="s">
        <v>3064</v>
      </c>
      <c r="W1746" s="180" t="s">
        <v>3065</v>
      </c>
      <c r="X1746" s="180" t="s">
        <v>5761</v>
      </c>
      <c r="Y1746" s="180" t="s">
        <v>5760</v>
      </c>
      <c r="Z1746" s="180" t="s">
        <v>101</v>
      </c>
      <c r="AA1746" s="320"/>
      <c r="AE1746" s="320"/>
    </row>
    <row r="1747" spans="14:31" ht="14" x14ac:dyDescent="0.3">
      <c r="N1747" s="180" t="s">
        <v>3076</v>
      </c>
      <c r="O1747" s="180" t="s">
        <v>8157</v>
      </c>
      <c r="P1747" s="180" t="s">
        <v>212</v>
      </c>
      <c r="Q1747" s="180" t="s">
        <v>8158</v>
      </c>
      <c r="R1747" s="320"/>
      <c r="S1747" s="180" t="s">
        <v>672</v>
      </c>
      <c r="T1747" s="180" t="s">
        <v>2098</v>
      </c>
      <c r="U1747" s="180" t="s">
        <v>492</v>
      </c>
      <c r="V1747" s="180" t="s">
        <v>3064</v>
      </c>
      <c r="W1747" s="180" t="s">
        <v>3065</v>
      </c>
      <c r="X1747" s="180" t="s">
        <v>5734</v>
      </c>
      <c r="Y1747" s="180" t="s">
        <v>5733</v>
      </c>
      <c r="Z1747" s="180" t="s">
        <v>101</v>
      </c>
      <c r="AA1747" s="320"/>
      <c r="AE1747" s="320"/>
    </row>
    <row r="1748" spans="14:31" ht="14" x14ac:dyDescent="0.3">
      <c r="N1748" s="180" t="s">
        <v>3076</v>
      </c>
      <c r="O1748" s="180" t="s">
        <v>8159</v>
      </c>
      <c r="P1748" s="180" t="s">
        <v>212</v>
      </c>
      <c r="Q1748" s="180" t="s">
        <v>8160</v>
      </c>
      <c r="R1748" s="320"/>
      <c r="S1748" s="180" t="s">
        <v>672</v>
      </c>
      <c r="T1748" s="180" t="s">
        <v>2098</v>
      </c>
      <c r="U1748" s="180" t="s">
        <v>492</v>
      </c>
      <c r="V1748" s="180" t="s">
        <v>3064</v>
      </c>
      <c r="W1748" s="180" t="s">
        <v>3080</v>
      </c>
      <c r="X1748" s="180" t="s">
        <v>5911</v>
      </c>
      <c r="Y1748" s="180" t="s">
        <v>3080</v>
      </c>
      <c r="Z1748" s="180" t="s">
        <v>103</v>
      </c>
      <c r="AA1748" s="320"/>
      <c r="AE1748" s="320"/>
    </row>
    <row r="1749" spans="14:31" ht="14" x14ac:dyDescent="0.3">
      <c r="N1749" s="180" t="s">
        <v>3076</v>
      </c>
      <c r="O1749" s="180" t="s">
        <v>5326</v>
      </c>
      <c r="P1749" s="180" t="s">
        <v>212</v>
      </c>
      <c r="Q1749" s="180" t="s">
        <v>8161</v>
      </c>
      <c r="R1749" s="320"/>
      <c r="S1749" s="180" t="s">
        <v>672</v>
      </c>
      <c r="T1749" s="180" t="s">
        <v>2098</v>
      </c>
      <c r="U1749" s="180" t="s">
        <v>492</v>
      </c>
      <c r="V1749" s="180" t="s">
        <v>3064</v>
      </c>
      <c r="W1749" s="180" t="s">
        <v>3080</v>
      </c>
      <c r="X1749" s="180" t="s">
        <v>5909</v>
      </c>
      <c r="Y1749" s="180" t="s">
        <v>5908</v>
      </c>
      <c r="Z1749" s="180" t="s">
        <v>103</v>
      </c>
      <c r="AA1749" s="320"/>
      <c r="AE1749" s="320"/>
    </row>
    <row r="1750" spans="14:31" ht="14" x14ac:dyDescent="0.3">
      <c r="N1750" s="180" t="s">
        <v>3076</v>
      </c>
      <c r="O1750" s="180" t="s">
        <v>7580</v>
      </c>
      <c r="P1750" s="180" t="s">
        <v>212</v>
      </c>
      <c r="Q1750" s="180" t="s">
        <v>8162</v>
      </c>
      <c r="R1750" s="320"/>
      <c r="S1750" s="180" t="s">
        <v>672</v>
      </c>
      <c r="T1750" s="180" t="s">
        <v>2098</v>
      </c>
      <c r="U1750" s="180" t="s">
        <v>492</v>
      </c>
      <c r="V1750" s="180" t="s">
        <v>3064</v>
      </c>
      <c r="W1750" s="180" t="s">
        <v>3080</v>
      </c>
      <c r="X1750" s="180" t="s">
        <v>5915</v>
      </c>
      <c r="Y1750" s="180" t="s">
        <v>5914</v>
      </c>
      <c r="Z1750" s="180" t="s">
        <v>103</v>
      </c>
      <c r="AA1750" s="320"/>
      <c r="AE1750" s="320"/>
    </row>
    <row r="1751" spans="14:31" ht="14" x14ac:dyDescent="0.3">
      <c r="N1751" s="180" t="s">
        <v>3076</v>
      </c>
      <c r="O1751" s="180" t="s">
        <v>8163</v>
      </c>
      <c r="P1751" s="180" t="s">
        <v>212</v>
      </c>
      <c r="Q1751" s="180" t="s">
        <v>8164</v>
      </c>
      <c r="R1751" s="320"/>
      <c r="S1751" s="180" t="s">
        <v>672</v>
      </c>
      <c r="T1751" s="180" t="s">
        <v>2098</v>
      </c>
      <c r="U1751" s="180" t="s">
        <v>492</v>
      </c>
      <c r="V1751" s="180" t="s">
        <v>3064</v>
      </c>
      <c r="W1751" s="180" t="s">
        <v>3080</v>
      </c>
      <c r="X1751" s="180" t="s">
        <v>5936</v>
      </c>
      <c r="Y1751" s="180" t="s">
        <v>5935</v>
      </c>
      <c r="Z1751" s="180" t="s">
        <v>103</v>
      </c>
      <c r="AA1751" s="320"/>
      <c r="AE1751" s="320"/>
    </row>
    <row r="1752" spans="14:31" ht="14" x14ac:dyDescent="0.3">
      <c r="N1752" s="180" t="s">
        <v>3076</v>
      </c>
      <c r="O1752" s="180" t="s">
        <v>8165</v>
      </c>
      <c r="P1752" s="180" t="s">
        <v>212</v>
      </c>
      <c r="Q1752" s="180" t="s">
        <v>8166</v>
      </c>
      <c r="R1752" s="320"/>
      <c r="S1752" s="180" t="s">
        <v>672</v>
      </c>
      <c r="T1752" s="180" t="s">
        <v>2098</v>
      </c>
      <c r="U1752" s="180" t="s">
        <v>492</v>
      </c>
      <c r="V1752" s="180" t="s">
        <v>3064</v>
      </c>
      <c r="W1752" s="180" t="s">
        <v>3080</v>
      </c>
      <c r="X1752" s="180" t="s">
        <v>5919</v>
      </c>
      <c r="Y1752" s="180" t="s">
        <v>5918</v>
      </c>
      <c r="Z1752" s="180" t="s">
        <v>103</v>
      </c>
      <c r="AA1752" s="320"/>
      <c r="AE1752" s="320"/>
    </row>
    <row r="1753" spans="14:31" ht="14" x14ac:dyDescent="0.3">
      <c r="N1753" s="180" t="s">
        <v>3076</v>
      </c>
      <c r="O1753" s="180" t="s">
        <v>8167</v>
      </c>
      <c r="P1753" s="180" t="s">
        <v>212</v>
      </c>
      <c r="Q1753" s="180" t="s">
        <v>8168</v>
      </c>
      <c r="R1753" s="320"/>
      <c r="S1753" s="180" t="s">
        <v>672</v>
      </c>
      <c r="T1753" s="180" t="s">
        <v>2098</v>
      </c>
      <c r="U1753" s="180" t="s">
        <v>492</v>
      </c>
      <c r="V1753" s="180" t="s">
        <v>3064</v>
      </c>
      <c r="W1753" s="180" t="s">
        <v>3080</v>
      </c>
      <c r="X1753" s="180" t="s">
        <v>5932</v>
      </c>
      <c r="Y1753" s="180" t="s">
        <v>5931</v>
      </c>
      <c r="Z1753" s="180" t="s">
        <v>103</v>
      </c>
      <c r="AA1753" s="320"/>
      <c r="AE1753" s="320"/>
    </row>
    <row r="1754" spans="14:31" ht="14" x14ac:dyDescent="0.3">
      <c r="N1754" s="180" t="s">
        <v>3076</v>
      </c>
      <c r="O1754" s="180" t="s">
        <v>8169</v>
      </c>
      <c r="P1754" s="180" t="s">
        <v>212</v>
      </c>
      <c r="Q1754" s="180" t="s">
        <v>8170</v>
      </c>
      <c r="R1754" s="320"/>
      <c r="S1754" s="180" t="s">
        <v>672</v>
      </c>
      <c r="T1754" s="180" t="s">
        <v>2098</v>
      </c>
      <c r="U1754" s="180" t="s">
        <v>492</v>
      </c>
      <c r="V1754" s="180" t="s">
        <v>3064</v>
      </c>
      <c r="W1754" s="180" t="s">
        <v>3080</v>
      </c>
      <c r="X1754" s="180" t="s">
        <v>5926</v>
      </c>
      <c r="Y1754" s="180" t="s">
        <v>5925</v>
      </c>
      <c r="Z1754" s="180" t="s">
        <v>103</v>
      </c>
      <c r="AA1754" s="320"/>
      <c r="AE1754" s="320"/>
    </row>
    <row r="1755" spans="14:31" ht="14" x14ac:dyDescent="0.3">
      <c r="N1755" s="180" t="s">
        <v>3076</v>
      </c>
      <c r="O1755" s="180" t="s">
        <v>8171</v>
      </c>
      <c r="P1755" s="180" t="s">
        <v>212</v>
      </c>
      <c r="Q1755" s="180" t="s">
        <v>8172</v>
      </c>
      <c r="R1755" s="320"/>
      <c r="S1755" s="180" t="s">
        <v>672</v>
      </c>
      <c r="T1755" s="180" t="s">
        <v>2098</v>
      </c>
      <c r="U1755" s="180" t="s">
        <v>492</v>
      </c>
      <c r="V1755" s="180" t="s">
        <v>3064</v>
      </c>
      <c r="W1755" s="180" t="s">
        <v>3080</v>
      </c>
      <c r="X1755" s="180" t="s">
        <v>5901</v>
      </c>
      <c r="Y1755" s="180" t="s">
        <v>5900</v>
      </c>
      <c r="Z1755" s="180" t="s">
        <v>103</v>
      </c>
      <c r="AA1755" s="320"/>
      <c r="AE1755" s="320"/>
    </row>
    <row r="1756" spans="14:31" ht="14" x14ac:dyDescent="0.3">
      <c r="N1756" s="180" t="s">
        <v>3076</v>
      </c>
      <c r="O1756" s="180" t="s">
        <v>8173</v>
      </c>
      <c r="P1756" s="180" t="s">
        <v>212</v>
      </c>
      <c r="Q1756" s="180" t="s">
        <v>8174</v>
      </c>
      <c r="R1756" s="320"/>
      <c r="S1756" s="180" t="s">
        <v>672</v>
      </c>
      <c r="T1756" s="180" t="s">
        <v>2098</v>
      </c>
      <c r="U1756" s="180" t="s">
        <v>492</v>
      </c>
      <c r="V1756" s="180" t="s">
        <v>3064</v>
      </c>
      <c r="W1756" s="180" t="s">
        <v>3080</v>
      </c>
      <c r="X1756" s="180" t="s">
        <v>5905</v>
      </c>
      <c r="Y1756" s="180" t="s">
        <v>5904</v>
      </c>
      <c r="Z1756" s="180" t="s">
        <v>103</v>
      </c>
      <c r="AA1756" s="320"/>
      <c r="AE1756" s="320"/>
    </row>
    <row r="1757" spans="14:31" ht="14" x14ac:dyDescent="0.3">
      <c r="N1757" s="180" t="s">
        <v>3076</v>
      </c>
      <c r="O1757" s="180" t="s">
        <v>8175</v>
      </c>
      <c r="P1757" s="180" t="s">
        <v>212</v>
      </c>
      <c r="Q1757" s="180" t="s">
        <v>8176</v>
      </c>
      <c r="R1757" s="320"/>
      <c r="S1757" s="180" t="s">
        <v>672</v>
      </c>
      <c r="T1757" s="180" t="s">
        <v>2098</v>
      </c>
      <c r="U1757" s="180" t="s">
        <v>492</v>
      </c>
      <c r="V1757" s="180" t="s">
        <v>3064</v>
      </c>
      <c r="W1757" s="180" t="s">
        <v>3080</v>
      </c>
      <c r="X1757" s="180" t="s">
        <v>5893</v>
      </c>
      <c r="Y1757" s="180" t="s">
        <v>5892</v>
      </c>
      <c r="Z1757" s="180" t="s">
        <v>103</v>
      </c>
      <c r="AA1757" s="320"/>
      <c r="AE1757" s="320"/>
    </row>
    <row r="1758" spans="14:31" ht="14" x14ac:dyDescent="0.3">
      <c r="N1758" s="180" t="s">
        <v>3076</v>
      </c>
      <c r="O1758" s="180" t="s">
        <v>3076</v>
      </c>
      <c r="P1758" s="180" t="s">
        <v>212</v>
      </c>
      <c r="Q1758" s="180" t="s">
        <v>8177</v>
      </c>
      <c r="R1758" s="320"/>
      <c r="S1758" s="180" t="s">
        <v>672</v>
      </c>
      <c r="T1758" s="180" t="s">
        <v>2098</v>
      </c>
      <c r="U1758" s="180" t="s">
        <v>492</v>
      </c>
      <c r="V1758" s="180" t="s">
        <v>3064</v>
      </c>
      <c r="W1758" s="180" t="s">
        <v>3080</v>
      </c>
      <c r="X1758" s="180" t="s">
        <v>5929</v>
      </c>
      <c r="Y1758" s="180" t="s">
        <v>4333</v>
      </c>
      <c r="Z1758" s="180" t="s">
        <v>103</v>
      </c>
      <c r="AA1758" s="320"/>
      <c r="AE1758" s="320"/>
    </row>
    <row r="1759" spans="14:31" ht="14" x14ac:dyDescent="0.3">
      <c r="N1759" s="180" t="s">
        <v>3076</v>
      </c>
      <c r="O1759" s="180" t="s">
        <v>8178</v>
      </c>
      <c r="P1759" s="180" t="s">
        <v>212</v>
      </c>
      <c r="Q1759" s="180" t="s">
        <v>8179</v>
      </c>
      <c r="R1759" s="320"/>
      <c r="S1759" s="180" t="s">
        <v>672</v>
      </c>
      <c r="T1759" s="180" t="s">
        <v>2098</v>
      </c>
      <c r="U1759" s="180" t="s">
        <v>492</v>
      </c>
      <c r="V1759" s="180" t="s">
        <v>3064</v>
      </c>
      <c r="W1759" s="180" t="s">
        <v>3080</v>
      </c>
      <c r="X1759" s="180" t="s">
        <v>5897</v>
      </c>
      <c r="Y1759" s="180" t="s">
        <v>5896</v>
      </c>
      <c r="Z1759" s="180" t="s">
        <v>103</v>
      </c>
      <c r="AA1759" s="320"/>
      <c r="AE1759" s="320"/>
    </row>
    <row r="1760" spans="14:31" ht="14" x14ac:dyDescent="0.3">
      <c r="N1760" s="180" t="s">
        <v>3076</v>
      </c>
      <c r="O1760" s="180" t="s">
        <v>8180</v>
      </c>
      <c r="P1760" s="180" t="s">
        <v>212</v>
      </c>
      <c r="Q1760" s="180" t="s">
        <v>8181</v>
      </c>
      <c r="R1760" s="320"/>
      <c r="S1760" s="180" t="s">
        <v>672</v>
      </c>
      <c r="T1760" s="180" t="s">
        <v>2098</v>
      </c>
      <c r="U1760" s="180" t="s">
        <v>492</v>
      </c>
      <c r="V1760" s="180" t="s">
        <v>3064</v>
      </c>
      <c r="W1760" s="180" t="s">
        <v>3080</v>
      </c>
      <c r="X1760" s="180" t="s">
        <v>5922</v>
      </c>
      <c r="Y1760" s="180" t="s">
        <v>5921</v>
      </c>
      <c r="Z1760" s="180" t="s">
        <v>103</v>
      </c>
      <c r="AA1760" s="320"/>
      <c r="AE1760" s="320"/>
    </row>
    <row r="1761" spans="14:31" ht="14" x14ac:dyDescent="0.3">
      <c r="N1761" s="180" t="s">
        <v>3076</v>
      </c>
      <c r="O1761" s="180" t="s">
        <v>8182</v>
      </c>
      <c r="P1761" s="180" t="s">
        <v>212</v>
      </c>
      <c r="Q1761" s="180" t="s">
        <v>8183</v>
      </c>
      <c r="R1761" s="320"/>
      <c r="S1761" s="180" t="s">
        <v>672</v>
      </c>
      <c r="T1761" s="180" t="s">
        <v>2098</v>
      </c>
      <c r="U1761" s="180" t="s">
        <v>492</v>
      </c>
      <c r="V1761" s="180" t="s">
        <v>3064</v>
      </c>
      <c r="W1761" s="180" t="s">
        <v>3066</v>
      </c>
      <c r="X1761" s="180" t="s">
        <v>5985</v>
      </c>
      <c r="Y1761" s="180" t="s">
        <v>3066</v>
      </c>
      <c r="Z1761" s="180" t="s">
        <v>105</v>
      </c>
      <c r="AA1761" s="320"/>
      <c r="AE1761" s="320"/>
    </row>
    <row r="1762" spans="14:31" ht="14" x14ac:dyDescent="0.3">
      <c r="N1762" s="180" t="s">
        <v>3076</v>
      </c>
      <c r="O1762" s="180" t="s">
        <v>6934</v>
      </c>
      <c r="P1762" s="180" t="s">
        <v>212</v>
      </c>
      <c r="Q1762" s="180" t="s">
        <v>8184</v>
      </c>
      <c r="R1762" s="320"/>
      <c r="S1762" s="180" t="s">
        <v>672</v>
      </c>
      <c r="T1762" s="180" t="s">
        <v>2098</v>
      </c>
      <c r="U1762" s="180" t="s">
        <v>492</v>
      </c>
      <c r="V1762" s="180" t="s">
        <v>3064</v>
      </c>
      <c r="W1762" s="180" t="s">
        <v>3066</v>
      </c>
      <c r="X1762" s="180" t="s">
        <v>5976</v>
      </c>
      <c r="Y1762" s="180" t="s">
        <v>5975</v>
      </c>
      <c r="Z1762" s="180" t="s">
        <v>105</v>
      </c>
      <c r="AA1762" s="320"/>
      <c r="AE1762" s="320"/>
    </row>
    <row r="1763" spans="14:31" ht="14" x14ac:dyDescent="0.3">
      <c r="N1763" s="180" t="s">
        <v>3076</v>
      </c>
      <c r="O1763" s="180" t="s">
        <v>8185</v>
      </c>
      <c r="P1763" s="180" t="s">
        <v>212</v>
      </c>
      <c r="Q1763" s="180" t="s">
        <v>8186</v>
      </c>
      <c r="R1763" s="320"/>
      <c r="S1763" s="180" t="s">
        <v>672</v>
      </c>
      <c r="T1763" s="180" t="s">
        <v>2098</v>
      </c>
      <c r="U1763" s="180" t="s">
        <v>492</v>
      </c>
      <c r="V1763" s="180" t="s">
        <v>3064</v>
      </c>
      <c r="W1763" s="180" t="s">
        <v>3066</v>
      </c>
      <c r="X1763" s="180" t="s">
        <v>5996</v>
      </c>
      <c r="Y1763" s="180" t="s">
        <v>3228</v>
      </c>
      <c r="Z1763" s="180" t="s">
        <v>105</v>
      </c>
      <c r="AA1763" s="320"/>
      <c r="AE1763" s="320"/>
    </row>
    <row r="1764" spans="14:31" ht="14" x14ac:dyDescent="0.3">
      <c r="N1764" s="180" t="s">
        <v>3076</v>
      </c>
      <c r="O1764" s="180" t="s">
        <v>8187</v>
      </c>
      <c r="P1764" s="180" t="s">
        <v>212</v>
      </c>
      <c r="Q1764" s="180" t="s">
        <v>8188</v>
      </c>
      <c r="R1764" s="320"/>
      <c r="S1764" s="180" t="s">
        <v>672</v>
      </c>
      <c r="T1764" s="180" t="s">
        <v>2098</v>
      </c>
      <c r="U1764" s="180" t="s">
        <v>492</v>
      </c>
      <c r="V1764" s="180" t="s">
        <v>3064</v>
      </c>
      <c r="W1764" s="180" t="s">
        <v>3066</v>
      </c>
      <c r="X1764" s="180" t="s">
        <v>5972</v>
      </c>
      <c r="Y1764" s="180" t="s">
        <v>5971</v>
      </c>
      <c r="Z1764" s="180" t="s">
        <v>105</v>
      </c>
      <c r="AA1764" s="320"/>
      <c r="AE1764" s="320"/>
    </row>
    <row r="1765" spans="14:31" ht="14" x14ac:dyDescent="0.3">
      <c r="N1765" s="180" t="s">
        <v>3076</v>
      </c>
      <c r="O1765" s="180" t="s">
        <v>7309</v>
      </c>
      <c r="P1765" s="180" t="s">
        <v>212</v>
      </c>
      <c r="Q1765" s="180" t="s">
        <v>8189</v>
      </c>
      <c r="R1765" s="320"/>
      <c r="S1765" s="180" t="s">
        <v>672</v>
      </c>
      <c r="T1765" s="180" t="s">
        <v>2098</v>
      </c>
      <c r="U1765" s="180" t="s">
        <v>492</v>
      </c>
      <c r="V1765" s="180" t="s">
        <v>3064</v>
      </c>
      <c r="W1765" s="180" t="s">
        <v>3066</v>
      </c>
      <c r="X1765" s="180" t="s">
        <v>5980</v>
      </c>
      <c r="Y1765" s="180" t="s">
        <v>5979</v>
      </c>
      <c r="Z1765" s="180" t="s">
        <v>105</v>
      </c>
      <c r="AA1765" s="320"/>
      <c r="AE1765" s="320"/>
    </row>
    <row r="1766" spans="14:31" ht="14" x14ac:dyDescent="0.3">
      <c r="N1766" s="180" t="s">
        <v>3076</v>
      </c>
      <c r="O1766" s="180" t="s">
        <v>8190</v>
      </c>
      <c r="P1766" s="180" t="s">
        <v>212</v>
      </c>
      <c r="Q1766" s="180" t="s">
        <v>8191</v>
      </c>
      <c r="R1766" s="320"/>
      <c r="S1766" s="180" t="s">
        <v>672</v>
      </c>
      <c r="T1766" s="180" t="s">
        <v>2098</v>
      </c>
      <c r="U1766" s="180" t="s">
        <v>492</v>
      </c>
      <c r="V1766" s="180" t="s">
        <v>3064</v>
      </c>
      <c r="W1766" s="180" t="s">
        <v>3066</v>
      </c>
      <c r="X1766" s="180" t="s">
        <v>5989</v>
      </c>
      <c r="Y1766" s="180" t="s">
        <v>5988</v>
      </c>
      <c r="Z1766" s="180" t="s">
        <v>105</v>
      </c>
      <c r="AA1766" s="320"/>
      <c r="AE1766" s="320"/>
    </row>
    <row r="1767" spans="14:31" ht="14" x14ac:dyDescent="0.3">
      <c r="N1767" s="180" t="s">
        <v>3076</v>
      </c>
      <c r="O1767" s="180" t="s">
        <v>8192</v>
      </c>
      <c r="P1767" s="180" t="s">
        <v>212</v>
      </c>
      <c r="Q1767" s="180" t="s">
        <v>8193</v>
      </c>
      <c r="R1767" s="320"/>
      <c r="S1767" s="180" t="s">
        <v>672</v>
      </c>
      <c r="T1767" s="180" t="s">
        <v>2098</v>
      </c>
      <c r="U1767" s="180" t="s">
        <v>492</v>
      </c>
      <c r="V1767" s="180" t="s">
        <v>3064</v>
      </c>
      <c r="W1767" s="180" t="s">
        <v>3066</v>
      </c>
      <c r="X1767" s="180" t="s">
        <v>5983</v>
      </c>
      <c r="Y1767" s="180" t="s">
        <v>5982</v>
      </c>
      <c r="Z1767" s="180" t="s">
        <v>105</v>
      </c>
      <c r="AA1767" s="320"/>
      <c r="AE1767" s="320"/>
    </row>
    <row r="1768" spans="14:31" ht="14" x14ac:dyDescent="0.3">
      <c r="N1768" s="180" t="s">
        <v>3076</v>
      </c>
      <c r="O1768" s="180" t="s">
        <v>8194</v>
      </c>
      <c r="P1768" s="180" t="s">
        <v>212</v>
      </c>
      <c r="Q1768" s="180" t="s">
        <v>8195</v>
      </c>
      <c r="R1768" s="320"/>
      <c r="S1768" s="180" t="s">
        <v>672</v>
      </c>
      <c r="T1768" s="180" t="s">
        <v>2098</v>
      </c>
      <c r="U1768" s="180" t="s">
        <v>492</v>
      </c>
      <c r="V1768" s="180" t="s">
        <v>3064</v>
      </c>
      <c r="W1768" s="180" t="s">
        <v>3066</v>
      </c>
      <c r="X1768" s="180" t="s">
        <v>5999</v>
      </c>
      <c r="Y1768" s="180" t="s">
        <v>3046</v>
      </c>
      <c r="Z1768" s="180" t="s">
        <v>105</v>
      </c>
      <c r="AA1768" s="320"/>
      <c r="AE1768" s="320"/>
    </row>
    <row r="1769" spans="14:31" ht="14" x14ac:dyDescent="0.3">
      <c r="N1769" s="180" t="s">
        <v>3076</v>
      </c>
      <c r="O1769" s="180" t="s">
        <v>2146</v>
      </c>
      <c r="P1769" s="180" t="s">
        <v>212</v>
      </c>
      <c r="Q1769" s="180" t="s">
        <v>8196</v>
      </c>
      <c r="R1769" s="320"/>
      <c r="S1769" s="180" t="s">
        <v>672</v>
      </c>
      <c r="T1769" s="180" t="s">
        <v>2098</v>
      </c>
      <c r="U1769" s="180" t="s">
        <v>492</v>
      </c>
      <c r="V1769" s="180" t="s">
        <v>3064</v>
      </c>
      <c r="W1769" s="180" t="s">
        <v>3066</v>
      </c>
      <c r="X1769" s="180" t="s">
        <v>5993</v>
      </c>
      <c r="Y1769" s="180" t="s">
        <v>5992</v>
      </c>
      <c r="Z1769" s="180" t="s">
        <v>105</v>
      </c>
      <c r="AA1769" s="320"/>
      <c r="AE1769" s="320"/>
    </row>
    <row r="1770" spans="14:31" ht="14" x14ac:dyDescent="0.3">
      <c r="N1770" s="180" t="s">
        <v>3076</v>
      </c>
      <c r="O1770" s="180" t="s">
        <v>8197</v>
      </c>
      <c r="P1770" s="180" t="s">
        <v>212</v>
      </c>
      <c r="Q1770" s="180" t="s">
        <v>8198</v>
      </c>
      <c r="R1770" s="320"/>
      <c r="S1770" s="180" t="s">
        <v>672</v>
      </c>
      <c r="T1770" s="180" t="s">
        <v>2098</v>
      </c>
      <c r="U1770" s="180" t="s">
        <v>492</v>
      </c>
      <c r="V1770" s="180" t="s">
        <v>3064</v>
      </c>
      <c r="W1770" s="180" t="s">
        <v>106</v>
      </c>
      <c r="X1770" s="180" t="s">
        <v>6004</v>
      </c>
      <c r="Y1770" s="180" t="s">
        <v>106</v>
      </c>
      <c r="Z1770" s="180" t="s">
        <v>107</v>
      </c>
      <c r="AA1770" s="320"/>
      <c r="AE1770" s="320"/>
    </row>
    <row r="1771" spans="14:31" ht="14" x14ac:dyDescent="0.3">
      <c r="N1771" s="180" t="s">
        <v>3076</v>
      </c>
      <c r="O1771" s="180" t="s">
        <v>8199</v>
      </c>
      <c r="P1771" s="180" t="s">
        <v>212</v>
      </c>
      <c r="Q1771" s="180" t="s">
        <v>8200</v>
      </c>
      <c r="R1771" s="320"/>
      <c r="S1771" s="180" t="s">
        <v>672</v>
      </c>
      <c r="T1771" s="180" t="s">
        <v>2098</v>
      </c>
      <c r="U1771" s="180" t="s">
        <v>492</v>
      </c>
      <c r="V1771" s="180" t="s">
        <v>3064</v>
      </c>
      <c r="W1771" s="180" t="s">
        <v>106</v>
      </c>
      <c r="X1771" s="180" t="s">
        <v>6020</v>
      </c>
      <c r="Y1771" s="180" t="s">
        <v>6019</v>
      </c>
      <c r="Z1771" s="180" t="s">
        <v>107</v>
      </c>
      <c r="AA1771" s="320"/>
      <c r="AE1771" s="320"/>
    </row>
    <row r="1772" spans="14:31" ht="14" x14ac:dyDescent="0.3">
      <c r="N1772" s="180" t="s">
        <v>3076</v>
      </c>
      <c r="O1772" s="180" t="s">
        <v>8201</v>
      </c>
      <c r="P1772" s="180" t="s">
        <v>212</v>
      </c>
      <c r="Q1772" s="180" t="s">
        <v>8202</v>
      </c>
      <c r="R1772" s="320"/>
      <c r="S1772" s="180" t="s">
        <v>672</v>
      </c>
      <c r="T1772" s="180" t="s">
        <v>2098</v>
      </c>
      <c r="U1772" s="180" t="s">
        <v>492</v>
      </c>
      <c r="V1772" s="180" t="s">
        <v>3064</v>
      </c>
      <c r="W1772" s="180" t="s">
        <v>106</v>
      </c>
      <c r="X1772" s="180" t="s">
        <v>6022</v>
      </c>
      <c r="Y1772" s="180" t="s">
        <v>3073</v>
      </c>
      <c r="Z1772" s="180" t="s">
        <v>107</v>
      </c>
      <c r="AA1772" s="320"/>
      <c r="AE1772" s="320"/>
    </row>
    <row r="1773" spans="14:31" ht="14" x14ac:dyDescent="0.3">
      <c r="N1773" s="180" t="s">
        <v>3076</v>
      </c>
      <c r="O1773" s="180" t="s">
        <v>8203</v>
      </c>
      <c r="P1773" s="180" t="s">
        <v>212</v>
      </c>
      <c r="Q1773" s="180" t="s">
        <v>8204</v>
      </c>
      <c r="R1773" s="320"/>
      <c r="S1773" s="180" t="s">
        <v>672</v>
      </c>
      <c r="T1773" s="180" t="s">
        <v>2098</v>
      </c>
      <c r="U1773" s="180" t="s">
        <v>492</v>
      </c>
      <c r="V1773" s="180" t="s">
        <v>3064</v>
      </c>
      <c r="W1773" s="180" t="s">
        <v>106</v>
      </c>
      <c r="X1773" s="180" t="s">
        <v>6016</v>
      </c>
      <c r="Y1773" s="180" t="s">
        <v>6015</v>
      </c>
      <c r="Z1773" s="180" t="s">
        <v>107</v>
      </c>
      <c r="AA1773" s="320"/>
      <c r="AE1773" s="320"/>
    </row>
    <row r="1774" spans="14:31" ht="14" x14ac:dyDescent="0.3">
      <c r="N1774" s="180" t="s">
        <v>3076</v>
      </c>
      <c r="O1774" s="180" t="s">
        <v>8205</v>
      </c>
      <c r="P1774" s="180" t="s">
        <v>212</v>
      </c>
      <c r="Q1774" s="180" t="s">
        <v>8206</v>
      </c>
      <c r="R1774" s="320"/>
      <c r="S1774" s="180" t="s">
        <v>672</v>
      </c>
      <c r="T1774" s="180" t="s">
        <v>2098</v>
      </c>
      <c r="U1774" s="180" t="s">
        <v>492</v>
      </c>
      <c r="V1774" s="180" t="s">
        <v>3064</v>
      </c>
      <c r="W1774" s="180" t="s">
        <v>106</v>
      </c>
      <c r="X1774" s="180" t="s">
        <v>6029</v>
      </c>
      <c r="Y1774" s="180" t="s">
        <v>6028</v>
      </c>
      <c r="Z1774" s="180" t="s">
        <v>107</v>
      </c>
      <c r="AA1774" s="320"/>
      <c r="AE1774" s="320"/>
    </row>
    <row r="1775" spans="14:31" ht="14" x14ac:dyDescent="0.3">
      <c r="N1775" s="180" t="s">
        <v>618</v>
      </c>
      <c r="O1775" s="180" t="s">
        <v>1122</v>
      </c>
      <c r="P1775" s="180" t="s">
        <v>273</v>
      </c>
      <c r="Q1775" s="180" t="s">
        <v>7703</v>
      </c>
      <c r="R1775" s="320"/>
      <c r="S1775" s="180" t="s">
        <v>672</v>
      </c>
      <c r="T1775" s="180" t="s">
        <v>2098</v>
      </c>
      <c r="U1775" s="180" t="s">
        <v>492</v>
      </c>
      <c r="V1775" s="180" t="s">
        <v>3064</v>
      </c>
      <c r="W1775" s="180" t="s">
        <v>106</v>
      </c>
      <c r="X1775" s="180" t="s">
        <v>6002</v>
      </c>
      <c r="Y1775" s="180" t="s">
        <v>1074</v>
      </c>
      <c r="Z1775" s="180" t="s">
        <v>107</v>
      </c>
      <c r="AA1775" s="320"/>
      <c r="AE1775" s="320"/>
    </row>
    <row r="1776" spans="14:31" ht="14" x14ac:dyDescent="0.3">
      <c r="N1776" s="180" t="s">
        <v>618</v>
      </c>
      <c r="O1776" s="180" t="s">
        <v>3598</v>
      </c>
      <c r="P1776" s="180" t="s">
        <v>273</v>
      </c>
      <c r="Q1776" s="180" t="s">
        <v>7705</v>
      </c>
      <c r="R1776" s="320"/>
      <c r="S1776" s="180" t="s">
        <v>672</v>
      </c>
      <c r="T1776" s="180" t="s">
        <v>2098</v>
      </c>
      <c r="U1776" s="180" t="s">
        <v>492</v>
      </c>
      <c r="V1776" s="180" t="s">
        <v>3064</v>
      </c>
      <c r="W1776" s="180" t="s">
        <v>106</v>
      </c>
      <c r="X1776" s="180" t="s">
        <v>6025</v>
      </c>
      <c r="Y1776" s="180" t="s">
        <v>4846</v>
      </c>
      <c r="Z1776" s="180" t="s">
        <v>107</v>
      </c>
      <c r="AA1776" s="320"/>
      <c r="AE1776" s="320"/>
    </row>
    <row r="1777" spans="14:31" ht="14" x14ac:dyDescent="0.3">
      <c r="N1777" s="180" t="s">
        <v>618</v>
      </c>
      <c r="O1777" s="180" t="s">
        <v>7685</v>
      </c>
      <c r="P1777" s="180" t="s">
        <v>273</v>
      </c>
      <c r="Q1777" s="180" t="s">
        <v>7684</v>
      </c>
      <c r="R1777" s="320"/>
      <c r="S1777" s="180" t="s">
        <v>672</v>
      </c>
      <c r="T1777" s="180" t="s">
        <v>2098</v>
      </c>
      <c r="U1777" s="180" t="s">
        <v>492</v>
      </c>
      <c r="V1777" s="180" t="s">
        <v>3064</v>
      </c>
      <c r="W1777" s="180" t="s">
        <v>106</v>
      </c>
      <c r="X1777" s="180" t="s">
        <v>6038</v>
      </c>
      <c r="Y1777" s="180" t="s">
        <v>6037</v>
      </c>
      <c r="Z1777" s="180" t="s">
        <v>107</v>
      </c>
      <c r="AA1777" s="320"/>
      <c r="AE1777" s="320"/>
    </row>
    <row r="1778" spans="14:31" ht="14" x14ac:dyDescent="0.3">
      <c r="N1778" s="180" t="s">
        <v>618</v>
      </c>
      <c r="O1778" s="180" t="s">
        <v>934</v>
      </c>
      <c r="P1778" s="180" t="s">
        <v>273</v>
      </c>
      <c r="Q1778" s="180" t="s">
        <v>7698</v>
      </c>
      <c r="R1778" s="320"/>
      <c r="S1778" s="180" t="s">
        <v>672</v>
      </c>
      <c r="T1778" s="180" t="s">
        <v>2098</v>
      </c>
      <c r="U1778" s="180" t="s">
        <v>492</v>
      </c>
      <c r="V1778" s="180" t="s">
        <v>3064</v>
      </c>
      <c r="W1778" s="180" t="s">
        <v>106</v>
      </c>
      <c r="X1778" s="180" t="s">
        <v>6008</v>
      </c>
      <c r="Y1778" s="180" t="s">
        <v>6007</v>
      </c>
      <c r="Z1778" s="180" t="s">
        <v>107</v>
      </c>
      <c r="AA1778" s="320"/>
      <c r="AE1778" s="320"/>
    </row>
    <row r="1779" spans="14:31" ht="14" x14ac:dyDescent="0.3">
      <c r="N1779" s="180" t="s">
        <v>618</v>
      </c>
      <c r="O1779" s="180" t="s">
        <v>7502</v>
      </c>
      <c r="P1779" s="180" t="s">
        <v>273</v>
      </c>
      <c r="Q1779" s="180" t="s">
        <v>7671</v>
      </c>
      <c r="R1779" s="320"/>
      <c r="S1779" s="180" t="s">
        <v>672</v>
      </c>
      <c r="T1779" s="180" t="s">
        <v>2098</v>
      </c>
      <c r="U1779" s="180" t="s">
        <v>492</v>
      </c>
      <c r="V1779" s="180" t="s">
        <v>3064</v>
      </c>
      <c r="W1779" s="180" t="s">
        <v>106</v>
      </c>
      <c r="X1779" s="180" t="s">
        <v>6034</v>
      </c>
      <c r="Y1779" s="180" t="s">
        <v>3979</v>
      </c>
      <c r="Z1779" s="180" t="s">
        <v>107</v>
      </c>
      <c r="AA1779" s="320"/>
      <c r="AE1779" s="320"/>
    </row>
    <row r="1780" spans="14:31" ht="14" x14ac:dyDescent="0.3">
      <c r="N1780" s="180" t="s">
        <v>618</v>
      </c>
      <c r="O1780" s="180" t="s">
        <v>5607</v>
      </c>
      <c r="P1780" s="180" t="s">
        <v>273</v>
      </c>
      <c r="Q1780" s="180" t="s">
        <v>7700</v>
      </c>
      <c r="R1780" s="320"/>
      <c r="S1780" s="180" t="s">
        <v>672</v>
      </c>
      <c r="T1780" s="180" t="s">
        <v>2098</v>
      </c>
      <c r="U1780" s="180" t="s">
        <v>492</v>
      </c>
      <c r="V1780" s="180" t="s">
        <v>3064</v>
      </c>
      <c r="W1780" s="180" t="s">
        <v>106</v>
      </c>
      <c r="X1780" s="180" t="s">
        <v>6012</v>
      </c>
      <c r="Y1780" s="180" t="s">
        <v>6011</v>
      </c>
      <c r="Z1780" s="180" t="s">
        <v>107</v>
      </c>
      <c r="AA1780" s="320"/>
      <c r="AE1780" s="320"/>
    </row>
    <row r="1781" spans="14:31" ht="14" x14ac:dyDescent="0.3">
      <c r="N1781" s="180" t="s">
        <v>618</v>
      </c>
      <c r="O1781" s="180" t="s">
        <v>3188</v>
      </c>
      <c r="P1781" s="180" t="s">
        <v>273</v>
      </c>
      <c r="Q1781" s="180" t="s">
        <v>7674</v>
      </c>
      <c r="R1781" s="320"/>
      <c r="S1781" s="180" t="s">
        <v>672</v>
      </c>
      <c r="T1781" s="180" t="s">
        <v>2098</v>
      </c>
      <c r="U1781" s="180" t="s">
        <v>492</v>
      </c>
      <c r="V1781" s="180" t="s">
        <v>3064</v>
      </c>
      <c r="W1781" s="180" t="s">
        <v>106</v>
      </c>
      <c r="X1781" s="180" t="s">
        <v>6032</v>
      </c>
      <c r="Y1781" s="180" t="s">
        <v>3975</v>
      </c>
      <c r="Z1781" s="180" t="s">
        <v>107</v>
      </c>
      <c r="AA1781" s="320"/>
      <c r="AE1781" s="320"/>
    </row>
    <row r="1782" spans="14:31" ht="14" x14ac:dyDescent="0.3">
      <c r="N1782" s="180" t="s">
        <v>618</v>
      </c>
      <c r="O1782" s="180" t="s">
        <v>7681</v>
      </c>
      <c r="P1782" s="180" t="s">
        <v>273</v>
      </c>
      <c r="Q1782" s="180" t="s">
        <v>7680</v>
      </c>
      <c r="R1782" s="320"/>
      <c r="S1782" s="180" t="s">
        <v>672</v>
      </c>
      <c r="T1782" s="180" t="s">
        <v>2098</v>
      </c>
      <c r="U1782" s="180" t="s">
        <v>492</v>
      </c>
      <c r="V1782" s="180" t="s">
        <v>3064</v>
      </c>
      <c r="W1782" s="180" t="s">
        <v>106</v>
      </c>
      <c r="X1782" s="180" t="s">
        <v>6053</v>
      </c>
      <c r="Y1782" s="180" t="s">
        <v>6052</v>
      </c>
      <c r="Z1782" s="180" t="s">
        <v>107</v>
      </c>
      <c r="AA1782" s="320"/>
      <c r="AE1782" s="320"/>
    </row>
    <row r="1783" spans="14:31" ht="14" x14ac:dyDescent="0.3">
      <c r="N1783" s="180" t="s">
        <v>618</v>
      </c>
      <c r="O1783" s="180" t="s">
        <v>4734</v>
      </c>
      <c r="P1783" s="180" t="s">
        <v>273</v>
      </c>
      <c r="Q1783" s="180" t="s">
        <v>7677</v>
      </c>
      <c r="R1783" s="320"/>
      <c r="S1783" s="180" t="s">
        <v>672</v>
      </c>
      <c r="T1783" s="180" t="s">
        <v>2098</v>
      </c>
      <c r="U1783" s="180" t="s">
        <v>492</v>
      </c>
      <c r="V1783" s="180" t="s">
        <v>3064</v>
      </c>
      <c r="W1783" s="180" t="s">
        <v>106</v>
      </c>
      <c r="X1783" s="180" t="s">
        <v>6046</v>
      </c>
      <c r="Y1783" s="180" t="s">
        <v>6045</v>
      </c>
      <c r="Z1783" s="180" t="s">
        <v>107</v>
      </c>
      <c r="AA1783" s="320"/>
      <c r="AE1783" s="320"/>
    </row>
    <row r="1784" spans="14:31" ht="14" x14ac:dyDescent="0.3">
      <c r="N1784" s="180" t="s">
        <v>618</v>
      </c>
      <c r="O1784" s="180" t="s">
        <v>7664</v>
      </c>
      <c r="P1784" s="180" t="s">
        <v>273</v>
      </c>
      <c r="Q1784" s="180" t="s">
        <v>7663</v>
      </c>
      <c r="R1784" s="320"/>
      <c r="S1784" s="180" t="s">
        <v>672</v>
      </c>
      <c r="T1784" s="180" t="s">
        <v>2098</v>
      </c>
      <c r="U1784" s="180" t="s">
        <v>492</v>
      </c>
      <c r="V1784" s="180" t="s">
        <v>3064</v>
      </c>
      <c r="W1784" s="180" t="s">
        <v>106</v>
      </c>
      <c r="X1784" s="180" t="s">
        <v>6049</v>
      </c>
      <c r="Y1784" s="180" t="s">
        <v>6048</v>
      </c>
      <c r="Z1784" s="180" t="s">
        <v>107</v>
      </c>
      <c r="AA1784" s="320"/>
      <c r="AE1784" s="320"/>
    </row>
    <row r="1785" spans="14:31" ht="14" x14ac:dyDescent="0.3">
      <c r="N1785" s="180" t="s">
        <v>618</v>
      </c>
      <c r="O1785" s="180" t="s">
        <v>618</v>
      </c>
      <c r="P1785" s="180" t="s">
        <v>273</v>
      </c>
      <c r="Q1785" s="180" t="s">
        <v>7661</v>
      </c>
      <c r="R1785" s="320"/>
      <c r="S1785" s="180" t="s">
        <v>672</v>
      </c>
      <c r="T1785" s="180" t="s">
        <v>2098</v>
      </c>
      <c r="U1785" s="180" t="s">
        <v>492</v>
      </c>
      <c r="V1785" s="180" t="s">
        <v>3064</v>
      </c>
      <c r="W1785" s="180" t="s">
        <v>106</v>
      </c>
      <c r="X1785" s="180" t="s">
        <v>6042</v>
      </c>
      <c r="Y1785" s="180" t="s">
        <v>6041</v>
      </c>
      <c r="Z1785" s="180" t="s">
        <v>107</v>
      </c>
      <c r="AA1785" s="320"/>
      <c r="AE1785" s="320"/>
    </row>
    <row r="1786" spans="14:31" ht="14" x14ac:dyDescent="0.3">
      <c r="N1786" s="180" t="s">
        <v>618</v>
      </c>
      <c r="O1786" s="180" t="s">
        <v>3302</v>
      </c>
      <c r="P1786" s="180" t="s">
        <v>273</v>
      </c>
      <c r="Q1786" s="180" t="s">
        <v>7688</v>
      </c>
      <c r="R1786" s="320"/>
      <c r="S1786" s="180" t="s">
        <v>672</v>
      </c>
      <c r="T1786" s="180" t="s">
        <v>2098</v>
      </c>
      <c r="U1786" s="180" t="s">
        <v>492</v>
      </c>
      <c r="V1786" s="180" t="s">
        <v>3064</v>
      </c>
      <c r="W1786" s="180" t="s">
        <v>3083</v>
      </c>
      <c r="X1786" s="180" t="s">
        <v>6337</v>
      </c>
      <c r="Y1786" s="180" t="s">
        <v>6336</v>
      </c>
      <c r="Z1786" s="180" t="s">
        <v>109</v>
      </c>
      <c r="AA1786" s="320"/>
      <c r="AE1786" s="320"/>
    </row>
    <row r="1787" spans="14:31" ht="14" x14ac:dyDescent="0.3">
      <c r="N1787" s="180" t="s">
        <v>618</v>
      </c>
      <c r="O1787" s="180" t="s">
        <v>3262</v>
      </c>
      <c r="P1787" s="180" t="s">
        <v>273</v>
      </c>
      <c r="Q1787" s="180" t="s">
        <v>7691</v>
      </c>
      <c r="R1787" s="320"/>
      <c r="S1787" s="180" t="s">
        <v>672</v>
      </c>
      <c r="T1787" s="180" t="s">
        <v>2098</v>
      </c>
      <c r="U1787" s="180" t="s">
        <v>492</v>
      </c>
      <c r="V1787" s="180" t="s">
        <v>3064</v>
      </c>
      <c r="W1787" s="180" t="s">
        <v>3083</v>
      </c>
      <c r="X1787" s="180" t="s">
        <v>6320</v>
      </c>
      <c r="Y1787" s="180" t="s">
        <v>6319</v>
      </c>
      <c r="Z1787" s="180" t="s">
        <v>109</v>
      </c>
      <c r="AA1787" s="320"/>
      <c r="AE1787" s="320"/>
    </row>
    <row r="1788" spans="14:31" ht="14" x14ac:dyDescent="0.3">
      <c r="N1788" s="180" t="s">
        <v>618</v>
      </c>
      <c r="O1788" s="180" t="s">
        <v>7668</v>
      </c>
      <c r="P1788" s="180" t="s">
        <v>273</v>
      </c>
      <c r="Q1788" s="180" t="s">
        <v>7667</v>
      </c>
      <c r="R1788" s="320"/>
      <c r="S1788" s="180" t="s">
        <v>672</v>
      </c>
      <c r="T1788" s="180" t="s">
        <v>2098</v>
      </c>
      <c r="U1788" s="180" t="s">
        <v>492</v>
      </c>
      <c r="V1788" s="180" t="s">
        <v>3064</v>
      </c>
      <c r="W1788" s="180" t="s">
        <v>3083</v>
      </c>
      <c r="X1788" s="180" t="s">
        <v>6312</v>
      </c>
      <c r="Y1788" s="180" t="s">
        <v>1074</v>
      </c>
      <c r="Z1788" s="180" t="s">
        <v>109</v>
      </c>
      <c r="AA1788" s="320"/>
      <c r="AE1788" s="320"/>
    </row>
    <row r="1789" spans="14:31" ht="14" x14ac:dyDescent="0.3">
      <c r="N1789" s="180" t="s">
        <v>618</v>
      </c>
      <c r="O1789" s="180" t="s">
        <v>7695</v>
      </c>
      <c r="P1789" s="180" t="s">
        <v>273</v>
      </c>
      <c r="Q1789" s="180" t="s">
        <v>7694</v>
      </c>
      <c r="R1789" s="320"/>
      <c r="S1789" s="180" t="s">
        <v>672</v>
      </c>
      <c r="T1789" s="180" t="s">
        <v>2098</v>
      </c>
      <c r="U1789" s="180" t="s">
        <v>492</v>
      </c>
      <c r="V1789" s="180" t="s">
        <v>3064</v>
      </c>
      <c r="W1789" s="180" t="s">
        <v>3083</v>
      </c>
      <c r="X1789" s="180" t="s">
        <v>6367</v>
      </c>
      <c r="Y1789" s="180" t="s">
        <v>6366</v>
      </c>
      <c r="Z1789" s="180" t="s">
        <v>109</v>
      </c>
      <c r="AA1789" s="320"/>
      <c r="AE1789" s="320"/>
    </row>
    <row r="1790" spans="14:31" ht="14" x14ac:dyDescent="0.3">
      <c r="N1790" s="180" t="s">
        <v>3261</v>
      </c>
      <c r="O1790" s="180" t="s">
        <v>7037</v>
      </c>
      <c r="P1790" s="180" t="s">
        <v>28</v>
      </c>
      <c r="Q1790" s="180" t="s">
        <v>7036</v>
      </c>
      <c r="R1790" s="320"/>
      <c r="S1790" s="180" t="s">
        <v>672</v>
      </c>
      <c r="T1790" s="180" t="s">
        <v>2098</v>
      </c>
      <c r="U1790" s="180" t="s">
        <v>492</v>
      </c>
      <c r="V1790" s="180" t="s">
        <v>3064</v>
      </c>
      <c r="W1790" s="180" t="s">
        <v>3083</v>
      </c>
      <c r="X1790" s="180" t="s">
        <v>6324</v>
      </c>
      <c r="Y1790" s="180" t="s">
        <v>6323</v>
      </c>
      <c r="Z1790" s="180" t="s">
        <v>109</v>
      </c>
      <c r="AA1790" s="320"/>
      <c r="AE1790" s="320"/>
    </row>
    <row r="1791" spans="14:31" ht="14" x14ac:dyDescent="0.3">
      <c r="N1791" s="180" t="s">
        <v>3261</v>
      </c>
      <c r="O1791" s="180" t="s">
        <v>7035</v>
      </c>
      <c r="P1791" s="180" t="s">
        <v>28</v>
      </c>
      <c r="Q1791" s="180" t="s">
        <v>7034</v>
      </c>
      <c r="R1791" s="320"/>
      <c r="S1791" s="180" t="s">
        <v>672</v>
      </c>
      <c r="T1791" s="180" t="s">
        <v>2098</v>
      </c>
      <c r="U1791" s="180" t="s">
        <v>492</v>
      </c>
      <c r="V1791" s="180" t="s">
        <v>3064</v>
      </c>
      <c r="W1791" s="180" t="s">
        <v>3083</v>
      </c>
      <c r="X1791" s="180" t="s">
        <v>6371</v>
      </c>
      <c r="Y1791" s="180" t="s">
        <v>6370</v>
      </c>
      <c r="Z1791" s="180" t="s">
        <v>109</v>
      </c>
      <c r="AA1791" s="320"/>
      <c r="AE1791" s="320"/>
    </row>
    <row r="1792" spans="14:31" ht="14" x14ac:dyDescent="0.3">
      <c r="N1792" s="180" t="s">
        <v>3261</v>
      </c>
      <c r="O1792" s="180" t="s">
        <v>4836</v>
      </c>
      <c r="P1792" s="180" t="s">
        <v>28</v>
      </c>
      <c r="Q1792" s="180" t="s">
        <v>7043</v>
      </c>
      <c r="R1792" s="320"/>
      <c r="S1792" s="180" t="s">
        <v>672</v>
      </c>
      <c r="T1792" s="180" t="s">
        <v>2098</v>
      </c>
      <c r="U1792" s="180" t="s">
        <v>492</v>
      </c>
      <c r="V1792" s="180" t="s">
        <v>3064</v>
      </c>
      <c r="W1792" s="180" t="s">
        <v>3083</v>
      </c>
      <c r="X1792" s="180" t="s">
        <v>6379</v>
      </c>
      <c r="Y1792" s="180" t="s">
        <v>6378</v>
      </c>
      <c r="Z1792" s="180" t="s">
        <v>109</v>
      </c>
      <c r="AA1792" s="320"/>
      <c r="AE1792" s="320"/>
    </row>
    <row r="1793" spans="14:31" ht="14" x14ac:dyDescent="0.3">
      <c r="N1793" s="180" t="s">
        <v>3261</v>
      </c>
      <c r="O1793" s="180" t="s">
        <v>4762</v>
      </c>
      <c r="P1793" s="180" t="s">
        <v>28</v>
      </c>
      <c r="Q1793" s="180" t="s">
        <v>7044</v>
      </c>
      <c r="R1793" s="320"/>
      <c r="S1793" s="180" t="s">
        <v>672</v>
      </c>
      <c r="T1793" s="180" t="s">
        <v>2098</v>
      </c>
      <c r="U1793" s="180" t="s">
        <v>492</v>
      </c>
      <c r="V1793" s="180" t="s">
        <v>3064</v>
      </c>
      <c r="W1793" s="180" t="s">
        <v>3083</v>
      </c>
      <c r="X1793" s="180" t="s">
        <v>6305</v>
      </c>
      <c r="Y1793" s="180" t="s">
        <v>6304</v>
      </c>
      <c r="Z1793" s="180" t="s">
        <v>109</v>
      </c>
      <c r="AA1793" s="320"/>
      <c r="AE1793" s="320"/>
    </row>
    <row r="1794" spans="14:31" ht="14" x14ac:dyDescent="0.3">
      <c r="N1794" s="180" t="s">
        <v>3261</v>
      </c>
      <c r="O1794" s="180" t="s">
        <v>7039</v>
      </c>
      <c r="P1794" s="180" t="s">
        <v>28</v>
      </c>
      <c r="Q1794" s="180" t="s">
        <v>7038</v>
      </c>
      <c r="R1794" s="320"/>
      <c r="S1794" s="180" t="s">
        <v>672</v>
      </c>
      <c r="T1794" s="180" t="s">
        <v>2098</v>
      </c>
      <c r="U1794" s="180" t="s">
        <v>492</v>
      </c>
      <c r="V1794" s="180" t="s">
        <v>3064</v>
      </c>
      <c r="W1794" s="180" t="s">
        <v>3083</v>
      </c>
      <c r="X1794" s="180" t="s">
        <v>6375</v>
      </c>
      <c r="Y1794" s="180" t="s">
        <v>6374</v>
      </c>
      <c r="Z1794" s="180" t="s">
        <v>109</v>
      </c>
      <c r="AA1794" s="320"/>
      <c r="AE1794" s="320"/>
    </row>
    <row r="1795" spans="14:31" ht="14" x14ac:dyDescent="0.3">
      <c r="N1795" s="180" t="s">
        <v>3261</v>
      </c>
      <c r="O1795" s="180" t="s">
        <v>7023</v>
      </c>
      <c r="P1795" s="180" t="s">
        <v>28</v>
      </c>
      <c r="Q1795" s="180" t="s">
        <v>7022</v>
      </c>
      <c r="R1795" s="320"/>
      <c r="S1795" s="180" t="s">
        <v>672</v>
      </c>
      <c r="T1795" s="180" t="s">
        <v>2098</v>
      </c>
      <c r="U1795" s="180" t="s">
        <v>492</v>
      </c>
      <c r="V1795" s="180" t="s">
        <v>3064</v>
      </c>
      <c r="W1795" s="180" t="s">
        <v>3083</v>
      </c>
      <c r="X1795" s="180" t="s">
        <v>6352</v>
      </c>
      <c r="Y1795" s="180" t="s">
        <v>5428</v>
      </c>
      <c r="Z1795" s="180" t="s">
        <v>109</v>
      </c>
      <c r="AA1795" s="320"/>
      <c r="AE1795" s="320"/>
    </row>
    <row r="1796" spans="14:31" ht="14" x14ac:dyDescent="0.3">
      <c r="N1796" s="180" t="s">
        <v>3261</v>
      </c>
      <c r="O1796" s="180" t="s">
        <v>7026</v>
      </c>
      <c r="P1796" s="180" t="s">
        <v>28</v>
      </c>
      <c r="Q1796" s="180" t="s">
        <v>7025</v>
      </c>
      <c r="R1796" s="320"/>
      <c r="S1796" s="180" t="s">
        <v>672</v>
      </c>
      <c r="T1796" s="180" t="s">
        <v>2098</v>
      </c>
      <c r="U1796" s="180" t="s">
        <v>492</v>
      </c>
      <c r="V1796" s="180" t="s">
        <v>3064</v>
      </c>
      <c r="W1796" s="180" t="s">
        <v>3083</v>
      </c>
      <c r="X1796" s="180" t="s">
        <v>6328</v>
      </c>
      <c r="Y1796" s="180" t="s">
        <v>6327</v>
      </c>
      <c r="Z1796" s="180" t="s">
        <v>109</v>
      </c>
      <c r="AA1796" s="320"/>
      <c r="AE1796" s="320"/>
    </row>
    <row r="1797" spans="14:31" ht="14" x14ac:dyDescent="0.3">
      <c r="N1797" s="180" t="s">
        <v>3261</v>
      </c>
      <c r="O1797" s="180" t="s">
        <v>3983</v>
      </c>
      <c r="P1797" s="180" t="s">
        <v>28</v>
      </c>
      <c r="Q1797" s="180" t="s">
        <v>7032</v>
      </c>
      <c r="R1797" s="320"/>
      <c r="S1797" s="180" t="s">
        <v>672</v>
      </c>
      <c r="T1797" s="180" t="s">
        <v>2098</v>
      </c>
      <c r="U1797" s="180" t="s">
        <v>492</v>
      </c>
      <c r="V1797" s="180" t="s">
        <v>3064</v>
      </c>
      <c r="W1797" s="180" t="s">
        <v>3083</v>
      </c>
      <c r="X1797" s="180" t="s">
        <v>6334</v>
      </c>
      <c r="Y1797" s="180" t="s">
        <v>4762</v>
      </c>
      <c r="Z1797" s="180" t="s">
        <v>109</v>
      </c>
      <c r="AA1797" s="320"/>
      <c r="AE1797" s="320"/>
    </row>
    <row r="1798" spans="14:31" ht="14" x14ac:dyDescent="0.3">
      <c r="N1798" s="180" t="s">
        <v>3261</v>
      </c>
      <c r="O1798" s="180" t="s">
        <v>3261</v>
      </c>
      <c r="P1798" s="180" t="s">
        <v>28</v>
      </c>
      <c r="Q1798" s="180" t="s">
        <v>7019</v>
      </c>
      <c r="R1798" s="320"/>
      <c r="S1798" s="180" t="s">
        <v>672</v>
      </c>
      <c r="T1798" s="180" t="s">
        <v>2098</v>
      </c>
      <c r="U1798" s="180" t="s">
        <v>492</v>
      </c>
      <c r="V1798" s="180" t="s">
        <v>3064</v>
      </c>
      <c r="W1798" s="180" t="s">
        <v>3083</v>
      </c>
      <c r="X1798" s="180" t="s">
        <v>6363</v>
      </c>
      <c r="Y1798" s="180" t="s">
        <v>6362</v>
      </c>
      <c r="Z1798" s="180" t="s">
        <v>109</v>
      </c>
      <c r="AA1798" s="320"/>
      <c r="AE1798" s="320"/>
    </row>
    <row r="1799" spans="14:31" ht="14" x14ac:dyDescent="0.3">
      <c r="N1799" s="180" t="s">
        <v>3261</v>
      </c>
      <c r="O1799" s="180" t="s">
        <v>816</v>
      </c>
      <c r="P1799" s="180" t="s">
        <v>28</v>
      </c>
      <c r="Q1799" s="180" t="s">
        <v>7040</v>
      </c>
      <c r="R1799" s="320"/>
      <c r="S1799" s="180" t="s">
        <v>672</v>
      </c>
      <c r="T1799" s="180" t="s">
        <v>2098</v>
      </c>
      <c r="U1799" s="180" t="s">
        <v>492</v>
      </c>
      <c r="V1799" s="180" t="s">
        <v>3064</v>
      </c>
      <c r="W1799" s="180" t="s">
        <v>3083</v>
      </c>
      <c r="X1799" s="180" t="s">
        <v>6309</v>
      </c>
      <c r="Y1799" s="180" t="s">
        <v>6308</v>
      </c>
      <c r="Z1799" s="180" t="s">
        <v>109</v>
      </c>
      <c r="AA1799" s="320"/>
      <c r="AE1799" s="320"/>
    </row>
    <row r="1800" spans="14:31" ht="14" x14ac:dyDescent="0.3">
      <c r="N1800" s="180" t="s">
        <v>3261</v>
      </c>
      <c r="O1800" s="180" t="s">
        <v>7042</v>
      </c>
      <c r="P1800" s="180" t="s">
        <v>28</v>
      </c>
      <c r="Q1800" s="180" t="s">
        <v>7041</v>
      </c>
      <c r="R1800" s="320"/>
      <c r="S1800" s="180" t="s">
        <v>672</v>
      </c>
      <c r="T1800" s="180" t="s">
        <v>2098</v>
      </c>
      <c r="U1800" s="180" t="s">
        <v>492</v>
      </c>
      <c r="V1800" s="180" t="s">
        <v>3064</v>
      </c>
      <c r="W1800" s="180" t="s">
        <v>3083</v>
      </c>
      <c r="X1800" s="180" t="s">
        <v>6355</v>
      </c>
      <c r="Y1800" s="180" t="s">
        <v>6354</v>
      </c>
      <c r="Z1800" s="180" t="s">
        <v>109</v>
      </c>
      <c r="AA1800" s="320"/>
      <c r="AE1800" s="320"/>
    </row>
    <row r="1801" spans="14:31" ht="14" x14ac:dyDescent="0.3">
      <c r="N1801" s="180" t="s">
        <v>3261</v>
      </c>
      <c r="O1801" s="180" t="s">
        <v>7029</v>
      </c>
      <c r="P1801" s="180" t="s">
        <v>28</v>
      </c>
      <c r="Q1801" s="180" t="s">
        <v>7028</v>
      </c>
      <c r="R1801" s="320"/>
      <c r="S1801" s="180" t="s">
        <v>672</v>
      </c>
      <c r="T1801" s="180" t="s">
        <v>2098</v>
      </c>
      <c r="U1801" s="180" t="s">
        <v>492</v>
      </c>
      <c r="V1801" s="180" t="s">
        <v>3064</v>
      </c>
      <c r="W1801" s="180" t="s">
        <v>3083</v>
      </c>
      <c r="X1801" s="180" t="s">
        <v>6340</v>
      </c>
      <c r="Y1801" s="180" t="s">
        <v>6339</v>
      </c>
      <c r="Z1801" s="180" t="s">
        <v>109</v>
      </c>
      <c r="AA1801" s="320"/>
      <c r="AE1801" s="320"/>
    </row>
    <row r="1802" spans="14:31" ht="14" x14ac:dyDescent="0.3">
      <c r="N1802" s="180" t="s">
        <v>3242</v>
      </c>
      <c r="O1802" s="180" t="s">
        <v>7728</v>
      </c>
      <c r="P1802" s="180" t="s">
        <v>275</v>
      </c>
      <c r="Q1802" s="180" t="s">
        <v>7727</v>
      </c>
      <c r="R1802" s="320"/>
      <c r="S1802" s="180" t="s">
        <v>672</v>
      </c>
      <c r="T1802" s="180" t="s">
        <v>2098</v>
      </c>
      <c r="U1802" s="180" t="s">
        <v>492</v>
      </c>
      <c r="V1802" s="180" t="s">
        <v>3064</v>
      </c>
      <c r="W1802" s="180" t="s">
        <v>3083</v>
      </c>
      <c r="X1802" s="180" t="s">
        <v>6331</v>
      </c>
      <c r="Y1802" s="180" t="s">
        <v>6330</v>
      </c>
      <c r="Z1802" s="180" t="s">
        <v>109</v>
      </c>
      <c r="AA1802" s="320"/>
      <c r="AE1802" s="320"/>
    </row>
    <row r="1803" spans="14:31" ht="14" x14ac:dyDescent="0.3">
      <c r="N1803" s="180" t="s">
        <v>3242</v>
      </c>
      <c r="O1803" s="180" t="s">
        <v>7736</v>
      </c>
      <c r="P1803" s="180" t="s">
        <v>275</v>
      </c>
      <c r="Q1803" s="180" t="s">
        <v>7735</v>
      </c>
      <c r="R1803" s="320"/>
      <c r="S1803" s="180" t="s">
        <v>672</v>
      </c>
      <c r="T1803" s="180" t="s">
        <v>2098</v>
      </c>
      <c r="U1803" s="180" t="s">
        <v>492</v>
      </c>
      <c r="V1803" s="180" t="s">
        <v>3064</v>
      </c>
      <c r="W1803" s="180" t="s">
        <v>3083</v>
      </c>
      <c r="X1803" s="180" t="s">
        <v>6359</v>
      </c>
      <c r="Y1803" s="180" t="s">
        <v>6358</v>
      </c>
      <c r="Z1803" s="180" t="s">
        <v>109</v>
      </c>
      <c r="AA1803" s="320"/>
      <c r="AE1803" s="320"/>
    </row>
    <row r="1804" spans="14:31" ht="14" x14ac:dyDescent="0.3">
      <c r="N1804" s="180" t="s">
        <v>3242</v>
      </c>
      <c r="O1804" s="180" t="s">
        <v>5374</v>
      </c>
      <c r="P1804" s="180" t="s">
        <v>275</v>
      </c>
      <c r="Q1804" s="180" t="s">
        <v>7721</v>
      </c>
      <c r="R1804" s="320"/>
      <c r="S1804" s="180" t="s">
        <v>672</v>
      </c>
      <c r="T1804" s="180" t="s">
        <v>2098</v>
      </c>
      <c r="U1804" s="180" t="s">
        <v>492</v>
      </c>
      <c r="V1804" s="180" t="s">
        <v>3064</v>
      </c>
      <c r="W1804" s="180" t="s">
        <v>3083</v>
      </c>
      <c r="X1804" s="180" t="s">
        <v>6316</v>
      </c>
      <c r="Y1804" s="180" t="s">
        <v>6315</v>
      </c>
      <c r="Z1804" s="180" t="s">
        <v>109</v>
      </c>
      <c r="AA1804" s="320"/>
      <c r="AE1804" s="320"/>
    </row>
    <row r="1805" spans="14:31" ht="14" x14ac:dyDescent="0.3">
      <c r="N1805" s="180" t="s">
        <v>3242</v>
      </c>
      <c r="O1805" s="180" t="s">
        <v>7712</v>
      </c>
      <c r="P1805" s="180" t="s">
        <v>275</v>
      </c>
      <c r="Q1805" s="180" t="s">
        <v>7711</v>
      </c>
      <c r="R1805" s="320"/>
      <c r="S1805" s="180" t="s">
        <v>672</v>
      </c>
      <c r="T1805" s="180" t="s">
        <v>2098</v>
      </c>
      <c r="U1805" s="180" t="s">
        <v>492</v>
      </c>
      <c r="V1805" s="180" t="s">
        <v>3064</v>
      </c>
      <c r="W1805" s="180" t="s">
        <v>3083</v>
      </c>
      <c r="X1805" s="180" t="s">
        <v>6344</v>
      </c>
      <c r="Y1805" s="180" t="s">
        <v>6343</v>
      </c>
      <c r="Z1805" s="180" t="s">
        <v>109</v>
      </c>
      <c r="AA1805" s="320"/>
      <c r="AE1805" s="320"/>
    </row>
    <row r="1806" spans="14:31" ht="14" x14ac:dyDescent="0.3">
      <c r="N1806" s="180" t="s">
        <v>3242</v>
      </c>
      <c r="O1806" s="180" t="s">
        <v>7732</v>
      </c>
      <c r="P1806" s="180" t="s">
        <v>275</v>
      </c>
      <c r="Q1806" s="180" t="s">
        <v>7731</v>
      </c>
      <c r="R1806" s="320"/>
      <c r="S1806" s="180" t="s">
        <v>672</v>
      </c>
      <c r="T1806" s="180" t="s">
        <v>2098</v>
      </c>
      <c r="U1806" s="180" t="s">
        <v>492</v>
      </c>
      <c r="V1806" s="180" t="s">
        <v>3064</v>
      </c>
      <c r="W1806" s="180" t="s">
        <v>3083</v>
      </c>
      <c r="X1806" s="180" t="s">
        <v>6348</v>
      </c>
      <c r="Y1806" s="180" t="s">
        <v>6347</v>
      </c>
      <c r="Z1806" s="180" t="s">
        <v>109</v>
      </c>
      <c r="AA1806" s="320"/>
      <c r="AE1806" s="320"/>
    </row>
    <row r="1807" spans="14:31" ht="14" x14ac:dyDescent="0.3">
      <c r="N1807" s="180" t="s">
        <v>3242</v>
      </c>
      <c r="O1807" s="180" t="s">
        <v>7718</v>
      </c>
      <c r="P1807" s="180" t="s">
        <v>275</v>
      </c>
      <c r="Q1807" s="180" t="s">
        <v>7717</v>
      </c>
      <c r="R1807" s="320"/>
      <c r="S1807" s="180" t="s">
        <v>672</v>
      </c>
      <c r="T1807" s="180" t="s">
        <v>2098</v>
      </c>
      <c r="U1807" s="180" t="s">
        <v>492</v>
      </c>
      <c r="V1807" s="180" t="s">
        <v>3064</v>
      </c>
      <c r="W1807" s="180" t="s">
        <v>3083</v>
      </c>
      <c r="X1807" s="180" t="s">
        <v>6350</v>
      </c>
      <c r="Y1807" s="180" t="s">
        <v>3056</v>
      </c>
      <c r="Z1807" s="180" t="s">
        <v>109</v>
      </c>
      <c r="AA1807" s="320"/>
      <c r="AE1807" s="320"/>
    </row>
    <row r="1808" spans="14:31" ht="14" x14ac:dyDescent="0.3">
      <c r="N1808" s="180" t="s">
        <v>3242</v>
      </c>
      <c r="O1808" s="180" t="s">
        <v>3242</v>
      </c>
      <c r="P1808" s="180" t="s">
        <v>275</v>
      </c>
      <c r="Q1808" s="180" t="s">
        <v>7708</v>
      </c>
      <c r="R1808" s="320"/>
      <c r="S1808" s="180" t="s">
        <v>672</v>
      </c>
      <c r="T1808" s="180" t="s">
        <v>2098</v>
      </c>
      <c r="U1808" s="180" t="s">
        <v>492</v>
      </c>
      <c r="V1808" s="180" t="s">
        <v>3064</v>
      </c>
      <c r="W1808" s="180" t="s">
        <v>3083</v>
      </c>
      <c r="X1808" s="180" t="s">
        <v>6383</v>
      </c>
      <c r="Y1808" s="180" t="s">
        <v>6382</v>
      </c>
      <c r="Z1808" s="180" t="s">
        <v>109</v>
      </c>
      <c r="AA1808" s="320"/>
      <c r="AE1808" s="320"/>
    </row>
    <row r="1809" spans="14:31" ht="14" x14ac:dyDescent="0.3">
      <c r="N1809" s="180" t="s">
        <v>3242</v>
      </c>
      <c r="O1809" s="180" t="s">
        <v>7725</v>
      </c>
      <c r="P1809" s="180" t="s">
        <v>275</v>
      </c>
      <c r="Q1809" s="180" t="s">
        <v>7724</v>
      </c>
      <c r="R1809" s="320"/>
      <c r="S1809" s="180" t="s">
        <v>672</v>
      </c>
      <c r="T1809" s="180" t="s">
        <v>2098</v>
      </c>
      <c r="U1809" s="180" t="s">
        <v>492</v>
      </c>
      <c r="V1809" s="180" t="s">
        <v>3064</v>
      </c>
      <c r="W1809" s="180" t="s">
        <v>3082</v>
      </c>
      <c r="X1809" s="180" t="s">
        <v>6700</v>
      </c>
      <c r="Y1809" s="180" t="s">
        <v>3082</v>
      </c>
      <c r="Z1809" s="180" t="s">
        <v>113</v>
      </c>
      <c r="AA1809" s="320"/>
      <c r="AE1809" s="320"/>
    </row>
    <row r="1810" spans="14:31" ht="14" x14ac:dyDescent="0.3">
      <c r="N1810" s="180" t="s">
        <v>3242</v>
      </c>
      <c r="O1810" s="180" t="s">
        <v>2146</v>
      </c>
      <c r="P1810" s="180" t="s">
        <v>275</v>
      </c>
      <c r="Q1810" s="180" t="s">
        <v>7714</v>
      </c>
      <c r="R1810" s="320"/>
      <c r="S1810" s="180" t="s">
        <v>672</v>
      </c>
      <c r="T1810" s="180" t="s">
        <v>2098</v>
      </c>
      <c r="U1810" s="180" t="s">
        <v>492</v>
      </c>
      <c r="V1810" s="180" t="s">
        <v>3064</v>
      </c>
      <c r="W1810" s="180" t="s">
        <v>3082</v>
      </c>
      <c r="X1810" s="180" t="s">
        <v>6673</v>
      </c>
      <c r="Y1810" s="180" t="s">
        <v>6672</v>
      </c>
      <c r="Z1810" s="180" t="s">
        <v>113</v>
      </c>
      <c r="AA1810" s="320"/>
      <c r="AE1810" s="320"/>
    </row>
    <row r="1811" spans="14:31" ht="14" x14ac:dyDescent="0.3">
      <c r="N1811" s="180" t="s">
        <v>3223</v>
      </c>
      <c r="O1811" s="180" t="s">
        <v>7916</v>
      </c>
      <c r="P1811" s="180" t="s">
        <v>318</v>
      </c>
      <c r="Q1811" s="180" t="s">
        <v>7915</v>
      </c>
      <c r="R1811" s="320"/>
      <c r="S1811" s="180" t="s">
        <v>672</v>
      </c>
      <c r="T1811" s="180" t="s">
        <v>2098</v>
      </c>
      <c r="U1811" s="180" t="s">
        <v>492</v>
      </c>
      <c r="V1811" s="180" t="s">
        <v>3064</v>
      </c>
      <c r="W1811" s="180" t="s">
        <v>3082</v>
      </c>
      <c r="X1811" s="180" t="s">
        <v>6694</v>
      </c>
      <c r="Y1811" s="180" t="s">
        <v>6693</v>
      </c>
      <c r="Z1811" s="180" t="s">
        <v>113</v>
      </c>
      <c r="AA1811" s="320"/>
      <c r="AE1811" s="320"/>
    </row>
    <row r="1812" spans="14:31" ht="14" x14ac:dyDescent="0.3">
      <c r="N1812" s="180" t="s">
        <v>3223</v>
      </c>
      <c r="O1812" s="180" t="s">
        <v>7912</v>
      </c>
      <c r="P1812" s="180" t="s">
        <v>318</v>
      </c>
      <c r="Q1812" s="180" t="s">
        <v>7911</v>
      </c>
      <c r="R1812" s="320"/>
      <c r="S1812" s="180" t="s">
        <v>672</v>
      </c>
      <c r="T1812" s="180" t="s">
        <v>2098</v>
      </c>
      <c r="U1812" s="180" t="s">
        <v>492</v>
      </c>
      <c r="V1812" s="180" t="s">
        <v>3064</v>
      </c>
      <c r="W1812" s="180" t="s">
        <v>3082</v>
      </c>
      <c r="X1812" s="180" t="s">
        <v>6690</v>
      </c>
      <c r="Y1812" s="180" t="s">
        <v>6689</v>
      </c>
      <c r="Z1812" s="180" t="s">
        <v>113</v>
      </c>
      <c r="AA1812" s="320"/>
      <c r="AE1812" s="320"/>
    </row>
    <row r="1813" spans="14:31" ht="14" x14ac:dyDescent="0.3">
      <c r="N1813" s="180" t="s">
        <v>3223</v>
      </c>
      <c r="O1813" s="180" t="s">
        <v>7898</v>
      </c>
      <c r="P1813" s="180" t="s">
        <v>318</v>
      </c>
      <c r="Q1813" s="180" t="s">
        <v>7897</v>
      </c>
      <c r="R1813" s="320"/>
      <c r="S1813" s="180" t="s">
        <v>672</v>
      </c>
      <c r="T1813" s="180" t="s">
        <v>2098</v>
      </c>
      <c r="U1813" s="180" t="s">
        <v>492</v>
      </c>
      <c r="V1813" s="180" t="s">
        <v>3064</v>
      </c>
      <c r="W1813" s="180" t="s">
        <v>3082</v>
      </c>
      <c r="X1813" s="180" t="s">
        <v>6676</v>
      </c>
      <c r="Y1813" s="180" t="s">
        <v>3184</v>
      </c>
      <c r="Z1813" s="180" t="s">
        <v>113</v>
      </c>
      <c r="AA1813" s="320"/>
      <c r="AE1813" s="320"/>
    </row>
    <row r="1814" spans="14:31" ht="14" x14ac:dyDescent="0.3">
      <c r="N1814" s="180" t="s">
        <v>3223</v>
      </c>
      <c r="O1814" s="180" t="s">
        <v>7894</v>
      </c>
      <c r="P1814" s="180" t="s">
        <v>318</v>
      </c>
      <c r="Q1814" s="180" t="s">
        <v>7893</v>
      </c>
      <c r="R1814" s="320"/>
      <c r="S1814" s="180" t="s">
        <v>672</v>
      </c>
      <c r="T1814" s="180" t="s">
        <v>2098</v>
      </c>
      <c r="U1814" s="180" t="s">
        <v>492</v>
      </c>
      <c r="V1814" s="180" t="s">
        <v>3064</v>
      </c>
      <c r="W1814" s="180" t="s">
        <v>3082</v>
      </c>
      <c r="X1814" s="180" t="s">
        <v>6715</v>
      </c>
      <c r="Y1814" s="180" t="s">
        <v>6714</v>
      </c>
      <c r="Z1814" s="180" t="s">
        <v>113</v>
      </c>
      <c r="AA1814" s="320"/>
      <c r="AE1814" s="320"/>
    </row>
    <row r="1815" spans="14:31" ht="14" x14ac:dyDescent="0.3">
      <c r="N1815" s="180" t="s">
        <v>3223</v>
      </c>
      <c r="O1815" s="180" t="s">
        <v>7900</v>
      </c>
      <c r="P1815" s="180" t="s">
        <v>318</v>
      </c>
      <c r="Q1815" s="180" t="s">
        <v>7899</v>
      </c>
      <c r="R1815" s="320"/>
      <c r="S1815" s="180" t="s">
        <v>672</v>
      </c>
      <c r="T1815" s="180" t="s">
        <v>2098</v>
      </c>
      <c r="U1815" s="180" t="s">
        <v>492</v>
      </c>
      <c r="V1815" s="180" t="s">
        <v>3064</v>
      </c>
      <c r="W1815" s="180" t="s">
        <v>3082</v>
      </c>
      <c r="X1815" s="180" t="s">
        <v>6698</v>
      </c>
      <c r="Y1815" s="180" t="s">
        <v>6697</v>
      </c>
      <c r="Z1815" s="180" t="s">
        <v>113</v>
      </c>
      <c r="AA1815" s="320"/>
      <c r="AE1815" s="320"/>
    </row>
    <row r="1816" spans="14:31" ht="14" x14ac:dyDescent="0.3">
      <c r="N1816" s="180" t="s">
        <v>3223</v>
      </c>
      <c r="O1816" s="180" t="s">
        <v>7888</v>
      </c>
      <c r="P1816" s="180" t="s">
        <v>318</v>
      </c>
      <c r="Q1816" s="180" t="s">
        <v>7887</v>
      </c>
      <c r="R1816" s="320"/>
      <c r="S1816" s="180" t="s">
        <v>672</v>
      </c>
      <c r="T1816" s="180" t="s">
        <v>2098</v>
      </c>
      <c r="U1816" s="180" t="s">
        <v>492</v>
      </c>
      <c r="V1816" s="180" t="s">
        <v>3064</v>
      </c>
      <c r="W1816" s="180" t="s">
        <v>3082</v>
      </c>
      <c r="X1816" s="180" t="s">
        <v>6683</v>
      </c>
      <c r="Y1816" s="180" t="s">
        <v>6682</v>
      </c>
      <c r="Z1816" s="180" t="s">
        <v>113</v>
      </c>
      <c r="AA1816" s="320"/>
      <c r="AE1816" s="320"/>
    </row>
    <row r="1817" spans="14:31" ht="14" x14ac:dyDescent="0.3">
      <c r="N1817" s="180" t="s">
        <v>3223</v>
      </c>
      <c r="O1817" s="180" t="s">
        <v>7918</v>
      </c>
      <c r="P1817" s="180" t="s">
        <v>318</v>
      </c>
      <c r="Q1817" s="180" t="s">
        <v>7917</v>
      </c>
      <c r="R1817" s="320"/>
      <c r="S1817" s="180" t="s">
        <v>672</v>
      </c>
      <c r="T1817" s="180" t="s">
        <v>2098</v>
      </c>
      <c r="U1817" s="180" t="s">
        <v>492</v>
      </c>
      <c r="V1817" s="180" t="s">
        <v>3064</v>
      </c>
      <c r="W1817" s="180" t="s">
        <v>3082</v>
      </c>
      <c r="X1817" s="180" t="s">
        <v>6679</v>
      </c>
      <c r="Y1817" s="180" t="s">
        <v>3924</v>
      </c>
      <c r="Z1817" s="180" t="s">
        <v>113</v>
      </c>
      <c r="AA1817" s="320"/>
      <c r="AE1817" s="320"/>
    </row>
    <row r="1818" spans="14:31" ht="14" x14ac:dyDescent="0.3">
      <c r="N1818" s="180" t="s">
        <v>3223</v>
      </c>
      <c r="O1818" s="180" t="s">
        <v>7904</v>
      </c>
      <c r="P1818" s="180" t="s">
        <v>318</v>
      </c>
      <c r="Q1818" s="180" t="s">
        <v>7903</v>
      </c>
      <c r="R1818" s="320"/>
      <c r="S1818" s="180" t="s">
        <v>672</v>
      </c>
      <c r="T1818" s="180" t="s">
        <v>2098</v>
      </c>
      <c r="U1818" s="180" t="s">
        <v>492</v>
      </c>
      <c r="V1818" s="180" t="s">
        <v>3064</v>
      </c>
      <c r="W1818" s="180" t="s">
        <v>3082</v>
      </c>
      <c r="X1818" s="180" t="s">
        <v>6703</v>
      </c>
      <c r="Y1818" s="180" t="s">
        <v>5357</v>
      </c>
      <c r="Z1818" s="180" t="s">
        <v>113</v>
      </c>
      <c r="AA1818" s="320"/>
      <c r="AE1818" s="320"/>
    </row>
    <row r="1819" spans="14:31" ht="14" x14ac:dyDescent="0.3">
      <c r="N1819" s="180" t="s">
        <v>3223</v>
      </c>
      <c r="O1819" s="180" t="s">
        <v>7906</v>
      </c>
      <c r="P1819" s="180" t="s">
        <v>318</v>
      </c>
      <c r="Q1819" s="180" t="s">
        <v>7905</v>
      </c>
      <c r="R1819" s="320"/>
      <c r="S1819" s="180" t="s">
        <v>672</v>
      </c>
      <c r="T1819" s="180" t="s">
        <v>2098</v>
      </c>
      <c r="U1819" s="180" t="s">
        <v>492</v>
      </c>
      <c r="V1819" s="180" t="s">
        <v>3064</v>
      </c>
      <c r="W1819" s="180" t="s">
        <v>3082</v>
      </c>
      <c r="X1819" s="180" t="s">
        <v>6686</v>
      </c>
      <c r="Y1819" s="180" t="s">
        <v>4096</v>
      </c>
      <c r="Z1819" s="180" t="s">
        <v>113</v>
      </c>
      <c r="AA1819" s="320"/>
      <c r="AE1819" s="320"/>
    </row>
    <row r="1820" spans="14:31" ht="14" x14ac:dyDescent="0.3">
      <c r="N1820" s="180" t="s">
        <v>3223</v>
      </c>
      <c r="O1820" s="180" t="s">
        <v>7896</v>
      </c>
      <c r="P1820" s="180" t="s">
        <v>318</v>
      </c>
      <c r="Q1820" s="180" t="s">
        <v>7895</v>
      </c>
      <c r="R1820" s="320"/>
      <c r="S1820" s="180" t="s">
        <v>672</v>
      </c>
      <c r="T1820" s="180" t="s">
        <v>2098</v>
      </c>
      <c r="U1820" s="180" t="s">
        <v>492</v>
      </c>
      <c r="V1820" s="180" t="s">
        <v>3064</v>
      </c>
      <c r="W1820" s="180" t="s">
        <v>3082</v>
      </c>
      <c r="X1820" s="180" t="s">
        <v>6711</v>
      </c>
      <c r="Y1820" s="180" t="s">
        <v>6710</v>
      </c>
      <c r="Z1820" s="180" t="s">
        <v>113</v>
      </c>
      <c r="AA1820" s="320"/>
      <c r="AE1820" s="320"/>
    </row>
    <row r="1821" spans="14:31" ht="14" x14ac:dyDescent="0.3">
      <c r="N1821" s="180" t="s">
        <v>3223</v>
      </c>
      <c r="O1821" s="180" t="s">
        <v>7908</v>
      </c>
      <c r="P1821" s="180" t="s">
        <v>318</v>
      </c>
      <c r="Q1821" s="180" t="s">
        <v>7907</v>
      </c>
      <c r="R1821" s="320"/>
      <c r="S1821" s="180" t="s">
        <v>672</v>
      </c>
      <c r="T1821" s="180" t="s">
        <v>2098</v>
      </c>
      <c r="U1821" s="180" t="s">
        <v>492</v>
      </c>
      <c r="V1821" s="180" t="s">
        <v>3064</v>
      </c>
      <c r="W1821" s="180" t="s">
        <v>3082</v>
      </c>
      <c r="X1821" s="180" t="s">
        <v>6707</v>
      </c>
      <c r="Y1821" s="180" t="s">
        <v>6706</v>
      </c>
      <c r="Z1821" s="180" t="s">
        <v>113</v>
      </c>
      <c r="AA1821" s="320"/>
      <c r="AE1821" s="320"/>
    </row>
    <row r="1822" spans="14:31" ht="14" x14ac:dyDescent="0.3">
      <c r="N1822" s="180" t="s">
        <v>3223</v>
      </c>
      <c r="O1822" s="180" t="s">
        <v>7914</v>
      </c>
      <c r="P1822" s="180" t="s">
        <v>318</v>
      </c>
      <c r="Q1822" s="180" t="s">
        <v>7913</v>
      </c>
      <c r="R1822" s="320"/>
      <c r="S1822" s="180" t="s">
        <v>672</v>
      </c>
      <c r="T1822" s="180" t="s">
        <v>2098</v>
      </c>
      <c r="U1822" s="180" t="s">
        <v>492</v>
      </c>
      <c r="V1822" s="180" t="s">
        <v>3064</v>
      </c>
      <c r="W1822" s="180" t="s">
        <v>3082</v>
      </c>
      <c r="X1822" s="180" t="s">
        <v>6718</v>
      </c>
      <c r="Y1822" s="180" t="s">
        <v>1117</v>
      </c>
      <c r="Z1822" s="180" t="s">
        <v>113</v>
      </c>
      <c r="AA1822" s="320"/>
      <c r="AE1822" s="320"/>
    </row>
    <row r="1823" spans="14:31" ht="14" x14ac:dyDescent="0.3">
      <c r="N1823" s="180" t="s">
        <v>3223</v>
      </c>
      <c r="O1823" s="180" t="s">
        <v>7910</v>
      </c>
      <c r="P1823" s="180" t="s">
        <v>318</v>
      </c>
      <c r="Q1823" s="180" t="s">
        <v>7909</v>
      </c>
      <c r="R1823" s="320"/>
      <c r="S1823" s="180" t="s">
        <v>672</v>
      </c>
      <c r="T1823" s="180" t="s">
        <v>2098</v>
      </c>
      <c r="U1823" s="180" t="s">
        <v>492</v>
      </c>
      <c r="V1823" s="180" t="s">
        <v>3064</v>
      </c>
      <c r="W1823" s="180" t="s">
        <v>3087</v>
      </c>
      <c r="X1823" s="180" t="s">
        <v>6963</v>
      </c>
      <c r="Y1823" s="180" t="s">
        <v>3087</v>
      </c>
      <c r="Z1823" s="180" t="s">
        <v>115</v>
      </c>
      <c r="AA1823" s="320"/>
      <c r="AE1823" s="320"/>
    </row>
    <row r="1824" spans="14:31" ht="14" x14ac:dyDescent="0.3">
      <c r="N1824" s="180" t="s">
        <v>3223</v>
      </c>
      <c r="O1824" s="180" t="s">
        <v>7902</v>
      </c>
      <c r="P1824" s="180" t="s">
        <v>318</v>
      </c>
      <c r="Q1824" s="180" t="s">
        <v>7901</v>
      </c>
      <c r="R1824" s="320"/>
      <c r="S1824" s="180" t="s">
        <v>672</v>
      </c>
      <c r="T1824" s="180" t="s">
        <v>2098</v>
      </c>
      <c r="U1824" s="180" t="s">
        <v>492</v>
      </c>
      <c r="V1824" s="180" t="s">
        <v>3064</v>
      </c>
      <c r="W1824" s="180" t="s">
        <v>3087</v>
      </c>
      <c r="X1824" s="180" t="s">
        <v>6940</v>
      </c>
      <c r="Y1824" s="180" t="s">
        <v>6939</v>
      </c>
      <c r="Z1824" s="180" t="s">
        <v>115</v>
      </c>
      <c r="AA1824" s="320"/>
      <c r="AE1824" s="320"/>
    </row>
    <row r="1825" spans="14:31" ht="14" x14ac:dyDescent="0.3">
      <c r="N1825" s="180" t="s">
        <v>3223</v>
      </c>
      <c r="O1825" s="180" t="s">
        <v>7890</v>
      </c>
      <c r="P1825" s="180" t="s">
        <v>318</v>
      </c>
      <c r="Q1825" s="180" t="s">
        <v>7889</v>
      </c>
      <c r="R1825" s="320"/>
      <c r="S1825" s="180" t="s">
        <v>672</v>
      </c>
      <c r="T1825" s="180" t="s">
        <v>2098</v>
      </c>
      <c r="U1825" s="180" t="s">
        <v>492</v>
      </c>
      <c r="V1825" s="180" t="s">
        <v>3064</v>
      </c>
      <c r="W1825" s="180" t="s">
        <v>3087</v>
      </c>
      <c r="X1825" s="180" t="s">
        <v>6969</v>
      </c>
      <c r="Y1825" s="180" t="s">
        <v>6968</v>
      </c>
      <c r="Z1825" s="180" t="s">
        <v>115</v>
      </c>
      <c r="AA1825" s="320"/>
      <c r="AE1825" s="320"/>
    </row>
    <row r="1826" spans="14:31" ht="14" x14ac:dyDescent="0.3">
      <c r="N1826" s="180" t="s">
        <v>3223</v>
      </c>
      <c r="O1826" s="180" t="s">
        <v>7892</v>
      </c>
      <c r="P1826" s="180" t="s">
        <v>318</v>
      </c>
      <c r="Q1826" s="180" t="s">
        <v>7891</v>
      </c>
      <c r="R1826" s="320"/>
      <c r="S1826" s="180" t="s">
        <v>672</v>
      </c>
      <c r="T1826" s="180" t="s">
        <v>2098</v>
      </c>
      <c r="U1826" s="180" t="s">
        <v>492</v>
      </c>
      <c r="V1826" s="180" t="s">
        <v>3064</v>
      </c>
      <c r="W1826" s="180" t="s">
        <v>3087</v>
      </c>
      <c r="X1826" s="180" t="s">
        <v>6949</v>
      </c>
      <c r="Y1826" s="180" t="s">
        <v>6948</v>
      </c>
      <c r="Z1826" s="180" t="s">
        <v>115</v>
      </c>
      <c r="AA1826" s="320"/>
      <c r="AE1826" s="320"/>
    </row>
    <row r="1827" spans="14:31" ht="14" x14ac:dyDescent="0.3">
      <c r="N1827" s="180" t="s">
        <v>3196</v>
      </c>
      <c r="O1827" s="180" t="s">
        <v>4406</v>
      </c>
      <c r="P1827" s="180" t="s">
        <v>155</v>
      </c>
      <c r="Q1827" s="180" t="s">
        <v>5794</v>
      </c>
      <c r="R1827" s="320"/>
      <c r="S1827" s="180" t="s">
        <v>672</v>
      </c>
      <c r="T1827" s="180" t="s">
        <v>2098</v>
      </c>
      <c r="U1827" s="180" t="s">
        <v>492</v>
      </c>
      <c r="V1827" s="180" t="s">
        <v>3064</v>
      </c>
      <c r="W1827" s="180" t="s">
        <v>3087</v>
      </c>
      <c r="X1827" s="180" t="s">
        <v>6957</v>
      </c>
      <c r="Y1827" s="180" t="s">
        <v>6956</v>
      </c>
      <c r="Z1827" s="180" t="s">
        <v>115</v>
      </c>
      <c r="AA1827" s="320"/>
      <c r="AE1827" s="320"/>
    </row>
    <row r="1828" spans="14:31" ht="14" x14ac:dyDescent="0.3">
      <c r="N1828" s="180" t="s">
        <v>3196</v>
      </c>
      <c r="O1828" s="180" t="s">
        <v>5773</v>
      </c>
      <c r="P1828" s="180" t="s">
        <v>155</v>
      </c>
      <c r="Q1828" s="180" t="s">
        <v>5772</v>
      </c>
      <c r="R1828" s="320"/>
      <c r="S1828" s="180" t="s">
        <v>672</v>
      </c>
      <c r="T1828" s="180" t="s">
        <v>2098</v>
      </c>
      <c r="U1828" s="180" t="s">
        <v>492</v>
      </c>
      <c r="V1828" s="180" t="s">
        <v>3064</v>
      </c>
      <c r="W1828" s="180" t="s">
        <v>3087</v>
      </c>
      <c r="X1828" s="180" t="s">
        <v>6953</v>
      </c>
      <c r="Y1828" s="180" t="s">
        <v>6952</v>
      </c>
      <c r="Z1828" s="180" t="s">
        <v>115</v>
      </c>
      <c r="AA1828" s="320"/>
      <c r="AE1828" s="320"/>
    </row>
    <row r="1829" spans="14:31" ht="14" x14ac:dyDescent="0.3">
      <c r="N1829" s="180" t="s">
        <v>3196</v>
      </c>
      <c r="O1829" s="180" t="s">
        <v>5746</v>
      </c>
      <c r="P1829" s="180" t="s">
        <v>155</v>
      </c>
      <c r="Q1829" s="180" t="s">
        <v>5745</v>
      </c>
      <c r="R1829" s="320"/>
      <c r="S1829" s="180" t="s">
        <v>672</v>
      </c>
      <c r="T1829" s="180" t="s">
        <v>2098</v>
      </c>
      <c r="U1829" s="180" t="s">
        <v>492</v>
      </c>
      <c r="V1829" s="180" t="s">
        <v>3064</v>
      </c>
      <c r="W1829" s="180" t="s">
        <v>3087</v>
      </c>
      <c r="X1829" s="180" t="s">
        <v>6966</v>
      </c>
      <c r="Y1829" s="180" t="s">
        <v>6965</v>
      </c>
      <c r="Z1829" s="180" t="s">
        <v>115</v>
      </c>
      <c r="AA1829" s="320"/>
      <c r="AE1829" s="320"/>
    </row>
    <row r="1830" spans="14:31" ht="14" x14ac:dyDescent="0.3">
      <c r="N1830" s="180" t="s">
        <v>3196</v>
      </c>
      <c r="O1830" s="180" t="s">
        <v>5769</v>
      </c>
      <c r="P1830" s="180" t="s">
        <v>155</v>
      </c>
      <c r="Q1830" s="180" t="s">
        <v>5768</v>
      </c>
      <c r="R1830" s="320"/>
      <c r="S1830" s="180" t="s">
        <v>672</v>
      </c>
      <c r="T1830" s="180" t="s">
        <v>2098</v>
      </c>
      <c r="U1830" s="180" t="s">
        <v>492</v>
      </c>
      <c r="V1830" s="180" t="s">
        <v>3064</v>
      </c>
      <c r="W1830" s="180" t="s">
        <v>3087</v>
      </c>
      <c r="X1830" s="180" t="s">
        <v>6961</v>
      </c>
      <c r="Y1830" s="180" t="s">
        <v>6960</v>
      </c>
      <c r="Z1830" s="180" t="s">
        <v>115</v>
      </c>
      <c r="AA1830" s="320"/>
      <c r="AE1830" s="320"/>
    </row>
    <row r="1831" spans="14:31" ht="14" x14ac:dyDescent="0.3">
      <c r="N1831" s="180" t="s">
        <v>3196</v>
      </c>
      <c r="O1831" s="180" t="s">
        <v>5756</v>
      </c>
      <c r="P1831" s="180" t="s">
        <v>155</v>
      </c>
      <c r="Q1831" s="180" t="s">
        <v>5755</v>
      </c>
      <c r="R1831" s="320"/>
      <c r="S1831" s="180" t="s">
        <v>672</v>
      </c>
      <c r="T1831" s="180" t="s">
        <v>2098</v>
      </c>
      <c r="U1831" s="180" t="s">
        <v>492</v>
      </c>
      <c r="V1831" s="180" t="s">
        <v>3064</v>
      </c>
      <c r="W1831" s="180" t="s">
        <v>3087</v>
      </c>
      <c r="X1831" s="180" t="s">
        <v>6928</v>
      </c>
      <c r="Y1831" s="180" t="s">
        <v>6927</v>
      </c>
      <c r="Z1831" s="180" t="s">
        <v>115</v>
      </c>
      <c r="AA1831" s="320"/>
      <c r="AE1831" s="320"/>
    </row>
    <row r="1832" spans="14:31" ht="14" x14ac:dyDescent="0.3">
      <c r="N1832" s="180" t="s">
        <v>3196</v>
      </c>
      <c r="O1832" s="180" t="s">
        <v>5777</v>
      </c>
      <c r="P1832" s="180" t="s">
        <v>155</v>
      </c>
      <c r="Q1832" s="180" t="s">
        <v>5776</v>
      </c>
      <c r="R1832" s="320"/>
      <c r="S1832" s="180" t="s">
        <v>672</v>
      </c>
      <c r="T1832" s="180" t="s">
        <v>2098</v>
      </c>
      <c r="U1832" s="180" t="s">
        <v>492</v>
      </c>
      <c r="V1832" s="180" t="s">
        <v>3064</v>
      </c>
      <c r="W1832" s="180" t="s">
        <v>3087</v>
      </c>
      <c r="X1832" s="180" t="s">
        <v>6944</v>
      </c>
      <c r="Y1832" s="180" t="s">
        <v>6943</v>
      </c>
      <c r="Z1832" s="180" t="s">
        <v>115</v>
      </c>
      <c r="AA1832" s="320"/>
      <c r="AE1832" s="320"/>
    </row>
    <row r="1833" spans="14:31" ht="14" x14ac:dyDescent="0.3">
      <c r="N1833" s="180" t="s">
        <v>3196</v>
      </c>
      <c r="O1833" s="180" t="s">
        <v>2362</v>
      </c>
      <c r="P1833" s="180" t="s">
        <v>155</v>
      </c>
      <c r="Q1833" s="180" t="s">
        <v>5766</v>
      </c>
      <c r="R1833" s="320"/>
      <c r="S1833" s="180" t="s">
        <v>672</v>
      </c>
      <c r="T1833" s="180" t="s">
        <v>2098</v>
      </c>
      <c r="U1833" s="180" t="s">
        <v>492</v>
      </c>
      <c r="V1833" s="180" t="s">
        <v>3064</v>
      </c>
      <c r="W1833" s="180" t="s">
        <v>3087</v>
      </c>
      <c r="X1833" s="180" t="s">
        <v>6932</v>
      </c>
      <c r="Y1833" s="180" t="s">
        <v>6931</v>
      </c>
      <c r="Z1833" s="180" t="s">
        <v>115</v>
      </c>
      <c r="AA1833" s="320"/>
      <c r="AE1833" s="320"/>
    </row>
    <row r="1834" spans="14:31" ht="14" x14ac:dyDescent="0.3">
      <c r="N1834" s="180" t="s">
        <v>3196</v>
      </c>
      <c r="O1834" s="180" t="s">
        <v>5784</v>
      </c>
      <c r="P1834" s="180" t="s">
        <v>155</v>
      </c>
      <c r="Q1834" s="180" t="s">
        <v>5783</v>
      </c>
      <c r="R1834" s="320"/>
      <c r="S1834" s="180" t="s">
        <v>672</v>
      </c>
      <c r="T1834" s="180" t="s">
        <v>2098</v>
      </c>
      <c r="U1834" s="180" t="s">
        <v>492</v>
      </c>
      <c r="V1834" s="180" t="s">
        <v>3064</v>
      </c>
      <c r="W1834" s="180" t="s">
        <v>3087</v>
      </c>
      <c r="X1834" s="180" t="s">
        <v>6946</v>
      </c>
      <c r="Y1834" s="180" t="s">
        <v>4682</v>
      </c>
      <c r="Z1834" s="180" t="s">
        <v>115</v>
      </c>
      <c r="AA1834" s="320"/>
      <c r="AE1834" s="320"/>
    </row>
    <row r="1835" spans="14:31" ht="14" x14ac:dyDescent="0.3">
      <c r="N1835" s="180" t="s">
        <v>3196</v>
      </c>
      <c r="O1835" s="180" t="s">
        <v>5781</v>
      </c>
      <c r="P1835" s="180" t="s">
        <v>155</v>
      </c>
      <c r="Q1835" s="180" t="s">
        <v>5780</v>
      </c>
      <c r="R1835" s="320"/>
      <c r="S1835" s="180" t="s">
        <v>672</v>
      </c>
      <c r="T1835" s="180" t="s">
        <v>2098</v>
      </c>
      <c r="U1835" s="180" t="s">
        <v>492</v>
      </c>
      <c r="V1835" s="180" t="s">
        <v>3064</v>
      </c>
      <c r="W1835" s="180" t="s">
        <v>3087</v>
      </c>
      <c r="X1835" s="180" t="s">
        <v>6972</v>
      </c>
      <c r="Y1835" s="180" t="s">
        <v>2625</v>
      </c>
      <c r="Z1835" s="180" t="s">
        <v>115</v>
      </c>
      <c r="AA1835" s="320"/>
      <c r="AE1835" s="320"/>
    </row>
    <row r="1836" spans="14:31" ht="14" x14ac:dyDescent="0.3">
      <c r="N1836" s="180" t="s">
        <v>3196</v>
      </c>
      <c r="O1836" s="180" t="s">
        <v>4644</v>
      </c>
      <c r="P1836" s="180" t="s">
        <v>155</v>
      </c>
      <c r="Q1836" s="180" t="s">
        <v>5752</v>
      </c>
      <c r="R1836" s="320"/>
      <c r="S1836" s="180" t="s">
        <v>672</v>
      </c>
      <c r="T1836" s="180" t="s">
        <v>2098</v>
      </c>
      <c r="U1836" s="180" t="s">
        <v>492</v>
      </c>
      <c r="V1836" s="180" t="s">
        <v>3064</v>
      </c>
      <c r="W1836" s="180" t="s">
        <v>3087</v>
      </c>
      <c r="X1836" s="180" t="s">
        <v>6975</v>
      </c>
      <c r="Y1836" s="180" t="s">
        <v>6974</v>
      </c>
      <c r="Z1836" s="180" t="s">
        <v>115</v>
      </c>
      <c r="AA1836" s="320"/>
      <c r="AE1836" s="320"/>
    </row>
    <row r="1837" spans="14:31" ht="14" x14ac:dyDescent="0.3">
      <c r="N1837" s="180" t="s">
        <v>3196</v>
      </c>
      <c r="O1837" s="180" t="s">
        <v>5443</v>
      </c>
      <c r="P1837" s="180" t="s">
        <v>155</v>
      </c>
      <c r="Q1837" s="180" t="s">
        <v>5749</v>
      </c>
      <c r="R1837" s="320"/>
      <c r="S1837" s="180" t="s">
        <v>672</v>
      </c>
      <c r="T1837" s="180" t="s">
        <v>2098</v>
      </c>
      <c r="U1837" s="180" t="s">
        <v>492</v>
      </c>
      <c r="V1837" s="180" t="s">
        <v>3064</v>
      </c>
      <c r="W1837" s="180" t="s">
        <v>3087</v>
      </c>
      <c r="X1837" s="180" t="s">
        <v>6979</v>
      </c>
      <c r="Y1837" s="180" t="s">
        <v>6978</v>
      </c>
      <c r="Z1837" s="180" t="s">
        <v>115</v>
      </c>
      <c r="AA1837" s="320"/>
      <c r="AE1837" s="320"/>
    </row>
    <row r="1838" spans="14:31" ht="14" x14ac:dyDescent="0.3">
      <c r="N1838" s="180" t="s">
        <v>3196</v>
      </c>
      <c r="O1838" s="180" t="s">
        <v>5792</v>
      </c>
      <c r="P1838" s="180" t="s">
        <v>155</v>
      </c>
      <c r="Q1838" s="180" t="s">
        <v>5791</v>
      </c>
      <c r="R1838" s="320"/>
      <c r="S1838" s="180" t="s">
        <v>672</v>
      </c>
      <c r="T1838" s="180" t="s">
        <v>2098</v>
      </c>
      <c r="U1838" s="180" t="s">
        <v>492</v>
      </c>
      <c r="V1838" s="180" t="s">
        <v>3064</v>
      </c>
      <c r="W1838" s="180" t="s">
        <v>3087</v>
      </c>
      <c r="X1838" s="180" t="s">
        <v>6982</v>
      </c>
      <c r="Y1838" s="180" t="s">
        <v>6981</v>
      </c>
      <c r="Z1838" s="180" t="s">
        <v>115</v>
      </c>
      <c r="AA1838" s="320"/>
      <c r="AE1838" s="320"/>
    </row>
    <row r="1839" spans="14:31" ht="14" x14ac:dyDescent="0.3">
      <c r="N1839" s="180" t="s">
        <v>3196</v>
      </c>
      <c r="O1839" s="180" t="s">
        <v>5788</v>
      </c>
      <c r="P1839" s="180" t="s">
        <v>155</v>
      </c>
      <c r="Q1839" s="180" t="s">
        <v>5787</v>
      </c>
      <c r="R1839" s="320"/>
      <c r="S1839" s="180" t="s">
        <v>672</v>
      </c>
      <c r="T1839" s="180" t="s">
        <v>2098</v>
      </c>
      <c r="U1839" s="180" t="s">
        <v>492</v>
      </c>
      <c r="V1839" s="180" t="s">
        <v>3064</v>
      </c>
      <c r="W1839" s="180" t="s">
        <v>3087</v>
      </c>
      <c r="X1839" s="180" t="s">
        <v>6936</v>
      </c>
      <c r="Y1839" s="180" t="s">
        <v>6935</v>
      </c>
      <c r="Z1839" s="180" t="s">
        <v>115</v>
      </c>
      <c r="AA1839" s="320"/>
      <c r="AE1839" s="320"/>
    </row>
    <row r="1840" spans="14:31" ht="14" x14ac:dyDescent="0.3">
      <c r="N1840" s="180" t="s">
        <v>3196</v>
      </c>
      <c r="O1840" s="180" t="s">
        <v>3196</v>
      </c>
      <c r="P1840" s="180" t="s">
        <v>155</v>
      </c>
      <c r="Q1840" s="180" t="s">
        <v>5738</v>
      </c>
      <c r="R1840" s="320"/>
      <c r="S1840" s="180" t="s">
        <v>672</v>
      </c>
      <c r="T1840" s="180" t="s">
        <v>2098</v>
      </c>
      <c r="U1840" s="180" t="s">
        <v>492</v>
      </c>
      <c r="V1840" s="180" t="s">
        <v>3064</v>
      </c>
      <c r="W1840" s="180" t="s">
        <v>3081</v>
      </c>
      <c r="X1840" s="180" t="s">
        <v>7424</v>
      </c>
      <c r="Y1840" s="180" t="s">
        <v>7423</v>
      </c>
      <c r="Z1840" s="180" t="s">
        <v>117</v>
      </c>
      <c r="AA1840" s="320"/>
      <c r="AE1840" s="320"/>
    </row>
    <row r="1841" spans="14:31" ht="14" x14ac:dyDescent="0.3">
      <c r="N1841" s="180" t="s">
        <v>3196</v>
      </c>
      <c r="O1841" s="180" t="s">
        <v>5763</v>
      </c>
      <c r="P1841" s="180" t="s">
        <v>155</v>
      </c>
      <c r="Q1841" s="180" t="s">
        <v>5762</v>
      </c>
      <c r="R1841" s="320"/>
      <c r="S1841" s="180" t="s">
        <v>672</v>
      </c>
      <c r="T1841" s="180" t="s">
        <v>2098</v>
      </c>
      <c r="U1841" s="180" t="s">
        <v>492</v>
      </c>
      <c r="V1841" s="180" t="s">
        <v>3064</v>
      </c>
      <c r="W1841" s="180" t="s">
        <v>3081</v>
      </c>
      <c r="X1841" s="180" t="s">
        <v>7396</v>
      </c>
      <c r="Y1841" s="180" t="s">
        <v>3929</v>
      </c>
      <c r="Z1841" s="180" t="s">
        <v>117</v>
      </c>
      <c r="AA1841" s="320"/>
      <c r="AE1841" s="320"/>
    </row>
    <row r="1842" spans="14:31" ht="14" x14ac:dyDescent="0.3">
      <c r="N1842" s="180" t="s">
        <v>3196</v>
      </c>
      <c r="O1842" s="180" t="s">
        <v>5759</v>
      </c>
      <c r="P1842" s="180" t="s">
        <v>155</v>
      </c>
      <c r="Q1842" s="180" t="s">
        <v>5758</v>
      </c>
      <c r="R1842" s="320"/>
      <c r="S1842" s="180" t="s">
        <v>672</v>
      </c>
      <c r="T1842" s="180" t="s">
        <v>2098</v>
      </c>
      <c r="U1842" s="180" t="s">
        <v>492</v>
      </c>
      <c r="V1842" s="180" t="s">
        <v>3064</v>
      </c>
      <c r="W1842" s="180" t="s">
        <v>3081</v>
      </c>
      <c r="X1842" s="180" t="s">
        <v>7470</v>
      </c>
      <c r="Y1842" s="180" t="s">
        <v>7469</v>
      </c>
      <c r="Z1842" s="180" t="s">
        <v>117</v>
      </c>
      <c r="AA1842" s="320"/>
      <c r="AE1842" s="320"/>
    </row>
    <row r="1843" spans="14:31" ht="14" x14ac:dyDescent="0.3">
      <c r="N1843" s="180" t="s">
        <v>3196</v>
      </c>
      <c r="O1843" s="180" t="s">
        <v>5742</v>
      </c>
      <c r="P1843" s="180" t="s">
        <v>155</v>
      </c>
      <c r="Q1843" s="180" t="s">
        <v>5741</v>
      </c>
      <c r="R1843" s="320"/>
      <c r="S1843" s="180" t="s">
        <v>672</v>
      </c>
      <c r="T1843" s="180" t="s">
        <v>2098</v>
      </c>
      <c r="U1843" s="180" t="s">
        <v>492</v>
      </c>
      <c r="V1843" s="180" t="s">
        <v>3064</v>
      </c>
      <c r="W1843" s="180" t="s">
        <v>3081</v>
      </c>
      <c r="X1843" s="180" t="s">
        <v>7468</v>
      </c>
      <c r="Y1843" s="180" t="s">
        <v>7467</v>
      </c>
      <c r="Z1843" s="180" t="s">
        <v>117</v>
      </c>
      <c r="AA1843" s="320"/>
      <c r="AE1843" s="320"/>
    </row>
    <row r="1844" spans="14:31" ht="14" x14ac:dyDescent="0.3">
      <c r="N1844" s="180" t="s">
        <v>3062</v>
      </c>
      <c r="O1844" s="180" t="s">
        <v>8207</v>
      </c>
      <c r="P1844" s="180" t="s">
        <v>214</v>
      </c>
      <c r="Q1844" s="180" t="s">
        <v>8208</v>
      </c>
      <c r="R1844" s="320"/>
      <c r="S1844" s="180" t="s">
        <v>672</v>
      </c>
      <c r="T1844" s="180" t="s">
        <v>2098</v>
      </c>
      <c r="U1844" s="180" t="s">
        <v>492</v>
      </c>
      <c r="V1844" s="180" t="s">
        <v>3064</v>
      </c>
      <c r="W1844" s="180" t="s">
        <v>3081</v>
      </c>
      <c r="X1844" s="180" t="s">
        <v>7384</v>
      </c>
      <c r="Y1844" s="180" t="s">
        <v>7383</v>
      </c>
      <c r="Z1844" s="180" t="s">
        <v>117</v>
      </c>
      <c r="AA1844" s="320"/>
      <c r="AE1844" s="320"/>
    </row>
    <row r="1845" spans="14:31" ht="14" x14ac:dyDescent="0.3">
      <c r="N1845" s="180" t="s">
        <v>3062</v>
      </c>
      <c r="O1845" s="180" t="s">
        <v>3065</v>
      </c>
      <c r="P1845" s="180" t="s">
        <v>214</v>
      </c>
      <c r="Q1845" s="180" t="s">
        <v>8209</v>
      </c>
      <c r="R1845" s="320"/>
      <c r="S1845" s="180" t="s">
        <v>672</v>
      </c>
      <c r="T1845" s="180" t="s">
        <v>2098</v>
      </c>
      <c r="U1845" s="180" t="s">
        <v>492</v>
      </c>
      <c r="V1845" s="180" t="s">
        <v>3064</v>
      </c>
      <c r="W1845" s="180" t="s">
        <v>3081</v>
      </c>
      <c r="X1845" s="180" t="s">
        <v>7413</v>
      </c>
      <c r="Y1845" s="180" t="s">
        <v>7412</v>
      </c>
      <c r="Z1845" s="180" t="s">
        <v>117</v>
      </c>
      <c r="AA1845" s="320"/>
      <c r="AE1845" s="320"/>
    </row>
    <row r="1846" spans="14:31" ht="14" x14ac:dyDescent="0.3">
      <c r="N1846" s="180" t="s">
        <v>3062</v>
      </c>
      <c r="O1846" s="180" t="s">
        <v>6682</v>
      </c>
      <c r="P1846" s="180" t="s">
        <v>214</v>
      </c>
      <c r="Q1846" s="180" t="s">
        <v>8210</v>
      </c>
      <c r="R1846" s="320"/>
      <c r="S1846" s="180" t="s">
        <v>672</v>
      </c>
      <c r="T1846" s="180" t="s">
        <v>2098</v>
      </c>
      <c r="U1846" s="180" t="s">
        <v>492</v>
      </c>
      <c r="V1846" s="180" t="s">
        <v>3064</v>
      </c>
      <c r="W1846" s="180" t="s">
        <v>3081</v>
      </c>
      <c r="X1846" s="180" t="s">
        <v>7466</v>
      </c>
      <c r="Y1846" s="180" t="s">
        <v>7465</v>
      </c>
      <c r="Z1846" s="180" t="s">
        <v>117</v>
      </c>
      <c r="AA1846" s="320"/>
      <c r="AE1846" s="320"/>
    </row>
    <row r="1847" spans="14:31" ht="14" x14ac:dyDescent="0.3">
      <c r="N1847" s="180" t="s">
        <v>3062</v>
      </c>
      <c r="O1847" s="180" t="s">
        <v>8211</v>
      </c>
      <c r="P1847" s="180" t="s">
        <v>214</v>
      </c>
      <c r="Q1847" s="180" t="s">
        <v>8212</v>
      </c>
      <c r="R1847" s="320"/>
      <c r="S1847" s="180" t="s">
        <v>672</v>
      </c>
      <c r="T1847" s="180" t="s">
        <v>2098</v>
      </c>
      <c r="U1847" s="180" t="s">
        <v>492</v>
      </c>
      <c r="V1847" s="180" t="s">
        <v>3064</v>
      </c>
      <c r="W1847" s="180" t="s">
        <v>3081</v>
      </c>
      <c r="X1847" s="180" t="s">
        <v>7411</v>
      </c>
      <c r="Y1847" s="180" t="s">
        <v>7410</v>
      </c>
      <c r="Z1847" s="180" t="s">
        <v>117</v>
      </c>
      <c r="AA1847" s="320"/>
      <c r="AE1847" s="320"/>
    </row>
    <row r="1848" spans="14:31" ht="14" x14ac:dyDescent="0.3">
      <c r="N1848" s="180" t="s">
        <v>3062</v>
      </c>
      <c r="O1848" s="180" t="s">
        <v>8213</v>
      </c>
      <c r="P1848" s="180" t="s">
        <v>214</v>
      </c>
      <c r="Q1848" s="180" t="s">
        <v>8214</v>
      </c>
      <c r="R1848" s="320"/>
      <c r="S1848" s="180" t="s">
        <v>672</v>
      </c>
      <c r="T1848" s="180" t="s">
        <v>2098</v>
      </c>
      <c r="U1848" s="180" t="s">
        <v>492</v>
      </c>
      <c r="V1848" s="180" t="s">
        <v>3064</v>
      </c>
      <c r="W1848" s="180" t="s">
        <v>3081</v>
      </c>
      <c r="X1848" s="180" t="s">
        <v>7399</v>
      </c>
      <c r="Y1848" s="180" t="s">
        <v>4189</v>
      </c>
      <c r="Z1848" s="180" t="s">
        <v>117</v>
      </c>
      <c r="AA1848" s="320"/>
      <c r="AE1848" s="320"/>
    </row>
    <row r="1849" spans="14:31" ht="14" x14ac:dyDescent="0.3">
      <c r="N1849" s="180" t="s">
        <v>3062</v>
      </c>
      <c r="O1849" s="180" t="s">
        <v>708</v>
      </c>
      <c r="P1849" s="180" t="s">
        <v>214</v>
      </c>
      <c r="Q1849" s="180" t="s">
        <v>8215</v>
      </c>
      <c r="R1849" s="320"/>
      <c r="S1849" s="180" t="s">
        <v>672</v>
      </c>
      <c r="T1849" s="180" t="s">
        <v>2098</v>
      </c>
      <c r="U1849" s="180" t="s">
        <v>492</v>
      </c>
      <c r="V1849" s="180" t="s">
        <v>3064</v>
      </c>
      <c r="W1849" s="180" t="s">
        <v>3081</v>
      </c>
      <c r="X1849" s="180" t="s">
        <v>7390</v>
      </c>
      <c r="Y1849" s="180" t="s">
        <v>7389</v>
      </c>
      <c r="Z1849" s="180" t="s">
        <v>117</v>
      </c>
      <c r="AA1849" s="320"/>
      <c r="AE1849" s="320"/>
    </row>
    <row r="1850" spans="14:31" ht="14" x14ac:dyDescent="0.3">
      <c r="N1850" s="180" t="s">
        <v>3062</v>
      </c>
      <c r="O1850" s="180" t="s">
        <v>3062</v>
      </c>
      <c r="P1850" s="180" t="s">
        <v>214</v>
      </c>
      <c r="Q1850" s="180" t="s">
        <v>8216</v>
      </c>
      <c r="R1850" s="320"/>
      <c r="S1850" s="180" t="s">
        <v>672</v>
      </c>
      <c r="T1850" s="180" t="s">
        <v>2098</v>
      </c>
      <c r="U1850" s="180" t="s">
        <v>492</v>
      </c>
      <c r="V1850" s="180" t="s">
        <v>3064</v>
      </c>
      <c r="W1850" s="180" t="s">
        <v>3081</v>
      </c>
      <c r="X1850" s="180" t="s">
        <v>7387</v>
      </c>
      <c r="Y1850" s="180" t="s">
        <v>7386</v>
      </c>
      <c r="Z1850" s="180" t="s">
        <v>117</v>
      </c>
      <c r="AA1850" s="320"/>
      <c r="AE1850" s="320"/>
    </row>
    <row r="1851" spans="14:31" ht="14" x14ac:dyDescent="0.3">
      <c r="N1851" s="180" t="s">
        <v>3062</v>
      </c>
      <c r="O1851" s="180" t="s">
        <v>6790</v>
      </c>
      <c r="P1851" s="180" t="s">
        <v>214</v>
      </c>
      <c r="Q1851" s="180" t="s">
        <v>8217</v>
      </c>
      <c r="R1851" s="320"/>
      <c r="S1851" s="180" t="s">
        <v>672</v>
      </c>
      <c r="T1851" s="180" t="s">
        <v>2098</v>
      </c>
      <c r="U1851" s="180" t="s">
        <v>492</v>
      </c>
      <c r="V1851" s="180" t="s">
        <v>3064</v>
      </c>
      <c r="W1851" s="180" t="s">
        <v>3081</v>
      </c>
      <c r="X1851" s="180" t="s">
        <v>7472</v>
      </c>
      <c r="Y1851" s="180" t="s">
        <v>7471</v>
      </c>
      <c r="Z1851" s="180" t="s">
        <v>117</v>
      </c>
      <c r="AA1851" s="320"/>
      <c r="AE1851" s="320"/>
    </row>
    <row r="1852" spans="14:31" ht="14" x14ac:dyDescent="0.3">
      <c r="N1852" s="180" t="s">
        <v>3062</v>
      </c>
      <c r="O1852" s="180" t="s">
        <v>2995</v>
      </c>
      <c r="P1852" s="180" t="s">
        <v>214</v>
      </c>
      <c r="Q1852" s="180" t="s">
        <v>8218</v>
      </c>
      <c r="R1852" s="320"/>
      <c r="S1852" s="180" t="s">
        <v>672</v>
      </c>
      <c r="T1852" s="180" t="s">
        <v>2098</v>
      </c>
      <c r="U1852" s="180" t="s">
        <v>492</v>
      </c>
      <c r="V1852" s="180" t="s">
        <v>3064</v>
      </c>
      <c r="W1852" s="180" t="s">
        <v>3081</v>
      </c>
      <c r="X1852" s="180" t="s">
        <v>7440</v>
      </c>
      <c r="Y1852" s="180" t="s">
        <v>7439</v>
      </c>
      <c r="Z1852" s="180" t="s">
        <v>117</v>
      </c>
      <c r="AA1852" s="320"/>
      <c r="AE1852" s="320"/>
    </row>
    <row r="1853" spans="14:31" ht="14" x14ac:dyDescent="0.3">
      <c r="N1853" s="180" t="s">
        <v>3062</v>
      </c>
      <c r="O1853" s="180" t="s">
        <v>8219</v>
      </c>
      <c r="P1853" s="180" t="s">
        <v>214</v>
      </c>
      <c r="Q1853" s="180" t="s">
        <v>8220</v>
      </c>
      <c r="R1853" s="320"/>
      <c r="S1853" s="180" t="s">
        <v>672</v>
      </c>
      <c r="T1853" s="180" t="s">
        <v>2098</v>
      </c>
      <c r="U1853" s="180" t="s">
        <v>492</v>
      </c>
      <c r="V1853" s="180" t="s">
        <v>3064</v>
      </c>
      <c r="W1853" s="180" t="s">
        <v>3081</v>
      </c>
      <c r="X1853" s="180" t="s">
        <v>7402</v>
      </c>
      <c r="Y1853" s="180" t="s">
        <v>7401</v>
      </c>
      <c r="Z1853" s="180" t="s">
        <v>117</v>
      </c>
      <c r="AA1853" s="320"/>
      <c r="AE1853" s="320"/>
    </row>
    <row r="1854" spans="14:31" ht="14" x14ac:dyDescent="0.3">
      <c r="N1854" s="180" t="s">
        <v>3062</v>
      </c>
      <c r="O1854" s="180" t="s">
        <v>7577</v>
      </c>
      <c r="P1854" s="180" t="s">
        <v>214</v>
      </c>
      <c r="Q1854" s="180" t="s">
        <v>8221</v>
      </c>
      <c r="R1854" s="320"/>
      <c r="S1854" s="180" t="s">
        <v>672</v>
      </c>
      <c r="T1854" s="180" t="s">
        <v>2098</v>
      </c>
      <c r="U1854" s="180" t="s">
        <v>492</v>
      </c>
      <c r="V1854" s="180" t="s">
        <v>3064</v>
      </c>
      <c r="W1854" s="180" t="s">
        <v>3081</v>
      </c>
      <c r="X1854" s="180" t="s">
        <v>7453</v>
      </c>
      <c r="Y1854" s="180" t="s">
        <v>6037</v>
      </c>
      <c r="Z1854" s="180" t="s">
        <v>117</v>
      </c>
      <c r="AA1854" s="320"/>
      <c r="AE1854" s="320"/>
    </row>
    <row r="1855" spans="14:31" ht="14" x14ac:dyDescent="0.3">
      <c r="N1855" s="180" t="s">
        <v>3216</v>
      </c>
      <c r="O1855" s="180" t="s">
        <v>6847</v>
      </c>
      <c r="P1855" s="180" t="s">
        <v>320</v>
      </c>
      <c r="Q1855" s="180" t="s">
        <v>7923</v>
      </c>
      <c r="R1855" s="320"/>
      <c r="S1855" s="180" t="s">
        <v>672</v>
      </c>
      <c r="T1855" s="180" t="s">
        <v>2098</v>
      </c>
      <c r="U1855" s="180" t="s">
        <v>492</v>
      </c>
      <c r="V1855" s="180" t="s">
        <v>3064</v>
      </c>
      <c r="W1855" s="180" t="s">
        <v>3081</v>
      </c>
      <c r="X1855" s="180" t="s">
        <v>7436</v>
      </c>
      <c r="Y1855" s="180" t="s">
        <v>7435</v>
      </c>
      <c r="Z1855" s="180" t="s">
        <v>117</v>
      </c>
      <c r="AA1855" s="320"/>
      <c r="AE1855" s="320"/>
    </row>
    <row r="1856" spans="14:31" ht="14" x14ac:dyDescent="0.3">
      <c r="N1856" s="180" t="s">
        <v>3216</v>
      </c>
      <c r="O1856" s="180" t="s">
        <v>7936</v>
      </c>
      <c r="P1856" s="180" t="s">
        <v>320</v>
      </c>
      <c r="Q1856" s="180" t="s">
        <v>7935</v>
      </c>
      <c r="R1856" s="320"/>
      <c r="S1856" s="180" t="s">
        <v>672</v>
      </c>
      <c r="T1856" s="180" t="s">
        <v>2098</v>
      </c>
      <c r="U1856" s="180" t="s">
        <v>492</v>
      </c>
      <c r="V1856" s="180" t="s">
        <v>3064</v>
      </c>
      <c r="W1856" s="180" t="s">
        <v>3081</v>
      </c>
      <c r="X1856" s="180" t="s">
        <v>7397</v>
      </c>
      <c r="Y1856" s="180" t="s">
        <v>3598</v>
      </c>
      <c r="Z1856" s="180" t="s">
        <v>117</v>
      </c>
      <c r="AA1856" s="320"/>
      <c r="AE1856" s="320"/>
    </row>
    <row r="1857" spans="14:31" ht="14" x14ac:dyDescent="0.3">
      <c r="N1857" s="180" t="s">
        <v>3216</v>
      </c>
      <c r="O1857" s="180" t="s">
        <v>7933</v>
      </c>
      <c r="P1857" s="180" t="s">
        <v>320</v>
      </c>
      <c r="Q1857" s="180" t="s">
        <v>7932</v>
      </c>
      <c r="R1857" s="320"/>
      <c r="S1857" s="180" t="s">
        <v>672</v>
      </c>
      <c r="T1857" s="180" t="s">
        <v>2098</v>
      </c>
      <c r="U1857" s="180" t="s">
        <v>492</v>
      </c>
      <c r="V1857" s="180" t="s">
        <v>3064</v>
      </c>
      <c r="W1857" s="180" t="s">
        <v>3081</v>
      </c>
      <c r="X1857" s="180" t="s">
        <v>7398</v>
      </c>
      <c r="Y1857" s="180" t="s">
        <v>7334</v>
      </c>
      <c r="Z1857" s="180" t="s">
        <v>117</v>
      </c>
      <c r="AA1857" s="320"/>
      <c r="AE1857" s="320"/>
    </row>
    <row r="1858" spans="14:31" ht="14" x14ac:dyDescent="0.3">
      <c r="N1858" s="180" t="s">
        <v>3216</v>
      </c>
      <c r="O1858" s="180" t="s">
        <v>4309</v>
      </c>
      <c r="P1858" s="180" t="s">
        <v>320</v>
      </c>
      <c r="Q1858" s="180" t="s">
        <v>7924</v>
      </c>
      <c r="R1858" s="320"/>
      <c r="S1858" s="180" t="s">
        <v>672</v>
      </c>
      <c r="T1858" s="180" t="s">
        <v>2098</v>
      </c>
      <c r="U1858" s="180" t="s">
        <v>492</v>
      </c>
      <c r="V1858" s="180" t="s">
        <v>3064</v>
      </c>
      <c r="W1858" s="180" t="s">
        <v>3081</v>
      </c>
      <c r="X1858" s="180" t="s">
        <v>7432</v>
      </c>
      <c r="Y1858" s="180" t="s">
        <v>7431</v>
      </c>
      <c r="Z1858" s="180" t="s">
        <v>117</v>
      </c>
      <c r="AA1858" s="320"/>
      <c r="AE1858" s="320"/>
    </row>
    <row r="1859" spans="14:31" ht="14" x14ac:dyDescent="0.3">
      <c r="N1859" s="180" t="s">
        <v>3216</v>
      </c>
      <c r="O1859" s="180" t="s">
        <v>7926</v>
      </c>
      <c r="P1859" s="180" t="s">
        <v>320</v>
      </c>
      <c r="Q1859" s="180" t="s">
        <v>7925</v>
      </c>
      <c r="R1859" s="320"/>
      <c r="S1859" s="180" t="s">
        <v>672</v>
      </c>
      <c r="T1859" s="180" t="s">
        <v>2098</v>
      </c>
      <c r="U1859" s="180" t="s">
        <v>492</v>
      </c>
      <c r="V1859" s="180" t="s">
        <v>3064</v>
      </c>
      <c r="W1859" s="180" t="s">
        <v>3081</v>
      </c>
      <c r="X1859" s="180" t="s">
        <v>7461</v>
      </c>
      <c r="Y1859" s="180" t="s">
        <v>7460</v>
      </c>
      <c r="Z1859" s="180" t="s">
        <v>117</v>
      </c>
      <c r="AA1859" s="320"/>
      <c r="AE1859" s="320"/>
    </row>
    <row r="1860" spans="14:31" ht="14" x14ac:dyDescent="0.3">
      <c r="N1860" s="180" t="s">
        <v>3216</v>
      </c>
      <c r="O1860" s="180" t="s">
        <v>7928</v>
      </c>
      <c r="P1860" s="180" t="s">
        <v>320</v>
      </c>
      <c r="Q1860" s="180" t="s">
        <v>7927</v>
      </c>
      <c r="R1860" s="320"/>
      <c r="S1860" s="180" t="s">
        <v>672</v>
      </c>
      <c r="T1860" s="180" t="s">
        <v>2098</v>
      </c>
      <c r="U1860" s="180" t="s">
        <v>492</v>
      </c>
      <c r="V1860" s="180" t="s">
        <v>3064</v>
      </c>
      <c r="W1860" s="180" t="s">
        <v>3081</v>
      </c>
      <c r="X1860" s="180" t="s">
        <v>7430</v>
      </c>
      <c r="Y1860" s="180" t="s">
        <v>7429</v>
      </c>
      <c r="Z1860" s="180" t="s">
        <v>117</v>
      </c>
      <c r="AA1860" s="320"/>
      <c r="AE1860" s="320"/>
    </row>
    <row r="1861" spans="14:31" ht="14" x14ac:dyDescent="0.3">
      <c r="N1861" s="180" t="s">
        <v>3216</v>
      </c>
      <c r="O1861" s="180" t="s">
        <v>7920</v>
      </c>
      <c r="P1861" s="180" t="s">
        <v>320</v>
      </c>
      <c r="Q1861" s="180" t="s">
        <v>7919</v>
      </c>
      <c r="R1861" s="320"/>
      <c r="S1861" s="180" t="s">
        <v>672</v>
      </c>
      <c r="T1861" s="180" t="s">
        <v>2098</v>
      </c>
      <c r="U1861" s="180" t="s">
        <v>492</v>
      </c>
      <c r="V1861" s="180" t="s">
        <v>3064</v>
      </c>
      <c r="W1861" s="180" t="s">
        <v>3081</v>
      </c>
      <c r="X1861" s="180" t="s">
        <v>7418</v>
      </c>
      <c r="Y1861" s="180" t="s">
        <v>7417</v>
      </c>
      <c r="Z1861" s="180" t="s">
        <v>117</v>
      </c>
      <c r="AA1861" s="320"/>
      <c r="AE1861" s="320"/>
    </row>
    <row r="1862" spans="14:31" ht="14" x14ac:dyDescent="0.3">
      <c r="N1862" s="180" t="s">
        <v>3216</v>
      </c>
      <c r="O1862" s="180" t="s">
        <v>7922</v>
      </c>
      <c r="P1862" s="180" t="s">
        <v>320</v>
      </c>
      <c r="Q1862" s="180" t="s">
        <v>7921</v>
      </c>
      <c r="R1862" s="320"/>
      <c r="S1862" s="180" t="s">
        <v>672</v>
      </c>
      <c r="T1862" s="180" t="s">
        <v>2098</v>
      </c>
      <c r="U1862" s="180" t="s">
        <v>492</v>
      </c>
      <c r="V1862" s="180" t="s">
        <v>3064</v>
      </c>
      <c r="W1862" s="180" t="s">
        <v>3081</v>
      </c>
      <c r="X1862" s="180" t="s">
        <v>7426</v>
      </c>
      <c r="Y1862" s="180" t="s">
        <v>7425</v>
      </c>
      <c r="Z1862" s="180" t="s">
        <v>117</v>
      </c>
      <c r="AA1862" s="320"/>
      <c r="AE1862" s="320"/>
    </row>
    <row r="1863" spans="14:31" ht="14" x14ac:dyDescent="0.3">
      <c r="N1863" s="180" t="s">
        <v>3216</v>
      </c>
      <c r="O1863" s="180" t="s">
        <v>2332</v>
      </c>
      <c r="P1863" s="180" t="s">
        <v>320</v>
      </c>
      <c r="Q1863" s="180" t="s">
        <v>7934</v>
      </c>
      <c r="R1863" s="320"/>
      <c r="S1863" s="180" t="s">
        <v>672</v>
      </c>
      <c r="T1863" s="180" t="s">
        <v>2098</v>
      </c>
      <c r="U1863" s="180" t="s">
        <v>492</v>
      </c>
      <c r="V1863" s="180" t="s">
        <v>3064</v>
      </c>
      <c r="W1863" s="180" t="s">
        <v>3081</v>
      </c>
      <c r="X1863" s="180" t="s">
        <v>7422</v>
      </c>
      <c r="Y1863" s="180" t="s">
        <v>7421</v>
      </c>
      <c r="Z1863" s="180" t="s">
        <v>117</v>
      </c>
      <c r="AA1863" s="320"/>
      <c r="AE1863" s="320"/>
    </row>
    <row r="1864" spans="14:31" ht="14" x14ac:dyDescent="0.3">
      <c r="N1864" s="180" t="s">
        <v>3216</v>
      </c>
      <c r="O1864" s="180" t="s">
        <v>3633</v>
      </c>
      <c r="P1864" s="180" t="s">
        <v>320</v>
      </c>
      <c r="Q1864" s="180" t="s">
        <v>7929</v>
      </c>
      <c r="R1864" s="320"/>
      <c r="S1864" s="180" t="s">
        <v>672</v>
      </c>
      <c r="T1864" s="180" t="s">
        <v>2098</v>
      </c>
      <c r="U1864" s="180" t="s">
        <v>492</v>
      </c>
      <c r="V1864" s="180" t="s">
        <v>3064</v>
      </c>
      <c r="W1864" s="180" t="s">
        <v>3081</v>
      </c>
      <c r="X1864" s="180" t="s">
        <v>7428</v>
      </c>
      <c r="Y1864" s="180" t="s">
        <v>7427</v>
      </c>
      <c r="Z1864" s="180" t="s">
        <v>117</v>
      </c>
      <c r="AA1864" s="320"/>
      <c r="AE1864" s="320"/>
    </row>
    <row r="1865" spans="14:31" ht="14" x14ac:dyDescent="0.3">
      <c r="N1865" s="180" t="s">
        <v>3216</v>
      </c>
      <c r="O1865" s="180" t="s">
        <v>7931</v>
      </c>
      <c r="P1865" s="180" t="s">
        <v>320</v>
      </c>
      <c r="Q1865" s="180" t="s">
        <v>7930</v>
      </c>
      <c r="R1865" s="320"/>
      <c r="S1865" s="180" t="s">
        <v>672</v>
      </c>
      <c r="T1865" s="180" t="s">
        <v>2098</v>
      </c>
      <c r="U1865" s="180" t="s">
        <v>492</v>
      </c>
      <c r="V1865" s="180" t="s">
        <v>3064</v>
      </c>
      <c r="W1865" s="180" t="s">
        <v>3081</v>
      </c>
      <c r="X1865" s="180" t="s">
        <v>7405</v>
      </c>
      <c r="Y1865" s="180" t="s">
        <v>7404</v>
      </c>
      <c r="Z1865" s="180" t="s">
        <v>117</v>
      </c>
      <c r="AA1865" s="320"/>
      <c r="AE1865" s="320"/>
    </row>
    <row r="1866" spans="14:31" ht="14" x14ac:dyDescent="0.3">
      <c r="N1866" s="180" t="s">
        <v>3230</v>
      </c>
      <c r="O1866" s="180" t="s">
        <v>7962</v>
      </c>
      <c r="P1866" s="180" t="s">
        <v>322</v>
      </c>
      <c r="Q1866" s="180" t="s">
        <v>7961</v>
      </c>
      <c r="R1866" s="320"/>
      <c r="S1866" s="180" t="s">
        <v>672</v>
      </c>
      <c r="T1866" s="180" t="s">
        <v>2098</v>
      </c>
      <c r="U1866" s="180" t="s">
        <v>492</v>
      </c>
      <c r="V1866" s="180" t="s">
        <v>3064</v>
      </c>
      <c r="W1866" s="180" t="s">
        <v>3081</v>
      </c>
      <c r="X1866" s="180" t="s">
        <v>7407</v>
      </c>
      <c r="Y1866" s="180" t="s">
        <v>7406</v>
      </c>
      <c r="Z1866" s="180" t="s">
        <v>117</v>
      </c>
      <c r="AA1866" s="320"/>
      <c r="AE1866" s="320"/>
    </row>
    <row r="1867" spans="14:31" ht="14" x14ac:dyDescent="0.3">
      <c r="N1867" s="180" t="s">
        <v>3230</v>
      </c>
      <c r="O1867" s="180" t="s">
        <v>7959</v>
      </c>
      <c r="P1867" s="180" t="s">
        <v>322</v>
      </c>
      <c r="Q1867" s="180" t="s">
        <v>7958</v>
      </c>
      <c r="R1867" s="320"/>
      <c r="S1867" s="180" t="s">
        <v>672</v>
      </c>
      <c r="T1867" s="180" t="s">
        <v>2098</v>
      </c>
      <c r="U1867" s="180" t="s">
        <v>492</v>
      </c>
      <c r="V1867" s="180" t="s">
        <v>3064</v>
      </c>
      <c r="W1867" s="180" t="s">
        <v>3081</v>
      </c>
      <c r="X1867" s="180" t="s">
        <v>7464</v>
      </c>
      <c r="Y1867" s="180" t="s">
        <v>3201</v>
      </c>
      <c r="Z1867" s="180" t="s">
        <v>117</v>
      </c>
      <c r="AA1867" s="320"/>
      <c r="AE1867" s="320"/>
    </row>
    <row r="1868" spans="14:31" ht="14" x14ac:dyDescent="0.3">
      <c r="N1868" s="180" t="s">
        <v>3230</v>
      </c>
      <c r="O1868" s="180" t="s">
        <v>7955</v>
      </c>
      <c r="P1868" s="180" t="s">
        <v>322</v>
      </c>
      <c r="Q1868" s="180" t="s">
        <v>7954</v>
      </c>
      <c r="R1868" s="320"/>
      <c r="S1868" s="180" t="s">
        <v>672</v>
      </c>
      <c r="T1868" s="180" t="s">
        <v>2098</v>
      </c>
      <c r="U1868" s="180" t="s">
        <v>492</v>
      </c>
      <c r="V1868" s="180" t="s">
        <v>3064</v>
      </c>
      <c r="W1868" s="180" t="s">
        <v>3081</v>
      </c>
      <c r="X1868" s="180" t="s">
        <v>7420</v>
      </c>
      <c r="Y1868" s="180" t="s">
        <v>7419</v>
      </c>
      <c r="Z1868" s="180" t="s">
        <v>117</v>
      </c>
      <c r="AA1868" s="320"/>
      <c r="AE1868" s="320"/>
    </row>
    <row r="1869" spans="14:31" ht="14" x14ac:dyDescent="0.3">
      <c r="N1869" s="180" t="s">
        <v>3230</v>
      </c>
      <c r="O1869" s="180" t="s">
        <v>7966</v>
      </c>
      <c r="P1869" s="180" t="s">
        <v>322</v>
      </c>
      <c r="Q1869" s="180" t="s">
        <v>7965</v>
      </c>
      <c r="R1869" s="320"/>
      <c r="S1869" s="180" t="s">
        <v>672</v>
      </c>
      <c r="T1869" s="180" t="s">
        <v>2098</v>
      </c>
      <c r="U1869" s="180" t="s">
        <v>492</v>
      </c>
      <c r="V1869" s="180" t="s">
        <v>3064</v>
      </c>
      <c r="W1869" s="180" t="s">
        <v>3081</v>
      </c>
      <c r="X1869" s="180" t="s">
        <v>7457</v>
      </c>
      <c r="Y1869" s="180" t="s">
        <v>7456</v>
      </c>
      <c r="Z1869" s="180" t="s">
        <v>117</v>
      </c>
      <c r="AA1869" s="320"/>
      <c r="AE1869" s="320"/>
    </row>
    <row r="1870" spans="14:31" ht="14" x14ac:dyDescent="0.3">
      <c r="N1870" s="180" t="s">
        <v>3230</v>
      </c>
      <c r="O1870" s="180" t="s">
        <v>7940</v>
      </c>
      <c r="P1870" s="180" t="s">
        <v>322</v>
      </c>
      <c r="Q1870" s="180" t="s">
        <v>7939</v>
      </c>
      <c r="R1870" s="320"/>
      <c r="S1870" s="180" t="s">
        <v>672</v>
      </c>
      <c r="T1870" s="180" t="s">
        <v>2098</v>
      </c>
      <c r="U1870" s="180" t="s">
        <v>492</v>
      </c>
      <c r="V1870" s="180" t="s">
        <v>3064</v>
      </c>
      <c r="W1870" s="180" t="s">
        <v>3081</v>
      </c>
      <c r="X1870" s="180" t="s">
        <v>7415</v>
      </c>
      <c r="Y1870" s="180" t="s">
        <v>7414</v>
      </c>
      <c r="Z1870" s="180" t="s">
        <v>117</v>
      </c>
      <c r="AA1870" s="320"/>
      <c r="AE1870" s="320"/>
    </row>
    <row r="1871" spans="14:31" ht="14" x14ac:dyDescent="0.3">
      <c r="N1871" s="180" t="s">
        <v>3230</v>
      </c>
      <c r="O1871" s="180" t="s">
        <v>7951</v>
      </c>
      <c r="P1871" s="180" t="s">
        <v>322</v>
      </c>
      <c r="Q1871" s="180" t="s">
        <v>7950</v>
      </c>
      <c r="R1871" s="320"/>
      <c r="S1871" s="180" t="s">
        <v>672</v>
      </c>
      <c r="T1871" s="180" t="s">
        <v>2098</v>
      </c>
      <c r="U1871" s="180" t="s">
        <v>492</v>
      </c>
      <c r="V1871" s="180" t="s">
        <v>3064</v>
      </c>
      <c r="W1871" s="180" t="s">
        <v>3081</v>
      </c>
      <c r="X1871" s="180" t="s">
        <v>7408</v>
      </c>
      <c r="Y1871" s="180" t="s">
        <v>6007</v>
      </c>
      <c r="Z1871" s="180" t="s">
        <v>117</v>
      </c>
      <c r="AA1871" s="320"/>
      <c r="AE1871" s="320"/>
    </row>
    <row r="1872" spans="14:31" ht="14" x14ac:dyDescent="0.3">
      <c r="N1872" s="180" t="s">
        <v>3230</v>
      </c>
      <c r="O1872" s="180" t="s">
        <v>3439</v>
      </c>
      <c r="P1872" s="180" t="s">
        <v>322</v>
      </c>
      <c r="Q1872" s="180" t="s">
        <v>7947</v>
      </c>
      <c r="R1872" s="320"/>
      <c r="S1872" s="180" t="s">
        <v>672</v>
      </c>
      <c r="T1872" s="180" t="s">
        <v>2098</v>
      </c>
      <c r="U1872" s="180" t="s">
        <v>492</v>
      </c>
      <c r="V1872" s="180" t="s">
        <v>3064</v>
      </c>
      <c r="W1872" s="180" t="s">
        <v>3081</v>
      </c>
      <c r="X1872" s="180" t="s">
        <v>7459</v>
      </c>
      <c r="Y1872" s="180" t="s">
        <v>7458</v>
      </c>
      <c r="Z1872" s="180" t="s">
        <v>117</v>
      </c>
      <c r="AA1872" s="320"/>
      <c r="AE1872" s="320"/>
    </row>
    <row r="1873" spans="14:31" ht="14" x14ac:dyDescent="0.3">
      <c r="N1873" s="180" t="s">
        <v>3230</v>
      </c>
      <c r="O1873" s="180" t="s">
        <v>7944</v>
      </c>
      <c r="P1873" s="180" t="s">
        <v>322</v>
      </c>
      <c r="Q1873" s="180" t="s">
        <v>7943</v>
      </c>
      <c r="R1873" s="320"/>
      <c r="S1873" s="180" t="s">
        <v>672</v>
      </c>
      <c r="T1873" s="180" t="s">
        <v>2098</v>
      </c>
      <c r="U1873" s="180" t="s">
        <v>492</v>
      </c>
      <c r="V1873" s="180" t="s">
        <v>3064</v>
      </c>
      <c r="W1873" s="180" t="s">
        <v>3081</v>
      </c>
      <c r="X1873" s="180" t="s">
        <v>7403</v>
      </c>
      <c r="Y1873" s="180" t="s">
        <v>106</v>
      </c>
      <c r="Z1873" s="180" t="s">
        <v>117</v>
      </c>
      <c r="AA1873" s="320"/>
      <c r="AE1873" s="320"/>
    </row>
    <row r="1874" spans="14:31" ht="14" x14ac:dyDescent="0.3">
      <c r="N1874" s="180" t="s">
        <v>3230</v>
      </c>
      <c r="O1874" s="180" t="s">
        <v>7938</v>
      </c>
      <c r="P1874" s="180" t="s">
        <v>322</v>
      </c>
      <c r="Q1874" s="180" t="s">
        <v>7937</v>
      </c>
      <c r="R1874" s="320"/>
      <c r="S1874" s="180" t="s">
        <v>672</v>
      </c>
      <c r="T1874" s="180" t="s">
        <v>2098</v>
      </c>
      <c r="U1874" s="180" t="s">
        <v>492</v>
      </c>
      <c r="V1874" s="180" t="s">
        <v>3064</v>
      </c>
      <c r="W1874" s="180" t="s">
        <v>3081</v>
      </c>
      <c r="X1874" s="180" t="s">
        <v>7442</v>
      </c>
      <c r="Y1874" s="180" t="s">
        <v>7441</v>
      </c>
      <c r="Z1874" s="180" t="s">
        <v>117</v>
      </c>
      <c r="AA1874" s="320"/>
      <c r="AE1874" s="320"/>
    </row>
    <row r="1875" spans="14:31" ht="14" x14ac:dyDescent="0.3">
      <c r="N1875" s="180" t="s">
        <v>3215</v>
      </c>
      <c r="O1875" s="180" t="s">
        <v>618</v>
      </c>
      <c r="P1875" s="180" t="s">
        <v>324</v>
      </c>
      <c r="Q1875" s="180" t="s">
        <v>7979</v>
      </c>
      <c r="R1875" s="320"/>
      <c r="S1875" s="180" t="s">
        <v>672</v>
      </c>
      <c r="T1875" s="180" t="s">
        <v>2098</v>
      </c>
      <c r="U1875" s="180" t="s">
        <v>492</v>
      </c>
      <c r="V1875" s="180" t="s">
        <v>3064</v>
      </c>
      <c r="W1875" s="180" t="s">
        <v>3081</v>
      </c>
      <c r="X1875" s="180" t="s">
        <v>7455</v>
      </c>
      <c r="Y1875" s="180" t="s">
        <v>7454</v>
      </c>
      <c r="Z1875" s="180" t="s">
        <v>117</v>
      </c>
      <c r="AA1875" s="320"/>
      <c r="AE1875" s="320"/>
    </row>
    <row r="1876" spans="14:31" ht="14" x14ac:dyDescent="0.3">
      <c r="N1876" s="180" t="s">
        <v>3215</v>
      </c>
      <c r="O1876" s="180" t="s">
        <v>7972</v>
      </c>
      <c r="P1876" s="180" t="s">
        <v>324</v>
      </c>
      <c r="Q1876" s="180" t="s">
        <v>7971</v>
      </c>
      <c r="R1876" s="320"/>
      <c r="S1876" s="180" t="s">
        <v>672</v>
      </c>
      <c r="T1876" s="180" t="s">
        <v>2098</v>
      </c>
      <c r="U1876" s="180" t="s">
        <v>492</v>
      </c>
      <c r="V1876" s="180" t="s">
        <v>3064</v>
      </c>
      <c r="W1876" s="180" t="s">
        <v>3081</v>
      </c>
      <c r="X1876" s="180" t="s">
        <v>7393</v>
      </c>
      <c r="Y1876" s="180" t="s">
        <v>5677</v>
      </c>
      <c r="Z1876" s="180" t="s">
        <v>117</v>
      </c>
      <c r="AA1876" s="320"/>
      <c r="AE1876" s="320"/>
    </row>
    <row r="1877" spans="14:31" ht="14" x14ac:dyDescent="0.3">
      <c r="N1877" s="180" t="s">
        <v>3215</v>
      </c>
      <c r="O1877" s="180" t="s">
        <v>7969</v>
      </c>
      <c r="P1877" s="180" t="s">
        <v>324</v>
      </c>
      <c r="Q1877" s="180" t="s">
        <v>7968</v>
      </c>
      <c r="R1877" s="320"/>
      <c r="S1877" s="180" t="s">
        <v>672</v>
      </c>
      <c r="T1877" s="180" t="s">
        <v>2098</v>
      </c>
      <c r="U1877" s="180" t="s">
        <v>492</v>
      </c>
      <c r="V1877" s="180" t="s">
        <v>3064</v>
      </c>
      <c r="W1877" s="180" t="s">
        <v>3081</v>
      </c>
      <c r="X1877" s="180" t="s">
        <v>7409</v>
      </c>
      <c r="Y1877" s="180" t="s">
        <v>6019</v>
      </c>
      <c r="Z1877" s="180" t="s">
        <v>117</v>
      </c>
      <c r="AA1877" s="320"/>
      <c r="AE1877" s="320"/>
    </row>
    <row r="1878" spans="14:31" ht="14" x14ac:dyDescent="0.3">
      <c r="N1878" s="180" t="s">
        <v>3215</v>
      </c>
      <c r="O1878" s="180" t="s">
        <v>4165</v>
      </c>
      <c r="P1878" s="180" t="s">
        <v>324</v>
      </c>
      <c r="Q1878" s="180" t="s">
        <v>7985</v>
      </c>
      <c r="R1878" s="320"/>
      <c r="S1878" s="180" t="s">
        <v>672</v>
      </c>
      <c r="T1878" s="180" t="s">
        <v>2098</v>
      </c>
      <c r="U1878" s="180" t="s">
        <v>492</v>
      </c>
      <c r="V1878" s="180" t="s">
        <v>3064</v>
      </c>
      <c r="W1878" s="180" t="s">
        <v>3081</v>
      </c>
      <c r="X1878" s="180" t="s">
        <v>7395</v>
      </c>
      <c r="Y1878" s="180" t="s">
        <v>7394</v>
      </c>
      <c r="Z1878" s="180" t="s">
        <v>117</v>
      </c>
      <c r="AA1878" s="320"/>
      <c r="AE1878" s="320"/>
    </row>
    <row r="1879" spans="14:31" ht="14" x14ac:dyDescent="0.3">
      <c r="N1879" s="180" t="s">
        <v>3215</v>
      </c>
      <c r="O1879" s="180" t="s">
        <v>3068</v>
      </c>
      <c r="P1879" s="180" t="s">
        <v>324</v>
      </c>
      <c r="Q1879" s="180" t="s">
        <v>7982</v>
      </c>
      <c r="R1879" s="320"/>
      <c r="S1879" s="180" t="s">
        <v>672</v>
      </c>
      <c r="T1879" s="180" t="s">
        <v>2098</v>
      </c>
      <c r="U1879" s="180" t="s">
        <v>492</v>
      </c>
      <c r="V1879" s="180" t="s">
        <v>3064</v>
      </c>
      <c r="W1879" s="180" t="s">
        <v>3081</v>
      </c>
      <c r="X1879" s="180" t="s">
        <v>7444</v>
      </c>
      <c r="Y1879" s="180" t="s">
        <v>7443</v>
      </c>
      <c r="Z1879" s="180" t="s">
        <v>117</v>
      </c>
      <c r="AA1879" s="320"/>
      <c r="AE1879" s="320"/>
    </row>
    <row r="1880" spans="14:31" ht="14" x14ac:dyDescent="0.3">
      <c r="N1880" s="180" t="s">
        <v>3215</v>
      </c>
      <c r="O1880" s="180" t="s">
        <v>7976</v>
      </c>
      <c r="P1880" s="180" t="s">
        <v>324</v>
      </c>
      <c r="Q1880" s="180" t="s">
        <v>7975</v>
      </c>
      <c r="R1880" s="320"/>
      <c r="S1880" s="180" t="s">
        <v>672</v>
      </c>
      <c r="T1880" s="180" t="s">
        <v>2098</v>
      </c>
      <c r="U1880" s="180" t="s">
        <v>492</v>
      </c>
      <c r="V1880" s="180" t="s">
        <v>3064</v>
      </c>
      <c r="W1880" s="180" t="s">
        <v>3081</v>
      </c>
      <c r="X1880" s="180" t="s">
        <v>7446</v>
      </c>
      <c r="Y1880" s="180" t="s">
        <v>7445</v>
      </c>
      <c r="Z1880" s="180" t="s">
        <v>117</v>
      </c>
      <c r="AA1880" s="320"/>
      <c r="AE1880" s="320"/>
    </row>
    <row r="1881" spans="14:31" ht="14" x14ac:dyDescent="0.3">
      <c r="N1881" s="180" t="s">
        <v>3212</v>
      </c>
      <c r="O1881" s="180" t="s">
        <v>7996</v>
      </c>
      <c r="P1881" s="180" t="s">
        <v>326</v>
      </c>
      <c r="Q1881" s="180" t="s">
        <v>7995</v>
      </c>
      <c r="R1881" s="320"/>
      <c r="S1881" s="180" t="s">
        <v>672</v>
      </c>
      <c r="T1881" s="180" t="s">
        <v>2098</v>
      </c>
      <c r="U1881" s="180" t="s">
        <v>492</v>
      </c>
      <c r="V1881" s="180" t="s">
        <v>3064</v>
      </c>
      <c r="W1881" s="180" t="s">
        <v>3081</v>
      </c>
      <c r="X1881" s="180" t="s">
        <v>7452</v>
      </c>
      <c r="Y1881" s="180" t="s">
        <v>7451</v>
      </c>
      <c r="Z1881" s="180" t="s">
        <v>117</v>
      </c>
      <c r="AA1881" s="320"/>
      <c r="AE1881" s="320"/>
    </row>
    <row r="1882" spans="14:31" ht="14" x14ac:dyDescent="0.3">
      <c r="N1882" s="180" t="s">
        <v>3212</v>
      </c>
      <c r="O1882" s="180" t="s">
        <v>3212</v>
      </c>
      <c r="P1882" s="180" t="s">
        <v>326</v>
      </c>
      <c r="Q1882" s="180" t="s">
        <v>7988</v>
      </c>
      <c r="R1882" s="320"/>
      <c r="S1882" s="180" t="s">
        <v>672</v>
      </c>
      <c r="T1882" s="180" t="s">
        <v>2098</v>
      </c>
      <c r="U1882" s="180" t="s">
        <v>492</v>
      </c>
      <c r="V1882" s="180" t="s">
        <v>3064</v>
      </c>
      <c r="W1882" s="180" t="s">
        <v>3081</v>
      </c>
      <c r="X1882" s="180" t="s">
        <v>7434</v>
      </c>
      <c r="Y1882" s="180" t="s">
        <v>7433</v>
      </c>
      <c r="Z1882" s="180" t="s">
        <v>117</v>
      </c>
      <c r="AA1882" s="320"/>
      <c r="AE1882" s="320"/>
    </row>
    <row r="1883" spans="14:31" ht="14" x14ac:dyDescent="0.3">
      <c r="N1883" s="180" t="s">
        <v>3212</v>
      </c>
      <c r="O1883" s="180" t="s">
        <v>7992</v>
      </c>
      <c r="P1883" s="180" t="s">
        <v>326</v>
      </c>
      <c r="Q1883" s="180" t="s">
        <v>7991</v>
      </c>
      <c r="R1883" s="320"/>
      <c r="S1883" s="180" t="s">
        <v>672</v>
      </c>
      <c r="T1883" s="180" t="s">
        <v>2098</v>
      </c>
      <c r="U1883" s="180" t="s">
        <v>492</v>
      </c>
      <c r="V1883" s="180" t="s">
        <v>3064</v>
      </c>
      <c r="W1883" s="180" t="s">
        <v>3081</v>
      </c>
      <c r="X1883" s="180" t="s">
        <v>7463</v>
      </c>
      <c r="Y1883" s="180" t="s">
        <v>7462</v>
      </c>
      <c r="Z1883" s="180" t="s">
        <v>117</v>
      </c>
      <c r="AA1883" s="320"/>
      <c r="AE1883" s="320"/>
    </row>
    <row r="1884" spans="14:31" ht="14" x14ac:dyDescent="0.3">
      <c r="N1884" s="180" t="s">
        <v>3262</v>
      </c>
      <c r="O1884" s="180" t="s">
        <v>7049</v>
      </c>
      <c r="P1884" s="180" t="s">
        <v>24</v>
      </c>
      <c r="Q1884" s="180" t="s">
        <v>7048</v>
      </c>
      <c r="R1884" s="320"/>
      <c r="S1884" s="180" t="s">
        <v>672</v>
      </c>
      <c r="T1884" s="180" t="s">
        <v>2098</v>
      </c>
      <c r="U1884" s="180" t="s">
        <v>492</v>
      </c>
      <c r="V1884" s="180" t="s">
        <v>3064</v>
      </c>
      <c r="W1884" s="180" t="s">
        <v>3081</v>
      </c>
      <c r="X1884" s="180" t="s">
        <v>7400</v>
      </c>
      <c r="Y1884" s="180" t="s">
        <v>5424</v>
      </c>
      <c r="Z1884" s="180" t="s">
        <v>117</v>
      </c>
      <c r="AA1884" s="320"/>
      <c r="AE1884" s="320"/>
    </row>
    <row r="1885" spans="14:31" ht="14" x14ac:dyDescent="0.3">
      <c r="N1885" s="180" t="s">
        <v>3262</v>
      </c>
      <c r="O1885" s="180" t="s">
        <v>7058</v>
      </c>
      <c r="P1885" s="180" t="s">
        <v>24</v>
      </c>
      <c r="Q1885" s="180" t="s">
        <v>7057</v>
      </c>
      <c r="R1885" s="320"/>
      <c r="S1885" s="180" t="s">
        <v>672</v>
      </c>
      <c r="T1885" s="180" t="s">
        <v>2098</v>
      </c>
      <c r="U1885" s="180" t="s">
        <v>492</v>
      </c>
      <c r="V1885" s="180" t="s">
        <v>3064</v>
      </c>
      <c r="W1885" s="180" t="s">
        <v>3081</v>
      </c>
      <c r="X1885" s="180" t="s">
        <v>7450</v>
      </c>
      <c r="Y1885" s="180" t="s">
        <v>7449</v>
      </c>
      <c r="Z1885" s="180" t="s">
        <v>117</v>
      </c>
      <c r="AA1885" s="320"/>
      <c r="AE1885" s="320"/>
    </row>
    <row r="1886" spans="14:31" ht="14" x14ac:dyDescent="0.3">
      <c r="N1886" s="180" t="s">
        <v>3262</v>
      </c>
      <c r="O1886" s="180" t="s">
        <v>7052</v>
      </c>
      <c r="P1886" s="180" t="s">
        <v>24</v>
      </c>
      <c r="Q1886" s="180" t="s">
        <v>7051</v>
      </c>
      <c r="R1886" s="320"/>
      <c r="S1886" s="180" t="s">
        <v>672</v>
      </c>
      <c r="T1886" s="180" t="s">
        <v>2098</v>
      </c>
      <c r="U1886" s="180" t="s">
        <v>492</v>
      </c>
      <c r="V1886" s="180" t="s">
        <v>3064</v>
      </c>
      <c r="W1886" s="180" t="s">
        <v>3081</v>
      </c>
      <c r="X1886" s="180" t="s">
        <v>7448</v>
      </c>
      <c r="Y1886" s="180" t="s">
        <v>7447</v>
      </c>
      <c r="Z1886" s="180" t="s">
        <v>117</v>
      </c>
      <c r="AA1886" s="320"/>
      <c r="AE1886" s="320"/>
    </row>
    <row r="1887" spans="14:31" ht="14" x14ac:dyDescent="0.3">
      <c r="N1887" s="180" t="s">
        <v>3262</v>
      </c>
      <c r="O1887" s="180" t="s">
        <v>7047</v>
      </c>
      <c r="P1887" s="180" t="s">
        <v>24</v>
      </c>
      <c r="Q1887" s="180" t="s">
        <v>7046</v>
      </c>
      <c r="R1887" s="320"/>
      <c r="S1887" s="180" t="s">
        <v>672</v>
      </c>
      <c r="T1887" s="180" t="s">
        <v>2098</v>
      </c>
      <c r="U1887" s="180" t="s">
        <v>492</v>
      </c>
      <c r="V1887" s="180" t="s">
        <v>3064</v>
      </c>
      <c r="W1887" s="180" t="s">
        <v>3081</v>
      </c>
      <c r="X1887" s="180" t="s">
        <v>7416</v>
      </c>
      <c r="Y1887" s="180" t="s">
        <v>3188</v>
      </c>
      <c r="Z1887" s="180" t="s">
        <v>117</v>
      </c>
      <c r="AA1887" s="320"/>
      <c r="AE1887" s="320"/>
    </row>
    <row r="1888" spans="14:31" ht="14" x14ac:dyDescent="0.3">
      <c r="N1888" s="180" t="s">
        <v>3262</v>
      </c>
      <c r="O1888" s="180" t="s">
        <v>5840</v>
      </c>
      <c r="P1888" s="180" t="s">
        <v>24</v>
      </c>
      <c r="Q1888" s="180" t="s">
        <v>7059</v>
      </c>
      <c r="R1888" s="320"/>
      <c r="S1888" s="180" t="s">
        <v>672</v>
      </c>
      <c r="T1888" s="180" t="s">
        <v>2098</v>
      </c>
      <c r="U1888" s="180" t="s">
        <v>492</v>
      </c>
      <c r="V1888" s="180" t="s">
        <v>3064</v>
      </c>
      <c r="W1888" s="180" t="s">
        <v>3081</v>
      </c>
      <c r="X1888" s="180" t="s">
        <v>7438</v>
      </c>
      <c r="Y1888" s="180" t="s">
        <v>7437</v>
      </c>
      <c r="Z1888" s="180" t="s">
        <v>117</v>
      </c>
      <c r="AA1888" s="320"/>
      <c r="AE1888" s="320"/>
    </row>
    <row r="1889" spans="14:31" ht="14" x14ac:dyDescent="0.3">
      <c r="N1889" s="180" t="s">
        <v>3262</v>
      </c>
      <c r="O1889" s="180" t="s">
        <v>7056</v>
      </c>
      <c r="P1889" s="180" t="s">
        <v>24</v>
      </c>
      <c r="Q1889" s="180" t="s">
        <v>7055</v>
      </c>
      <c r="R1889" s="320"/>
      <c r="S1889" s="180" t="s">
        <v>672</v>
      </c>
      <c r="T1889" s="180" t="s">
        <v>2098</v>
      </c>
      <c r="U1889" s="180" t="s">
        <v>492</v>
      </c>
      <c r="V1889" s="180" t="s">
        <v>3064</v>
      </c>
      <c r="W1889" s="180" t="s">
        <v>3088</v>
      </c>
      <c r="X1889" s="180" t="s">
        <v>7776</v>
      </c>
      <c r="Y1889" s="180" t="s">
        <v>3088</v>
      </c>
      <c r="Z1889" s="180" t="s">
        <v>119</v>
      </c>
      <c r="AA1889" s="320"/>
      <c r="AE1889" s="320"/>
    </row>
    <row r="1890" spans="14:31" ht="14" x14ac:dyDescent="0.3">
      <c r="N1890" s="180" t="s">
        <v>3262</v>
      </c>
      <c r="O1890" s="180" t="s">
        <v>6656</v>
      </c>
      <c r="P1890" s="180" t="s">
        <v>24</v>
      </c>
      <c r="Q1890" s="180" t="s">
        <v>7050</v>
      </c>
      <c r="R1890" s="320"/>
      <c r="S1890" s="180" t="s">
        <v>672</v>
      </c>
      <c r="T1890" s="180" t="s">
        <v>2098</v>
      </c>
      <c r="U1890" s="180" t="s">
        <v>492</v>
      </c>
      <c r="V1890" s="180" t="s">
        <v>3064</v>
      </c>
      <c r="W1890" s="180" t="s">
        <v>3088</v>
      </c>
      <c r="X1890" s="180" t="s">
        <v>7734</v>
      </c>
      <c r="Y1890" s="180" t="s">
        <v>7733</v>
      </c>
      <c r="Z1890" s="180" t="s">
        <v>119</v>
      </c>
      <c r="AA1890" s="320"/>
      <c r="AE1890" s="320"/>
    </row>
    <row r="1891" spans="14:31" ht="14" x14ac:dyDescent="0.3">
      <c r="N1891" s="180" t="s">
        <v>3262</v>
      </c>
      <c r="O1891" s="180" t="s">
        <v>3262</v>
      </c>
      <c r="P1891" s="180" t="s">
        <v>24</v>
      </c>
      <c r="Q1891" s="180" t="s">
        <v>7045</v>
      </c>
      <c r="R1891" s="320"/>
      <c r="S1891" s="180" t="s">
        <v>672</v>
      </c>
      <c r="T1891" s="180" t="s">
        <v>2098</v>
      </c>
      <c r="U1891" s="180" t="s">
        <v>492</v>
      </c>
      <c r="V1891" s="180" t="s">
        <v>3064</v>
      </c>
      <c r="W1891" s="180" t="s">
        <v>3088</v>
      </c>
      <c r="X1891" s="180" t="s">
        <v>7726</v>
      </c>
      <c r="Y1891" s="180" t="s">
        <v>3951</v>
      </c>
      <c r="Z1891" s="180" t="s">
        <v>119</v>
      </c>
      <c r="AA1891" s="320"/>
      <c r="AE1891" s="320"/>
    </row>
    <row r="1892" spans="14:31" ht="14" x14ac:dyDescent="0.3">
      <c r="N1892" s="180" t="s">
        <v>3262</v>
      </c>
      <c r="O1892" s="180" t="s">
        <v>7054</v>
      </c>
      <c r="P1892" s="180" t="s">
        <v>24</v>
      </c>
      <c r="Q1892" s="180" t="s">
        <v>7053</v>
      </c>
      <c r="R1892" s="320"/>
      <c r="S1892" s="180" t="s">
        <v>672</v>
      </c>
      <c r="T1892" s="180" t="s">
        <v>2098</v>
      </c>
      <c r="U1892" s="180" t="s">
        <v>492</v>
      </c>
      <c r="V1892" s="180" t="s">
        <v>3064</v>
      </c>
      <c r="W1892" s="180" t="s">
        <v>3088</v>
      </c>
      <c r="X1892" s="180" t="s">
        <v>7741</v>
      </c>
      <c r="Y1892" s="180" t="s">
        <v>7740</v>
      </c>
      <c r="Z1892" s="180" t="s">
        <v>119</v>
      </c>
      <c r="AA1892" s="320"/>
      <c r="AE1892" s="320"/>
    </row>
    <row r="1893" spans="14:31" ht="14" x14ac:dyDescent="0.3">
      <c r="N1893" s="180" t="s">
        <v>3262</v>
      </c>
      <c r="O1893" s="180" t="s">
        <v>7061</v>
      </c>
      <c r="P1893" s="180" t="s">
        <v>24</v>
      </c>
      <c r="Q1893" s="180" t="s">
        <v>7060</v>
      </c>
      <c r="R1893" s="320"/>
      <c r="S1893" s="180" t="s">
        <v>672</v>
      </c>
      <c r="T1893" s="180" t="s">
        <v>2098</v>
      </c>
      <c r="U1893" s="180" t="s">
        <v>492</v>
      </c>
      <c r="V1893" s="180" t="s">
        <v>3064</v>
      </c>
      <c r="W1893" s="180" t="s">
        <v>3088</v>
      </c>
      <c r="X1893" s="180" t="s">
        <v>7780</v>
      </c>
      <c r="Y1893" s="180" t="s">
        <v>7779</v>
      </c>
      <c r="Z1893" s="180" t="s">
        <v>119</v>
      </c>
      <c r="AA1893" s="320"/>
      <c r="AE1893" s="320"/>
    </row>
    <row r="1894" spans="14:31" ht="14" x14ac:dyDescent="0.3">
      <c r="N1894" s="180" t="s">
        <v>3079</v>
      </c>
      <c r="O1894" s="180" t="s">
        <v>8222</v>
      </c>
      <c r="P1894" s="180" t="s">
        <v>125</v>
      </c>
      <c r="Q1894" s="180" t="s">
        <v>8223</v>
      </c>
      <c r="R1894" s="320"/>
      <c r="S1894" s="180" t="s">
        <v>672</v>
      </c>
      <c r="T1894" s="180" t="s">
        <v>2098</v>
      </c>
      <c r="U1894" s="180" t="s">
        <v>492</v>
      </c>
      <c r="V1894" s="180" t="s">
        <v>3064</v>
      </c>
      <c r="W1894" s="180" t="s">
        <v>3088</v>
      </c>
      <c r="X1894" s="180" t="s">
        <v>7704</v>
      </c>
      <c r="Y1894" s="180" t="s">
        <v>5596</v>
      </c>
      <c r="Z1894" s="180" t="s">
        <v>119</v>
      </c>
      <c r="AA1894" s="320"/>
      <c r="AE1894" s="320"/>
    </row>
    <row r="1895" spans="14:31" ht="14" x14ac:dyDescent="0.3">
      <c r="N1895" s="180" t="s">
        <v>3079</v>
      </c>
      <c r="O1895" s="180" t="s">
        <v>5431</v>
      </c>
      <c r="P1895" s="180" t="s">
        <v>125</v>
      </c>
      <c r="Q1895" s="180" t="s">
        <v>8224</v>
      </c>
      <c r="R1895" s="320"/>
      <c r="S1895" s="180" t="s">
        <v>672</v>
      </c>
      <c r="T1895" s="180" t="s">
        <v>2098</v>
      </c>
      <c r="U1895" s="180" t="s">
        <v>492</v>
      </c>
      <c r="V1895" s="180" t="s">
        <v>3064</v>
      </c>
      <c r="W1895" s="180" t="s">
        <v>3088</v>
      </c>
      <c r="X1895" s="180" t="s">
        <v>7653</v>
      </c>
      <c r="Y1895" s="180" t="s">
        <v>7652</v>
      </c>
      <c r="Z1895" s="180" t="s">
        <v>119</v>
      </c>
      <c r="AA1895" s="320"/>
      <c r="AE1895" s="320"/>
    </row>
    <row r="1896" spans="14:31" ht="14" x14ac:dyDescent="0.3">
      <c r="N1896" s="180" t="s">
        <v>3079</v>
      </c>
      <c r="O1896" s="180" t="s">
        <v>8225</v>
      </c>
      <c r="P1896" s="180" t="s">
        <v>125</v>
      </c>
      <c r="Q1896" s="180" t="s">
        <v>8226</v>
      </c>
      <c r="R1896" s="320"/>
      <c r="S1896" s="180" t="s">
        <v>672</v>
      </c>
      <c r="T1896" s="180" t="s">
        <v>2098</v>
      </c>
      <c r="U1896" s="180" t="s">
        <v>492</v>
      </c>
      <c r="V1896" s="180" t="s">
        <v>3064</v>
      </c>
      <c r="W1896" s="180" t="s">
        <v>3088</v>
      </c>
      <c r="X1896" s="180" t="s">
        <v>7670</v>
      </c>
      <c r="Y1896" s="180" t="s">
        <v>7669</v>
      </c>
      <c r="Z1896" s="180" t="s">
        <v>119</v>
      </c>
      <c r="AA1896" s="320"/>
      <c r="AE1896" s="320"/>
    </row>
    <row r="1897" spans="14:31" ht="14" x14ac:dyDescent="0.3">
      <c r="N1897" s="180" t="s">
        <v>3079</v>
      </c>
      <c r="O1897" s="180" t="s">
        <v>3188</v>
      </c>
      <c r="P1897" s="180" t="s">
        <v>125</v>
      </c>
      <c r="Q1897" s="180" t="s">
        <v>8227</v>
      </c>
      <c r="R1897" s="320"/>
      <c r="S1897" s="180" t="s">
        <v>672</v>
      </c>
      <c r="T1897" s="180" t="s">
        <v>2098</v>
      </c>
      <c r="U1897" s="180" t="s">
        <v>492</v>
      </c>
      <c r="V1897" s="180" t="s">
        <v>3064</v>
      </c>
      <c r="W1897" s="180" t="s">
        <v>3088</v>
      </c>
      <c r="X1897" s="180" t="s">
        <v>7738</v>
      </c>
      <c r="Y1897" s="180" t="s">
        <v>7737</v>
      </c>
      <c r="Z1897" s="180" t="s">
        <v>119</v>
      </c>
      <c r="AA1897" s="320"/>
      <c r="AE1897" s="320"/>
    </row>
    <row r="1898" spans="14:31" ht="14" x14ac:dyDescent="0.3">
      <c r="N1898" s="180" t="s">
        <v>3079</v>
      </c>
      <c r="O1898" s="180" t="s">
        <v>8228</v>
      </c>
      <c r="P1898" s="180" t="s">
        <v>125</v>
      </c>
      <c r="Q1898" s="180" t="s">
        <v>8229</v>
      </c>
      <c r="R1898" s="320"/>
      <c r="S1898" s="180" t="s">
        <v>672</v>
      </c>
      <c r="T1898" s="180" t="s">
        <v>2098</v>
      </c>
      <c r="U1898" s="180" t="s">
        <v>492</v>
      </c>
      <c r="V1898" s="180" t="s">
        <v>3064</v>
      </c>
      <c r="W1898" s="180" t="s">
        <v>3088</v>
      </c>
      <c r="X1898" s="180" t="s">
        <v>7730</v>
      </c>
      <c r="Y1898" s="180" t="s">
        <v>7729</v>
      </c>
      <c r="Z1898" s="180" t="s">
        <v>119</v>
      </c>
      <c r="AA1898" s="320"/>
      <c r="AE1898" s="320"/>
    </row>
    <row r="1899" spans="14:31" ht="14" x14ac:dyDescent="0.3">
      <c r="N1899" s="180" t="s">
        <v>3079</v>
      </c>
      <c r="O1899" s="180" t="s">
        <v>2646</v>
      </c>
      <c r="P1899" s="180" t="s">
        <v>125</v>
      </c>
      <c r="Q1899" s="180" t="s">
        <v>8230</v>
      </c>
      <c r="R1899" s="320"/>
      <c r="S1899" s="180" t="s">
        <v>672</v>
      </c>
      <c r="T1899" s="180" t="s">
        <v>2098</v>
      </c>
      <c r="U1899" s="180" t="s">
        <v>492</v>
      </c>
      <c r="V1899" s="180" t="s">
        <v>3064</v>
      </c>
      <c r="W1899" s="180" t="s">
        <v>3088</v>
      </c>
      <c r="X1899" s="180" t="s">
        <v>7660</v>
      </c>
      <c r="Y1899" s="180" t="s">
        <v>7659</v>
      </c>
      <c r="Z1899" s="180" t="s">
        <v>119</v>
      </c>
      <c r="AA1899" s="320"/>
      <c r="AE1899" s="320"/>
    </row>
    <row r="1900" spans="14:31" ht="14" x14ac:dyDescent="0.3">
      <c r="N1900" s="180" t="s">
        <v>3079</v>
      </c>
      <c r="O1900" s="180" t="s">
        <v>8231</v>
      </c>
      <c r="P1900" s="180" t="s">
        <v>125</v>
      </c>
      <c r="Q1900" s="180" t="s">
        <v>8232</v>
      </c>
      <c r="R1900" s="320"/>
      <c r="S1900" s="180" t="s">
        <v>672</v>
      </c>
      <c r="T1900" s="180" t="s">
        <v>2098</v>
      </c>
      <c r="U1900" s="180" t="s">
        <v>492</v>
      </c>
      <c r="V1900" s="180" t="s">
        <v>3064</v>
      </c>
      <c r="W1900" s="180" t="s">
        <v>3088</v>
      </c>
      <c r="X1900" s="180" t="s">
        <v>7673</v>
      </c>
      <c r="Y1900" s="180" t="s">
        <v>7672</v>
      </c>
      <c r="Z1900" s="180" t="s">
        <v>119</v>
      </c>
      <c r="AA1900" s="320"/>
      <c r="AE1900" s="320"/>
    </row>
    <row r="1901" spans="14:31" ht="14" x14ac:dyDescent="0.3">
      <c r="N1901" s="180" t="s">
        <v>3079</v>
      </c>
      <c r="O1901" s="180" t="s">
        <v>8233</v>
      </c>
      <c r="P1901" s="180" t="s">
        <v>125</v>
      </c>
      <c r="Q1901" s="180" t="s">
        <v>8234</v>
      </c>
      <c r="R1901" s="320"/>
      <c r="S1901" s="180" t="s">
        <v>672</v>
      </c>
      <c r="T1901" s="180" t="s">
        <v>2098</v>
      </c>
      <c r="U1901" s="180" t="s">
        <v>492</v>
      </c>
      <c r="V1901" s="180" t="s">
        <v>3064</v>
      </c>
      <c r="W1901" s="180" t="s">
        <v>3088</v>
      </c>
      <c r="X1901" s="180" t="s">
        <v>7676</v>
      </c>
      <c r="Y1901" s="180" t="s">
        <v>7675</v>
      </c>
      <c r="Z1901" s="180" t="s">
        <v>119</v>
      </c>
      <c r="AA1901" s="320"/>
      <c r="AE1901" s="320"/>
    </row>
    <row r="1902" spans="14:31" ht="14" x14ac:dyDescent="0.3">
      <c r="N1902" s="180" t="s">
        <v>3079</v>
      </c>
      <c r="O1902" s="180" t="s">
        <v>3079</v>
      </c>
      <c r="P1902" s="180" t="s">
        <v>125</v>
      </c>
      <c r="Q1902" s="180" t="s">
        <v>8235</v>
      </c>
      <c r="R1902" s="320"/>
      <c r="S1902" s="180" t="s">
        <v>672</v>
      </c>
      <c r="T1902" s="180" t="s">
        <v>2098</v>
      </c>
      <c r="U1902" s="180" t="s">
        <v>492</v>
      </c>
      <c r="V1902" s="180" t="s">
        <v>3064</v>
      </c>
      <c r="W1902" s="180" t="s">
        <v>3088</v>
      </c>
      <c r="X1902" s="180" t="s">
        <v>7804</v>
      </c>
      <c r="Y1902" s="180" t="s">
        <v>3070</v>
      </c>
      <c r="Z1902" s="180" t="s">
        <v>119</v>
      </c>
      <c r="AA1902" s="320"/>
      <c r="AE1902" s="320"/>
    </row>
    <row r="1903" spans="14:31" ht="14" x14ac:dyDescent="0.3">
      <c r="N1903" s="180" t="s">
        <v>3079</v>
      </c>
      <c r="O1903" s="180" t="s">
        <v>8236</v>
      </c>
      <c r="P1903" s="180" t="s">
        <v>125</v>
      </c>
      <c r="Q1903" s="180" t="s">
        <v>8237</v>
      </c>
      <c r="R1903" s="320"/>
      <c r="S1903" s="180" t="s">
        <v>672</v>
      </c>
      <c r="T1903" s="180" t="s">
        <v>2098</v>
      </c>
      <c r="U1903" s="180" t="s">
        <v>492</v>
      </c>
      <c r="V1903" s="180" t="s">
        <v>3064</v>
      </c>
      <c r="W1903" s="180" t="s">
        <v>3088</v>
      </c>
      <c r="X1903" s="180" t="s">
        <v>7662</v>
      </c>
      <c r="Y1903" s="180" t="s">
        <v>5145</v>
      </c>
      <c r="Z1903" s="180" t="s">
        <v>119</v>
      </c>
      <c r="AA1903" s="320"/>
      <c r="AE1903" s="320"/>
    </row>
    <row r="1904" spans="14:31" ht="14" x14ac:dyDescent="0.3">
      <c r="N1904" s="180" t="s">
        <v>3079</v>
      </c>
      <c r="O1904" s="180" t="s">
        <v>8238</v>
      </c>
      <c r="P1904" s="180" t="s">
        <v>125</v>
      </c>
      <c r="Q1904" s="180" t="s">
        <v>8239</v>
      </c>
      <c r="R1904" s="320"/>
      <c r="S1904" s="180" t="s">
        <v>672</v>
      </c>
      <c r="T1904" s="180" t="s">
        <v>2098</v>
      </c>
      <c r="U1904" s="180" t="s">
        <v>492</v>
      </c>
      <c r="V1904" s="180" t="s">
        <v>3064</v>
      </c>
      <c r="W1904" s="180" t="s">
        <v>3088</v>
      </c>
      <c r="X1904" s="180" t="s">
        <v>7753</v>
      </c>
      <c r="Y1904" s="180" t="s">
        <v>7752</v>
      </c>
      <c r="Z1904" s="180" t="s">
        <v>119</v>
      </c>
      <c r="AA1904" s="320"/>
      <c r="AE1904" s="320"/>
    </row>
    <row r="1905" spans="14:31" ht="14" x14ac:dyDescent="0.3">
      <c r="N1905" s="180" t="s">
        <v>3079</v>
      </c>
      <c r="O1905" s="180" t="s">
        <v>8240</v>
      </c>
      <c r="P1905" s="180" t="s">
        <v>125</v>
      </c>
      <c r="Q1905" s="180" t="s">
        <v>8241</v>
      </c>
      <c r="R1905" s="320"/>
      <c r="S1905" s="180" t="s">
        <v>672</v>
      </c>
      <c r="T1905" s="180" t="s">
        <v>2098</v>
      </c>
      <c r="U1905" s="180" t="s">
        <v>492</v>
      </c>
      <c r="V1905" s="180" t="s">
        <v>3064</v>
      </c>
      <c r="W1905" s="180" t="s">
        <v>3088</v>
      </c>
      <c r="X1905" s="180" t="s">
        <v>7756</v>
      </c>
      <c r="Y1905" s="180" t="s">
        <v>7755</v>
      </c>
      <c r="Z1905" s="180" t="s">
        <v>119</v>
      </c>
      <c r="AA1905" s="320"/>
      <c r="AE1905" s="320"/>
    </row>
    <row r="1906" spans="14:31" ht="14" x14ac:dyDescent="0.3">
      <c r="N1906" s="180" t="s">
        <v>3079</v>
      </c>
      <c r="O1906" s="180" t="s">
        <v>8242</v>
      </c>
      <c r="P1906" s="180" t="s">
        <v>125</v>
      </c>
      <c r="Q1906" s="180" t="s">
        <v>8243</v>
      </c>
      <c r="R1906" s="320"/>
      <c r="S1906" s="180" t="s">
        <v>672</v>
      </c>
      <c r="T1906" s="180" t="s">
        <v>2098</v>
      </c>
      <c r="U1906" s="180" t="s">
        <v>492</v>
      </c>
      <c r="V1906" s="180" t="s">
        <v>3064</v>
      </c>
      <c r="W1906" s="180" t="s">
        <v>3088</v>
      </c>
      <c r="X1906" s="180" t="s">
        <v>7805</v>
      </c>
      <c r="Y1906" s="180" t="s">
        <v>3201</v>
      </c>
      <c r="Z1906" s="180" t="s">
        <v>119</v>
      </c>
      <c r="AA1906" s="320"/>
      <c r="AE1906" s="320"/>
    </row>
    <row r="1907" spans="14:31" ht="14" x14ac:dyDescent="0.3">
      <c r="N1907" s="180" t="s">
        <v>3079</v>
      </c>
      <c r="O1907" s="180" t="s">
        <v>8244</v>
      </c>
      <c r="P1907" s="180" t="s">
        <v>125</v>
      </c>
      <c r="Q1907" s="180" t="s">
        <v>8245</v>
      </c>
      <c r="R1907" s="320"/>
      <c r="S1907" s="180" t="s">
        <v>672</v>
      </c>
      <c r="T1907" s="180" t="s">
        <v>2098</v>
      </c>
      <c r="U1907" s="180" t="s">
        <v>492</v>
      </c>
      <c r="V1907" s="180" t="s">
        <v>3064</v>
      </c>
      <c r="W1907" s="180" t="s">
        <v>3088</v>
      </c>
      <c r="X1907" s="180" t="s">
        <v>7635</v>
      </c>
      <c r="Y1907" s="180" t="s">
        <v>7634</v>
      </c>
      <c r="Z1907" s="180" t="s">
        <v>119</v>
      </c>
      <c r="AA1907" s="320"/>
      <c r="AE1907" s="320"/>
    </row>
    <row r="1908" spans="14:31" ht="14" x14ac:dyDescent="0.3">
      <c r="N1908" s="180" t="s">
        <v>3132</v>
      </c>
      <c r="O1908" s="180" t="s">
        <v>705</v>
      </c>
      <c r="P1908" s="180" t="s">
        <v>367</v>
      </c>
      <c r="Q1908" s="180" t="s">
        <v>8246</v>
      </c>
      <c r="R1908" s="320"/>
      <c r="S1908" s="180" t="s">
        <v>672</v>
      </c>
      <c r="T1908" s="180" t="s">
        <v>2098</v>
      </c>
      <c r="U1908" s="180" t="s">
        <v>492</v>
      </c>
      <c r="V1908" s="180" t="s">
        <v>3064</v>
      </c>
      <c r="W1908" s="180" t="s">
        <v>3088</v>
      </c>
      <c r="X1908" s="180" t="s">
        <v>7787</v>
      </c>
      <c r="Y1908" s="180" t="s">
        <v>7786</v>
      </c>
      <c r="Z1908" s="180" t="s">
        <v>119</v>
      </c>
      <c r="AA1908" s="320"/>
      <c r="AE1908" s="320"/>
    </row>
    <row r="1909" spans="14:31" ht="14" x14ac:dyDescent="0.3">
      <c r="N1909" s="180" t="s">
        <v>3132</v>
      </c>
      <c r="O1909" s="180" t="s">
        <v>8247</v>
      </c>
      <c r="P1909" s="180" t="s">
        <v>367</v>
      </c>
      <c r="Q1909" s="180" t="s">
        <v>8248</v>
      </c>
      <c r="R1909" s="320"/>
      <c r="S1909" s="180" t="s">
        <v>672</v>
      </c>
      <c r="T1909" s="180" t="s">
        <v>2098</v>
      </c>
      <c r="U1909" s="180" t="s">
        <v>492</v>
      </c>
      <c r="V1909" s="180" t="s">
        <v>3064</v>
      </c>
      <c r="W1909" s="180" t="s">
        <v>3088</v>
      </c>
      <c r="X1909" s="180" t="s">
        <v>7649</v>
      </c>
      <c r="Y1909" s="180" t="s">
        <v>7648</v>
      </c>
      <c r="Z1909" s="180" t="s">
        <v>119</v>
      </c>
      <c r="AA1909" s="320"/>
      <c r="AE1909" s="320"/>
    </row>
    <row r="1910" spans="14:31" ht="14" x14ac:dyDescent="0.3">
      <c r="N1910" s="180" t="s">
        <v>3132</v>
      </c>
      <c r="O1910" s="180" t="s">
        <v>561</v>
      </c>
      <c r="P1910" s="180" t="s">
        <v>367</v>
      </c>
      <c r="Q1910" s="180" t="s">
        <v>8249</v>
      </c>
      <c r="R1910" s="320"/>
      <c r="S1910" s="180" t="s">
        <v>672</v>
      </c>
      <c r="T1910" s="180" t="s">
        <v>2098</v>
      </c>
      <c r="U1910" s="180" t="s">
        <v>492</v>
      </c>
      <c r="V1910" s="180" t="s">
        <v>3064</v>
      </c>
      <c r="W1910" s="180" t="s">
        <v>3088</v>
      </c>
      <c r="X1910" s="180" t="s">
        <v>7765</v>
      </c>
      <c r="Y1910" s="180" t="s">
        <v>7764</v>
      </c>
      <c r="Z1910" s="180" t="s">
        <v>119</v>
      </c>
      <c r="AA1910" s="320"/>
      <c r="AE1910" s="320"/>
    </row>
    <row r="1911" spans="14:31" ht="14" x14ac:dyDescent="0.3">
      <c r="N1911" s="180" t="s">
        <v>3132</v>
      </c>
      <c r="O1911" s="180" t="s">
        <v>8250</v>
      </c>
      <c r="P1911" s="180" t="s">
        <v>367</v>
      </c>
      <c r="Q1911" s="180" t="s">
        <v>8251</v>
      </c>
      <c r="R1911" s="320"/>
      <c r="S1911" s="180" t="s">
        <v>672</v>
      </c>
      <c r="T1911" s="180" t="s">
        <v>2098</v>
      </c>
      <c r="U1911" s="180" t="s">
        <v>492</v>
      </c>
      <c r="V1911" s="180" t="s">
        <v>3064</v>
      </c>
      <c r="W1911" s="180" t="s">
        <v>3088</v>
      </c>
      <c r="X1911" s="180" t="s">
        <v>7784</v>
      </c>
      <c r="Y1911" s="180" t="s">
        <v>7783</v>
      </c>
      <c r="Z1911" s="180" t="s">
        <v>119</v>
      </c>
      <c r="AA1911" s="320"/>
      <c r="AE1911" s="320"/>
    </row>
    <row r="1912" spans="14:31" ht="14" x14ac:dyDescent="0.3">
      <c r="N1912" s="180" t="s">
        <v>3132</v>
      </c>
      <c r="O1912" s="180" t="s">
        <v>8252</v>
      </c>
      <c r="P1912" s="180" t="s">
        <v>367</v>
      </c>
      <c r="Q1912" s="180" t="s">
        <v>8253</v>
      </c>
      <c r="R1912" s="320"/>
      <c r="S1912" s="180" t="s">
        <v>672</v>
      </c>
      <c r="T1912" s="180" t="s">
        <v>2098</v>
      </c>
      <c r="U1912" s="180" t="s">
        <v>492</v>
      </c>
      <c r="V1912" s="180" t="s">
        <v>3064</v>
      </c>
      <c r="W1912" s="180" t="s">
        <v>3088</v>
      </c>
      <c r="X1912" s="180" t="s">
        <v>7683</v>
      </c>
      <c r="Y1912" s="180" t="s">
        <v>7682</v>
      </c>
      <c r="Z1912" s="180" t="s">
        <v>119</v>
      </c>
      <c r="AA1912" s="320"/>
      <c r="AE1912" s="320"/>
    </row>
    <row r="1913" spans="14:31" ht="14" x14ac:dyDescent="0.3">
      <c r="N1913" s="180" t="s">
        <v>3132</v>
      </c>
      <c r="O1913" s="180" t="s">
        <v>8254</v>
      </c>
      <c r="P1913" s="180" t="s">
        <v>367</v>
      </c>
      <c r="Q1913" s="180" t="s">
        <v>8255</v>
      </c>
      <c r="R1913" s="320"/>
      <c r="S1913" s="180" t="s">
        <v>672</v>
      </c>
      <c r="T1913" s="180" t="s">
        <v>2098</v>
      </c>
      <c r="U1913" s="180" t="s">
        <v>492</v>
      </c>
      <c r="V1913" s="180" t="s">
        <v>3064</v>
      </c>
      <c r="W1913" s="180" t="s">
        <v>3088</v>
      </c>
      <c r="X1913" s="180" t="s">
        <v>7770</v>
      </c>
      <c r="Y1913" s="180" t="s">
        <v>6028</v>
      </c>
      <c r="Z1913" s="180" t="s">
        <v>119</v>
      </c>
      <c r="AA1913" s="320"/>
      <c r="AE1913" s="320"/>
    </row>
    <row r="1914" spans="14:31" ht="14" x14ac:dyDescent="0.3">
      <c r="N1914" s="180" t="s">
        <v>3132</v>
      </c>
      <c r="O1914" s="180" t="s">
        <v>8256</v>
      </c>
      <c r="P1914" s="180" t="s">
        <v>367</v>
      </c>
      <c r="Q1914" s="180" t="s">
        <v>8257</v>
      </c>
      <c r="R1914" s="320"/>
      <c r="S1914" s="180" t="s">
        <v>672</v>
      </c>
      <c r="T1914" s="180" t="s">
        <v>2098</v>
      </c>
      <c r="U1914" s="180" t="s">
        <v>492</v>
      </c>
      <c r="V1914" s="180" t="s">
        <v>3064</v>
      </c>
      <c r="W1914" s="180" t="s">
        <v>3088</v>
      </c>
      <c r="X1914" s="180" t="s">
        <v>7723</v>
      </c>
      <c r="Y1914" s="180" t="s">
        <v>7722</v>
      </c>
      <c r="Z1914" s="180" t="s">
        <v>119</v>
      </c>
      <c r="AA1914" s="320"/>
      <c r="AE1914" s="320"/>
    </row>
    <row r="1915" spans="14:31" ht="14" x14ac:dyDescent="0.3">
      <c r="N1915" s="180" t="s">
        <v>3132</v>
      </c>
      <c r="O1915" s="180" t="s">
        <v>8258</v>
      </c>
      <c r="P1915" s="180" t="s">
        <v>367</v>
      </c>
      <c r="Q1915" s="180" t="s">
        <v>8259</v>
      </c>
      <c r="R1915" s="320"/>
      <c r="S1915" s="180" t="s">
        <v>672</v>
      </c>
      <c r="T1915" s="180" t="s">
        <v>2098</v>
      </c>
      <c r="U1915" s="180" t="s">
        <v>492</v>
      </c>
      <c r="V1915" s="180" t="s">
        <v>3064</v>
      </c>
      <c r="W1915" s="180" t="s">
        <v>3088</v>
      </c>
      <c r="X1915" s="180" t="s">
        <v>7768</v>
      </c>
      <c r="Y1915" s="180" t="s">
        <v>7767</v>
      </c>
      <c r="Z1915" s="180" t="s">
        <v>119</v>
      </c>
      <c r="AA1915" s="320"/>
      <c r="AE1915" s="320"/>
    </row>
    <row r="1916" spans="14:31" ht="14" x14ac:dyDescent="0.3">
      <c r="N1916" s="180" t="s">
        <v>3132</v>
      </c>
      <c r="O1916" s="180" t="s">
        <v>8260</v>
      </c>
      <c r="P1916" s="180" t="s">
        <v>367</v>
      </c>
      <c r="Q1916" s="180" t="s">
        <v>8261</v>
      </c>
      <c r="R1916" s="320"/>
      <c r="S1916" s="180" t="s">
        <v>672</v>
      </c>
      <c r="T1916" s="180" t="s">
        <v>2098</v>
      </c>
      <c r="U1916" s="180" t="s">
        <v>492</v>
      </c>
      <c r="V1916" s="180" t="s">
        <v>3064</v>
      </c>
      <c r="W1916" s="180" t="s">
        <v>3088</v>
      </c>
      <c r="X1916" s="180" t="s">
        <v>7690</v>
      </c>
      <c r="Y1916" s="180" t="s">
        <v>7689</v>
      </c>
      <c r="Z1916" s="180" t="s">
        <v>119</v>
      </c>
      <c r="AA1916" s="320"/>
      <c r="AE1916" s="320"/>
    </row>
    <row r="1917" spans="14:31" ht="14" x14ac:dyDescent="0.3">
      <c r="N1917" s="180" t="s">
        <v>3132</v>
      </c>
      <c r="O1917" s="180" t="s">
        <v>8262</v>
      </c>
      <c r="P1917" s="180" t="s">
        <v>367</v>
      </c>
      <c r="Q1917" s="180" t="s">
        <v>8263</v>
      </c>
      <c r="R1917" s="320"/>
      <c r="S1917" s="180" t="s">
        <v>672</v>
      </c>
      <c r="T1917" s="180" t="s">
        <v>2098</v>
      </c>
      <c r="U1917" s="180" t="s">
        <v>492</v>
      </c>
      <c r="V1917" s="180" t="s">
        <v>3064</v>
      </c>
      <c r="W1917" s="180" t="s">
        <v>3088</v>
      </c>
      <c r="X1917" s="180" t="s">
        <v>7687</v>
      </c>
      <c r="Y1917" s="180" t="s">
        <v>7686</v>
      </c>
      <c r="Z1917" s="180" t="s">
        <v>119</v>
      </c>
      <c r="AA1917" s="320"/>
      <c r="AE1917" s="320"/>
    </row>
    <row r="1918" spans="14:31" ht="14" x14ac:dyDescent="0.3">
      <c r="N1918" s="180" t="s">
        <v>3132</v>
      </c>
      <c r="O1918" s="180" t="s">
        <v>8264</v>
      </c>
      <c r="P1918" s="180" t="s">
        <v>367</v>
      </c>
      <c r="Q1918" s="180" t="s">
        <v>8265</v>
      </c>
      <c r="R1918" s="320"/>
      <c r="S1918" s="180" t="s">
        <v>672</v>
      </c>
      <c r="T1918" s="180" t="s">
        <v>2098</v>
      </c>
      <c r="U1918" s="180" t="s">
        <v>492</v>
      </c>
      <c r="V1918" s="180" t="s">
        <v>3064</v>
      </c>
      <c r="W1918" s="180" t="s">
        <v>3088</v>
      </c>
      <c r="X1918" s="180" t="s">
        <v>7803</v>
      </c>
      <c r="Y1918" s="180" t="s">
        <v>7802</v>
      </c>
      <c r="Z1918" s="180" t="s">
        <v>119</v>
      </c>
      <c r="AA1918" s="320"/>
      <c r="AE1918" s="320"/>
    </row>
    <row r="1919" spans="14:31" ht="14" x14ac:dyDescent="0.3">
      <c r="N1919" s="180" t="s">
        <v>3132</v>
      </c>
      <c r="O1919" s="180" t="s">
        <v>8266</v>
      </c>
      <c r="P1919" s="180" t="s">
        <v>367</v>
      </c>
      <c r="Q1919" s="180" t="s">
        <v>8267</v>
      </c>
      <c r="R1919" s="320"/>
      <c r="S1919" s="180" t="s">
        <v>672</v>
      </c>
      <c r="T1919" s="180" t="s">
        <v>2098</v>
      </c>
      <c r="U1919" s="180" t="s">
        <v>492</v>
      </c>
      <c r="V1919" s="180" t="s">
        <v>3064</v>
      </c>
      <c r="W1919" s="180" t="s">
        <v>3088</v>
      </c>
      <c r="X1919" s="180" t="s">
        <v>7713</v>
      </c>
      <c r="Y1919" s="180" t="s">
        <v>4435</v>
      </c>
      <c r="Z1919" s="180" t="s">
        <v>119</v>
      </c>
      <c r="AA1919" s="320"/>
      <c r="AE1919" s="320"/>
    </row>
    <row r="1920" spans="14:31" ht="14" x14ac:dyDescent="0.3">
      <c r="N1920" s="180" t="s">
        <v>3132</v>
      </c>
      <c r="O1920" s="180" t="s">
        <v>8268</v>
      </c>
      <c r="P1920" s="180" t="s">
        <v>367</v>
      </c>
      <c r="Q1920" s="180" t="s">
        <v>8269</v>
      </c>
      <c r="R1920" s="320"/>
      <c r="S1920" s="180" t="s">
        <v>672</v>
      </c>
      <c r="T1920" s="180" t="s">
        <v>2098</v>
      </c>
      <c r="U1920" s="180" t="s">
        <v>492</v>
      </c>
      <c r="V1920" s="180" t="s">
        <v>3064</v>
      </c>
      <c r="W1920" s="180" t="s">
        <v>3088</v>
      </c>
      <c r="X1920" s="180" t="s">
        <v>7801</v>
      </c>
      <c r="Y1920" s="180" t="s">
        <v>7800</v>
      </c>
      <c r="Z1920" s="180" t="s">
        <v>119</v>
      </c>
      <c r="AA1920" s="320"/>
      <c r="AE1920" s="320"/>
    </row>
    <row r="1921" spans="14:31" ht="14" x14ac:dyDescent="0.3">
      <c r="N1921" s="180" t="s">
        <v>3132</v>
      </c>
      <c r="O1921" s="180" t="s">
        <v>8270</v>
      </c>
      <c r="P1921" s="180" t="s">
        <v>367</v>
      </c>
      <c r="Q1921" s="180" t="s">
        <v>8271</v>
      </c>
      <c r="R1921" s="320"/>
      <c r="S1921" s="180" t="s">
        <v>672</v>
      </c>
      <c r="T1921" s="180" t="s">
        <v>2098</v>
      </c>
      <c r="U1921" s="180" t="s">
        <v>492</v>
      </c>
      <c r="V1921" s="180" t="s">
        <v>3064</v>
      </c>
      <c r="W1921" s="180" t="s">
        <v>3088</v>
      </c>
      <c r="X1921" s="180" t="s">
        <v>7641</v>
      </c>
      <c r="Y1921" s="180" t="s">
        <v>1074</v>
      </c>
      <c r="Z1921" s="180" t="s">
        <v>119</v>
      </c>
      <c r="AA1921" s="320"/>
      <c r="AE1921" s="320"/>
    </row>
    <row r="1922" spans="14:31" ht="14" x14ac:dyDescent="0.3">
      <c r="N1922" s="180" t="s">
        <v>3132</v>
      </c>
      <c r="O1922" s="180" t="s">
        <v>8272</v>
      </c>
      <c r="P1922" s="180" t="s">
        <v>367</v>
      </c>
      <c r="Q1922" s="180" t="s">
        <v>8273</v>
      </c>
      <c r="R1922" s="320"/>
      <c r="S1922" s="180" t="s">
        <v>672</v>
      </c>
      <c r="T1922" s="180" t="s">
        <v>2098</v>
      </c>
      <c r="U1922" s="180" t="s">
        <v>492</v>
      </c>
      <c r="V1922" s="180" t="s">
        <v>3064</v>
      </c>
      <c r="W1922" s="180" t="s">
        <v>3088</v>
      </c>
      <c r="X1922" s="180" t="s">
        <v>7807</v>
      </c>
      <c r="Y1922" s="180" t="s">
        <v>7469</v>
      </c>
      <c r="Z1922" s="180" t="s">
        <v>119</v>
      </c>
      <c r="AA1922" s="320"/>
      <c r="AE1922" s="320"/>
    </row>
    <row r="1923" spans="14:31" ht="14" x14ac:dyDescent="0.3">
      <c r="N1923" s="180" t="s">
        <v>3132</v>
      </c>
      <c r="O1923" s="180" t="s">
        <v>8274</v>
      </c>
      <c r="P1923" s="180" t="s">
        <v>367</v>
      </c>
      <c r="Q1923" s="180" t="s">
        <v>8275</v>
      </c>
      <c r="R1923" s="320"/>
      <c r="S1923" s="180" t="s">
        <v>672</v>
      </c>
      <c r="T1923" s="180" t="s">
        <v>2098</v>
      </c>
      <c r="U1923" s="180" t="s">
        <v>492</v>
      </c>
      <c r="V1923" s="180" t="s">
        <v>3064</v>
      </c>
      <c r="W1923" s="180" t="s">
        <v>3088</v>
      </c>
      <c r="X1923" s="180" t="s">
        <v>7759</v>
      </c>
      <c r="Y1923" s="180" t="s">
        <v>3013</v>
      </c>
      <c r="Z1923" s="180" t="s">
        <v>119</v>
      </c>
      <c r="AA1923" s="320"/>
      <c r="AE1923" s="320"/>
    </row>
    <row r="1924" spans="14:31" ht="14" x14ac:dyDescent="0.3">
      <c r="N1924" s="180" t="s">
        <v>3132</v>
      </c>
      <c r="O1924" s="180" t="s">
        <v>8276</v>
      </c>
      <c r="P1924" s="180" t="s">
        <v>367</v>
      </c>
      <c r="Q1924" s="180" t="s">
        <v>8277</v>
      </c>
      <c r="R1924" s="320"/>
      <c r="S1924" s="180" t="s">
        <v>672</v>
      </c>
      <c r="T1924" s="180" t="s">
        <v>2098</v>
      </c>
      <c r="U1924" s="180" t="s">
        <v>492</v>
      </c>
      <c r="V1924" s="180" t="s">
        <v>3064</v>
      </c>
      <c r="W1924" s="180" t="s">
        <v>3088</v>
      </c>
      <c r="X1924" s="180" t="s">
        <v>7679</v>
      </c>
      <c r="Y1924" s="180" t="s">
        <v>7678</v>
      </c>
      <c r="Z1924" s="180" t="s">
        <v>119</v>
      </c>
      <c r="AA1924" s="320"/>
      <c r="AE1924" s="320"/>
    </row>
    <row r="1925" spans="14:31" ht="14" x14ac:dyDescent="0.3">
      <c r="N1925" s="180" t="s">
        <v>3132</v>
      </c>
      <c r="O1925" s="180" t="s">
        <v>4500</v>
      </c>
      <c r="P1925" s="180" t="s">
        <v>367</v>
      </c>
      <c r="Q1925" s="180" t="s">
        <v>8278</v>
      </c>
      <c r="R1925" s="320"/>
      <c r="S1925" s="180" t="s">
        <v>672</v>
      </c>
      <c r="T1925" s="180" t="s">
        <v>2098</v>
      </c>
      <c r="U1925" s="180" t="s">
        <v>492</v>
      </c>
      <c r="V1925" s="180" t="s">
        <v>3064</v>
      </c>
      <c r="W1925" s="180" t="s">
        <v>3088</v>
      </c>
      <c r="X1925" s="180" t="s">
        <v>7799</v>
      </c>
      <c r="Y1925" s="180" t="s">
        <v>7798</v>
      </c>
      <c r="Z1925" s="180" t="s">
        <v>119</v>
      </c>
      <c r="AA1925" s="320"/>
      <c r="AE1925" s="320"/>
    </row>
    <row r="1926" spans="14:31" ht="14" x14ac:dyDescent="0.3">
      <c r="N1926" s="180" t="s">
        <v>3132</v>
      </c>
      <c r="O1926" s="180" t="s">
        <v>8279</v>
      </c>
      <c r="P1926" s="180" t="s">
        <v>367</v>
      </c>
      <c r="Q1926" s="180" t="s">
        <v>8280</v>
      </c>
      <c r="R1926" s="320"/>
      <c r="S1926" s="180" t="s">
        <v>672</v>
      </c>
      <c r="T1926" s="180" t="s">
        <v>2098</v>
      </c>
      <c r="U1926" s="180" t="s">
        <v>492</v>
      </c>
      <c r="V1926" s="180" t="s">
        <v>3064</v>
      </c>
      <c r="W1926" s="180" t="s">
        <v>3088</v>
      </c>
      <c r="X1926" s="180" t="s">
        <v>7699</v>
      </c>
      <c r="Y1926" s="180" t="s">
        <v>7334</v>
      </c>
      <c r="Z1926" s="180" t="s">
        <v>119</v>
      </c>
      <c r="AA1926" s="320"/>
      <c r="AE1926" s="320"/>
    </row>
    <row r="1927" spans="14:31" ht="14" x14ac:dyDescent="0.3">
      <c r="N1927" s="180" t="s">
        <v>3129</v>
      </c>
      <c r="O1927" s="180" t="s">
        <v>2769</v>
      </c>
      <c r="P1927" s="180" t="s">
        <v>369</v>
      </c>
      <c r="Q1927" s="180" t="s">
        <v>8281</v>
      </c>
      <c r="R1927" s="320"/>
      <c r="S1927" s="180" t="s">
        <v>672</v>
      </c>
      <c r="T1927" s="180" t="s">
        <v>2098</v>
      </c>
      <c r="U1927" s="180" t="s">
        <v>492</v>
      </c>
      <c r="V1927" s="180" t="s">
        <v>3064</v>
      </c>
      <c r="W1927" s="180" t="s">
        <v>3088</v>
      </c>
      <c r="X1927" s="180" t="s">
        <v>7773</v>
      </c>
      <c r="Y1927" s="180" t="s">
        <v>7772</v>
      </c>
      <c r="Z1927" s="180" t="s">
        <v>119</v>
      </c>
      <c r="AA1927" s="320"/>
      <c r="AE1927" s="320"/>
    </row>
    <row r="1928" spans="14:31" ht="14" x14ac:dyDescent="0.3">
      <c r="N1928" s="180" t="s">
        <v>3129</v>
      </c>
      <c r="O1928" s="180" t="s">
        <v>1271</v>
      </c>
      <c r="P1928" s="180" t="s">
        <v>369</v>
      </c>
      <c r="Q1928" s="180" t="s">
        <v>8282</v>
      </c>
      <c r="R1928" s="320"/>
      <c r="S1928" s="180" t="s">
        <v>672</v>
      </c>
      <c r="T1928" s="180" t="s">
        <v>2098</v>
      </c>
      <c r="U1928" s="180" t="s">
        <v>492</v>
      </c>
      <c r="V1928" s="180" t="s">
        <v>3064</v>
      </c>
      <c r="W1928" s="180" t="s">
        <v>3088</v>
      </c>
      <c r="X1928" s="180" t="s">
        <v>7795</v>
      </c>
      <c r="Y1928" s="180" t="s">
        <v>7794</v>
      </c>
      <c r="Z1928" s="180" t="s">
        <v>119</v>
      </c>
      <c r="AA1928" s="320"/>
      <c r="AE1928" s="320"/>
    </row>
    <row r="1929" spans="14:31" ht="14" x14ac:dyDescent="0.3">
      <c r="N1929" s="180" t="s">
        <v>3129</v>
      </c>
      <c r="O1929" s="180" t="s">
        <v>8283</v>
      </c>
      <c r="P1929" s="180" t="s">
        <v>369</v>
      </c>
      <c r="Q1929" s="180" t="s">
        <v>8284</v>
      </c>
      <c r="R1929" s="320"/>
      <c r="S1929" s="180" t="s">
        <v>672</v>
      </c>
      <c r="T1929" s="180" t="s">
        <v>2098</v>
      </c>
      <c r="U1929" s="180" t="s">
        <v>492</v>
      </c>
      <c r="V1929" s="180" t="s">
        <v>3064</v>
      </c>
      <c r="W1929" s="180" t="s">
        <v>3088</v>
      </c>
      <c r="X1929" s="180" t="s">
        <v>7656</v>
      </c>
      <c r="Y1929" s="180" t="s">
        <v>3916</v>
      </c>
      <c r="Z1929" s="180" t="s">
        <v>119</v>
      </c>
      <c r="AA1929" s="320"/>
      <c r="AE1929" s="320"/>
    </row>
    <row r="1930" spans="14:31" ht="14" x14ac:dyDescent="0.3">
      <c r="N1930" s="180" t="s">
        <v>3129</v>
      </c>
      <c r="O1930" s="180" t="s">
        <v>8285</v>
      </c>
      <c r="P1930" s="180" t="s">
        <v>369</v>
      </c>
      <c r="Q1930" s="180" t="s">
        <v>8286</v>
      </c>
      <c r="R1930" s="320"/>
      <c r="S1930" s="180" t="s">
        <v>672</v>
      </c>
      <c r="T1930" s="180" t="s">
        <v>2098</v>
      </c>
      <c r="U1930" s="180" t="s">
        <v>492</v>
      </c>
      <c r="V1930" s="180" t="s">
        <v>3064</v>
      </c>
      <c r="W1930" s="180" t="s">
        <v>3088</v>
      </c>
      <c r="X1930" s="180" t="s">
        <v>7745</v>
      </c>
      <c r="Y1930" s="180" t="s">
        <v>7744</v>
      </c>
      <c r="Z1930" s="180" t="s">
        <v>119</v>
      </c>
      <c r="AA1930" s="320"/>
      <c r="AE1930" s="320"/>
    </row>
    <row r="1931" spans="14:31" ht="14" x14ac:dyDescent="0.3">
      <c r="N1931" s="180" t="s">
        <v>3129</v>
      </c>
      <c r="O1931" s="180" t="s">
        <v>3129</v>
      </c>
      <c r="P1931" s="180" t="s">
        <v>369</v>
      </c>
      <c r="Q1931" s="180" t="s">
        <v>8287</v>
      </c>
      <c r="R1931" s="320"/>
      <c r="S1931" s="180" t="s">
        <v>672</v>
      </c>
      <c r="T1931" s="180" t="s">
        <v>2098</v>
      </c>
      <c r="U1931" s="180" t="s">
        <v>492</v>
      </c>
      <c r="V1931" s="180" t="s">
        <v>3064</v>
      </c>
      <c r="W1931" s="180" t="s">
        <v>3088</v>
      </c>
      <c r="X1931" s="180" t="s">
        <v>7693</v>
      </c>
      <c r="Y1931" s="180" t="s">
        <v>7692</v>
      </c>
      <c r="Z1931" s="180" t="s">
        <v>119</v>
      </c>
      <c r="AA1931" s="320"/>
      <c r="AE1931" s="320"/>
    </row>
    <row r="1932" spans="14:31" ht="14" x14ac:dyDescent="0.3">
      <c r="N1932" s="180" t="s">
        <v>3176</v>
      </c>
      <c r="O1932" s="180" t="s">
        <v>4974</v>
      </c>
      <c r="P1932" s="180" t="s">
        <v>80</v>
      </c>
      <c r="Q1932" s="180" t="s">
        <v>4973</v>
      </c>
      <c r="R1932" s="320"/>
      <c r="S1932" s="180" t="s">
        <v>672</v>
      </c>
      <c r="T1932" s="180" t="s">
        <v>2098</v>
      </c>
      <c r="U1932" s="180" t="s">
        <v>492</v>
      </c>
      <c r="V1932" s="180" t="s">
        <v>3064</v>
      </c>
      <c r="W1932" s="180" t="s">
        <v>3088</v>
      </c>
      <c r="X1932" s="180" t="s">
        <v>7749</v>
      </c>
      <c r="Y1932" s="180" t="s">
        <v>7748</v>
      </c>
      <c r="Z1932" s="180" t="s">
        <v>119</v>
      </c>
      <c r="AA1932" s="320"/>
      <c r="AE1932" s="320"/>
    </row>
    <row r="1933" spans="14:31" ht="14" x14ac:dyDescent="0.3">
      <c r="N1933" s="180" t="s">
        <v>3176</v>
      </c>
      <c r="O1933" s="180" t="s">
        <v>4930</v>
      </c>
      <c r="P1933" s="180" t="s">
        <v>80</v>
      </c>
      <c r="Q1933" s="180" t="s">
        <v>4929</v>
      </c>
      <c r="R1933" s="320"/>
      <c r="S1933" s="180" t="s">
        <v>672</v>
      </c>
      <c r="T1933" s="180" t="s">
        <v>2098</v>
      </c>
      <c r="U1933" s="180" t="s">
        <v>492</v>
      </c>
      <c r="V1933" s="180" t="s">
        <v>3064</v>
      </c>
      <c r="W1933" s="180" t="s">
        <v>3088</v>
      </c>
      <c r="X1933" s="180" t="s">
        <v>7716</v>
      </c>
      <c r="Y1933" s="180" t="s">
        <v>7715</v>
      </c>
      <c r="Z1933" s="180" t="s">
        <v>119</v>
      </c>
      <c r="AA1933" s="320"/>
      <c r="AE1933" s="320"/>
    </row>
    <row r="1934" spans="14:31" ht="14" x14ac:dyDescent="0.3">
      <c r="N1934" s="180" t="s">
        <v>3176</v>
      </c>
      <c r="O1934" s="180" t="s">
        <v>4924</v>
      </c>
      <c r="P1934" s="180" t="s">
        <v>80</v>
      </c>
      <c r="Q1934" s="180" t="s">
        <v>4923</v>
      </c>
      <c r="R1934" s="320"/>
      <c r="S1934" s="180" t="s">
        <v>672</v>
      </c>
      <c r="T1934" s="180" t="s">
        <v>2098</v>
      </c>
      <c r="U1934" s="180" t="s">
        <v>492</v>
      </c>
      <c r="V1934" s="180" t="s">
        <v>3064</v>
      </c>
      <c r="W1934" s="180" t="s">
        <v>3088</v>
      </c>
      <c r="X1934" s="180" t="s">
        <v>7702</v>
      </c>
      <c r="Y1934" s="180" t="s">
        <v>7701</v>
      </c>
      <c r="Z1934" s="180" t="s">
        <v>119</v>
      </c>
      <c r="AA1934" s="320"/>
      <c r="AE1934" s="320"/>
    </row>
    <row r="1935" spans="14:31" ht="14" x14ac:dyDescent="0.3">
      <c r="N1935" s="180" t="s">
        <v>3176</v>
      </c>
      <c r="O1935" s="180" t="s">
        <v>4945</v>
      </c>
      <c r="P1935" s="180" t="s">
        <v>80</v>
      </c>
      <c r="Q1935" s="180" t="s">
        <v>4944</v>
      </c>
      <c r="R1935" s="320"/>
      <c r="S1935" s="180" t="s">
        <v>672</v>
      </c>
      <c r="T1935" s="180" t="s">
        <v>2098</v>
      </c>
      <c r="U1935" s="180" t="s">
        <v>492</v>
      </c>
      <c r="V1935" s="180" t="s">
        <v>3064</v>
      </c>
      <c r="W1935" s="180" t="s">
        <v>3088</v>
      </c>
      <c r="X1935" s="180" t="s">
        <v>7645</v>
      </c>
      <c r="Y1935" s="180" t="s">
        <v>7644</v>
      </c>
      <c r="Z1935" s="180" t="s">
        <v>119</v>
      </c>
      <c r="AA1935" s="320"/>
      <c r="AE1935" s="320"/>
    </row>
    <row r="1936" spans="14:31" ht="14" x14ac:dyDescent="0.3">
      <c r="N1936" s="180" t="s">
        <v>3176</v>
      </c>
      <c r="O1936" s="180" t="s">
        <v>4953</v>
      </c>
      <c r="P1936" s="180" t="s">
        <v>80</v>
      </c>
      <c r="Q1936" s="180" t="s">
        <v>4952</v>
      </c>
      <c r="R1936" s="320"/>
      <c r="S1936" s="180" t="s">
        <v>672</v>
      </c>
      <c r="T1936" s="180" t="s">
        <v>2098</v>
      </c>
      <c r="U1936" s="180" t="s">
        <v>492</v>
      </c>
      <c r="V1936" s="180" t="s">
        <v>3064</v>
      </c>
      <c r="W1936" s="180" t="s">
        <v>3088</v>
      </c>
      <c r="X1936" s="180" t="s">
        <v>7710</v>
      </c>
      <c r="Y1936" s="180" t="s">
        <v>7709</v>
      </c>
      <c r="Z1936" s="180" t="s">
        <v>119</v>
      </c>
      <c r="AA1936" s="320"/>
      <c r="AE1936" s="320"/>
    </row>
    <row r="1937" spans="14:31" ht="14" x14ac:dyDescent="0.3">
      <c r="N1937" s="180" t="s">
        <v>3176</v>
      </c>
      <c r="O1937" s="180" t="s">
        <v>4996</v>
      </c>
      <c r="P1937" s="180" t="s">
        <v>80</v>
      </c>
      <c r="Q1937" s="180" t="s">
        <v>4995</v>
      </c>
      <c r="R1937" s="320"/>
      <c r="S1937" s="180" t="s">
        <v>672</v>
      </c>
      <c r="T1937" s="180" t="s">
        <v>2098</v>
      </c>
      <c r="U1937" s="180" t="s">
        <v>492</v>
      </c>
      <c r="V1937" s="180" t="s">
        <v>3064</v>
      </c>
      <c r="W1937" s="180" t="s">
        <v>3088</v>
      </c>
      <c r="X1937" s="180" t="s">
        <v>7638</v>
      </c>
      <c r="Y1937" s="180" t="s">
        <v>5170</v>
      </c>
      <c r="Z1937" s="180" t="s">
        <v>119</v>
      </c>
      <c r="AA1937" s="320"/>
      <c r="AE1937" s="320"/>
    </row>
    <row r="1938" spans="14:31" ht="14" x14ac:dyDescent="0.3">
      <c r="N1938" s="180" t="s">
        <v>3176</v>
      </c>
      <c r="O1938" s="180" t="s">
        <v>4949</v>
      </c>
      <c r="P1938" s="180" t="s">
        <v>80</v>
      </c>
      <c r="Q1938" s="180" t="s">
        <v>4948</v>
      </c>
      <c r="R1938" s="320"/>
      <c r="S1938" s="180" t="s">
        <v>672</v>
      </c>
      <c r="T1938" s="180" t="s">
        <v>2098</v>
      </c>
      <c r="U1938" s="180" t="s">
        <v>492</v>
      </c>
      <c r="V1938" s="180" t="s">
        <v>3064</v>
      </c>
      <c r="W1938" s="180" t="s">
        <v>3088</v>
      </c>
      <c r="X1938" s="180" t="s">
        <v>7707</v>
      </c>
      <c r="Y1938" s="180" t="s">
        <v>7706</v>
      </c>
      <c r="Z1938" s="180" t="s">
        <v>119</v>
      </c>
      <c r="AA1938" s="320"/>
      <c r="AE1938" s="320"/>
    </row>
    <row r="1939" spans="14:31" ht="14" x14ac:dyDescent="0.3">
      <c r="N1939" s="180" t="s">
        <v>3176</v>
      </c>
      <c r="O1939" s="180" t="s">
        <v>4963</v>
      </c>
      <c r="P1939" s="180" t="s">
        <v>80</v>
      </c>
      <c r="Q1939" s="180" t="s">
        <v>4962</v>
      </c>
      <c r="R1939" s="320"/>
      <c r="S1939" s="180" t="s">
        <v>672</v>
      </c>
      <c r="T1939" s="180" t="s">
        <v>2098</v>
      </c>
      <c r="U1939" s="180" t="s">
        <v>492</v>
      </c>
      <c r="V1939" s="180" t="s">
        <v>3064</v>
      </c>
      <c r="W1939" s="180" t="s">
        <v>3088</v>
      </c>
      <c r="X1939" s="180" t="s">
        <v>7720</v>
      </c>
      <c r="Y1939" s="180" t="s">
        <v>7719</v>
      </c>
      <c r="Z1939" s="180" t="s">
        <v>119</v>
      </c>
      <c r="AA1939" s="320"/>
      <c r="AE1939" s="320"/>
    </row>
    <row r="1940" spans="14:31" ht="14" x14ac:dyDescent="0.3">
      <c r="N1940" s="180" t="s">
        <v>3176</v>
      </c>
      <c r="O1940" s="180" t="s">
        <v>4957</v>
      </c>
      <c r="P1940" s="180" t="s">
        <v>80</v>
      </c>
      <c r="Q1940" s="180" t="s">
        <v>4956</v>
      </c>
      <c r="R1940" s="320"/>
      <c r="S1940" s="180" t="s">
        <v>672</v>
      </c>
      <c r="T1940" s="180" t="s">
        <v>2098</v>
      </c>
      <c r="U1940" s="180" t="s">
        <v>492</v>
      </c>
      <c r="V1940" s="180" t="s">
        <v>3064</v>
      </c>
      <c r="W1940" s="180" t="s">
        <v>3088</v>
      </c>
      <c r="X1940" s="180" t="s">
        <v>7697</v>
      </c>
      <c r="Y1940" s="180" t="s">
        <v>7696</v>
      </c>
      <c r="Z1940" s="180" t="s">
        <v>119</v>
      </c>
      <c r="AA1940" s="320"/>
      <c r="AE1940" s="320"/>
    </row>
    <row r="1941" spans="14:31" ht="14" x14ac:dyDescent="0.3">
      <c r="N1941" s="180" t="s">
        <v>3176</v>
      </c>
      <c r="O1941" s="180" t="s">
        <v>4932</v>
      </c>
      <c r="P1941" s="180" t="s">
        <v>80</v>
      </c>
      <c r="Q1941" s="180" t="s">
        <v>4931</v>
      </c>
      <c r="R1941" s="320"/>
      <c r="S1941" s="180" t="s">
        <v>672</v>
      </c>
      <c r="T1941" s="180" t="s">
        <v>2098</v>
      </c>
      <c r="U1941" s="180" t="s">
        <v>492</v>
      </c>
      <c r="V1941" s="180" t="s">
        <v>3064</v>
      </c>
      <c r="W1941" s="180" t="s">
        <v>3088</v>
      </c>
      <c r="X1941" s="180" t="s">
        <v>7806</v>
      </c>
      <c r="Y1941" s="180" t="s">
        <v>5553</v>
      </c>
      <c r="Z1941" s="180" t="s">
        <v>119</v>
      </c>
      <c r="AA1941" s="320"/>
      <c r="AE1941" s="320"/>
    </row>
    <row r="1942" spans="14:31" ht="14" x14ac:dyDescent="0.3">
      <c r="N1942" s="180" t="s">
        <v>3176</v>
      </c>
      <c r="O1942" s="180" t="s">
        <v>4941</v>
      </c>
      <c r="P1942" s="180" t="s">
        <v>80</v>
      </c>
      <c r="Q1942" s="180" t="s">
        <v>4940</v>
      </c>
      <c r="R1942" s="320"/>
      <c r="S1942" s="180" t="s">
        <v>672</v>
      </c>
      <c r="T1942" s="180" t="s">
        <v>2098</v>
      </c>
      <c r="U1942" s="180" t="s">
        <v>492</v>
      </c>
      <c r="V1942" s="180" t="s">
        <v>3064</v>
      </c>
      <c r="W1942" s="180" t="s">
        <v>3088</v>
      </c>
      <c r="X1942" s="180" t="s">
        <v>7761</v>
      </c>
      <c r="Y1942" s="180" t="s">
        <v>4846</v>
      </c>
      <c r="Z1942" s="180" t="s">
        <v>119</v>
      </c>
      <c r="AA1942" s="320"/>
      <c r="AE1942" s="320"/>
    </row>
    <row r="1943" spans="14:31" ht="14" x14ac:dyDescent="0.3">
      <c r="N1943" s="180" t="s">
        <v>3176</v>
      </c>
      <c r="O1943" s="180" t="s">
        <v>5000</v>
      </c>
      <c r="P1943" s="180" t="s">
        <v>80</v>
      </c>
      <c r="Q1943" s="180" t="s">
        <v>4999</v>
      </c>
      <c r="R1943" s="320"/>
      <c r="S1943" s="180" t="s">
        <v>672</v>
      </c>
      <c r="T1943" s="180" t="s">
        <v>2098</v>
      </c>
      <c r="U1943" s="180" t="s">
        <v>492</v>
      </c>
      <c r="V1943" s="180" t="s">
        <v>3064</v>
      </c>
      <c r="W1943" s="180" t="s">
        <v>3088</v>
      </c>
      <c r="X1943" s="180" t="s">
        <v>7791</v>
      </c>
      <c r="Y1943" s="180" t="s">
        <v>7790</v>
      </c>
      <c r="Z1943" s="180" t="s">
        <v>119</v>
      </c>
      <c r="AA1943" s="320"/>
      <c r="AE1943" s="320"/>
    </row>
    <row r="1944" spans="14:31" ht="14" x14ac:dyDescent="0.3">
      <c r="N1944" s="180" t="s">
        <v>3176</v>
      </c>
      <c r="O1944" s="180" t="s">
        <v>4951</v>
      </c>
      <c r="P1944" s="180" t="s">
        <v>80</v>
      </c>
      <c r="Q1944" s="180" t="s">
        <v>4950</v>
      </c>
      <c r="R1944" s="320"/>
      <c r="S1944" s="180" t="s">
        <v>672</v>
      </c>
      <c r="T1944" s="180" t="s">
        <v>2098</v>
      </c>
      <c r="U1944" s="180" t="s">
        <v>492</v>
      </c>
      <c r="V1944" s="180" t="s">
        <v>3064</v>
      </c>
      <c r="W1944" s="180" t="s">
        <v>3088</v>
      </c>
      <c r="X1944" s="180" t="s">
        <v>7666</v>
      </c>
      <c r="Y1944" s="180" t="s">
        <v>7665</v>
      </c>
      <c r="Z1944" s="180" t="s">
        <v>119</v>
      </c>
      <c r="AA1944" s="320"/>
      <c r="AE1944" s="320"/>
    </row>
    <row r="1945" spans="14:31" ht="14" x14ac:dyDescent="0.3">
      <c r="N1945" s="180" t="s">
        <v>3176</v>
      </c>
      <c r="O1945" s="180" t="s">
        <v>4978</v>
      </c>
      <c r="P1945" s="180" t="s">
        <v>80</v>
      </c>
      <c r="Q1945" s="180" t="s">
        <v>4977</v>
      </c>
      <c r="R1945" s="320"/>
      <c r="S1945" s="180" t="s">
        <v>672</v>
      </c>
      <c r="T1945" s="180" t="s">
        <v>2098</v>
      </c>
      <c r="U1945" s="180" t="s">
        <v>492</v>
      </c>
      <c r="V1945" s="180" t="s">
        <v>3064</v>
      </c>
      <c r="W1945" s="180" t="s">
        <v>3084</v>
      </c>
      <c r="X1945" s="180" t="s">
        <v>7831</v>
      </c>
      <c r="Y1945" s="180" t="s">
        <v>7830</v>
      </c>
      <c r="Z1945" s="180" t="s">
        <v>121</v>
      </c>
      <c r="AA1945" s="320"/>
      <c r="AE1945" s="320"/>
    </row>
    <row r="1946" spans="14:31" ht="14" x14ac:dyDescent="0.3">
      <c r="N1946" s="180" t="s">
        <v>3176</v>
      </c>
      <c r="O1946" s="180" t="s">
        <v>4970</v>
      </c>
      <c r="P1946" s="180" t="s">
        <v>80</v>
      </c>
      <c r="Q1946" s="180" t="s">
        <v>4969</v>
      </c>
      <c r="R1946" s="320"/>
      <c r="S1946" s="180" t="s">
        <v>672</v>
      </c>
      <c r="T1946" s="180" t="s">
        <v>2098</v>
      </c>
      <c r="U1946" s="180" t="s">
        <v>492</v>
      </c>
      <c r="V1946" s="180" t="s">
        <v>3064</v>
      </c>
      <c r="W1946" s="180" t="s">
        <v>3084</v>
      </c>
      <c r="X1946" s="180" t="s">
        <v>7837</v>
      </c>
      <c r="Y1946" s="180" t="s">
        <v>7836</v>
      </c>
      <c r="Z1946" s="180" t="s">
        <v>121</v>
      </c>
      <c r="AA1946" s="320"/>
      <c r="AE1946" s="320"/>
    </row>
    <row r="1947" spans="14:31" ht="14" x14ac:dyDescent="0.3">
      <c r="N1947" s="180" t="s">
        <v>3176</v>
      </c>
      <c r="O1947" s="180" t="s">
        <v>4928</v>
      </c>
      <c r="P1947" s="180" t="s">
        <v>80</v>
      </c>
      <c r="Q1947" s="180" t="s">
        <v>4927</v>
      </c>
      <c r="R1947" s="320"/>
      <c r="S1947" s="180" t="s">
        <v>672</v>
      </c>
      <c r="T1947" s="180" t="s">
        <v>2098</v>
      </c>
      <c r="U1947" s="180" t="s">
        <v>492</v>
      </c>
      <c r="V1947" s="180" t="s">
        <v>3064</v>
      </c>
      <c r="W1947" s="180" t="s">
        <v>3084</v>
      </c>
      <c r="X1947" s="180" t="s">
        <v>7829</v>
      </c>
      <c r="Y1947" s="180" t="s">
        <v>7828</v>
      </c>
      <c r="Z1947" s="180" t="s">
        <v>121</v>
      </c>
      <c r="AA1947" s="320"/>
      <c r="AE1947" s="320"/>
    </row>
    <row r="1948" spans="14:31" ht="14" x14ac:dyDescent="0.3">
      <c r="N1948" s="180" t="s">
        <v>3176</v>
      </c>
      <c r="O1948" s="180" t="s">
        <v>4922</v>
      </c>
      <c r="P1948" s="180" t="s">
        <v>80</v>
      </c>
      <c r="Q1948" s="180" t="s">
        <v>4921</v>
      </c>
      <c r="R1948" s="320"/>
      <c r="S1948" s="180" t="s">
        <v>672</v>
      </c>
      <c r="T1948" s="180" t="s">
        <v>2098</v>
      </c>
      <c r="U1948" s="180" t="s">
        <v>492</v>
      </c>
      <c r="V1948" s="180" t="s">
        <v>3064</v>
      </c>
      <c r="W1948" s="180" t="s">
        <v>3084</v>
      </c>
      <c r="X1948" s="180" t="s">
        <v>7817</v>
      </c>
      <c r="Y1948" s="180" t="s">
        <v>7816</v>
      </c>
      <c r="Z1948" s="180" t="s">
        <v>121</v>
      </c>
      <c r="AA1948" s="320"/>
      <c r="AE1948" s="320"/>
    </row>
    <row r="1949" spans="14:31" ht="14" x14ac:dyDescent="0.3">
      <c r="N1949" s="180" t="s">
        <v>3176</v>
      </c>
      <c r="O1949" s="180" t="s">
        <v>4938</v>
      </c>
      <c r="P1949" s="180" t="s">
        <v>80</v>
      </c>
      <c r="Q1949" s="180" t="s">
        <v>4937</v>
      </c>
      <c r="R1949" s="320"/>
      <c r="S1949" s="180" t="s">
        <v>672</v>
      </c>
      <c r="T1949" s="180" t="s">
        <v>2098</v>
      </c>
      <c r="U1949" s="180" t="s">
        <v>492</v>
      </c>
      <c r="V1949" s="180" t="s">
        <v>3064</v>
      </c>
      <c r="W1949" s="180" t="s">
        <v>3084</v>
      </c>
      <c r="X1949" s="180" t="s">
        <v>7827</v>
      </c>
      <c r="Y1949" s="180" t="s">
        <v>7826</v>
      </c>
      <c r="Z1949" s="180" t="s">
        <v>121</v>
      </c>
      <c r="AA1949" s="320"/>
      <c r="AE1949" s="320"/>
    </row>
    <row r="1950" spans="14:31" ht="14" x14ac:dyDescent="0.3">
      <c r="N1950" s="180" t="s">
        <v>3176</v>
      </c>
      <c r="O1950" s="180" t="s">
        <v>5004</v>
      </c>
      <c r="P1950" s="180" t="s">
        <v>80</v>
      </c>
      <c r="Q1950" s="180" t="s">
        <v>5003</v>
      </c>
      <c r="R1950" s="320"/>
      <c r="S1950" s="180" t="s">
        <v>672</v>
      </c>
      <c r="T1950" s="180" t="s">
        <v>2098</v>
      </c>
      <c r="U1950" s="180" t="s">
        <v>492</v>
      </c>
      <c r="V1950" s="180" t="s">
        <v>3064</v>
      </c>
      <c r="W1950" s="180" t="s">
        <v>3084</v>
      </c>
      <c r="X1950" s="180" t="s">
        <v>7821</v>
      </c>
      <c r="Y1950" s="180" t="s">
        <v>7820</v>
      </c>
      <c r="Z1950" s="180" t="s">
        <v>121</v>
      </c>
      <c r="AA1950" s="320"/>
      <c r="AE1950" s="320"/>
    </row>
    <row r="1951" spans="14:31" ht="14" x14ac:dyDescent="0.3">
      <c r="N1951" s="180" t="s">
        <v>3176</v>
      </c>
      <c r="O1951" s="180" t="s">
        <v>4982</v>
      </c>
      <c r="P1951" s="180" t="s">
        <v>80</v>
      </c>
      <c r="Q1951" s="180" t="s">
        <v>4981</v>
      </c>
      <c r="R1951" s="320"/>
      <c r="S1951" s="180" t="s">
        <v>672</v>
      </c>
      <c r="T1951" s="180" t="s">
        <v>2098</v>
      </c>
      <c r="U1951" s="180" t="s">
        <v>492</v>
      </c>
      <c r="V1951" s="180" t="s">
        <v>3064</v>
      </c>
      <c r="W1951" s="180" t="s">
        <v>3084</v>
      </c>
      <c r="X1951" s="180" t="s">
        <v>7841</v>
      </c>
      <c r="Y1951" s="180" t="s">
        <v>7840</v>
      </c>
      <c r="Z1951" s="180" t="s">
        <v>121</v>
      </c>
      <c r="AA1951" s="320"/>
      <c r="AE1951" s="320"/>
    </row>
    <row r="1952" spans="14:31" ht="14" x14ac:dyDescent="0.3">
      <c r="N1952" s="180" t="s">
        <v>3176</v>
      </c>
      <c r="O1952" s="180" t="s">
        <v>4936</v>
      </c>
      <c r="P1952" s="180" t="s">
        <v>80</v>
      </c>
      <c r="Q1952" s="180" t="s">
        <v>4935</v>
      </c>
      <c r="R1952" s="320"/>
      <c r="S1952" s="180" t="s">
        <v>672</v>
      </c>
      <c r="T1952" s="180" t="s">
        <v>2098</v>
      </c>
      <c r="U1952" s="180" t="s">
        <v>492</v>
      </c>
      <c r="V1952" s="180" t="s">
        <v>3064</v>
      </c>
      <c r="W1952" s="180" t="s">
        <v>3084</v>
      </c>
      <c r="X1952" s="180" t="s">
        <v>7833</v>
      </c>
      <c r="Y1952" s="180" t="s">
        <v>7832</v>
      </c>
      <c r="Z1952" s="180" t="s">
        <v>121</v>
      </c>
      <c r="AA1952" s="320"/>
      <c r="AE1952" s="320"/>
    </row>
    <row r="1953" spans="14:31" ht="14" x14ac:dyDescent="0.3">
      <c r="N1953" s="180" t="s">
        <v>3176</v>
      </c>
      <c r="O1953" s="180" t="s">
        <v>4068</v>
      </c>
      <c r="P1953" s="180" t="s">
        <v>80</v>
      </c>
      <c r="Q1953" s="180" t="s">
        <v>4985</v>
      </c>
      <c r="R1953" s="320"/>
      <c r="S1953" s="180" t="s">
        <v>672</v>
      </c>
      <c r="T1953" s="180" t="s">
        <v>2098</v>
      </c>
      <c r="U1953" s="180" t="s">
        <v>492</v>
      </c>
      <c r="V1953" s="180" t="s">
        <v>3064</v>
      </c>
      <c r="W1953" s="180" t="s">
        <v>3084</v>
      </c>
      <c r="X1953" s="180" t="s">
        <v>7818</v>
      </c>
      <c r="Y1953" s="180" t="s">
        <v>6682</v>
      </c>
      <c r="Z1953" s="180" t="s">
        <v>121</v>
      </c>
      <c r="AA1953" s="320"/>
      <c r="AE1953" s="320"/>
    </row>
    <row r="1954" spans="14:31" ht="14" x14ac:dyDescent="0.3">
      <c r="N1954" s="180" t="s">
        <v>3176</v>
      </c>
      <c r="O1954" s="180" t="s">
        <v>5007</v>
      </c>
      <c r="P1954" s="180" t="s">
        <v>80</v>
      </c>
      <c r="Q1954" s="180" t="s">
        <v>5006</v>
      </c>
      <c r="R1954" s="320"/>
      <c r="S1954" s="180" t="s">
        <v>672</v>
      </c>
      <c r="T1954" s="180" t="s">
        <v>2098</v>
      </c>
      <c r="U1954" s="180" t="s">
        <v>492</v>
      </c>
      <c r="V1954" s="180" t="s">
        <v>3064</v>
      </c>
      <c r="W1954" s="180" t="s">
        <v>3084</v>
      </c>
      <c r="X1954" s="180" t="s">
        <v>7822</v>
      </c>
      <c r="Y1954" s="180" t="s">
        <v>6693</v>
      </c>
      <c r="Z1954" s="180" t="s">
        <v>121</v>
      </c>
      <c r="AA1954" s="320"/>
      <c r="AE1954" s="320"/>
    </row>
    <row r="1955" spans="14:31" ht="14" x14ac:dyDescent="0.3">
      <c r="N1955" s="180" t="s">
        <v>3176</v>
      </c>
      <c r="O1955" s="180" t="s">
        <v>4993</v>
      </c>
      <c r="P1955" s="180" t="s">
        <v>80</v>
      </c>
      <c r="Q1955" s="180" t="s">
        <v>4992</v>
      </c>
      <c r="R1955" s="320"/>
      <c r="S1955" s="180" t="s">
        <v>672</v>
      </c>
      <c r="T1955" s="180" t="s">
        <v>2098</v>
      </c>
      <c r="U1955" s="180" t="s">
        <v>492</v>
      </c>
      <c r="V1955" s="180" t="s">
        <v>3064</v>
      </c>
      <c r="W1955" s="180" t="s">
        <v>3084</v>
      </c>
      <c r="X1955" s="180" t="s">
        <v>7845</v>
      </c>
      <c r="Y1955" s="180" t="s">
        <v>7844</v>
      </c>
      <c r="Z1955" s="180" t="s">
        <v>121</v>
      </c>
      <c r="AA1955" s="320"/>
      <c r="AE1955" s="320"/>
    </row>
    <row r="1956" spans="14:31" ht="14" x14ac:dyDescent="0.3">
      <c r="N1956" s="180" t="s">
        <v>3176</v>
      </c>
      <c r="O1956" s="180" t="s">
        <v>5011</v>
      </c>
      <c r="P1956" s="180" t="s">
        <v>80</v>
      </c>
      <c r="Q1956" s="180" t="s">
        <v>5010</v>
      </c>
      <c r="R1956" s="320"/>
      <c r="S1956" s="180" t="s">
        <v>672</v>
      </c>
      <c r="T1956" s="180" t="s">
        <v>2098</v>
      </c>
      <c r="U1956" s="180" t="s">
        <v>492</v>
      </c>
      <c r="V1956" s="180" t="s">
        <v>3064</v>
      </c>
      <c r="W1956" s="180" t="s">
        <v>3084</v>
      </c>
      <c r="X1956" s="180" t="s">
        <v>7843</v>
      </c>
      <c r="Y1956" s="180" t="s">
        <v>7842</v>
      </c>
      <c r="Z1956" s="180" t="s">
        <v>121</v>
      </c>
      <c r="AA1956" s="320"/>
      <c r="AE1956" s="320"/>
    </row>
    <row r="1957" spans="14:31" ht="14" x14ac:dyDescent="0.3">
      <c r="N1957" s="180" t="s">
        <v>3176</v>
      </c>
      <c r="O1957" s="180" t="s">
        <v>4966</v>
      </c>
      <c r="P1957" s="180" t="s">
        <v>80</v>
      </c>
      <c r="Q1957" s="180" t="s">
        <v>4965</v>
      </c>
      <c r="R1957" s="320"/>
      <c r="S1957" s="180" t="s">
        <v>672</v>
      </c>
      <c r="T1957" s="180" t="s">
        <v>2098</v>
      </c>
      <c r="U1957" s="180" t="s">
        <v>492</v>
      </c>
      <c r="V1957" s="180" t="s">
        <v>3064</v>
      </c>
      <c r="W1957" s="180" t="s">
        <v>3084</v>
      </c>
      <c r="X1957" s="180" t="s">
        <v>7809</v>
      </c>
      <c r="Y1957" s="180" t="s">
        <v>7808</v>
      </c>
      <c r="Z1957" s="180" t="s">
        <v>121</v>
      </c>
      <c r="AA1957" s="320"/>
      <c r="AE1957" s="320"/>
    </row>
    <row r="1958" spans="14:31" ht="14" x14ac:dyDescent="0.3">
      <c r="N1958" s="180" t="s">
        <v>3176</v>
      </c>
      <c r="O1958" s="180" t="s">
        <v>4989</v>
      </c>
      <c r="P1958" s="180" t="s">
        <v>80</v>
      </c>
      <c r="Q1958" s="180" t="s">
        <v>4988</v>
      </c>
      <c r="R1958" s="320"/>
      <c r="S1958" s="180" t="s">
        <v>672</v>
      </c>
      <c r="T1958" s="180" t="s">
        <v>2098</v>
      </c>
      <c r="U1958" s="180" t="s">
        <v>492</v>
      </c>
      <c r="V1958" s="180" t="s">
        <v>3064</v>
      </c>
      <c r="W1958" s="180" t="s">
        <v>3084</v>
      </c>
      <c r="X1958" s="180" t="s">
        <v>7813</v>
      </c>
      <c r="Y1958" s="180" t="s">
        <v>7812</v>
      </c>
      <c r="Z1958" s="180" t="s">
        <v>121</v>
      </c>
      <c r="AA1958" s="320"/>
      <c r="AE1958" s="320"/>
    </row>
    <row r="1959" spans="14:31" ht="14" x14ac:dyDescent="0.3">
      <c r="N1959" s="180" t="s">
        <v>3176</v>
      </c>
      <c r="O1959" s="180" t="s">
        <v>4926</v>
      </c>
      <c r="P1959" s="180" t="s">
        <v>80</v>
      </c>
      <c r="Q1959" s="180" t="s">
        <v>4925</v>
      </c>
      <c r="R1959" s="320"/>
      <c r="S1959" s="180" t="s">
        <v>672</v>
      </c>
      <c r="T1959" s="180" t="s">
        <v>2098</v>
      </c>
      <c r="U1959" s="180" t="s">
        <v>492</v>
      </c>
      <c r="V1959" s="180" t="s">
        <v>3064</v>
      </c>
      <c r="W1959" s="180" t="s">
        <v>3084</v>
      </c>
      <c r="X1959" s="180" t="s">
        <v>7823</v>
      </c>
      <c r="Y1959" s="180" t="s">
        <v>3288</v>
      </c>
      <c r="Z1959" s="180" t="s">
        <v>121</v>
      </c>
      <c r="AA1959" s="320"/>
      <c r="AE1959" s="320"/>
    </row>
    <row r="1960" spans="14:31" ht="14" x14ac:dyDescent="0.3">
      <c r="N1960" s="180" t="s">
        <v>3176</v>
      </c>
      <c r="O1960" s="180" t="s">
        <v>4959</v>
      </c>
      <c r="P1960" s="180" t="s">
        <v>80</v>
      </c>
      <c r="Q1960" s="180" t="s">
        <v>4958</v>
      </c>
      <c r="R1960" s="320"/>
      <c r="S1960" s="180" t="s">
        <v>672</v>
      </c>
      <c r="T1960" s="180" t="s">
        <v>2098</v>
      </c>
      <c r="U1960" s="180" t="s">
        <v>492</v>
      </c>
      <c r="V1960" s="180" t="s">
        <v>3064</v>
      </c>
      <c r="W1960" s="180" t="s">
        <v>3084</v>
      </c>
      <c r="X1960" s="180" t="s">
        <v>7835</v>
      </c>
      <c r="Y1960" s="180" t="s">
        <v>7834</v>
      </c>
      <c r="Z1960" s="180" t="s">
        <v>121</v>
      </c>
      <c r="AA1960" s="320"/>
      <c r="AE1960" s="320"/>
    </row>
    <row r="1961" spans="14:31" ht="14" x14ac:dyDescent="0.3">
      <c r="N1961" s="180" t="s">
        <v>3177</v>
      </c>
      <c r="O1961" s="180" t="s">
        <v>5019</v>
      </c>
      <c r="P1961" s="180" t="s">
        <v>82</v>
      </c>
      <c r="Q1961" s="180" t="s">
        <v>5018</v>
      </c>
      <c r="R1961" s="320"/>
      <c r="S1961" s="180" t="s">
        <v>672</v>
      </c>
      <c r="T1961" s="180" t="s">
        <v>2098</v>
      </c>
      <c r="U1961" s="180" t="s">
        <v>492</v>
      </c>
      <c r="V1961" s="180" t="s">
        <v>3064</v>
      </c>
      <c r="W1961" s="180" t="s">
        <v>3084</v>
      </c>
      <c r="X1961" s="180" t="s">
        <v>7825</v>
      </c>
      <c r="Y1961" s="180" t="s">
        <v>7824</v>
      </c>
      <c r="Z1961" s="180" t="s">
        <v>121</v>
      </c>
      <c r="AA1961" s="320"/>
      <c r="AE1961" s="320"/>
    </row>
    <row r="1962" spans="14:31" ht="14" x14ac:dyDescent="0.3">
      <c r="N1962" s="180" t="s">
        <v>3177</v>
      </c>
      <c r="O1962" s="180" t="s">
        <v>5015</v>
      </c>
      <c r="P1962" s="180" t="s">
        <v>82</v>
      </c>
      <c r="Q1962" s="180" t="s">
        <v>5014</v>
      </c>
      <c r="R1962" s="320"/>
      <c r="S1962" s="180" t="s">
        <v>672</v>
      </c>
      <c r="T1962" s="180" t="s">
        <v>2098</v>
      </c>
      <c r="U1962" s="180" t="s">
        <v>492</v>
      </c>
      <c r="V1962" s="180" t="s">
        <v>3064</v>
      </c>
      <c r="W1962" s="180" t="s">
        <v>3084</v>
      </c>
      <c r="X1962" s="180" t="s">
        <v>7815</v>
      </c>
      <c r="Y1962" s="180" t="s">
        <v>7814</v>
      </c>
      <c r="Z1962" s="180" t="s">
        <v>121</v>
      </c>
      <c r="AA1962" s="320"/>
      <c r="AE1962" s="320"/>
    </row>
    <row r="1963" spans="14:31" ht="14" x14ac:dyDescent="0.3">
      <c r="N1963" s="180" t="s">
        <v>3177</v>
      </c>
      <c r="O1963" s="180" t="s">
        <v>5023</v>
      </c>
      <c r="P1963" s="180" t="s">
        <v>82</v>
      </c>
      <c r="Q1963" s="180" t="s">
        <v>5022</v>
      </c>
      <c r="R1963" s="320"/>
      <c r="S1963" s="180" t="s">
        <v>672</v>
      </c>
      <c r="T1963" s="180" t="s">
        <v>2098</v>
      </c>
      <c r="U1963" s="180" t="s">
        <v>492</v>
      </c>
      <c r="V1963" s="180" t="s">
        <v>3064</v>
      </c>
      <c r="W1963" s="180" t="s">
        <v>3084</v>
      </c>
      <c r="X1963" s="180" t="s">
        <v>7847</v>
      </c>
      <c r="Y1963" s="180" t="s">
        <v>7846</v>
      </c>
      <c r="Z1963" s="180" t="s">
        <v>121</v>
      </c>
      <c r="AA1963" s="320"/>
      <c r="AE1963" s="320"/>
    </row>
    <row r="1964" spans="14:31" ht="14" x14ac:dyDescent="0.3">
      <c r="N1964" s="180" t="s">
        <v>3177</v>
      </c>
      <c r="O1964" s="180" t="s">
        <v>5116</v>
      </c>
      <c r="P1964" s="180" t="s">
        <v>82</v>
      </c>
      <c r="Q1964" s="180" t="s">
        <v>5115</v>
      </c>
      <c r="R1964" s="320"/>
      <c r="S1964" s="180" t="s">
        <v>672</v>
      </c>
      <c r="T1964" s="180" t="s">
        <v>2098</v>
      </c>
      <c r="U1964" s="180" t="s">
        <v>492</v>
      </c>
      <c r="V1964" s="180" t="s">
        <v>3064</v>
      </c>
      <c r="W1964" s="180" t="s">
        <v>3084</v>
      </c>
      <c r="X1964" s="180" t="s">
        <v>7819</v>
      </c>
      <c r="Y1964" s="180" t="s">
        <v>3080</v>
      </c>
      <c r="Z1964" s="180" t="s">
        <v>121</v>
      </c>
      <c r="AA1964" s="320"/>
      <c r="AE1964" s="320"/>
    </row>
    <row r="1965" spans="14:31" ht="14" x14ac:dyDescent="0.3">
      <c r="N1965" s="180" t="s">
        <v>3177</v>
      </c>
      <c r="O1965" s="180" t="s">
        <v>5027</v>
      </c>
      <c r="P1965" s="180" t="s">
        <v>82</v>
      </c>
      <c r="Q1965" s="180" t="s">
        <v>5026</v>
      </c>
      <c r="R1965" s="320"/>
      <c r="S1965" s="180" t="s">
        <v>672</v>
      </c>
      <c r="T1965" s="180" t="s">
        <v>2098</v>
      </c>
      <c r="U1965" s="180" t="s">
        <v>492</v>
      </c>
      <c r="V1965" s="180" t="s">
        <v>3064</v>
      </c>
      <c r="W1965" s="180" t="s">
        <v>3084</v>
      </c>
      <c r="X1965" s="180" t="s">
        <v>7839</v>
      </c>
      <c r="Y1965" s="180" t="s">
        <v>7838</v>
      </c>
      <c r="Z1965" s="180" t="s">
        <v>121</v>
      </c>
      <c r="AA1965" s="320"/>
      <c r="AE1965" s="320"/>
    </row>
    <row r="1966" spans="14:31" ht="14" x14ac:dyDescent="0.3">
      <c r="N1966" s="180" t="s">
        <v>3177</v>
      </c>
      <c r="O1966" s="180" t="s">
        <v>5031</v>
      </c>
      <c r="P1966" s="180" t="s">
        <v>82</v>
      </c>
      <c r="Q1966" s="180" t="s">
        <v>5030</v>
      </c>
      <c r="R1966" s="320"/>
      <c r="S1966" s="180" t="s">
        <v>672</v>
      </c>
      <c r="T1966" s="180" t="s">
        <v>2098</v>
      </c>
      <c r="U1966" s="180" t="s">
        <v>492</v>
      </c>
      <c r="V1966" s="180" t="s">
        <v>3064</v>
      </c>
      <c r="W1966" s="180" t="s">
        <v>3084</v>
      </c>
      <c r="X1966" s="180" t="s">
        <v>7811</v>
      </c>
      <c r="Y1966" s="180" t="s">
        <v>7810</v>
      </c>
      <c r="Z1966" s="180" t="s">
        <v>121</v>
      </c>
      <c r="AA1966" s="320"/>
      <c r="AE1966" s="320"/>
    </row>
    <row r="1967" spans="14:31" ht="14" x14ac:dyDescent="0.3">
      <c r="N1967" s="180" t="s">
        <v>3177</v>
      </c>
      <c r="O1967" s="180" t="s">
        <v>4301</v>
      </c>
      <c r="P1967" s="180" t="s">
        <v>82</v>
      </c>
      <c r="Q1967" s="180" t="s">
        <v>5034</v>
      </c>
      <c r="R1967" s="320"/>
      <c r="S1967" s="180" t="s">
        <v>672</v>
      </c>
      <c r="T1967" s="180" t="s">
        <v>2098</v>
      </c>
      <c r="U1967" s="180" t="s">
        <v>492</v>
      </c>
      <c r="V1967" s="180" t="s">
        <v>3064</v>
      </c>
      <c r="W1967" s="180" t="s">
        <v>3089</v>
      </c>
      <c r="X1967" s="180" t="s">
        <v>8047</v>
      </c>
      <c r="Y1967" s="180" t="s">
        <v>3089</v>
      </c>
      <c r="Z1967" s="180" t="s">
        <v>123</v>
      </c>
      <c r="AA1967" s="320"/>
      <c r="AE1967" s="320"/>
    </row>
    <row r="1968" spans="14:31" ht="14" x14ac:dyDescent="0.3">
      <c r="N1968" s="180" t="s">
        <v>3177</v>
      </c>
      <c r="O1968" s="180" t="s">
        <v>5114</v>
      </c>
      <c r="P1968" s="180" t="s">
        <v>82</v>
      </c>
      <c r="Q1968" s="180" t="s">
        <v>5113</v>
      </c>
      <c r="R1968" s="320"/>
      <c r="S1968" s="180" t="s">
        <v>672</v>
      </c>
      <c r="T1968" s="180" t="s">
        <v>2098</v>
      </c>
      <c r="U1968" s="180" t="s">
        <v>492</v>
      </c>
      <c r="V1968" s="180" t="s">
        <v>3064</v>
      </c>
      <c r="W1968" s="180" t="s">
        <v>3089</v>
      </c>
      <c r="X1968" s="180" t="s">
        <v>8081</v>
      </c>
      <c r="Y1968" s="180" t="s">
        <v>8080</v>
      </c>
      <c r="Z1968" s="180" t="s">
        <v>123</v>
      </c>
      <c r="AA1968" s="320"/>
      <c r="AE1968" s="320"/>
    </row>
    <row r="1969" spans="14:31" ht="14" x14ac:dyDescent="0.3">
      <c r="N1969" s="180" t="s">
        <v>3177</v>
      </c>
      <c r="O1969" s="180" t="s">
        <v>5038</v>
      </c>
      <c r="P1969" s="180" t="s">
        <v>82</v>
      </c>
      <c r="Q1969" s="180" t="s">
        <v>5037</v>
      </c>
      <c r="R1969" s="320"/>
      <c r="S1969" s="180" t="s">
        <v>672</v>
      </c>
      <c r="T1969" s="180" t="s">
        <v>2098</v>
      </c>
      <c r="U1969" s="180" t="s">
        <v>492</v>
      </c>
      <c r="V1969" s="180" t="s">
        <v>3064</v>
      </c>
      <c r="W1969" s="180" t="s">
        <v>3089</v>
      </c>
      <c r="X1969" s="180" t="s">
        <v>7994</v>
      </c>
      <c r="Y1969" s="180" t="s">
        <v>7993</v>
      </c>
      <c r="Z1969" s="180" t="s">
        <v>123</v>
      </c>
      <c r="AA1969" s="320"/>
      <c r="AE1969" s="320"/>
    </row>
    <row r="1970" spans="14:31" ht="14" x14ac:dyDescent="0.3">
      <c r="N1970" s="180" t="s">
        <v>3177</v>
      </c>
      <c r="O1970" s="180" t="s">
        <v>5110</v>
      </c>
      <c r="P1970" s="180" t="s">
        <v>82</v>
      </c>
      <c r="Q1970" s="180" t="s">
        <v>5109</v>
      </c>
      <c r="R1970" s="320"/>
      <c r="S1970" s="180" t="s">
        <v>672</v>
      </c>
      <c r="T1970" s="180" t="s">
        <v>2098</v>
      </c>
      <c r="U1970" s="180" t="s">
        <v>492</v>
      </c>
      <c r="V1970" s="180" t="s">
        <v>3064</v>
      </c>
      <c r="W1970" s="180" t="s">
        <v>3089</v>
      </c>
      <c r="X1970" s="180" t="s">
        <v>8077</v>
      </c>
      <c r="Y1970" s="180" t="s">
        <v>8076</v>
      </c>
      <c r="Z1970" s="180" t="s">
        <v>123</v>
      </c>
      <c r="AA1970" s="320"/>
      <c r="AE1970" s="320"/>
    </row>
    <row r="1971" spans="14:31" ht="14" x14ac:dyDescent="0.3">
      <c r="N1971" s="180" t="s">
        <v>3177</v>
      </c>
      <c r="O1971" s="180" t="s">
        <v>5112</v>
      </c>
      <c r="P1971" s="180" t="s">
        <v>82</v>
      </c>
      <c r="Q1971" s="180" t="s">
        <v>5111</v>
      </c>
      <c r="R1971" s="320"/>
      <c r="S1971" s="180" t="s">
        <v>672</v>
      </c>
      <c r="T1971" s="180" t="s">
        <v>2098</v>
      </c>
      <c r="U1971" s="180" t="s">
        <v>492</v>
      </c>
      <c r="V1971" s="180" t="s">
        <v>3064</v>
      </c>
      <c r="W1971" s="180" t="s">
        <v>3089</v>
      </c>
      <c r="X1971" s="180" t="s">
        <v>8051</v>
      </c>
      <c r="Y1971" s="180" t="s">
        <v>8050</v>
      </c>
      <c r="Z1971" s="180" t="s">
        <v>123</v>
      </c>
      <c r="AA1971" s="320"/>
      <c r="AE1971" s="320"/>
    </row>
    <row r="1972" spans="14:31" ht="14" x14ac:dyDescent="0.3">
      <c r="N1972" s="180" t="s">
        <v>3177</v>
      </c>
      <c r="O1972" s="180" t="s">
        <v>5097</v>
      </c>
      <c r="P1972" s="180" t="s">
        <v>82</v>
      </c>
      <c r="Q1972" s="180" t="s">
        <v>5096</v>
      </c>
      <c r="R1972" s="320"/>
      <c r="S1972" s="180" t="s">
        <v>672</v>
      </c>
      <c r="T1972" s="180" t="s">
        <v>2098</v>
      </c>
      <c r="U1972" s="180" t="s">
        <v>492</v>
      </c>
      <c r="V1972" s="180" t="s">
        <v>3064</v>
      </c>
      <c r="W1972" s="180" t="s">
        <v>3089</v>
      </c>
      <c r="X1972" s="180" t="s">
        <v>8001</v>
      </c>
      <c r="Y1972" s="180" t="s">
        <v>4096</v>
      </c>
      <c r="Z1972" s="180" t="s">
        <v>123</v>
      </c>
      <c r="AA1972" s="320"/>
      <c r="AE1972" s="320"/>
    </row>
    <row r="1973" spans="14:31" ht="14" x14ac:dyDescent="0.3">
      <c r="N1973" s="180" t="s">
        <v>3177</v>
      </c>
      <c r="O1973" s="180" t="s">
        <v>5042</v>
      </c>
      <c r="P1973" s="180" t="s">
        <v>82</v>
      </c>
      <c r="Q1973" s="180" t="s">
        <v>5041</v>
      </c>
      <c r="R1973" s="320"/>
      <c r="S1973" s="180" t="s">
        <v>672</v>
      </c>
      <c r="T1973" s="180" t="s">
        <v>2098</v>
      </c>
      <c r="U1973" s="180" t="s">
        <v>492</v>
      </c>
      <c r="V1973" s="180" t="s">
        <v>3064</v>
      </c>
      <c r="W1973" s="180" t="s">
        <v>3089</v>
      </c>
      <c r="X1973" s="180" t="s">
        <v>8004</v>
      </c>
      <c r="Y1973" s="180" t="s">
        <v>8003</v>
      </c>
      <c r="Z1973" s="180" t="s">
        <v>123</v>
      </c>
      <c r="AA1973" s="320"/>
      <c r="AE1973" s="320"/>
    </row>
    <row r="1974" spans="14:31" ht="14" x14ac:dyDescent="0.3">
      <c r="N1974" s="180" t="s">
        <v>3177</v>
      </c>
      <c r="O1974" s="180" t="s">
        <v>5050</v>
      </c>
      <c r="P1974" s="180" t="s">
        <v>82</v>
      </c>
      <c r="Q1974" s="180" t="s">
        <v>5049</v>
      </c>
      <c r="R1974" s="320"/>
      <c r="S1974" s="180" t="s">
        <v>672</v>
      </c>
      <c r="T1974" s="180" t="s">
        <v>2098</v>
      </c>
      <c r="U1974" s="180" t="s">
        <v>492</v>
      </c>
      <c r="V1974" s="180" t="s">
        <v>3064</v>
      </c>
      <c r="W1974" s="180" t="s">
        <v>3089</v>
      </c>
      <c r="X1974" s="180" t="s">
        <v>8026</v>
      </c>
      <c r="Y1974" s="180" t="s">
        <v>8025</v>
      </c>
      <c r="Z1974" s="180" t="s">
        <v>123</v>
      </c>
      <c r="AA1974" s="320"/>
      <c r="AE1974" s="320"/>
    </row>
    <row r="1975" spans="14:31" ht="14" x14ac:dyDescent="0.3">
      <c r="N1975" s="180" t="s">
        <v>3177</v>
      </c>
      <c r="O1975" s="180" t="s">
        <v>5046</v>
      </c>
      <c r="P1975" s="180" t="s">
        <v>82</v>
      </c>
      <c r="Q1975" s="180" t="s">
        <v>5045</v>
      </c>
      <c r="R1975" s="320"/>
      <c r="S1975" s="180" t="s">
        <v>672</v>
      </c>
      <c r="T1975" s="180" t="s">
        <v>2098</v>
      </c>
      <c r="U1975" s="180" t="s">
        <v>492</v>
      </c>
      <c r="V1975" s="180" t="s">
        <v>3064</v>
      </c>
      <c r="W1975" s="180" t="s">
        <v>3089</v>
      </c>
      <c r="X1975" s="180" t="s">
        <v>8058</v>
      </c>
      <c r="Y1975" s="180" t="s">
        <v>8057</v>
      </c>
      <c r="Z1975" s="180" t="s">
        <v>123</v>
      </c>
      <c r="AA1975" s="320"/>
      <c r="AE1975" s="320"/>
    </row>
    <row r="1976" spans="14:31" ht="14" x14ac:dyDescent="0.3">
      <c r="N1976" s="180" t="s">
        <v>3177</v>
      </c>
      <c r="O1976" s="180" t="s">
        <v>5054</v>
      </c>
      <c r="P1976" s="180" t="s">
        <v>82</v>
      </c>
      <c r="Q1976" s="180" t="s">
        <v>5053</v>
      </c>
      <c r="R1976" s="320"/>
      <c r="S1976" s="180" t="s">
        <v>672</v>
      </c>
      <c r="T1976" s="180" t="s">
        <v>2098</v>
      </c>
      <c r="U1976" s="180" t="s">
        <v>492</v>
      </c>
      <c r="V1976" s="180" t="s">
        <v>3064</v>
      </c>
      <c r="W1976" s="180" t="s">
        <v>3089</v>
      </c>
      <c r="X1976" s="180" t="s">
        <v>7974</v>
      </c>
      <c r="Y1976" s="180" t="s">
        <v>7973</v>
      </c>
      <c r="Z1976" s="180" t="s">
        <v>123</v>
      </c>
      <c r="AA1976" s="320"/>
      <c r="AE1976" s="320"/>
    </row>
    <row r="1977" spans="14:31" ht="14" x14ac:dyDescent="0.3">
      <c r="N1977" s="180" t="s">
        <v>3177</v>
      </c>
      <c r="O1977" s="180" t="s">
        <v>5058</v>
      </c>
      <c r="P1977" s="180" t="s">
        <v>82</v>
      </c>
      <c r="Q1977" s="180" t="s">
        <v>5057</v>
      </c>
      <c r="R1977" s="320"/>
      <c r="S1977" s="180" t="s">
        <v>672</v>
      </c>
      <c r="T1977" s="180" t="s">
        <v>2098</v>
      </c>
      <c r="U1977" s="180" t="s">
        <v>492</v>
      </c>
      <c r="V1977" s="180" t="s">
        <v>3064</v>
      </c>
      <c r="W1977" s="180" t="s">
        <v>3089</v>
      </c>
      <c r="X1977" s="180" t="s">
        <v>7978</v>
      </c>
      <c r="Y1977" s="180" t="s">
        <v>7977</v>
      </c>
      <c r="Z1977" s="180" t="s">
        <v>123</v>
      </c>
      <c r="AA1977" s="320"/>
      <c r="AE1977" s="320"/>
    </row>
    <row r="1978" spans="14:31" ht="14" x14ac:dyDescent="0.3">
      <c r="N1978" s="180" t="s">
        <v>3177</v>
      </c>
      <c r="O1978" s="180" t="s">
        <v>5061</v>
      </c>
      <c r="P1978" s="180" t="s">
        <v>82</v>
      </c>
      <c r="Q1978" s="180" t="s">
        <v>5060</v>
      </c>
      <c r="R1978" s="320"/>
      <c r="S1978" s="180" t="s">
        <v>672</v>
      </c>
      <c r="T1978" s="180" t="s">
        <v>2098</v>
      </c>
      <c r="U1978" s="180" t="s">
        <v>492</v>
      </c>
      <c r="V1978" s="180" t="s">
        <v>3064</v>
      </c>
      <c r="W1978" s="180" t="s">
        <v>3089</v>
      </c>
      <c r="X1978" s="180" t="s">
        <v>8066</v>
      </c>
      <c r="Y1978" s="180" t="s">
        <v>8065</v>
      </c>
      <c r="Z1978" s="180" t="s">
        <v>123</v>
      </c>
      <c r="AA1978" s="320"/>
      <c r="AE1978" s="320"/>
    </row>
    <row r="1979" spans="14:31" ht="14" x14ac:dyDescent="0.3">
      <c r="N1979" s="180" t="s">
        <v>3177</v>
      </c>
      <c r="O1979" s="180" t="s">
        <v>5120</v>
      </c>
      <c r="P1979" s="180" t="s">
        <v>82</v>
      </c>
      <c r="Q1979" s="180" t="s">
        <v>5119</v>
      </c>
      <c r="R1979" s="320"/>
      <c r="S1979" s="180" t="s">
        <v>672</v>
      </c>
      <c r="T1979" s="180" t="s">
        <v>2098</v>
      </c>
      <c r="U1979" s="180" t="s">
        <v>492</v>
      </c>
      <c r="V1979" s="180" t="s">
        <v>3064</v>
      </c>
      <c r="W1979" s="180" t="s">
        <v>3089</v>
      </c>
      <c r="X1979" s="180" t="s">
        <v>8030</v>
      </c>
      <c r="Y1979" s="180" t="s">
        <v>8029</v>
      </c>
      <c r="Z1979" s="180" t="s">
        <v>123</v>
      </c>
      <c r="AA1979" s="320"/>
      <c r="AE1979" s="320"/>
    </row>
    <row r="1980" spans="14:31" ht="14" x14ac:dyDescent="0.3">
      <c r="N1980" s="180" t="s">
        <v>3177</v>
      </c>
      <c r="O1980" s="180" t="s">
        <v>5073</v>
      </c>
      <c r="P1980" s="180" t="s">
        <v>82</v>
      </c>
      <c r="Q1980" s="180" t="s">
        <v>5072</v>
      </c>
      <c r="R1980" s="320"/>
      <c r="S1980" s="180" t="s">
        <v>672</v>
      </c>
      <c r="T1980" s="180" t="s">
        <v>2098</v>
      </c>
      <c r="U1980" s="180" t="s">
        <v>492</v>
      </c>
      <c r="V1980" s="180" t="s">
        <v>3064</v>
      </c>
      <c r="W1980" s="180" t="s">
        <v>3089</v>
      </c>
      <c r="X1980" s="180" t="s">
        <v>8096</v>
      </c>
      <c r="Y1980" s="180" t="s">
        <v>8095</v>
      </c>
      <c r="Z1980" s="180" t="s">
        <v>123</v>
      </c>
      <c r="AA1980" s="320"/>
      <c r="AE1980" s="320"/>
    </row>
    <row r="1981" spans="14:31" ht="14" x14ac:dyDescent="0.3">
      <c r="N1981" s="180" t="s">
        <v>3177</v>
      </c>
      <c r="O1981" s="180" t="s">
        <v>5065</v>
      </c>
      <c r="P1981" s="180" t="s">
        <v>82</v>
      </c>
      <c r="Q1981" s="180" t="s">
        <v>5064</v>
      </c>
      <c r="R1981" s="320"/>
      <c r="S1981" s="180" t="s">
        <v>672</v>
      </c>
      <c r="T1981" s="180" t="s">
        <v>2098</v>
      </c>
      <c r="U1981" s="180" t="s">
        <v>492</v>
      </c>
      <c r="V1981" s="180" t="s">
        <v>3064</v>
      </c>
      <c r="W1981" s="180" t="s">
        <v>3089</v>
      </c>
      <c r="X1981" s="180" t="s">
        <v>8018</v>
      </c>
      <c r="Y1981" s="180" t="s">
        <v>8017</v>
      </c>
      <c r="Z1981" s="180" t="s">
        <v>123</v>
      </c>
      <c r="AA1981" s="320"/>
      <c r="AE1981" s="320"/>
    </row>
    <row r="1982" spans="14:31" ht="14" x14ac:dyDescent="0.3">
      <c r="N1982" s="180" t="s">
        <v>3177</v>
      </c>
      <c r="O1982" s="180" t="s">
        <v>5069</v>
      </c>
      <c r="P1982" s="180" t="s">
        <v>82</v>
      </c>
      <c r="Q1982" s="180" t="s">
        <v>5068</v>
      </c>
      <c r="R1982" s="320"/>
      <c r="S1982" s="180" t="s">
        <v>672</v>
      </c>
      <c r="T1982" s="180" t="s">
        <v>2098</v>
      </c>
      <c r="U1982" s="180" t="s">
        <v>492</v>
      </c>
      <c r="V1982" s="180" t="s">
        <v>3064</v>
      </c>
      <c r="W1982" s="180" t="s">
        <v>3089</v>
      </c>
      <c r="X1982" s="180" t="s">
        <v>7967</v>
      </c>
      <c r="Y1982" s="180" t="s">
        <v>2984</v>
      </c>
      <c r="Z1982" s="180" t="s">
        <v>123</v>
      </c>
      <c r="AA1982" s="320"/>
      <c r="AE1982" s="320"/>
    </row>
    <row r="1983" spans="14:31" ht="14" x14ac:dyDescent="0.3">
      <c r="N1983" s="180" t="s">
        <v>3177</v>
      </c>
      <c r="O1983" s="180" t="s">
        <v>5077</v>
      </c>
      <c r="P1983" s="180" t="s">
        <v>82</v>
      </c>
      <c r="Q1983" s="180" t="s">
        <v>5076</v>
      </c>
      <c r="R1983" s="320"/>
      <c r="S1983" s="180" t="s">
        <v>672</v>
      </c>
      <c r="T1983" s="180" t="s">
        <v>2098</v>
      </c>
      <c r="U1983" s="180" t="s">
        <v>492</v>
      </c>
      <c r="V1983" s="180" t="s">
        <v>3064</v>
      </c>
      <c r="W1983" s="180" t="s">
        <v>3089</v>
      </c>
      <c r="X1983" s="180" t="s">
        <v>7964</v>
      </c>
      <c r="Y1983" s="180" t="s">
        <v>7963</v>
      </c>
      <c r="Z1983" s="180" t="s">
        <v>123</v>
      </c>
      <c r="AA1983" s="320"/>
      <c r="AE1983" s="320"/>
    </row>
    <row r="1984" spans="14:31" ht="14" x14ac:dyDescent="0.3">
      <c r="N1984" s="180" t="s">
        <v>3177</v>
      </c>
      <c r="O1984" s="180" t="s">
        <v>5093</v>
      </c>
      <c r="P1984" s="180" t="s">
        <v>82</v>
      </c>
      <c r="Q1984" s="180" t="s">
        <v>5092</v>
      </c>
      <c r="R1984" s="320"/>
      <c r="S1984" s="180" t="s">
        <v>672</v>
      </c>
      <c r="T1984" s="180" t="s">
        <v>2098</v>
      </c>
      <c r="U1984" s="180" t="s">
        <v>492</v>
      </c>
      <c r="V1984" s="180" t="s">
        <v>3064</v>
      </c>
      <c r="W1984" s="180" t="s">
        <v>3089</v>
      </c>
      <c r="X1984" s="180" t="s">
        <v>7987</v>
      </c>
      <c r="Y1984" s="180" t="s">
        <v>7986</v>
      </c>
      <c r="Z1984" s="180" t="s">
        <v>123</v>
      </c>
      <c r="AA1984" s="320"/>
      <c r="AE1984" s="320"/>
    </row>
    <row r="1985" spans="14:31" ht="14" x14ac:dyDescent="0.3">
      <c r="N1985" s="180" t="s">
        <v>3177</v>
      </c>
      <c r="O1985" s="180" t="s">
        <v>5101</v>
      </c>
      <c r="P1985" s="180" t="s">
        <v>82</v>
      </c>
      <c r="Q1985" s="180" t="s">
        <v>5100</v>
      </c>
      <c r="R1985" s="320"/>
      <c r="S1985" s="180" t="s">
        <v>672</v>
      </c>
      <c r="T1985" s="180" t="s">
        <v>2098</v>
      </c>
      <c r="U1985" s="180" t="s">
        <v>492</v>
      </c>
      <c r="V1985" s="180" t="s">
        <v>3064</v>
      </c>
      <c r="W1985" s="180" t="s">
        <v>3089</v>
      </c>
      <c r="X1985" s="180" t="s">
        <v>8007</v>
      </c>
      <c r="Y1985" s="180" t="s">
        <v>8006</v>
      </c>
      <c r="Z1985" s="180" t="s">
        <v>123</v>
      </c>
      <c r="AA1985" s="320"/>
      <c r="AE1985" s="320"/>
    </row>
    <row r="1986" spans="14:31" ht="14" x14ac:dyDescent="0.3">
      <c r="N1986" s="180" t="s">
        <v>3177</v>
      </c>
      <c r="O1986" s="180" t="s">
        <v>5089</v>
      </c>
      <c r="P1986" s="180" t="s">
        <v>82</v>
      </c>
      <c r="Q1986" s="180" t="s">
        <v>5088</v>
      </c>
      <c r="R1986" s="320"/>
      <c r="S1986" s="180" t="s">
        <v>672</v>
      </c>
      <c r="T1986" s="180" t="s">
        <v>2098</v>
      </c>
      <c r="U1986" s="180" t="s">
        <v>492</v>
      </c>
      <c r="V1986" s="180" t="s">
        <v>3064</v>
      </c>
      <c r="W1986" s="180" t="s">
        <v>3089</v>
      </c>
      <c r="X1986" s="180" t="s">
        <v>8062</v>
      </c>
      <c r="Y1986" s="180" t="s">
        <v>8061</v>
      </c>
      <c r="Z1986" s="180" t="s">
        <v>123</v>
      </c>
      <c r="AA1986" s="320"/>
      <c r="AE1986" s="320"/>
    </row>
    <row r="1987" spans="14:31" ht="14" x14ac:dyDescent="0.3">
      <c r="N1987" s="180" t="s">
        <v>3177</v>
      </c>
      <c r="O1987" s="180" t="s">
        <v>5085</v>
      </c>
      <c r="P1987" s="180" t="s">
        <v>82</v>
      </c>
      <c r="Q1987" s="180" t="s">
        <v>5084</v>
      </c>
      <c r="R1987" s="320"/>
      <c r="S1987" s="180" t="s">
        <v>672</v>
      </c>
      <c r="T1987" s="180" t="s">
        <v>2098</v>
      </c>
      <c r="U1987" s="180" t="s">
        <v>492</v>
      </c>
      <c r="V1987" s="180" t="s">
        <v>3064</v>
      </c>
      <c r="W1987" s="180" t="s">
        <v>3089</v>
      </c>
      <c r="X1987" s="180" t="s">
        <v>8100</v>
      </c>
      <c r="Y1987" s="180" t="s">
        <v>8099</v>
      </c>
      <c r="Z1987" s="180" t="s">
        <v>123</v>
      </c>
      <c r="AA1987" s="320"/>
      <c r="AE1987" s="320"/>
    </row>
    <row r="1988" spans="14:31" ht="14" x14ac:dyDescent="0.3">
      <c r="N1988" s="180" t="s">
        <v>3177</v>
      </c>
      <c r="O1988" s="180" t="s">
        <v>3003</v>
      </c>
      <c r="P1988" s="180" t="s">
        <v>82</v>
      </c>
      <c r="Q1988" s="180" t="s">
        <v>5108</v>
      </c>
      <c r="R1988" s="320"/>
      <c r="S1988" s="180" t="s">
        <v>672</v>
      </c>
      <c r="T1988" s="180" t="s">
        <v>2098</v>
      </c>
      <c r="U1988" s="180" t="s">
        <v>492</v>
      </c>
      <c r="V1988" s="180" t="s">
        <v>3064</v>
      </c>
      <c r="W1988" s="180" t="s">
        <v>3089</v>
      </c>
      <c r="X1988" s="180" t="s">
        <v>8022</v>
      </c>
      <c r="Y1988" s="180" t="s">
        <v>8021</v>
      </c>
      <c r="Z1988" s="180" t="s">
        <v>123</v>
      </c>
      <c r="AA1988" s="320"/>
      <c r="AE1988" s="320"/>
    </row>
    <row r="1989" spans="14:31" ht="14" x14ac:dyDescent="0.3">
      <c r="N1989" s="180" t="s">
        <v>3177</v>
      </c>
      <c r="O1989" s="180" t="s">
        <v>5107</v>
      </c>
      <c r="P1989" s="180" t="s">
        <v>82</v>
      </c>
      <c r="Q1989" s="180" t="s">
        <v>5106</v>
      </c>
      <c r="R1989" s="320"/>
      <c r="S1989" s="180" t="s">
        <v>672</v>
      </c>
      <c r="T1989" s="180" t="s">
        <v>2098</v>
      </c>
      <c r="U1989" s="180" t="s">
        <v>492</v>
      </c>
      <c r="V1989" s="180" t="s">
        <v>3064</v>
      </c>
      <c r="W1989" s="180" t="s">
        <v>3089</v>
      </c>
      <c r="X1989" s="180" t="s">
        <v>7957</v>
      </c>
      <c r="Y1989" s="180" t="s">
        <v>7956</v>
      </c>
      <c r="Z1989" s="180" t="s">
        <v>123</v>
      </c>
      <c r="AA1989" s="320"/>
      <c r="AE1989" s="320"/>
    </row>
    <row r="1990" spans="14:31" ht="14" x14ac:dyDescent="0.3">
      <c r="N1990" s="180" t="s">
        <v>3177</v>
      </c>
      <c r="O1990" s="180" t="s">
        <v>5081</v>
      </c>
      <c r="P1990" s="180" t="s">
        <v>82</v>
      </c>
      <c r="Q1990" s="180" t="s">
        <v>5080</v>
      </c>
      <c r="R1990" s="320"/>
      <c r="S1990" s="180" t="s">
        <v>672</v>
      </c>
      <c r="T1990" s="180" t="s">
        <v>2098</v>
      </c>
      <c r="U1990" s="180" t="s">
        <v>492</v>
      </c>
      <c r="V1990" s="180" t="s">
        <v>3064</v>
      </c>
      <c r="W1990" s="180" t="s">
        <v>3089</v>
      </c>
      <c r="X1990" s="180" t="s">
        <v>8104</v>
      </c>
      <c r="Y1990" s="180" t="s">
        <v>8103</v>
      </c>
      <c r="Z1990" s="180" t="s">
        <v>123</v>
      </c>
      <c r="AA1990" s="320"/>
      <c r="AE1990" s="320"/>
    </row>
    <row r="1991" spans="14:31" ht="14" x14ac:dyDescent="0.3">
      <c r="N1991" s="180" t="s">
        <v>3177</v>
      </c>
      <c r="O1991" s="180" t="s">
        <v>5118</v>
      </c>
      <c r="P1991" s="180" t="s">
        <v>82</v>
      </c>
      <c r="Q1991" s="180" t="s">
        <v>5117</v>
      </c>
      <c r="R1991" s="320"/>
      <c r="S1991" s="180" t="s">
        <v>672</v>
      </c>
      <c r="T1991" s="180" t="s">
        <v>2098</v>
      </c>
      <c r="U1991" s="180" t="s">
        <v>492</v>
      </c>
      <c r="V1991" s="180" t="s">
        <v>3064</v>
      </c>
      <c r="W1991" s="180" t="s">
        <v>3089</v>
      </c>
      <c r="X1991" s="180" t="s">
        <v>8084</v>
      </c>
      <c r="Y1991" s="180" t="s">
        <v>8083</v>
      </c>
      <c r="Z1991" s="180" t="s">
        <v>123</v>
      </c>
      <c r="AA1991" s="320"/>
      <c r="AE1991" s="320"/>
    </row>
    <row r="1992" spans="14:31" ht="14" x14ac:dyDescent="0.3">
      <c r="N1992" s="180" t="s">
        <v>3177</v>
      </c>
      <c r="O1992" s="180" t="s">
        <v>5105</v>
      </c>
      <c r="P1992" s="180" t="s">
        <v>82</v>
      </c>
      <c r="Q1992" s="180" t="s">
        <v>5104</v>
      </c>
      <c r="R1992" s="320"/>
      <c r="S1992" s="180" t="s">
        <v>672</v>
      </c>
      <c r="T1992" s="180" t="s">
        <v>2098</v>
      </c>
      <c r="U1992" s="180" t="s">
        <v>492</v>
      </c>
      <c r="V1992" s="180" t="s">
        <v>3064</v>
      </c>
      <c r="W1992" s="180" t="s">
        <v>3089</v>
      </c>
      <c r="X1992" s="180" t="s">
        <v>8034</v>
      </c>
      <c r="Y1992" s="180" t="s">
        <v>8033</v>
      </c>
      <c r="Z1992" s="180" t="s">
        <v>123</v>
      </c>
      <c r="AA1992" s="320"/>
      <c r="AE1992" s="320"/>
    </row>
    <row r="1993" spans="14:31" ht="14" x14ac:dyDescent="0.3">
      <c r="N1993" s="180" t="s">
        <v>3051</v>
      </c>
      <c r="O1993" s="180" t="s">
        <v>8288</v>
      </c>
      <c r="P1993" s="180" t="s">
        <v>216</v>
      </c>
      <c r="Q1993" s="180" t="s">
        <v>8289</v>
      </c>
      <c r="R1993" s="320"/>
      <c r="S1993" s="180" t="s">
        <v>672</v>
      </c>
      <c r="T1993" s="180" t="s">
        <v>2098</v>
      </c>
      <c r="U1993" s="180" t="s">
        <v>492</v>
      </c>
      <c r="V1993" s="180" t="s">
        <v>3064</v>
      </c>
      <c r="W1993" s="180" t="s">
        <v>3089</v>
      </c>
      <c r="X1993" s="180" t="s">
        <v>7942</v>
      </c>
      <c r="Y1993" s="180" t="s">
        <v>7941</v>
      </c>
      <c r="Z1993" s="180" t="s">
        <v>123</v>
      </c>
      <c r="AA1993" s="320"/>
      <c r="AE1993" s="320"/>
    </row>
    <row r="1994" spans="14:31" ht="14" x14ac:dyDescent="0.3">
      <c r="N1994" s="180" t="s">
        <v>3051</v>
      </c>
      <c r="O1994" s="180" t="s">
        <v>8290</v>
      </c>
      <c r="P1994" s="180" t="s">
        <v>216</v>
      </c>
      <c r="Q1994" s="180" t="s">
        <v>8291</v>
      </c>
      <c r="R1994" s="320"/>
      <c r="S1994" s="180" t="s">
        <v>672</v>
      </c>
      <c r="T1994" s="180" t="s">
        <v>2098</v>
      </c>
      <c r="U1994" s="180" t="s">
        <v>492</v>
      </c>
      <c r="V1994" s="180" t="s">
        <v>3064</v>
      </c>
      <c r="W1994" s="180" t="s">
        <v>3089</v>
      </c>
      <c r="X1994" s="180" t="s">
        <v>8088</v>
      </c>
      <c r="Y1994" s="180" t="s">
        <v>8087</v>
      </c>
      <c r="Z1994" s="180" t="s">
        <v>123</v>
      </c>
      <c r="AA1994" s="320"/>
      <c r="AE1994" s="320"/>
    </row>
    <row r="1995" spans="14:31" ht="14" x14ac:dyDescent="0.3">
      <c r="N1995" s="180" t="s">
        <v>3051</v>
      </c>
      <c r="O1995" s="180" t="s">
        <v>8292</v>
      </c>
      <c r="P1995" s="180" t="s">
        <v>216</v>
      </c>
      <c r="Q1995" s="180" t="s">
        <v>8293</v>
      </c>
      <c r="R1995" s="320"/>
      <c r="S1995" s="180" t="s">
        <v>672</v>
      </c>
      <c r="T1995" s="180" t="s">
        <v>2098</v>
      </c>
      <c r="U1995" s="180" t="s">
        <v>492</v>
      </c>
      <c r="V1995" s="180" t="s">
        <v>3064</v>
      </c>
      <c r="W1995" s="180" t="s">
        <v>3089</v>
      </c>
      <c r="X1995" s="180" t="s">
        <v>7953</v>
      </c>
      <c r="Y1995" s="180" t="s">
        <v>7952</v>
      </c>
      <c r="Z1995" s="180" t="s">
        <v>123</v>
      </c>
      <c r="AA1995" s="320"/>
      <c r="AE1995" s="320"/>
    </row>
    <row r="1996" spans="14:31" ht="14" x14ac:dyDescent="0.3">
      <c r="N1996" s="180" t="s">
        <v>3051</v>
      </c>
      <c r="O1996" s="180" t="s">
        <v>8294</v>
      </c>
      <c r="P1996" s="180" t="s">
        <v>216</v>
      </c>
      <c r="Q1996" s="180" t="s">
        <v>8295</v>
      </c>
      <c r="R1996" s="320"/>
      <c r="S1996" s="180" t="s">
        <v>672</v>
      </c>
      <c r="T1996" s="180" t="s">
        <v>2098</v>
      </c>
      <c r="U1996" s="180" t="s">
        <v>492</v>
      </c>
      <c r="V1996" s="180" t="s">
        <v>3064</v>
      </c>
      <c r="W1996" s="180" t="s">
        <v>3089</v>
      </c>
      <c r="X1996" s="180" t="s">
        <v>8070</v>
      </c>
      <c r="Y1996" s="180" t="s">
        <v>8069</v>
      </c>
      <c r="Z1996" s="180" t="s">
        <v>123</v>
      </c>
      <c r="AA1996" s="320"/>
      <c r="AE1996" s="320"/>
    </row>
    <row r="1997" spans="14:31" ht="14" x14ac:dyDescent="0.3">
      <c r="N1997" s="180" t="s">
        <v>3051</v>
      </c>
      <c r="O1997" s="180" t="s">
        <v>8296</v>
      </c>
      <c r="P1997" s="180" t="s">
        <v>216</v>
      </c>
      <c r="Q1997" s="180" t="s">
        <v>8297</v>
      </c>
      <c r="R1997" s="320"/>
      <c r="S1997" s="180" t="s">
        <v>672</v>
      </c>
      <c r="T1997" s="180" t="s">
        <v>2098</v>
      </c>
      <c r="U1997" s="180" t="s">
        <v>492</v>
      </c>
      <c r="V1997" s="180" t="s">
        <v>3064</v>
      </c>
      <c r="W1997" s="180" t="s">
        <v>3089</v>
      </c>
      <c r="X1997" s="180" t="s">
        <v>8073</v>
      </c>
      <c r="Y1997" s="180" t="s">
        <v>8072</v>
      </c>
      <c r="Z1997" s="180" t="s">
        <v>123</v>
      </c>
      <c r="AA1997" s="320"/>
      <c r="AE1997" s="320"/>
    </row>
    <row r="1998" spans="14:31" ht="14" x14ac:dyDescent="0.3">
      <c r="N1998" s="180" t="s">
        <v>3051</v>
      </c>
      <c r="O1998" s="180" t="s">
        <v>8298</v>
      </c>
      <c r="P1998" s="180" t="s">
        <v>216</v>
      </c>
      <c r="Q1998" s="180" t="s">
        <v>8299</v>
      </c>
      <c r="R1998" s="320"/>
      <c r="S1998" s="180" t="s">
        <v>672</v>
      </c>
      <c r="T1998" s="180" t="s">
        <v>2098</v>
      </c>
      <c r="U1998" s="180" t="s">
        <v>492</v>
      </c>
      <c r="V1998" s="180" t="s">
        <v>3064</v>
      </c>
      <c r="W1998" s="180" t="s">
        <v>3089</v>
      </c>
      <c r="X1998" s="180" t="s">
        <v>8037</v>
      </c>
      <c r="Y1998" s="180" t="s">
        <v>8036</v>
      </c>
      <c r="Z1998" s="180" t="s">
        <v>123</v>
      </c>
      <c r="AA1998" s="320"/>
      <c r="AE1998" s="320"/>
    </row>
    <row r="1999" spans="14:31" ht="14" x14ac:dyDescent="0.3">
      <c r="N1999" s="180" t="s">
        <v>3051</v>
      </c>
      <c r="O1999" s="180" t="s">
        <v>8300</v>
      </c>
      <c r="P1999" s="180" t="s">
        <v>216</v>
      </c>
      <c r="Q1999" s="180" t="s">
        <v>8301</v>
      </c>
      <c r="R1999" s="320"/>
      <c r="S1999" s="180" t="s">
        <v>672</v>
      </c>
      <c r="T1999" s="180" t="s">
        <v>2098</v>
      </c>
      <c r="U1999" s="180" t="s">
        <v>492</v>
      </c>
      <c r="V1999" s="180" t="s">
        <v>3064</v>
      </c>
      <c r="W1999" s="180" t="s">
        <v>3089</v>
      </c>
      <c r="X1999" s="180" t="s">
        <v>8010</v>
      </c>
      <c r="Y1999" s="180" t="s">
        <v>8009</v>
      </c>
      <c r="Z1999" s="180" t="s">
        <v>123</v>
      </c>
      <c r="AA1999" s="320"/>
      <c r="AE1999" s="320"/>
    </row>
    <row r="2000" spans="14:31" ht="14" x14ac:dyDescent="0.3">
      <c r="N2000" s="180" t="s">
        <v>3051</v>
      </c>
      <c r="O2000" s="180" t="s">
        <v>8302</v>
      </c>
      <c r="P2000" s="180" t="s">
        <v>216</v>
      </c>
      <c r="Q2000" s="180" t="s">
        <v>8303</v>
      </c>
      <c r="R2000" s="320"/>
      <c r="S2000" s="180" t="s">
        <v>672</v>
      </c>
      <c r="T2000" s="180" t="s">
        <v>2098</v>
      </c>
      <c r="U2000" s="180" t="s">
        <v>492</v>
      </c>
      <c r="V2000" s="180" t="s">
        <v>3064</v>
      </c>
      <c r="W2000" s="180" t="s">
        <v>3089</v>
      </c>
      <c r="X2000" s="180" t="s">
        <v>8014</v>
      </c>
      <c r="Y2000" s="180" t="s">
        <v>8013</v>
      </c>
      <c r="Z2000" s="180" t="s">
        <v>123</v>
      </c>
      <c r="AA2000" s="320"/>
      <c r="AE2000" s="320"/>
    </row>
    <row r="2001" spans="14:31" ht="14" x14ac:dyDescent="0.3">
      <c r="N2001" s="180" t="s">
        <v>3051</v>
      </c>
      <c r="O2001" s="180" t="s">
        <v>8304</v>
      </c>
      <c r="P2001" s="180" t="s">
        <v>216</v>
      </c>
      <c r="Q2001" s="180" t="s">
        <v>8305</v>
      </c>
      <c r="R2001" s="320"/>
      <c r="S2001" s="180" t="s">
        <v>672</v>
      </c>
      <c r="T2001" s="180" t="s">
        <v>2098</v>
      </c>
      <c r="U2001" s="180" t="s">
        <v>492</v>
      </c>
      <c r="V2001" s="180" t="s">
        <v>3064</v>
      </c>
      <c r="W2001" s="180" t="s">
        <v>3089</v>
      </c>
      <c r="X2001" s="180" t="s">
        <v>7960</v>
      </c>
      <c r="Y2001" s="180" t="s">
        <v>3929</v>
      </c>
      <c r="Z2001" s="180" t="s">
        <v>123</v>
      </c>
      <c r="AA2001" s="320"/>
      <c r="AE2001" s="320"/>
    </row>
    <row r="2002" spans="14:31" ht="14" x14ac:dyDescent="0.3">
      <c r="N2002" s="180" t="s">
        <v>3051</v>
      </c>
      <c r="O2002" s="180" t="s">
        <v>8306</v>
      </c>
      <c r="P2002" s="180" t="s">
        <v>216</v>
      </c>
      <c r="Q2002" s="180" t="s">
        <v>8307</v>
      </c>
      <c r="R2002" s="320"/>
      <c r="S2002" s="180" t="s">
        <v>672</v>
      </c>
      <c r="T2002" s="180" t="s">
        <v>2098</v>
      </c>
      <c r="U2002" s="180" t="s">
        <v>492</v>
      </c>
      <c r="V2002" s="180" t="s">
        <v>3064</v>
      </c>
      <c r="W2002" s="180" t="s">
        <v>3089</v>
      </c>
      <c r="X2002" s="180" t="s">
        <v>7970</v>
      </c>
      <c r="Y2002" s="180" t="s">
        <v>3077</v>
      </c>
      <c r="Z2002" s="180" t="s">
        <v>123</v>
      </c>
      <c r="AA2002" s="320"/>
      <c r="AE2002" s="320"/>
    </row>
    <row r="2003" spans="14:31" ht="14" x14ac:dyDescent="0.3">
      <c r="N2003" s="180" t="s">
        <v>3051</v>
      </c>
      <c r="O2003" s="180" t="s">
        <v>3192</v>
      </c>
      <c r="P2003" s="180" t="s">
        <v>216</v>
      </c>
      <c r="Q2003" s="180" t="s">
        <v>8308</v>
      </c>
      <c r="R2003" s="320"/>
      <c r="S2003" s="180" t="s">
        <v>672</v>
      </c>
      <c r="T2003" s="180" t="s">
        <v>2098</v>
      </c>
      <c r="U2003" s="180" t="s">
        <v>492</v>
      </c>
      <c r="V2003" s="180" t="s">
        <v>3064</v>
      </c>
      <c r="W2003" s="180" t="s">
        <v>3089</v>
      </c>
      <c r="X2003" s="180" t="s">
        <v>8054</v>
      </c>
      <c r="Y2003" s="180" t="s">
        <v>8053</v>
      </c>
      <c r="Z2003" s="180" t="s">
        <v>123</v>
      </c>
      <c r="AA2003" s="320"/>
      <c r="AE2003" s="320"/>
    </row>
    <row r="2004" spans="14:31" ht="14" x14ac:dyDescent="0.3">
      <c r="N2004" s="180" t="s">
        <v>3051</v>
      </c>
      <c r="O2004" s="180" t="s">
        <v>3051</v>
      </c>
      <c r="P2004" s="180" t="s">
        <v>216</v>
      </c>
      <c r="Q2004" s="180" t="s">
        <v>8309</v>
      </c>
      <c r="R2004" s="320"/>
      <c r="S2004" s="180" t="s">
        <v>672</v>
      </c>
      <c r="T2004" s="180" t="s">
        <v>2098</v>
      </c>
      <c r="U2004" s="180" t="s">
        <v>492</v>
      </c>
      <c r="V2004" s="180" t="s">
        <v>3064</v>
      </c>
      <c r="W2004" s="180" t="s">
        <v>3089</v>
      </c>
      <c r="X2004" s="180" t="s">
        <v>7998</v>
      </c>
      <c r="Y2004" s="180" t="s">
        <v>7997</v>
      </c>
      <c r="Z2004" s="180" t="s">
        <v>123</v>
      </c>
      <c r="AA2004" s="320"/>
      <c r="AE2004" s="320"/>
    </row>
    <row r="2005" spans="14:31" ht="14" x14ac:dyDescent="0.3">
      <c r="N2005" s="180" t="s">
        <v>3051</v>
      </c>
      <c r="O2005" s="180" t="s">
        <v>8310</v>
      </c>
      <c r="P2005" s="180" t="s">
        <v>216</v>
      </c>
      <c r="Q2005" s="180" t="s">
        <v>8311</v>
      </c>
      <c r="R2005" s="320"/>
      <c r="S2005" s="180" t="s">
        <v>672</v>
      </c>
      <c r="T2005" s="180" t="s">
        <v>2098</v>
      </c>
      <c r="U2005" s="180" t="s">
        <v>492</v>
      </c>
      <c r="V2005" s="180" t="s">
        <v>3064</v>
      </c>
      <c r="W2005" s="180" t="s">
        <v>3089</v>
      </c>
      <c r="X2005" s="180" t="s">
        <v>7949</v>
      </c>
      <c r="Y2005" s="180" t="s">
        <v>7948</v>
      </c>
      <c r="Z2005" s="180" t="s">
        <v>123</v>
      </c>
      <c r="AA2005" s="320"/>
      <c r="AE2005" s="320"/>
    </row>
    <row r="2006" spans="14:31" ht="14" x14ac:dyDescent="0.3">
      <c r="N2006" s="180" t="s">
        <v>3130</v>
      </c>
      <c r="O2006" s="180" t="s">
        <v>3940</v>
      </c>
      <c r="P2006" s="180" t="s">
        <v>371</v>
      </c>
      <c r="Q2006" s="180" t="s">
        <v>8312</v>
      </c>
      <c r="R2006" s="320"/>
      <c r="S2006" s="180" t="s">
        <v>672</v>
      </c>
      <c r="T2006" s="180" t="s">
        <v>2098</v>
      </c>
      <c r="U2006" s="180" t="s">
        <v>492</v>
      </c>
      <c r="V2006" s="180" t="s">
        <v>3064</v>
      </c>
      <c r="W2006" s="180" t="s">
        <v>3089</v>
      </c>
      <c r="X2006" s="180" t="s">
        <v>7981</v>
      </c>
      <c r="Y2006" s="180" t="s">
        <v>7980</v>
      </c>
      <c r="Z2006" s="180" t="s">
        <v>123</v>
      </c>
      <c r="AA2006" s="320"/>
      <c r="AE2006" s="320"/>
    </row>
    <row r="2007" spans="14:31" ht="14" x14ac:dyDescent="0.3">
      <c r="N2007" s="180" t="s">
        <v>3130</v>
      </c>
      <c r="O2007" s="180" t="s">
        <v>8313</v>
      </c>
      <c r="P2007" s="180" t="s">
        <v>371</v>
      </c>
      <c r="Q2007" s="180" t="s">
        <v>8314</v>
      </c>
      <c r="R2007" s="320"/>
      <c r="S2007" s="180" t="s">
        <v>672</v>
      </c>
      <c r="T2007" s="180" t="s">
        <v>2098</v>
      </c>
      <c r="U2007" s="180" t="s">
        <v>492</v>
      </c>
      <c r="V2007" s="180" t="s">
        <v>3064</v>
      </c>
      <c r="W2007" s="180" t="s">
        <v>3089</v>
      </c>
      <c r="X2007" s="180" t="s">
        <v>7984</v>
      </c>
      <c r="Y2007" s="180" t="s">
        <v>7983</v>
      </c>
      <c r="Z2007" s="180" t="s">
        <v>123</v>
      </c>
      <c r="AA2007" s="320"/>
      <c r="AE2007" s="320"/>
    </row>
    <row r="2008" spans="14:31" ht="14" x14ac:dyDescent="0.3">
      <c r="N2008" s="180" t="s">
        <v>3130</v>
      </c>
      <c r="O2008" s="180" t="s">
        <v>8315</v>
      </c>
      <c r="P2008" s="180" t="s">
        <v>371</v>
      </c>
      <c r="Q2008" s="180" t="s">
        <v>8316</v>
      </c>
      <c r="R2008" s="320"/>
      <c r="S2008" s="180" t="s">
        <v>672</v>
      </c>
      <c r="T2008" s="180" t="s">
        <v>2098</v>
      </c>
      <c r="U2008" s="180" t="s">
        <v>492</v>
      </c>
      <c r="V2008" s="180" t="s">
        <v>3064</v>
      </c>
      <c r="W2008" s="180" t="s">
        <v>3089</v>
      </c>
      <c r="X2008" s="180" t="s">
        <v>8044</v>
      </c>
      <c r="Y2008" s="180" t="s">
        <v>8043</v>
      </c>
      <c r="Z2008" s="180" t="s">
        <v>123</v>
      </c>
      <c r="AA2008" s="320"/>
      <c r="AE2008" s="320"/>
    </row>
    <row r="2009" spans="14:31" ht="14" x14ac:dyDescent="0.3">
      <c r="N2009" s="180" t="s">
        <v>3130</v>
      </c>
      <c r="O2009" s="180" t="s">
        <v>8317</v>
      </c>
      <c r="P2009" s="180" t="s">
        <v>371</v>
      </c>
      <c r="Q2009" s="180" t="s">
        <v>8318</v>
      </c>
      <c r="R2009" s="320"/>
      <c r="S2009" s="180" t="s">
        <v>672</v>
      </c>
      <c r="T2009" s="180" t="s">
        <v>2098</v>
      </c>
      <c r="U2009" s="180" t="s">
        <v>492</v>
      </c>
      <c r="V2009" s="180" t="s">
        <v>3064</v>
      </c>
      <c r="W2009" s="180" t="s">
        <v>3089</v>
      </c>
      <c r="X2009" s="180" t="s">
        <v>7946</v>
      </c>
      <c r="Y2009" s="180" t="s">
        <v>7945</v>
      </c>
      <c r="Z2009" s="180" t="s">
        <v>123</v>
      </c>
      <c r="AA2009" s="320"/>
      <c r="AE2009" s="320"/>
    </row>
    <row r="2010" spans="14:31" ht="14" x14ac:dyDescent="0.3">
      <c r="N2010" s="180" t="s">
        <v>3130</v>
      </c>
      <c r="O2010" s="180" t="s">
        <v>8319</v>
      </c>
      <c r="P2010" s="180" t="s">
        <v>371</v>
      </c>
      <c r="Q2010" s="180" t="s">
        <v>8320</v>
      </c>
      <c r="R2010" s="320"/>
      <c r="S2010" s="180" t="s">
        <v>672</v>
      </c>
      <c r="T2010" s="180" t="s">
        <v>2098</v>
      </c>
      <c r="U2010" s="180" t="s">
        <v>492</v>
      </c>
      <c r="V2010" s="180" t="s">
        <v>3064</v>
      </c>
      <c r="W2010" s="180" t="s">
        <v>3089</v>
      </c>
      <c r="X2010" s="180" t="s">
        <v>8092</v>
      </c>
      <c r="Y2010" s="180" t="s">
        <v>8091</v>
      </c>
      <c r="Z2010" s="180" t="s">
        <v>123</v>
      </c>
      <c r="AA2010" s="320"/>
      <c r="AE2010" s="320"/>
    </row>
    <row r="2011" spans="14:31" ht="14" x14ac:dyDescent="0.3">
      <c r="N2011" s="180" t="s">
        <v>3130</v>
      </c>
      <c r="O2011" s="180" t="s">
        <v>8321</v>
      </c>
      <c r="P2011" s="180" t="s">
        <v>371</v>
      </c>
      <c r="Q2011" s="180" t="s">
        <v>8322</v>
      </c>
      <c r="R2011" s="320"/>
      <c r="S2011" s="180" t="s">
        <v>672</v>
      </c>
      <c r="T2011" s="180" t="s">
        <v>2098</v>
      </c>
      <c r="U2011" s="180" t="s">
        <v>492</v>
      </c>
      <c r="V2011" s="180" t="s">
        <v>3064</v>
      </c>
      <c r="W2011" s="180" t="s">
        <v>3089</v>
      </c>
      <c r="X2011" s="180" t="s">
        <v>7990</v>
      </c>
      <c r="Y2011" s="180" t="s">
        <v>7989</v>
      </c>
      <c r="Z2011" s="180" t="s">
        <v>123</v>
      </c>
      <c r="AA2011" s="320"/>
      <c r="AE2011" s="320"/>
    </row>
    <row r="2012" spans="14:31" ht="14" x14ac:dyDescent="0.3">
      <c r="N2012" s="180" t="s">
        <v>3130</v>
      </c>
      <c r="O2012" s="180" t="s">
        <v>2348</v>
      </c>
      <c r="P2012" s="180" t="s">
        <v>371</v>
      </c>
      <c r="Q2012" s="180" t="s">
        <v>8323</v>
      </c>
      <c r="R2012" s="320"/>
      <c r="S2012" s="180" t="s">
        <v>672</v>
      </c>
      <c r="T2012" s="180" t="s">
        <v>2098</v>
      </c>
      <c r="U2012" s="180" t="s">
        <v>492</v>
      </c>
      <c r="V2012" s="180" t="s">
        <v>3064</v>
      </c>
      <c r="W2012" s="180" t="s">
        <v>3089</v>
      </c>
      <c r="X2012" s="180" t="s">
        <v>8041</v>
      </c>
      <c r="Y2012" s="180" t="s">
        <v>8040</v>
      </c>
      <c r="Z2012" s="180" t="s">
        <v>123</v>
      </c>
      <c r="AA2012" s="320"/>
      <c r="AE2012" s="320"/>
    </row>
    <row r="2013" spans="14:31" ht="14" x14ac:dyDescent="0.3">
      <c r="N2013" s="180" t="s">
        <v>3130</v>
      </c>
      <c r="O2013" s="180" t="s">
        <v>3130</v>
      </c>
      <c r="P2013" s="180" t="s">
        <v>371</v>
      </c>
      <c r="Q2013" s="180" t="s">
        <v>8324</v>
      </c>
      <c r="R2013" s="320"/>
      <c r="S2013" s="180" t="s">
        <v>672</v>
      </c>
      <c r="T2013" s="180" t="s">
        <v>2098</v>
      </c>
      <c r="U2013" s="180" t="s">
        <v>492</v>
      </c>
      <c r="V2013" s="180" t="s">
        <v>3064</v>
      </c>
      <c r="W2013" s="180" t="s">
        <v>3079</v>
      </c>
      <c r="X2013" s="180" t="s">
        <v>8235</v>
      </c>
      <c r="Y2013" s="180" t="s">
        <v>3079</v>
      </c>
      <c r="Z2013" s="180" t="s">
        <v>125</v>
      </c>
      <c r="AA2013" s="320"/>
      <c r="AE2013" s="320"/>
    </row>
    <row r="2014" spans="14:31" ht="14" x14ac:dyDescent="0.3">
      <c r="N2014" s="180" t="s">
        <v>3153</v>
      </c>
      <c r="O2014" s="180" t="s">
        <v>6287</v>
      </c>
      <c r="P2014" s="180" t="s">
        <v>178</v>
      </c>
      <c r="Q2014" s="180" t="s">
        <v>6286</v>
      </c>
      <c r="R2014" s="320"/>
      <c r="S2014" s="180" t="s">
        <v>672</v>
      </c>
      <c r="T2014" s="180" t="s">
        <v>2098</v>
      </c>
      <c r="U2014" s="180" t="s">
        <v>492</v>
      </c>
      <c r="V2014" s="180" t="s">
        <v>3064</v>
      </c>
      <c r="W2014" s="180" t="s">
        <v>3079</v>
      </c>
      <c r="X2014" s="180" t="s">
        <v>8229</v>
      </c>
      <c r="Y2014" s="180" t="s">
        <v>8228</v>
      </c>
      <c r="Z2014" s="180" t="s">
        <v>125</v>
      </c>
      <c r="AA2014" s="320"/>
      <c r="AE2014" s="320"/>
    </row>
    <row r="2015" spans="14:31" ht="14" x14ac:dyDescent="0.3">
      <c r="N2015" s="180" t="s">
        <v>3153</v>
      </c>
      <c r="O2015" s="180" t="s">
        <v>6260</v>
      </c>
      <c r="P2015" s="180" t="s">
        <v>178</v>
      </c>
      <c r="Q2015" s="180" t="s">
        <v>6259</v>
      </c>
      <c r="R2015" s="320"/>
      <c r="S2015" s="180" t="s">
        <v>672</v>
      </c>
      <c r="T2015" s="180" t="s">
        <v>2098</v>
      </c>
      <c r="U2015" s="180" t="s">
        <v>492</v>
      </c>
      <c r="V2015" s="180" t="s">
        <v>3064</v>
      </c>
      <c r="W2015" s="180" t="s">
        <v>3079</v>
      </c>
      <c r="X2015" s="180" t="s">
        <v>8237</v>
      </c>
      <c r="Y2015" s="180" t="s">
        <v>8236</v>
      </c>
      <c r="Z2015" s="180" t="s">
        <v>125</v>
      </c>
      <c r="AA2015" s="320"/>
      <c r="AE2015" s="320"/>
    </row>
    <row r="2016" spans="14:31" ht="14" x14ac:dyDescent="0.3">
      <c r="N2016" s="180" t="s">
        <v>3153</v>
      </c>
      <c r="O2016" s="180" t="s">
        <v>6253</v>
      </c>
      <c r="P2016" s="180" t="s">
        <v>178</v>
      </c>
      <c r="Q2016" s="180" t="s">
        <v>6252</v>
      </c>
      <c r="R2016" s="320"/>
      <c r="S2016" s="180" t="s">
        <v>672</v>
      </c>
      <c r="T2016" s="180" t="s">
        <v>2098</v>
      </c>
      <c r="U2016" s="180" t="s">
        <v>492</v>
      </c>
      <c r="V2016" s="180" t="s">
        <v>3064</v>
      </c>
      <c r="W2016" s="180" t="s">
        <v>3079</v>
      </c>
      <c r="X2016" s="180" t="s">
        <v>8224</v>
      </c>
      <c r="Y2016" s="180" t="s">
        <v>5431</v>
      </c>
      <c r="Z2016" s="180" t="s">
        <v>125</v>
      </c>
      <c r="AA2016" s="320"/>
      <c r="AE2016" s="320"/>
    </row>
    <row r="2017" spans="14:31" ht="14" x14ac:dyDescent="0.3">
      <c r="N2017" s="180" t="s">
        <v>3153</v>
      </c>
      <c r="O2017" s="180" t="s">
        <v>6183</v>
      </c>
      <c r="P2017" s="180" t="s">
        <v>178</v>
      </c>
      <c r="Q2017" s="180" t="s">
        <v>6236</v>
      </c>
      <c r="R2017" s="320"/>
      <c r="S2017" s="180" t="s">
        <v>672</v>
      </c>
      <c r="T2017" s="180" t="s">
        <v>2098</v>
      </c>
      <c r="U2017" s="180" t="s">
        <v>492</v>
      </c>
      <c r="V2017" s="180" t="s">
        <v>3064</v>
      </c>
      <c r="W2017" s="180" t="s">
        <v>3079</v>
      </c>
      <c r="X2017" s="180" t="s">
        <v>8230</v>
      </c>
      <c r="Y2017" s="180" t="s">
        <v>2646</v>
      </c>
      <c r="Z2017" s="180" t="s">
        <v>125</v>
      </c>
      <c r="AA2017" s="320"/>
      <c r="AE2017" s="320"/>
    </row>
    <row r="2018" spans="14:31" ht="14" x14ac:dyDescent="0.3">
      <c r="N2018" s="180" t="s">
        <v>3153</v>
      </c>
      <c r="O2018" s="180" t="s">
        <v>6285</v>
      </c>
      <c r="P2018" s="180" t="s">
        <v>178</v>
      </c>
      <c r="Q2018" s="180" t="s">
        <v>6284</v>
      </c>
      <c r="R2018" s="320"/>
      <c r="S2018" s="180" t="s">
        <v>672</v>
      </c>
      <c r="T2018" s="180" t="s">
        <v>2098</v>
      </c>
      <c r="U2018" s="180" t="s">
        <v>492</v>
      </c>
      <c r="V2018" s="180" t="s">
        <v>3064</v>
      </c>
      <c r="W2018" s="180" t="s">
        <v>3079</v>
      </c>
      <c r="X2018" s="180" t="s">
        <v>8232</v>
      </c>
      <c r="Y2018" s="180" t="s">
        <v>8231</v>
      </c>
      <c r="Z2018" s="180" t="s">
        <v>125</v>
      </c>
      <c r="AA2018" s="320"/>
      <c r="AE2018" s="320"/>
    </row>
    <row r="2019" spans="14:31" ht="14" x14ac:dyDescent="0.3">
      <c r="N2019" s="180" t="s">
        <v>3153</v>
      </c>
      <c r="O2019" s="180" t="s">
        <v>6275</v>
      </c>
      <c r="P2019" s="180" t="s">
        <v>178</v>
      </c>
      <c r="Q2019" s="180" t="s">
        <v>6274</v>
      </c>
      <c r="R2019" s="320"/>
      <c r="S2019" s="180" t="s">
        <v>672</v>
      </c>
      <c r="T2019" s="180" t="s">
        <v>2098</v>
      </c>
      <c r="U2019" s="180" t="s">
        <v>492</v>
      </c>
      <c r="V2019" s="180" t="s">
        <v>3064</v>
      </c>
      <c r="W2019" s="180" t="s">
        <v>3079</v>
      </c>
      <c r="X2019" s="180" t="s">
        <v>8241</v>
      </c>
      <c r="Y2019" s="180" t="s">
        <v>8240</v>
      </c>
      <c r="Z2019" s="180" t="s">
        <v>125</v>
      </c>
      <c r="AA2019" s="320"/>
      <c r="AE2019" s="320"/>
    </row>
    <row r="2020" spans="14:31" ht="14" x14ac:dyDescent="0.3">
      <c r="N2020" s="180" t="s">
        <v>3153</v>
      </c>
      <c r="O2020" s="180" t="s">
        <v>6289</v>
      </c>
      <c r="P2020" s="180" t="s">
        <v>178</v>
      </c>
      <c r="Q2020" s="180" t="s">
        <v>6288</v>
      </c>
      <c r="R2020" s="320"/>
      <c r="S2020" s="180" t="s">
        <v>672</v>
      </c>
      <c r="T2020" s="180" t="s">
        <v>2098</v>
      </c>
      <c r="U2020" s="180" t="s">
        <v>492</v>
      </c>
      <c r="V2020" s="180" t="s">
        <v>3064</v>
      </c>
      <c r="W2020" s="180" t="s">
        <v>3079</v>
      </c>
      <c r="X2020" s="180" t="s">
        <v>8239</v>
      </c>
      <c r="Y2020" s="180" t="s">
        <v>8238</v>
      </c>
      <c r="Z2020" s="180" t="s">
        <v>125</v>
      </c>
      <c r="AA2020" s="320"/>
      <c r="AE2020" s="320"/>
    </row>
    <row r="2021" spans="14:31" ht="14" x14ac:dyDescent="0.3">
      <c r="N2021" s="180" t="s">
        <v>3153</v>
      </c>
      <c r="O2021" s="180" t="s">
        <v>6283</v>
      </c>
      <c r="P2021" s="180" t="s">
        <v>178</v>
      </c>
      <c r="Q2021" s="180" t="s">
        <v>6282</v>
      </c>
      <c r="R2021" s="320"/>
      <c r="S2021" s="180" t="s">
        <v>672</v>
      </c>
      <c r="T2021" s="180" t="s">
        <v>2098</v>
      </c>
      <c r="U2021" s="180" t="s">
        <v>492</v>
      </c>
      <c r="V2021" s="180" t="s">
        <v>3064</v>
      </c>
      <c r="W2021" s="180" t="s">
        <v>3079</v>
      </c>
      <c r="X2021" s="180" t="s">
        <v>8243</v>
      </c>
      <c r="Y2021" s="180" t="s">
        <v>8242</v>
      </c>
      <c r="Z2021" s="180" t="s">
        <v>125</v>
      </c>
      <c r="AA2021" s="320"/>
      <c r="AE2021" s="320"/>
    </row>
    <row r="2022" spans="14:31" ht="14" x14ac:dyDescent="0.3">
      <c r="N2022" s="180" t="s">
        <v>3153</v>
      </c>
      <c r="O2022" s="180" t="s">
        <v>6279</v>
      </c>
      <c r="P2022" s="180" t="s">
        <v>178</v>
      </c>
      <c r="Q2022" s="180" t="s">
        <v>6278</v>
      </c>
      <c r="R2022" s="320"/>
      <c r="S2022" s="180" t="s">
        <v>672</v>
      </c>
      <c r="T2022" s="180" t="s">
        <v>2098</v>
      </c>
      <c r="U2022" s="180" t="s">
        <v>492</v>
      </c>
      <c r="V2022" s="180" t="s">
        <v>3064</v>
      </c>
      <c r="W2022" s="180" t="s">
        <v>3079</v>
      </c>
      <c r="X2022" s="180" t="s">
        <v>8245</v>
      </c>
      <c r="Y2022" s="180" t="s">
        <v>8244</v>
      </c>
      <c r="Z2022" s="180" t="s">
        <v>125</v>
      </c>
      <c r="AA2022" s="320"/>
      <c r="AE2022" s="320"/>
    </row>
    <row r="2023" spans="14:31" ht="14" x14ac:dyDescent="0.3">
      <c r="N2023" s="180" t="s">
        <v>3153</v>
      </c>
      <c r="O2023" s="180" t="s">
        <v>618</v>
      </c>
      <c r="P2023" s="180" t="s">
        <v>178</v>
      </c>
      <c r="Q2023" s="180" t="s">
        <v>6292</v>
      </c>
      <c r="R2023" s="320"/>
      <c r="S2023" s="180" t="s">
        <v>672</v>
      </c>
      <c r="T2023" s="180" t="s">
        <v>2098</v>
      </c>
      <c r="U2023" s="180" t="s">
        <v>492</v>
      </c>
      <c r="V2023" s="180" t="s">
        <v>3064</v>
      </c>
      <c r="W2023" s="180" t="s">
        <v>3079</v>
      </c>
      <c r="X2023" s="180" t="s">
        <v>8223</v>
      </c>
      <c r="Y2023" s="180" t="s">
        <v>8222</v>
      </c>
      <c r="Z2023" s="180" t="s">
        <v>125</v>
      </c>
      <c r="AA2023" s="320"/>
      <c r="AE2023" s="320"/>
    </row>
    <row r="2024" spans="14:31" ht="14" x14ac:dyDescent="0.3">
      <c r="N2024" s="180" t="s">
        <v>3153</v>
      </c>
      <c r="O2024" s="180" t="s">
        <v>6229</v>
      </c>
      <c r="P2024" s="180" t="s">
        <v>178</v>
      </c>
      <c r="Q2024" s="180" t="s">
        <v>6228</v>
      </c>
      <c r="R2024" s="320"/>
      <c r="S2024" s="180" t="s">
        <v>672</v>
      </c>
      <c r="T2024" s="180" t="s">
        <v>2098</v>
      </c>
      <c r="U2024" s="180" t="s">
        <v>492</v>
      </c>
      <c r="V2024" s="180" t="s">
        <v>3064</v>
      </c>
      <c r="W2024" s="180" t="s">
        <v>3079</v>
      </c>
      <c r="X2024" s="180" t="s">
        <v>8234</v>
      </c>
      <c r="Y2024" s="180" t="s">
        <v>8233</v>
      </c>
      <c r="Z2024" s="180" t="s">
        <v>125</v>
      </c>
      <c r="AA2024" s="320"/>
      <c r="AE2024" s="320"/>
    </row>
    <row r="2025" spans="14:31" ht="14" x14ac:dyDescent="0.3">
      <c r="N2025" s="180" t="s">
        <v>3153</v>
      </c>
      <c r="O2025" s="180" t="s">
        <v>963</v>
      </c>
      <c r="P2025" s="180" t="s">
        <v>178</v>
      </c>
      <c r="Q2025" s="180" t="s">
        <v>6267</v>
      </c>
      <c r="R2025" s="320"/>
      <c r="S2025" s="180" t="s">
        <v>672</v>
      </c>
      <c r="T2025" s="180" t="s">
        <v>2098</v>
      </c>
      <c r="U2025" s="180" t="s">
        <v>492</v>
      </c>
      <c r="V2025" s="180" t="s">
        <v>3064</v>
      </c>
      <c r="W2025" s="180" t="s">
        <v>3079</v>
      </c>
      <c r="X2025" s="180" t="s">
        <v>8226</v>
      </c>
      <c r="Y2025" s="180" t="s">
        <v>8225</v>
      </c>
      <c r="Z2025" s="180" t="s">
        <v>125</v>
      </c>
      <c r="AA2025" s="320"/>
      <c r="AE2025" s="320"/>
    </row>
    <row r="2026" spans="14:31" ht="14" x14ac:dyDescent="0.3">
      <c r="N2026" s="180" t="s">
        <v>3153</v>
      </c>
      <c r="O2026" s="180" t="s">
        <v>6257</v>
      </c>
      <c r="P2026" s="180" t="s">
        <v>178</v>
      </c>
      <c r="Q2026" s="180" t="s">
        <v>6256</v>
      </c>
      <c r="R2026" s="320"/>
      <c r="S2026" s="180" t="s">
        <v>672</v>
      </c>
      <c r="T2026" s="180" t="s">
        <v>2098</v>
      </c>
      <c r="U2026" s="180" t="s">
        <v>492</v>
      </c>
      <c r="V2026" s="180" t="s">
        <v>3064</v>
      </c>
      <c r="W2026" s="180" t="s">
        <v>3079</v>
      </c>
      <c r="X2026" s="180" t="s">
        <v>8227</v>
      </c>
      <c r="Y2026" s="180" t="s">
        <v>3188</v>
      </c>
      <c r="Z2026" s="180" t="s">
        <v>125</v>
      </c>
      <c r="AA2026" s="320"/>
      <c r="AE2026" s="320"/>
    </row>
    <row r="2027" spans="14:31" ht="14" x14ac:dyDescent="0.3">
      <c r="N2027" s="180" t="s">
        <v>3153</v>
      </c>
      <c r="O2027" s="180" t="s">
        <v>6240</v>
      </c>
      <c r="P2027" s="180" t="s">
        <v>178</v>
      </c>
      <c r="Q2027" s="180" t="s">
        <v>6239</v>
      </c>
      <c r="R2027" s="320"/>
      <c r="S2027" s="180" t="s">
        <v>672</v>
      </c>
      <c r="T2027" s="180" t="s">
        <v>2098</v>
      </c>
      <c r="U2027" s="180" t="s">
        <v>492</v>
      </c>
      <c r="V2027" s="180" t="s">
        <v>3064</v>
      </c>
      <c r="W2027" s="180" t="s">
        <v>3086</v>
      </c>
      <c r="X2027" s="180" t="s">
        <v>8325</v>
      </c>
      <c r="Y2027" s="180" t="s">
        <v>3086</v>
      </c>
      <c r="Z2027" s="180" t="s">
        <v>127</v>
      </c>
      <c r="AA2027" s="320"/>
      <c r="AE2027" s="320"/>
    </row>
    <row r="2028" spans="14:31" ht="14" x14ac:dyDescent="0.3">
      <c r="N2028" s="180" t="s">
        <v>3153</v>
      </c>
      <c r="O2028" s="180" t="s">
        <v>5621</v>
      </c>
      <c r="P2028" s="180" t="s">
        <v>178</v>
      </c>
      <c r="Q2028" s="180" t="s">
        <v>6293</v>
      </c>
      <c r="R2028" s="320"/>
      <c r="S2028" s="180" t="s">
        <v>672</v>
      </c>
      <c r="T2028" s="180" t="s">
        <v>2098</v>
      </c>
      <c r="U2028" s="180" t="s">
        <v>492</v>
      </c>
      <c r="V2028" s="180" t="s">
        <v>3064</v>
      </c>
      <c r="W2028" s="180" t="s">
        <v>3086</v>
      </c>
      <c r="X2028" s="180" t="s">
        <v>8326</v>
      </c>
      <c r="Y2028" s="180" t="s">
        <v>8327</v>
      </c>
      <c r="Z2028" s="180" t="s">
        <v>127</v>
      </c>
      <c r="AA2028" s="320"/>
      <c r="AE2028" s="320"/>
    </row>
    <row r="2029" spans="14:31" ht="14" x14ac:dyDescent="0.3">
      <c r="N2029" s="180" t="s">
        <v>3153</v>
      </c>
      <c r="O2029" s="180" t="s">
        <v>5357</v>
      </c>
      <c r="P2029" s="180" t="s">
        <v>178</v>
      </c>
      <c r="Q2029" s="180" t="s">
        <v>6243</v>
      </c>
      <c r="R2029" s="320"/>
      <c r="S2029" s="180" t="s">
        <v>672</v>
      </c>
      <c r="T2029" s="180" t="s">
        <v>2098</v>
      </c>
      <c r="U2029" s="180" t="s">
        <v>492</v>
      </c>
      <c r="V2029" s="180" t="s">
        <v>3064</v>
      </c>
      <c r="W2029" s="180" t="s">
        <v>3086</v>
      </c>
      <c r="X2029" s="180" t="s">
        <v>8328</v>
      </c>
      <c r="Y2029" s="180" t="s">
        <v>8329</v>
      </c>
      <c r="Z2029" s="180" t="s">
        <v>127</v>
      </c>
      <c r="AA2029" s="320"/>
      <c r="AE2029" s="320"/>
    </row>
    <row r="2030" spans="14:31" ht="14" x14ac:dyDescent="0.3">
      <c r="N2030" s="180" t="s">
        <v>3153</v>
      </c>
      <c r="O2030" s="180" t="s">
        <v>6271</v>
      </c>
      <c r="P2030" s="180" t="s">
        <v>178</v>
      </c>
      <c r="Q2030" s="180" t="s">
        <v>6270</v>
      </c>
      <c r="R2030" s="320"/>
      <c r="S2030" s="180" t="s">
        <v>672</v>
      </c>
      <c r="T2030" s="180" t="s">
        <v>2098</v>
      </c>
      <c r="U2030" s="180" t="s">
        <v>492</v>
      </c>
      <c r="V2030" s="180" t="s">
        <v>3064</v>
      </c>
      <c r="W2030" s="180" t="s">
        <v>3086</v>
      </c>
      <c r="X2030" s="180" t="s">
        <v>8330</v>
      </c>
      <c r="Y2030" s="180" t="s">
        <v>8331</v>
      </c>
      <c r="Z2030" s="180" t="s">
        <v>127</v>
      </c>
      <c r="AA2030" s="320"/>
      <c r="AE2030" s="320"/>
    </row>
    <row r="2031" spans="14:31" ht="14" x14ac:dyDescent="0.3">
      <c r="N2031" s="180" t="s">
        <v>3153</v>
      </c>
      <c r="O2031" s="180" t="s">
        <v>6264</v>
      </c>
      <c r="P2031" s="180" t="s">
        <v>178</v>
      </c>
      <c r="Q2031" s="180" t="s">
        <v>6263</v>
      </c>
      <c r="R2031" s="320"/>
      <c r="S2031" s="180" t="s">
        <v>672</v>
      </c>
      <c r="T2031" s="180" t="s">
        <v>2098</v>
      </c>
      <c r="U2031" s="180" t="s">
        <v>492</v>
      </c>
      <c r="V2031" s="180" t="s">
        <v>3064</v>
      </c>
      <c r="W2031" s="180" t="s">
        <v>3086</v>
      </c>
      <c r="X2031" s="180" t="s">
        <v>8332</v>
      </c>
      <c r="Y2031" s="180" t="s">
        <v>8333</v>
      </c>
      <c r="Z2031" s="180" t="s">
        <v>127</v>
      </c>
      <c r="AA2031" s="320"/>
      <c r="AE2031" s="320"/>
    </row>
    <row r="2032" spans="14:31" ht="14" x14ac:dyDescent="0.3">
      <c r="N2032" s="180" t="s">
        <v>3153</v>
      </c>
      <c r="O2032" s="180" t="s">
        <v>6233</v>
      </c>
      <c r="P2032" s="180" t="s">
        <v>178</v>
      </c>
      <c r="Q2032" s="180" t="s">
        <v>6232</v>
      </c>
      <c r="R2032" s="320"/>
      <c r="S2032" s="180" t="s">
        <v>672</v>
      </c>
      <c r="T2032" s="180" t="s">
        <v>2098</v>
      </c>
      <c r="U2032" s="180" t="s">
        <v>492</v>
      </c>
      <c r="V2032" s="180" t="s">
        <v>3064</v>
      </c>
      <c r="W2032" s="180" t="s">
        <v>3086</v>
      </c>
      <c r="X2032" s="180" t="s">
        <v>8334</v>
      </c>
      <c r="Y2032" s="180" t="s">
        <v>8335</v>
      </c>
      <c r="Z2032" s="180" t="s">
        <v>127</v>
      </c>
      <c r="AA2032" s="320"/>
      <c r="AE2032" s="320"/>
    </row>
    <row r="2033" spans="14:31" ht="14" x14ac:dyDescent="0.3">
      <c r="N2033" s="180" t="s">
        <v>3153</v>
      </c>
      <c r="O2033" s="180" t="s">
        <v>6250</v>
      </c>
      <c r="P2033" s="180" t="s">
        <v>178</v>
      </c>
      <c r="Q2033" s="180" t="s">
        <v>6249</v>
      </c>
      <c r="R2033" s="320"/>
      <c r="S2033" s="180" t="s">
        <v>672</v>
      </c>
      <c r="T2033" s="180" t="s">
        <v>2098</v>
      </c>
      <c r="U2033" s="180" t="s">
        <v>492</v>
      </c>
      <c r="V2033" s="180" t="s">
        <v>3064</v>
      </c>
      <c r="W2033" s="180" t="s">
        <v>3086</v>
      </c>
      <c r="X2033" s="180" t="s">
        <v>8336</v>
      </c>
      <c r="Y2033" s="180" t="s">
        <v>8337</v>
      </c>
      <c r="Z2033" s="180" t="s">
        <v>127</v>
      </c>
      <c r="AA2033" s="320"/>
      <c r="AE2033" s="320"/>
    </row>
    <row r="2034" spans="14:31" ht="14" x14ac:dyDescent="0.3">
      <c r="N2034" s="180" t="s">
        <v>3153</v>
      </c>
      <c r="O2034" s="180" t="s">
        <v>6291</v>
      </c>
      <c r="P2034" s="180" t="s">
        <v>178</v>
      </c>
      <c r="Q2034" s="180" t="s">
        <v>6290</v>
      </c>
      <c r="R2034" s="320"/>
      <c r="S2034" s="180" t="s">
        <v>672</v>
      </c>
      <c r="T2034" s="180" t="s">
        <v>2098</v>
      </c>
      <c r="U2034" s="180" t="s">
        <v>492</v>
      </c>
      <c r="V2034" s="180" t="s">
        <v>3064</v>
      </c>
      <c r="W2034" s="180" t="s">
        <v>3086</v>
      </c>
      <c r="X2034" s="180" t="s">
        <v>8338</v>
      </c>
      <c r="Y2034" s="180" t="s">
        <v>5500</v>
      </c>
      <c r="Z2034" s="180" t="s">
        <v>127</v>
      </c>
      <c r="AA2034" s="320"/>
      <c r="AE2034" s="320"/>
    </row>
    <row r="2035" spans="14:31" ht="14" x14ac:dyDescent="0.3">
      <c r="N2035" s="180" t="s">
        <v>3153</v>
      </c>
      <c r="O2035" s="180" t="s">
        <v>6247</v>
      </c>
      <c r="P2035" s="180" t="s">
        <v>178</v>
      </c>
      <c r="Q2035" s="180" t="s">
        <v>6246</v>
      </c>
      <c r="R2035" s="320"/>
      <c r="S2035" s="180" t="s">
        <v>672</v>
      </c>
      <c r="T2035" s="180" t="s">
        <v>2098</v>
      </c>
      <c r="U2035" s="180" t="s">
        <v>492</v>
      </c>
      <c r="V2035" s="180" t="s">
        <v>3064</v>
      </c>
      <c r="W2035" s="180" t="s">
        <v>3086</v>
      </c>
      <c r="X2035" s="180" t="s">
        <v>8339</v>
      </c>
      <c r="Y2035" s="180" t="s">
        <v>8340</v>
      </c>
      <c r="Z2035" s="180" t="s">
        <v>127</v>
      </c>
      <c r="AA2035" s="320"/>
      <c r="AE2035" s="320"/>
    </row>
    <row r="2036" spans="14:31" ht="14" x14ac:dyDescent="0.3">
      <c r="N2036" s="180" t="s">
        <v>3258</v>
      </c>
      <c r="O2036" s="180" t="s">
        <v>3158</v>
      </c>
      <c r="P2036" s="180" t="s">
        <v>30</v>
      </c>
      <c r="Q2036" s="180" t="s">
        <v>7070</v>
      </c>
      <c r="R2036" s="320"/>
      <c r="S2036" s="180" t="s">
        <v>672</v>
      </c>
      <c r="T2036" s="180" t="s">
        <v>2098</v>
      </c>
      <c r="U2036" s="180" t="s">
        <v>492</v>
      </c>
      <c r="V2036" s="180" t="s">
        <v>3064</v>
      </c>
      <c r="W2036" s="180" t="s">
        <v>3086</v>
      </c>
      <c r="X2036" s="180" t="s">
        <v>8341</v>
      </c>
      <c r="Y2036" s="180" t="s">
        <v>8342</v>
      </c>
      <c r="Z2036" s="180" t="s">
        <v>127</v>
      </c>
      <c r="AA2036" s="320"/>
      <c r="AE2036" s="320"/>
    </row>
    <row r="2037" spans="14:31" ht="14" x14ac:dyDescent="0.3">
      <c r="N2037" s="180" t="s">
        <v>3258</v>
      </c>
      <c r="O2037" s="180" t="s">
        <v>6889</v>
      </c>
      <c r="P2037" s="180" t="s">
        <v>30</v>
      </c>
      <c r="Q2037" s="180" t="s">
        <v>7065</v>
      </c>
      <c r="R2037" s="320"/>
      <c r="S2037" s="180" t="s">
        <v>672</v>
      </c>
      <c r="T2037" s="180" t="s">
        <v>2098</v>
      </c>
      <c r="U2037" s="180" t="s">
        <v>492</v>
      </c>
      <c r="V2037" s="180" t="s">
        <v>3064</v>
      </c>
      <c r="W2037" s="180" t="s">
        <v>3086</v>
      </c>
      <c r="X2037" s="180" t="s">
        <v>8343</v>
      </c>
      <c r="Y2037" s="180" t="s">
        <v>8344</v>
      </c>
      <c r="Z2037" s="180" t="s">
        <v>127</v>
      </c>
      <c r="AA2037" s="320"/>
      <c r="AE2037" s="320"/>
    </row>
    <row r="2038" spans="14:31" ht="14" x14ac:dyDescent="0.3">
      <c r="N2038" s="180" t="s">
        <v>3258</v>
      </c>
      <c r="O2038" s="180" t="s">
        <v>7072</v>
      </c>
      <c r="P2038" s="180" t="s">
        <v>30</v>
      </c>
      <c r="Q2038" s="180" t="s">
        <v>7071</v>
      </c>
      <c r="R2038" s="320"/>
      <c r="S2038" s="180" t="s">
        <v>672</v>
      </c>
      <c r="T2038" s="180" t="s">
        <v>2098</v>
      </c>
      <c r="U2038" s="180" t="s">
        <v>492</v>
      </c>
      <c r="V2038" s="180" t="s">
        <v>3064</v>
      </c>
      <c r="W2038" s="180" t="s">
        <v>3086</v>
      </c>
      <c r="X2038" s="180" t="s">
        <v>8345</v>
      </c>
      <c r="Y2038" s="180" t="s">
        <v>8346</v>
      </c>
      <c r="Z2038" s="180" t="s">
        <v>127</v>
      </c>
      <c r="AA2038" s="320"/>
      <c r="AE2038" s="320"/>
    </row>
    <row r="2039" spans="14:31" ht="14" x14ac:dyDescent="0.3">
      <c r="N2039" s="180" t="s">
        <v>3258</v>
      </c>
      <c r="O2039" s="180" t="s">
        <v>7064</v>
      </c>
      <c r="P2039" s="180" t="s">
        <v>30</v>
      </c>
      <c r="Q2039" s="180" t="s">
        <v>7063</v>
      </c>
      <c r="R2039" s="320"/>
      <c r="S2039" s="180" t="s">
        <v>672</v>
      </c>
      <c r="T2039" s="180" t="s">
        <v>2098</v>
      </c>
      <c r="U2039" s="180" t="s">
        <v>492</v>
      </c>
      <c r="V2039" s="180" t="s">
        <v>3064</v>
      </c>
      <c r="W2039" s="180" t="s">
        <v>3086</v>
      </c>
      <c r="X2039" s="180" t="s">
        <v>8347</v>
      </c>
      <c r="Y2039" s="180" t="s">
        <v>8348</v>
      </c>
      <c r="Z2039" s="180" t="s">
        <v>127</v>
      </c>
      <c r="AA2039" s="320"/>
      <c r="AE2039" s="320"/>
    </row>
    <row r="2040" spans="14:31" ht="14" x14ac:dyDescent="0.3">
      <c r="N2040" s="180" t="s">
        <v>3258</v>
      </c>
      <c r="O2040" s="180" t="s">
        <v>7078</v>
      </c>
      <c r="P2040" s="180" t="s">
        <v>30</v>
      </c>
      <c r="Q2040" s="180" t="s">
        <v>7077</v>
      </c>
      <c r="R2040" s="320"/>
      <c r="S2040" s="180" t="s">
        <v>672</v>
      </c>
      <c r="T2040" s="180" t="s">
        <v>2098</v>
      </c>
      <c r="U2040" s="180" t="s">
        <v>492</v>
      </c>
      <c r="V2040" s="180" t="s">
        <v>3064</v>
      </c>
      <c r="W2040" s="180" t="s">
        <v>3086</v>
      </c>
      <c r="X2040" s="180" t="s">
        <v>8349</v>
      </c>
      <c r="Y2040" s="180" t="s">
        <v>8350</v>
      </c>
      <c r="Z2040" s="180" t="s">
        <v>127</v>
      </c>
      <c r="AA2040" s="320"/>
      <c r="AE2040" s="320"/>
    </row>
    <row r="2041" spans="14:31" ht="14" x14ac:dyDescent="0.3">
      <c r="N2041" s="180" t="s">
        <v>3258</v>
      </c>
      <c r="O2041" s="180" t="s">
        <v>7080</v>
      </c>
      <c r="P2041" s="180" t="s">
        <v>30</v>
      </c>
      <c r="Q2041" s="180" t="s">
        <v>7079</v>
      </c>
      <c r="R2041" s="320"/>
      <c r="S2041" s="180" t="s">
        <v>672</v>
      </c>
      <c r="T2041" s="180" t="s">
        <v>2098</v>
      </c>
      <c r="U2041" s="180" t="s">
        <v>492</v>
      </c>
      <c r="V2041" s="180" t="s">
        <v>3064</v>
      </c>
      <c r="W2041" s="180" t="s">
        <v>3086</v>
      </c>
      <c r="X2041" s="180" t="s">
        <v>8351</v>
      </c>
      <c r="Y2041" s="180" t="s">
        <v>8352</v>
      </c>
      <c r="Z2041" s="180" t="s">
        <v>127</v>
      </c>
      <c r="AA2041" s="320"/>
      <c r="AE2041" s="320"/>
    </row>
    <row r="2042" spans="14:31" ht="14" x14ac:dyDescent="0.3">
      <c r="N2042" s="180" t="s">
        <v>3258</v>
      </c>
      <c r="O2042" s="180" t="s">
        <v>7076</v>
      </c>
      <c r="P2042" s="180" t="s">
        <v>30</v>
      </c>
      <c r="Q2042" s="180" t="s">
        <v>7075</v>
      </c>
      <c r="R2042" s="320"/>
      <c r="S2042" s="180" t="s">
        <v>672</v>
      </c>
      <c r="T2042" s="180" t="s">
        <v>2098</v>
      </c>
      <c r="U2042" s="180" t="s">
        <v>492</v>
      </c>
      <c r="V2042" s="180" t="s">
        <v>3064</v>
      </c>
      <c r="W2042" s="180" t="s">
        <v>3086</v>
      </c>
      <c r="X2042" s="180" t="s">
        <v>8353</v>
      </c>
      <c r="Y2042" s="180" t="s">
        <v>8354</v>
      </c>
      <c r="Z2042" s="180" t="s">
        <v>127</v>
      </c>
      <c r="AA2042" s="320"/>
      <c r="AE2042" s="320"/>
    </row>
    <row r="2043" spans="14:31" ht="14" x14ac:dyDescent="0.3">
      <c r="N2043" s="180" t="s">
        <v>3258</v>
      </c>
      <c r="O2043" s="180" t="s">
        <v>3258</v>
      </c>
      <c r="P2043" s="180" t="s">
        <v>30</v>
      </c>
      <c r="Q2043" s="180" t="s">
        <v>7062</v>
      </c>
      <c r="R2043" s="320"/>
      <c r="S2043" s="180" t="s">
        <v>672</v>
      </c>
      <c r="T2043" s="180" t="s">
        <v>2098</v>
      </c>
      <c r="U2043" s="180" t="s">
        <v>492</v>
      </c>
      <c r="V2043" s="180" t="s">
        <v>3064</v>
      </c>
      <c r="W2043" s="180" t="s">
        <v>3086</v>
      </c>
      <c r="X2043" s="180" t="s">
        <v>8355</v>
      </c>
      <c r="Y2043" s="180" t="s">
        <v>6917</v>
      </c>
      <c r="Z2043" s="180" t="s">
        <v>127</v>
      </c>
      <c r="AA2043" s="320"/>
      <c r="AE2043" s="320"/>
    </row>
    <row r="2044" spans="14:31" ht="14" x14ac:dyDescent="0.3">
      <c r="N2044" s="180" t="s">
        <v>3258</v>
      </c>
      <c r="O2044" s="180" t="s">
        <v>7067</v>
      </c>
      <c r="P2044" s="180" t="s">
        <v>30</v>
      </c>
      <c r="Q2044" s="180" t="s">
        <v>7066</v>
      </c>
      <c r="R2044" s="320"/>
      <c r="S2044" s="180" t="s">
        <v>672</v>
      </c>
      <c r="T2044" s="180" t="s">
        <v>2098</v>
      </c>
      <c r="U2044" s="180" t="s">
        <v>492</v>
      </c>
      <c r="V2044" s="180" t="s">
        <v>3064</v>
      </c>
      <c r="W2044" s="180" t="s">
        <v>3086</v>
      </c>
      <c r="X2044" s="180" t="s">
        <v>8356</v>
      </c>
      <c r="Y2044" s="180" t="s">
        <v>8357</v>
      </c>
      <c r="Z2044" s="180" t="s">
        <v>127</v>
      </c>
      <c r="AA2044" s="320"/>
      <c r="AE2044" s="320"/>
    </row>
    <row r="2045" spans="14:31" ht="14" x14ac:dyDescent="0.3">
      <c r="N2045" s="180" t="s">
        <v>3258</v>
      </c>
      <c r="O2045" s="180" t="s">
        <v>7074</v>
      </c>
      <c r="P2045" s="180" t="s">
        <v>30</v>
      </c>
      <c r="Q2045" s="180" t="s">
        <v>7073</v>
      </c>
      <c r="R2045" s="320"/>
      <c r="S2045" s="180" t="s">
        <v>672</v>
      </c>
      <c r="T2045" s="180" t="s">
        <v>2098</v>
      </c>
      <c r="U2045" s="180" t="s">
        <v>492</v>
      </c>
      <c r="V2045" s="180" t="s">
        <v>3064</v>
      </c>
      <c r="W2045" s="180" t="s">
        <v>3086</v>
      </c>
      <c r="X2045" s="180" t="s">
        <v>8358</v>
      </c>
      <c r="Y2045" s="180" t="s">
        <v>8359</v>
      </c>
      <c r="Z2045" s="180" t="s">
        <v>127</v>
      </c>
      <c r="AA2045" s="320"/>
      <c r="AE2045" s="320"/>
    </row>
    <row r="2046" spans="14:31" ht="14" x14ac:dyDescent="0.3">
      <c r="N2046" s="180" t="s">
        <v>3258</v>
      </c>
      <c r="O2046" s="180" t="s">
        <v>7069</v>
      </c>
      <c r="P2046" s="180" t="s">
        <v>30</v>
      </c>
      <c r="Q2046" s="180" t="s">
        <v>7068</v>
      </c>
      <c r="R2046" s="320"/>
      <c r="S2046" s="180" t="s">
        <v>672</v>
      </c>
      <c r="T2046" s="180" t="s">
        <v>2098</v>
      </c>
      <c r="U2046" s="180" t="s">
        <v>492</v>
      </c>
      <c r="V2046" s="180" t="s">
        <v>3064</v>
      </c>
      <c r="W2046" s="180" t="s">
        <v>3086</v>
      </c>
      <c r="X2046" s="180" t="s">
        <v>8360</v>
      </c>
      <c r="Y2046" s="180" t="s">
        <v>8361</v>
      </c>
      <c r="Z2046" s="180" t="s">
        <v>127</v>
      </c>
      <c r="AA2046" s="320"/>
      <c r="AE2046" s="320"/>
    </row>
    <row r="2047" spans="14:31" ht="14" x14ac:dyDescent="0.3">
      <c r="N2047" s="180" t="s">
        <v>1150</v>
      </c>
      <c r="O2047" s="180" t="s">
        <v>8362</v>
      </c>
      <c r="P2047" s="180" t="s">
        <v>373</v>
      </c>
      <c r="Q2047" s="180" t="s">
        <v>8363</v>
      </c>
      <c r="R2047" s="320"/>
      <c r="S2047" s="180" t="s">
        <v>672</v>
      </c>
      <c r="T2047" s="180" t="s">
        <v>2098</v>
      </c>
      <c r="U2047" s="180" t="s">
        <v>2100</v>
      </c>
      <c r="V2047" s="180" t="s">
        <v>2099</v>
      </c>
      <c r="W2047" s="180" t="s">
        <v>3928</v>
      </c>
      <c r="X2047" s="180" t="s">
        <v>4187</v>
      </c>
      <c r="Y2047" s="180" t="s">
        <v>3928</v>
      </c>
      <c r="Z2047" s="180" t="s">
        <v>185</v>
      </c>
      <c r="AA2047" s="320"/>
      <c r="AE2047" s="320"/>
    </row>
    <row r="2048" spans="14:31" ht="14" x14ac:dyDescent="0.3">
      <c r="N2048" s="180" t="s">
        <v>1150</v>
      </c>
      <c r="O2048" s="180" t="s">
        <v>8364</v>
      </c>
      <c r="P2048" s="180" t="s">
        <v>373</v>
      </c>
      <c r="Q2048" s="180" t="s">
        <v>8365</v>
      </c>
      <c r="R2048" s="320"/>
      <c r="S2048" s="180" t="s">
        <v>672</v>
      </c>
      <c r="T2048" s="180" t="s">
        <v>2098</v>
      </c>
      <c r="U2048" s="180" t="s">
        <v>2100</v>
      </c>
      <c r="V2048" s="180" t="s">
        <v>2099</v>
      </c>
      <c r="W2048" s="180" t="s">
        <v>3928</v>
      </c>
      <c r="X2048" s="180" t="s">
        <v>4199</v>
      </c>
      <c r="Y2048" s="180" t="s">
        <v>4198</v>
      </c>
      <c r="Z2048" s="180" t="s">
        <v>185</v>
      </c>
      <c r="AA2048" s="320"/>
      <c r="AE2048" s="320"/>
    </row>
    <row r="2049" spans="14:31" ht="14" x14ac:dyDescent="0.3">
      <c r="N2049" s="180" t="s">
        <v>1150</v>
      </c>
      <c r="O2049" s="180" t="s">
        <v>8366</v>
      </c>
      <c r="P2049" s="180" t="s">
        <v>373</v>
      </c>
      <c r="Q2049" s="180" t="s">
        <v>8367</v>
      </c>
      <c r="R2049" s="320"/>
      <c r="S2049" s="180" t="s">
        <v>672</v>
      </c>
      <c r="T2049" s="180" t="s">
        <v>2098</v>
      </c>
      <c r="U2049" s="180" t="s">
        <v>2100</v>
      </c>
      <c r="V2049" s="180" t="s">
        <v>2099</v>
      </c>
      <c r="W2049" s="180" t="s">
        <v>3928</v>
      </c>
      <c r="X2049" s="180" t="s">
        <v>4203</v>
      </c>
      <c r="Y2049" s="180" t="s">
        <v>4202</v>
      </c>
      <c r="Z2049" s="180" t="s">
        <v>185</v>
      </c>
      <c r="AA2049" s="320"/>
      <c r="AE2049" s="320"/>
    </row>
    <row r="2050" spans="14:31" ht="14" x14ac:dyDescent="0.3">
      <c r="N2050" s="180" t="s">
        <v>1150</v>
      </c>
      <c r="O2050" s="180" t="s">
        <v>8368</v>
      </c>
      <c r="P2050" s="180" t="s">
        <v>373</v>
      </c>
      <c r="Q2050" s="180" t="s">
        <v>8369</v>
      </c>
      <c r="R2050" s="320"/>
      <c r="S2050" s="180" t="s">
        <v>672</v>
      </c>
      <c r="T2050" s="180" t="s">
        <v>2098</v>
      </c>
      <c r="U2050" s="180" t="s">
        <v>2100</v>
      </c>
      <c r="V2050" s="180" t="s">
        <v>2099</v>
      </c>
      <c r="W2050" s="180" t="s">
        <v>3928</v>
      </c>
      <c r="X2050" s="180" t="s">
        <v>4183</v>
      </c>
      <c r="Y2050" s="180" t="s">
        <v>4182</v>
      </c>
      <c r="Z2050" s="180" t="s">
        <v>185</v>
      </c>
      <c r="AA2050" s="320"/>
      <c r="AE2050" s="320"/>
    </row>
    <row r="2051" spans="14:31" ht="14" x14ac:dyDescent="0.3">
      <c r="N2051" s="180" t="s">
        <v>1150</v>
      </c>
      <c r="O2051" s="180" t="s">
        <v>8370</v>
      </c>
      <c r="P2051" s="180" t="s">
        <v>373</v>
      </c>
      <c r="Q2051" s="180" t="s">
        <v>8371</v>
      </c>
      <c r="R2051" s="320"/>
      <c r="S2051" s="180" t="s">
        <v>672</v>
      </c>
      <c r="T2051" s="180" t="s">
        <v>2098</v>
      </c>
      <c r="U2051" s="180" t="s">
        <v>2100</v>
      </c>
      <c r="V2051" s="180" t="s">
        <v>2099</v>
      </c>
      <c r="W2051" s="180" t="s">
        <v>3928</v>
      </c>
      <c r="X2051" s="180" t="s">
        <v>4207</v>
      </c>
      <c r="Y2051" s="180" t="s">
        <v>4206</v>
      </c>
      <c r="Z2051" s="180" t="s">
        <v>185</v>
      </c>
      <c r="AA2051" s="320"/>
      <c r="AE2051" s="320"/>
    </row>
    <row r="2052" spans="14:31" ht="14" x14ac:dyDescent="0.3">
      <c r="N2052" s="180" t="s">
        <v>1150</v>
      </c>
      <c r="O2052" s="180" t="s">
        <v>8372</v>
      </c>
      <c r="P2052" s="180" t="s">
        <v>373</v>
      </c>
      <c r="Q2052" s="180" t="s">
        <v>8373</v>
      </c>
      <c r="R2052" s="320"/>
      <c r="S2052" s="180" t="s">
        <v>672</v>
      </c>
      <c r="T2052" s="180" t="s">
        <v>2098</v>
      </c>
      <c r="U2052" s="180" t="s">
        <v>2100</v>
      </c>
      <c r="V2052" s="180" t="s">
        <v>2099</v>
      </c>
      <c r="W2052" s="180" t="s">
        <v>3928</v>
      </c>
      <c r="X2052" s="180" t="s">
        <v>4195</v>
      </c>
      <c r="Y2052" s="180" t="s">
        <v>4194</v>
      </c>
      <c r="Z2052" s="180" t="s">
        <v>185</v>
      </c>
      <c r="AA2052" s="320"/>
      <c r="AE2052" s="320"/>
    </row>
    <row r="2053" spans="14:31" ht="14" x14ac:dyDescent="0.3">
      <c r="N2053" s="180" t="s">
        <v>1150</v>
      </c>
      <c r="O2053" s="180" t="s">
        <v>8374</v>
      </c>
      <c r="P2053" s="180" t="s">
        <v>373</v>
      </c>
      <c r="Q2053" s="180" t="s">
        <v>8375</v>
      </c>
      <c r="R2053" s="320"/>
      <c r="S2053" s="180" t="s">
        <v>672</v>
      </c>
      <c r="T2053" s="180" t="s">
        <v>2098</v>
      </c>
      <c r="U2053" s="180" t="s">
        <v>2100</v>
      </c>
      <c r="V2053" s="180" t="s">
        <v>2099</v>
      </c>
      <c r="W2053" s="180" t="s">
        <v>3928</v>
      </c>
      <c r="X2053" s="180" t="s">
        <v>4179</v>
      </c>
      <c r="Y2053" s="180" t="s">
        <v>4178</v>
      </c>
      <c r="Z2053" s="180" t="s">
        <v>185</v>
      </c>
      <c r="AA2053" s="320"/>
      <c r="AE2053" s="320"/>
    </row>
    <row r="2054" spans="14:31" ht="14" x14ac:dyDescent="0.3">
      <c r="N2054" s="180" t="s">
        <v>1150</v>
      </c>
      <c r="O2054" s="180" t="s">
        <v>8376</v>
      </c>
      <c r="P2054" s="180" t="s">
        <v>373</v>
      </c>
      <c r="Q2054" s="180" t="s">
        <v>8377</v>
      </c>
      <c r="R2054" s="320"/>
      <c r="S2054" s="180" t="s">
        <v>672</v>
      </c>
      <c r="T2054" s="180" t="s">
        <v>2098</v>
      </c>
      <c r="U2054" s="180" t="s">
        <v>2100</v>
      </c>
      <c r="V2054" s="180" t="s">
        <v>2099</v>
      </c>
      <c r="W2054" s="180" t="s">
        <v>3928</v>
      </c>
      <c r="X2054" s="180" t="s">
        <v>4175</v>
      </c>
      <c r="Y2054" s="180" t="s">
        <v>4174</v>
      </c>
      <c r="Z2054" s="180" t="s">
        <v>185</v>
      </c>
      <c r="AA2054" s="320"/>
      <c r="AE2054" s="320"/>
    </row>
    <row r="2055" spans="14:31" ht="14" x14ac:dyDescent="0.3">
      <c r="N2055" s="180" t="s">
        <v>1150</v>
      </c>
      <c r="O2055" s="180" t="s">
        <v>8378</v>
      </c>
      <c r="P2055" s="180" t="s">
        <v>373</v>
      </c>
      <c r="Q2055" s="180" t="s">
        <v>8379</v>
      </c>
      <c r="R2055" s="320"/>
      <c r="S2055" s="180" t="s">
        <v>672</v>
      </c>
      <c r="T2055" s="180" t="s">
        <v>2098</v>
      </c>
      <c r="U2055" s="180" t="s">
        <v>2100</v>
      </c>
      <c r="V2055" s="180" t="s">
        <v>2099</v>
      </c>
      <c r="W2055" s="180" t="s">
        <v>3928</v>
      </c>
      <c r="X2055" s="180" t="s">
        <v>4191</v>
      </c>
      <c r="Y2055" s="180" t="s">
        <v>4190</v>
      </c>
      <c r="Z2055" s="180" t="s">
        <v>185</v>
      </c>
      <c r="AA2055" s="320"/>
      <c r="AE2055" s="320"/>
    </row>
    <row r="2056" spans="14:31" ht="14" x14ac:dyDescent="0.3">
      <c r="N2056" s="180" t="s">
        <v>1150</v>
      </c>
      <c r="O2056" s="180" t="s">
        <v>1150</v>
      </c>
      <c r="P2056" s="180" t="s">
        <v>373</v>
      </c>
      <c r="Q2056" s="180" t="s">
        <v>8380</v>
      </c>
      <c r="R2056" s="320"/>
      <c r="S2056" s="180" t="s">
        <v>672</v>
      </c>
      <c r="T2056" s="180" t="s">
        <v>2098</v>
      </c>
      <c r="U2056" s="180" t="s">
        <v>2100</v>
      </c>
      <c r="V2056" s="180" t="s">
        <v>2099</v>
      </c>
      <c r="W2056" s="180" t="s">
        <v>3063</v>
      </c>
      <c r="X2056" s="180" t="s">
        <v>5243</v>
      </c>
      <c r="Y2056" s="180" t="s">
        <v>3063</v>
      </c>
      <c r="Z2056" s="180" t="s">
        <v>187</v>
      </c>
      <c r="AA2056" s="320"/>
      <c r="AE2056" s="320"/>
    </row>
    <row r="2057" spans="14:31" ht="14" x14ac:dyDescent="0.3">
      <c r="N2057" s="180" t="s">
        <v>1150</v>
      </c>
      <c r="O2057" s="180" t="s">
        <v>8381</v>
      </c>
      <c r="P2057" s="180" t="s">
        <v>373</v>
      </c>
      <c r="Q2057" s="180" t="s">
        <v>8382</v>
      </c>
      <c r="R2057" s="320"/>
      <c r="S2057" s="180" t="s">
        <v>672</v>
      </c>
      <c r="T2057" s="180" t="s">
        <v>2098</v>
      </c>
      <c r="U2057" s="180" t="s">
        <v>2100</v>
      </c>
      <c r="V2057" s="180" t="s">
        <v>2099</v>
      </c>
      <c r="W2057" s="180" t="s">
        <v>3063</v>
      </c>
      <c r="X2057" s="180" t="s">
        <v>5242</v>
      </c>
      <c r="Y2057" s="180" t="s">
        <v>3929</v>
      </c>
      <c r="Z2057" s="180" t="s">
        <v>187</v>
      </c>
      <c r="AA2057" s="320"/>
      <c r="AE2057" s="320"/>
    </row>
    <row r="2058" spans="14:31" ht="14" x14ac:dyDescent="0.3">
      <c r="N2058" s="180" t="s">
        <v>3071</v>
      </c>
      <c r="O2058" s="180" t="s">
        <v>8383</v>
      </c>
      <c r="P2058" s="180" t="s">
        <v>218</v>
      </c>
      <c r="Q2058" s="180" t="s">
        <v>8384</v>
      </c>
      <c r="R2058" s="320"/>
      <c r="S2058" s="180" t="s">
        <v>672</v>
      </c>
      <c r="T2058" s="180" t="s">
        <v>2098</v>
      </c>
      <c r="U2058" s="180" t="s">
        <v>2100</v>
      </c>
      <c r="V2058" s="180" t="s">
        <v>2099</v>
      </c>
      <c r="W2058" s="180" t="s">
        <v>3063</v>
      </c>
      <c r="X2058" s="180" t="s">
        <v>5250</v>
      </c>
      <c r="Y2058" s="180" t="s">
        <v>5249</v>
      </c>
      <c r="Z2058" s="180" t="s">
        <v>187</v>
      </c>
      <c r="AA2058" s="320"/>
      <c r="AE2058" s="320"/>
    </row>
    <row r="2059" spans="14:31" ht="14" x14ac:dyDescent="0.3">
      <c r="N2059" s="180" t="s">
        <v>3071</v>
      </c>
      <c r="O2059" s="180" t="s">
        <v>8385</v>
      </c>
      <c r="P2059" s="180" t="s">
        <v>218</v>
      </c>
      <c r="Q2059" s="180" t="s">
        <v>8386</v>
      </c>
      <c r="R2059" s="320"/>
      <c r="S2059" s="180" t="s">
        <v>672</v>
      </c>
      <c r="T2059" s="180" t="s">
        <v>2098</v>
      </c>
      <c r="U2059" s="180" t="s">
        <v>2100</v>
      </c>
      <c r="V2059" s="180" t="s">
        <v>2099</v>
      </c>
      <c r="W2059" s="180" t="s">
        <v>3063</v>
      </c>
      <c r="X2059" s="180" t="s">
        <v>5248</v>
      </c>
      <c r="Y2059" s="180" t="s">
        <v>5247</v>
      </c>
      <c r="Z2059" s="180" t="s">
        <v>187</v>
      </c>
      <c r="AA2059" s="320"/>
      <c r="AE2059" s="320"/>
    </row>
    <row r="2060" spans="14:31" ht="14" x14ac:dyDescent="0.3">
      <c r="N2060" s="180" t="s">
        <v>3071</v>
      </c>
      <c r="O2060" s="180" t="s">
        <v>6560</v>
      </c>
      <c r="P2060" s="180" t="s">
        <v>218</v>
      </c>
      <c r="Q2060" s="180" t="s">
        <v>8387</v>
      </c>
      <c r="R2060" s="320"/>
      <c r="S2060" s="180" t="s">
        <v>672</v>
      </c>
      <c r="T2060" s="180" t="s">
        <v>2098</v>
      </c>
      <c r="U2060" s="180" t="s">
        <v>2100</v>
      </c>
      <c r="V2060" s="180" t="s">
        <v>2099</v>
      </c>
      <c r="W2060" s="180" t="s">
        <v>3063</v>
      </c>
      <c r="X2060" s="180" t="s">
        <v>5255</v>
      </c>
      <c r="Y2060" s="180" t="s">
        <v>4158</v>
      </c>
      <c r="Z2060" s="180" t="s">
        <v>187</v>
      </c>
      <c r="AA2060" s="320"/>
      <c r="AE2060" s="320"/>
    </row>
    <row r="2061" spans="14:31" ht="14" x14ac:dyDescent="0.3">
      <c r="N2061" s="180" t="s">
        <v>3071</v>
      </c>
      <c r="O2061" s="180" t="s">
        <v>8388</v>
      </c>
      <c r="P2061" s="180" t="s">
        <v>218</v>
      </c>
      <c r="Q2061" s="180" t="s">
        <v>8389</v>
      </c>
      <c r="R2061" s="320"/>
      <c r="S2061" s="180" t="s">
        <v>672</v>
      </c>
      <c r="T2061" s="180" t="s">
        <v>2098</v>
      </c>
      <c r="U2061" s="180" t="s">
        <v>2100</v>
      </c>
      <c r="V2061" s="180" t="s">
        <v>2099</v>
      </c>
      <c r="W2061" s="180" t="s">
        <v>3063</v>
      </c>
      <c r="X2061" s="180" t="s">
        <v>5241</v>
      </c>
      <c r="Y2061" s="180" t="s">
        <v>5240</v>
      </c>
      <c r="Z2061" s="180" t="s">
        <v>187</v>
      </c>
      <c r="AA2061" s="320"/>
      <c r="AE2061" s="320"/>
    </row>
    <row r="2062" spans="14:31" ht="14" x14ac:dyDescent="0.3">
      <c r="N2062" s="180" t="s">
        <v>3071</v>
      </c>
      <c r="O2062" s="180" t="s">
        <v>5210</v>
      </c>
      <c r="P2062" s="180" t="s">
        <v>218</v>
      </c>
      <c r="Q2062" s="180" t="s">
        <v>8390</v>
      </c>
      <c r="R2062" s="320"/>
      <c r="S2062" s="180" t="s">
        <v>672</v>
      </c>
      <c r="T2062" s="180" t="s">
        <v>2098</v>
      </c>
      <c r="U2062" s="180" t="s">
        <v>2100</v>
      </c>
      <c r="V2062" s="180" t="s">
        <v>2099</v>
      </c>
      <c r="W2062" s="180" t="s">
        <v>3063</v>
      </c>
      <c r="X2062" s="180" t="s">
        <v>5254</v>
      </c>
      <c r="Y2062" s="180" t="s">
        <v>5253</v>
      </c>
      <c r="Z2062" s="180" t="s">
        <v>187</v>
      </c>
      <c r="AA2062" s="320"/>
      <c r="AE2062" s="320"/>
    </row>
    <row r="2063" spans="14:31" ht="14" x14ac:dyDescent="0.3">
      <c r="N2063" s="180" t="s">
        <v>3071</v>
      </c>
      <c r="O2063" s="180" t="s">
        <v>8391</v>
      </c>
      <c r="P2063" s="180" t="s">
        <v>218</v>
      </c>
      <c r="Q2063" s="180" t="s">
        <v>8392</v>
      </c>
      <c r="R2063" s="320"/>
      <c r="S2063" s="180" t="s">
        <v>672</v>
      </c>
      <c r="T2063" s="180" t="s">
        <v>2098</v>
      </c>
      <c r="U2063" s="180" t="s">
        <v>2100</v>
      </c>
      <c r="V2063" s="180" t="s">
        <v>2099</v>
      </c>
      <c r="W2063" s="180" t="s">
        <v>3063</v>
      </c>
      <c r="X2063" s="180" t="s">
        <v>5244</v>
      </c>
      <c r="Y2063" s="180" t="s">
        <v>681</v>
      </c>
      <c r="Z2063" s="180" t="s">
        <v>187</v>
      </c>
      <c r="AA2063" s="320"/>
      <c r="AE2063" s="320"/>
    </row>
    <row r="2064" spans="14:31" ht="14" x14ac:dyDescent="0.3">
      <c r="N2064" s="180" t="s">
        <v>3071</v>
      </c>
      <c r="O2064" s="180" t="s">
        <v>8393</v>
      </c>
      <c r="P2064" s="180" t="s">
        <v>218</v>
      </c>
      <c r="Q2064" s="180" t="s">
        <v>8394</v>
      </c>
      <c r="R2064" s="320"/>
      <c r="S2064" s="180" t="s">
        <v>672</v>
      </c>
      <c r="T2064" s="180" t="s">
        <v>2098</v>
      </c>
      <c r="U2064" s="180" t="s">
        <v>2100</v>
      </c>
      <c r="V2064" s="180" t="s">
        <v>2099</v>
      </c>
      <c r="W2064" s="180" t="s">
        <v>3063</v>
      </c>
      <c r="X2064" s="180" t="s">
        <v>5246</v>
      </c>
      <c r="Y2064" s="180" t="s">
        <v>5245</v>
      </c>
      <c r="Z2064" s="180" t="s">
        <v>187</v>
      </c>
      <c r="AA2064" s="320"/>
      <c r="AE2064" s="320"/>
    </row>
    <row r="2065" spans="14:31" ht="14" x14ac:dyDescent="0.3">
      <c r="N2065" s="180" t="s">
        <v>3071</v>
      </c>
      <c r="O2065" s="180" t="s">
        <v>8395</v>
      </c>
      <c r="P2065" s="180" t="s">
        <v>218</v>
      </c>
      <c r="Q2065" s="180" t="s">
        <v>8396</v>
      </c>
      <c r="R2065" s="320"/>
      <c r="S2065" s="180" t="s">
        <v>672</v>
      </c>
      <c r="T2065" s="180" t="s">
        <v>2098</v>
      </c>
      <c r="U2065" s="180" t="s">
        <v>2100</v>
      </c>
      <c r="V2065" s="180" t="s">
        <v>2099</v>
      </c>
      <c r="W2065" s="180" t="s">
        <v>3063</v>
      </c>
      <c r="X2065" s="180" t="s">
        <v>5259</v>
      </c>
      <c r="Y2065" s="180" t="s">
        <v>5258</v>
      </c>
      <c r="Z2065" s="180" t="s">
        <v>187</v>
      </c>
      <c r="AA2065" s="320"/>
      <c r="AE2065" s="320"/>
    </row>
    <row r="2066" spans="14:31" ht="14" x14ac:dyDescent="0.3">
      <c r="N2066" s="180" t="s">
        <v>3071</v>
      </c>
      <c r="O2066" s="180" t="s">
        <v>8397</v>
      </c>
      <c r="P2066" s="180" t="s">
        <v>218</v>
      </c>
      <c r="Q2066" s="180" t="s">
        <v>8398</v>
      </c>
      <c r="R2066" s="320"/>
      <c r="S2066" s="180" t="s">
        <v>672</v>
      </c>
      <c r="T2066" s="180" t="s">
        <v>2098</v>
      </c>
      <c r="U2066" s="180" t="s">
        <v>2100</v>
      </c>
      <c r="V2066" s="180" t="s">
        <v>2099</v>
      </c>
      <c r="W2066" s="180" t="s">
        <v>3063</v>
      </c>
      <c r="X2066" s="180" t="s">
        <v>5239</v>
      </c>
      <c r="Y2066" s="180" t="s">
        <v>5238</v>
      </c>
      <c r="Z2066" s="180" t="s">
        <v>187</v>
      </c>
      <c r="AA2066" s="320"/>
      <c r="AE2066" s="320"/>
    </row>
    <row r="2067" spans="14:31" ht="14" x14ac:dyDescent="0.3">
      <c r="N2067" s="180" t="s">
        <v>3071</v>
      </c>
      <c r="O2067" s="180" t="s">
        <v>8399</v>
      </c>
      <c r="P2067" s="180" t="s">
        <v>218</v>
      </c>
      <c r="Q2067" s="180" t="s">
        <v>8400</v>
      </c>
      <c r="R2067" s="320"/>
      <c r="S2067" s="180" t="s">
        <v>672</v>
      </c>
      <c r="T2067" s="180" t="s">
        <v>2098</v>
      </c>
      <c r="U2067" s="180" t="s">
        <v>2100</v>
      </c>
      <c r="V2067" s="180" t="s">
        <v>2099</v>
      </c>
      <c r="W2067" s="180" t="s">
        <v>3063</v>
      </c>
      <c r="X2067" s="180" t="s">
        <v>5260</v>
      </c>
      <c r="Y2067" s="180" t="s">
        <v>2625</v>
      </c>
      <c r="Z2067" s="180" t="s">
        <v>187</v>
      </c>
      <c r="AA2067" s="320"/>
      <c r="AE2067" s="320"/>
    </row>
    <row r="2068" spans="14:31" ht="14" x14ac:dyDescent="0.3">
      <c r="N2068" s="180" t="s">
        <v>3071</v>
      </c>
      <c r="O2068" s="180" t="s">
        <v>8401</v>
      </c>
      <c r="P2068" s="180" t="s">
        <v>218</v>
      </c>
      <c r="Q2068" s="180" t="s">
        <v>8402</v>
      </c>
      <c r="R2068" s="320"/>
      <c r="S2068" s="180" t="s">
        <v>672</v>
      </c>
      <c r="T2068" s="180" t="s">
        <v>2098</v>
      </c>
      <c r="U2068" s="180" t="s">
        <v>2100</v>
      </c>
      <c r="V2068" s="180" t="s">
        <v>2099</v>
      </c>
      <c r="W2068" s="180" t="s">
        <v>3063</v>
      </c>
      <c r="X2068" s="180" t="s">
        <v>5262</v>
      </c>
      <c r="Y2068" s="180" t="s">
        <v>5261</v>
      </c>
      <c r="Z2068" s="180" t="s">
        <v>187</v>
      </c>
      <c r="AA2068" s="320"/>
      <c r="AE2068" s="320"/>
    </row>
    <row r="2069" spans="14:31" ht="14" x14ac:dyDescent="0.3">
      <c r="N2069" s="180" t="s">
        <v>3071</v>
      </c>
      <c r="O2069" s="180" t="s">
        <v>8403</v>
      </c>
      <c r="P2069" s="180" t="s">
        <v>218</v>
      </c>
      <c r="Q2069" s="180" t="s">
        <v>8404</v>
      </c>
      <c r="R2069" s="320"/>
      <c r="S2069" s="180" t="s">
        <v>672</v>
      </c>
      <c r="T2069" s="180" t="s">
        <v>2098</v>
      </c>
      <c r="U2069" s="180" t="s">
        <v>2100</v>
      </c>
      <c r="V2069" s="180" t="s">
        <v>2099</v>
      </c>
      <c r="W2069" s="180" t="s">
        <v>3063</v>
      </c>
      <c r="X2069" s="180" t="s">
        <v>5252</v>
      </c>
      <c r="Y2069" s="180" t="s">
        <v>5251</v>
      </c>
      <c r="Z2069" s="180" t="s">
        <v>187</v>
      </c>
      <c r="AA2069" s="320"/>
      <c r="AE2069" s="320"/>
    </row>
    <row r="2070" spans="14:31" ht="14" x14ac:dyDescent="0.3">
      <c r="N2070" s="180" t="s">
        <v>3264</v>
      </c>
      <c r="O2070" s="180" t="s">
        <v>5401</v>
      </c>
      <c r="P2070" s="180" t="s">
        <v>32</v>
      </c>
      <c r="Q2070" s="180" t="s">
        <v>7115</v>
      </c>
      <c r="R2070" s="320"/>
      <c r="S2070" s="180" t="s">
        <v>672</v>
      </c>
      <c r="T2070" s="180" t="s">
        <v>2098</v>
      </c>
      <c r="U2070" s="180" t="s">
        <v>2100</v>
      </c>
      <c r="V2070" s="180" t="s">
        <v>2099</v>
      </c>
      <c r="W2070" s="180" t="s">
        <v>3063</v>
      </c>
      <c r="X2070" s="180" t="s">
        <v>5257</v>
      </c>
      <c r="Y2070" s="180" t="s">
        <v>5256</v>
      </c>
      <c r="Z2070" s="180" t="s">
        <v>187</v>
      </c>
      <c r="AA2070" s="320"/>
      <c r="AE2070" s="320"/>
    </row>
    <row r="2071" spans="14:31" ht="14" x14ac:dyDescent="0.3">
      <c r="N2071" s="180" t="s">
        <v>3264</v>
      </c>
      <c r="O2071" s="180" t="s">
        <v>7090</v>
      </c>
      <c r="P2071" s="180" t="s">
        <v>32</v>
      </c>
      <c r="Q2071" s="180" t="s">
        <v>7089</v>
      </c>
      <c r="R2071" s="320"/>
      <c r="S2071" s="180" t="s">
        <v>672</v>
      </c>
      <c r="T2071" s="180" t="s">
        <v>2098</v>
      </c>
      <c r="U2071" s="180" t="s">
        <v>2100</v>
      </c>
      <c r="V2071" s="180" t="s">
        <v>2099</v>
      </c>
      <c r="W2071" s="180" t="s">
        <v>3049</v>
      </c>
      <c r="X2071" s="180" t="s">
        <v>5644</v>
      </c>
      <c r="Y2071" s="180" t="s">
        <v>3049</v>
      </c>
      <c r="Z2071" s="180" t="s">
        <v>189</v>
      </c>
      <c r="AA2071" s="320"/>
      <c r="AE2071" s="320"/>
    </row>
    <row r="2072" spans="14:31" ht="14" x14ac:dyDescent="0.3">
      <c r="N2072" s="180" t="s">
        <v>3264</v>
      </c>
      <c r="O2072" s="180" t="s">
        <v>7130</v>
      </c>
      <c r="P2072" s="180" t="s">
        <v>32</v>
      </c>
      <c r="Q2072" s="180" t="s">
        <v>7129</v>
      </c>
      <c r="R2072" s="320"/>
      <c r="S2072" s="180" t="s">
        <v>672</v>
      </c>
      <c r="T2072" s="180" t="s">
        <v>2098</v>
      </c>
      <c r="U2072" s="180" t="s">
        <v>2100</v>
      </c>
      <c r="V2072" s="180" t="s">
        <v>2099</v>
      </c>
      <c r="W2072" s="180" t="s">
        <v>3049</v>
      </c>
      <c r="X2072" s="180" t="s">
        <v>5670</v>
      </c>
      <c r="Y2072" s="180" t="s">
        <v>5669</v>
      </c>
      <c r="Z2072" s="180" t="s">
        <v>189</v>
      </c>
      <c r="AA2072" s="320"/>
      <c r="AE2072" s="320"/>
    </row>
    <row r="2073" spans="14:31" ht="14" x14ac:dyDescent="0.3">
      <c r="N2073" s="180" t="s">
        <v>3264</v>
      </c>
      <c r="O2073" s="180" t="s">
        <v>5389</v>
      </c>
      <c r="P2073" s="180" t="s">
        <v>32</v>
      </c>
      <c r="Q2073" s="180" t="s">
        <v>7125</v>
      </c>
      <c r="R2073" s="320"/>
      <c r="S2073" s="180" t="s">
        <v>672</v>
      </c>
      <c r="T2073" s="180" t="s">
        <v>2098</v>
      </c>
      <c r="U2073" s="180" t="s">
        <v>2100</v>
      </c>
      <c r="V2073" s="180" t="s">
        <v>2099</v>
      </c>
      <c r="W2073" s="180" t="s">
        <v>3049</v>
      </c>
      <c r="X2073" s="180" t="s">
        <v>5651</v>
      </c>
      <c r="Y2073" s="180" t="s">
        <v>5650</v>
      </c>
      <c r="Z2073" s="180" t="s">
        <v>189</v>
      </c>
      <c r="AA2073" s="320"/>
      <c r="AE2073" s="320"/>
    </row>
    <row r="2074" spans="14:31" ht="14" x14ac:dyDescent="0.3">
      <c r="N2074" s="180" t="s">
        <v>3264</v>
      </c>
      <c r="O2074" s="180" t="s">
        <v>7082</v>
      </c>
      <c r="P2074" s="180" t="s">
        <v>32</v>
      </c>
      <c r="Q2074" s="180" t="s">
        <v>7081</v>
      </c>
      <c r="R2074" s="320"/>
      <c r="S2074" s="180" t="s">
        <v>672</v>
      </c>
      <c r="T2074" s="180" t="s">
        <v>2098</v>
      </c>
      <c r="U2074" s="180" t="s">
        <v>2100</v>
      </c>
      <c r="V2074" s="180" t="s">
        <v>2099</v>
      </c>
      <c r="W2074" s="180" t="s">
        <v>3049</v>
      </c>
      <c r="X2074" s="180" t="s">
        <v>5654</v>
      </c>
      <c r="Y2074" s="180" t="s">
        <v>555</v>
      </c>
      <c r="Z2074" s="180" t="s">
        <v>189</v>
      </c>
      <c r="AA2074" s="320"/>
      <c r="AE2074" s="320"/>
    </row>
    <row r="2075" spans="14:31" ht="14" x14ac:dyDescent="0.3">
      <c r="N2075" s="180" t="s">
        <v>3264</v>
      </c>
      <c r="O2075" s="180" t="s">
        <v>7122</v>
      </c>
      <c r="P2075" s="180" t="s">
        <v>32</v>
      </c>
      <c r="Q2075" s="180" t="s">
        <v>7121</v>
      </c>
      <c r="R2075" s="320"/>
      <c r="S2075" s="180" t="s">
        <v>672</v>
      </c>
      <c r="T2075" s="180" t="s">
        <v>2098</v>
      </c>
      <c r="U2075" s="180" t="s">
        <v>2100</v>
      </c>
      <c r="V2075" s="180" t="s">
        <v>2099</v>
      </c>
      <c r="W2075" s="180" t="s">
        <v>3049</v>
      </c>
      <c r="X2075" s="180" t="s">
        <v>5637</v>
      </c>
      <c r="Y2075" s="180" t="s">
        <v>5636</v>
      </c>
      <c r="Z2075" s="180" t="s">
        <v>189</v>
      </c>
      <c r="AA2075" s="320"/>
      <c r="AE2075" s="320"/>
    </row>
    <row r="2076" spans="14:31" ht="14" x14ac:dyDescent="0.3">
      <c r="N2076" s="180" t="s">
        <v>3264</v>
      </c>
      <c r="O2076" s="180" t="s">
        <v>7086</v>
      </c>
      <c r="P2076" s="180" t="s">
        <v>32</v>
      </c>
      <c r="Q2076" s="180" t="s">
        <v>7085</v>
      </c>
      <c r="R2076" s="320"/>
      <c r="S2076" s="180" t="s">
        <v>672</v>
      </c>
      <c r="T2076" s="180" t="s">
        <v>2098</v>
      </c>
      <c r="U2076" s="180" t="s">
        <v>2100</v>
      </c>
      <c r="V2076" s="180" t="s">
        <v>2099</v>
      </c>
      <c r="W2076" s="180" t="s">
        <v>3049</v>
      </c>
      <c r="X2076" s="180" t="s">
        <v>5658</v>
      </c>
      <c r="Y2076" s="180" t="s">
        <v>5657</v>
      </c>
      <c r="Z2076" s="180" t="s">
        <v>189</v>
      </c>
      <c r="AA2076" s="320"/>
      <c r="AE2076" s="320"/>
    </row>
    <row r="2077" spans="14:31" ht="14" x14ac:dyDescent="0.3">
      <c r="N2077" s="180" t="s">
        <v>3264</v>
      </c>
      <c r="O2077" s="180" t="s">
        <v>7135</v>
      </c>
      <c r="P2077" s="180" t="s">
        <v>32</v>
      </c>
      <c r="Q2077" s="180" t="s">
        <v>7134</v>
      </c>
      <c r="R2077" s="320"/>
      <c r="S2077" s="180" t="s">
        <v>672</v>
      </c>
      <c r="T2077" s="180" t="s">
        <v>2098</v>
      </c>
      <c r="U2077" s="180" t="s">
        <v>2100</v>
      </c>
      <c r="V2077" s="180" t="s">
        <v>2099</v>
      </c>
      <c r="W2077" s="180" t="s">
        <v>3049</v>
      </c>
      <c r="X2077" s="180" t="s">
        <v>5666</v>
      </c>
      <c r="Y2077" s="180" t="s">
        <v>5665</v>
      </c>
      <c r="Z2077" s="180" t="s">
        <v>189</v>
      </c>
      <c r="AA2077" s="320"/>
      <c r="AE2077" s="320"/>
    </row>
    <row r="2078" spans="14:31" ht="14" x14ac:dyDescent="0.3">
      <c r="N2078" s="180" t="s">
        <v>3264</v>
      </c>
      <c r="O2078" s="180" t="s">
        <v>7119</v>
      </c>
      <c r="P2078" s="180" t="s">
        <v>32</v>
      </c>
      <c r="Q2078" s="180" t="s">
        <v>7118</v>
      </c>
      <c r="R2078" s="320"/>
      <c r="S2078" s="180" t="s">
        <v>672</v>
      </c>
      <c r="T2078" s="180" t="s">
        <v>2098</v>
      </c>
      <c r="U2078" s="180" t="s">
        <v>2100</v>
      </c>
      <c r="V2078" s="180" t="s">
        <v>2099</v>
      </c>
      <c r="W2078" s="180" t="s">
        <v>3049</v>
      </c>
      <c r="X2078" s="180" t="s">
        <v>5647</v>
      </c>
      <c r="Y2078" s="180" t="s">
        <v>5428</v>
      </c>
      <c r="Z2078" s="180" t="s">
        <v>189</v>
      </c>
      <c r="AA2078" s="320"/>
      <c r="AE2078" s="320"/>
    </row>
    <row r="2079" spans="14:31" ht="14" x14ac:dyDescent="0.3">
      <c r="N2079" s="180" t="s">
        <v>3264</v>
      </c>
      <c r="O2079" s="180" t="s">
        <v>7112</v>
      </c>
      <c r="P2079" s="180" t="s">
        <v>32</v>
      </c>
      <c r="Q2079" s="180" t="s">
        <v>7111</v>
      </c>
      <c r="R2079" s="320"/>
      <c r="S2079" s="180" t="s">
        <v>672</v>
      </c>
      <c r="T2079" s="180" t="s">
        <v>2098</v>
      </c>
      <c r="U2079" s="180" t="s">
        <v>2100</v>
      </c>
      <c r="V2079" s="180" t="s">
        <v>2099</v>
      </c>
      <c r="W2079" s="180" t="s">
        <v>3049</v>
      </c>
      <c r="X2079" s="180" t="s">
        <v>5662</v>
      </c>
      <c r="Y2079" s="180" t="s">
        <v>5661</v>
      </c>
      <c r="Z2079" s="180" t="s">
        <v>189</v>
      </c>
      <c r="AA2079" s="320"/>
      <c r="AE2079" s="320"/>
    </row>
    <row r="2080" spans="14:31" ht="14" x14ac:dyDescent="0.3">
      <c r="N2080" s="180" t="s">
        <v>3264</v>
      </c>
      <c r="O2080" s="180" t="s">
        <v>4586</v>
      </c>
      <c r="P2080" s="180" t="s">
        <v>32</v>
      </c>
      <c r="Q2080" s="180" t="s">
        <v>7108</v>
      </c>
      <c r="R2080" s="320"/>
      <c r="S2080" s="180" t="s">
        <v>672</v>
      </c>
      <c r="T2080" s="180" t="s">
        <v>2098</v>
      </c>
      <c r="U2080" s="180" t="s">
        <v>2100</v>
      </c>
      <c r="V2080" s="180" t="s">
        <v>2099</v>
      </c>
      <c r="W2080" s="180" t="s">
        <v>3049</v>
      </c>
      <c r="X2080" s="180" t="s">
        <v>5641</v>
      </c>
      <c r="Y2080" s="180" t="s">
        <v>5640</v>
      </c>
      <c r="Z2080" s="180" t="s">
        <v>189</v>
      </c>
      <c r="AA2080" s="320"/>
      <c r="AE2080" s="320"/>
    </row>
    <row r="2081" spans="14:31" ht="14" x14ac:dyDescent="0.3">
      <c r="N2081" s="180" t="s">
        <v>3264</v>
      </c>
      <c r="O2081" s="180" t="s">
        <v>816</v>
      </c>
      <c r="P2081" s="180" t="s">
        <v>32</v>
      </c>
      <c r="Q2081" s="180" t="s">
        <v>7132</v>
      </c>
      <c r="R2081" s="320"/>
      <c r="S2081" s="180" t="s">
        <v>672</v>
      </c>
      <c r="T2081" s="180" t="s">
        <v>2098</v>
      </c>
      <c r="U2081" s="180" t="s">
        <v>2100</v>
      </c>
      <c r="V2081" s="180" t="s">
        <v>2099</v>
      </c>
      <c r="W2081" s="180" t="s">
        <v>3058</v>
      </c>
      <c r="X2081" s="180" t="s">
        <v>5696</v>
      </c>
      <c r="Y2081" s="180" t="s">
        <v>4272</v>
      </c>
      <c r="Z2081" s="180" t="s">
        <v>191</v>
      </c>
      <c r="AA2081" s="320"/>
      <c r="AE2081" s="320"/>
    </row>
    <row r="2082" spans="14:31" ht="14" x14ac:dyDescent="0.3">
      <c r="N2082" s="180" t="s">
        <v>3264</v>
      </c>
      <c r="O2082" s="180" t="s">
        <v>3264</v>
      </c>
      <c r="P2082" s="180" t="s">
        <v>32</v>
      </c>
      <c r="Q2082" s="180" t="s">
        <v>7127</v>
      </c>
      <c r="R2082" s="320"/>
      <c r="S2082" s="180" t="s">
        <v>672</v>
      </c>
      <c r="T2082" s="180" t="s">
        <v>2098</v>
      </c>
      <c r="U2082" s="180" t="s">
        <v>2100</v>
      </c>
      <c r="V2082" s="180" t="s">
        <v>2099</v>
      </c>
      <c r="W2082" s="180" t="s">
        <v>3058</v>
      </c>
      <c r="X2082" s="180" t="s">
        <v>5718</v>
      </c>
      <c r="Y2082" s="180" t="s">
        <v>5717</v>
      </c>
      <c r="Z2082" s="180" t="s">
        <v>191</v>
      </c>
      <c r="AA2082" s="320"/>
      <c r="AE2082" s="320"/>
    </row>
    <row r="2083" spans="14:31" ht="14" x14ac:dyDescent="0.3">
      <c r="N2083" s="180" t="s">
        <v>3264</v>
      </c>
      <c r="O2083" s="180" t="s">
        <v>7094</v>
      </c>
      <c r="P2083" s="180" t="s">
        <v>32</v>
      </c>
      <c r="Q2083" s="180" t="s">
        <v>7093</v>
      </c>
      <c r="R2083" s="320"/>
      <c r="S2083" s="180" t="s">
        <v>672</v>
      </c>
      <c r="T2083" s="180" t="s">
        <v>2098</v>
      </c>
      <c r="U2083" s="180" t="s">
        <v>2100</v>
      </c>
      <c r="V2083" s="180" t="s">
        <v>2099</v>
      </c>
      <c r="W2083" s="180" t="s">
        <v>3058</v>
      </c>
      <c r="X2083" s="180" t="s">
        <v>5674</v>
      </c>
      <c r="Y2083" s="180" t="s">
        <v>5673</v>
      </c>
      <c r="Z2083" s="180" t="s">
        <v>191</v>
      </c>
      <c r="AA2083" s="320"/>
      <c r="AE2083" s="320"/>
    </row>
    <row r="2084" spans="14:31" ht="14" x14ac:dyDescent="0.3">
      <c r="N2084" s="180" t="s">
        <v>3264</v>
      </c>
      <c r="O2084" s="180" t="s">
        <v>7098</v>
      </c>
      <c r="P2084" s="180" t="s">
        <v>32</v>
      </c>
      <c r="Q2084" s="180" t="s">
        <v>7097</v>
      </c>
      <c r="R2084" s="320"/>
      <c r="S2084" s="180" t="s">
        <v>672</v>
      </c>
      <c r="T2084" s="180" t="s">
        <v>2098</v>
      </c>
      <c r="U2084" s="180" t="s">
        <v>2100</v>
      </c>
      <c r="V2084" s="180" t="s">
        <v>2099</v>
      </c>
      <c r="W2084" s="180" t="s">
        <v>3058</v>
      </c>
      <c r="X2084" s="180" t="s">
        <v>5731</v>
      </c>
      <c r="Y2084" s="180" t="s">
        <v>5730</v>
      </c>
      <c r="Z2084" s="180" t="s">
        <v>191</v>
      </c>
      <c r="AA2084" s="320"/>
      <c r="AE2084" s="320"/>
    </row>
    <row r="2085" spans="14:31" ht="14" x14ac:dyDescent="0.3">
      <c r="N2085" s="180" t="s">
        <v>3264</v>
      </c>
      <c r="O2085" s="180" t="s">
        <v>7102</v>
      </c>
      <c r="P2085" s="180" t="s">
        <v>32</v>
      </c>
      <c r="Q2085" s="180" t="s">
        <v>7101</v>
      </c>
      <c r="R2085" s="320"/>
      <c r="S2085" s="180" t="s">
        <v>672</v>
      </c>
      <c r="T2085" s="180" t="s">
        <v>2098</v>
      </c>
      <c r="U2085" s="180" t="s">
        <v>2100</v>
      </c>
      <c r="V2085" s="180" t="s">
        <v>2099</v>
      </c>
      <c r="W2085" s="180" t="s">
        <v>3058</v>
      </c>
      <c r="X2085" s="180" t="s">
        <v>5724</v>
      </c>
      <c r="Y2085" s="180" t="s">
        <v>5723</v>
      </c>
      <c r="Z2085" s="180" t="s">
        <v>191</v>
      </c>
      <c r="AA2085" s="320"/>
      <c r="AE2085" s="320"/>
    </row>
    <row r="2086" spans="14:31" ht="14" x14ac:dyDescent="0.3">
      <c r="N2086" s="180" t="s">
        <v>3264</v>
      </c>
      <c r="O2086" s="180" t="s">
        <v>5439</v>
      </c>
      <c r="P2086" s="180" t="s">
        <v>32</v>
      </c>
      <c r="Q2086" s="180" t="s">
        <v>7105</v>
      </c>
      <c r="R2086" s="320"/>
      <c r="S2086" s="180" t="s">
        <v>672</v>
      </c>
      <c r="T2086" s="180" t="s">
        <v>2098</v>
      </c>
      <c r="U2086" s="180" t="s">
        <v>2100</v>
      </c>
      <c r="V2086" s="180" t="s">
        <v>2099</v>
      </c>
      <c r="W2086" s="180" t="s">
        <v>3058</v>
      </c>
      <c r="X2086" s="180" t="s">
        <v>5720</v>
      </c>
      <c r="Y2086" s="180" t="s">
        <v>816</v>
      </c>
      <c r="Z2086" s="180" t="s">
        <v>191</v>
      </c>
      <c r="AA2086" s="320"/>
      <c r="AE2086" s="320"/>
    </row>
    <row r="2087" spans="14:31" ht="14" x14ac:dyDescent="0.3">
      <c r="N2087" s="180" t="s">
        <v>2332</v>
      </c>
      <c r="O2087" s="180" t="s">
        <v>6634</v>
      </c>
      <c r="P2087" s="180" t="s">
        <v>403</v>
      </c>
      <c r="Q2087" s="180" t="s">
        <v>6633</v>
      </c>
      <c r="R2087" s="320"/>
      <c r="S2087" s="180" t="s">
        <v>672</v>
      </c>
      <c r="T2087" s="180" t="s">
        <v>2098</v>
      </c>
      <c r="U2087" s="180" t="s">
        <v>2100</v>
      </c>
      <c r="V2087" s="180" t="s">
        <v>2099</v>
      </c>
      <c r="W2087" s="180" t="s">
        <v>3058</v>
      </c>
      <c r="X2087" s="180" t="s">
        <v>5710</v>
      </c>
      <c r="Y2087" s="180" t="s">
        <v>1788</v>
      </c>
      <c r="Z2087" s="180" t="s">
        <v>191</v>
      </c>
      <c r="AA2087" s="320"/>
      <c r="AE2087" s="320"/>
    </row>
    <row r="2088" spans="14:31" ht="14" x14ac:dyDescent="0.3">
      <c r="N2088" s="180" t="s">
        <v>2332</v>
      </c>
      <c r="O2088" s="180" t="s">
        <v>6631</v>
      </c>
      <c r="P2088" s="180" t="s">
        <v>403</v>
      </c>
      <c r="Q2088" s="180" t="s">
        <v>6630</v>
      </c>
      <c r="R2088" s="320"/>
      <c r="S2088" s="180" t="s">
        <v>672</v>
      </c>
      <c r="T2088" s="180" t="s">
        <v>2098</v>
      </c>
      <c r="U2088" s="180" t="s">
        <v>2100</v>
      </c>
      <c r="V2088" s="180" t="s">
        <v>2099</v>
      </c>
      <c r="W2088" s="180" t="s">
        <v>3058</v>
      </c>
      <c r="X2088" s="180" t="s">
        <v>5714</v>
      </c>
      <c r="Y2088" s="180" t="s">
        <v>5713</v>
      </c>
      <c r="Z2088" s="180" t="s">
        <v>191</v>
      </c>
      <c r="AA2088" s="320"/>
      <c r="AE2088" s="320"/>
    </row>
    <row r="2089" spans="14:31" ht="14" x14ac:dyDescent="0.3">
      <c r="N2089" s="180" t="s">
        <v>2332</v>
      </c>
      <c r="O2089" s="180" t="s">
        <v>4197</v>
      </c>
      <c r="P2089" s="180" t="s">
        <v>403</v>
      </c>
      <c r="Q2089" s="180" t="s">
        <v>6629</v>
      </c>
      <c r="R2089" s="320"/>
      <c r="S2089" s="180" t="s">
        <v>672</v>
      </c>
      <c r="T2089" s="180" t="s">
        <v>2098</v>
      </c>
      <c r="U2089" s="180" t="s">
        <v>2100</v>
      </c>
      <c r="V2089" s="180" t="s">
        <v>2099</v>
      </c>
      <c r="W2089" s="180" t="s">
        <v>3058</v>
      </c>
      <c r="X2089" s="180" t="s">
        <v>5700</v>
      </c>
      <c r="Y2089" s="180" t="s">
        <v>5699</v>
      </c>
      <c r="Z2089" s="180" t="s">
        <v>191</v>
      </c>
      <c r="AA2089" s="320"/>
      <c r="AE2089" s="320"/>
    </row>
    <row r="2090" spans="14:31" ht="14" x14ac:dyDescent="0.3">
      <c r="N2090" s="180" t="s">
        <v>2332</v>
      </c>
      <c r="O2090" s="180" t="s">
        <v>3179</v>
      </c>
      <c r="P2090" s="180" t="s">
        <v>403</v>
      </c>
      <c r="Q2090" s="180" t="s">
        <v>6644</v>
      </c>
      <c r="R2090" s="320"/>
      <c r="S2090" s="180" t="s">
        <v>672</v>
      </c>
      <c r="T2090" s="180" t="s">
        <v>2098</v>
      </c>
      <c r="U2090" s="180" t="s">
        <v>2100</v>
      </c>
      <c r="V2090" s="180" t="s">
        <v>2099</v>
      </c>
      <c r="W2090" s="180" t="s">
        <v>3058</v>
      </c>
      <c r="X2090" s="180" t="s">
        <v>5690</v>
      </c>
      <c r="Y2090" s="180" t="s">
        <v>5689</v>
      </c>
      <c r="Z2090" s="180" t="s">
        <v>191</v>
      </c>
      <c r="AA2090" s="320"/>
      <c r="AE2090" s="320"/>
    </row>
    <row r="2091" spans="14:31" ht="14" x14ac:dyDescent="0.3">
      <c r="N2091" s="180" t="s">
        <v>2332</v>
      </c>
      <c r="O2091" s="180" t="s">
        <v>6641</v>
      </c>
      <c r="P2091" s="180" t="s">
        <v>403</v>
      </c>
      <c r="Q2091" s="180" t="s">
        <v>6640</v>
      </c>
      <c r="R2091" s="320"/>
      <c r="S2091" s="180" t="s">
        <v>672</v>
      </c>
      <c r="T2091" s="180" t="s">
        <v>2098</v>
      </c>
      <c r="U2091" s="180" t="s">
        <v>2100</v>
      </c>
      <c r="V2091" s="180" t="s">
        <v>2099</v>
      </c>
      <c r="W2091" s="180" t="s">
        <v>3058</v>
      </c>
      <c r="X2091" s="180" t="s">
        <v>5678</v>
      </c>
      <c r="Y2091" s="180" t="s">
        <v>5677</v>
      </c>
      <c r="Z2091" s="180" t="s">
        <v>191</v>
      </c>
      <c r="AA2091" s="320"/>
      <c r="AE2091" s="320"/>
    </row>
    <row r="2092" spans="14:31" ht="14" x14ac:dyDescent="0.3">
      <c r="N2092" s="180" t="s">
        <v>2332</v>
      </c>
      <c r="O2092" s="180" t="s">
        <v>6643</v>
      </c>
      <c r="P2092" s="180" t="s">
        <v>403</v>
      </c>
      <c r="Q2092" s="180" t="s">
        <v>6642</v>
      </c>
      <c r="R2092" s="320"/>
      <c r="S2092" s="180" t="s">
        <v>672</v>
      </c>
      <c r="T2092" s="180" t="s">
        <v>2098</v>
      </c>
      <c r="U2092" s="180" t="s">
        <v>2100</v>
      </c>
      <c r="V2092" s="180" t="s">
        <v>2099</v>
      </c>
      <c r="W2092" s="180" t="s">
        <v>3058</v>
      </c>
      <c r="X2092" s="180" t="s">
        <v>5707</v>
      </c>
      <c r="Y2092" s="180" t="s">
        <v>5706</v>
      </c>
      <c r="Z2092" s="180" t="s">
        <v>191</v>
      </c>
      <c r="AA2092" s="320"/>
      <c r="AE2092" s="320"/>
    </row>
    <row r="2093" spans="14:31" ht="14" x14ac:dyDescent="0.3">
      <c r="N2093" s="180" t="s">
        <v>2332</v>
      </c>
      <c r="O2093" s="180" t="s">
        <v>6660</v>
      </c>
      <c r="P2093" s="180" t="s">
        <v>403</v>
      </c>
      <c r="Q2093" s="180" t="s">
        <v>6659</v>
      </c>
      <c r="R2093" s="320"/>
      <c r="S2093" s="180" t="s">
        <v>672</v>
      </c>
      <c r="T2093" s="180" t="s">
        <v>2098</v>
      </c>
      <c r="U2093" s="180" t="s">
        <v>2100</v>
      </c>
      <c r="V2093" s="180" t="s">
        <v>2099</v>
      </c>
      <c r="W2093" s="180" t="s">
        <v>3058</v>
      </c>
      <c r="X2093" s="180" t="s">
        <v>5727</v>
      </c>
      <c r="Y2093" s="180" t="s">
        <v>374</v>
      </c>
      <c r="Z2093" s="180" t="s">
        <v>191</v>
      </c>
      <c r="AA2093" s="320"/>
      <c r="AE2093" s="320"/>
    </row>
    <row r="2094" spans="14:31" ht="14" x14ac:dyDescent="0.3">
      <c r="N2094" s="180" t="s">
        <v>2332</v>
      </c>
      <c r="O2094" s="180" t="s">
        <v>2976</v>
      </c>
      <c r="P2094" s="180" t="s">
        <v>403</v>
      </c>
      <c r="Q2094" s="180" t="s">
        <v>6639</v>
      </c>
      <c r="R2094" s="320"/>
      <c r="S2094" s="180" t="s">
        <v>672</v>
      </c>
      <c r="T2094" s="180" t="s">
        <v>2098</v>
      </c>
      <c r="U2094" s="180" t="s">
        <v>2100</v>
      </c>
      <c r="V2094" s="180" t="s">
        <v>2099</v>
      </c>
      <c r="W2094" s="180" t="s">
        <v>3058</v>
      </c>
      <c r="X2094" s="180" t="s">
        <v>5693</v>
      </c>
      <c r="Y2094" s="180" t="s">
        <v>3192</v>
      </c>
      <c r="Z2094" s="180" t="s">
        <v>191</v>
      </c>
      <c r="AA2094" s="320"/>
      <c r="AE2094" s="320"/>
    </row>
    <row r="2095" spans="14:31" ht="14" x14ac:dyDescent="0.3">
      <c r="N2095" s="180" t="s">
        <v>2332</v>
      </c>
      <c r="O2095" s="180" t="s">
        <v>6656</v>
      </c>
      <c r="P2095" s="180" t="s">
        <v>403</v>
      </c>
      <c r="Q2095" s="180" t="s">
        <v>6655</v>
      </c>
      <c r="R2095" s="320"/>
      <c r="S2095" s="180" t="s">
        <v>672</v>
      </c>
      <c r="T2095" s="180" t="s">
        <v>2098</v>
      </c>
      <c r="U2095" s="180" t="s">
        <v>2100</v>
      </c>
      <c r="V2095" s="180" t="s">
        <v>2099</v>
      </c>
      <c r="W2095" s="180" t="s">
        <v>3058</v>
      </c>
      <c r="X2095" s="180" t="s">
        <v>5703</v>
      </c>
      <c r="Y2095" s="180" t="s">
        <v>3056</v>
      </c>
      <c r="Z2095" s="180" t="s">
        <v>191</v>
      </c>
      <c r="AA2095" s="320"/>
      <c r="AE2095" s="320"/>
    </row>
    <row r="2096" spans="14:31" ht="14" x14ac:dyDescent="0.3">
      <c r="N2096" s="180" t="s">
        <v>2332</v>
      </c>
      <c r="O2096" s="180" t="s">
        <v>6636</v>
      </c>
      <c r="P2096" s="180" t="s">
        <v>403</v>
      </c>
      <c r="Q2096" s="180" t="s">
        <v>6635</v>
      </c>
      <c r="R2096" s="320"/>
      <c r="S2096" s="180" t="s">
        <v>672</v>
      </c>
      <c r="T2096" s="180" t="s">
        <v>2098</v>
      </c>
      <c r="U2096" s="180" t="s">
        <v>2100</v>
      </c>
      <c r="V2096" s="180" t="s">
        <v>2099</v>
      </c>
      <c r="W2096" s="180" t="s">
        <v>3058</v>
      </c>
      <c r="X2096" s="180" t="s">
        <v>5686</v>
      </c>
      <c r="Y2096" s="180" t="s">
        <v>5685</v>
      </c>
      <c r="Z2096" s="180" t="s">
        <v>191</v>
      </c>
      <c r="AA2096" s="320"/>
      <c r="AE2096" s="320"/>
    </row>
    <row r="2097" spans="14:31" ht="14" x14ac:dyDescent="0.3">
      <c r="N2097" s="180" t="s">
        <v>2332</v>
      </c>
      <c r="O2097" s="180" t="s">
        <v>5428</v>
      </c>
      <c r="P2097" s="180" t="s">
        <v>403</v>
      </c>
      <c r="Q2097" s="180" t="s">
        <v>6663</v>
      </c>
      <c r="R2097" s="320"/>
      <c r="S2097" s="180" t="s">
        <v>672</v>
      </c>
      <c r="T2097" s="180" t="s">
        <v>2098</v>
      </c>
      <c r="U2097" s="180" t="s">
        <v>2100</v>
      </c>
      <c r="V2097" s="180" t="s">
        <v>2099</v>
      </c>
      <c r="W2097" s="180" t="s">
        <v>3058</v>
      </c>
      <c r="X2097" s="180" t="s">
        <v>5682</v>
      </c>
      <c r="Y2097" s="180" t="s">
        <v>5681</v>
      </c>
      <c r="Z2097" s="180" t="s">
        <v>191</v>
      </c>
      <c r="AA2097" s="320"/>
      <c r="AE2097" s="320"/>
    </row>
    <row r="2098" spans="14:31" ht="14" x14ac:dyDescent="0.3">
      <c r="N2098" s="180" t="s">
        <v>2332</v>
      </c>
      <c r="O2098" s="180" t="s">
        <v>6646</v>
      </c>
      <c r="P2098" s="180" t="s">
        <v>403</v>
      </c>
      <c r="Q2098" s="180" t="s">
        <v>6645</v>
      </c>
      <c r="R2098" s="320"/>
      <c r="S2098" s="180" t="s">
        <v>672</v>
      </c>
      <c r="T2098" s="180" t="s">
        <v>2098</v>
      </c>
      <c r="U2098" s="180" t="s">
        <v>2100</v>
      </c>
      <c r="V2098" s="180" t="s">
        <v>2099</v>
      </c>
      <c r="W2098" s="180" t="s">
        <v>3067</v>
      </c>
      <c r="X2098" s="180" t="s">
        <v>5946</v>
      </c>
      <c r="Y2098" s="180" t="s">
        <v>3067</v>
      </c>
      <c r="Z2098" s="180" t="s">
        <v>193</v>
      </c>
      <c r="AA2098" s="320"/>
      <c r="AE2098" s="320"/>
    </row>
    <row r="2099" spans="14:31" ht="14" x14ac:dyDescent="0.3">
      <c r="N2099" s="180" t="s">
        <v>2332</v>
      </c>
      <c r="O2099" s="180" t="s">
        <v>4068</v>
      </c>
      <c r="P2099" s="180" t="s">
        <v>403</v>
      </c>
      <c r="Q2099" s="180" t="s">
        <v>6632</v>
      </c>
      <c r="R2099" s="320"/>
      <c r="S2099" s="180" t="s">
        <v>672</v>
      </c>
      <c r="T2099" s="180" t="s">
        <v>2098</v>
      </c>
      <c r="U2099" s="180" t="s">
        <v>2100</v>
      </c>
      <c r="V2099" s="180" t="s">
        <v>2099</v>
      </c>
      <c r="W2099" s="180" t="s">
        <v>3067</v>
      </c>
      <c r="X2099" s="180" t="s">
        <v>5959</v>
      </c>
      <c r="Y2099" s="180" t="s">
        <v>5958</v>
      </c>
      <c r="Z2099" s="180" t="s">
        <v>193</v>
      </c>
      <c r="AA2099" s="320"/>
      <c r="AE2099" s="320"/>
    </row>
    <row r="2100" spans="14:31" ht="14" x14ac:dyDescent="0.3">
      <c r="N2100" s="180" t="s">
        <v>2332</v>
      </c>
      <c r="O2100" s="180" t="s">
        <v>2332</v>
      </c>
      <c r="P2100" s="180" t="s">
        <v>403</v>
      </c>
      <c r="Q2100" s="180" t="s">
        <v>6626</v>
      </c>
      <c r="R2100" s="320"/>
      <c r="S2100" s="180" t="s">
        <v>672</v>
      </c>
      <c r="T2100" s="180" t="s">
        <v>2098</v>
      </c>
      <c r="U2100" s="180" t="s">
        <v>2100</v>
      </c>
      <c r="V2100" s="180" t="s">
        <v>2099</v>
      </c>
      <c r="W2100" s="180" t="s">
        <v>3067</v>
      </c>
      <c r="X2100" s="180" t="s">
        <v>5952</v>
      </c>
      <c r="Y2100" s="180" t="s">
        <v>5951</v>
      </c>
      <c r="Z2100" s="180" t="s">
        <v>193</v>
      </c>
      <c r="AA2100" s="320"/>
      <c r="AE2100" s="320"/>
    </row>
    <row r="2101" spans="14:31" ht="14" x14ac:dyDescent="0.3">
      <c r="N2101" s="180" t="s">
        <v>2332</v>
      </c>
      <c r="O2101" s="180" t="s">
        <v>6649</v>
      </c>
      <c r="P2101" s="180" t="s">
        <v>403</v>
      </c>
      <c r="Q2101" s="180" t="s">
        <v>6648</v>
      </c>
      <c r="R2101" s="320"/>
      <c r="S2101" s="180" t="s">
        <v>672</v>
      </c>
      <c r="T2101" s="180" t="s">
        <v>2098</v>
      </c>
      <c r="U2101" s="180" t="s">
        <v>2100</v>
      </c>
      <c r="V2101" s="180" t="s">
        <v>2099</v>
      </c>
      <c r="W2101" s="180" t="s">
        <v>3067</v>
      </c>
      <c r="X2101" s="180" t="s">
        <v>5955</v>
      </c>
      <c r="Y2101" s="180" t="s">
        <v>5954</v>
      </c>
      <c r="Z2101" s="180" t="s">
        <v>193</v>
      </c>
      <c r="AA2101" s="320"/>
      <c r="AE2101" s="320"/>
    </row>
    <row r="2102" spans="14:31" ht="14" x14ac:dyDescent="0.3">
      <c r="N2102" s="180" t="s">
        <v>2332</v>
      </c>
      <c r="O2102" s="180" t="s">
        <v>6638</v>
      </c>
      <c r="P2102" s="180" t="s">
        <v>403</v>
      </c>
      <c r="Q2102" s="180" t="s">
        <v>6637</v>
      </c>
      <c r="R2102" s="320"/>
      <c r="S2102" s="180" t="s">
        <v>672</v>
      </c>
      <c r="T2102" s="180" t="s">
        <v>2098</v>
      </c>
      <c r="U2102" s="180" t="s">
        <v>2100</v>
      </c>
      <c r="V2102" s="180" t="s">
        <v>2099</v>
      </c>
      <c r="W2102" s="180" t="s">
        <v>3067</v>
      </c>
      <c r="X2102" s="180" t="s">
        <v>5969</v>
      </c>
      <c r="Y2102" s="180" t="s">
        <v>2146</v>
      </c>
      <c r="Z2102" s="180" t="s">
        <v>193</v>
      </c>
      <c r="AA2102" s="320"/>
      <c r="AE2102" s="320"/>
    </row>
    <row r="2103" spans="14:31" ht="14" x14ac:dyDescent="0.3">
      <c r="N2103" s="180" t="s">
        <v>2332</v>
      </c>
      <c r="O2103" s="180" t="s">
        <v>6628</v>
      </c>
      <c r="P2103" s="180" t="s">
        <v>403</v>
      </c>
      <c r="Q2103" s="180" t="s">
        <v>6627</v>
      </c>
      <c r="R2103" s="320"/>
      <c r="S2103" s="180" t="s">
        <v>672</v>
      </c>
      <c r="T2103" s="180" t="s">
        <v>2098</v>
      </c>
      <c r="U2103" s="180" t="s">
        <v>2100</v>
      </c>
      <c r="V2103" s="180" t="s">
        <v>2099</v>
      </c>
      <c r="W2103" s="180" t="s">
        <v>3067</v>
      </c>
      <c r="X2103" s="180" t="s">
        <v>5949</v>
      </c>
      <c r="Y2103" s="180" t="s">
        <v>3074</v>
      </c>
      <c r="Z2103" s="180" t="s">
        <v>193</v>
      </c>
      <c r="AA2103" s="320"/>
      <c r="AE2103" s="320"/>
    </row>
    <row r="2104" spans="14:31" ht="14" x14ac:dyDescent="0.3">
      <c r="N2104" s="180" t="s">
        <v>2332</v>
      </c>
      <c r="O2104" s="180" t="s">
        <v>2456</v>
      </c>
      <c r="P2104" s="180" t="s">
        <v>403</v>
      </c>
      <c r="Q2104" s="180" t="s">
        <v>6652</v>
      </c>
      <c r="R2104" s="320"/>
      <c r="S2104" s="180" t="s">
        <v>672</v>
      </c>
      <c r="T2104" s="180" t="s">
        <v>2098</v>
      </c>
      <c r="U2104" s="180" t="s">
        <v>2100</v>
      </c>
      <c r="V2104" s="180" t="s">
        <v>2099</v>
      </c>
      <c r="W2104" s="180" t="s">
        <v>3067</v>
      </c>
      <c r="X2104" s="180" t="s">
        <v>5940</v>
      </c>
      <c r="Y2104" s="180" t="s">
        <v>5939</v>
      </c>
      <c r="Z2104" s="180" t="s">
        <v>193</v>
      </c>
      <c r="AA2104" s="320"/>
      <c r="AE2104" s="320"/>
    </row>
    <row r="2105" spans="14:31" ht="14" x14ac:dyDescent="0.3">
      <c r="N2105" s="180" t="s">
        <v>3181</v>
      </c>
      <c r="O2105" s="180" t="s">
        <v>5140</v>
      </c>
      <c r="P2105" s="180" t="s">
        <v>84</v>
      </c>
      <c r="Q2105" s="180" t="s">
        <v>5139</v>
      </c>
      <c r="R2105" s="320"/>
      <c r="S2105" s="180" t="s">
        <v>672</v>
      </c>
      <c r="T2105" s="180" t="s">
        <v>2098</v>
      </c>
      <c r="U2105" s="180" t="s">
        <v>2100</v>
      </c>
      <c r="V2105" s="180" t="s">
        <v>2099</v>
      </c>
      <c r="W2105" s="180" t="s">
        <v>3067</v>
      </c>
      <c r="X2105" s="180" t="s">
        <v>5967</v>
      </c>
      <c r="Y2105" s="180" t="s">
        <v>5966</v>
      </c>
      <c r="Z2105" s="180" t="s">
        <v>193</v>
      </c>
      <c r="AA2105" s="320"/>
      <c r="AE2105" s="320"/>
    </row>
    <row r="2106" spans="14:31" ht="14" x14ac:dyDescent="0.3">
      <c r="N2106" s="180" t="s">
        <v>3181</v>
      </c>
      <c r="O2106" s="180" t="s">
        <v>5138</v>
      </c>
      <c r="P2106" s="180" t="s">
        <v>84</v>
      </c>
      <c r="Q2106" s="180" t="s">
        <v>5137</v>
      </c>
      <c r="R2106" s="320"/>
      <c r="S2106" s="180" t="s">
        <v>672</v>
      </c>
      <c r="T2106" s="180" t="s">
        <v>2098</v>
      </c>
      <c r="U2106" s="180" t="s">
        <v>2100</v>
      </c>
      <c r="V2106" s="180" t="s">
        <v>2099</v>
      </c>
      <c r="W2106" s="180" t="s">
        <v>3067</v>
      </c>
      <c r="X2106" s="180" t="s">
        <v>5963</v>
      </c>
      <c r="Y2106" s="180" t="s">
        <v>5962</v>
      </c>
      <c r="Z2106" s="180" t="s">
        <v>193</v>
      </c>
      <c r="AA2106" s="320"/>
      <c r="AE2106" s="320"/>
    </row>
    <row r="2107" spans="14:31" ht="14" x14ac:dyDescent="0.3">
      <c r="N2107" s="180" t="s">
        <v>3181</v>
      </c>
      <c r="O2107" s="180" t="s">
        <v>5127</v>
      </c>
      <c r="P2107" s="180" t="s">
        <v>84</v>
      </c>
      <c r="Q2107" s="180" t="s">
        <v>5126</v>
      </c>
      <c r="R2107" s="320"/>
      <c r="S2107" s="180" t="s">
        <v>672</v>
      </c>
      <c r="T2107" s="180" t="s">
        <v>2098</v>
      </c>
      <c r="U2107" s="180" t="s">
        <v>2100</v>
      </c>
      <c r="V2107" s="180" t="s">
        <v>2099</v>
      </c>
      <c r="W2107" s="180" t="s">
        <v>3067</v>
      </c>
      <c r="X2107" s="180" t="s">
        <v>5943</v>
      </c>
      <c r="Y2107" s="180" t="s">
        <v>3080</v>
      </c>
      <c r="Z2107" s="180" t="s">
        <v>193</v>
      </c>
      <c r="AA2107" s="320"/>
      <c r="AE2107" s="320"/>
    </row>
    <row r="2108" spans="14:31" ht="14" x14ac:dyDescent="0.3">
      <c r="N2108" s="180" t="s">
        <v>3181</v>
      </c>
      <c r="O2108" s="180" t="s">
        <v>2332</v>
      </c>
      <c r="P2108" s="180" t="s">
        <v>84</v>
      </c>
      <c r="Q2108" s="180" t="s">
        <v>5121</v>
      </c>
      <c r="R2108" s="320"/>
      <c r="S2108" s="180" t="s">
        <v>672</v>
      </c>
      <c r="T2108" s="180" t="s">
        <v>2098</v>
      </c>
      <c r="U2108" s="180" t="s">
        <v>2100</v>
      </c>
      <c r="V2108" s="180" t="s">
        <v>2099</v>
      </c>
      <c r="W2108" s="180" t="s">
        <v>3054</v>
      </c>
      <c r="X2108" s="180" t="s">
        <v>6258</v>
      </c>
      <c r="Y2108" s="180" t="s">
        <v>3054</v>
      </c>
      <c r="Z2108" s="180" t="s">
        <v>195</v>
      </c>
      <c r="AA2108" s="320"/>
      <c r="AE2108" s="320"/>
    </row>
    <row r="2109" spans="14:31" ht="14" x14ac:dyDescent="0.3">
      <c r="N2109" s="180" t="s">
        <v>3181</v>
      </c>
      <c r="O2109" s="180" t="s">
        <v>5136</v>
      </c>
      <c r="P2109" s="180" t="s">
        <v>84</v>
      </c>
      <c r="Q2109" s="180" t="s">
        <v>5135</v>
      </c>
      <c r="R2109" s="320"/>
      <c r="S2109" s="180" t="s">
        <v>672</v>
      </c>
      <c r="T2109" s="180" t="s">
        <v>2098</v>
      </c>
      <c r="U2109" s="180" t="s">
        <v>2100</v>
      </c>
      <c r="V2109" s="180" t="s">
        <v>2099</v>
      </c>
      <c r="W2109" s="180" t="s">
        <v>3054</v>
      </c>
      <c r="X2109" s="180" t="s">
        <v>6266</v>
      </c>
      <c r="Y2109" s="180" t="s">
        <v>6265</v>
      </c>
      <c r="Z2109" s="180" t="s">
        <v>195</v>
      </c>
      <c r="AA2109" s="320"/>
      <c r="AE2109" s="320"/>
    </row>
    <row r="2110" spans="14:31" ht="14" x14ac:dyDescent="0.3">
      <c r="N2110" s="180" t="s">
        <v>3181</v>
      </c>
      <c r="O2110" s="180" t="s">
        <v>4699</v>
      </c>
      <c r="P2110" s="180" t="s">
        <v>84</v>
      </c>
      <c r="Q2110" s="180" t="s">
        <v>5130</v>
      </c>
      <c r="R2110" s="320"/>
      <c r="S2110" s="180" t="s">
        <v>672</v>
      </c>
      <c r="T2110" s="180" t="s">
        <v>2098</v>
      </c>
      <c r="U2110" s="180" t="s">
        <v>2100</v>
      </c>
      <c r="V2110" s="180" t="s">
        <v>2099</v>
      </c>
      <c r="W2110" s="180" t="s">
        <v>3054</v>
      </c>
      <c r="X2110" s="180" t="s">
        <v>6269</v>
      </c>
      <c r="Y2110" s="180" t="s">
        <v>6268</v>
      </c>
      <c r="Z2110" s="180" t="s">
        <v>195</v>
      </c>
      <c r="AA2110" s="320"/>
      <c r="AE2110" s="320"/>
    </row>
    <row r="2111" spans="14:31" ht="14" x14ac:dyDescent="0.3">
      <c r="N2111" s="180" t="s">
        <v>3181</v>
      </c>
      <c r="O2111" s="180" t="s">
        <v>5132</v>
      </c>
      <c r="P2111" s="180" t="s">
        <v>84</v>
      </c>
      <c r="Q2111" s="180" t="s">
        <v>5131</v>
      </c>
      <c r="R2111" s="320"/>
      <c r="S2111" s="180" t="s">
        <v>672</v>
      </c>
      <c r="T2111" s="180" t="s">
        <v>2098</v>
      </c>
      <c r="U2111" s="180" t="s">
        <v>2100</v>
      </c>
      <c r="V2111" s="180" t="s">
        <v>2099</v>
      </c>
      <c r="W2111" s="180" t="s">
        <v>3054</v>
      </c>
      <c r="X2111" s="180" t="s">
        <v>6255</v>
      </c>
      <c r="Y2111" s="180" t="s">
        <v>6254</v>
      </c>
      <c r="Z2111" s="180" t="s">
        <v>195</v>
      </c>
      <c r="AA2111" s="320"/>
      <c r="AE2111" s="320"/>
    </row>
    <row r="2112" spans="14:31" ht="14" x14ac:dyDescent="0.3">
      <c r="N2112" s="180" t="s">
        <v>3181</v>
      </c>
      <c r="O2112" s="180" t="s">
        <v>5123</v>
      </c>
      <c r="P2112" s="180" t="s">
        <v>84</v>
      </c>
      <c r="Q2112" s="180" t="s">
        <v>5122</v>
      </c>
      <c r="R2112" s="320"/>
      <c r="S2112" s="180" t="s">
        <v>672</v>
      </c>
      <c r="T2112" s="180" t="s">
        <v>2098</v>
      </c>
      <c r="U2112" s="180" t="s">
        <v>2100</v>
      </c>
      <c r="V2112" s="180" t="s">
        <v>2099</v>
      </c>
      <c r="W2112" s="180" t="s">
        <v>3054</v>
      </c>
      <c r="X2112" s="180" t="s">
        <v>6251</v>
      </c>
      <c r="Y2112" s="180" t="s">
        <v>5367</v>
      </c>
      <c r="Z2112" s="180" t="s">
        <v>195</v>
      </c>
      <c r="AA2112" s="320"/>
      <c r="AE2112" s="320"/>
    </row>
    <row r="2113" spans="14:31" ht="14" x14ac:dyDescent="0.3">
      <c r="N2113" s="180" t="s">
        <v>3181</v>
      </c>
      <c r="O2113" s="180" t="s">
        <v>5125</v>
      </c>
      <c r="P2113" s="180" t="s">
        <v>84</v>
      </c>
      <c r="Q2113" s="180" t="s">
        <v>5124</v>
      </c>
      <c r="R2113" s="320"/>
      <c r="S2113" s="180" t="s">
        <v>672</v>
      </c>
      <c r="T2113" s="180" t="s">
        <v>2098</v>
      </c>
      <c r="U2113" s="180" t="s">
        <v>2100</v>
      </c>
      <c r="V2113" s="180" t="s">
        <v>2099</v>
      </c>
      <c r="W2113" s="180" t="s">
        <v>3054</v>
      </c>
      <c r="X2113" s="180" t="s">
        <v>6262</v>
      </c>
      <c r="Y2113" s="180" t="s">
        <v>6261</v>
      </c>
      <c r="Z2113" s="180" t="s">
        <v>195</v>
      </c>
      <c r="AA2113" s="320"/>
      <c r="AE2113" s="320"/>
    </row>
    <row r="2114" spans="14:31" ht="14" x14ac:dyDescent="0.3">
      <c r="N2114" s="180" t="s">
        <v>3181</v>
      </c>
      <c r="O2114" s="180" t="s">
        <v>5134</v>
      </c>
      <c r="P2114" s="180" t="s">
        <v>84</v>
      </c>
      <c r="Q2114" s="180" t="s">
        <v>5133</v>
      </c>
      <c r="R2114" s="320"/>
      <c r="S2114" s="180" t="s">
        <v>672</v>
      </c>
      <c r="T2114" s="180" t="s">
        <v>2098</v>
      </c>
      <c r="U2114" s="180" t="s">
        <v>2100</v>
      </c>
      <c r="V2114" s="180" t="s">
        <v>2099</v>
      </c>
      <c r="W2114" s="180" t="s">
        <v>3054</v>
      </c>
      <c r="X2114" s="180" t="s">
        <v>6273</v>
      </c>
      <c r="Y2114" s="180" t="s">
        <v>6272</v>
      </c>
      <c r="Z2114" s="180" t="s">
        <v>195</v>
      </c>
      <c r="AA2114" s="320"/>
      <c r="AE2114" s="320"/>
    </row>
    <row r="2115" spans="14:31" ht="14" x14ac:dyDescent="0.3">
      <c r="N2115" s="180" t="s">
        <v>3181</v>
      </c>
      <c r="O2115" s="180" t="s">
        <v>5129</v>
      </c>
      <c r="P2115" s="180" t="s">
        <v>84</v>
      </c>
      <c r="Q2115" s="180" t="s">
        <v>5128</v>
      </c>
      <c r="R2115" s="320"/>
      <c r="S2115" s="180" t="s">
        <v>672</v>
      </c>
      <c r="T2115" s="180" t="s">
        <v>2098</v>
      </c>
      <c r="U2115" s="180" t="s">
        <v>2100</v>
      </c>
      <c r="V2115" s="180" t="s">
        <v>2099</v>
      </c>
      <c r="W2115" s="180" t="s">
        <v>3054</v>
      </c>
      <c r="X2115" s="180" t="s">
        <v>6248</v>
      </c>
      <c r="Y2115" s="180" t="s">
        <v>3107</v>
      </c>
      <c r="Z2115" s="180" t="s">
        <v>195</v>
      </c>
      <c r="AA2115" s="320"/>
      <c r="AE2115" s="320"/>
    </row>
    <row r="2116" spans="14:31" ht="14" x14ac:dyDescent="0.3">
      <c r="N2116" s="180" t="s">
        <v>3198</v>
      </c>
      <c r="O2116" s="180" t="s">
        <v>3173</v>
      </c>
      <c r="P2116" s="180" t="s">
        <v>157</v>
      </c>
      <c r="Q2116" s="180" t="s">
        <v>5819</v>
      </c>
      <c r="R2116" s="320"/>
      <c r="S2116" s="180" t="s">
        <v>672</v>
      </c>
      <c r="T2116" s="180" t="s">
        <v>2098</v>
      </c>
      <c r="U2116" s="180" t="s">
        <v>2100</v>
      </c>
      <c r="V2116" s="180" t="s">
        <v>2099</v>
      </c>
      <c r="W2116" s="180" t="s">
        <v>3054</v>
      </c>
      <c r="X2116" s="180" t="s">
        <v>6281</v>
      </c>
      <c r="Y2116" s="180" t="s">
        <v>6280</v>
      </c>
      <c r="Z2116" s="180" t="s">
        <v>195</v>
      </c>
      <c r="AA2116" s="320"/>
      <c r="AE2116" s="320"/>
    </row>
    <row r="2117" spans="14:31" ht="14" x14ac:dyDescent="0.3">
      <c r="N2117" s="180" t="s">
        <v>3198</v>
      </c>
      <c r="O2117" s="180" t="s">
        <v>5817</v>
      </c>
      <c r="P2117" s="180" t="s">
        <v>157</v>
      </c>
      <c r="Q2117" s="180" t="s">
        <v>5816</v>
      </c>
      <c r="R2117" s="320"/>
      <c r="S2117" s="180" t="s">
        <v>672</v>
      </c>
      <c r="T2117" s="180" t="s">
        <v>2098</v>
      </c>
      <c r="U2117" s="180" t="s">
        <v>2100</v>
      </c>
      <c r="V2117" s="180" t="s">
        <v>2099</v>
      </c>
      <c r="W2117" s="180" t="s">
        <v>3054</v>
      </c>
      <c r="X2117" s="180" t="s">
        <v>6277</v>
      </c>
      <c r="Y2117" s="180" t="s">
        <v>6276</v>
      </c>
      <c r="Z2117" s="180" t="s">
        <v>195</v>
      </c>
      <c r="AA2117" s="320"/>
      <c r="AE2117" s="320"/>
    </row>
    <row r="2118" spans="14:31" ht="14" x14ac:dyDescent="0.3">
      <c r="N2118" s="180" t="s">
        <v>3198</v>
      </c>
      <c r="O2118" s="180" t="s">
        <v>3936</v>
      </c>
      <c r="P2118" s="180" t="s">
        <v>157</v>
      </c>
      <c r="Q2118" s="180" t="s">
        <v>5800</v>
      </c>
      <c r="R2118" s="320"/>
      <c r="S2118" s="180" t="s">
        <v>672</v>
      </c>
      <c r="T2118" s="180" t="s">
        <v>2098</v>
      </c>
      <c r="U2118" s="180" t="s">
        <v>2100</v>
      </c>
      <c r="V2118" s="180" t="s">
        <v>2099</v>
      </c>
      <c r="W2118" s="180" t="s">
        <v>3074</v>
      </c>
      <c r="X2118" s="180" t="s">
        <v>6298</v>
      </c>
      <c r="Y2118" s="180" t="s">
        <v>3074</v>
      </c>
      <c r="Z2118" s="180" t="s">
        <v>197</v>
      </c>
      <c r="AA2118" s="320"/>
      <c r="AE2118" s="320"/>
    </row>
    <row r="2119" spans="14:31" ht="14" x14ac:dyDescent="0.3">
      <c r="N2119" s="180" t="s">
        <v>3198</v>
      </c>
      <c r="O2119" s="180" t="s">
        <v>5807</v>
      </c>
      <c r="P2119" s="180" t="s">
        <v>157</v>
      </c>
      <c r="Q2119" s="180" t="s">
        <v>5806</v>
      </c>
      <c r="R2119" s="320"/>
      <c r="S2119" s="180" t="s">
        <v>672</v>
      </c>
      <c r="T2119" s="180" t="s">
        <v>2098</v>
      </c>
      <c r="U2119" s="180" t="s">
        <v>2100</v>
      </c>
      <c r="V2119" s="180" t="s">
        <v>2099</v>
      </c>
      <c r="W2119" s="180" t="s">
        <v>3074</v>
      </c>
      <c r="X2119" s="180" t="s">
        <v>6301</v>
      </c>
      <c r="Y2119" s="180" t="s">
        <v>6300</v>
      </c>
      <c r="Z2119" s="180" t="s">
        <v>197</v>
      </c>
      <c r="AA2119" s="320"/>
      <c r="AE2119" s="320"/>
    </row>
    <row r="2120" spans="14:31" ht="14" x14ac:dyDescent="0.3">
      <c r="N2120" s="180" t="s">
        <v>3198</v>
      </c>
      <c r="O2120" s="180" t="s">
        <v>5798</v>
      </c>
      <c r="P2120" s="180" t="s">
        <v>157</v>
      </c>
      <c r="Q2120" s="180" t="s">
        <v>5797</v>
      </c>
      <c r="R2120" s="320"/>
      <c r="S2120" s="180" t="s">
        <v>672</v>
      </c>
      <c r="T2120" s="180" t="s">
        <v>2098</v>
      </c>
      <c r="U2120" s="180" t="s">
        <v>2100</v>
      </c>
      <c r="V2120" s="180" t="s">
        <v>2099</v>
      </c>
      <c r="W2120" s="180" t="s">
        <v>3052</v>
      </c>
      <c r="X2120" s="180" t="s">
        <v>6443</v>
      </c>
      <c r="Y2120" s="180" t="s">
        <v>6442</v>
      </c>
      <c r="Z2120" s="180" t="s">
        <v>199</v>
      </c>
      <c r="AA2120" s="320"/>
      <c r="AE2120" s="320"/>
    </row>
    <row r="2121" spans="14:31" ht="14" x14ac:dyDescent="0.3">
      <c r="N2121" s="180" t="s">
        <v>3198</v>
      </c>
      <c r="O2121" s="180" t="s">
        <v>5803</v>
      </c>
      <c r="P2121" s="180" t="s">
        <v>157</v>
      </c>
      <c r="Q2121" s="180" t="s">
        <v>5802</v>
      </c>
      <c r="R2121" s="320"/>
      <c r="S2121" s="180" t="s">
        <v>672</v>
      </c>
      <c r="T2121" s="180" t="s">
        <v>2098</v>
      </c>
      <c r="U2121" s="180" t="s">
        <v>2100</v>
      </c>
      <c r="V2121" s="180" t="s">
        <v>2099</v>
      </c>
      <c r="W2121" s="180" t="s">
        <v>3052</v>
      </c>
      <c r="X2121" s="180" t="s">
        <v>6432</v>
      </c>
      <c r="Y2121" s="180" t="s">
        <v>5517</v>
      </c>
      <c r="Z2121" s="180" t="s">
        <v>199</v>
      </c>
      <c r="AA2121" s="320"/>
      <c r="AE2121" s="320"/>
    </row>
    <row r="2122" spans="14:31" ht="14" x14ac:dyDescent="0.3">
      <c r="N2122" s="180" t="s">
        <v>3198</v>
      </c>
      <c r="O2122" s="180" t="s">
        <v>5753</v>
      </c>
      <c r="P2122" s="180" t="s">
        <v>157</v>
      </c>
      <c r="Q2122" s="180" t="s">
        <v>5813</v>
      </c>
      <c r="R2122" s="320"/>
      <c r="S2122" s="180" t="s">
        <v>672</v>
      </c>
      <c r="T2122" s="180" t="s">
        <v>2098</v>
      </c>
      <c r="U2122" s="180" t="s">
        <v>2100</v>
      </c>
      <c r="V2122" s="180" t="s">
        <v>2099</v>
      </c>
      <c r="W2122" s="180" t="s">
        <v>3052</v>
      </c>
      <c r="X2122" s="180" t="s">
        <v>6452</v>
      </c>
      <c r="Y2122" s="180" t="s">
        <v>5245</v>
      </c>
      <c r="Z2122" s="180" t="s">
        <v>199</v>
      </c>
      <c r="AA2122" s="320"/>
      <c r="AE2122" s="320"/>
    </row>
    <row r="2123" spans="14:31" ht="14" x14ac:dyDescent="0.3">
      <c r="N2123" s="180" t="s">
        <v>3198</v>
      </c>
      <c r="O2123" s="180" t="s">
        <v>4640</v>
      </c>
      <c r="P2123" s="180" t="s">
        <v>157</v>
      </c>
      <c r="Q2123" s="180" t="s">
        <v>5822</v>
      </c>
      <c r="R2123" s="320"/>
      <c r="S2123" s="180" t="s">
        <v>672</v>
      </c>
      <c r="T2123" s="180" t="s">
        <v>2098</v>
      </c>
      <c r="U2123" s="180" t="s">
        <v>2100</v>
      </c>
      <c r="V2123" s="180" t="s">
        <v>2099</v>
      </c>
      <c r="W2123" s="180" t="s">
        <v>3052</v>
      </c>
      <c r="X2123" s="180" t="s">
        <v>6430</v>
      </c>
      <c r="Y2123" s="180" t="s">
        <v>6429</v>
      </c>
      <c r="Z2123" s="180" t="s">
        <v>199</v>
      </c>
      <c r="AA2123" s="320"/>
      <c r="AE2123" s="320"/>
    </row>
    <row r="2124" spans="14:31" ht="14" x14ac:dyDescent="0.3">
      <c r="N2124" s="180" t="s">
        <v>3198</v>
      </c>
      <c r="O2124" s="180" t="s">
        <v>4734</v>
      </c>
      <c r="P2124" s="180" t="s">
        <v>157</v>
      </c>
      <c r="Q2124" s="180" t="s">
        <v>5825</v>
      </c>
      <c r="R2124" s="320"/>
      <c r="S2124" s="180" t="s">
        <v>672</v>
      </c>
      <c r="T2124" s="180" t="s">
        <v>2098</v>
      </c>
      <c r="U2124" s="180" t="s">
        <v>2100</v>
      </c>
      <c r="V2124" s="180" t="s">
        <v>2099</v>
      </c>
      <c r="W2124" s="180" t="s">
        <v>3052</v>
      </c>
      <c r="X2124" s="180" t="s">
        <v>6426</v>
      </c>
      <c r="Y2124" s="180" t="s">
        <v>5685</v>
      </c>
      <c r="Z2124" s="180" t="s">
        <v>199</v>
      </c>
      <c r="AA2124" s="320"/>
      <c r="AE2124" s="320"/>
    </row>
    <row r="2125" spans="14:31" ht="14" x14ac:dyDescent="0.3">
      <c r="N2125" s="180" t="s">
        <v>3198</v>
      </c>
      <c r="O2125" s="180" t="s">
        <v>5832</v>
      </c>
      <c r="P2125" s="180" t="s">
        <v>157</v>
      </c>
      <c r="Q2125" s="180" t="s">
        <v>5831</v>
      </c>
      <c r="R2125" s="320"/>
      <c r="S2125" s="180" t="s">
        <v>672</v>
      </c>
      <c r="T2125" s="180" t="s">
        <v>2098</v>
      </c>
      <c r="U2125" s="180" t="s">
        <v>2100</v>
      </c>
      <c r="V2125" s="180" t="s">
        <v>2099</v>
      </c>
      <c r="W2125" s="180" t="s">
        <v>3052</v>
      </c>
      <c r="X2125" s="180" t="s">
        <v>6449</v>
      </c>
      <c r="Y2125" s="180" t="s">
        <v>6448</v>
      </c>
      <c r="Z2125" s="180" t="s">
        <v>199</v>
      </c>
      <c r="AA2125" s="320"/>
      <c r="AE2125" s="320"/>
    </row>
    <row r="2126" spans="14:31" ht="14" x14ac:dyDescent="0.3">
      <c r="N2126" s="180" t="s">
        <v>3198</v>
      </c>
      <c r="O2126" s="180" t="s">
        <v>5828</v>
      </c>
      <c r="P2126" s="180" t="s">
        <v>157</v>
      </c>
      <c r="Q2126" s="180" t="s">
        <v>5827</v>
      </c>
      <c r="R2126" s="320"/>
      <c r="S2126" s="180" t="s">
        <v>672</v>
      </c>
      <c r="T2126" s="180" t="s">
        <v>2098</v>
      </c>
      <c r="U2126" s="180" t="s">
        <v>2100</v>
      </c>
      <c r="V2126" s="180" t="s">
        <v>2099</v>
      </c>
      <c r="W2126" s="180" t="s">
        <v>3052</v>
      </c>
      <c r="X2126" s="180" t="s">
        <v>6456</v>
      </c>
      <c r="Y2126" s="180" t="s">
        <v>6455</v>
      </c>
      <c r="Z2126" s="180" t="s">
        <v>199</v>
      </c>
      <c r="AA2126" s="320"/>
      <c r="AE2126" s="320"/>
    </row>
    <row r="2127" spans="14:31" ht="14" x14ac:dyDescent="0.3">
      <c r="N2127" s="180" t="s">
        <v>3198</v>
      </c>
      <c r="O2127" s="180" t="s">
        <v>5810</v>
      </c>
      <c r="P2127" s="180" t="s">
        <v>157</v>
      </c>
      <c r="Q2127" s="180" t="s">
        <v>5809</v>
      </c>
      <c r="R2127" s="320"/>
      <c r="S2127" s="180" t="s">
        <v>672</v>
      </c>
      <c r="T2127" s="180" t="s">
        <v>2098</v>
      </c>
      <c r="U2127" s="180" t="s">
        <v>2100</v>
      </c>
      <c r="V2127" s="180" t="s">
        <v>2099</v>
      </c>
      <c r="W2127" s="180" t="s">
        <v>3052</v>
      </c>
      <c r="X2127" s="180" t="s">
        <v>6440</v>
      </c>
      <c r="Y2127" s="180" t="s">
        <v>6439</v>
      </c>
      <c r="Z2127" s="180" t="s">
        <v>199</v>
      </c>
      <c r="AA2127" s="320"/>
      <c r="AE2127" s="320"/>
    </row>
    <row r="2128" spans="14:31" ht="14" x14ac:dyDescent="0.3">
      <c r="N2128" s="180" t="s">
        <v>3053</v>
      </c>
      <c r="O2128" s="180" t="s">
        <v>4737</v>
      </c>
      <c r="P2128" s="180" t="s">
        <v>220</v>
      </c>
      <c r="Q2128" s="180" t="s">
        <v>8405</v>
      </c>
      <c r="R2128" s="320"/>
      <c r="S2128" s="180" t="s">
        <v>672</v>
      </c>
      <c r="T2128" s="180" t="s">
        <v>2098</v>
      </c>
      <c r="U2128" s="180" t="s">
        <v>2100</v>
      </c>
      <c r="V2128" s="180" t="s">
        <v>2099</v>
      </c>
      <c r="W2128" s="180" t="s">
        <v>3052</v>
      </c>
      <c r="X2128" s="180" t="s">
        <v>6445</v>
      </c>
      <c r="Y2128" s="180" t="s">
        <v>3052</v>
      </c>
      <c r="Z2128" s="180" t="s">
        <v>199</v>
      </c>
      <c r="AA2128" s="320"/>
      <c r="AE2128" s="320"/>
    </row>
    <row r="2129" spans="14:31" ht="14" x14ac:dyDescent="0.3">
      <c r="N2129" s="180" t="s">
        <v>3053</v>
      </c>
      <c r="O2129" s="180" t="s">
        <v>8406</v>
      </c>
      <c r="P2129" s="180" t="s">
        <v>220</v>
      </c>
      <c r="Q2129" s="180" t="s">
        <v>8407</v>
      </c>
      <c r="R2129" s="320"/>
      <c r="S2129" s="180" t="s">
        <v>672</v>
      </c>
      <c r="T2129" s="180" t="s">
        <v>2098</v>
      </c>
      <c r="U2129" s="180" t="s">
        <v>2100</v>
      </c>
      <c r="V2129" s="180" t="s">
        <v>2099</v>
      </c>
      <c r="W2129" s="180" t="s">
        <v>3052</v>
      </c>
      <c r="X2129" s="180" t="s">
        <v>6436</v>
      </c>
      <c r="Y2129" s="180" t="s">
        <v>6435</v>
      </c>
      <c r="Z2129" s="180" t="s">
        <v>199</v>
      </c>
      <c r="AA2129" s="320"/>
      <c r="AE2129" s="320"/>
    </row>
    <row r="2130" spans="14:31" ht="14" x14ac:dyDescent="0.3">
      <c r="N2130" s="180" t="s">
        <v>3053</v>
      </c>
      <c r="O2130" s="180" t="s">
        <v>8408</v>
      </c>
      <c r="P2130" s="180" t="s">
        <v>220</v>
      </c>
      <c r="Q2130" s="180" t="s">
        <v>8409</v>
      </c>
      <c r="R2130" s="320"/>
      <c r="S2130" s="180" t="s">
        <v>672</v>
      </c>
      <c r="T2130" s="180" t="s">
        <v>2098</v>
      </c>
      <c r="U2130" s="180" t="s">
        <v>2100</v>
      </c>
      <c r="V2130" s="180" t="s">
        <v>2099</v>
      </c>
      <c r="W2130" s="180" t="s">
        <v>3052</v>
      </c>
      <c r="X2130" s="180" t="s">
        <v>6459</v>
      </c>
      <c r="Y2130" s="180" t="s">
        <v>5357</v>
      </c>
      <c r="Z2130" s="180" t="s">
        <v>199</v>
      </c>
      <c r="AA2130" s="320"/>
      <c r="AE2130" s="320"/>
    </row>
    <row r="2131" spans="14:31" ht="14" x14ac:dyDescent="0.3">
      <c r="N2131" s="180" t="s">
        <v>3053</v>
      </c>
      <c r="O2131" s="180" t="s">
        <v>8410</v>
      </c>
      <c r="P2131" s="180" t="s">
        <v>220</v>
      </c>
      <c r="Q2131" s="180" t="s">
        <v>8411</v>
      </c>
      <c r="R2131" s="320"/>
      <c r="S2131" s="180" t="s">
        <v>672</v>
      </c>
      <c r="T2131" s="180" t="s">
        <v>2098</v>
      </c>
      <c r="U2131" s="180" t="s">
        <v>2100</v>
      </c>
      <c r="V2131" s="180" t="s">
        <v>2099</v>
      </c>
      <c r="W2131" s="180" t="s">
        <v>3073</v>
      </c>
      <c r="X2131" s="180" t="s">
        <v>6779</v>
      </c>
      <c r="Y2131" s="180" t="s">
        <v>6778</v>
      </c>
      <c r="Z2131" s="180" t="s">
        <v>201</v>
      </c>
      <c r="AA2131" s="320"/>
      <c r="AE2131" s="320"/>
    </row>
    <row r="2132" spans="14:31" ht="14" x14ac:dyDescent="0.3">
      <c r="N2132" s="180" t="s">
        <v>3053</v>
      </c>
      <c r="O2132" s="180" t="s">
        <v>8412</v>
      </c>
      <c r="P2132" s="180" t="s">
        <v>220</v>
      </c>
      <c r="Q2132" s="180" t="s">
        <v>8413</v>
      </c>
      <c r="R2132" s="320"/>
      <c r="S2132" s="180" t="s">
        <v>672</v>
      </c>
      <c r="T2132" s="180" t="s">
        <v>2098</v>
      </c>
      <c r="U2132" s="180" t="s">
        <v>2100</v>
      </c>
      <c r="V2132" s="180" t="s">
        <v>2099</v>
      </c>
      <c r="W2132" s="180" t="s">
        <v>3073</v>
      </c>
      <c r="X2132" s="180" t="s">
        <v>6787</v>
      </c>
      <c r="Y2132" s="180" t="s">
        <v>6786</v>
      </c>
      <c r="Z2132" s="180" t="s">
        <v>201</v>
      </c>
      <c r="AA2132" s="320"/>
      <c r="AE2132" s="320"/>
    </row>
    <row r="2133" spans="14:31" ht="14" x14ac:dyDescent="0.3">
      <c r="N2133" s="180" t="s">
        <v>3053</v>
      </c>
      <c r="O2133" s="180" t="s">
        <v>8414</v>
      </c>
      <c r="P2133" s="180" t="s">
        <v>220</v>
      </c>
      <c r="Q2133" s="180" t="s">
        <v>8415</v>
      </c>
      <c r="R2133" s="320"/>
      <c r="S2133" s="180" t="s">
        <v>672</v>
      </c>
      <c r="T2133" s="180" t="s">
        <v>2098</v>
      </c>
      <c r="U2133" s="180" t="s">
        <v>2100</v>
      </c>
      <c r="V2133" s="180" t="s">
        <v>2099</v>
      </c>
      <c r="W2133" s="180" t="s">
        <v>3073</v>
      </c>
      <c r="X2133" s="180" t="s">
        <v>6769</v>
      </c>
      <c r="Y2133" s="180" t="s">
        <v>6768</v>
      </c>
      <c r="Z2133" s="180" t="s">
        <v>201</v>
      </c>
      <c r="AA2133" s="320"/>
      <c r="AE2133" s="320"/>
    </row>
    <row r="2134" spans="14:31" ht="14" x14ac:dyDescent="0.3">
      <c r="N2134" s="180" t="s">
        <v>3053</v>
      </c>
      <c r="O2134" s="180" t="s">
        <v>8416</v>
      </c>
      <c r="P2134" s="180" t="s">
        <v>220</v>
      </c>
      <c r="Q2134" s="180" t="s">
        <v>8417</v>
      </c>
      <c r="R2134" s="320"/>
      <c r="S2134" s="180" t="s">
        <v>672</v>
      </c>
      <c r="T2134" s="180" t="s">
        <v>2098</v>
      </c>
      <c r="U2134" s="180" t="s">
        <v>2100</v>
      </c>
      <c r="V2134" s="180" t="s">
        <v>2099</v>
      </c>
      <c r="W2134" s="180" t="s">
        <v>3073</v>
      </c>
      <c r="X2134" s="180" t="s">
        <v>6791</v>
      </c>
      <c r="Y2134" s="180" t="s">
        <v>6790</v>
      </c>
      <c r="Z2134" s="180" t="s">
        <v>201</v>
      </c>
      <c r="AA2134" s="320"/>
      <c r="AE2134" s="320"/>
    </row>
    <row r="2135" spans="14:31" ht="14" x14ac:dyDescent="0.3">
      <c r="N2135" s="180" t="s">
        <v>3053</v>
      </c>
      <c r="O2135" s="180" t="s">
        <v>8418</v>
      </c>
      <c r="P2135" s="180" t="s">
        <v>220</v>
      </c>
      <c r="Q2135" s="180" t="s">
        <v>8419</v>
      </c>
      <c r="R2135" s="320"/>
      <c r="S2135" s="180" t="s">
        <v>672</v>
      </c>
      <c r="T2135" s="180" t="s">
        <v>2098</v>
      </c>
      <c r="U2135" s="180" t="s">
        <v>2100</v>
      </c>
      <c r="V2135" s="180" t="s">
        <v>2099</v>
      </c>
      <c r="W2135" s="180" t="s">
        <v>3073</v>
      </c>
      <c r="X2135" s="180" t="s">
        <v>6795</v>
      </c>
      <c r="Y2135" s="180" t="s">
        <v>6794</v>
      </c>
      <c r="Z2135" s="180" t="s">
        <v>201</v>
      </c>
      <c r="AA2135" s="320"/>
      <c r="AE2135" s="320"/>
    </row>
    <row r="2136" spans="14:31" ht="14" x14ac:dyDescent="0.3">
      <c r="N2136" s="180" t="s">
        <v>3053</v>
      </c>
      <c r="O2136" s="180" t="s">
        <v>8420</v>
      </c>
      <c r="P2136" s="180" t="s">
        <v>220</v>
      </c>
      <c r="Q2136" s="180" t="s">
        <v>8421</v>
      </c>
      <c r="R2136" s="320"/>
      <c r="S2136" s="180" t="s">
        <v>672</v>
      </c>
      <c r="T2136" s="180" t="s">
        <v>2098</v>
      </c>
      <c r="U2136" s="180" t="s">
        <v>2100</v>
      </c>
      <c r="V2136" s="180" t="s">
        <v>2099</v>
      </c>
      <c r="W2136" s="180" t="s">
        <v>3073</v>
      </c>
      <c r="X2136" s="180" t="s">
        <v>6773</v>
      </c>
      <c r="Y2136" s="180" t="s">
        <v>6772</v>
      </c>
      <c r="Z2136" s="180" t="s">
        <v>201</v>
      </c>
      <c r="AA2136" s="320"/>
      <c r="AE2136" s="320"/>
    </row>
    <row r="2137" spans="14:31" ht="14" x14ac:dyDescent="0.3">
      <c r="N2137" s="180" t="s">
        <v>3053</v>
      </c>
      <c r="O2137" s="180" t="s">
        <v>8422</v>
      </c>
      <c r="P2137" s="180" t="s">
        <v>220</v>
      </c>
      <c r="Q2137" s="180" t="s">
        <v>8423</v>
      </c>
      <c r="R2137" s="320"/>
      <c r="S2137" s="180" t="s">
        <v>672</v>
      </c>
      <c r="T2137" s="180" t="s">
        <v>2098</v>
      </c>
      <c r="U2137" s="180" t="s">
        <v>2100</v>
      </c>
      <c r="V2137" s="180" t="s">
        <v>2099</v>
      </c>
      <c r="W2137" s="180" t="s">
        <v>3073</v>
      </c>
      <c r="X2137" s="180" t="s">
        <v>6775</v>
      </c>
      <c r="Y2137" s="180" t="s">
        <v>3019</v>
      </c>
      <c r="Z2137" s="180" t="s">
        <v>201</v>
      </c>
      <c r="AA2137" s="320"/>
      <c r="AE2137" s="320"/>
    </row>
    <row r="2138" spans="14:31" ht="14" x14ac:dyDescent="0.3">
      <c r="N2138" s="180" t="s">
        <v>3053</v>
      </c>
      <c r="O2138" s="180" t="s">
        <v>8424</v>
      </c>
      <c r="P2138" s="180" t="s">
        <v>220</v>
      </c>
      <c r="Q2138" s="180" t="s">
        <v>8425</v>
      </c>
      <c r="R2138" s="320"/>
      <c r="S2138" s="180" t="s">
        <v>672</v>
      </c>
      <c r="T2138" s="180" t="s">
        <v>2098</v>
      </c>
      <c r="U2138" s="180" t="s">
        <v>2100</v>
      </c>
      <c r="V2138" s="180" t="s">
        <v>2099</v>
      </c>
      <c r="W2138" s="180" t="s">
        <v>3073</v>
      </c>
      <c r="X2138" s="180" t="s">
        <v>6813</v>
      </c>
      <c r="Y2138" s="180" t="s">
        <v>3070</v>
      </c>
      <c r="Z2138" s="180" t="s">
        <v>201</v>
      </c>
      <c r="AA2138" s="320"/>
      <c r="AE2138" s="320"/>
    </row>
    <row r="2139" spans="14:31" ht="14" x14ac:dyDescent="0.3">
      <c r="N2139" s="180" t="s">
        <v>3053</v>
      </c>
      <c r="O2139" s="180" t="s">
        <v>7149</v>
      </c>
      <c r="P2139" s="180" t="s">
        <v>220</v>
      </c>
      <c r="Q2139" s="180" t="s">
        <v>8426</v>
      </c>
      <c r="R2139" s="320"/>
      <c r="S2139" s="180" t="s">
        <v>672</v>
      </c>
      <c r="T2139" s="180" t="s">
        <v>2098</v>
      </c>
      <c r="U2139" s="180" t="s">
        <v>2100</v>
      </c>
      <c r="V2139" s="180" t="s">
        <v>2099</v>
      </c>
      <c r="W2139" s="180" t="s">
        <v>3073</v>
      </c>
      <c r="X2139" s="180" t="s">
        <v>6798</v>
      </c>
      <c r="Y2139" s="180" t="s">
        <v>6027</v>
      </c>
      <c r="Z2139" s="180" t="s">
        <v>201</v>
      </c>
      <c r="AA2139" s="320"/>
      <c r="AE2139" s="320"/>
    </row>
    <row r="2140" spans="14:31" ht="14" x14ac:dyDescent="0.3">
      <c r="N2140" s="180" t="s">
        <v>3053</v>
      </c>
      <c r="O2140" s="180" t="s">
        <v>4092</v>
      </c>
      <c r="P2140" s="180" t="s">
        <v>220</v>
      </c>
      <c r="Q2140" s="180" t="s">
        <v>8427</v>
      </c>
      <c r="R2140" s="320"/>
      <c r="S2140" s="180" t="s">
        <v>672</v>
      </c>
      <c r="T2140" s="180" t="s">
        <v>2098</v>
      </c>
      <c r="U2140" s="180" t="s">
        <v>2100</v>
      </c>
      <c r="V2140" s="180" t="s">
        <v>2099</v>
      </c>
      <c r="W2140" s="180" t="s">
        <v>3073</v>
      </c>
      <c r="X2140" s="180" t="s">
        <v>6817</v>
      </c>
      <c r="Y2140" s="180" t="s">
        <v>6816</v>
      </c>
      <c r="Z2140" s="180" t="s">
        <v>201</v>
      </c>
      <c r="AA2140" s="320"/>
      <c r="AE2140" s="320"/>
    </row>
    <row r="2141" spans="14:31" ht="14" x14ac:dyDescent="0.3">
      <c r="N2141" s="180" t="s">
        <v>3053</v>
      </c>
      <c r="O2141" s="180" t="s">
        <v>8428</v>
      </c>
      <c r="P2141" s="180" t="s">
        <v>220</v>
      </c>
      <c r="Q2141" s="180" t="s">
        <v>8429</v>
      </c>
      <c r="R2141" s="320"/>
      <c r="S2141" s="180" t="s">
        <v>672</v>
      </c>
      <c r="T2141" s="180" t="s">
        <v>2098</v>
      </c>
      <c r="U2141" s="180" t="s">
        <v>2100</v>
      </c>
      <c r="V2141" s="180" t="s">
        <v>2099</v>
      </c>
      <c r="W2141" s="180" t="s">
        <v>3073</v>
      </c>
      <c r="X2141" s="180" t="s">
        <v>6802</v>
      </c>
      <c r="Y2141" s="180" t="s">
        <v>6801</v>
      </c>
      <c r="Z2141" s="180" t="s">
        <v>201</v>
      </c>
      <c r="AA2141" s="320"/>
      <c r="AE2141" s="320"/>
    </row>
    <row r="2142" spans="14:31" ht="14" x14ac:dyDescent="0.3">
      <c r="N2142" s="180" t="s">
        <v>3053</v>
      </c>
      <c r="O2142" s="180" t="s">
        <v>5856</v>
      </c>
      <c r="P2142" s="180" t="s">
        <v>220</v>
      </c>
      <c r="Q2142" s="180" t="s">
        <v>8430</v>
      </c>
      <c r="R2142" s="320"/>
      <c r="S2142" s="180" t="s">
        <v>672</v>
      </c>
      <c r="T2142" s="180" t="s">
        <v>2098</v>
      </c>
      <c r="U2142" s="180" t="s">
        <v>2100</v>
      </c>
      <c r="V2142" s="180" t="s">
        <v>2099</v>
      </c>
      <c r="W2142" s="180" t="s">
        <v>3073</v>
      </c>
      <c r="X2142" s="180" t="s">
        <v>6806</v>
      </c>
      <c r="Y2142" s="180" t="s">
        <v>6805</v>
      </c>
      <c r="Z2142" s="180" t="s">
        <v>201</v>
      </c>
      <c r="AA2142" s="320"/>
      <c r="AE2142" s="320"/>
    </row>
    <row r="2143" spans="14:31" ht="14" x14ac:dyDescent="0.3">
      <c r="N2143" s="180" t="s">
        <v>3053</v>
      </c>
      <c r="O2143" s="180" t="s">
        <v>6007</v>
      </c>
      <c r="P2143" s="180" t="s">
        <v>220</v>
      </c>
      <c r="Q2143" s="180" t="s">
        <v>8431</v>
      </c>
      <c r="R2143" s="320"/>
      <c r="S2143" s="180" t="s">
        <v>672</v>
      </c>
      <c r="T2143" s="180" t="s">
        <v>2098</v>
      </c>
      <c r="U2143" s="180" t="s">
        <v>2100</v>
      </c>
      <c r="V2143" s="180" t="s">
        <v>2099</v>
      </c>
      <c r="W2143" s="180" t="s">
        <v>3073</v>
      </c>
      <c r="X2143" s="180" t="s">
        <v>6810</v>
      </c>
      <c r="Y2143" s="180" t="s">
        <v>6809</v>
      </c>
      <c r="Z2143" s="180" t="s">
        <v>201</v>
      </c>
      <c r="AA2143" s="320"/>
      <c r="AE2143" s="320"/>
    </row>
    <row r="2144" spans="14:31" x14ac:dyDescent="0.35">
      <c r="N2144" s="180" t="s">
        <v>3053</v>
      </c>
      <c r="O2144" s="180" t="s">
        <v>3188</v>
      </c>
      <c r="P2144" s="180" t="s">
        <v>220</v>
      </c>
      <c r="Q2144" s="180" t="s">
        <v>8432</v>
      </c>
      <c r="S2144" s="180" t="s">
        <v>672</v>
      </c>
      <c r="T2144" s="180" t="s">
        <v>2098</v>
      </c>
      <c r="U2144" s="180" t="s">
        <v>2100</v>
      </c>
      <c r="V2144" s="180" t="s">
        <v>2099</v>
      </c>
      <c r="W2144" s="180" t="s">
        <v>3073</v>
      </c>
      <c r="X2144" s="180" t="s">
        <v>6783</v>
      </c>
      <c r="Y2144" s="180" t="s">
        <v>6782</v>
      </c>
      <c r="Z2144" s="180" t="s">
        <v>201</v>
      </c>
    </row>
    <row r="2145" spans="14:26" x14ac:dyDescent="0.35">
      <c r="N2145" s="180" t="s">
        <v>3053</v>
      </c>
      <c r="O2145" s="180" t="s">
        <v>8433</v>
      </c>
      <c r="P2145" s="180" t="s">
        <v>220</v>
      </c>
      <c r="Q2145" s="180" t="s">
        <v>8434</v>
      </c>
      <c r="S2145" s="180" t="s">
        <v>672</v>
      </c>
      <c r="T2145" s="180" t="s">
        <v>2098</v>
      </c>
      <c r="U2145" s="180" t="s">
        <v>2100</v>
      </c>
      <c r="V2145" s="180" t="s">
        <v>2099</v>
      </c>
      <c r="W2145" s="180" t="s">
        <v>3056</v>
      </c>
      <c r="X2145" s="180" t="s">
        <v>7018</v>
      </c>
      <c r="Y2145" s="180" t="s">
        <v>3056</v>
      </c>
      <c r="Z2145" s="180" t="s">
        <v>205</v>
      </c>
    </row>
    <row r="2146" spans="14:26" x14ac:dyDescent="0.35">
      <c r="N2146" s="180" t="s">
        <v>3053</v>
      </c>
      <c r="O2146" s="180" t="s">
        <v>6915</v>
      </c>
      <c r="P2146" s="180" t="s">
        <v>220</v>
      </c>
      <c r="Q2146" s="180" t="s">
        <v>8435</v>
      </c>
      <c r="S2146" s="180" t="s">
        <v>672</v>
      </c>
      <c r="T2146" s="180" t="s">
        <v>2098</v>
      </c>
      <c r="U2146" s="180" t="s">
        <v>2100</v>
      </c>
      <c r="V2146" s="180" t="s">
        <v>2099</v>
      </c>
      <c r="W2146" s="180" t="s">
        <v>3056</v>
      </c>
      <c r="X2146" s="180" t="s">
        <v>7015</v>
      </c>
      <c r="Y2146" s="180" t="s">
        <v>7014</v>
      </c>
      <c r="Z2146" s="180" t="s">
        <v>205</v>
      </c>
    </row>
    <row r="2147" spans="14:26" x14ac:dyDescent="0.35">
      <c r="N2147" s="180" t="s">
        <v>3053</v>
      </c>
      <c r="O2147" s="180" t="s">
        <v>4777</v>
      </c>
      <c r="P2147" s="180" t="s">
        <v>220</v>
      </c>
      <c r="Q2147" s="180" t="s">
        <v>8436</v>
      </c>
      <c r="S2147" s="180" t="s">
        <v>672</v>
      </c>
      <c r="T2147" s="180" t="s">
        <v>2098</v>
      </c>
      <c r="U2147" s="180" t="s">
        <v>2100</v>
      </c>
      <c r="V2147" s="180" t="s">
        <v>2099</v>
      </c>
      <c r="W2147" s="180" t="s">
        <v>3056</v>
      </c>
      <c r="X2147" s="180" t="s">
        <v>7000</v>
      </c>
      <c r="Y2147" s="180" t="s">
        <v>6999</v>
      </c>
      <c r="Z2147" s="180" t="s">
        <v>205</v>
      </c>
    </row>
    <row r="2148" spans="14:26" x14ac:dyDescent="0.35">
      <c r="N2148" s="180" t="s">
        <v>3053</v>
      </c>
      <c r="O2148" s="180" t="s">
        <v>8437</v>
      </c>
      <c r="P2148" s="180" t="s">
        <v>220</v>
      </c>
      <c r="Q2148" s="180" t="s">
        <v>8438</v>
      </c>
      <c r="S2148" s="180" t="s">
        <v>672</v>
      </c>
      <c r="T2148" s="180" t="s">
        <v>2098</v>
      </c>
      <c r="U2148" s="180" t="s">
        <v>2100</v>
      </c>
      <c r="V2148" s="180" t="s">
        <v>2099</v>
      </c>
      <c r="W2148" s="180" t="s">
        <v>3056</v>
      </c>
      <c r="X2148" s="180" t="s">
        <v>7033</v>
      </c>
      <c r="Y2148" s="180" t="s">
        <v>3070</v>
      </c>
      <c r="Z2148" s="180" t="s">
        <v>205</v>
      </c>
    </row>
    <row r="2149" spans="14:26" x14ac:dyDescent="0.35">
      <c r="N2149" s="180" t="s">
        <v>3053</v>
      </c>
      <c r="O2149" s="180" t="s">
        <v>8439</v>
      </c>
      <c r="P2149" s="180" t="s">
        <v>220</v>
      </c>
      <c r="Q2149" s="180" t="s">
        <v>8440</v>
      </c>
      <c r="S2149" s="180" t="s">
        <v>672</v>
      </c>
      <c r="T2149" s="180" t="s">
        <v>2098</v>
      </c>
      <c r="U2149" s="180" t="s">
        <v>2100</v>
      </c>
      <c r="V2149" s="180" t="s">
        <v>2099</v>
      </c>
      <c r="W2149" s="180" t="s">
        <v>3056</v>
      </c>
      <c r="X2149" s="180" t="s">
        <v>7027</v>
      </c>
      <c r="Y2149" s="180" t="s">
        <v>3216</v>
      </c>
      <c r="Z2149" s="180" t="s">
        <v>205</v>
      </c>
    </row>
    <row r="2150" spans="14:26" x14ac:dyDescent="0.35">
      <c r="N2150" s="180" t="s">
        <v>3053</v>
      </c>
      <c r="O2150" s="180" t="s">
        <v>3053</v>
      </c>
      <c r="P2150" s="180" t="s">
        <v>220</v>
      </c>
      <c r="Q2150" s="180" t="s">
        <v>8441</v>
      </c>
      <c r="S2150" s="180" t="s">
        <v>672</v>
      </c>
      <c r="T2150" s="180" t="s">
        <v>2098</v>
      </c>
      <c r="U2150" s="180" t="s">
        <v>2100</v>
      </c>
      <c r="V2150" s="180" t="s">
        <v>2099</v>
      </c>
      <c r="W2150" s="180" t="s">
        <v>3056</v>
      </c>
      <c r="X2150" s="180" t="s">
        <v>7031</v>
      </c>
      <c r="Y2150" s="180" t="s">
        <v>7030</v>
      </c>
      <c r="Z2150" s="180" t="s">
        <v>205</v>
      </c>
    </row>
    <row r="2151" spans="14:26" x14ac:dyDescent="0.35">
      <c r="N2151" s="180" t="s">
        <v>3053</v>
      </c>
      <c r="O2151" s="180" t="s">
        <v>5553</v>
      </c>
      <c r="P2151" s="180" t="s">
        <v>220</v>
      </c>
      <c r="Q2151" s="180" t="s">
        <v>8442</v>
      </c>
      <c r="S2151" s="180" t="s">
        <v>672</v>
      </c>
      <c r="T2151" s="180" t="s">
        <v>2098</v>
      </c>
      <c r="U2151" s="180" t="s">
        <v>2100</v>
      </c>
      <c r="V2151" s="180" t="s">
        <v>2099</v>
      </c>
      <c r="W2151" s="180" t="s">
        <v>3056</v>
      </c>
      <c r="X2151" s="180" t="s">
        <v>7007</v>
      </c>
      <c r="Y2151" s="180" t="s">
        <v>5389</v>
      </c>
      <c r="Z2151" s="180" t="s">
        <v>205</v>
      </c>
    </row>
    <row r="2152" spans="14:26" x14ac:dyDescent="0.35">
      <c r="N2152" s="180" t="s">
        <v>3118</v>
      </c>
      <c r="O2152" s="180" t="s">
        <v>8443</v>
      </c>
      <c r="P2152" s="180" t="s">
        <v>375</v>
      </c>
      <c r="Q2152" s="180" t="s">
        <v>8444</v>
      </c>
      <c r="S2152" s="180" t="s">
        <v>672</v>
      </c>
      <c r="T2152" s="180" t="s">
        <v>2098</v>
      </c>
      <c r="U2152" s="180" t="s">
        <v>2100</v>
      </c>
      <c r="V2152" s="180" t="s">
        <v>2099</v>
      </c>
      <c r="W2152" s="180" t="s">
        <v>3056</v>
      </c>
      <c r="X2152" s="180" t="s">
        <v>6997</v>
      </c>
      <c r="Y2152" s="180" t="s">
        <v>6996</v>
      </c>
      <c r="Z2152" s="180" t="s">
        <v>205</v>
      </c>
    </row>
    <row r="2153" spans="14:26" x14ac:dyDescent="0.35">
      <c r="N2153" s="180" t="s">
        <v>3118</v>
      </c>
      <c r="O2153" s="180" t="s">
        <v>8445</v>
      </c>
      <c r="P2153" s="180" t="s">
        <v>375</v>
      </c>
      <c r="Q2153" s="180" t="s">
        <v>8446</v>
      </c>
      <c r="S2153" s="180" t="s">
        <v>672</v>
      </c>
      <c r="T2153" s="180" t="s">
        <v>2098</v>
      </c>
      <c r="U2153" s="180" t="s">
        <v>2100</v>
      </c>
      <c r="V2153" s="180" t="s">
        <v>2099</v>
      </c>
      <c r="W2153" s="180" t="s">
        <v>3056</v>
      </c>
      <c r="X2153" s="180" t="s">
        <v>7021</v>
      </c>
      <c r="Y2153" s="180" t="s">
        <v>7020</v>
      </c>
      <c r="Z2153" s="180" t="s">
        <v>205</v>
      </c>
    </row>
    <row r="2154" spans="14:26" x14ac:dyDescent="0.35">
      <c r="N2154" s="180" t="s">
        <v>3118</v>
      </c>
      <c r="O2154" s="180" t="s">
        <v>8447</v>
      </c>
      <c r="P2154" s="180" t="s">
        <v>375</v>
      </c>
      <c r="Q2154" s="180" t="s">
        <v>8448</v>
      </c>
      <c r="S2154" s="180" t="s">
        <v>672</v>
      </c>
      <c r="T2154" s="180" t="s">
        <v>2098</v>
      </c>
      <c r="U2154" s="180" t="s">
        <v>2100</v>
      </c>
      <c r="V2154" s="180" t="s">
        <v>2099</v>
      </c>
      <c r="W2154" s="180" t="s">
        <v>3056</v>
      </c>
      <c r="X2154" s="180" t="s">
        <v>7024</v>
      </c>
      <c r="Y2154" s="180" t="s">
        <v>618</v>
      </c>
      <c r="Z2154" s="180" t="s">
        <v>205</v>
      </c>
    </row>
    <row r="2155" spans="14:26" x14ac:dyDescent="0.35">
      <c r="N2155" s="180" t="s">
        <v>3118</v>
      </c>
      <c r="O2155" s="180" t="s">
        <v>1365</v>
      </c>
      <c r="P2155" s="180" t="s">
        <v>375</v>
      </c>
      <c r="Q2155" s="180" t="s">
        <v>8449</v>
      </c>
      <c r="S2155" s="180" t="s">
        <v>672</v>
      </c>
      <c r="T2155" s="180" t="s">
        <v>2098</v>
      </c>
      <c r="U2155" s="180" t="s">
        <v>2100</v>
      </c>
      <c r="V2155" s="180" t="s">
        <v>2099</v>
      </c>
      <c r="W2155" s="180" t="s">
        <v>3056</v>
      </c>
      <c r="X2155" s="180" t="s">
        <v>7011</v>
      </c>
      <c r="Y2155" s="180" t="s">
        <v>7010</v>
      </c>
      <c r="Z2155" s="180" t="s">
        <v>205</v>
      </c>
    </row>
    <row r="2156" spans="14:26" x14ac:dyDescent="0.35">
      <c r="N2156" s="180" t="s">
        <v>3118</v>
      </c>
      <c r="O2156" s="180" t="s">
        <v>3118</v>
      </c>
      <c r="P2156" s="180" t="s">
        <v>375</v>
      </c>
      <c r="Q2156" s="180" t="s">
        <v>8450</v>
      </c>
      <c r="S2156" s="180" t="s">
        <v>672</v>
      </c>
      <c r="T2156" s="180" t="s">
        <v>2098</v>
      </c>
      <c r="U2156" s="180" t="s">
        <v>2100</v>
      </c>
      <c r="V2156" s="180" t="s">
        <v>2099</v>
      </c>
      <c r="W2156" s="180" t="s">
        <v>3056</v>
      </c>
      <c r="X2156" s="180" t="s">
        <v>7004</v>
      </c>
      <c r="Y2156" s="180" t="s">
        <v>7003</v>
      </c>
      <c r="Z2156" s="180" t="s">
        <v>205</v>
      </c>
    </row>
    <row r="2157" spans="14:26" x14ac:dyDescent="0.35">
      <c r="N2157" s="180" t="s">
        <v>3118</v>
      </c>
      <c r="O2157" s="180" t="s">
        <v>8451</v>
      </c>
      <c r="P2157" s="180" t="s">
        <v>375</v>
      </c>
      <c r="Q2157" s="180" t="s">
        <v>8452</v>
      </c>
      <c r="S2157" s="180" t="s">
        <v>672</v>
      </c>
      <c r="T2157" s="180" t="s">
        <v>2098</v>
      </c>
      <c r="U2157" s="180" t="s">
        <v>2100</v>
      </c>
      <c r="V2157" s="180" t="s">
        <v>2099</v>
      </c>
      <c r="W2157" s="180" t="s">
        <v>2100</v>
      </c>
      <c r="X2157" s="180" t="s">
        <v>7147</v>
      </c>
      <c r="Y2157" s="180" t="s">
        <v>7146</v>
      </c>
      <c r="Z2157" s="180" t="s">
        <v>206</v>
      </c>
    </row>
    <row r="2158" spans="14:26" x14ac:dyDescent="0.35">
      <c r="N2158" s="180" t="s">
        <v>3118</v>
      </c>
      <c r="O2158" s="180" t="s">
        <v>8453</v>
      </c>
      <c r="P2158" s="180" t="s">
        <v>375</v>
      </c>
      <c r="Q2158" s="180" t="s">
        <v>8454</v>
      </c>
      <c r="S2158" s="180" t="s">
        <v>672</v>
      </c>
      <c r="T2158" s="180" t="s">
        <v>2098</v>
      </c>
      <c r="U2158" s="180" t="s">
        <v>2100</v>
      </c>
      <c r="V2158" s="180" t="s">
        <v>2099</v>
      </c>
      <c r="W2158" s="180" t="s">
        <v>2100</v>
      </c>
      <c r="X2158" s="180" t="s">
        <v>7096</v>
      </c>
      <c r="Y2158" s="180" t="s">
        <v>7095</v>
      </c>
      <c r="Z2158" s="180" t="s">
        <v>206</v>
      </c>
    </row>
    <row r="2159" spans="14:26" x14ac:dyDescent="0.35">
      <c r="N2159" s="180" t="s">
        <v>3118</v>
      </c>
      <c r="O2159" s="180" t="s">
        <v>8455</v>
      </c>
      <c r="P2159" s="180" t="s">
        <v>375</v>
      </c>
      <c r="Q2159" s="180" t="s">
        <v>8456</v>
      </c>
      <c r="S2159" s="180" t="s">
        <v>672</v>
      </c>
      <c r="T2159" s="180" t="s">
        <v>2098</v>
      </c>
      <c r="U2159" s="180" t="s">
        <v>2100</v>
      </c>
      <c r="V2159" s="180" t="s">
        <v>2099</v>
      </c>
      <c r="W2159" s="180" t="s">
        <v>2100</v>
      </c>
      <c r="X2159" s="180" t="s">
        <v>7161</v>
      </c>
      <c r="Y2159" s="180" t="s">
        <v>7160</v>
      </c>
      <c r="Z2159" s="180" t="s">
        <v>206</v>
      </c>
    </row>
    <row r="2160" spans="14:26" x14ac:dyDescent="0.35">
      <c r="N2160" s="180" t="s">
        <v>3118</v>
      </c>
      <c r="O2160" s="180" t="s">
        <v>8457</v>
      </c>
      <c r="P2160" s="180" t="s">
        <v>375</v>
      </c>
      <c r="Q2160" s="180" t="s">
        <v>8458</v>
      </c>
      <c r="S2160" s="180" t="s">
        <v>672</v>
      </c>
      <c r="T2160" s="180" t="s">
        <v>2098</v>
      </c>
      <c r="U2160" s="180" t="s">
        <v>2100</v>
      </c>
      <c r="V2160" s="180" t="s">
        <v>2099</v>
      </c>
      <c r="W2160" s="180" t="s">
        <v>2100</v>
      </c>
      <c r="X2160" s="180" t="s">
        <v>7151</v>
      </c>
      <c r="Y2160" s="180" t="s">
        <v>7150</v>
      </c>
      <c r="Z2160" s="180" t="s">
        <v>206</v>
      </c>
    </row>
    <row r="2161" spans="14:26" x14ac:dyDescent="0.35">
      <c r="N2161" s="180" t="s">
        <v>3118</v>
      </c>
      <c r="O2161" s="180" t="s">
        <v>8459</v>
      </c>
      <c r="P2161" s="180" t="s">
        <v>375</v>
      </c>
      <c r="Q2161" s="180" t="s">
        <v>8460</v>
      </c>
      <c r="S2161" s="180" t="s">
        <v>672</v>
      </c>
      <c r="T2161" s="180" t="s">
        <v>2098</v>
      </c>
      <c r="U2161" s="180" t="s">
        <v>2100</v>
      </c>
      <c r="V2161" s="180" t="s">
        <v>2099</v>
      </c>
      <c r="W2161" s="180" t="s">
        <v>2100</v>
      </c>
      <c r="X2161" s="180" t="s">
        <v>7126</v>
      </c>
      <c r="Y2161" s="180" t="s">
        <v>3067</v>
      </c>
      <c r="Z2161" s="180" t="s">
        <v>206</v>
      </c>
    </row>
    <row r="2162" spans="14:26" x14ac:dyDescent="0.35">
      <c r="N2162" s="180" t="s">
        <v>3118</v>
      </c>
      <c r="O2162" s="180" t="s">
        <v>8461</v>
      </c>
      <c r="P2162" s="180" t="s">
        <v>375</v>
      </c>
      <c r="Q2162" s="180" t="s">
        <v>8462</v>
      </c>
      <c r="S2162" s="180" t="s">
        <v>672</v>
      </c>
      <c r="T2162" s="180" t="s">
        <v>2098</v>
      </c>
      <c r="U2162" s="180" t="s">
        <v>2100</v>
      </c>
      <c r="V2162" s="180" t="s">
        <v>2099</v>
      </c>
      <c r="W2162" s="180" t="s">
        <v>2100</v>
      </c>
      <c r="X2162" s="180" t="s">
        <v>7100</v>
      </c>
      <c r="Y2162" s="180" t="s">
        <v>7099</v>
      </c>
      <c r="Z2162" s="180" t="s">
        <v>206</v>
      </c>
    </row>
    <row r="2163" spans="14:26" x14ac:dyDescent="0.35">
      <c r="N2163" s="180" t="s">
        <v>3134</v>
      </c>
      <c r="O2163" s="180" t="s">
        <v>8463</v>
      </c>
      <c r="P2163" s="180" t="s">
        <v>377</v>
      </c>
      <c r="Q2163" s="180" t="s">
        <v>8464</v>
      </c>
      <c r="S2163" s="180" t="s">
        <v>672</v>
      </c>
      <c r="T2163" s="180" t="s">
        <v>2098</v>
      </c>
      <c r="U2163" s="180" t="s">
        <v>2100</v>
      </c>
      <c r="V2163" s="180" t="s">
        <v>2099</v>
      </c>
      <c r="W2163" s="180" t="s">
        <v>2100</v>
      </c>
      <c r="X2163" s="180" t="s">
        <v>7128</v>
      </c>
      <c r="Y2163" s="180" t="s">
        <v>4644</v>
      </c>
      <c r="Z2163" s="180" t="s">
        <v>206</v>
      </c>
    </row>
    <row r="2164" spans="14:26" x14ac:dyDescent="0.35">
      <c r="N2164" s="180" t="s">
        <v>3134</v>
      </c>
      <c r="O2164" s="180" t="s">
        <v>8465</v>
      </c>
      <c r="P2164" s="180" t="s">
        <v>377</v>
      </c>
      <c r="Q2164" s="180" t="s">
        <v>8466</v>
      </c>
      <c r="S2164" s="180" t="s">
        <v>672</v>
      </c>
      <c r="T2164" s="180" t="s">
        <v>2098</v>
      </c>
      <c r="U2164" s="180" t="s">
        <v>2100</v>
      </c>
      <c r="V2164" s="180" t="s">
        <v>2099</v>
      </c>
      <c r="W2164" s="180" t="s">
        <v>2100</v>
      </c>
      <c r="X2164" s="180" t="s">
        <v>7114</v>
      </c>
      <c r="Y2164" s="180" t="s">
        <v>7113</v>
      </c>
      <c r="Z2164" s="180" t="s">
        <v>206</v>
      </c>
    </row>
    <row r="2165" spans="14:26" x14ac:dyDescent="0.35">
      <c r="N2165" s="180" t="s">
        <v>3134</v>
      </c>
      <c r="O2165" s="180" t="s">
        <v>8467</v>
      </c>
      <c r="P2165" s="180" t="s">
        <v>377</v>
      </c>
      <c r="Q2165" s="180" t="s">
        <v>8468</v>
      </c>
      <c r="S2165" s="180" t="s">
        <v>672</v>
      </c>
      <c r="T2165" s="180" t="s">
        <v>2098</v>
      </c>
      <c r="U2165" s="180" t="s">
        <v>2100</v>
      </c>
      <c r="V2165" s="180" t="s">
        <v>2099</v>
      </c>
      <c r="W2165" s="180" t="s">
        <v>2100</v>
      </c>
      <c r="X2165" s="180" t="s">
        <v>7088</v>
      </c>
      <c r="Y2165" s="180" t="s">
        <v>7087</v>
      </c>
      <c r="Z2165" s="180" t="s">
        <v>206</v>
      </c>
    </row>
    <row r="2166" spans="14:26" x14ac:dyDescent="0.35">
      <c r="N2166" s="180" t="s">
        <v>3134</v>
      </c>
      <c r="O2166" s="180" t="s">
        <v>8469</v>
      </c>
      <c r="P2166" s="180" t="s">
        <v>377</v>
      </c>
      <c r="Q2166" s="180" t="s">
        <v>8470</v>
      </c>
      <c r="S2166" s="180" t="s">
        <v>672</v>
      </c>
      <c r="T2166" s="180" t="s">
        <v>2098</v>
      </c>
      <c r="U2166" s="180" t="s">
        <v>2100</v>
      </c>
      <c r="V2166" s="180" t="s">
        <v>2099</v>
      </c>
      <c r="W2166" s="180" t="s">
        <v>2100</v>
      </c>
      <c r="X2166" s="180" t="s">
        <v>7124</v>
      </c>
      <c r="Y2166" s="180" t="s">
        <v>7123</v>
      </c>
      <c r="Z2166" s="180" t="s">
        <v>206</v>
      </c>
    </row>
    <row r="2167" spans="14:26" x14ac:dyDescent="0.35">
      <c r="N2167" s="180" t="s">
        <v>3134</v>
      </c>
      <c r="O2167" s="180" t="s">
        <v>8471</v>
      </c>
      <c r="P2167" s="180" t="s">
        <v>377</v>
      </c>
      <c r="Q2167" s="180" t="s">
        <v>8472</v>
      </c>
      <c r="S2167" s="180" t="s">
        <v>672</v>
      </c>
      <c r="T2167" s="180" t="s">
        <v>2098</v>
      </c>
      <c r="U2167" s="180" t="s">
        <v>2100</v>
      </c>
      <c r="V2167" s="180" t="s">
        <v>2099</v>
      </c>
      <c r="W2167" s="180" t="s">
        <v>2100</v>
      </c>
      <c r="X2167" s="180" t="s">
        <v>7120</v>
      </c>
      <c r="Y2167" s="180" t="s">
        <v>4435</v>
      </c>
      <c r="Z2167" s="180" t="s">
        <v>206</v>
      </c>
    </row>
    <row r="2168" spans="14:26" x14ac:dyDescent="0.35">
      <c r="N2168" s="180" t="s">
        <v>3134</v>
      </c>
      <c r="O2168" s="180" t="s">
        <v>1488</v>
      </c>
      <c r="P2168" s="180" t="s">
        <v>377</v>
      </c>
      <c r="Q2168" s="180" t="s">
        <v>8473</v>
      </c>
      <c r="S2168" s="180" t="s">
        <v>672</v>
      </c>
      <c r="T2168" s="180" t="s">
        <v>2098</v>
      </c>
      <c r="U2168" s="180" t="s">
        <v>2100</v>
      </c>
      <c r="V2168" s="180" t="s">
        <v>2099</v>
      </c>
      <c r="W2168" s="180" t="s">
        <v>2100</v>
      </c>
      <c r="X2168" s="180" t="s">
        <v>7131</v>
      </c>
      <c r="Y2168" s="180" t="s">
        <v>5524</v>
      </c>
      <c r="Z2168" s="180" t="s">
        <v>206</v>
      </c>
    </row>
    <row r="2169" spans="14:26" x14ac:dyDescent="0.35">
      <c r="N2169" s="180" t="s">
        <v>3134</v>
      </c>
      <c r="O2169" s="180" t="s">
        <v>8474</v>
      </c>
      <c r="P2169" s="180" t="s">
        <v>377</v>
      </c>
      <c r="Q2169" s="180" t="s">
        <v>8475</v>
      </c>
      <c r="S2169" s="180" t="s">
        <v>672</v>
      </c>
      <c r="T2169" s="180" t="s">
        <v>2098</v>
      </c>
      <c r="U2169" s="180" t="s">
        <v>2100</v>
      </c>
      <c r="V2169" s="180" t="s">
        <v>2099</v>
      </c>
      <c r="W2169" s="180" t="s">
        <v>2100</v>
      </c>
      <c r="X2169" s="180" t="s">
        <v>7084</v>
      </c>
      <c r="Y2169" s="180" t="s">
        <v>7083</v>
      </c>
      <c r="Z2169" s="180" t="s">
        <v>206</v>
      </c>
    </row>
    <row r="2170" spans="14:26" x14ac:dyDescent="0.35">
      <c r="N2170" s="180" t="s">
        <v>3134</v>
      </c>
      <c r="O2170" s="180" t="s">
        <v>8476</v>
      </c>
      <c r="P2170" s="180" t="s">
        <v>377</v>
      </c>
      <c r="Q2170" s="180" t="s">
        <v>8477</v>
      </c>
      <c r="S2170" s="180" t="s">
        <v>672</v>
      </c>
      <c r="T2170" s="180" t="s">
        <v>2098</v>
      </c>
      <c r="U2170" s="180" t="s">
        <v>2100</v>
      </c>
      <c r="V2170" s="180" t="s">
        <v>2099</v>
      </c>
      <c r="W2170" s="180" t="s">
        <v>2100</v>
      </c>
      <c r="X2170" s="180" t="s">
        <v>7104</v>
      </c>
      <c r="Y2170" s="180" t="s">
        <v>7103</v>
      </c>
      <c r="Z2170" s="180" t="s">
        <v>206</v>
      </c>
    </row>
    <row r="2171" spans="14:26" x14ac:dyDescent="0.35">
      <c r="N2171" s="180" t="s">
        <v>3134</v>
      </c>
      <c r="O2171" s="180" t="s">
        <v>8478</v>
      </c>
      <c r="P2171" s="180" t="s">
        <v>377</v>
      </c>
      <c r="Q2171" s="180" t="s">
        <v>8479</v>
      </c>
      <c r="S2171" s="180" t="s">
        <v>672</v>
      </c>
      <c r="T2171" s="180" t="s">
        <v>2098</v>
      </c>
      <c r="U2171" s="180" t="s">
        <v>2100</v>
      </c>
      <c r="V2171" s="180" t="s">
        <v>2099</v>
      </c>
      <c r="W2171" s="180" t="s">
        <v>2100</v>
      </c>
      <c r="X2171" s="180" t="s">
        <v>7157</v>
      </c>
      <c r="Y2171" s="180" t="s">
        <v>7156</v>
      </c>
      <c r="Z2171" s="180" t="s">
        <v>206</v>
      </c>
    </row>
    <row r="2172" spans="14:26" x14ac:dyDescent="0.35">
      <c r="N2172" s="180" t="s">
        <v>3134</v>
      </c>
      <c r="O2172" s="180" t="s">
        <v>4417</v>
      </c>
      <c r="P2172" s="180" t="s">
        <v>377</v>
      </c>
      <c r="Q2172" s="180" t="s">
        <v>8480</v>
      </c>
      <c r="S2172" s="180" t="s">
        <v>672</v>
      </c>
      <c r="T2172" s="180" t="s">
        <v>2098</v>
      </c>
      <c r="U2172" s="180" t="s">
        <v>2100</v>
      </c>
      <c r="V2172" s="180" t="s">
        <v>2099</v>
      </c>
      <c r="W2172" s="180" t="s">
        <v>2100</v>
      </c>
      <c r="X2172" s="180" t="s">
        <v>7154</v>
      </c>
      <c r="Y2172" s="180" t="s">
        <v>7153</v>
      </c>
      <c r="Z2172" s="180" t="s">
        <v>206</v>
      </c>
    </row>
    <row r="2173" spans="14:26" x14ac:dyDescent="0.35">
      <c r="N2173" s="180" t="s">
        <v>3134</v>
      </c>
      <c r="O2173" s="180" t="s">
        <v>3134</v>
      </c>
      <c r="P2173" s="180" t="s">
        <v>377</v>
      </c>
      <c r="Q2173" s="180" t="s">
        <v>8481</v>
      </c>
      <c r="S2173" s="180" t="s">
        <v>672</v>
      </c>
      <c r="T2173" s="180" t="s">
        <v>2098</v>
      </c>
      <c r="U2173" s="180" t="s">
        <v>2100</v>
      </c>
      <c r="V2173" s="180" t="s">
        <v>2099</v>
      </c>
      <c r="W2173" s="180" t="s">
        <v>2100</v>
      </c>
      <c r="X2173" s="180" t="s">
        <v>7164</v>
      </c>
      <c r="Y2173" s="180" t="s">
        <v>4333</v>
      </c>
      <c r="Z2173" s="180" t="s">
        <v>206</v>
      </c>
    </row>
    <row r="2174" spans="14:26" x14ac:dyDescent="0.35">
      <c r="N2174" s="180" t="s">
        <v>3134</v>
      </c>
      <c r="O2174" s="180" t="s">
        <v>8482</v>
      </c>
      <c r="P2174" s="180" t="s">
        <v>377</v>
      </c>
      <c r="Q2174" s="180" t="s">
        <v>8483</v>
      </c>
      <c r="S2174" s="180" t="s">
        <v>672</v>
      </c>
      <c r="T2174" s="180" t="s">
        <v>2098</v>
      </c>
      <c r="U2174" s="180" t="s">
        <v>2100</v>
      </c>
      <c r="V2174" s="180" t="s">
        <v>2099</v>
      </c>
      <c r="W2174" s="180" t="s">
        <v>2100</v>
      </c>
      <c r="X2174" s="180" t="s">
        <v>7117</v>
      </c>
      <c r="Y2174" s="180" t="s">
        <v>7116</v>
      </c>
      <c r="Z2174" s="180" t="s">
        <v>206</v>
      </c>
    </row>
    <row r="2175" spans="14:26" x14ac:dyDescent="0.35">
      <c r="N2175" s="180" t="s">
        <v>3134</v>
      </c>
      <c r="O2175" s="180" t="s">
        <v>4333</v>
      </c>
      <c r="P2175" s="180" t="s">
        <v>377</v>
      </c>
      <c r="Q2175" s="180" t="s">
        <v>8484</v>
      </c>
      <c r="S2175" s="180" t="s">
        <v>672</v>
      </c>
      <c r="T2175" s="180" t="s">
        <v>2098</v>
      </c>
      <c r="U2175" s="180" t="s">
        <v>2100</v>
      </c>
      <c r="V2175" s="180" t="s">
        <v>2099</v>
      </c>
      <c r="W2175" s="180" t="s">
        <v>2100</v>
      </c>
      <c r="X2175" s="180" t="s">
        <v>7143</v>
      </c>
      <c r="Y2175" s="180" t="s">
        <v>7142</v>
      </c>
      <c r="Z2175" s="180" t="s">
        <v>206</v>
      </c>
    </row>
    <row r="2176" spans="14:26" x14ac:dyDescent="0.35">
      <c r="N2176" s="180" t="s">
        <v>3134</v>
      </c>
      <c r="O2176" s="180" t="s">
        <v>8485</v>
      </c>
      <c r="P2176" s="180" t="s">
        <v>377</v>
      </c>
      <c r="Q2176" s="180" t="s">
        <v>8486</v>
      </c>
      <c r="S2176" s="180" t="s">
        <v>672</v>
      </c>
      <c r="T2176" s="180" t="s">
        <v>2098</v>
      </c>
      <c r="U2176" s="180" t="s">
        <v>2100</v>
      </c>
      <c r="V2176" s="180" t="s">
        <v>2099</v>
      </c>
      <c r="W2176" s="180" t="s">
        <v>2100</v>
      </c>
      <c r="X2176" s="180" t="s">
        <v>7136</v>
      </c>
      <c r="Y2176" s="180" t="s">
        <v>4586</v>
      </c>
      <c r="Z2176" s="180" t="s">
        <v>206</v>
      </c>
    </row>
    <row r="2177" spans="14:26" x14ac:dyDescent="0.35">
      <c r="N2177" s="180" t="s">
        <v>3115</v>
      </c>
      <c r="O2177" s="180" t="s">
        <v>8487</v>
      </c>
      <c r="P2177" s="180" t="s">
        <v>379</v>
      </c>
      <c r="Q2177" s="180" t="s">
        <v>8488</v>
      </c>
      <c r="S2177" s="180" t="s">
        <v>672</v>
      </c>
      <c r="T2177" s="180" t="s">
        <v>2098</v>
      </c>
      <c r="U2177" s="180" t="s">
        <v>2100</v>
      </c>
      <c r="V2177" s="180" t="s">
        <v>2099</v>
      </c>
      <c r="W2177" s="180" t="s">
        <v>2100</v>
      </c>
      <c r="X2177" s="180" t="s">
        <v>7139</v>
      </c>
      <c r="Y2177" s="180" t="s">
        <v>7138</v>
      </c>
      <c r="Z2177" s="180" t="s">
        <v>206</v>
      </c>
    </row>
    <row r="2178" spans="14:26" x14ac:dyDescent="0.35">
      <c r="N2178" s="180" t="s">
        <v>3115</v>
      </c>
      <c r="O2178" s="180" t="s">
        <v>8489</v>
      </c>
      <c r="P2178" s="180" t="s">
        <v>379</v>
      </c>
      <c r="Q2178" s="180" t="s">
        <v>8490</v>
      </c>
      <c r="S2178" s="180" t="s">
        <v>672</v>
      </c>
      <c r="T2178" s="180" t="s">
        <v>2098</v>
      </c>
      <c r="U2178" s="180" t="s">
        <v>2100</v>
      </c>
      <c r="V2178" s="180" t="s">
        <v>2099</v>
      </c>
      <c r="W2178" s="180" t="s">
        <v>2100</v>
      </c>
      <c r="X2178" s="180" t="s">
        <v>7168</v>
      </c>
      <c r="Y2178" s="180" t="s">
        <v>7167</v>
      </c>
      <c r="Z2178" s="180" t="s">
        <v>206</v>
      </c>
    </row>
    <row r="2179" spans="14:26" x14ac:dyDescent="0.35">
      <c r="N2179" s="180" t="s">
        <v>3115</v>
      </c>
      <c r="O2179" s="180" t="s">
        <v>8491</v>
      </c>
      <c r="P2179" s="180" t="s">
        <v>379</v>
      </c>
      <c r="Q2179" s="180" t="s">
        <v>8492</v>
      </c>
      <c r="S2179" s="180" t="s">
        <v>672</v>
      </c>
      <c r="T2179" s="180" t="s">
        <v>2098</v>
      </c>
      <c r="U2179" s="180" t="s">
        <v>2100</v>
      </c>
      <c r="V2179" s="180" t="s">
        <v>2099</v>
      </c>
      <c r="W2179" s="180" t="s">
        <v>2100</v>
      </c>
      <c r="X2179" s="180" t="s">
        <v>7133</v>
      </c>
      <c r="Y2179" s="180" t="s">
        <v>4568</v>
      </c>
      <c r="Z2179" s="180" t="s">
        <v>206</v>
      </c>
    </row>
    <row r="2180" spans="14:26" x14ac:dyDescent="0.35">
      <c r="N2180" s="180" t="s">
        <v>3115</v>
      </c>
      <c r="O2180" s="180" t="s">
        <v>8493</v>
      </c>
      <c r="P2180" s="180" t="s">
        <v>379</v>
      </c>
      <c r="Q2180" s="180" t="s">
        <v>8494</v>
      </c>
      <c r="S2180" s="180" t="s">
        <v>672</v>
      </c>
      <c r="T2180" s="180" t="s">
        <v>2098</v>
      </c>
      <c r="U2180" s="180" t="s">
        <v>2100</v>
      </c>
      <c r="V2180" s="180" t="s">
        <v>2099</v>
      </c>
      <c r="W2180" s="180" t="s">
        <v>2100</v>
      </c>
      <c r="X2180" s="180" t="s">
        <v>7092</v>
      </c>
      <c r="Y2180" s="180" t="s">
        <v>7091</v>
      </c>
      <c r="Z2180" s="180" t="s">
        <v>206</v>
      </c>
    </row>
    <row r="2181" spans="14:26" x14ac:dyDescent="0.35">
      <c r="N2181" s="180" t="s">
        <v>3115</v>
      </c>
      <c r="O2181" s="180" t="s">
        <v>8495</v>
      </c>
      <c r="P2181" s="180" t="s">
        <v>379</v>
      </c>
      <c r="Q2181" s="180" t="s">
        <v>8496</v>
      </c>
      <c r="S2181" s="180" t="s">
        <v>672</v>
      </c>
      <c r="T2181" s="180" t="s">
        <v>2098</v>
      </c>
      <c r="U2181" s="180" t="s">
        <v>2100</v>
      </c>
      <c r="V2181" s="180" t="s">
        <v>2099</v>
      </c>
      <c r="W2181" s="180" t="s">
        <v>2100</v>
      </c>
      <c r="X2181" s="180" t="s">
        <v>7107</v>
      </c>
      <c r="Y2181" s="180" t="s">
        <v>7106</v>
      </c>
      <c r="Z2181" s="180" t="s">
        <v>206</v>
      </c>
    </row>
    <row r="2182" spans="14:26" x14ac:dyDescent="0.35">
      <c r="N2182" s="180" t="s">
        <v>3115</v>
      </c>
      <c r="O2182" s="180" t="s">
        <v>8497</v>
      </c>
      <c r="P2182" s="180" t="s">
        <v>379</v>
      </c>
      <c r="Q2182" s="180" t="s">
        <v>8498</v>
      </c>
      <c r="S2182" s="180" t="s">
        <v>672</v>
      </c>
      <c r="T2182" s="180" t="s">
        <v>2098</v>
      </c>
      <c r="U2182" s="180" t="s">
        <v>2100</v>
      </c>
      <c r="V2182" s="180" t="s">
        <v>2099</v>
      </c>
      <c r="W2182" s="180" t="s">
        <v>2100</v>
      </c>
      <c r="X2182" s="180" t="s">
        <v>7110</v>
      </c>
      <c r="Y2182" s="180" t="s">
        <v>7109</v>
      </c>
      <c r="Z2182" s="180" t="s">
        <v>206</v>
      </c>
    </row>
    <row r="2183" spans="14:26" x14ac:dyDescent="0.35">
      <c r="N2183" s="180" t="s">
        <v>3115</v>
      </c>
      <c r="O2183" s="180" t="s">
        <v>8499</v>
      </c>
      <c r="P2183" s="180" t="s">
        <v>379</v>
      </c>
      <c r="Q2183" s="180" t="s">
        <v>8500</v>
      </c>
      <c r="S2183" s="180" t="s">
        <v>672</v>
      </c>
      <c r="T2183" s="180" t="s">
        <v>2098</v>
      </c>
      <c r="U2183" s="180" t="s">
        <v>2100</v>
      </c>
      <c r="V2183" s="180" t="s">
        <v>2099</v>
      </c>
      <c r="W2183" s="180" t="s">
        <v>3061</v>
      </c>
      <c r="X2183" s="180" t="s">
        <v>7332</v>
      </c>
      <c r="Y2183" s="180" t="s">
        <v>7331</v>
      </c>
      <c r="Z2183" s="180" t="s">
        <v>208</v>
      </c>
    </row>
    <row r="2184" spans="14:26" x14ac:dyDescent="0.35">
      <c r="N2184" s="180" t="s">
        <v>3115</v>
      </c>
      <c r="O2184" s="180" t="s">
        <v>3115</v>
      </c>
      <c r="P2184" s="180" t="s">
        <v>379</v>
      </c>
      <c r="Q2184" s="180" t="s">
        <v>8501</v>
      </c>
      <c r="S2184" s="180" t="s">
        <v>672</v>
      </c>
      <c r="T2184" s="180" t="s">
        <v>2098</v>
      </c>
      <c r="U2184" s="180" t="s">
        <v>2100</v>
      </c>
      <c r="V2184" s="180" t="s">
        <v>2099</v>
      </c>
      <c r="W2184" s="180" t="s">
        <v>3061</v>
      </c>
      <c r="X2184" s="180" t="s">
        <v>7368</v>
      </c>
      <c r="Y2184" s="180" t="s">
        <v>3003</v>
      </c>
      <c r="Z2184" s="180" t="s">
        <v>208</v>
      </c>
    </row>
    <row r="2185" spans="14:26" x14ac:dyDescent="0.35">
      <c r="N2185" s="180" t="s">
        <v>3115</v>
      </c>
      <c r="O2185" s="180" t="s">
        <v>8502</v>
      </c>
      <c r="P2185" s="180" t="s">
        <v>379</v>
      </c>
      <c r="Q2185" s="180" t="s">
        <v>8503</v>
      </c>
      <c r="S2185" s="180" t="s">
        <v>672</v>
      </c>
      <c r="T2185" s="180" t="s">
        <v>2098</v>
      </c>
      <c r="U2185" s="180" t="s">
        <v>2100</v>
      </c>
      <c r="V2185" s="180" t="s">
        <v>2099</v>
      </c>
      <c r="W2185" s="180" t="s">
        <v>3061</v>
      </c>
      <c r="X2185" s="180" t="s">
        <v>7326</v>
      </c>
      <c r="Y2185" s="180" t="s">
        <v>3013</v>
      </c>
      <c r="Z2185" s="180" t="s">
        <v>208</v>
      </c>
    </row>
    <row r="2186" spans="14:26" x14ac:dyDescent="0.35">
      <c r="N2186" s="180" t="s">
        <v>3075</v>
      </c>
      <c r="O2186" s="180" t="s">
        <v>8504</v>
      </c>
      <c r="P2186" s="180" t="s">
        <v>222</v>
      </c>
      <c r="Q2186" s="180" t="s">
        <v>8505</v>
      </c>
      <c r="S2186" s="180" t="s">
        <v>672</v>
      </c>
      <c r="T2186" s="180" t="s">
        <v>2098</v>
      </c>
      <c r="U2186" s="180" t="s">
        <v>2100</v>
      </c>
      <c r="V2186" s="180" t="s">
        <v>2099</v>
      </c>
      <c r="W2186" s="180" t="s">
        <v>3061</v>
      </c>
      <c r="X2186" s="180" t="s">
        <v>7316</v>
      </c>
      <c r="Y2186" s="180" t="s">
        <v>2490</v>
      </c>
      <c r="Z2186" s="180" t="s">
        <v>208</v>
      </c>
    </row>
    <row r="2187" spans="14:26" x14ac:dyDescent="0.35">
      <c r="N2187" s="180" t="s">
        <v>3075</v>
      </c>
      <c r="O2187" s="180" t="s">
        <v>8506</v>
      </c>
      <c r="P2187" s="180" t="s">
        <v>222</v>
      </c>
      <c r="Q2187" s="180" t="s">
        <v>8507</v>
      </c>
      <c r="S2187" s="180" t="s">
        <v>672</v>
      </c>
      <c r="T2187" s="180" t="s">
        <v>2098</v>
      </c>
      <c r="U2187" s="180" t="s">
        <v>2100</v>
      </c>
      <c r="V2187" s="180" t="s">
        <v>2099</v>
      </c>
      <c r="W2187" s="180" t="s">
        <v>3061</v>
      </c>
      <c r="X2187" s="180" t="s">
        <v>7307</v>
      </c>
      <c r="Y2187" s="180" t="s">
        <v>4406</v>
      </c>
      <c r="Z2187" s="180" t="s">
        <v>208</v>
      </c>
    </row>
    <row r="2188" spans="14:26" x14ac:dyDescent="0.35">
      <c r="N2188" s="180" t="s">
        <v>3075</v>
      </c>
      <c r="O2188" s="180" t="s">
        <v>8508</v>
      </c>
      <c r="P2188" s="180" t="s">
        <v>222</v>
      </c>
      <c r="Q2188" s="180" t="s">
        <v>8509</v>
      </c>
      <c r="S2188" s="180" t="s">
        <v>672</v>
      </c>
      <c r="T2188" s="180" t="s">
        <v>2098</v>
      </c>
      <c r="U2188" s="180" t="s">
        <v>2100</v>
      </c>
      <c r="V2188" s="180" t="s">
        <v>2099</v>
      </c>
      <c r="W2188" s="180" t="s">
        <v>3061</v>
      </c>
      <c r="X2188" s="180" t="s">
        <v>7361</v>
      </c>
      <c r="Y2188" s="180" t="s">
        <v>7360</v>
      </c>
      <c r="Z2188" s="180" t="s">
        <v>208</v>
      </c>
    </row>
    <row r="2189" spans="14:26" x14ac:dyDescent="0.35">
      <c r="N2189" s="180" t="s">
        <v>3075</v>
      </c>
      <c r="O2189" s="180" t="s">
        <v>3075</v>
      </c>
      <c r="P2189" s="180" t="s">
        <v>222</v>
      </c>
      <c r="Q2189" s="180" t="s">
        <v>8510</v>
      </c>
      <c r="S2189" s="180" t="s">
        <v>672</v>
      </c>
      <c r="T2189" s="180" t="s">
        <v>2098</v>
      </c>
      <c r="U2189" s="180" t="s">
        <v>2100</v>
      </c>
      <c r="V2189" s="180" t="s">
        <v>2099</v>
      </c>
      <c r="W2189" s="180" t="s">
        <v>3061</v>
      </c>
      <c r="X2189" s="180" t="s">
        <v>7357</v>
      </c>
      <c r="Y2189" s="180" t="s">
        <v>7356</v>
      </c>
      <c r="Z2189" s="180" t="s">
        <v>208</v>
      </c>
    </row>
    <row r="2190" spans="14:26" x14ac:dyDescent="0.35">
      <c r="N2190" s="180" t="s">
        <v>3189</v>
      </c>
      <c r="O2190" s="180" t="s">
        <v>5852</v>
      </c>
      <c r="P2190" s="180" t="s">
        <v>141</v>
      </c>
      <c r="Q2190" s="180" t="s">
        <v>5851</v>
      </c>
      <c r="S2190" s="180" t="s">
        <v>672</v>
      </c>
      <c r="T2190" s="180" t="s">
        <v>2098</v>
      </c>
      <c r="U2190" s="180" t="s">
        <v>2100</v>
      </c>
      <c r="V2190" s="180" t="s">
        <v>2099</v>
      </c>
      <c r="W2190" s="180" t="s">
        <v>3061</v>
      </c>
      <c r="X2190" s="180" t="s">
        <v>7365</v>
      </c>
      <c r="Y2190" s="180" t="s">
        <v>7364</v>
      </c>
      <c r="Z2190" s="180" t="s">
        <v>208</v>
      </c>
    </row>
    <row r="2191" spans="14:26" x14ac:dyDescent="0.35">
      <c r="N2191" s="180" t="s">
        <v>3189</v>
      </c>
      <c r="O2191" s="180" t="s">
        <v>705</v>
      </c>
      <c r="P2191" s="180" t="s">
        <v>141</v>
      </c>
      <c r="Q2191" s="180" t="s">
        <v>5844</v>
      </c>
      <c r="S2191" s="180" t="s">
        <v>672</v>
      </c>
      <c r="T2191" s="180" t="s">
        <v>2098</v>
      </c>
      <c r="U2191" s="180" t="s">
        <v>2100</v>
      </c>
      <c r="V2191" s="180" t="s">
        <v>2099</v>
      </c>
      <c r="W2191" s="180" t="s">
        <v>3061</v>
      </c>
      <c r="X2191" s="180" t="s">
        <v>7350</v>
      </c>
      <c r="Y2191" s="180" t="s">
        <v>3215</v>
      </c>
      <c r="Z2191" s="180" t="s">
        <v>208</v>
      </c>
    </row>
    <row r="2192" spans="14:26" x14ac:dyDescent="0.35">
      <c r="N2192" s="180" t="s">
        <v>3189</v>
      </c>
      <c r="O2192" s="180" t="s">
        <v>3178</v>
      </c>
      <c r="P2192" s="180" t="s">
        <v>141</v>
      </c>
      <c r="Q2192" s="180" t="s">
        <v>5869</v>
      </c>
      <c r="S2192" s="180" t="s">
        <v>672</v>
      </c>
      <c r="T2192" s="180" t="s">
        <v>2098</v>
      </c>
      <c r="U2192" s="180" t="s">
        <v>2100</v>
      </c>
      <c r="V2192" s="180" t="s">
        <v>2099</v>
      </c>
      <c r="W2192" s="180" t="s">
        <v>3061</v>
      </c>
      <c r="X2192" s="180" t="s">
        <v>7328</v>
      </c>
      <c r="Y2192" s="180" t="s">
        <v>3056</v>
      </c>
      <c r="Z2192" s="180" t="s">
        <v>208</v>
      </c>
    </row>
    <row r="2193" spans="14:26" x14ac:dyDescent="0.35">
      <c r="N2193" s="180" t="s">
        <v>3189</v>
      </c>
      <c r="O2193" s="180" t="s">
        <v>2595</v>
      </c>
      <c r="P2193" s="180" t="s">
        <v>141</v>
      </c>
      <c r="Q2193" s="180" t="s">
        <v>5872</v>
      </c>
      <c r="S2193" s="180" t="s">
        <v>672</v>
      </c>
      <c r="T2193" s="180" t="s">
        <v>2098</v>
      </c>
      <c r="U2193" s="180" t="s">
        <v>2100</v>
      </c>
      <c r="V2193" s="180" t="s">
        <v>2099</v>
      </c>
      <c r="W2193" s="180" t="s">
        <v>3061</v>
      </c>
      <c r="X2193" s="180" t="s">
        <v>7344</v>
      </c>
      <c r="Y2193" s="180" t="s">
        <v>7343</v>
      </c>
      <c r="Z2193" s="180" t="s">
        <v>208</v>
      </c>
    </row>
    <row r="2194" spans="14:26" x14ac:dyDescent="0.35">
      <c r="N2194" s="180" t="s">
        <v>3189</v>
      </c>
      <c r="O2194" s="180" t="s">
        <v>5848</v>
      </c>
      <c r="P2194" s="180" t="s">
        <v>141</v>
      </c>
      <c r="Q2194" s="180" t="s">
        <v>5847</v>
      </c>
      <c r="S2194" s="180" t="s">
        <v>672</v>
      </c>
      <c r="T2194" s="180" t="s">
        <v>2098</v>
      </c>
      <c r="U2194" s="180" t="s">
        <v>2100</v>
      </c>
      <c r="V2194" s="180" t="s">
        <v>2099</v>
      </c>
      <c r="W2194" s="180" t="s">
        <v>3061</v>
      </c>
      <c r="X2194" s="180" t="s">
        <v>7336</v>
      </c>
      <c r="Y2194" s="180" t="s">
        <v>7335</v>
      </c>
      <c r="Z2194" s="180" t="s">
        <v>208</v>
      </c>
    </row>
    <row r="2195" spans="14:26" x14ac:dyDescent="0.35">
      <c r="N2195" s="180" t="s">
        <v>3189</v>
      </c>
      <c r="O2195" s="180" t="s">
        <v>5876</v>
      </c>
      <c r="P2195" s="180" t="s">
        <v>141</v>
      </c>
      <c r="Q2195" s="180" t="s">
        <v>5875</v>
      </c>
      <c r="S2195" s="180" t="s">
        <v>672</v>
      </c>
      <c r="T2195" s="180" t="s">
        <v>2098</v>
      </c>
      <c r="U2195" s="180" t="s">
        <v>2100</v>
      </c>
      <c r="V2195" s="180" t="s">
        <v>2099</v>
      </c>
      <c r="W2195" s="180" t="s">
        <v>3061</v>
      </c>
      <c r="X2195" s="180" t="s">
        <v>7340</v>
      </c>
      <c r="Y2195" s="180" t="s">
        <v>7339</v>
      </c>
      <c r="Z2195" s="180" t="s">
        <v>208</v>
      </c>
    </row>
    <row r="2196" spans="14:26" x14ac:dyDescent="0.35">
      <c r="N2196" s="180" t="s">
        <v>3189</v>
      </c>
      <c r="O2196" s="180" t="s">
        <v>5856</v>
      </c>
      <c r="P2196" s="180" t="s">
        <v>141</v>
      </c>
      <c r="Q2196" s="180" t="s">
        <v>5855</v>
      </c>
      <c r="S2196" s="180" t="s">
        <v>672</v>
      </c>
      <c r="T2196" s="180" t="s">
        <v>2098</v>
      </c>
      <c r="U2196" s="180" t="s">
        <v>2100</v>
      </c>
      <c r="V2196" s="180" t="s">
        <v>2099</v>
      </c>
      <c r="W2196" s="180" t="s">
        <v>3061</v>
      </c>
      <c r="X2196" s="180" t="s">
        <v>7305</v>
      </c>
      <c r="Y2196" s="180" t="s">
        <v>5685</v>
      </c>
      <c r="Z2196" s="180" t="s">
        <v>208</v>
      </c>
    </row>
    <row r="2197" spans="14:26" x14ac:dyDescent="0.35">
      <c r="N2197" s="180" t="s">
        <v>3189</v>
      </c>
      <c r="O2197" s="180" t="s">
        <v>5866</v>
      </c>
      <c r="P2197" s="180" t="s">
        <v>141</v>
      </c>
      <c r="Q2197" s="180" t="s">
        <v>5865</v>
      </c>
      <c r="S2197" s="180" t="s">
        <v>672</v>
      </c>
      <c r="T2197" s="180" t="s">
        <v>2098</v>
      </c>
      <c r="U2197" s="180" t="s">
        <v>2100</v>
      </c>
      <c r="V2197" s="180" t="s">
        <v>2099</v>
      </c>
      <c r="W2197" s="180" t="s">
        <v>3061</v>
      </c>
      <c r="X2197" s="180" t="s">
        <v>7347</v>
      </c>
      <c r="Y2197" s="180" t="s">
        <v>7346</v>
      </c>
      <c r="Z2197" s="180" t="s">
        <v>208</v>
      </c>
    </row>
    <row r="2198" spans="14:26" x14ac:dyDescent="0.35">
      <c r="N2198" s="180" t="s">
        <v>3189</v>
      </c>
      <c r="O2198" s="180" t="s">
        <v>5443</v>
      </c>
      <c r="P2198" s="180" t="s">
        <v>141</v>
      </c>
      <c r="Q2198" s="180" t="s">
        <v>5878</v>
      </c>
      <c r="S2198" s="180" t="s">
        <v>672</v>
      </c>
      <c r="T2198" s="180" t="s">
        <v>2098</v>
      </c>
      <c r="U2198" s="180" t="s">
        <v>2100</v>
      </c>
      <c r="V2198" s="180" t="s">
        <v>2099</v>
      </c>
      <c r="W2198" s="180" t="s">
        <v>3061</v>
      </c>
      <c r="X2198" s="180" t="s">
        <v>7310</v>
      </c>
      <c r="Y2198" s="180" t="s">
        <v>3107</v>
      </c>
      <c r="Z2198" s="180" t="s">
        <v>208</v>
      </c>
    </row>
    <row r="2199" spans="14:26" x14ac:dyDescent="0.35">
      <c r="N2199" s="180" t="s">
        <v>3189</v>
      </c>
      <c r="O2199" s="180" t="s">
        <v>2625</v>
      </c>
      <c r="P2199" s="180" t="s">
        <v>141</v>
      </c>
      <c r="Q2199" s="180" t="s">
        <v>5842</v>
      </c>
      <c r="S2199" s="180" t="s">
        <v>672</v>
      </c>
      <c r="T2199" s="180" t="s">
        <v>2098</v>
      </c>
      <c r="U2199" s="180" t="s">
        <v>2100</v>
      </c>
      <c r="V2199" s="180" t="s">
        <v>2099</v>
      </c>
      <c r="W2199" s="180" t="s">
        <v>3061</v>
      </c>
      <c r="X2199" s="180" t="s">
        <v>7314</v>
      </c>
      <c r="Y2199" s="180" t="s">
        <v>7313</v>
      </c>
      <c r="Z2199" s="180" t="s">
        <v>208</v>
      </c>
    </row>
    <row r="2200" spans="14:26" x14ac:dyDescent="0.35">
      <c r="N2200" s="180" t="s">
        <v>3189</v>
      </c>
      <c r="O2200" s="180" t="s">
        <v>555</v>
      </c>
      <c r="P2200" s="180" t="s">
        <v>141</v>
      </c>
      <c r="Q2200" s="180" t="s">
        <v>5835</v>
      </c>
      <c r="S2200" s="180" t="s">
        <v>672</v>
      </c>
      <c r="T2200" s="180" t="s">
        <v>2098</v>
      </c>
      <c r="U2200" s="180" t="s">
        <v>2100</v>
      </c>
      <c r="V2200" s="180" t="s">
        <v>2099</v>
      </c>
      <c r="W2200" s="180" t="s">
        <v>3061</v>
      </c>
      <c r="X2200" s="180" t="s">
        <v>7323</v>
      </c>
      <c r="Y2200" s="180" t="s">
        <v>7322</v>
      </c>
      <c r="Z2200" s="180" t="s">
        <v>208</v>
      </c>
    </row>
    <row r="2201" spans="14:26" x14ac:dyDescent="0.35">
      <c r="N2201" s="180" t="s">
        <v>3189</v>
      </c>
      <c r="O2201" s="180" t="s">
        <v>5839</v>
      </c>
      <c r="P2201" s="180" t="s">
        <v>141</v>
      </c>
      <c r="Q2201" s="180" t="s">
        <v>5838</v>
      </c>
      <c r="S2201" s="180" t="s">
        <v>672</v>
      </c>
      <c r="T2201" s="180" t="s">
        <v>2098</v>
      </c>
      <c r="U2201" s="180" t="s">
        <v>2100</v>
      </c>
      <c r="V2201" s="180" t="s">
        <v>2099</v>
      </c>
      <c r="W2201" s="180" t="s">
        <v>3061</v>
      </c>
      <c r="X2201" s="180" t="s">
        <v>7354</v>
      </c>
      <c r="Y2201" s="180" t="s">
        <v>7353</v>
      </c>
      <c r="Z2201" s="180" t="s">
        <v>208</v>
      </c>
    </row>
    <row r="2202" spans="14:26" x14ac:dyDescent="0.35">
      <c r="N2202" s="180" t="s">
        <v>3189</v>
      </c>
      <c r="O2202" s="180" t="s">
        <v>5863</v>
      </c>
      <c r="P2202" s="180" t="s">
        <v>141</v>
      </c>
      <c r="Q2202" s="180" t="s">
        <v>5862</v>
      </c>
      <c r="S2202" s="180" t="s">
        <v>672</v>
      </c>
      <c r="T2202" s="180" t="s">
        <v>2098</v>
      </c>
      <c r="U2202" s="180" t="s">
        <v>2100</v>
      </c>
      <c r="V2202" s="180" t="s">
        <v>2099</v>
      </c>
      <c r="W2202" s="180" t="s">
        <v>3061</v>
      </c>
      <c r="X2202" s="180" t="s">
        <v>7319</v>
      </c>
      <c r="Y2202" s="180" t="s">
        <v>3157</v>
      </c>
      <c r="Z2202" s="180" t="s">
        <v>208</v>
      </c>
    </row>
    <row r="2203" spans="14:26" x14ac:dyDescent="0.35">
      <c r="N2203" s="180" t="s">
        <v>3189</v>
      </c>
      <c r="O2203" s="180" t="s">
        <v>5860</v>
      </c>
      <c r="P2203" s="180" t="s">
        <v>141</v>
      </c>
      <c r="Q2203" s="180" t="s">
        <v>5859</v>
      </c>
      <c r="S2203" s="180" t="s">
        <v>672</v>
      </c>
      <c r="T2203" s="180" t="s">
        <v>2098</v>
      </c>
      <c r="U2203" s="180" t="s">
        <v>2100</v>
      </c>
      <c r="V2203" s="180" t="s">
        <v>2099</v>
      </c>
      <c r="W2203" s="180" t="s">
        <v>3061</v>
      </c>
      <c r="X2203" s="180" t="s">
        <v>7302</v>
      </c>
      <c r="Y2203" s="180" t="s">
        <v>7301</v>
      </c>
      <c r="Z2203" s="180" t="s">
        <v>208</v>
      </c>
    </row>
    <row r="2204" spans="14:26" x14ac:dyDescent="0.35">
      <c r="N2204" s="180" t="s">
        <v>3189</v>
      </c>
      <c r="O2204" s="180" t="s">
        <v>4333</v>
      </c>
      <c r="P2204" s="180" t="s">
        <v>141</v>
      </c>
      <c r="Q2204" s="180" t="s">
        <v>5884</v>
      </c>
      <c r="S2204" s="180" t="s">
        <v>672</v>
      </c>
      <c r="T2204" s="180" t="s">
        <v>2098</v>
      </c>
      <c r="U2204" s="180" t="s">
        <v>2100</v>
      </c>
      <c r="V2204" s="180" t="s">
        <v>2099</v>
      </c>
      <c r="W2204" s="180" t="s">
        <v>3069</v>
      </c>
      <c r="X2204" s="180" t="s">
        <v>7568</v>
      </c>
      <c r="Y2204" s="180" t="s">
        <v>3069</v>
      </c>
      <c r="Z2204" s="180" t="s">
        <v>210</v>
      </c>
    </row>
    <row r="2205" spans="14:26" x14ac:dyDescent="0.35">
      <c r="N2205" s="180" t="s">
        <v>3189</v>
      </c>
      <c r="O2205" s="180" t="s">
        <v>600</v>
      </c>
      <c r="P2205" s="180" t="s">
        <v>141</v>
      </c>
      <c r="Q2205" s="180" t="s">
        <v>5881</v>
      </c>
      <c r="S2205" s="180" t="s">
        <v>672</v>
      </c>
      <c r="T2205" s="180" t="s">
        <v>2098</v>
      </c>
      <c r="U2205" s="180" t="s">
        <v>2100</v>
      </c>
      <c r="V2205" s="180" t="s">
        <v>2099</v>
      </c>
      <c r="W2205" s="180" t="s">
        <v>3069</v>
      </c>
      <c r="X2205" s="180" t="s">
        <v>7572</v>
      </c>
      <c r="Y2205" s="180" t="s">
        <v>7571</v>
      </c>
      <c r="Z2205" s="180" t="s">
        <v>210</v>
      </c>
    </row>
    <row r="2206" spans="14:26" x14ac:dyDescent="0.35">
      <c r="N2206" s="180" t="s">
        <v>3247</v>
      </c>
      <c r="O2206" s="180" t="s">
        <v>7751</v>
      </c>
      <c r="P2206" s="180" t="s">
        <v>277</v>
      </c>
      <c r="Q2206" s="180" t="s">
        <v>7750</v>
      </c>
      <c r="S2206" s="180" t="s">
        <v>672</v>
      </c>
      <c r="T2206" s="180" t="s">
        <v>2098</v>
      </c>
      <c r="U2206" s="180" t="s">
        <v>2100</v>
      </c>
      <c r="V2206" s="180" t="s">
        <v>2099</v>
      </c>
      <c r="W2206" s="180" t="s">
        <v>3069</v>
      </c>
      <c r="X2206" s="180" t="s">
        <v>7578</v>
      </c>
      <c r="Y2206" s="180" t="s">
        <v>7577</v>
      </c>
      <c r="Z2206" s="180" t="s">
        <v>210</v>
      </c>
    </row>
    <row r="2207" spans="14:26" x14ac:dyDescent="0.35">
      <c r="N2207" s="180" t="s">
        <v>3247</v>
      </c>
      <c r="O2207" s="180" t="s">
        <v>7747</v>
      </c>
      <c r="P2207" s="180" t="s">
        <v>277</v>
      </c>
      <c r="Q2207" s="180" t="s">
        <v>7746</v>
      </c>
      <c r="S2207" s="180" t="s">
        <v>672</v>
      </c>
      <c r="T2207" s="180" t="s">
        <v>2098</v>
      </c>
      <c r="U2207" s="180" t="s">
        <v>2100</v>
      </c>
      <c r="V2207" s="180" t="s">
        <v>2099</v>
      </c>
      <c r="W2207" s="180" t="s">
        <v>3069</v>
      </c>
      <c r="X2207" s="180" t="s">
        <v>7566</v>
      </c>
      <c r="Y2207" s="180" t="s">
        <v>7565</v>
      </c>
      <c r="Z2207" s="180" t="s">
        <v>210</v>
      </c>
    </row>
    <row r="2208" spans="14:26" x14ac:dyDescent="0.35">
      <c r="N2208" s="180" t="s">
        <v>3247</v>
      </c>
      <c r="O2208" s="180" t="s">
        <v>7758</v>
      </c>
      <c r="P2208" s="180" t="s">
        <v>277</v>
      </c>
      <c r="Q2208" s="180" t="s">
        <v>7757</v>
      </c>
      <c r="S2208" s="180" t="s">
        <v>672</v>
      </c>
      <c r="T2208" s="180" t="s">
        <v>2098</v>
      </c>
      <c r="U2208" s="180" t="s">
        <v>2100</v>
      </c>
      <c r="V2208" s="180" t="s">
        <v>2099</v>
      </c>
      <c r="W2208" s="180" t="s">
        <v>3069</v>
      </c>
      <c r="X2208" s="180" t="s">
        <v>7558</v>
      </c>
      <c r="Y2208" s="180" t="s">
        <v>7557</v>
      </c>
      <c r="Z2208" s="180" t="s">
        <v>210</v>
      </c>
    </row>
    <row r="2209" spans="14:26" x14ac:dyDescent="0.35">
      <c r="N2209" s="180" t="s">
        <v>3247</v>
      </c>
      <c r="O2209" s="180" t="s">
        <v>3247</v>
      </c>
      <c r="P2209" s="180" t="s">
        <v>277</v>
      </c>
      <c r="Q2209" s="180" t="s">
        <v>7739</v>
      </c>
      <c r="S2209" s="180" t="s">
        <v>672</v>
      </c>
      <c r="T2209" s="180" t="s">
        <v>2098</v>
      </c>
      <c r="U2209" s="180" t="s">
        <v>2100</v>
      </c>
      <c r="V2209" s="180" t="s">
        <v>2099</v>
      </c>
      <c r="W2209" s="180" t="s">
        <v>3069</v>
      </c>
      <c r="X2209" s="180" t="s">
        <v>7555</v>
      </c>
      <c r="Y2209" s="180" t="s">
        <v>7554</v>
      </c>
      <c r="Z2209" s="180" t="s">
        <v>210</v>
      </c>
    </row>
    <row r="2210" spans="14:26" x14ac:dyDescent="0.35">
      <c r="N2210" s="180" t="s">
        <v>3247</v>
      </c>
      <c r="O2210" s="180" t="s">
        <v>7743</v>
      </c>
      <c r="P2210" s="180" t="s">
        <v>277</v>
      </c>
      <c r="Q2210" s="180" t="s">
        <v>7742</v>
      </c>
      <c r="S2210" s="180" t="s">
        <v>672</v>
      </c>
      <c r="T2210" s="180" t="s">
        <v>2098</v>
      </c>
      <c r="U2210" s="180" t="s">
        <v>2100</v>
      </c>
      <c r="V2210" s="180" t="s">
        <v>2099</v>
      </c>
      <c r="W2210" s="180" t="s">
        <v>3069</v>
      </c>
      <c r="X2210" s="180" t="s">
        <v>7574</v>
      </c>
      <c r="Y2210" s="180" t="s">
        <v>3068</v>
      </c>
      <c r="Z2210" s="180" t="s">
        <v>210</v>
      </c>
    </row>
    <row r="2211" spans="14:26" x14ac:dyDescent="0.35">
      <c r="N2211" s="180" t="s">
        <v>3247</v>
      </c>
      <c r="O2211" s="180" t="s">
        <v>7067</v>
      </c>
      <c r="P2211" s="180" t="s">
        <v>277</v>
      </c>
      <c r="Q2211" s="180" t="s">
        <v>7754</v>
      </c>
      <c r="S2211" s="180" t="s">
        <v>672</v>
      </c>
      <c r="T2211" s="180" t="s">
        <v>2098</v>
      </c>
      <c r="U2211" s="180" t="s">
        <v>2100</v>
      </c>
      <c r="V2211" s="180" t="s">
        <v>2099</v>
      </c>
      <c r="W2211" s="180" t="s">
        <v>3069</v>
      </c>
      <c r="X2211" s="180" t="s">
        <v>7562</v>
      </c>
      <c r="Y2211" s="180" t="s">
        <v>7561</v>
      </c>
      <c r="Z2211" s="180" t="s">
        <v>210</v>
      </c>
    </row>
    <row r="2212" spans="14:26" x14ac:dyDescent="0.35">
      <c r="N2212" s="180" t="s">
        <v>3235</v>
      </c>
      <c r="O2212" s="180" t="s">
        <v>7763</v>
      </c>
      <c r="P2212" s="180" t="s">
        <v>279</v>
      </c>
      <c r="Q2212" s="180" t="s">
        <v>7762</v>
      </c>
      <c r="S2212" s="180" t="s">
        <v>672</v>
      </c>
      <c r="T2212" s="180" t="s">
        <v>2098</v>
      </c>
      <c r="U2212" s="180" t="s">
        <v>2100</v>
      </c>
      <c r="V2212" s="180" t="s">
        <v>2099</v>
      </c>
      <c r="W2212" s="180" t="s">
        <v>3076</v>
      </c>
      <c r="X2212" s="180" t="s">
        <v>8177</v>
      </c>
      <c r="Y2212" s="180" t="s">
        <v>3076</v>
      </c>
      <c r="Z2212" s="180" t="s">
        <v>212</v>
      </c>
    </row>
    <row r="2213" spans="14:26" x14ac:dyDescent="0.35">
      <c r="N2213" s="180" t="s">
        <v>3235</v>
      </c>
      <c r="O2213" s="180" t="s">
        <v>2769</v>
      </c>
      <c r="P2213" s="180" t="s">
        <v>279</v>
      </c>
      <c r="Q2213" s="180" t="s">
        <v>7771</v>
      </c>
      <c r="S2213" s="180" t="s">
        <v>672</v>
      </c>
      <c r="T2213" s="180" t="s">
        <v>2098</v>
      </c>
      <c r="U2213" s="180" t="s">
        <v>2100</v>
      </c>
      <c r="V2213" s="180" t="s">
        <v>2099</v>
      </c>
      <c r="W2213" s="180" t="s">
        <v>3076</v>
      </c>
      <c r="X2213" s="180" t="s">
        <v>8147</v>
      </c>
      <c r="Y2213" s="180" t="s">
        <v>7482</v>
      </c>
      <c r="Z2213" s="180" t="s">
        <v>212</v>
      </c>
    </row>
    <row r="2214" spans="14:26" x14ac:dyDescent="0.35">
      <c r="N2214" s="180" t="s">
        <v>3235</v>
      </c>
      <c r="O2214" s="180" t="s">
        <v>6871</v>
      </c>
      <c r="P2214" s="180" t="s">
        <v>279</v>
      </c>
      <c r="Q2214" s="180" t="s">
        <v>7766</v>
      </c>
      <c r="S2214" s="180" t="s">
        <v>672</v>
      </c>
      <c r="T2214" s="180" t="s">
        <v>2098</v>
      </c>
      <c r="U2214" s="180" t="s">
        <v>2100</v>
      </c>
      <c r="V2214" s="180" t="s">
        <v>2099</v>
      </c>
      <c r="W2214" s="180" t="s">
        <v>3076</v>
      </c>
      <c r="X2214" s="180" t="s">
        <v>8145</v>
      </c>
      <c r="Y2214" s="180" t="s">
        <v>8144</v>
      </c>
      <c r="Z2214" s="180" t="s">
        <v>212</v>
      </c>
    </row>
    <row r="2215" spans="14:26" x14ac:dyDescent="0.35">
      <c r="N2215" s="180" t="s">
        <v>3235</v>
      </c>
      <c r="O2215" s="180" t="s">
        <v>3235</v>
      </c>
      <c r="P2215" s="180" t="s">
        <v>279</v>
      </c>
      <c r="Q2215" s="180" t="s">
        <v>7760</v>
      </c>
      <c r="S2215" s="180" t="s">
        <v>672</v>
      </c>
      <c r="T2215" s="180" t="s">
        <v>2098</v>
      </c>
      <c r="U2215" s="180" t="s">
        <v>2100</v>
      </c>
      <c r="V2215" s="180" t="s">
        <v>2099</v>
      </c>
      <c r="W2215" s="180" t="s">
        <v>3076</v>
      </c>
      <c r="X2215" s="180" t="s">
        <v>8149</v>
      </c>
      <c r="Y2215" s="180" t="s">
        <v>8148</v>
      </c>
      <c r="Z2215" s="180" t="s">
        <v>212</v>
      </c>
    </row>
    <row r="2216" spans="14:26" x14ac:dyDescent="0.35">
      <c r="N2216" s="180" t="s">
        <v>3235</v>
      </c>
      <c r="O2216" s="180" t="s">
        <v>2146</v>
      </c>
      <c r="P2216" s="180" t="s">
        <v>279</v>
      </c>
      <c r="Q2216" s="180" t="s">
        <v>7769</v>
      </c>
      <c r="S2216" s="180" t="s">
        <v>672</v>
      </c>
      <c r="T2216" s="180" t="s">
        <v>2098</v>
      </c>
      <c r="U2216" s="180" t="s">
        <v>2100</v>
      </c>
      <c r="V2216" s="180" t="s">
        <v>2099</v>
      </c>
      <c r="W2216" s="180" t="s">
        <v>3076</v>
      </c>
      <c r="X2216" s="180" t="s">
        <v>8151</v>
      </c>
      <c r="Y2216" s="180" t="s">
        <v>8150</v>
      </c>
      <c r="Z2216" s="180" t="s">
        <v>212</v>
      </c>
    </row>
    <row r="2217" spans="14:26" x14ac:dyDescent="0.35">
      <c r="N2217" s="180" t="s">
        <v>3235</v>
      </c>
      <c r="O2217" s="180" t="s">
        <v>7775</v>
      </c>
      <c r="P2217" s="180" t="s">
        <v>279</v>
      </c>
      <c r="Q2217" s="180" t="s">
        <v>7774</v>
      </c>
      <c r="S2217" s="180" t="s">
        <v>672</v>
      </c>
      <c r="T2217" s="180" t="s">
        <v>2098</v>
      </c>
      <c r="U2217" s="180" t="s">
        <v>2100</v>
      </c>
      <c r="V2217" s="180" t="s">
        <v>2099</v>
      </c>
      <c r="W2217" s="180" t="s">
        <v>3076</v>
      </c>
      <c r="X2217" s="180" t="s">
        <v>8170</v>
      </c>
      <c r="Y2217" s="180" t="s">
        <v>8169</v>
      </c>
      <c r="Z2217" s="180" t="s">
        <v>212</v>
      </c>
    </row>
    <row r="2218" spans="14:26" x14ac:dyDescent="0.35">
      <c r="N2218" s="180" t="s">
        <v>3162</v>
      </c>
      <c r="O2218" s="180" t="s">
        <v>6747</v>
      </c>
      <c r="P2218" s="180" t="s">
        <v>405</v>
      </c>
      <c r="Q2218" s="180" t="s">
        <v>6746</v>
      </c>
      <c r="S2218" s="180" t="s">
        <v>672</v>
      </c>
      <c r="T2218" s="180" t="s">
        <v>2098</v>
      </c>
      <c r="U2218" s="180" t="s">
        <v>2100</v>
      </c>
      <c r="V2218" s="180" t="s">
        <v>2099</v>
      </c>
      <c r="W2218" s="180" t="s">
        <v>3076</v>
      </c>
      <c r="X2218" s="180" t="s">
        <v>8191</v>
      </c>
      <c r="Y2218" s="180" t="s">
        <v>8190</v>
      </c>
      <c r="Z2218" s="180" t="s">
        <v>212</v>
      </c>
    </row>
    <row r="2219" spans="14:26" x14ac:dyDescent="0.35">
      <c r="N2219" s="180" t="s">
        <v>3162</v>
      </c>
      <c r="O2219" s="180" t="s">
        <v>6709</v>
      </c>
      <c r="P2219" s="180" t="s">
        <v>405</v>
      </c>
      <c r="Q2219" s="180" t="s">
        <v>6708</v>
      </c>
      <c r="S2219" s="180" t="s">
        <v>672</v>
      </c>
      <c r="T2219" s="180" t="s">
        <v>2098</v>
      </c>
      <c r="U2219" s="180" t="s">
        <v>2100</v>
      </c>
      <c r="V2219" s="180" t="s">
        <v>2099</v>
      </c>
      <c r="W2219" s="180" t="s">
        <v>3076</v>
      </c>
      <c r="X2219" s="180" t="s">
        <v>8138</v>
      </c>
      <c r="Y2219" s="180" t="s">
        <v>3924</v>
      </c>
      <c r="Z2219" s="180" t="s">
        <v>212</v>
      </c>
    </row>
    <row r="2220" spans="14:26" x14ac:dyDescent="0.35">
      <c r="N2220" s="180" t="s">
        <v>3162</v>
      </c>
      <c r="O2220" s="180" t="s">
        <v>6732</v>
      </c>
      <c r="P2220" s="180" t="s">
        <v>405</v>
      </c>
      <c r="Q2220" s="180" t="s">
        <v>6731</v>
      </c>
      <c r="S2220" s="180" t="s">
        <v>672</v>
      </c>
      <c r="T2220" s="180" t="s">
        <v>2098</v>
      </c>
      <c r="U2220" s="180" t="s">
        <v>2100</v>
      </c>
      <c r="V2220" s="180" t="s">
        <v>2099</v>
      </c>
      <c r="W2220" s="180" t="s">
        <v>3076</v>
      </c>
      <c r="X2220" s="180" t="s">
        <v>8162</v>
      </c>
      <c r="Y2220" s="180" t="s">
        <v>7580</v>
      </c>
      <c r="Z2220" s="180" t="s">
        <v>212</v>
      </c>
    </row>
    <row r="2221" spans="14:26" x14ac:dyDescent="0.35">
      <c r="N2221" s="180" t="s">
        <v>3162</v>
      </c>
      <c r="O2221" s="180" t="s">
        <v>6688</v>
      </c>
      <c r="P2221" s="180" t="s">
        <v>405</v>
      </c>
      <c r="Q2221" s="180" t="s">
        <v>6687</v>
      </c>
      <c r="S2221" s="180" t="s">
        <v>672</v>
      </c>
      <c r="T2221" s="180" t="s">
        <v>2098</v>
      </c>
      <c r="U2221" s="180" t="s">
        <v>2100</v>
      </c>
      <c r="V2221" s="180" t="s">
        <v>2099</v>
      </c>
      <c r="W2221" s="180" t="s">
        <v>3076</v>
      </c>
      <c r="X2221" s="180" t="s">
        <v>8174</v>
      </c>
      <c r="Y2221" s="180" t="s">
        <v>8173</v>
      </c>
      <c r="Z2221" s="180" t="s">
        <v>212</v>
      </c>
    </row>
    <row r="2222" spans="14:26" x14ac:dyDescent="0.35">
      <c r="N2222" s="180" t="s">
        <v>3162</v>
      </c>
      <c r="O2222" s="180" t="s">
        <v>6692</v>
      </c>
      <c r="P2222" s="180" t="s">
        <v>405</v>
      </c>
      <c r="Q2222" s="180" t="s">
        <v>6691</v>
      </c>
      <c r="S2222" s="180" t="s">
        <v>672</v>
      </c>
      <c r="T2222" s="180" t="s">
        <v>2098</v>
      </c>
      <c r="U2222" s="180" t="s">
        <v>2100</v>
      </c>
      <c r="V2222" s="180" t="s">
        <v>2099</v>
      </c>
      <c r="W2222" s="180" t="s">
        <v>3076</v>
      </c>
      <c r="X2222" s="180" t="s">
        <v>8195</v>
      </c>
      <c r="Y2222" s="180" t="s">
        <v>8194</v>
      </c>
      <c r="Z2222" s="180" t="s">
        <v>212</v>
      </c>
    </row>
    <row r="2223" spans="14:26" x14ac:dyDescent="0.35">
      <c r="N2223" s="180" t="s">
        <v>3162</v>
      </c>
      <c r="O2223" s="180" t="s">
        <v>6720</v>
      </c>
      <c r="P2223" s="180" t="s">
        <v>405</v>
      </c>
      <c r="Q2223" s="180" t="s">
        <v>6719</v>
      </c>
      <c r="S2223" s="180" t="s">
        <v>672</v>
      </c>
      <c r="T2223" s="180" t="s">
        <v>2098</v>
      </c>
      <c r="U2223" s="180" t="s">
        <v>2100</v>
      </c>
      <c r="V2223" s="180" t="s">
        <v>2099</v>
      </c>
      <c r="W2223" s="180" t="s">
        <v>3076</v>
      </c>
      <c r="X2223" s="180" t="s">
        <v>8135</v>
      </c>
      <c r="Y2223" s="180" t="s">
        <v>8134</v>
      </c>
      <c r="Z2223" s="180" t="s">
        <v>212</v>
      </c>
    </row>
    <row r="2224" spans="14:26" x14ac:dyDescent="0.35">
      <c r="N2224" s="180" t="s">
        <v>3162</v>
      </c>
      <c r="O2224" s="180" t="s">
        <v>6678</v>
      </c>
      <c r="P2224" s="180" t="s">
        <v>405</v>
      </c>
      <c r="Q2224" s="180" t="s">
        <v>6677</v>
      </c>
      <c r="S2224" s="180" t="s">
        <v>672</v>
      </c>
      <c r="T2224" s="180" t="s">
        <v>2098</v>
      </c>
      <c r="U2224" s="180" t="s">
        <v>2100</v>
      </c>
      <c r="V2224" s="180" t="s">
        <v>2099</v>
      </c>
      <c r="W2224" s="180" t="s">
        <v>3076</v>
      </c>
      <c r="X2224" s="180" t="s">
        <v>8200</v>
      </c>
      <c r="Y2224" s="180" t="s">
        <v>8199</v>
      </c>
      <c r="Z2224" s="180" t="s">
        <v>212</v>
      </c>
    </row>
    <row r="2225" spans="14:26" x14ac:dyDescent="0.35">
      <c r="N2225" s="180" t="s">
        <v>3162</v>
      </c>
      <c r="O2225" s="180" t="s">
        <v>6728</v>
      </c>
      <c r="P2225" s="180" t="s">
        <v>405</v>
      </c>
      <c r="Q2225" s="180" t="s">
        <v>6727</v>
      </c>
      <c r="S2225" s="180" t="s">
        <v>672</v>
      </c>
      <c r="T2225" s="180" t="s">
        <v>2098</v>
      </c>
      <c r="U2225" s="180" t="s">
        <v>2100</v>
      </c>
      <c r="V2225" s="180" t="s">
        <v>2099</v>
      </c>
      <c r="W2225" s="180" t="s">
        <v>3076</v>
      </c>
      <c r="X2225" s="180" t="s">
        <v>8198</v>
      </c>
      <c r="Y2225" s="180" t="s">
        <v>8197</v>
      </c>
      <c r="Z2225" s="180" t="s">
        <v>212</v>
      </c>
    </row>
    <row r="2226" spans="14:26" x14ac:dyDescent="0.35">
      <c r="N2226" s="180" t="s">
        <v>3162</v>
      </c>
      <c r="O2226" s="180" t="s">
        <v>6713</v>
      </c>
      <c r="P2226" s="180" t="s">
        <v>405</v>
      </c>
      <c r="Q2226" s="180" t="s">
        <v>6712</v>
      </c>
      <c r="S2226" s="180" t="s">
        <v>672</v>
      </c>
      <c r="T2226" s="180" t="s">
        <v>2098</v>
      </c>
      <c r="U2226" s="180" t="s">
        <v>2100</v>
      </c>
      <c r="V2226" s="180" t="s">
        <v>2099</v>
      </c>
      <c r="W2226" s="180" t="s">
        <v>3076</v>
      </c>
      <c r="X2226" s="180" t="s">
        <v>8196</v>
      </c>
      <c r="Y2226" s="180" t="s">
        <v>2146</v>
      </c>
      <c r="Z2226" s="180" t="s">
        <v>212</v>
      </c>
    </row>
    <row r="2227" spans="14:26" x14ac:dyDescent="0.35">
      <c r="N2227" s="180" t="s">
        <v>3162</v>
      </c>
      <c r="O2227" s="180" t="s">
        <v>6681</v>
      </c>
      <c r="P2227" s="180" t="s">
        <v>405</v>
      </c>
      <c r="Q2227" s="180" t="s">
        <v>6680</v>
      </c>
      <c r="S2227" s="180" t="s">
        <v>672</v>
      </c>
      <c r="T2227" s="180" t="s">
        <v>2098</v>
      </c>
      <c r="U2227" s="180" t="s">
        <v>2100</v>
      </c>
      <c r="V2227" s="180" t="s">
        <v>2099</v>
      </c>
      <c r="W2227" s="180" t="s">
        <v>3076</v>
      </c>
      <c r="X2227" s="180" t="s">
        <v>8193</v>
      </c>
      <c r="Y2227" s="180" t="s">
        <v>8192</v>
      </c>
      <c r="Z2227" s="180" t="s">
        <v>212</v>
      </c>
    </row>
    <row r="2228" spans="14:26" x14ac:dyDescent="0.35">
      <c r="N2228" s="180" t="s">
        <v>3162</v>
      </c>
      <c r="O2228" s="180" t="s">
        <v>6671</v>
      </c>
      <c r="P2228" s="180" t="s">
        <v>405</v>
      </c>
      <c r="Q2228" s="180" t="s">
        <v>6670</v>
      </c>
      <c r="S2228" s="180" t="s">
        <v>672</v>
      </c>
      <c r="T2228" s="180" t="s">
        <v>2098</v>
      </c>
      <c r="U2228" s="180" t="s">
        <v>2100</v>
      </c>
      <c r="V2228" s="180" t="s">
        <v>2099</v>
      </c>
      <c r="W2228" s="180" t="s">
        <v>3076</v>
      </c>
      <c r="X2228" s="180" t="s">
        <v>8153</v>
      </c>
      <c r="Y2228" s="180" t="s">
        <v>8152</v>
      </c>
      <c r="Z2228" s="180" t="s">
        <v>212</v>
      </c>
    </row>
    <row r="2229" spans="14:26" x14ac:dyDescent="0.35">
      <c r="N2229" s="180" t="s">
        <v>3162</v>
      </c>
      <c r="O2229" s="180" t="s">
        <v>6696</v>
      </c>
      <c r="P2229" s="180" t="s">
        <v>405</v>
      </c>
      <c r="Q2229" s="180" t="s">
        <v>6695</v>
      </c>
      <c r="S2229" s="180" t="s">
        <v>672</v>
      </c>
      <c r="T2229" s="180" t="s">
        <v>2098</v>
      </c>
      <c r="U2229" s="180" t="s">
        <v>2100</v>
      </c>
      <c r="V2229" s="180" t="s">
        <v>2099</v>
      </c>
      <c r="W2229" s="180" t="s">
        <v>3076</v>
      </c>
      <c r="X2229" s="180" t="s">
        <v>8133</v>
      </c>
      <c r="Y2229" s="180" t="s">
        <v>8132</v>
      </c>
      <c r="Z2229" s="180" t="s">
        <v>212</v>
      </c>
    </row>
    <row r="2230" spans="14:26" x14ac:dyDescent="0.35">
      <c r="N2230" s="180" t="s">
        <v>3162</v>
      </c>
      <c r="O2230" s="180" t="s">
        <v>6685</v>
      </c>
      <c r="P2230" s="180" t="s">
        <v>405</v>
      </c>
      <c r="Q2230" s="180" t="s">
        <v>6684</v>
      </c>
      <c r="S2230" s="180" t="s">
        <v>672</v>
      </c>
      <c r="T2230" s="180" t="s">
        <v>2098</v>
      </c>
      <c r="U2230" s="180" t="s">
        <v>2100</v>
      </c>
      <c r="V2230" s="180" t="s">
        <v>2099</v>
      </c>
      <c r="W2230" s="180" t="s">
        <v>3076</v>
      </c>
      <c r="X2230" s="180" t="s">
        <v>8176</v>
      </c>
      <c r="Y2230" s="180" t="s">
        <v>8175</v>
      </c>
      <c r="Z2230" s="180" t="s">
        <v>212</v>
      </c>
    </row>
    <row r="2231" spans="14:26" x14ac:dyDescent="0.35">
      <c r="N2231" s="180" t="s">
        <v>3162</v>
      </c>
      <c r="O2231" s="180" t="s">
        <v>6667</v>
      </c>
      <c r="P2231" s="180" t="s">
        <v>405</v>
      </c>
      <c r="Q2231" s="180" t="s">
        <v>6666</v>
      </c>
      <c r="S2231" s="180" t="s">
        <v>672</v>
      </c>
      <c r="T2231" s="180" t="s">
        <v>2098</v>
      </c>
      <c r="U2231" s="180" t="s">
        <v>2100</v>
      </c>
      <c r="V2231" s="180" t="s">
        <v>2099</v>
      </c>
      <c r="W2231" s="180" t="s">
        <v>3076</v>
      </c>
      <c r="X2231" s="180" t="s">
        <v>8188</v>
      </c>
      <c r="Y2231" s="180" t="s">
        <v>8187</v>
      </c>
      <c r="Z2231" s="180" t="s">
        <v>212</v>
      </c>
    </row>
    <row r="2232" spans="14:26" x14ac:dyDescent="0.35">
      <c r="N2232" s="180" t="s">
        <v>3162</v>
      </c>
      <c r="O2232" s="180" t="s">
        <v>6675</v>
      </c>
      <c r="P2232" s="180" t="s">
        <v>405</v>
      </c>
      <c r="Q2232" s="180" t="s">
        <v>6674</v>
      </c>
      <c r="S2232" s="180" t="s">
        <v>672</v>
      </c>
      <c r="T2232" s="180" t="s">
        <v>2098</v>
      </c>
      <c r="U2232" s="180" t="s">
        <v>2100</v>
      </c>
      <c r="V2232" s="180" t="s">
        <v>2099</v>
      </c>
      <c r="W2232" s="180" t="s">
        <v>3076</v>
      </c>
      <c r="X2232" s="180" t="s">
        <v>8184</v>
      </c>
      <c r="Y2232" s="180" t="s">
        <v>6934</v>
      </c>
      <c r="Z2232" s="180" t="s">
        <v>212</v>
      </c>
    </row>
    <row r="2233" spans="14:26" x14ac:dyDescent="0.35">
      <c r="N2233" s="180" t="s">
        <v>3162</v>
      </c>
      <c r="O2233" s="180" t="s">
        <v>6194</v>
      </c>
      <c r="P2233" s="180" t="s">
        <v>405</v>
      </c>
      <c r="Q2233" s="180" t="s">
        <v>6699</v>
      </c>
      <c r="S2233" s="180" t="s">
        <v>672</v>
      </c>
      <c r="T2233" s="180" t="s">
        <v>2098</v>
      </c>
      <c r="U2233" s="180" t="s">
        <v>2100</v>
      </c>
      <c r="V2233" s="180" t="s">
        <v>2099</v>
      </c>
      <c r="W2233" s="180" t="s">
        <v>3076</v>
      </c>
      <c r="X2233" s="180" t="s">
        <v>8183</v>
      </c>
      <c r="Y2233" s="180" t="s">
        <v>8182</v>
      </c>
      <c r="Z2233" s="180" t="s">
        <v>212</v>
      </c>
    </row>
    <row r="2234" spans="14:26" x14ac:dyDescent="0.35">
      <c r="N2234" s="180" t="s">
        <v>3162</v>
      </c>
      <c r="O2234" s="180" t="s">
        <v>6705</v>
      </c>
      <c r="P2234" s="180" t="s">
        <v>405</v>
      </c>
      <c r="Q2234" s="180" t="s">
        <v>6704</v>
      </c>
      <c r="S2234" s="180" t="s">
        <v>672</v>
      </c>
      <c r="T2234" s="180" t="s">
        <v>2098</v>
      </c>
      <c r="U2234" s="180" t="s">
        <v>2100</v>
      </c>
      <c r="V2234" s="180" t="s">
        <v>2099</v>
      </c>
      <c r="W2234" s="180" t="s">
        <v>3076</v>
      </c>
      <c r="X2234" s="180" t="s">
        <v>8186</v>
      </c>
      <c r="Y2234" s="180" t="s">
        <v>8185</v>
      </c>
      <c r="Z2234" s="180" t="s">
        <v>212</v>
      </c>
    </row>
    <row r="2235" spans="14:26" x14ac:dyDescent="0.35">
      <c r="N2235" s="180" t="s">
        <v>3162</v>
      </c>
      <c r="O2235" s="180" t="s">
        <v>6702</v>
      </c>
      <c r="P2235" s="180" t="s">
        <v>405</v>
      </c>
      <c r="Q2235" s="180" t="s">
        <v>6701</v>
      </c>
      <c r="S2235" s="180" t="s">
        <v>672</v>
      </c>
      <c r="T2235" s="180" t="s">
        <v>2098</v>
      </c>
      <c r="U2235" s="180" t="s">
        <v>2100</v>
      </c>
      <c r="V2235" s="180" t="s">
        <v>2099</v>
      </c>
      <c r="W2235" s="180" t="s">
        <v>3076</v>
      </c>
      <c r="X2235" s="180" t="s">
        <v>8155</v>
      </c>
      <c r="Y2235" s="180" t="s">
        <v>8154</v>
      </c>
      <c r="Z2235" s="180" t="s">
        <v>212</v>
      </c>
    </row>
    <row r="2236" spans="14:26" x14ac:dyDescent="0.35">
      <c r="N2236" s="180" t="s">
        <v>3162</v>
      </c>
      <c r="O2236" s="180" t="s">
        <v>6717</v>
      </c>
      <c r="P2236" s="180" t="s">
        <v>405</v>
      </c>
      <c r="Q2236" s="180" t="s">
        <v>6716</v>
      </c>
      <c r="S2236" s="180" t="s">
        <v>672</v>
      </c>
      <c r="T2236" s="180" t="s">
        <v>2098</v>
      </c>
      <c r="U2236" s="180" t="s">
        <v>2100</v>
      </c>
      <c r="V2236" s="180" t="s">
        <v>2099</v>
      </c>
      <c r="W2236" s="180" t="s">
        <v>3076</v>
      </c>
      <c r="X2236" s="180" t="s">
        <v>8137</v>
      </c>
      <c r="Y2236" s="180" t="s">
        <v>8136</v>
      </c>
      <c r="Z2236" s="180" t="s">
        <v>212</v>
      </c>
    </row>
    <row r="2237" spans="14:26" x14ac:dyDescent="0.35">
      <c r="N2237" s="180" t="s">
        <v>3162</v>
      </c>
      <c r="O2237" s="180" t="s">
        <v>6724</v>
      </c>
      <c r="P2237" s="180" t="s">
        <v>405</v>
      </c>
      <c r="Q2237" s="180" t="s">
        <v>6723</v>
      </c>
      <c r="S2237" s="180" t="s">
        <v>672</v>
      </c>
      <c r="T2237" s="180" t="s">
        <v>2098</v>
      </c>
      <c r="U2237" s="180" t="s">
        <v>2100</v>
      </c>
      <c r="V2237" s="180" t="s">
        <v>2099</v>
      </c>
      <c r="W2237" s="180" t="s">
        <v>3076</v>
      </c>
      <c r="X2237" s="180" t="s">
        <v>8202</v>
      </c>
      <c r="Y2237" s="180" t="s">
        <v>8201</v>
      </c>
      <c r="Z2237" s="180" t="s">
        <v>212</v>
      </c>
    </row>
    <row r="2238" spans="14:26" x14ac:dyDescent="0.35">
      <c r="N2238" s="180" t="s">
        <v>3162</v>
      </c>
      <c r="O2238" s="180" t="s">
        <v>6739</v>
      </c>
      <c r="P2238" s="180" t="s">
        <v>405</v>
      </c>
      <c r="Q2238" s="180" t="s">
        <v>6738</v>
      </c>
      <c r="S2238" s="180" t="s">
        <v>672</v>
      </c>
      <c r="T2238" s="180" t="s">
        <v>2098</v>
      </c>
      <c r="U2238" s="180" t="s">
        <v>2100</v>
      </c>
      <c r="V2238" s="180" t="s">
        <v>2099</v>
      </c>
      <c r="W2238" s="180" t="s">
        <v>3076</v>
      </c>
      <c r="X2238" s="180" t="s">
        <v>8179</v>
      </c>
      <c r="Y2238" s="180" t="s">
        <v>8178</v>
      </c>
      <c r="Z2238" s="180" t="s">
        <v>212</v>
      </c>
    </row>
    <row r="2239" spans="14:26" x14ac:dyDescent="0.35">
      <c r="N2239" s="180" t="s">
        <v>3162</v>
      </c>
      <c r="O2239" s="180" t="s">
        <v>6736</v>
      </c>
      <c r="P2239" s="180" t="s">
        <v>405</v>
      </c>
      <c r="Q2239" s="180" t="s">
        <v>6735</v>
      </c>
      <c r="S2239" s="180" t="s">
        <v>672</v>
      </c>
      <c r="T2239" s="180" t="s">
        <v>2098</v>
      </c>
      <c r="U2239" s="180" t="s">
        <v>2100</v>
      </c>
      <c r="V2239" s="180" t="s">
        <v>2099</v>
      </c>
      <c r="W2239" s="180" t="s">
        <v>3076</v>
      </c>
      <c r="X2239" s="180" t="s">
        <v>8160</v>
      </c>
      <c r="Y2239" s="180" t="s">
        <v>8159</v>
      </c>
      <c r="Z2239" s="180" t="s">
        <v>212</v>
      </c>
    </row>
    <row r="2240" spans="14:26" x14ac:dyDescent="0.35">
      <c r="N2240" s="180" t="s">
        <v>3162</v>
      </c>
      <c r="O2240" s="180" t="s">
        <v>6743</v>
      </c>
      <c r="P2240" s="180" t="s">
        <v>405</v>
      </c>
      <c r="Q2240" s="180" t="s">
        <v>6742</v>
      </c>
      <c r="S2240" s="180" t="s">
        <v>672</v>
      </c>
      <c r="T2240" s="180" t="s">
        <v>2098</v>
      </c>
      <c r="U2240" s="180" t="s">
        <v>2100</v>
      </c>
      <c r="V2240" s="180" t="s">
        <v>2099</v>
      </c>
      <c r="W2240" s="180" t="s">
        <v>3076</v>
      </c>
      <c r="X2240" s="180" t="s">
        <v>8172</v>
      </c>
      <c r="Y2240" s="180" t="s">
        <v>8171</v>
      </c>
      <c r="Z2240" s="180" t="s">
        <v>212</v>
      </c>
    </row>
    <row r="2241" spans="14:26" x14ac:dyDescent="0.35">
      <c r="N2241" s="180" t="s">
        <v>3267</v>
      </c>
      <c r="O2241" s="180" t="s">
        <v>7149</v>
      </c>
      <c r="P2241" s="180" t="s">
        <v>34</v>
      </c>
      <c r="Q2241" s="180" t="s">
        <v>7148</v>
      </c>
      <c r="S2241" s="180" t="s">
        <v>672</v>
      </c>
      <c r="T2241" s="180" t="s">
        <v>2098</v>
      </c>
      <c r="U2241" s="180" t="s">
        <v>2100</v>
      </c>
      <c r="V2241" s="180" t="s">
        <v>2099</v>
      </c>
      <c r="W2241" s="180" t="s">
        <v>3076</v>
      </c>
      <c r="X2241" s="180" t="s">
        <v>8189</v>
      </c>
      <c r="Y2241" s="180" t="s">
        <v>7309</v>
      </c>
      <c r="Z2241" s="180" t="s">
        <v>212</v>
      </c>
    </row>
    <row r="2242" spans="14:26" x14ac:dyDescent="0.35">
      <c r="N2242" s="180" t="s">
        <v>3267</v>
      </c>
      <c r="O2242" s="180" t="s">
        <v>1040</v>
      </c>
      <c r="P2242" s="180" t="s">
        <v>34</v>
      </c>
      <c r="Q2242" s="180" t="s">
        <v>7155</v>
      </c>
      <c r="S2242" s="180" t="s">
        <v>672</v>
      </c>
      <c r="T2242" s="180" t="s">
        <v>2098</v>
      </c>
      <c r="U2242" s="180" t="s">
        <v>2100</v>
      </c>
      <c r="V2242" s="180" t="s">
        <v>2099</v>
      </c>
      <c r="W2242" s="180" t="s">
        <v>3076</v>
      </c>
      <c r="X2242" s="180" t="s">
        <v>8164</v>
      </c>
      <c r="Y2242" s="180" t="s">
        <v>8163</v>
      </c>
      <c r="Z2242" s="180" t="s">
        <v>212</v>
      </c>
    </row>
    <row r="2243" spans="14:26" x14ac:dyDescent="0.35">
      <c r="N2243" s="180" t="s">
        <v>3267</v>
      </c>
      <c r="O2243" s="180" t="s">
        <v>7145</v>
      </c>
      <c r="P2243" s="180" t="s">
        <v>34</v>
      </c>
      <c r="Q2243" s="180" t="s">
        <v>7144</v>
      </c>
      <c r="S2243" s="180" t="s">
        <v>672</v>
      </c>
      <c r="T2243" s="180" t="s">
        <v>2098</v>
      </c>
      <c r="U2243" s="180" t="s">
        <v>2100</v>
      </c>
      <c r="V2243" s="180" t="s">
        <v>2099</v>
      </c>
      <c r="W2243" s="180" t="s">
        <v>3076</v>
      </c>
      <c r="X2243" s="180" t="s">
        <v>8206</v>
      </c>
      <c r="Y2243" s="180" t="s">
        <v>8205</v>
      </c>
      <c r="Z2243" s="180" t="s">
        <v>212</v>
      </c>
    </row>
    <row r="2244" spans="14:26" x14ac:dyDescent="0.35">
      <c r="N2244" s="180" t="s">
        <v>3267</v>
      </c>
      <c r="O2244" s="180" t="s">
        <v>7141</v>
      </c>
      <c r="P2244" s="180" t="s">
        <v>34</v>
      </c>
      <c r="Q2244" s="180" t="s">
        <v>7140</v>
      </c>
      <c r="S2244" s="180" t="s">
        <v>672</v>
      </c>
      <c r="T2244" s="180" t="s">
        <v>2098</v>
      </c>
      <c r="U2244" s="180" t="s">
        <v>2100</v>
      </c>
      <c r="V2244" s="180" t="s">
        <v>2099</v>
      </c>
      <c r="W2244" s="180" t="s">
        <v>3076</v>
      </c>
      <c r="X2244" s="180" t="s">
        <v>8158</v>
      </c>
      <c r="Y2244" s="180" t="s">
        <v>8157</v>
      </c>
      <c r="Z2244" s="180" t="s">
        <v>212</v>
      </c>
    </row>
    <row r="2245" spans="14:26" x14ac:dyDescent="0.35">
      <c r="N2245" s="180" t="s">
        <v>3267</v>
      </c>
      <c r="O2245" s="180" t="s">
        <v>3203</v>
      </c>
      <c r="P2245" s="180" t="s">
        <v>34</v>
      </c>
      <c r="Q2245" s="180" t="s">
        <v>7152</v>
      </c>
      <c r="S2245" s="180" t="s">
        <v>672</v>
      </c>
      <c r="T2245" s="180" t="s">
        <v>2098</v>
      </c>
      <c r="U2245" s="180" t="s">
        <v>2100</v>
      </c>
      <c r="V2245" s="180" t="s">
        <v>2099</v>
      </c>
      <c r="W2245" s="180" t="s">
        <v>3076</v>
      </c>
      <c r="X2245" s="180" t="s">
        <v>8141</v>
      </c>
      <c r="Y2245" s="180" t="s">
        <v>7789</v>
      </c>
      <c r="Z2245" s="180" t="s">
        <v>212</v>
      </c>
    </row>
    <row r="2246" spans="14:26" x14ac:dyDescent="0.35">
      <c r="N2246" s="180" t="s">
        <v>3267</v>
      </c>
      <c r="O2246" s="180" t="s">
        <v>7159</v>
      </c>
      <c r="P2246" s="180" t="s">
        <v>34</v>
      </c>
      <c r="Q2246" s="180" t="s">
        <v>7158</v>
      </c>
      <c r="S2246" s="180" t="s">
        <v>672</v>
      </c>
      <c r="T2246" s="180" t="s">
        <v>2098</v>
      </c>
      <c r="U2246" s="180" t="s">
        <v>2100</v>
      </c>
      <c r="V2246" s="180" t="s">
        <v>2099</v>
      </c>
      <c r="W2246" s="180" t="s">
        <v>3076</v>
      </c>
      <c r="X2246" s="180" t="s">
        <v>8143</v>
      </c>
      <c r="Y2246" s="180" t="s">
        <v>8142</v>
      </c>
      <c r="Z2246" s="180" t="s">
        <v>212</v>
      </c>
    </row>
    <row r="2247" spans="14:26" x14ac:dyDescent="0.35">
      <c r="N2247" s="180" t="s">
        <v>3267</v>
      </c>
      <c r="O2247" s="180" t="s">
        <v>3267</v>
      </c>
      <c r="P2247" s="180" t="s">
        <v>34</v>
      </c>
      <c r="Q2247" s="180" t="s">
        <v>7137</v>
      </c>
      <c r="S2247" s="180" t="s">
        <v>672</v>
      </c>
      <c r="T2247" s="180" t="s">
        <v>2098</v>
      </c>
      <c r="U2247" s="180" t="s">
        <v>2100</v>
      </c>
      <c r="V2247" s="180" t="s">
        <v>2099</v>
      </c>
      <c r="W2247" s="180" t="s">
        <v>3076</v>
      </c>
      <c r="X2247" s="180" t="s">
        <v>8166</v>
      </c>
      <c r="Y2247" s="180" t="s">
        <v>8165</v>
      </c>
      <c r="Z2247" s="180" t="s">
        <v>212</v>
      </c>
    </row>
    <row r="2248" spans="14:26" x14ac:dyDescent="0.35">
      <c r="N2248" s="180" t="s">
        <v>593</v>
      </c>
      <c r="O2248" s="180" t="s">
        <v>8028</v>
      </c>
      <c r="P2248" s="180" t="s">
        <v>328</v>
      </c>
      <c r="Q2248" s="180" t="s">
        <v>8027</v>
      </c>
      <c r="S2248" s="180" t="s">
        <v>672</v>
      </c>
      <c r="T2248" s="180" t="s">
        <v>2098</v>
      </c>
      <c r="U2248" s="180" t="s">
        <v>2100</v>
      </c>
      <c r="V2248" s="180" t="s">
        <v>2099</v>
      </c>
      <c r="W2248" s="180" t="s">
        <v>3076</v>
      </c>
      <c r="X2248" s="180" t="s">
        <v>8168</v>
      </c>
      <c r="Y2248" s="180" t="s">
        <v>8167</v>
      </c>
      <c r="Z2248" s="180" t="s">
        <v>212</v>
      </c>
    </row>
    <row r="2249" spans="14:26" x14ac:dyDescent="0.35">
      <c r="N2249" s="180" t="s">
        <v>593</v>
      </c>
      <c r="O2249" s="180" t="s">
        <v>4349</v>
      </c>
      <c r="P2249" s="180" t="s">
        <v>328</v>
      </c>
      <c r="Q2249" s="180" t="s">
        <v>8005</v>
      </c>
      <c r="S2249" s="180" t="s">
        <v>672</v>
      </c>
      <c r="T2249" s="180" t="s">
        <v>2098</v>
      </c>
      <c r="U2249" s="180" t="s">
        <v>2100</v>
      </c>
      <c r="V2249" s="180" t="s">
        <v>2099</v>
      </c>
      <c r="W2249" s="180" t="s">
        <v>3076</v>
      </c>
      <c r="X2249" s="180" t="s">
        <v>8140</v>
      </c>
      <c r="Y2249" s="180" t="s">
        <v>8139</v>
      </c>
      <c r="Z2249" s="180" t="s">
        <v>212</v>
      </c>
    </row>
    <row r="2250" spans="14:26" x14ac:dyDescent="0.35">
      <c r="N2250" s="180" t="s">
        <v>593</v>
      </c>
      <c r="O2250" s="180" t="s">
        <v>8016</v>
      </c>
      <c r="P2250" s="180" t="s">
        <v>328</v>
      </c>
      <c r="Q2250" s="180" t="s">
        <v>8015</v>
      </c>
      <c r="S2250" s="180" t="s">
        <v>672</v>
      </c>
      <c r="T2250" s="180" t="s">
        <v>2098</v>
      </c>
      <c r="U2250" s="180" t="s">
        <v>2100</v>
      </c>
      <c r="V2250" s="180" t="s">
        <v>2099</v>
      </c>
      <c r="W2250" s="180" t="s">
        <v>3076</v>
      </c>
      <c r="X2250" s="180" t="s">
        <v>8146</v>
      </c>
      <c r="Y2250" s="180" t="s">
        <v>561</v>
      </c>
      <c r="Z2250" s="180" t="s">
        <v>212</v>
      </c>
    </row>
    <row r="2251" spans="14:26" x14ac:dyDescent="0.35">
      <c r="N2251" s="180" t="s">
        <v>593</v>
      </c>
      <c r="O2251" s="180" t="s">
        <v>8024</v>
      </c>
      <c r="P2251" s="180" t="s">
        <v>328</v>
      </c>
      <c r="Q2251" s="180" t="s">
        <v>8023</v>
      </c>
      <c r="S2251" s="180" t="s">
        <v>672</v>
      </c>
      <c r="T2251" s="180" t="s">
        <v>2098</v>
      </c>
      <c r="U2251" s="180" t="s">
        <v>2100</v>
      </c>
      <c r="V2251" s="180" t="s">
        <v>2099</v>
      </c>
      <c r="W2251" s="180" t="s">
        <v>3076</v>
      </c>
      <c r="X2251" s="180" t="s">
        <v>8204</v>
      </c>
      <c r="Y2251" s="180" t="s">
        <v>8203</v>
      </c>
      <c r="Z2251" s="180" t="s">
        <v>212</v>
      </c>
    </row>
    <row r="2252" spans="14:26" x14ac:dyDescent="0.35">
      <c r="N2252" s="180" t="s">
        <v>593</v>
      </c>
      <c r="O2252" s="180" t="s">
        <v>8000</v>
      </c>
      <c r="P2252" s="180" t="s">
        <v>328</v>
      </c>
      <c r="Q2252" s="180" t="s">
        <v>7999</v>
      </c>
      <c r="S2252" s="180" t="s">
        <v>672</v>
      </c>
      <c r="T2252" s="180" t="s">
        <v>2098</v>
      </c>
      <c r="U2252" s="180" t="s">
        <v>2100</v>
      </c>
      <c r="V2252" s="180" t="s">
        <v>2099</v>
      </c>
      <c r="W2252" s="180" t="s">
        <v>3076</v>
      </c>
      <c r="X2252" s="180" t="s">
        <v>8156</v>
      </c>
      <c r="Y2252" s="180" t="s">
        <v>3054</v>
      </c>
      <c r="Z2252" s="180" t="s">
        <v>212</v>
      </c>
    </row>
    <row r="2253" spans="14:26" x14ac:dyDescent="0.35">
      <c r="N2253" s="180" t="s">
        <v>593</v>
      </c>
      <c r="O2253" s="180" t="s">
        <v>8032</v>
      </c>
      <c r="P2253" s="180" t="s">
        <v>328</v>
      </c>
      <c r="Q2253" s="180" t="s">
        <v>8031</v>
      </c>
      <c r="S2253" s="180" t="s">
        <v>672</v>
      </c>
      <c r="T2253" s="180" t="s">
        <v>2098</v>
      </c>
      <c r="U2253" s="180" t="s">
        <v>2100</v>
      </c>
      <c r="V2253" s="180" t="s">
        <v>2099</v>
      </c>
      <c r="W2253" s="180" t="s">
        <v>3076</v>
      </c>
      <c r="X2253" s="180" t="s">
        <v>8181</v>
      </c>
      <c r="Y2253" s="180" t="s">
        <v>8180</v>
      </c>
      <c r="Z2253" s="180" t="s">
        <v>212</v>
      </c>
    </row>
    <row r="2254" spans="14:26" x14ac:dyDescent="0.35">
      <c r="N2254" s="180" t="s">
        <v>593</v>
      </c>
      <c r="O2254" s="180" t="s">
        <v>4954</v>
      </c>
      <c r="P2254" s="180" t="s">
        <v>328</v>
      </c>
      <c r="Q2254" s="180" t="s">
        <v>8008</v>
      </c>
      <c r="S2254" s="180" t="s">
        <v>672</v>
      </c>
      <c r="T2254" s="180" t="s">
        <v>2098</v>
      </c>
      <c r="U2254" s="180" t="s">
        <v>2100</v>
      </c>
      <c r="V2254" s="180" t="s">
        <v>2099</v>
      </c>
      <c r="W2254" s="180" t="s">
        <v>3076</v>
      </c>
      <c r="X2254" s="180" t="s">
        <v>8161</v>
      </c>
      <c r="Y2254" s="180" t="s">
        <v>5326</v>
      </c>
      <c r="Z2254" s="180" t="s">
        <v>212</v>
      </c>
    </row>
    <row r="2255" spans="14:26" x14ac:dyDescent="0.35">
      <c r="N2255" s="180" t="s">
        <v>593</v>
      </c>
      <c r="O2255" s="180" t="s">
        <v>3071</v>
      </c>
      <c r="P2255" s="180" t="s">
        <v>328</v>
      </c>
      <c r="Q2255" s="180" t="s">
        <v>8002</v>
      </c>
      <c r="S2255" s="180" t="s">
        <v>672</v>
      </c>
      <c r="T2255" s="180" t="s">
        <v>2098</v>
      </c>
      <c r="U2255" s="180" t="s">
        <v>2100</v>
      </c>
      <c r="V2255" s="180" t="s">
        <v>2099</v>
      </c>
      <c r="W2255" s="180" t="s">
        <v>3062</v>
      </c>
      <c r="X2255" s="180" t="s">
        <v>8216</v>
      </c>
      <c r="Y2255" s="180" t="s">
        <v>3062</v>
      </c>
      <c r="Z2255" s="180" t="s">
        <v>214</v>
      </c>
    </row>
    <row r="2256" spans="14:26" x14ac:dyDescent="0.35">
      <c r="N2256" s="180" t="s">
        <v>593</v>
      </c>
      <c r="O2256" s="180" t="s">
        <v>8012</v>
      </c>
      <c r="P2256" s="180" t="s">
        <v>328</v>
      </c>
      <c r="Q2256" s="180" t="s">
        <v>8011</v>
      </c>
      <c r="S2256" s="180" t="s">
        <v>672</v>
      </c>
      <c r="T2256" s="180" t="s">
        <v>2098</v>
      </c>
      <c r="U2256" s="180" t="s">
        <v>2100</v>
      </c>
      <c r="V2256" s="180" t="s">
        <v>2099</v>
      </c>
      <c r="W2256" s="180" t="s">
        <v>3062</v>
      </c>
      <c r="X2256" s="180" t="s">
        <v>8209</v>
      </c>
      <c r="Y2256" s="180" t="s">
        <v>3065</v>
      </c>
      <c r="Z2256" s="180" t="s">
        <v>214</v>
      </c>
    </row>
    <row r="2257" spans="14:26" x14ac:dyDescent="0.35">
      <c r="N2257" s="180" t="s">
        <v>593</v>
      </c>
      <c r="O2257" s="180" t="s">
        <v>8020</v>
      </c>
      <c r="P2257" s="180" t="s">
        <v>328</v>
      </c>
      <c r="Q2257" s="180" t="s">
        <v>8019</v>
      </c>
      <c r="S2257" s="180" t="s">
        <v>672</v>
      </c>
      <c r="T2257" s="180" t="s">
        <v>2098</v>
      </c>
      <c r="U2257" s="180" t="s">
        <v>2100</v>
      </c>
      <c r="V2257" s="180" t="s">
        <v>2099</v>
      </c>
      <c r="W2257" s="180" t="s">
        <v>3062</v>
      </c>
      <c r="X2257" s="180" t="s">
        <v>8217</v>
      </c>
      <c r="Y2257" s="180" t="s">
        <v>6790</v>
      </c>
      <c r="Z2257" s="180" t="s">
        <v>214</v>
      </c>
    </row>
    <row r="2258" spans="14:26" x14ac:dyDescent="0.35">
      <c r="N2258" s="180" t="s">
        <v>3218</v>
      </c>
      <c r="O2258" s="180" t="s">
        <v>5238</v>
      </c>
      <c r="P2258" s="180" t="s">
        <v>330</v>
      </c>
      <c r="Q2258" s="180" t="s">
        <v>8042</v>
      </c>
      <c r="S2258" s="180" t="s">
        <v>672</v>
      </c>
      <c r="T2258" s="180" t="s">
        <v>2098</v>
      </c>
      <c r="U2258" s="180" t="s">
        <v>2100</v>
      </c>
      <c r="V2258" s="180" t="s">
        <v>2099</v>
      </c>
      <c r="W2258" s="180" t="s">
        <v>3062</v>
      </c>
      <c r="X2258" s="180" t="s">
        <v>8220</v>
      </c>
      <c r="Y2258" s="180" t="s">
        <v>8219</v>
      </c>
      <c r="Z2258" s="180" t="s">
        <v>214</v>
      </c>
    </row>
    <row r="2259" spans="14:26" x14ac:dyDescent="0.35">
      <c r="N2259" s="180" t="s">
        <v>3218</v>
      </c>
      <c r="O2259" s="180" t="s">
        <v>8075</v>
      </c>
      <c r="P2259" s="180" t="s">
        <v>330</v>
      </c>
      <c r="Q2259" s="180" t="s">
        <v>8074</v>
      </c>
      <c r="S2259" s="180" t="s">
        <v>672</v>
      </c>
      <c r="T2259" s="180" t="s">
        <v>2098</v>
      </c>
      <c r="U2259" s="180" t="s">
        <v>2100</v>
      </c>
      <c r="V2259" s="180" t="s">
        <v>2099</v>
      </c>
      <c r="W2259" s="180" t="s">
        <v>3062</v>
      </c>
      <c r="X2259" s="180" t="s">
        <v>8210</v>
      </c>
      <c r="Y2259" s="180" t="s">
        <v>6682</v>
      </c>
      <c r="Z2259" s="180" t="s">
        <v>214</v>
      </c>
    </row>
    <row r="2260" spans="14:26" x14ac:dyDescent="0.35">
      <c r="N2260" s="180" t="s">
        <v>3218</v>
      </c>
      <c r="O2260" s="180" t="s">
        <v>8039</v>
      </c>
      <c r="P2260" s="180" t="s">
        <v>330</v>
      </c>
      <c r="Q2260" s="180" t="s">
        <v>8038</v>
      </c>
      <c r="S2260" s="180" t="s">
        <v>672</v>
      </c>
      <c r="T2260" s="180" t="s">
        <v>2098</v>
      </c>
      <c r="U2260" s="180" t="s">
        <v>2100</v>
      </c>
      <c r="V2260" s="180" t="s">
        <v>2099</v>
      </c>
      <c r="W2260" s="180" t="s">
        <v>3062</v>
      </c>
      <c r="X2260" s="180" t="s">
        <v>8208</v>
      </c>
      <c r="Y2260" s="180" t="s">
        <v>8207</v>
      </c>
      <c r="Z2260" s="180" t="s">
        <v>214</v>
      </c>
    </row>
    <row r="2261" spans="14:26" x14ac:dyDescent="0.35">
      <c r="N2261" s="180" t="s">
        <v>3218</v>
      </c>
      <c r="O2261" s="180" t="s">
        <v>8064</v>
      </c>
      <c r="P2261" s="180" t="s">
        <v>330</v>
      </c>
      <c r="Q2261" s="180" t="s">
        <v>8063</v>
      </c>
      <c r="S2261" s="180" t="s">
        <v>672</v>
      </c>
      <c r="T2261" s="180" t="s">
        <v>2098</v>
      </c>
      <c r="U2261" s="180" t="s">
        <v>2100</v>
      </c>
      <c r="V2261" s="180" t="s">
        <v>2099</v>
      </c>
      <c r="W2261" s="180" t="s">
        <v>3062</v>
      </c>
      <c r="X2261" s="180" t="s">
        <v>8215</v>
      </c>
      <c r="Y2261" s="180" t="s">
        <v>708</v>
      </c>
      <c r="Z2261" s="180" t="s">
        <v>214</v>
      </c>
    </row>
    <row r="2262" spans="14:26" x14ac:dyDescent="0.35">
      <c r="N2262" s="180" t="s">
        <v>3218</v>
      </c>
      <c r="O2262" s="180" t="s">
        <v>8068</v>
      </c>
      <c r="P2262" s="180" t="s">
        <v>330</v>
      </c>
      <c r="Q2262" s="180" t="s">
        <v>8067</v>
      </c>
      <c r="S2262" s="180" t="s">
        <v>672</v>
      </c>
      <c r="T2262" s="180" t="s">
        <v>2098</v>
      </c>
      <c r="U2262" s="180" t="s">
        <v>2100</v>
      </c>
      <c r="V2262" s="180" t="s">
        <v>2099</v>
      </c>
      <c r="W2262" s="180" t="s">
        <v>3062</v>
      </c>
      <c r="X2262" s="180" t="s">
        <v>8218</v>
      </c>
      <c r="Y2262" s="180" t="s">
        <v>2995</v>
      </c>
      <c r="Z2262" s="180" t="s">
        <v>214</v>
      </c>
    </row>
    <row r="2263" spans="14:26" x14ac:dyDescent="0.35">
      <c r="N2263" s="180" t="s">
        <v>3218</v>
      </c>
      <c r="O2263" s="180" t="s">
        <v>3067</v>
      </c>
      <c r="P2263" s="180" t="s">
        <v>330</v>
      </c>
      <c r="Q2263" s="180" t="s">
        <v>8052</v>
      </c>
      <c r="S2263" s="180" t="s">
        <v>672</v>
      </c>
      <c r="T2263" s="180" t="s">
        <v>2098</v>
      </c>
      <c r="U2263" s="180" t="s">
        <v>2100</v>
      </c>
      <c r="V2263" s="180" t="s">
        <v>2099</v>
      </c>
      <c r="W2263" s="180" t="s">
        <v>3062</v>
      </c>
      <c r="X2263" s="180" t="s">
        <v>8221</v>
      </c>
      <c r="Y2263" s="180" t="s">
        <v>7577</v>
      </c>
      <c r="Z2263" s="180" t="s">
        <v>214</v>
      </c>
    </row>
    <row r="2264" spans="14:26" x14ac:dyDescent="0.35">
      <c r="N2264" s="180" t="s">
        <v>3218</v>
      </c>
      <c r="O2264" s="180" t="s">
        <v>4273</v>
      </c>
      <c r="P2264" s="180" t="s">
        <v>330</v>
      </c>
      <c r="Q2264" s="180" t="s">
        <v>8082</v>
      </c>
      <c r="S2264" s="180" t="s">
        <v>672</v>
      </c>
      <c r="T2264" s="180" t="s">
        <v>2098</v>
      </c>
      <c r="U2264" s="180" t="s">
        <v>2100</v>
      </c>
      <c r="V2264" s="180" t="s">
        <v>2099</v>
      </c>
      <c r="W2264" s="180" t="s">
        <v>3062</v>
      </c>
      <c r="X2264" s="180" t="s">
        <v>8214</v>
      </c>
      <c r="Y2264" s="180" t="s">
        <v>8213</v>
      </c>
      <c r="Z2264" s="180" t="s">
        <v>214</v>
      </c>
    </row>
    <row r="2265" spans="14:26" x14ac:dyDescent="0.35">
      <c r="N2265" s="180" t="s">
        <v>3218</v>
      </c>
      <c r="O2265" s="180" t="s">
        <v>8046</v>
      </c>
      <c r="P2265" s="180" t="s">
        <v>330</v>
      </c>
      <c r="Q2265" s="180" t="s">
        <v>8045</v>
      </c>
      <c r="S2265" s="180" t="s">
        <v>672</v>
      </c>
      <c r="T2265" s="180" t="s">
        <v>2098</v>
      </c>
      <c r="U2265" s="180" t="s">
        <v>2100</v>
      </c>
      <c r="V2265" s="180" t="s">
        <v>2099</v>
      </c>
      <c r="W2265" s="180" t="s">
        <v>3062</v>
      </c>
      <c r="X2265" s="180" t="s">
        <v>8212</v>
      </c>
      <c r="Y2265" s="180" t="s">
        <v>8211</v>
      </c>
      <c r="Z2265" s="180" t="s">
        <v>214</v>
      </c>
    </row>
    <row r="2266" spans="14:26" x14ac:dyDescent="0.35">
      <c r="N2266" s="180" t="s">
        <v>3218</v>
      </c>
      <c r="O2266" s="180" t="s">
        <v>8086</v>
      </c>
      <c r="P2266" s="180" t="s">
        <v>330</v>
      </c>
      <c r="Q2266" s="180" t="s">
        <v>8085</v>
      </c>
      <c r="S2266" s="180" t="s">
        <v>672</v>
      </c>
      <c r="T2266" s="180" t="s">
        <v>2098</v>
      </c>
      <c r="U2266" s="180" t="s">
        <v>2100</v>
      </c>
      <c r="V2266" s="180" t="s">
        <v>2099</v>
      </c>
      <c r="W2266" s="180" t="s">
        <v>3051</v>
      </c>
      <c r="X2266" s="180" t="s">
        <v>8309</v>
      </c>
      <c r="Y2266" s="180" t="s">
        <v>3051</v>
      </c>
      <c r="Z2266" s="180" t="s">
        <v>216</v>
      </c>
    </row>
    <row r="2267" spans="14:26" x14ac:dyDescent="0.35">
      <c r="N2267" s="180" t="s">
        <v>3218</v>
      </c>
      <c r="O2267" s="180" t="s">
        <v>8049</v>
      </c>
      <c r="P2267" s="180" t="s">
        <v>330</v>
      </c>
      <c r="Q2267" s="180" t="s">
        <v>8048</v>
      </c>
      <c r="S2267" s="180" t="s">
        <v>672</v>
      </c>
      <c r="T2267" s="180" t="s">
        <v>2098</v>
      </c>
      <c r="U2267" s="180" t="s">
        <v>2100</v>
      </c>
      <c r="V2267" s="180" t="s">
        <v>2099</v>
      </c>
      <c r="W2267" s="180" t="s">
        <v>3051</v>
      </c>
      <c r="X2267" s="180" t="s">
        <v>8295</v>
      </c>
      <c r="Y2267" s="180" t="s">
        <v>8294</v>
      </c>
      <c r="Z2267" s="180" t="s">
        <v>216</v>
      </c>
    </row>
    <row r="2268" spans="14:26" x14ac:dyDescent="0.35">
      <c r="N2268" s="180" t="s">
        <v>3218</v>
      </c>
      <c r="O2268" s="180" t="s">
        <v>8079</v>
      </c>
      <c r="P2268" s="180" t="s">
        <v>330</v>
      </c>
      <c r="Q2268" s="180" t="s">
        <v>8078</v>
      </c>
      <c r="S2268" s="180" t="s">
        <v>672</v>
      </c>
      <c r="T2268" s="180" t="s">
        <v>2098</v>
      </c>
      <c r="U2268" s="180" t="s">
        <v>2100</v>
      </c>
      <c r="V2268" s="180" t="s">
        <v>2099</v>
      </c>
      <c r="W2268" s="180" t="s">
        <v>3051</v>
      </c>
      <c r="X2268" s="180" t="s">
        <v>8289</v>
      </c>
      <c r="Y2268" s="180" t="s">
        <v>8288</v>
      </c>
      <c r="Z2268" s="180" t="s">
        <v>216</v>
      </c>
    </row>
    <row r="2269" spans="14:26" x14ac:dyDescent="0.35">
      <c r="N2269" s="180" t="s">
        <v>3218</v>
      </c>
      <c r="O2269" s="180" t="s">
        <v>4083</v>
      </c>
      <c r="P2269" s="180" t="s">
        <v>330</v>
      </c>
      <c r="Q2269" s="180" t="s">
        <v>8071</v>
      </c>
      <c r="S2269" s="180" t="s">
        <v>672</v>
      </c>
      <c r="T2269" s="180" t="s">
        <v>2098</v>
      </c>
      <c r="U2269" s="180" t="s">
        <v>2100</v>
      </c>
      <c r="V2269" s="180" t="s">
        <v>2099</v>
      </c>
      <c r="W2269" s="180" t="s">
        <v>3051</v>
      </c>
      <c r="X2269" s="180" t="s">
        <v>8293</v>
      </c>
      <c r="Y2269" s="180" t="s">
        <v>8292</v>
      </c>
      <c r="Z2269" s="180" t="s">
        <v>216</v>
      </c>
    </row>
    <row r="2270" spans="14:26" x14ac:dyDescent="0.35">
      <c r="N2270" s="180" t="s">
        <v>3218</v>
      </c>
      <c r="O2270" s="180" t="s">
        <v>8056</v>
      </c>
      <c r="P2270" s="180" t="s">
        <v>330</v>
      </c>
      <c r="Q2270" s="180" t="s">
        <v>8055</v>
      </c>
      <c r="S2270" s="180" t="s">
        <v>672</v>
      </c>
      <c r="T2270" s="180" t="s">
        <v>2098</v>
      </c>
      <c r="U2270" s="180" t="s">
        <v>2100</v>
      </c>
      <c r="V2270" s="180" t="s">
        <v>2099</v>
      </c>
      <c r="W2270" s="180" t="s">
        <v>3051</v>
      </c>
      <c r="X2270" s="180" t="s">
        <v>8311</v>
      </c>
      <c r="Y2270" s="180" t="s">
        <v>8310</v>
      </c>
      <c r="Z2270" s="180" t="s">
        <v>216</v>
      </c>
    </row>
    <row r="2271" spans="14:26" x14ac:dyDescent="0.35">
      <c r="N2271" s="180" t="s">
        <v>3218</v>
      </c>
      <c r="O2271" s="180" t="s">
        <v>8060</v>
      </c>
      <c r="P2271" s="180" t="s">
        <v>330</v>
      </c>
      <c r="Q2271" s="180" t="s">
        <v>8059</v>
      </c>
      <c r="S2271" s="180" t="s">
        <v>672</v>
      </c>
      <c r="T2271" s="180" t="s">
        <v>2098</v>
      </c>
      <c r="U2271" s="180" t="s">
        <v>2100</v>
      </c>
      <c r="V2271" s="180" t="s">
        <v>2099</v>
      </c>
      <c r="W2271" s="180" t="s">
        <v>3051</v>
      </c>
      <c r="X2271" s="180" t="s">
        <v>8308</v>
      </c>
      <c r="Y2271" s="180" t="s">
        <v>3192</v>
      </c>
      <c r="Z2271" s="180" t="s">
        <v>216</v>
      </c>
    </row>
    <row r="2272" spans="14:26" x14ac:dyDescent="0.35">
      <c r="N2272" s="180" t="s">
        <v>3218</v>
      </c>
      <c r="O2272" s="180" t="s">
        <v>3218</v>
      </c>
      <c r="P2272" s="180" t="s">
        <v>330</v>
      </c>
      <c r="Q2272" s="180" t="s">
        <v>8035</v>
      </c>
      <c r="S2272" s="180" t="s">
        <v>672</v>
      </c>
      <c r="T2272" s="180" t="s">
        <v>2098</v>
      </c>
      <c r="U2272" s="180" t="s">
        <v>2100</v>
      </c>
      <c r="V2272" s="180" t="s">
        <v>2099</v>
      </c>
      <c r="W2272" s="180" t="s">
        <v>3051</v>
      </c>
      <c r="X2272" s="180" t="s">
        <v>8307</v>
      </c>
      <c r="Y2272" s="180" t="s">
        <v>8306</v>
      </c>
      <c r="Z2272" s="180" t="s">
        <v>216</v>
      </c>
    </row>
    <row r="2273" spans="14:26" x14ac:dyDescent="0.35">
      <c r="N2273" s="180" t="s">
        <v>3122</v>
      </c>
      <c r="O2273" s="180" t="s">
        <v>5170</v>
      </c>
      <c r="P2273" s="180" t="s">
        <v>381</v>
      </c>
      <c r="Q2273" s="180" t="s">
        <v>8511</v>
      </c>
      <c r="S2273" s="180" t="s">
        <v>672</v>
      </c>
      <c r="T2273" s="180" t="s">
        <v>2098</v>
      </c>
      <c r="U2273" s="180" t="s">
        <v>2100</v>
      </c>
      <c r="V2273" s="180" t="s">
        <v>2099</v>
      </c>
      <c r="W2273" s="180" t="s">
        <v>3051</v>
      </c>
      <c r="X2273" s="180" t="s">
        <v>8291</v>
      </c>
      <c r="Y2273" s="180" t="s">
        <v>8290</v>
      </c>
      <c r="Z2273" s="180" t="s">
        <v>216</v>
      </c>
    </row>
    <row r="2274" spans="14:26" x14ac:dyDescent="0.35">
      <c r="N2274" s="180" t="s">
        <v>3122</v>
      </c>
      <c r="O2274" s="180" t="s">
        <v>8512</v>
      </c>
      <c r="P2274" s="180" t="s">
        <v>381</v>
      </c>
      <c r="Q2274" s="180" t="s">
        <v>8513</v>
      </c>
      <c r="S2274" s="180" t="s">
        <v>672</v>
      </c>
      <c r="T2274" s="180" t="s">
        <v>2098</v>
      </c>
      <c r="U2274" s="180" t="s">
        <v>2100</v>
      </c>
      <c r="V2274" s="180" t="s">
        <v>2099</v>
      </c>
      <c r="W2274" s="180" t="s">
        <v>3051</v>
      </c>
      <c r="X2274" s="180" t="s">
        <v>8305</v>
      </c>
      <c r="Y2274" s="180" t="s">
        <v>8304</v>
      </c>
      <c r="Z2274" s="180" t="s">
        <v>216</v>
      </c>
    </row>
    <row r="2275" spans="14:26" x14ac:dyDescent="0.35">
      <c r="N2275" s="180" t="s">
        <v>3122</v>
      </c>
      <c r="O2275" s="180" t="s">
        <v>8514</v>
      </c>
      <c r="P2275" s="180" t="s">
        <v>381</v>
      </c>
      <c r="Q2275" s="180" t="s">
        <v>8515</v>
      </c>
      <c r="S2275" s="180" t="s">
        <v>672</v>
      </c>
      <c r="T2275" s="180" t="s">
        <v>2098</v>
      </c>
      <c r="U2275" s="180" t="s">
        <v>2100</v>
      </c>
      <c r="V2275" s="180" t="s">
        <v>2099</v>
      </c>
      <c r="W2275" s="180" t="s">
        <v>3051</v>
      </c>
      <c r="X2275" s="180" t="s">
        <v>8299</v>
      </c>
      <c r="Y2275" s="180" t="s">
        <v>8298</v>
      </c>
      <c r="Z2275" s="180" t="s">
        <v>216</v>
      </c>
    </row>
    <row r="2276" spans="14:26" x14ac:dyDescent="0.35">
      <c r="N2276" s="180" t="s">
        <v>3122</v>
      </c>
      <c r="O2276" s="180" t="s">
        <v>8516</v>
      </c>
      <c r="P2276" s="180" t="s">
        <v>381</v>
      </c>
      <c r="Q2276" s="180" t="s">
        <v>8517</v>
      </c>
      <c r="S2276" s="180" t="s">
        <v>672</v>
      </c>
      <c r="T2276" s="180" t="s">
        <v>2098</v>
      </c>
      <c r="U2276" s="180" t="s">
        <v>2100</v>
      </c>
      <c r="V2276" s="180" t="s">
        <v>2099</v>
      </c>
      <c r="W2276" s="180" t="s">
        <v>3051</v>
      </c>
      <c r="X2276" s="180" t="s">
        <v>8297</v>
      </c>
      <c r="Y2276" s="180" t="s">
        <v>8296</v>
      </c>
      <c r="Z2276" s="180" t="s">
        <v>216</v>
      </c>
    </row>
    <row r="2277" spans="14:26" x14ac:dyDescent="0.35">
      <c r="N2277" s="180" t="s">
        <v>3122</v>
      </c>
      <c r="O2277" s="180" t="s">
        <v>7709</v>
      </c>
      <c r="P2277" s="180" t="s">
        <v>381</v>
      </c>
      <c r="Q2277" s="180" t="s">
        <v>8518</v>
      </c>
      <c r="S2277" s="180" t="s">
        <v>672</v>
      </c>
      <c r="T2277" s="180" t="s">
        <v>2098</v>
      </c>
      <c r="U2277" s="180" t="s">
        <v>2100</v>
      </c>
      <c r="V2277" s="180" t="s">
        <v>2099</v>
      </c>
      <c r="W2277" s="180" t="s">
        <v>3051</v>
      </c>
      <c r="X2277" s="180" t="s">
        <v>8303</v>
      </c>
      <c r="Y2277" s="180" t="s">
        <v>8302</v>
      </c>
      <c r="Z2277" s="180" t="s">
        <v>216</v>
      </c>
    </row>
    <row r="2278" spans="14:26" x14ac:dyDescent="0.35">
      <c r="N2278" s="180" t="s">
        <v>3122</v>
      </c>
      <c r="O2278" s="180" t="s">
        <v>708</v>
      </c>
      <c r="P2278" s="180" t="s">
        <v>381</v>
      </c>
      <c r="Q2278" s="180" t="s">
        <v>8519</v>
      </c>
      <c r="S2278" s="180" t="s">
        <v>672</v>
      </c>
      <c r="T2278" s="180" t="s">
        <v>2098</v>
      </c>
      <c r="U2278" s="180" t="s">
        <v>2100</v>
      </c>
      <c r="V2278" s="180" t="s">
        <v>2099</v>
      </c>
      <c r="W2278" s="180" t="s">
        <v>3051</v>
      </c>
      <c r="X2278" s="180" t="s">
        <v>8301</v>
      </c>
      <c r="Y2278" s="180" t="s">
        <v>8300</v>
      </c>
      <c r="Z2278" s="180" t="s">
        <v>216</v>
      </c>
    </row>
    <row r="2279" spans="14:26" x14ac:dyDescent="0.35">
      <c r="N2279" s="180" t="s">
        <v>3122</v>
      </c>
      <c r="O2279" s="180" t="s">
        <v>8520</v>
      </c>
      <c r="P2279" s="180" t="s">
        <v>381</v>
      </c>
      <c r="Q2279" s="180" t="s">
        <v>8521</v>
      </c>
      <c r="S2279" s="180" t="s">
        <v>672</v>
      </c>
      <c r="T2279" s="180" t="s">
        <v>2098</v>
      </c>
      <c r="U2279" s="180" t="s">
        <v>2100</v>
      </c>
      <c r="V2279" s="180" t="s">
        <v>2099</v>
      </c>
      <c r="W2279" s="180" t="s">
        <v>3071</v>
      </c>
      <c r="X2279" s="180" t="s">
        <v>8404</v>
      </c>
      <c r="Y2279" s="180" t="s">
        <v>8403</v>
      </c>
      <c r="Z2279" s="180" t="s">
        <v>218</v>
      </c>
    </row>
    <row r="2280" spans="14:26" x14ac:dyDescent="0.35">
      <c r="N2280" s="180" t="s">
        <v>3122</v>
      </c>
      <c r="O2280" s="180" t="s">
        <v>8522</v>
      </c>
      <c r="P2280" s="180" t="s">
        <v>381</v>
      </c>
      <c r="Q2280" s="180" t="s">
        <v>8523</v>
      </c>
      <c r="S2280" s="180" t="s">
        <v>672</v>
      </c>
      <c r="T2280" s="180" t="s">
        <v>2098</v>
      </c>
      <c r="U2280" s="180" t="s">
        <v>2100</v>
      </c>
      <c r="V2280" s="180" t="s">
        <v>2099</v>
      </c>
      <c r="W2280" s="180" t="s">
        <v>3071</v>
      </c>
      <c r="X2280" s="180" t="s">
        <v>8396</v>
      </c>
      <c r="Y2280" s="180" t="s">
        <v>8395</v>
      </c>
      <c r="Z2280" s="180" t="s">
        <v>218</v>
      </c>
    </row>
    <row r="2281" spans="14:26" x14ac:dyDescent="0.35">
      <c r="N2281" s="180" t="s">
        <v>3122</v>
      </c>
      <c r="O2281" s="180" t="s">
        <v>8524</v>
      </c>
      <c r="P2281" s="180" t="s">
        <v>381</v>
      </c>
      <c r="Q2281" s="180" t="s">
        <v>8525</v>
      </c>
      <c r="S2281" s="180" t="s">
        <v>672</v>
      </c>
      <c r="T2281" s="180" t="s">
        <v>2098</v>
      </c>
      <c r="U2281" s="180" t="s">
        <v>2100</v>
      </c>
      <c r="V2281" s="180" t="s">
        <v>2099</v>
      </c>
      <c r="W2281" s="180" t="s">
        <v>3071</v>
      </c>
      <c r="X2281" s="180" t="s">
        <v>8398</v>
      </c>
      <c r="Y2281" s="180" t="s">
        <v>8397</v>
      </c>
      <c r="Z2281" s="180" t="s">
        <v>218</v>
      </c>
    </row>
    <row r="2282" spans="14:26" x14ac:dyDescent="0.35">
      <c r="N2282" s="180" t="s">
        <v>3122</v>
      </c>
      <c r="O2282" s="180" t="s">
        <v>8526</v>
      </c>
      <c r="P2282" s="180" t="s">
        <v>381</v>
      </c>
      <c r="Q2282" s="180" t="s">
        <v>8527</v>
      </c>
      <c r="S2282" s="180" t="s">
        <v>672</v>
      </c>
      <c r="T2282" s="180" t="s">
        <v>2098</v>
      </c>
      <c r="U2282" s="180" t="s">
        <v>2100</v>
      </c>
      <c r="V2282" s="180" t="s">
        <v>2099</v>
      </c>
      <c r="W2282" s="180" t="s">
        <v>3071</v>
      </c>
      <c r="X2282" s="180" t="s">
        <v>8386</v>
      </c>
      <c r="Y2282" s="180" t="s">
        <v>8385</v>
      </c>
      <c r="Z2282" s="180" t="s">
        <v>218</v>
      </c>
    </row>
    <row r="2283" spans="14:26" x14ac:dyDescent="0.35">
      <c r="N2283" s="180" t="s">
        <v>3122</v>
      </c>
      <c r="O2283" s="180" t="s">
        <v>8528</v>
      </c>
      <c r="P2283" s="180" t="s">
        <v>381</v>
      </c>
      <c r="Q2283" s="180" t="s">
        <v>8529</v>
      </c>
      <c r="S2283" s="180" t="s">
        <v>672</v>
      </c>
      <c r="T2283" s="180" t="s">
        <v>2098</v>
      </c>
      <c r="U2283" s="180" t="s">
        <v>2100</v>
      </c>
      <c r="V2283" s="180" t="s">
        <v>2099</v>
      </c>
      <c r="W2283" s="180" t="s">
        <v>3071</v>
      </c>
      <c r="X2283" s="180" t="s">
        <v>8402</v>
      </c>
      <c r="Y2283" s="180" t="s">
        <v>8401</v>
      </c>
      <c r="Z2283" s="180" t="s">
        <v>218</v>
      </c>
    </row>
    <row r="2284" spans="14:26" x14ac:dyDescent="0.35">
      <c r="N2284" s="180" t="s">
        <v>3122</v>
      </c>
      <c r="O2284" s="180" t="s">
        <v>2944</v>
      </c>
      <c r="P2284" s="180" t="s">
        <v>381</v>
      </c>
      <c r="Q2284" s="180" t="s">
        <v>8530</v>
      </c>
      <c r="S2284" s="180" t="s">
        <v>672</v>
      </c>
      <c r="T2284" s="180" t="s">
        <v>2098</v>
      </c>
      <c r="U2284" s="180" t="s">
        <v>2100</v>
      </c>
      <c r="V2284" s="180" t="s">
        <v>2099</v>
      </c>
      <c r="W2284" s="180" t="s">
        <v>3071</v>
      </c>
      <c r="X2284" s="180" t="s">
        <v>8387</v>
      </c>
      <c r="Y2284" s="180" t="s">
        <v>6560</v>
      </c>
      <c r="Z2284" s="180" t="s">
        <v>218</v>
      </c>
    </row>
    <row r="2285" spans="14:26" x14ac:dyDescent="0.35">
      <c r="N2285" s="180" t="s">
        <v>3122</v>
      </c>
      <c r="O2285" s="180" t="s">
        <v>3201</v>
      </c>
      <c r="P2285" s="180" t="s">
        <v>381</v>
      </c>
      <c r="Q2285" s="180" t="s">
        <v>8531</v>
      </c>
      <c r="S2285" s="180" t="s">
        <v>672</v>
      </c>
      <c r="T2285" s="180" t="s">
        <v>2098</v>
      </c>
      <c r="U2285" s="180" t="s">
        <v>2100</v>
      </c>
      <c r="V2285" s="180" t="s">
        <v>2099</v>
      </c>
      <c r="W2285" s="180" t="s">
        <v>3071</v>
      </c>
      <c r="X2285" s="180" t="s">
        <v>8390</v>
      </c>
      <c r="Y2285" s="180" t="s">
        <v>5210</v>
      </c>
      <c r="Z2285" s="180" t="s">
        <v>218</v>
      </c>
    </row>
    <row r="2286" spans="14:26" x14ac:dyDescent="0.35">
      <c r="N2286" s="180" t="s">
        <v>3250</v>
      </c>
      <c r="O2286" s="180" t="s">
        <v>7751</v>
      </c>
      <c r="P2286" s="180" t="s">
        <v>281</v>
      </c>
      <c r="Q2286" s="180" t="s">
        <v>7785</v>
      </c>
      <c r="S2286" s="180" t="s">
        <v>672</v>
      </c>
      <c r="T2286" s="180" t="s">
        <v>2098</v>
      </c>
      <c r="U2286" s="180" t="s">
        <v>2100</v>
      </c>
      <c r="V2286" s="180" t="s">
        <v>2099</v>
      </c>
      <c r="W2286" s="180" t="s">
        <v>3071</v>
      </c>
      <c r="X2286" s="180" t="s">
        <v>8384</v>
      </c>
      <c r="Y2286" s="180" t="s">
        <v>8383</v>
      </c>
      <c r="Z2286" s="180" t="s">
        <v>218</v>
      </c>
    </row>
    <row r="2287" spans="14:26" x14ac:dyDescent="0.35">
      <c r="N2287" s="180" t="s">
        <v>3250</v>
      </c>
      <c r="O2287" s="180" t="s">
        <v>7782</v>
      </c>
      <c r="P2287" s="180" t="s">
        <v>281</v>
      </c>
      <c r="Q2287" s="180" t="s">
        <v>7781</v>
      </c>
      <c r="S2287" s="180" t="s">
        <v>672</v>
      </c>
      <c r="T2287" s="180" t="s">
        <v>2098</v>
      </c>
      <c r="U2287" s="180" t="s">
        <v>2100</v>
      </c>
      <c r="V2287" s="180" t="s">
        <v>2099</v>
      </c>
      <c r="W2287" s="180" t="s">
        <v>3071</v>
      </c>
      <c r="X2287" s="180" t="s">
        <v>8392</v>
      </c>
      <c r="Y2287" s="180" t="s">
        <v>8391</v>
      </c>
      <c r="Z2287" s="180" t="s">
        <v>218</v>
      </c>
    </row>
    <row r="2288" spans="14:26" x14ac:dyDescent="0.35">
      <c r="N2288" s="180" t="s">
        <v>3250</v>
      </c>
      <c r="O2288" s="180" t="s">
        <v>7789</v>
      </c>
      <c r="P2288" s="180" t="s">
        <v>281</v>
      </c>
      <c r="Q2288" s="180" t="s">
        <v>7788</v>
      </c>
      <c r="S2288" s="180" t="s">
        <v>672</v>
      </c>
      <c r="T2288" s="180" t="s">
        <v>2098</v>
      </c>
      <c r="U2288" s="180" t="s">
        <v>2100</v>
      </c>
      <c r="V2288" s="180" t="s">
        <v>2099</v>
      </c>
      <c r="W2288" s="180" t="s">
        <v>3071</v>
      </c>
      <c r="X2288" s="180" t="s">
        <v>8400</v>
      </c>
      <c r="Y2288" s="180" t="s">
        <v>8399</v>
      </c>
      <c r="Z2288" s="180" t="s">
        <v>218</v>
      </c>
    </row>
    <row r="2289" spans="14:26" x14ac:dyDescent="0.35">
      <c r="N2289" s="180" t="s">
        <v>3250</v>
      </c>
      <c r="O2289" s="180" t="s">
        <v>7793</v>
      </c>
      <c r="P2289" s="180" t="s">
        <v>281</v>
      </c>
      <c r="Q2289" s="180" t="s">
        <v>7792</v>
      </c>
      <c r="S2289" s="180" t="s">
        <v>672</v>
      </c>
      <c r="T2289" s="180" t="s">
        <v>2098</v>
      </c>
      <c r="U2289" s="180" t="s">
        <v>2100</v>
      </c>
      <c r="V2289" s="180" t="s">
        <v>2099</v>
      </c>
      <c r="W2289" s="180" t="s">
        <v>3071</v>
      </c>
      <c r="X2289" s="180" t="s">
        <v>8389</v>
      </c>
      <c r="Y2289" s="180" t="s">
        <v>8388</v>
      </c>
      <c r="Z2289" s="180" t="s">
        <v>218</v>
      </c>
    </row>
    <row r="2290" spans="14:26" x14ac:dyDescent="0.35">
      <c r="N2290" s="180" t="s">
        <v>3250</v>
      </c>
      <c r="O2290" s="180" t="s">
        <v>7778</v>
      </c>
      <c r="P2290" s="180" t="s">
        <v>281</v>
      </c>
      <c r="Q2290" s="180" t="s">
        <v>7777</v>
      </c>
      <c r="S2290" s="180" t="s">
        <v>672</v>
      </c>
      <c r="T2290" s="180" t="s">
        <v>2098</v>
      </c>
      <c r="U2290" s="180" t="s">
        <v>2100</v>
      </c>
      <c r="V2290" s="180" t="s">
        <v>2099</v>
      </c>
      <c r="W2290" s="180" t="s">
        <v>3071</v>
      </c>
      <c r="X2290" s="180" t="s">
        <v>8394</v>
      </c>
      <c r="Y2290" s="180" t="s">
        <v>8393</v>
      </c>
      <c r="Z2290" s="180" t="s">
        <v>218</v>
      </c>
    </row>
    <row r="2291" spans="14:26" x14ac:dyDescent="0.35">
      <c r="N2291" s="180" t="s">
        <v>3046</v>
      </c>
      <c r="O2291" s="180" t="s">
        <v>8532</v>
      </c>
      <c r="P2291" s="180" t="s">
        <v>224</v>
      </c>
      <c r="Q2291" s="180" t="s">
        <v>8533</v>
      </c>
      <c r="S2291" s="180" t="s">
        <v>672</v>
      </c>
      <c r="T2291" s="180" t="s">
        <v>2098</v>
      </c>
      <c r="U2291" s="180" t="s">
        <v>2100</v>
      </c>
      <c r="V2291" s="180" t="s">
        <v>2099</v>
      </c>
      <c r="W2291" s="180" t="s">
        <v>3053</v>
      </c>
      <c r="X2291" s="180" t="s">
        <v>8441</v>
      </c>
      <c r="Y2291" s="180" t="s">
        <v>3053</v>
      </c>
      <c r="Z2291" s="180" t="s">
        <v>220</v>
      </c>
    </row>
    <row r="2292" spans="14:26" x14ac:dyDescent="0.35">
      <c r="N2292" s="180" t="s">
        <v>3046</v>
      </c>
      <c r="O2292" s="180" t="s">
        <v>1074</v>
      </c>
      <c r="P2292" s="180" t="s">
        <v>224</v>
      </c>
      <c r="Q2292" s="180" t="s">
        <v>8534</v>
      </c>
      <c r="S2292" s="180" t="s">
        <v>672</v>
      </c>
      <c r="T2292" s="180" t="s">
        <v>2098</v>
      </c>
      <c r="U2292" s="180" t="s">
        <v>2100</v>
      </c>
      <c r="V2292" s="180" t="s">
        <v>2099</v>
      </c>
      <c r="W2292" s="180" t="s">
        <v>3053</v>
      </c>
      <c r="X2292" s="180" t="s">
        <v>8431</v>
      </c>
      <c r="Y2292" s="180" t="s">
        <v>6007</v>
      </c>
      <c r="Z2292" s="180" t="s">
        <v>220</v>
      </c>
    </row>
    <row r="2293" spans="14:26" x14ac:dyDescent="0.35">
      <c r="N2293" s="180" t="s">
        <v>3046</v>
      </c>
      <c r="O2293" s="180" t="s">
        <v>8535</v>
      </c>
      <c r="P2293" s="180" t="s">
        <v>224</v>
      </c>
      <c r="Q2293" s="180" t="s">
        <v>8536</v>
      </c>
      <c r="S2293" s="180" t="s">
        <v>672</v>
      </c>
      <c r="T2293" s="180" t="s">
        <v>2098</v>
      </c>
      <c r="U2293" s="180" t="s">
        <v>2100</v>
      </c>
      <c r="V2293" s="180" t="s">
        <v>2099</v>
      </c>
      <c r="W2293" s="180" t="s">
        <v>3053</v>
      </c>
      <c r="X2293" s="180" t="s">
        <v>8432</v>
      </c>
      <c r="Y2293" s="180" t="s">
        <v>3188</v>
      </c>
      <c r="Z2293" s="180" t="s">
        <v>220</v>
      </c>
    </row>
    <row r="2294" spans="14:26" x14ac:dyDescent="0.35">
      <c r="N2294" s="180" t="s">
        <v>3046</v>
      </c>
      <c r="O2294" s="180" t="s">
        <v>3912</v>
      </c>
      <c r="P2294" s="180" t="s">
        <v>224</v>
      </c>
      <c r="Q2294" s="180" t="s">
        <v>8537</v>
      </c>
      <c r="S2294" s="180" t="s">
        <v>672</v>
      </c>
      <c r="T2294" s="180" t="s">
        <v>2098</v>
      </c>
      <c r="U2294" s="180" t="s">
        <v>2100</v>
      </c>
      <c r="V2294" s="180" t="s">
        <v>2099</v>
      </c>
      <c r="W2294" s="180" t="s">
        <v>3053</v>
      </c>
      <c r="X2294" s="180" t="s">
        <v>8407</v>
      </c>
      <c r="Y2294" s="180" t="s">
        <v>8406</v>
      </c>
      <c r="Z2294" s="180" t="s">
        <v>220</v>
      </c>
    </row>
    <row r="2295" spans="14:26" x14ac:dyDescent="0.35">
      <c r="N2295" s="180" t="s">
        <v>3046</v>
      </c>
      <c r="O2295" s="180" t="s">
        <v>8538</v>
      </c>
      <c r="P2295" s="180" t="s">
        <v>224</v>
      </c>
      <c r="Q2295" s="180" t="s">
        <v>8539</v>
      </c>
      <c r="S2295" s="180" t="s">
        <v>672</v>
      </c>
      <c r="T2295" s="180" t="s">
        <v>2098</v>
      </c>
      <c r="U2295" s="180" t="s">
        <v>2100</v>
      </c>
      <c r="V2295" s="180" t="s">
        <v>2099</v>
      </c>
      <c r="W2295" s="180" t="s">
        <v>3053</v>
      </c>
      <c r="X2295" s="180" t="s">
        <v>8435</v>
      </c>
      <c r="Y2295" s="180" t="s">
        <v>6915</v>
      </c>
      <c r="Z2295" s="180" t="s">
        <v>220</v>
      </c>
    </row>
    <row r="2296" spans="14:26" x14ac:dyDescent="0.35">
      <c r="N2296" s="180" t="s">
        <v>3046</v>
      </c>
      <c r="O2296" s="180" t="s">
        <v>8540</v>
      </c>
      <c r="P2296" s="180" t="s">
        <v>224</v>
      </c>
      <c r="Q2296" s="180" t="s">
        <v>8541</v>
      </c>
      <c r="S2296" s="180" t="s">
        <v>672</v>
      </c>
      <c r="T2296" s="180" t="s">
        <v>2098</v>
      </c>
      <c r="U2296" s="180" t="s">
        <v>2100</v>
      </c>
      <c r="V2296" s="180" t="s">
        <v>2099</v>
      </c>
      <c r="W2296" s="180" t="s">
        <v>3053</v>
      </c>
      <c r="X2296" s="180" t="s">
        <v>8436</v>
      </c>
      <c r="Y2296" s="180" t="s">
        <v>4777</v>
      </c>
      <c r="Z2296" s="180" t="s">
        <v>220</v>
      </c>
    </row>
    <row r="2297" spans="14:26" x14ac:dyDescent="0.35">
      <c r="N2297" s="180" t="s">
        <v>3046</v>
      </c>
      <c r="O2297" s="180" t="s">
        <v>7737</v>
      </c>
      <c r="P2297" s="180" t="s">
        <v>224</v>
      </c>
      <c r="Q2297" s="180" t="s">
        <v>8542</v>
      </c>
      <c r="S2297" s="180" t="s">
        <v>672</v>
      </c>
      <c r="T2297" s="180" t="s">
        <v>2098</v>
      </c>
      <c r="U2297" s="180" t="s">
        <v>2100</v>
      </c>
      <c r="V2297" s="180" t="s">
        <v>2099</v>
      </c>
      <c r="W2297" s="180" t="s">
        <v>3053</v>
      </c>
      <c r="X2297" s="180" t="s">
        <v>8419</v>
      </c>
      <c r="Y2297" s="180" t="s">
        <v>8418</v>
      </c>
      <c r="Z2297" s="180" t="s">
        <v>220</v>
      </c>
    </row>
    <row r="2298" spans="14:26" x14ac:dyDescent="0.35">
      <c r="N2298" s="180" t="s">
        <v>3046</v>
      </c>
      <c r="O2298" s="180" t="s">
        <v>8543</v>
      </c>
      <c r="P2298" s="180" t="s">
        <v>224</v>
      </c>
      <c r="Q2298" s="180" t="s">
        <v>8544</v>
      </c>
      <c r="S2298" s="180" t="s">
        <v>672</v>
      </c>
      <c r="T2298" s="180" t="s">
        <v>2098</v>
      </c>
      <c r="U2298" s="180" t="s">
        <v>2100</v>
      </c>
      <c r="V2298" s="180" t="s">
        <v>2099</v>
      </c>
      <c r="W2298" s="180" t="s">
        <v>3053</v>
      </c>
      <c r="X2298" s="180" t="s">
        <v>8421</v>
      </c>
      <c r="Y2298" s="180" t="s">
        <v>8420</v>
      </c>
      <c r="Z2298" s="180" t="s">
        <v>220</v>
      </c>
    </row>
    <row r="2299" spans="14:26" x14ac:dyDescent="0.35">
      <c r="N2299" s="180" t="s">
        <v>3046</v>
      </c>
      <c r="O2299" s="180" t="s">
        <v>8545</v>
      </c>
      <c r="P2299" s="180" t="s">
        <v>224</v>
      </c>
      <c r="Q2299" s="180" t="s">
        <v>8546</v>
      </c>
      <c r="S2299" s="180" t="s">
        <v>672</v>
      </c>
      <c r="T2299" s="180" t="s">
        <v>2098</v>
      </c>
      <c r="U2299" s="180" t="s">
        <v>2100</v>
      </c>
      <c r="V2299" s="180" t="s">
        <v>2099</v>
      </c>
      <c r="W2299" s="180" t="s">
        <v>3053</v>
      </c>
      <c r="X2299" s="180" t="s">
        <v>8423</v>
      </c>
      <c r="Y2299" s="180" t="s">
        <v>8422</v>
      </c>
      <c r="Z2299" s="180" t="s">
        <v>220</v>
      </c>
    </row>
    <row r="2300" spans="14:26" x14ac:dyDescent="0.35">
      <c r="N2300" s="180" t="s">
        <v>3046</v>
      </c>
      <c r="O2300" s="180" t="s">
        <v>8547</v>
      </c>
      <c r="P2300" s="180" t="s">
        <v>224</v>
      </c>
      <c r="Q2300" s="180" t="s">
        <v>8548</v>
      </c>
      <c r="S2300" s="180" t="s">
        <v>672</v>
      </c>
      <c r="T2300" s="180" t="s">
        <v>2098</v>
      </c>
      <c r="U2300" s="180" t="s">
        <v>2100</v>
      </c>
      <c r="V2300" s="180" t="s">
        <v>2099</v>
      </c>
      <c r="W2300" s="180" t="s">
        <v>3053</v>
      </c>
      <c r="X2300" s="180" t="s">
        <v>8442</v>
      </c>
      <c r="Y2300" s="180" t="s">
        <v>5553</v>
      </c>
      <c r="Z2300" s="180" t="s">
        <v>220</v>
      </c>
    </row>
    <row r="2301" spans="14:26" x14ac:dyDescent="0.35">
      <c r="N2301" s="180" t="s">
        <v>3046</v>
      </c>
      <c r="O2301" s="180" t="s">
        <v>8549</v>
      </c>
      <c r="P2301" s="180" t="s">
        <v>224</v>
      </c>
      <c r="Q2301" s="180" t="s">
        <v>8550</v>
      </c>
      <c r="S2301" s="180" t="s">
        <v>672</v>
      </c>
      <c r="T2301" s="180" t="s">
        <v>2098</v>
      </c>
      <c r="U2301" s="180" t="s">
        <v>2100</v>
      </c>
      <c r="V2301" s="180" t="s">
        <v>2099</v>
      </c>
      <c r="W2301" s="180" t="s">
        <v>3053</v>
      </c>
      <c r="X2301" s="180" t="s">
        <v>8415</v>
      </c>
      <c r="Y2301" s="180" t="s">
        <v>8414</v>
      </c>
      <c r="Z2301" s="180" t="s">
        <v>220</v>
      </c>
    </row>
    <row r="2302" spans="14:26" x14ac:dyDescent="0.35">
      <c r="N2302" s="180" t="s">
        <v>3046</v>
      </c>
      <c r="O2302" s="180" t="s">
        <v>8551</v>
      </c>
      <c r="P2302" s="180" t="s">
        <v>224</v>
      </c>
      <c r="Q2302" s="180" t="s">
        <v>8552</v>
      </c>
      <c r="S2302" s="180" t="s">
        <v>672</v>
      </c>
      <c r="T2302" s="180" t="s">
        <v>2098</v>
      </c>
      <c r="U2302" s="180" t="s">
        <v>2100</v>
      </c>
      <c r="V2302" s="180" t="s">
        <v>2099</v>
      </c>
      <c r="W2302" s="180" t="s">
        <v>3053</v>
      </c>
      <c r="X2302" s="180" t="s">
        <v>8417</v>
      </c>
      <c r="Y2302" s="180" t="s">
        <v>8416</v>
      </c>
      <c r="Z2302" s="180" t="s">
        <v>220</v>
      </c>
    </row>
    <row r="2303" spans="14:26" x14ac:dyDescent="0.35">
      <c r="N2303" s="180" t="s">
        <v>3046</v>
      </c>
      <c r="O2303" s="180" t="s">
        <v>8553</v>
      </c>
      <c r="P2303" s="180" t="s">
        <v>224</v>
      </c>
      <c r="Q2303" s="180" t="s">
        <v>8554</v>
      </c>
      <c r="S2303" s="180" t="s">
        <v>672</v>
      </c>
      <c r="T2303" s="180" t="s">
        <v>2098</v>
      </c>
      <c r="U2303" s="180" t="s">
        <v>2100</v>
      </c>
      <c r="V2303" s="180" t="s">
        <v>2099</v>
      </c>
      <c r="W2303" s="180" t="s">
        <v>3053</v>
      </c>
      <c r="X2303" s="180" t="s">
        <v>8413</v>
      </c>
      <c r="Y2303" s="180" t="s">
        <v>8412</v>
      </c>
      <c r="Z2303" s="180" t="s">
        <v>220</v>
      </c>
    </row>
    <row r="2304" spans="14:26" x14ac:dyDescent="0.35">
      <c r="N2304" s="180" t="s">
        <v>3046</v>
      </c>
      <c r="O2304" s="180" t="s">
        <v>5753</v>
      </c>
      <c r="P2304" s="180" t="s">
        <v>224</v>
      </c>
      <c r="Q2304" s="180" t="s">
        <v>8555</v>
      </c>
      <c r="S2304" s="180" t="s">
        <v>672</v>
      </c>
      <c r="T2304" s="180" t="s">
        <v>2098</v>
      </c>
      <c r="U2304" s="180" t="s">
        <v>2100</v>
      </c>
      <c r="V2304" s="180" t="s">
        <v>2099</v>
      </c>
      <c r="W2304" s="180" t="s">
        <v>3053</v>
      </c>
      <c r="X2304" s="180" t="s">
        <v>8426</v>
      </c>
      <c r="Y2304" s="180" t="s">
        <v>7149</v>
      </c>
      <c r="Z2304" s="180" t="s">
        <v>220</v>
      </c>
    </row>
    <row r="2305" spans="14:26" x14ac:dyDescent="0.35">
      <c r="N2305" s="180" t="s">
        <v>3046</v>
      </c>
      <c r="O2305" s="180" t="s">
        <v>3076</v>
      </c>
      <c r="P2305" s="180" t="s">
        <v>224</v>
      </c>
      <c r="Q2305" s="180" t="s">
        <v>8556</v>
      </c>
      <c r="S2305" s="180" t="s">
        <v>672</v>
      </c>
      <c r="T2305" s="180" t="s">
        <v>2098</v>
      </c>
      <c r="U2305" s="180" t="s">
        <v>2100</v>
      </c>
      <c r="V2305" s="180" t="s">
        <v>2099</v>
      </c>
      <c r="W2305" s="180" t="s">
        <v>3053</v>
      </c>
      <c r="X2305" s="180" t="s">
        <v>8411</v>
      </c>
      <c r="Y2305" s="180" t="s">
        <v>8410</v>
      </c>
      <c r="Z2305" s="180" t="s">
        <v>220</v>
      </c>
    </row>
    <row r="2306" spans="14:26" x14ac:dyDescent="0.35">
      <c r="N2306" s="180" t="s">
        <v>3046</v>
      </c>
      <c r="O2306" s="180" t="s">
        <v>8557</v>
      </c>
      <c r="P2306" s="180" t="s">
        <v>224</v>
      </c>
      <c r="Q2306" s="180" t="s">
        <v>8558</v>
      </c>
      <c r="S2306" s="180" t="s">
        <v>672</v>
      </c>
      <c r="T2306" s="180" t="s">
        <v>2098</v>
      </c>
      <c r="U2306" s="180" t="s">
        <v>2100</v>
      </c>
      <c r="V2306" s="180" t="s">
        <v>2099</v>
      </c>
      <c r="W2306" s="180" t="s">
        <v>3053</v>
      </c>
      <c r="X2306" s="180" t="s">
        <v>8430</v>
      </c>
      <c r="Y2306" s="180" t="s">
        <v>5856</v>
      </c>
      <c r="Z2306" s="180" t="s">
        <v>220</v>
      </c>
    </row>
    <row r="2307" spans="14:26" x14ac:dyDescent="0.35">
      <c r="N2307" s="180" t="s">
        <v>3046</v>
      </c>
      <c r="O2307" s="180" t="s">
        <v>8559</v>
      </c>
      <c r="P2307" s="180" t="s">
        <v>224</v>
      </c>
      <c r="Q2307" s="180" t="s">
        <v>8560</v>
      </c>
      <c r="S2307" s="180" t="s">
        <v>672</v>
      </c>
      <c r="T2307" s="180" t="s">
        <v>2098</v>
      </c>
      <c r="U2307" s="180" t="s">
        <v>2100</v>
      </c>
      <c r="V2307" s="180" t="s">
        <v>2099</v>
      </c>
      <c r="W2307" s="180" t="s">
        <v>3053</v>
      </c>
      <c r="X2307" s="180" t="s">
        <v>8438</v>
      </c>
      <c r="Y2307" s="180" t="s">
        <v>8437</v>
      </c>
      <c r="Z2307" s="180" t="s">
        <v>220</v>
      </c>
    </row>
    <row r="2308" spans="14:26" x14ac:dyDescent="0.35">
      <c r="N2308" s="180" t="s">
        <v>3046</v>
      </c>
      <c r="O2308" s="180" t="s">
        <v>8561</v>
      </c>
      <c r="P2308" s="180" t="s">
        <v>224</v>
      </c>
      <c r="Q2308" s="180" t="s">
        <v>8562</v>
      </c>
      <c r="S2308" s="180" t="s">
        <v>672</v>
      </c>
      <c r="T2308" s="180" t="s">
        <v>2098</v>
      </c>
      <c r="U2308" s="180" t="s">
        <v>2100</v>
      </c>
      <c r="V2308" s="180" t="s">
        <v>2099</v>
      </c>
      <c r="W2308" s="180" t="s">
        <v>3053</v>
      </c>
      <c r="X2308" s="180" t="s">
        <v>8409</v>
      </c>
      <c r="Y2308" s="180" t="s">
        <v>8408</v>
      </c>
      <c r="Z2308" s="180" t="s">
        <v>220</v>
      </c>
    </row>
    <row r="2309" spans="14:26" x14ac:dyDescent="0.35">
      <c r="N2309" s="180" t="s">
        <v>3072</v>
      </c>
      <c r="O2309" s="180" t="s">
        <v>8563</v>
      </c>
      <c r="P2309" s="180" t="s">
        <v>226</v>
      </c>
      <c r="Q2309" s="180" t="s">
        <v>8564</v>
      </c>
      <c r="S2309" s="180" t="s">
        <v>672</v>
      </c>
      <c r="T2309" s="180" t="s">
        <v>2098</v>
      </c>
      <c r="U2309" s="180" t="s">
        <v>2100</v>
      </c>
      <c r="V2309" s="180" t="s">
        <v>2099</v>
      </c>
      <c r="W2309" s="180" t="s">
        <v>3053</v>
      </c>
      <c r="X2309" s="180" t="s">
        <v>8425</v>
      </c>
      <c r="Y2309" s="180" t="s">
        <v>8424</v>
      </c>
      <c r="Z2309" s="180" t="s">
        <v>220</v>
      </c>
    </row>
    <row r="2310" spans="14:26" x14ac:dyDescent="0.35">
      <c r="N2310" s="180" t="s">
        <v>3072</v>
      </c>
      <c r="O2310" s="180" t="s">
        <v>8565</v>
      </c>
      <c r="P2310" s="180" t="s">
        <v>226</v>
      </c>
      <c r="Q2310" s="180" t="s">
        <v>8566</v>
      </c>
      <c r="S2310" s="180" t="s">
        <v>672</v>
      </c>
      <c r="T2310" s="180" t="s">
        <v>2098</v>
      </c>
      <c r="U2310" s="180" t="s">
        <v>2100</v>
      </c>
      <c r="V2310" s="180" t="s">
        <v>2099</v>
      </c>
      <c r="W2310" s="180" t="s">
        <v>3053</v>
      </c>
      <c r="X2310" s="180" t="s">
        <v>8405</v>
      </c>
      <c r="Y2310" s="180" t="s">
        <v>4737</v>
      </c>
      <c r="Z2310" s="180" t="s">
        <v>220</v>
      </c>
    </row>
    <row r="2311" spans="14:26" x14ac:dyDescent="0.35">
      <c r="N2311" s="180" t="s">
        <v>3072</v>
      </c>
      <c r="O2311" s="180" t="s">
        <v>8567</v>
      </c>
      <c r="P2311" s="180" t="s">
        <v>226</v>
      </c>
      <c r="Q2311" s="180" t="s">
        <v>8568</v>
      </c>
      <c r="S2311" s="180" t="s">
        <v>672</v>
      </c>
      <c r="T2311" s="180" t="s">
        <v>2098</v>
      </c>
      <c r="U2311" s="180" t="s">
        <v>2100</v>
      </c>
      <c r="V2311" s="180" t="s">
        <v>2099</v>
      </c>
      <c r="W2311" s="180" t="s">
        <v>3053</v>
      </c>
      <c r="X2311" s="180" t="s">
        <v>8434</v>
      </c>
      <c r="Y2311" s="180" t="s">
        <v>8433</v>
      </c>
      <c r="Z2311" s="180" t="s">
        <v>220</v>
      </c>
    </row>
    <row r="2312" spans="14:26" x14ac:dyDescent="0.35">
      <c r="N2312" s="180" t="s">
        <v>3072</v>
      </c>
      <c r="O2312" s="180" t="s">
        <v>8569</v>
      </c>
      <c r="P2312" s="180" t="s">
        <v>226</v>
      </c>
      <c r="Q2312" s="180" t="s">
        <v>8570</v>
      </c>
      <c r="S2312" s="180" t="s">
        <v>672</v>
      </c>
      <c r="T2312" s="180" t="s">
        <v>2098</v>
      </c>
      <c r="U2312" s="180" t="s">
        <v>2100</v>
      </c>
      <c r="V2312" s="180" t="s">
        <v>2099</v>
      </c>
      <c r="W2312" s="180" t="s">
        <v>3053</v>
      </c>
      <c r="X2312" s="180" t="s">
        <v>8429</v>
      </c>
      <c r="Y2312" s="180" t="s">
        <v>8428</v>
      </c>
      <c r="Z2312" s="180" t="s">
        <v>220</v>
      </c>
    </row>
    <row r="2313" spans="14:26" x14ac:dyDescent="0.35">
      <c r="N2313" s="180" t="s">
        <v>3072</v>
      </c>
      <c r="O2313" s="180" t="s">
        <v>5723</v>
      </c>
      <c r="P2313" s="180" t="s">
        <v>226</v>
      </c>
      <c r="Q2313" s="180" t="s">
        <v>8571</v>
      </c>
      <c r="S2313" s="180" t="s">
        <v>672</v>
      </c>
      <c r="T2313" s="180" t="s">
        <v>2098</v>
      </c>
      <c r="U2313" s="180" t="s">
        <v>2100</v>
      </c>
      <c r="V2313" s="180" t="s">
        <v>2099</v>
      </c>
      <c r="W2313" s="180" t="s">
        <v>3053</v>
      </c>
      <c r="X2313" s="180" t="s">
        <v>8427</v>
      </c>
      <c r="Y2313" s="180" t="s">
        <v>4092</v>
      </c>
      <c r="Z2313" s="180" t="s">
        <v>220</v>
      </c>
    </row>
    <row r="2314" spans="14:26" x14ac:dyDescent="0.35">
      <c r="N2314" s="180" t="s">
        <v>3072</v>
      </c>
      <c r="O2314" s="180" t="s">
        <v>8572</v>
      </c>
      <c r="P2314" s="180" t="s">
        <v>226</v>
      </c>
      <c r="Q2314" s="180" t="s">
        <v>8573</v>
      </c>
      <c r="S2314" s="180" t="s">
        <v>672</v>
      </c>
      <c r="T2314" s="180" t="s">
        <v>2098</v>
      </c>
      <c r="U2314" s="180" t="s">
        <v>2100</v>
      </c>
      <c r="V2314" s="180" t="s">
        <v>2099</v>
      </c>
      <c r="W2314" s="180" t="s">
        <v>3053</v>
      </c>
      <c r="X2314" s="180" t="s">
        <v>8440</v>
      </c>
      <c r="Y2314" s="180" t="s">
        <v>8439</v>
      </c>
      <c r="Z2314" s="180" t="s">
        <v>220</v>
      </c>
    </row>
    <row r="2315" spans="14:26" x14ac:dyDescent="0.35">
      <c r="N2315" s="180" t="s">
        <v>3072</v>
      </c>
      <c r="O2315" s="180" t="s">
        <v>8574</v>
      </c>
      <c r="P2315" s="180" t="s">
        <v>226</v>
      </c>
      <c r="Q2315" s="180" t="s">
        <v>8575</v>
      </c>
      <c r="S2315" s="180" t="s">
        <v>672</v>
      </c>
      <c r="T2315" s="180" t="s">
        <v>2098</v>
      </c>
      <c r="U2315" s="180" t="s">
        <v>2100</v>
      </c>
      <c r="V2315" s="180" t="s">
        <v>2099</v>
      </c>
      <c r="W2315" s="180" t="s">
        <v>3075</v>
      </c>
      <c r="X2315" s="180" t="s">
        <v>8510</v>
      </c>
      <c r="Y2315" s="180" t="s">
        <v>3075</v>
      </c>
      <c r="Z2315" s="180" t="s">
        <v>222</v>
      </c>
    </row>
    <row r="2316" spans="14:26" x14ac:dyDescent="0.35">
      <c r="N2316" s="180" t="s">
        <v>3072</v>
      </c>
      <c r="O2316" s="180" t="s">
        <v>8576</v>
      </c>
      <c r="P2316" s="180" t="s">
        <v>226</v>
      </c>
      <c r="Q2316" s="180" t="s">
        <v>8577</v>
      </c>
      <c r="S2316" s="180" t="s">
        <v>672</v>
      </c>
      <c r="T2316" s="180" t="s">
        <v>2098</v>
      </c>
      <c r="U2316" s="180" t="s">
        <v>2100</v>
      </c>
      <c r="V2316" s="180" t="s">
        <v>2099</v>
      </c>
      <c r="W2316" s="180" t="s">
        <v>3075</v>
      </c>
      <c r="X2316" s="180" t="s">
        <v>8505</v>
      </c>
      <c r="Y2316" s="180" t="s">
        <v>8504</v>
      </c>
      <c r="Z2316" s="180" t="s">
        <v>222</v>
      </c>
    </row>
    <row r="2317" spans="14:26" x14ac:dyDescent="0.35">
      <c r="N2317" s="180" t="s">
        <v>3072</v>
      </c>
      <c r="O2317" s="180" t="s">
        <v>3072</v>
      </c>
      <c r="P2317" s="180" t="s">
        <v>226</v>
      </c>
      <c r="Q2317" s="180" t="s">
        <v>8578</v>
      </c>
      <c r="S2317" s="180" t="s">
        <v>672</v>
      </c>
      <c r="T2317" s="180" t="s">
        <v>2098</v>
      </c>
      <c r="U2317" s="180" t="s">
        <v>2100</v>
      </c>
      <c r="V2317" s="180" t="s">
        <v>2099</v>
      </c>
      <c r="W2317" s="180" t="s">
        <v>3075</v>
      </c>
      <c r="X2317" s="180" t="s">
        <v>8509</v>
      </c>
      <c r="Y2317" s="180" t="s">
        <v>8508</v>
      </c>
      <c r="Z2317" s="180" t="s">
        <v>222</v>
      </c>
    </row>
    <row r="2318" spans="14:26" x14ac:dyDescent="0.35">
      <c r="N2318" s="180" t="s">
        <v>3072</v>
      </c>
      <c r="O2318" s="180" t="s">
        <v>8579</v>
      </c>
      <c r="P2318" s="180" t="s">
        <v>226</v>
      </c>
      <c r="Q2318" s="180" t="s">
        <v>8580</v>
      </c>
      <c r="S2318" s="180" t="s">
        <v>672</v>
      </c>
      <c r="T2318" s="180" t="s">
        <v>2098</v>
      </c>
      <c r="U2318" s="180" t="s">
        <v>2100</v>
      </c>
      <c r="V2318" s="180" t="s">
        <v>2099</v>
      </c>
      <c r="W2318" s="180" t="s">
        <v>3075</v>
      </c>
      <c r="X2318" s="180" t="s">
        <v>8507</v>
      </c>
      <c r="Y2318" s="180" t="s">
        <v>8506</v>
      </c>
      <c r="Z2318" s="180" t="s">
        <v>222</v>
      </c>
    </row>
    <row r="2319" spans="14:26" x14ac:dyDescent="0.35">
      <c r="N2319" s="180" t="s">
        <v>3255</v>
      </c>
      <c r="O2319" s="180" t="s">
        <v>7179</v>
      </c>
      <c r="P2319" s="180" t="s">
        <v>36</v>
      </c>
      <c r="Q2319" s="180" t="s">
        <v>7178</v>
      </c>
      <c r="S2319" s="180" t="s">
        <v>672</v>
      </c>
      <c r="T2319" s="180" t="s">
        <v>2098</v>
      </c>
      <c r="U2319" s="180" t="s">
        <v>2100</v>
      </c>
      <c r="V2319" s="180" t="s">
        <v>2099</v>
      </c>
      <c r="W2319" s="180" t="s">
        <v>3046</v>
      </c>
      <c r="X2319" s="180" t="s">
        <v>8558</v>
      </c>
      <c r="Y2319" s="180" t="s">
        <v>8557</v>
      </c>
      <c r="Z2319" s="180" t="s">
        <v>224</v>
      </c>
    </row>
    <row r="2320" spans="14:26" x14ac:dyDescent="0.35">
      <c r="N2320" s="180" t="s">
        <v>3255</v>
      </c>
      <c r="O2320" s="180" t="s">
        <v>4624</v>
      </c>
      <c r="P2320" s="180" t="s">
        <v>36</v>
      </c>
      <c r="Q2320" s="180" t="s">
        <v>7169</v>
      </c>
      <c r="S2320" s="180" t="s">
        <v>672</v>
      </c>
      <c r="T2320" s="180" t="s">
        <v>2098</v>
      </c>
      <c r="U2320" s="180" t="s">
        <v>2100</v>
      </c>
      <c r="V2320" s="180" t="s">
        <v>2099</v>
      </c>
      <c r="W2320" s="180" t="s">
        <v>3046</v>
      </c>
      <c r="X2320" s="180" t="s">
        <v>8554</v>
      </c>
      <c r="Y2320" s="180" t="s">
        <v>8553</v>
      </c>
      <c r="Z2320" s="180" t="s">
        <v>224</v>
      </c>
    </row>
    <row r="2321" spans="14:26" x14ac:dyDescent="0.35">
      <c r="N2321" s="180" t="s">
        <v>3255</v>
      </c>
      <c r="O2321" s="180" t="s">
        <v>7173</v>
      </c>
      <c r="P2321" s="180" t="s">
        <v>36</v>
      </c>
      <c r="Q2321" s="180" t="s">
        <v>7172</v>
      </c>
      <c r="S2321" s="180" t="s">
        <v>672</v>
      </c>
      <c r="T2321" s="180" t="s">
        <v>2098</v>
      </c>
      <c r="U2321" s="180" t="s">
        <v>2100</v>
      </c>
      <c r="V2321" s="180" t="s">
        <v>2099</v>
      </c>
      <c r="W2321" s="180" t="s">
        <v>3046</v>
      </c>
      <c r="X2321" s="180" t="s">
        <v>8542</v>
      </c>
      <c r="Y2321" s="180" t="s">
        <v>7737</v>
      </c>
      <c r="Z2321" s="180" t="s">
        <v>224</v>
      </c>
    </row>
    <row r="2322" spans="14:26" x14ac:dyDescent="0.35">
      <c r="N2322" s="180" t="s">
        <v>3255</v>
      </c>
      <c r="O2322" s="180" t="s">
        <v>7198</v>
      </c>
      <c r="P2322" s="180" t="s">
        <v>36</v>
      </c>
      <c r="Q2322" s="180" t="s">
        <v>7197</v>
      </c>
      <c r="S2322" s="180" t="s">
        <v>672</v>
      </c>
      <c r="T2322" s="180" t="s">
        <v>2098</v>
      </c>
      <c r="U2322" s="180" t="s">
        <v>2100</v>
      </c>
      <c r="V2322" s="180" t="s">
        <v>2099</v>
      </c>
      <c r="W2322" s="180" t="s">
        <v>3046</v>
      </c>
      <c r="X2322" s="180" t="s">
        <v>8541</v>
      </c>
      <c r="Y2322" s="180" t="s">
        <v>8540</v>
      </c>
      <c r="Z2322" s="180" t="s">
        <v>224</v>
      </c>
    </row>
    <row r="2323" spans="14:26" x14ac:dyDescent="0.35">
      <c r="N2323" s="180" t="s">
        <v>3255</v>
      </c>
      <c r="O2323" s="180" t="s">
        <v>7187</v>
      </c>
      <c r="P2323" s="180" t="s">
        <v>36</v>
      </c>
      <c r="Q2323" s="180" t="s">
        <v>7186</v>
      </c>
      <c r="S2323" s="180" t="s">
        <v>672</v>
      </c>
      <c r="T2323" s="180" t="s">
        <v>2098</v>
      </c>
      <c r="U2323" s="180" t="s">
        <v>2100</v>
      </c>
      <c r="V2323" s="180" t="s">
        <v>2099</v>
      </c>
      <c r="W2323" s="180" t="s">
        <v>3046</v>
      </c>
      <c r="X2323" s="180" t="s">
        <v>8562</v>
      </c>
      <c r="Y2323" s="180" t="s">
        <v>8561</v>
      </c>
      <c r="Z2323" s="180" t="s">
        <v>224</v>
      </c>
    </row>
    <row r="2324" spans="14:26" x14ac:dyDescent="0.35">
      <c r="N2324" s="180" t="s">
        <v>3255</v>
      </c>
      <c r="O2324" s="180" t="s">
        <v>7225</v>
      </c>
      <c r="P2324" s="180" t="s">
        <v>36</v>
      </c>
      <c r="Q2324" s="180" t="s">
        <v>7224</v>
      </c>
      <c r="S2324" s="180" t="s">
        <v>672</v>
      </c>
      <c r="T2324" s="180" t="s">
        <v>2098</v>
      </c>
      <c r="U2324" s="180" t="s">
        <v>2100</v>
      </c>
      <c r="V2324" s="180" t="s">
        <v>2099</v>
      </c>
      <c r="W2324" s="180" t="s">
        <v>3046</v>
      </c>
      <c r="X2324" s="180" t="s">
        <v>8537</v>
      </c>
      <c r="Y2324" s="180" t="s">
        <v>3912</v>
      </c>
      <c r="Z2324" s="180" t="s">
        <v>224</v>
      </c>
    </row>
    <row r="2325" spans="14:26" x14ac:dyDescent="0.35">
      <c r="N2325" s="180" t="s">
        <v>3255</v>
      </c>
      <c r="O2325" s="180" t="s">
        <v>7229</v>
      </c>
      <c r="P2325" s="180" t="s">
        <v>36</v>
      </c>
      <c r="Q2325" s="180" t="s">
        <v>7228</v>
      </c>
      <c r="S2325" s="180" t="s">
        <v>672</v>
      </c>
      <c r="T2325" s="180" t="s">
        <v>2098</v>
      </c>
      <c r="U2325" s="180" t="s">
        <v>2100</v>
      </c>
      <c r="V2325" s="180" t="s">
        <v>2099</v>
      </c>
      <c r="W2325" s="180" t="s">
        <v>3046</v>
      </c>
      <c r="X2325" s="180" t="s">
        <v>8544</v>
      </c>
      <c r="Y2325" s="180" t="s">
        <v>8543</v>
      </c>
      <c r="Z2325" s="180" t="s">
        <v>224</v>
      </c>
    </row>
    <row r="2326" spans="14:26" x14ac:dyDescent="0.35">
      <c r="N2326" s="180" t="s">
        <v>3255</v>
      </c>
      <c r="O2326" s="180" t="s">
        <v>7166</v>
      </c>
      <c r="P2326" s="180" t="s">
        <v>36</v>
      </c>
      <c r="Q2326" s="180" t="s">
        <v>7165</v>
      </c>
      <c r="S2326" s="180" t="s">
        <v>672</v>
      </c>
      <c r="T2326" s="180" t="s">
        <v>2098</v>
      </c>
      <c r="U2326" s="180" t="s">
        <v>2100</v>
      </c>
      <c r="V2326" s="180" t="s">
        <v>2099</v>
      </c>
      <c r="W2326" s="180" t="s">
        <v>3046</v>
      </c>
      <c r="X2326" s="180" t="s">
        <v>8548</v>
      </c>
      <c r="Y2326" s="180" t="s">
        <v>8547</v>
      </c>
      <c r="Z2326" s="180" t="s">
        <v>224</v>
      </c>
    </row>
    <row r="2327" spans="14:26" x14ac:dyDescent="0.35">
      <c r="N2327" s="180" t="s">
        <v>3255</v>
      </c>
      <c r="O2327" s="180" t="s">
        <v>5082</v>
      </c>
      <c r="P2327" s="180" t="s">
        <v>36</v>
      </c>
      <c r="Q2327" s="180" t="s">
        <v>7175</v>
      </c>
      <c r="S2327" s="180" t="s">
        <v>672</v>
      </c>
      <c r="T2327" s="180" t="s">
        <v>2098</v>
      </c>
      <c r="U2327" s="180" t="s">
        <v>2100</v>
      </c>
      <c r="V2327" s="180" t="s">
        <v>2099</v>
      </c>
      <c r="W2327" s="180" t="s">
        <v>3046</v>
      </c>
      <c r="X2327" s="180" t="s">
        <v>8560</v>
      </c>
      <c r="Y2327" s="180" t="s">
        <v>8559</v>
      </c>
      <c r="Z2327" s="180" t="s">
        <v>224</v>
      </c>
    </row>
    <row r="2328" spans="14:26" x14ac:dyDescent="0.35">
      <c r="N2328" s="180" t="s">
        <v>3255</v>
      </c>
      <c r="O2328" s="180" t="s">
        <v>7163</v>
      </c>
      <c r="P2328" s="180" t="s">
        <v>36</v>
      </c>
      <c r="Q2328" s="180" t="s">
        <v>7162</v>
      </c>
      <c r="S2328" s="180" t="s">
        <v>672</v>
      </c>
      <c r="T2328" s="180" t="s">
        <v>2098</v>
      </c>
      <c r="U2328" s="180" t="s">
        <v>2100</v>
      </c>
      <c r="V2328" s="180" t="s">
        <v>2099</v>
      </c>
      <c r="W2328" s="180" t="s">
        <v>3046</v>
      </c>
      <c r="X2328" s="180" t="s">
        <v>8550</v>
      </c>
      <c r="Y2328" s="180" t="s">
        <v>8549</v>
      </c>
      <c r="Z2328" s="180" t="s">
        <v>224</v>
      </c>
    </row>
    <row r="2329" spans="14:26" x14ac:dyDescent="0.35">
      <c r="N2329" s="180" t="s">
        <v>3255</v>
      </c>
      <c r="O2329" s="180" t="s">
        <v>7211</v>
      </c>
      <c r="P2329" s="180" t="s">
        <v>36</v>
      </c>
      <c r="Q2329" s="180" t="s">
        <v>7210</v>
      </c>
      <c r="S2329" s="180" t="s">
        <v>672</v>
      </c>
      <c r="T2329" s="180" t="s">
        <v>2098</v>
      </c>
      <c r="U2329" s="180" t="s">
        <v>2100</v>
      </c>
      <c r="V2329" s="180" t="s">
        <v>2099</v>
      </c>
      <c r="W2329" s="180" t="s">
        <v>3046</v>
      </c>
      <c r="X2329" s="180" t="s">
        <v>8552</v>
      </c>
      <c r="Y2329" s="180" t="s">
        <v>8551</v>
      </c>
      <c r="Z2329" s="180" t="s">
        <v>224</v>
      </c>
    </row>
    <row r="2330" spans="14:26" x14ac:dyDescent="0.35">
      <c r="N2330" s="180" t="s">
        <v>3255</v>
      </c>
      <c r="O2330" s="180" t="s">
        <v>7208</v>
      </c>
      <c r="P2330" s="180" t="s">
        <v>36</v>
      </c>
      <c r="Q2330" s="180" t="s">
        <v>7207</v>
      </c>
      <c r="S2330" s="180" t="s">
        <v>672</v>
      </c>
      <c r="T2330" s="180" t="s">
        <v>2098</v>
      </c>
      <c r="U2330" s="180" t="s">
        <v>2100</v>
      </c>
      <c r="V2330" s="180" t="s">
        <v>2099</v>
      </c>
      <c r="W2330" s="180" t="s">
        <v>3046</v>
      </c>
      <c r="X2330" s="180" t="s">
        <v>8556</v>
      </c>
      <c r="Y2330" s="180" t="s">
        <v>3076</v>
      </c>
      <c r="Z2330" s="180" t="s">
        <v>224</v>
      </c>
    </row>
    <row r="2331" spans="14:26" x14ac:dyDescent="0.35">
      <c r="N2331" s="180" t="s">
        <v>3255</v>
      </c>
      <c r="O2331" s="180" t="s">
        <v>7218</v>
      </c>
      <c r="P2331" s="180" t="s">
        <v>36</v>
      </c>
      <c r="Q2331" s="180" t="s">
        <v>7217</v>
      </c>
      <c r="S2331" s="180" t="s">
        <v>672</v>
      </c>
      <c r="T2331" s="180" t="s">
        <v>2098</v>
      </c>
      <c r="U2331" s="180" t="s">
        <v>2100</v>
      </c>
      <c r="V2331" s="180" t="s">
        <v>2099</v>
      </c>
      <c r="W2331" s="180" t="s">
        <v>3046</v>
      </c>
      <c r="X2331" s="180" t="s">
        <v>8546</v>
      </c>
      <c r="Y2331" s="180" t="s">
        <v>8545</v>
      </c>
      <c r="Z2331" s="180" t="s">
        <v>224</v>
      </c>
    </row>
    <row r="2332" spans="14:26" x14ac:dyDescent="0.35">
      <c r="N2332" s="180" t="s">
        <v>3255</v>
      </c>
      <c r="O2332" s="180" t="s">
        <v>7214</v>
      </c>
      <c r="P2332" s="180" t="s">
        <v>36</v>
      </c>
      <c r="Q2332" s="180" t="s">
        <v>7213</v>
      </c>
      <c r="S2332" s="180" t="s">
        <v>672</v>
      </c>
      <c r="T2332" s="180" t="s">
        <v>2098</v>
      </c>
      <c r="U2332" s="180" t="s">
        <v>2100</v>
      </c>
      <c r="V2332" s="180" t="s">
        <v>2099</v>
      </c>
      <c r="W2332" s="180" t="s">
        <v>3046</v>
      </c>
      <c r="X2332" s="180" t="s">
        <v>8534</v>
      </c>
      <c r="Y2332" s="180" t="s">
        <v>1074</v>
      </c>
      <c r="Z2332" s="180" t="s">
        <v>224</v>
      </c>
    </row>
    <row r="2333" spans="14:26" x14ac:dyDescent="0.35">
      <c r="N2333" s="180" t="s">
        <v>3255</v>
      </c>
      <c r="O2333" s="180" t="s">
        <v>7201</v>
      </c>
      <c r="P2333" s="180" t="s">
        <v>36</v>
      </c>
      <c r="Q2333" s="180" t="s">
        <v>7200</v>
      </c>
      <c r="S2333" s="180" t="s">
        <v>672</v>
      </c>
      <c r="T2333" s="180" t="s">
        <v>2098</v>
      </c>
      <c r="U2333" s="180" t="s">
        <v>2100</v>
      </c>
      <c r="V2333" s="180" t="s">
        <v>2099</v>
      </c>
      <c r="W2333" s="180" t="s">
        <v>3046</v>
      </c>
      <c r="X2333" s="180" t="s">
        <v>8539</v>
      </c>
      <c r="Y2333" s="180" t="s">
        <v>8538</v>
      </c>
      <c r="Z2333" s="180" t="s">
        <v>224</v>
      </c>
    </row>
    <row r="2334" spans="14:26" x14ac:dyDescent="0.35">
      <c r="N2334" s="180" t="s">
        <v>3255</v>
      </c>
      <c r="O2334" s="180" t="s">
        <v>7222</v>
      </c>
      <c r="P2334" s="180" t="s">
        <v>36</v>
      </c>
      <c r="Q2334" s="180" t="s">
        <v>7221</v>
      </c>
      <c r="S2334" s="180" t="s">
        <v>672</v>
      </c>
      <c r="T2334" s="180" t="s">
        <v>2098</v>
      </c>
      <c r="U2334" s="180" t="s">
        <v>2100</v>
      </c>
      <c r="V2334" s="180" t="s">
        <v>2099</v>
      </c>
      <c r="W2334" s="180" t="s">
        <v>3046</v>
      </c>
      <c r="X2334" s="180" t="s">
        <v>8555</v>
      </c>
      <c r="Y2334" s="180" t="s">
        <v>5753</v>
      </c>
      <c r="Z2334" s="180" t="s">
        <v>224</v>
      </c>
    </row>
    <row r="2335" spans="14:26" x14ac:dyDescent="0.35">
      <c r="N2335" s="180" t="s">
        <v>3255</v>
      </c>
      <c r="O2335" s="180" t="s">
        <v>7190</v>
      </c>
      <c r="P2335" s="180" t="s">
        <v>36</v>
      </c>
      <c r="Q2335" s="180" t="s">
        <v>7189</v>
      </c>
      <c r="S2335" s="180" t="s">
        <v>672</v>
      </c>
      <c r="T2335" s="180" t="s">
        <v>2098</v>
      </c>
      <c r="U2335" s="180" t="s">
        <v>2100</v>
      </c>
      <c r="V2335" s="180" t="s">
        <v>2099</v>
      </c>
      <c r="W2335" s="180" t="s">
        <v>3046</v>
      </c>
      <c r="X2335" s="180" t="s">
        <v>8536</v>
      </c>
      <c r="Y2335" s="180" t="s">
        <v>8535</v>
      </c>
      <c r="Z2335" s="180" t="s">
        <v>224</v>
      </c>
    </row>
    <row r="2336" spans="14:26" x14ac:dyDescent="0.35">
      <c r="N2336" s="180" t="s">
        <v>3255</v>
      </c>
      <c r="O2336" s="180" t="s">
        <v>7194</v>
      </c>
      <c r="P2336" s="180" t="s">
        <v>36</v>
      </c>
      <c r="Q2336" s="180" t="s">
        <v>7193</v>
      </c>
      <c r="S2336" s="180" t="s">
        <v>672</v>
      </c>
      <c r="T2336" s="180" t="s">
        <v>2098</v>
      </c>
      <c r="U2336" s="180" t="s">
        <v>2100</v>
      </c>
      <c r="V2336" s="180" t="s">
        <v>2099</v>
      </c>
      <c r="W2336" s="180" t="s">
        <v>3046</v>
      </c>
      <c r="X2336" s="180" t="s">
        <v>8533</v>
      </c>
      <c r="Y2336" s="180" t="s">
        <v>8532</v>
      </c>
      <c r="Z2336" s="180" t="s">
        <v>224</v>
      </c>
    </row>
    <row r="2337" spans="14:26" x14ac:dyDescent="0.35">
      <c r="N2337" s="180" t="s">
        <v>3255</v>
      </c>
      <c r="O2337" s="180" t="s">
        <v>7183</v>
      </c>
      <c r="P2337" s="180" t="s">
        <v>36</v>
      </c>
      <c r="Q2337" s="180" t="s">
        <v>7182</v>
      </c>
      <c r="S2337" s="180" t="s">
        <v>672</v>
      </c>
      <c r="T2337" s="180" t="s">
        <v>2098</v>
      </c>
      <c r="U2337" s="180" t="s">
        <v>2100</v>
      </c>
      <c r="V2337" s="180" t="s">
        <v>2099</v>
      </c>
      <c r="W2337" s="180" t="s">
        <v>3072</v>
      </c>
      <c r="X2337" s="180" t="s">
        <v>8578</v>
      </c>
      <c r="Y2337" s="180" t="s">
        <v>3072</v>
      </c>
      <c r="Z2337" s="180" t="s">
        <v>226</v>
      </c>
    </row>
    <row r="2338" spans="14:26" x14ac:dyDescent="0.35">
      <c r="N2338" s="180" t="s">
        <v>3255</v>
      </c>
      <c r="O2338" s="180" t="s">
        <v>7204</v>
      </c>
      <c r="P2338" s="180" t="s">
        <v>36</v>
      </c>
      <c r="Q2338" s="180" t="s">
        <v>7203</v>
      </c>
      <c r="S2338" s="180" t="s">
        <v>672</v>
      </c>
      <c r="T2338" s="180" t="s">
        <v>2098</v>
      </c>
      <c r="U2338" s="180" t="s">
        <v>2100</v>
      </c>
      <c r="V2338" s="180" t="s">
        <v>2099</v>
      </c>
      <c r="W2338" s="180" t="s">
        <v>3072</v>
      </c>
      <c r="X2338" s="180" t="s">
        <v>8571</v>
      </c>
      <c r="Y2338" s="180" t="s">
        <v>5723</v>
      </c>
      <c r="Z2338" s="180" t="s">
        <v>226</v>
      </c>
    </row>
    <row r="2339" spans="14:26" x14ac:dyDescent="0.35">
      <c r="N2339" s="180" t="s">
        <v>3217</v>
      </c>
      <c r="O2339" s="180" t="s">
        <v>8094</v>
      </c>
      <c r="P2339" s="180" t="s">
        <v>332</v>
      </c>
      <c r="Q2339" s="180" t="s">
        <v>8093</v>
      </c>
      <c r="S2339" s="180" t="s">
        <v>672</v>
      </c>
      <c r="T2339" s="180" t="s">
        <v>2098</v>
      </c>
      <c r="U2339" s="180" t="s">
        <v>2100</v>
      </c>
      <c r="V2339" s="180" t="s">
        <v>2099</v>
      </c>
      <c r="W2339" s="180" t="s">
        <v>3072</v>
      </c>
      <c r="X2339" s="180" t="s">
        <v>8577</v>
      </c>
      <c r="Y2339" s="180" t="s">
        <v>8576</v>
      </c>
      <c r="Z2339" s="180" t="s">
        <v>226</v>
      </c>
    </row>
    <row r="2340" spans="14:26" x14ac:dyDescent="0.35">
      <c r="N2340" s="180" t="s">
        <v>3217</v>
      </c>
      <c r="O2340" s="180" t="s">
        <v>8113</v>
      </c>
      <c r="P2340" s="180" t="s">
        <v>332</v>
      </c>
      <c r="Q2340" s="180" t="s">
        <v>8112</v>
      </c>
      <c r="S2340" s="180" t="s">
        <v>672</v>
      </c>
      <c r="T2340" s="180" t="s">
        <v>2098</v>
      </c>
      <c r="U2340" s="180" t="s">
        <v>2100</v>
      </c>
      <c r="V2340" s="180" t="s">
        <v>2099</v>
      </c>
      <c r="W2340" s="180" t="s">
        <v>3072</v>
      </c>
      <c r="X2340" s="180" t="s">
        <v>8564</v>
      </c>
      <c r="Y2340" s="180" t="s">
        <v>8563</v>
      </c>
      <c r="Z2340" s="180" t="s">
        <v>226</v>
      </c>
    </row>
    <row r="2341" spans="14:26" x14ac:dyDescent="0.35">
      <c r="N2341" s="180" t="s">
        <v>3217</v>
      </c>
      <c r="O2341" s="180" t="s">
        <v>8098</v>
      </c>
      <c r="P2341" s="180" t="s">
        <v>332</v>
      </c>
      <c r="Q2341" s="180" t="s">
        <v>8097</v>
      </c>
      <c r="S2341" s="180" t="s">
        <v>672</v>
      </c>
      <c r="T2341" s="180" t="s">
        <v>2098</v>
      </c>
      <c r="U2341" s="180" t="s">
        <v>2100</v>
      </c>
      <c r="V2341" s="180" t="s">
        <v>2099</v>
      </c>
      <c r="W2341" s="180" t="s">
        <v>3072</v>
      </c>
      <c r="X2341" s="180" t="s">
        <v>8570</v>
      </c>
      <c r="Y2341" s="180" t="s">
        <v>8569</v>
      </c>
      <c r="Z2341" s="180" t="s">
        <v>226</v>
      </c>
    </row>
    <row r="2342" spans="14:26" x14ac:dyDescent="0.35">
      <c r="N2342" s="180" t="s">
        <v>3217</v>
      </c>
      <c r="O2342" s="180" t="s">
        <v>8106</v>
      </c>
      <c r="P2342" s="180" t="s">
        <v>332</v>
      </c>
      <c r="Q2342" s="180" t="s">
        <v>8105</v>
      </c>
      <c r="S2342" s="180" t="s">
        <v>672</v>
      </c>
      <c r="T2342" s="180" t="s">
        <v>2098</v>
      </c>
      <c r="U2342" s="180" t="s">
        <v>2100</v>
      </c>
      <c r="V2342" s="180" t="s">
        <v>2099</v>
      </c>
      <c r="W2342" s="180" t="s">
        <v>3072</v>
      </c>
      <c r="X2342" s="180" t="s">
        <v>8575</v>
      </c>
      <c r="Y2342" s="180" t="s">
        <v>8574</v>
      </c>
      <c r="Z2342" s="180" t="s">
        <v>226</v>
      </c>
    </row>
    <row r="2343" spans="14:26" x14ac:dyDescent="0.35">
      <c r="N2343" s="180" t="s">
        <v>3217</v>
      </c>
      <c r="O2343" s="180" t="s">
        <v>934</v>
      </c>
      <c r="P2343" s="180" t="s">
        <v>332</v>
      </c>
      <c r="Q2343" s="180" t="s">
        <v>8111</v>
      </c>
      <c r="S2343" s="180" t="s">
        <v>672</v>
      </c>
      <c r="T2343" s="180" t="s">
        <v>2098</v>
      </c>
      <c r="U2343" s="180" t="s">
        <v>2100</v>
      </c>
      <c r="V2343" s="180" t="s">
        <v>2099</v>
      </c>
      <c r="W2343" s="180" t="s">
        <v>3072</v>
      </c>
      <c r="X2343" s="180" t="s">
        <v>8573</v>
      </c>
      <c r="Y2343" s="180" t="s">
        <v>8572</v>
      </c>
      <c r="Z2343" s="180" t="s">
        <v>226</v>
      </c>
    </row>
    <row r="2344" spans="14:26" x14ac:dyDescent="0.35">
      <c r="N2344" s="180" t="s">
        <v>3217</v>
      </c>
      <c r="O2344" s="180" t="s">
        <v>8090</v>
      </c>
      <c r="P2344" s="180" t="s">
        <v>332</v>
      </c>
      <c r="Q2344" s="180" t="s">
        <v>8089</v>
      </c>
      <c r="S2344" s="180" t="s">
        <v>672</v>
      </c>
      <c r="T2344" s="180" t="s">
        <v>2098</v>
      </c>
      <c r="U2344" s="180" t="s">
        <v>2100</v>
      </c>
      <c r="V2344" s="180" t="s">
        <v>2099</v>
      </c>
      <c r="W2344" s="180" t="s">
        <v>3072</v>
      </c>
      <c r="X2344" s="180" t="s">
        <v>8580</v>
      </c>
      <c r="Y2344" s="180" t="s">
        <v>8579</v>
      </c>
      <c r="Z2344" s="180" t="s">
        <v>226</v>
      </c>
    </row>
    <row r="2345" spans="14:26" x14ac:dyDescent="0.35">
      <c r="N2345" s="180" t="s">
        <v>3217</v>
      </c>
      <c r="O2345" s="180" t="s">
        <v>8102</v>
      </c>
      <c r="P2345" s="180" t="s">
        <v>332</v>
      </c>
      <c r="Q2345" s="180" t="s">
        <v>8101</v>
      </c>
      <c r="S2345" s="180" t="s">
        <v>672</v>
      </c>
      <c r="T2345" s="180" t="s">
        <v>2098</v>
      </c>
      <c r="U2345" s="180" t="s">
        <v>2100</v>
      </c>
      <c r="V2345" s="180" t="s">
        <v>2099</v>
      </c>
      <c r="W2345" s="180" t="s">
        <v>3072</v>
      </c>
      <c r="X2345" s="180" t="s">
        <v>8566</v>
      </c>
      <c r="Y2345" s="180" t="s">
        <v>8565</v>
      </c>
      <c r="Z2345" s="180" t="s">
        <v>226</v>
      </c>
    </row>
    <row r="2346" spans="14:26" x14ac:dyDescent="0.35">
      <c r="N2346" s="180" t="s">
        <v>3217</v>
      </c>
      <c r="O2346" s="180" t="s">
        <v>8110</v>
      </c>
      <c r="P2346" s="180" t="s">
        <v>332</v>
      </c>
      <c r="Q2346" s="180" t="s">
        <v>8109</v>
      </c>
      <c r="S2346" s="180" t="s">
        <v>672</v>
      </c>
      <c r="T2346" s="180" t="s">
        <v>2098</v>
      </c>
      <c r="U2346" s="180" t="s">
        <v>2100</v>
      </c>
      <c r="V2346" s="180" t="s">
        <v>2099</v>
      </c>
      <c r="W2346" s="180" t="s">
        <v>3072</v>
      </c>
      <c r="X2346" s="180" t="s">
        <v>8568</v>
      </c>
      <c r="Y2346" s="180" t="s">
        <v>8567</v>
      </c>
      <c r="Z2346" s="180" t="s">
        <v>226</v>
      </c>
    </row>
    <row r="2347" spans="14:26" x14ac:dyDescent="0.35">
      <c r="N2347" s="180" t="s">
        <v>3217</v>
      </c>
      <c r="O2347" s="180" t="s">
        <v>8108</v>
      </c>
      <c r="P2347" s="180" t="s">
        <v>332</v>
      </c>
      <c r="Q2347" s="180" t="s">
        <v>8107</v>
      </c>
      <c r="S2347" s="180" t="s">
        <v>672</v>
      </c>
      <c r="T2347" s="180" t="s">
        <v>2098</v>
      </c>
      <c r="U2347" s="180" t="s">
        <v>2100</v>
      </c>
      <c r="V2347" s="180" t="s">
        <v>2099</v>
      </c>
      <c r="W2347" s="180" t="s">
        <v>3068</v>
      </c>
      <c r="X2347" s="180" t="s">
        <v>8581</v>
      </c>
      <c r="Y2347" s="180" t="s">
        <v>8582</v>
      </c>
      <c r="Z2347" s="180" t="s">
        <v>230</v>
      </c>
    </row>
    <row r="2348" spans="14:26" x14ac:dyDescent="0.35">
      <c r="N2348" s="180" t="s">
        <v>3180</v>
      </c>
      <c r="O2348" s="180" t="s">
        <v>5173</v>
      </c>
      <c r="P2348" s="180" t="s">
        <v>86</v>
      </c>
      <c r="Q2348" s="180" t="s">
        <v>5172</v>
      </c>
      <c r="S2348" s="180" t="s">
        <v>672</v>
      </c>
      <c r="T2348" s="180" t="s">
        <v>2098</v>
      </c>
      <c r="U2348" s="180" t="s">
        <v>2100</v>
      </c>
      <c r="V2348" s="180" t="s">
        <v>2099</v>
      </c>
      <c r="W2348" s="180" t="s">
        <v>3068</v>
      </c>
      <c r="X2348" s="180" t="s">
        <v>8583</v>
      </c>
      <c r="Y2348" s="180" t="s">
        <v>8584</v>
      </c>
      <c r="Z2348" s="180" t="s">
        <v>230</v>
      </c>
    </row>
    <row r="2349" spans="14:26" x14ac:dyDescent="0.35">
      <c r="N2349" s="180" t="s">
        <v>3180</v>
      </c>
      <c r="O2349" s="180" t="s">
        <v>5153</v>
      </c>
      <c r="P2349" s="180" t="s">
        <v>86</v>
      </c>
      <c r="Q2349" s="180" t="s">
        <v>5152</v>
      </c>
      <c r="S2349" s="180" t="s">
        <v>672</v>
      </c>
      <c r="T2349" s="180" t="s">
        <v>2098</v>
      </c>
      <c r="U2349" s="180" t="s">
        <v>2100</v>
      </c>
      <c r="V2349" s="180" t="s">
        <v>2099</v>
      </c>
      <c r="W2349" s="180" t="s">
        <v>3068</v>
      </c>
      <c r="X2349" s="180" t="s">
        <v>8585</v>
      </c>
      <c r="Y2349" s="180" t="s">
        <v>8586</v>
      </c>
      <c r="Z2349" s="180" t="s">
        <v>230</v>
      </c>
    </row>
    <row r="2350" spans="14:26" x14ac:dyDescent="0.35">
      <c r="N2350" s="180" t="s">
        <v>3180</v>
      </c>
      <c r="O2350" s="180" t="s">
        <v>5155</v>
      </c>
      <c r="P2350" s="180" t="s">
        <v>86</v>
      </c>
      <c r="Q2350" s="180" t="s">
        <v>5154</v>
      </c>
      <c r="S2350" s="180" t="s">
        <v>672</v>
      </c>
      <c r="T2350" s="180" t="s">
        <v>2098</v>
      </c>
      <c r="U2350" s="180" t="s">
        <v>2100</v>
      </c>
      <c r="V2350" s="180" t="s">
        <v>2099</v>
      </c>
      <c r="W2350" s="180" t="s">
        <v>3068</v>
      </c>
      <c r="X2350" s="180" t="s">
        <v>8587</v>
      </c>
      <c r="Y2350" s="180" t="s">
        <v>4640</v>
      </c>
      <c r="Z2350" s="180" t="s">
        <v>230</v>
      </c>
    </row>
    <row r="2351" spans="14:26" x14ac:dyDescent="0.35">
      <c r="N2351" s="180" t="s">
        <v>3180</v>
      </c>
      <c r="O2351" s="180" t="s">
        <v>5167</v>
      </c>
      <c r="P2351" s="180" t="s">
        <v>86</v>
      </c>
      <c r="Q2351" s="180" t="s">
        <v>5166</v>
      </c>
      <c r="S2351" s="180" t="s">
        <v>672</v>
      </c>
      <c r="T2351" s="180" t="s">
        <v>2098</v>
      </c>
      <c r="U2351" s="180" t="s">
        <v>2100</v>
      </c>
      <c r="V2351" s="180" t="s">
        <v>2099</v>
      </c>
      <c r="W2351" s="180" t="s">
        <v>3068</v>
      </c>
      <c r="X2351" s="180" t="s">
        <v>8588</v>
      </c>
      <c r="Y2351" s="180" t="s">
        <v>1788</v>
      </c>
      <c r="Z2351" s="180" t="s">
        <v>230</v>
      </c>
    </row>
    <row r="2352" spans="14:26" x14ac:dyDescent="0.35">
      <c r="N2352" s="180" t="s">
        <v>3180</v>
      </c>
      <c r="O2352" s="180" t="s">
        <v>5180</v>
      </c>
      <c r="P2352" s="180" t="s">
        <v>86</v>
      </c>
      <c r="Q2352" s="180" t="s">
        <v>5179</v>
      </c>
      <c r="S2352" s="180" t="s">
        <v>672</v>
      </c>
      <c r="T2352" s="180" t="s">
        <v>2098</v>
      </c>
      <c r="U2352" s="180" t="s">
        <v>2100</v>
      </c>
      <c r="V2352" s="180" t="s">
        <v>2099</v>
      </c>
      <c r="W2352" s="180" t="s">
        <v>3068</v>
      </c>
      <c r="X2352" s="180" t="s">
        <v>8589</v>
      </c>
      <c r="Y2352" s="180" t="s">
        <v>8590</v>
      </c>
      <c r="Z2352" s="180" t="s">
        <v>230</v>
      </c>
    </row>
    <row r="2353" spans="14:26" x14ac:dyDescent="0.35">
      <c r="N2353" s="180" t="s">
        <v>3180</v>
      </c>
      <c r="O2353" s="180" t="s">
        <v>5145</v>
      </c>
      <c r="P2353" s="180" t="s">
        <v>86</v>
      </c>
      <c r="Q2353" s="180" t="s">
        <v>5144</v>
      </c>
      <c r="S2353" s="180" t="s">
        <v>672</v>
      </c>
      <c r="T2353" s="180" t="s">
        <v>2098</v>
      </c>
      <c r="U2353" s="180" t="s">
        <v>2100</v>
      </c>
      <c r="V2353" s="180" t="s">
        <v>2099</v>
      </c>
      <c r="W2353" s="180" t="s">
        <v>3068</v>
      </c>
      <c r="X2353" s="180" t="s">
        <v>8591</v>
      </c>
      <c r="Y2353" s="180" t="s">
        <v>7030</v>
      </c>
      <c r="Z2353" s="180" t="s">
        <v>230</v>
      </c>
    </row>
    <row r="2354" spans="14:26" x14ac:dyDescent="0.35">
      <c r="N2354" s="180" t="s">
        <v>3180</v>
      </c>
      <c r="O2354" s="180" t="s">
        <v>5198</v>
      </c>
      <c r="P2354" s="180" t="s">
        <v>86</v>
      </c>
      <c r="Q2354" s="180" t="s">
        <v>5197</v>
      </c>
      <c r="S2354" s="180" t="s">
        <v>672</v>
      </c>
      <c r="T2354" s="180" t="s">
        <v>2098</v>
      </c>
      <c r="U2354" s="180" t="s">
        <v>2100</v>
      </c>
      <c r="V2354" s="180" t="s">
        <v>2099</v>
      </c>
      <c r="W2354" s="180" t="s">
        <v>3068</v>
      </c>
      <c r="X2354" s="180" t="s">
        <v>8592</v>
      </c>
      <c r="Y2354" s="180" t="s">
        <v>8593</v>
      </c>
      <c r="Z2354" s="180" t="s">
        <v>230</v>
      </c>
    </row>
    <row r="2355" spans="14:26" x14ac:dyDescent="0.35">
      <c r="N2355" s="180" t="s">
        <v>3180</v>
      </c>
      <c r="O2355" s="180" t="s">
        <v>5210</v>
      </c>
      <c r="P2355" s="180" t="s">
        <v>86</v>
      </c>
      <c r="Q2355" s="180" t="s">
        <v>5209</v>
      </c>
      <c r="S2355" s="180" t="s">
        <v>672</v>
      </c>
      <c r="T2355" s="180" t="s">
        <v>2098</v>
      </c>
      <c r="U2355" s="180" t="s">
        <v>2100</v>
      </c>
      <c r="V2355" s="180" t="s">
        <v>2099</v>
      </c>
      <c r="W2355" s="180" t="s">
        <v>3068</v>
      </c>
      <c r="X2355" s="180" t="s">
        <v>8594</v>
      </c>
      <c r="Y2355" s="180" t="s">
        <v>3013</v>
      </c>
      <c r="Z2355" s="180" t="s">
        <v>230</v>
      </c>
    </row>
    <row r="2356" spans="14:26" x14ac:dyDescent="0.35">
      <c r="N2356" s="180" t="s">
        <v>3180</v>
      </c>
      <c r="O2356" s="180" t="s">
        <v>5184</v>
      </c>
      <c r="P2356" s="180" t="s">
        <v>86</v>
      </c>
      <c r="Q2356" s="180" t="s">
        <v>5183</v>
      </c>
      <c r="S2356" s="180" t="s">
        <v>672</v>
      </c>
      <c r="T2356" s="180" t="s">
        <v>2098</v>
      </c>
      <c r="U2356" s="180" t="s">
        <v>2100</v>
      </c>
      <c r="V2356" s="180" t="s">
        <v>2099</v>
      </c>
      <c r="W2356" s="180" t="s">
        <v>3068</v>
      </c>
      <c r="X2356" s="180" t="s">
        <v>8595</v>
      </c>
      <c r="Y2356" s="180" t="s">
        <v>8596</v>
      </c>
      <c r="Z2356" s="180" t="s">
        <v>230</v>
      </c>
    </row>
    <row r="2357" spans="14:26" x14ac:dyDescent="0.35">
      <c r="N2357" s="180" t="s">
        <v>3180</v>
      </c>
      <c r="O2357" s="180" t="s">
        <v>5187</v>
      </c>
      <c r="P2357" s="180" t="s">
        <v>86</v>
      </c>
      <c r="Q2357" s="180" t="s">
        <v>5186</v>
      </c>
      <c r="S2357" s="180" t="s">
        <v>672</v>
      </c>
      <c r="T2357" s="180" t="s">
        <v>2098</v>
      </c>
      <c r="U2357" s="180" t="s">
        <v>2100</v>
      </c>
      <c r="V2357" s="180" t="s">
        <v>2099</v>
      </c>
      <c r="W2357" s="180" t="s">
        <v>3068</v>
      </c>
      <c r="X2357" s="180" t="s">
        <v>8597</v>
      </c>
      <c r="Y2357" s="180" t="s">
        <v>8598</v>
      </c>
      <c r="Z2357" s="180" t="s">
        <v>230</v>
      </c>
    </row>
    <row r="2358" spans="14:26" x14ac:dyDescent="0.35">
      <c r="N2358" s="180" t="s">
        <v>3180</v>
      </c>
      <c r="O2358" s="180" t="s">
        <v>2490</v>
      </c>
      <c r="P2358" s="180" t="s">
        <v>86</v>
      </c>
      <c r="Q2358" s="180" t="s">
        <v>5143</v>
      </c>
      <c r="S2358" s="180" t="s">
        <v>672</v>
      </c>
      <c r="T2358" s="180" t="s">
        <v>2098</v>
      </c>
      <c r="U2358" s="180" t="s">
        <v>2100</v>
      </c>
      <c r="V2358" s="180" t="s">
        <v>2099</v>
      </c>
      <c r="W2358" s="180" t="s">
        <v>3068</v>
      </c>
      <c r="X2358" s="180" t="s">
        <v>8599</v>
      </c>
      <c r="Y2358" s="180" t="s">
        <v>7058</v>
      </c>
      <c r="Z2358" s="180" t="s">
        <v>230</v>
      </c>
    </row>
    <row r="2359" spans="14:26" x14ac:dyDescent="0.35">
      <c r="N2359" s="180" t="s">
        <v>3180</v>
      </c>
      <c r="O2359" s="180" t="s">
        <v>5169</v>
      </c>
      <c r="P2359" s="180" t="s">
        <v>86</v>
      </c>
      <c r="Q2359" s="180" t="s">
        <v>5168</v>
      </c>
      <c r="S2359" s="180" t="s">
        <v>672</v>
      </c>
      <c r="T2359" s="180" t="s">
        <v>2098</v>
      </c>
      <c r="U2359" s="180" t="s">
        <v>2100</v>
      </c>
      <c r="V2359" s="180" t="s">
        <v>2099</v>
      </c>
      <c r="W2359" s="180" t="s">
        <v>3068</v>
      </c>
      <c r="X2359" s="180" t="s">
        <v>8600</v>
      </c>
      <c r="Y2359" s="180" t="s">
        <v>8601</v>
      </c>
      <c r="Z2359" s="180" t="s">
        <v>230</v>
      </c>
    </row>
    <row r="2360" spans="14:26" x14ac:dyDescent="0.35">
      <c r="N2360" s="180" t="s">
        <v>3180</v>
      </c>
      <c r="O2360" s="180" t="s">
        <v>5190</v>
      </c>
      <c r="P2360" s="180" t="s">
        <v>86</v>
      </c>
      <c r="Q2360" s="180" t="s">
        <v>5189</v>
      </c>
      <c r="S2360" s="180" t="s">
        <v>672</v>
      </c>
      <c r="T2360" s="180" t="s">
        <v>2098</v>
      </c>
      <c r="U2360" s="180" t="s">
        <v>2100</v>
      </c>
      <c r="V2360" s="180" t="s">
        <v>2099</v>
      </c>
      <c r="W2360" s="180" t="s">
        <v>3068</v>
      </c>
      <c r="X2360" s="180" t="s">
        <v>8602</v>
      </c>
      <c r="Y2360" s="180" t="s">
        <v>5951</v>
      </c>
      <c r="Z2360" s="180" t="s">
        <v>230</v>
      </c>
    </row>
    <row r="2361" spans="14:26" x14ac:dyDescent="0.35">
      <c r="N2361" s="180" t="s">
        <v>3180</v>
      </c>
      <c r="O2361" s="180" t="s">
        <v>5159</v>
      </c>
      <c r="P2361" s="180" t="s">
        <v>86</v>
      </c>
      <c r="Q2361" s="180" t="s">
        <v>5158</v>
      </c>
      <c r="S2361" s="180" t="s">
        <v>672</v>
      </c>
      <c r="T2361" s="180" t="s">
        <v>2098</v>
      </c>
      <c r="U2361" s="180" t="s">
        <v>2100</v>
      </c>
      <c r="V2361" s="180" t="s">
        <v>2099</v>
      </c>
      <c r="W2361" s="180" t="s">
        <v>3068</v>
      </c>
      <c r="X2361" s="180" t="s">
        <v>8603</v>
      </c>
      <c r="Y2361" s="180" t="s">
        <v>8604</v>
      </c>
      <c r="Z2361" s="180" t="s">
        <v>230</v>
      </c>
    </row>
    <row r="2362" spans="14:26" x14ac:dyDescent="0.35">
      <c r="N2362" s="180" t="s">
        <v>3180</v>
      </c>
      <c r="O2362" s="180" t="s">
        <v>5206</v>
      </c>
      <c r="P2362" s="180" t="s">
        <v>86</v>
      </c>
      <c r="Q2362" s="180" t="s">
        <v>5205</v>
      </c>
      <c r="S2362" s="180" t="s">
        <v>672</v>
      </c>
      <c r="T2362" s="180" t="s">
        <v>2098</v>
      </c>
      <c r="U2362" s="180" t="s">
        <v>2100</v>
      </c>
      <c r="V2362" s="180" t="s">
        <v>2099</v>
      </c>
      <c r="W2362" s="180" t="s">
        <v>3068</v>
      </c>
      <c r="X2362" s="180" t="s">
        <v>8605</v>
      </c>
      <c r="Y2362" s="180" t="s">
        <v>3904</v>
      </c>
      <c r="Z2362" s="180" t="s">
        <v>230</v>
      </c>
    </row>
    <row r="2363" spans="14:26" x14ac:dyDescent="0.35">
      <c r="N2363" s="180" t="s">
        <v>3180</v>
      </c>
      <c r="O2363" s="180" t="s">
        <v>3248</v>
      </c>
      <c r="P2363" s="180" t="s">
        <v>86</v>
      </c>
      <c r="Q2363" s="180" t="s">
        <v>5156</v>
      </c>
      <c r="S2363" s="180" t="s">
        <v>672</v>
      </c>
      <c r="T2363" s="180" t="s">
        <v>2098</v>
      </c>
      <c r="U2363" s="180" t="s">
        <v>2100</v>
      </c>
      <c r="V2363" s="180" t="s">
        <v>2099</v>
      </c>
      <c r="W2363" s="180" t="s">
        <v>3068</v>
      </c>
      <c r="X2363" s="180" t="s">
        <v>8606</v>
      </c>
      <c r="Y2363" s="180" t="s">
        <v>8607</v>
      </c>
      <c r="Z2363" s="180" t="s">
        <v>230</v>
      </c>
    </row>
    <row r="2364" spans="14:26" x14ac:dyDescent="0.35">
      <c r="N2364" s="180" t="s">
        <v>3180</v>
      </c>
      <c r="O2364" s="180" t="s">
        <v>5151</v>
      </c>
      <c r="P2364" s="180" t="s">
        <v>86</v>
      </c>
      <c r="Q2364" s="180" t="s">
        <v>5150</v>
      </c>
      <c r="S2364" s="180" t="s">
        <v>672</v>
      </c>
      <c r="T2364" s="180" t="s">
        <v>2098</v>
      </c>
      <c r="U2364" s="180" t="s">
        <v>2100</v>
      </c>
      <c r="V2364" s="180" t="s">
        <v>2099</v>
      </c>
      <c r="W2364" s="180" t="s">
        <v>3068</v>
      </c>
      <c r="X2364" s="180" t="s">
        <v>8608</v>
      </c>
      <c r="Y2364" s="180" t="s">
        <v>8609</v>
      </c>
      <c r="Z2364" s="180" t="s">
        <v>230</v>
      </c>
    </row>
    <row r="2365" spans="14:26" x14ac:dyDescent="0.35">
      <c r="N2365" s="180" t="s">
        <v>3180</v>
      </c>
      <c r="O2365" s="180" t="s">
        <v>5149</v>
      </c>
      <c r="P2365" s="180" t="s">
        <v>86</v>
      </c>
      <c r="Q2365" s="180" t="s">
        <v>5148</v>
      </c>
      <c r="S2365" s="180" t="s">
        <v>672</v>
      </c>
      <c r="T2365" s="180" t="s">
        <v>2098</v>
      </c>
      <c r="U2365" s="180" t="s">
        <v>2100</v>
      </c>
      <c r="V2365" s="180" t="s">
        <v>2099</v>
      </c>
      <c r="W2365" s="180" t="s">
        <v>3068</v>
      </c>
      <c r="X2365" s="180" t="s">
        <v>8610</v>
      </c>
      <c r="Y2365" s="180" t="s">
        <v>8611</v>
      </c>
      <c r="Z2365" s="180" t="s">
        <v>230</v>
      </c>
    </row>
    <row r="2366" spans="14:26" x14ac:dyDescent="0.35">
      <c r="N2366" s="180" t="s">
        <v>3180</v>
      </c>
      <c r="O2366" s="180" t="s">
        <v>5165</v>
      </c>
      <c r="P2366" s="180" t="s">
        <v>86</v>
      </c>
      <c r="Q2366" s="180" t="s">
        <v>5164</v>
      </c>
      <c r="S2366" s="180" t="s">
        <v>672</v>
      </c>
      <c r="T2366" s="180" t="s">
        <v>2098</v>
      </c>
      <c r="U2366" s="180" t="s">
        <v>2100</v>
      </c>
      <c r="V2366" s="180" t="s">
        <v>2099</v>
      </c>
      <c r="W2366" s="180" t="s">
        <v>3068</v>
      </c>
      <c r="X2366" s="180" t="s">
        <v>8612</v>
      </c>
      <c r="Y2366" s="180" t="s">
        <v>8613</v>
      </c>
      <c r="Z2366" s="180" t="s">
        <v>230</v>
      </c>
    </row>
    <row r="2367" spans="14:26" x14ac:dyDescent="0.35">
      <c r="N2367" s="180" t="s">
        <v>3180</v>
      </c>
      <c r="O2367" s="180" t="s">
        <v>5177</v>
      </c>
      <c r="P2367" s="180" t="s">
        <v>86</v>
      </c>
      <c r="Q2367" s="180" t="s">
        <v>5176</v>
      </c>
      <c r="S2367" s="180" t="s">
        <v>672</v>
      </c>
      <c r="T2367" s="180" t="s">
        <v>2098</v>
      </c>
      <c r="U2367" s="180" t="s">
        <v>2100</v>
      </c>
      <c r="V2367" s="180" t="s">
        <v>2099</v>
      </c>
      <c r="W2367" s="180" t="s">
        <v>3068</v>
      </c>
      <c r="X2367" s="180" t="s">
        <v>8614</v>
      </c>
      <c r="Y2367" s="180" t="s">
        <v>8615</v>
      </c>
      <c r="Z2367" s="180" t="s">
        <v>230</v>
      </c>
    </row>
    <row r="2368" spans="14:26" x14ac:dyDescent="0.35">
      <c r="N2368" s="180" t="s">
        <v>3180</v>
      </c>
      <c r="O2368" s="180" t="s">
        <v>5163</v>
      </c>
      <c r="P2368" s="180" t="s">
        <v>86</v>
      </c>
      <c r="Q2368" s="180" t="s">
        <v>5162</v>
      </c>
      <c r="S2368" s="180" t="s">
        <v>672</v>
      </c>
      <c r="T2368" s="180" t="s">
        <v>2098</v>
      </c>
      <c r="U2368" s="180" t="s">
        <v>2100</v>
      </c>
      <c r="V2368" s="180" t="s">
        <v>2099</v>
      </c>
      <c r="W2368" s="180" t="s">
        <v>3068</v>
      </c>
      <c r="X2368" s="180" t="s">
        <v>8616</v>
      </c>
      <c r="Y2368" s="180" t="s">
        <v>8617</v>
      </c>
      <c r="Z2368" s="180" t="s">
        <v>230</v>
      </c>
    </row>
    <row r="2369" spans="14:26" x14ac:dyDescent="0.35">
      <c r="N2369" s="180" t="s">
        <v>3180</v>
      </c>
      <c r="O2369" s="180" t="s">
        <v>5161</v>
      </c>
      <c r="P2369" s="180" t="s">
        <v>86</v>
      </c>
      <c r="Q2369" s="180" t="s">
        <v>5160</v>
      </c>
      <c r="S2369" s="180" t="s">
        <v>672</v>
      </c>
      <c r="T2369" s="180" t="s">
        <v>2098</v>
      </c>
      <c r="U2369" s="180" t="s">
        <v>2100</v>
      </c>
      <c r="V2369" s="180" t="s">
        <v>2099</v>
      </c>
      <c r="W2369" s="180" t="s">
        <v>3068</v>
      </c>
      <c r="X2369" s="180" t="s">
        <v>8618</v>
      </c>
      <c r="Y2369" s="180" t="s">
        <v>8619</v>
      </c>
      <c r="Z2369" s="180" t="s">
        <v>230</v>
      </c>
    </row>
    <row r="2370" spans="14:26" x14ac:dyDescent="0.35">
      <c r="N2370" s="180" t="s">
        <v>3180</v>
      </c>
      <c r="O2370" s="180" t="s">
        <v>555</v>
      </c>
      <c r="P2370" s="180" t="s">
        <v>86</v>
      </c>
      <c r="Q2370" s="180" t="s">
        <v>5157</v>
      </c>
      <c r="S2370" s="180" t="s">
        <v>672</v>
      </c>
      <c r="T2370" s="180" t="s">
        <v>2098</v>
      </c>
      <c r="U2370" s="180" t="s">
        <v>2100</v>
      </c>
      <c r="V2370" s="180" t="s">
        <v>2099</v>
      </c>
      <c r="W2370" s="180" t="s">
        <v>3068</v>
      </c>
      <c r="X2370" s="180" t="s">
        <v>8620</v>
      </c>
      <c r="Y2370" s="180" t="s">
        <v>1011</v>
      </c>
      <c r="Z2370" s="180" t="s">
        <v>230</v>
      </c>
    </row>
    <row r="2371" spans="14:26" x14ac:dyDescent="0.35">
      <c r="N2371" s="180" t="s">
        <v>3180</v>
      </c>
      <c r="O2371" s="180" t="s">
        <v>5213</v>
      </c>
      <c r="P2371" s="180" t="s">
        <v>86</v>
      </c>
      <c r="Q2371" s="180" t="s">
        <v>5212</v>
      </c>
      <c r="S2371" s="180" t="s">
        <v>672</v>
      </c>
      <c r="T2371" s="180" t="s">
        <v>2098</v>
      </c>
      <c r="U2371" s="180" t="s">
        <v>2100</v>
      </c>
      <c r="V2371" s="180" t="s">
        <v>2099</v>
      </c>
      <c r="W2371" s="180" t="s">
        <v>3068</v>
      </c>
      <c r="X2371" s="180" t="s">
        <v>8621</v>
      </c>
      <c r="Y2371" s="180" t="s">
        <v>8622</v>
      </c>
      <c r="Z2371" s="180" t="s">
        <v>230</v>
      </c>
    </row>
    <row r="2372" spans="14:26" x14ac:dyDescent="0.35">
      <c r="N2372" s="180" t="s">
        <v>3180</v>
      </c>
      <c r="O2372" s="180" t="s">
        <v>5147</v>
      </c>
      <c r="P2372" s="180" t="s">
        <v>86</v>
      </c>
      <c r="Q2372" s="180" t="s">
        <v>5146</v>
      </c>
      <c r="S2372" s="180" t="s">
        <v>672</v>
      </c>
      <c r="T2372" s="180" t="s">
        <v>2098</v>
      </c>
      <c r="U2372" s="180" t="s">
        <v>2100</v>
      </c>
      <c r="V2372" s="180" t="s">
        <v>2099</v>
      </c>
      <c r="W2372" s="180" t="s">
        <v>3068</v>
      </c>
      <c r="X2372" s="180" t="s">
        <v>8623</v>
      </c>
      <c r="Y2372" s="180" t="s">
        <v>8624</v>
      </c>
      <c r="Z2372" s="180" t="s">
        <v>230</v>
      </c>
    </row>
    <row r="2373" spans="14:26" x14ac:dyDescent="0.35">
      <c r="N2373" s="180" t="s">
        <v>3180</v>
      </c>
      <c r="O2373" s="180" t="s">
        <v>5194</v>
      </c>
      <c r="P2373" s="180" t="s">
        <v>86</v>
      </c>
      <c r="Q2373" s="180" t="s">
        <v>5193</v>
      </c>
      <c r="S2373" s="180" t="s">
        <v>672</v>
      </c>
      <c r="T2373" s="180" t="s">
        <v>2098</v>
      </c>
      <c r="U2373" s="180" t="s">
        <v>2100</v>
      </c>
      <c r="V2373" s="180" t="s">
        <v>2099</v>
      </c>
      <c r="W2373" s="180" t="s">
        <v>3068</v>
      </c>
      <c r="X2373" s="180" t="s">
        <v>8625</v>
      </c>
      <c r="Y2373" s="180" t="s">
        <v>8626</v>
      </c>
      <c r="Z2373" s="180" t="s">
        <v>230</v>
      </c>
    </row>
    <row r="2374" spans="14:26" x14ac:dyDescent="0.35">
      <c r="N2374" s="180" t="s">
        <v>3180</v>
      </c>
      <c r="O2374" s="180" t="s">
        <v>5202</v>
      </c>
      <c r="P2374" s="180" t="s">
        <v>86</v>
      </c>
      <c r="Q2374" s="180" t="s">
        <v>5201</v>
      </c>
      <c r="S2374" s="180" t="s">
        <v>672</v>
      </c>
      <c r="T2374" s="180" t="s">
        <v>2098</v>
      </c>
      <c r="U2374" s="180" t="s">
        <v>2100</v>
      </c>
      <c r="V2374" s="180" t="s">
        <v>2099</v>
      </c>
      <c r="W2374" s="180" t="s">
        <v>3070</v>
      </c>
      <c r="X2374" s="180" t="s">
        <v>8627</v>
      </c>
      <c r="Y2374" s="180" t="s">
        <v>3070</v>
      </c>
      <c r="Z2374" s="180" t="s">
        <v>232</v>
      </c>
    </row>
    <row r="2375" spans="14:26" x14ac:dyDescent="0.35">
      <c r="N2375" s="180" t="s">
        <v>3180</v>
      </c>
      <c r="O2375" s="180" t="s">
        <v>5142</v>
      </c>
      <c r="P2375" s="180" t="s">
        <v>86</v>
      </c>
      <c r="Q2375" s="180" t="s">
        <v>5141</v>
      </c>
      <c r="S2375" s="180" t="s">
        <v>672</v>
      </c>
      <c r="T2375" s="180" t="s">
        <v>2098</v>
      </c>
      <c r="U2375" s="180" t="s">
        <v>2100</v>
      </c>
      <c r="V2375" s="180" t="s">
        <v>2099</v>
      </c>
      <c r="W2375" s="180" t="s">
        <v>3070</v>
      </c>
      <c r="X2375" s="180" t="s">
        <v>8628</v>
      </c>
      <c r="Y2375" s="180" t="s">
        <v>8395</v>
      </c>
      <c r="Z2375" s="180" t="s">
        <v>232</v>
      </c>
    </row>
    <row r="2376" spans="14:26" x14ac:dyDescent="0.35">
      <c r="N2376" s="180" t="s">
        <v>3124</v>
      </c>
      <c r="O2376" s="180" t="s">
        <v>8629</v>
      </c>
      <c r="P2376" s="180" t="s">
        <v>385</v>
      </c>
      <c r="Q2376" s="180" t="s">
        <v>8630</v>
      </c>
      <c r="S2376" s="180" t="s">
        <v>672</v>
      </c>
      <c r="T2376" s="180" t="s">
        <v>2098</v>
      </c>
      <c r="U2376" s="180" t="s">
        <v>2100</v>
      </c>
      <c r="V2376" s="180" t="s">
        <v>2099</v>
      </c>
      <c r="W2376" s="180" t="s">
        <v>3070</v>
      </c>
      <c r="X2376" s="180" t="s">
        <v>8631</v>
      </c>
      <c r="Y2376" s="180" t="s">
        <v>8632</v>
      </c>
      <c r="Z2376" s="180" t="s">
        <v>232</v>
      </c>
    </row>
    <row r="2377" spans="14:26" x14ac:dyDescent="0.35">
      <c r="N2377" s="180" t="s">
        <v>3124</v>
      </c>
      <c r="O2377" s="180" t="s">
        <v>8633</v>
      </c>
      <c r="P2377" s="180" t="s">
        <v>385</v>
      </c>
      <c r="Q2377" s="180" t="s">
        <v>8634</v>
      </c>
      <c r="S2377" s="180" t="s">
        <v>672</v>
      </c>
      <c r="T2377" s="180" t="s">
        <v>2098</v>
      </c>
      <c r="U2377" s="180" t="s">
        <v>2100</v>
      </c>
      <c r="V2377" s="180" t="s">
        <v>2099</v>
      </c>
      <c r="W2377" s="180" t="s">
        <v>3070</v>
      </c>
      <c r="X2377" s="180" t="s">
        <v>8635</v>
      </c>
      <c r="Y2377" s="180" t="s">
        <v>8636</v>
      </c>
      <c r="Z2377" s="180" t="s">
        <v>232</v>
      </c>
    </row>
    <row r="2378" spans="14:26" x14ac:dyDescent="0.35">
      <c r="N2378" s="180" t="s">
        <v>3124</v>
      </c>
      <c r="O2378" s="180" t="s">
        <v>8637</v>
      </c>
      <c r="P2378" s="180" t="s">
        <v>385</v>
      </c>
      <c r="Q2378" s="180" t="s">
        <v>8638</v>
      </c>
      <c r="S2378" s="180" t="s">
        <v>672</v>
      </c>
      <c r="T2378" s="180" t="s">
        <v>2098</v>
      </c>
      <c r="U2378" s="180" t="s">
        <v>2100</v>
      </c>
      <c r="V2378" s="180" t="s">
        <v>2099</v>
      </c>
      <c r="W2378" s="180" t="s">
        <v>3070</v>
      </c>
      <c r="X2378" s="180" t="s">
        <v>8639</v>
      </c>
      <c r="Y2378" s="180" t="s">
        <v>8640</v>
      </c>
      <c r="Z2378" s="180" t="s">
        <v>232</v>
      </c>
    </row>
    <row r="2379" spans="14:26" x14ac:dyDescent="0.35">
      <c r="N2379" s="180" t="s">
        <v>3124</v>
      </c>
      <c r="O2379" s="180" t="s">
        <v>588</v>
      </c>
      <c r="P2379" s="180" t="s">
        <v>385</v>
      </c>
      <c r="Q2379" s="180" t="s">
        <v>8641</v>
      </c>
      <c r="S2379" s="180" t="s">
        <v>672</v>
      </c>
      <c r="T2379" s="180" t="s">
        <v>2098</v>
      </c>
      <c r="U2379" s="180" t="s">
        <v>2100</v>
      </c>
      <c r="V2379" s="180" t="s">
        <v>2099</v>
      </c>
      <c r="W2379" s="180" t="s">
        <v>3070</v>
      </c>
      <c r="X2379" s="180" t="s">
        <v>8642</v>
      </c>
      <c r="Y2379" s="180" t="s">
        <v>8643</v>
      </c>
      <c r="Z2379" s="180" t="s">
        <v>232</v>
      </c>
    </row>
    <row r="2380" spans="14:26" x14ac:dyDescent="0.35">
      <c r="N2380" s="180" t="s">
        <v>3124</v>
      </c>
      <c r="O2380" s="180" t="s">
        <v>8644</v>
      </c>
      <c r="P2380" s="180" t="s">
        <v>385</v>
      </c>
      <c r="Q2380" s="180" t="s">
        <v>8645</v>
      </c>
      <c r="S2380" s="180" t="s">
        <v>672</v>
      </c>
      <c r="T2380" s="180" t="s">
        <v>2098</v>
      </c>
      <c r="U2380" s="180" t="s">
        <v>2100</v>
      </c>
      <c r="V2380" s="180" t="s">
        <v>2099</v>
      </c>
      <c r="W2380" s="180" t="s">
        <v>3070</v>
      </c>
      <c r="X2380" s="180" t="s">
        <v>8646</v>
      </c>
      <c r="Y2380" s="180" t="s">
        <v>8647</v>
      </c>
      <c r="Z2380" s="180" t="s">
        <v>232</v>
      </c>
    </row>
    <row r="2381" spans="14:26" x14ac:dyDescent="0.35">
      <c r="N2381" s="180" t="s">
        <v>3124</v>
      </c>
      <c r="O2381" s="180" t="s">
        <v>8648</v>
      </c>
      <c r="P2381" s="180" t="s">
        <v>385</v>
      </c>
      <c r="Q2381" s="180" t="s">
        <v>8649</v>
      </c>
      <c r="S2381" s="180" t="s">
        <v>672</v>
      </c>
      <c r="T2381" s="180" t="s">
        <v>2098</v>
      </c>
      <c r="U2381" s="180" t="s">
        <v>2100</v>
      </c>
      <c r="V2381" s="180" t="s">
        <v>2099</v>
      </c>
      <c r="W2381" s="180" t="s">
        <v>3070</v>
      </c>
      <c r="X2381" s="180" t="s">
        <v>8650</v>
      </c>
      <c r="Y2381" s="180" t="s">
        <v>8651</v>
      </c>
      <c r="Z2381" s="180" t="s">
        <v>232</v>
      </c>
    </row>
    <row r="2382" spans="14:26" x14ac:dyDescent="0.35">
      <c r="N2382" s="180" t="s">
        <v>3124</v>
      </c>
      <c r="O2382" s="180" t="s">
        <v>8652</v>
      </c>
      <c r="P2382" s="180" t="s">
        <v>385</v>
      </c>
      <c r="Q2382" s="180" t="s">
        <v>8653</v>
      </c>
      <c r="S2382" s="180" t="s">
        <v>672</v>
      </c>
      <c r="T2382" s="180" t="s">
        <v>2098</v>
      </c>
      <c r="U2382" s="180" t="s">
        <v>2100</v>
      </c>
      <c r="V2382" s="180" t="s">
        <v>2099</v>
      </c>
      <c r="W2382" s="180" t="s">
        <v>3070</v>
      </c>
      <c r="X2382" s="180" t="s">
        <v>8654</v>
      </c>
      <c r="Y2382" s="180" t="s">
        <v>3073</v>
      </c>
      <c r="Z2382" s="180" t="s">
        <v>232</v>
      </c>
    </row>
    <row r="2383" spans="14:26" x14ac:dyDescent="0.35">
      <c r="N2383" s="180" t="s">
        <v>3068</v>
      </c>
      <c r="O2383" s="180" t="s">
        <v>3904</v>
      </c>
      <c r="P2383" s="180" t="s">
        <v>230</v>
      </c>
      <c r="Q2383" s="180" t="s">
        <v>8605</v>
      </c>
      <c r="S2383" s="180" t="s">
        <v>672</v>
      </c>
      <c r="T2383" s="180" t="s">
        <v>2098</v>
      </c>
      <c r="U2383" s="180" t="s">
        <v>2100</v>
      </c>
      <c r="V2383" s="180" t="s">
        <v>2099</v>
      </c>
      <c r="W2383" s="180" t="s">
        <v>3070</v>
      </c>
      <c r="X2383" s="180" t="s">
        <v>8655</v>
      </c>
      <c r="Y2383" s="180" t="s">
        <v>8656</v>
      </c>
      <c r="Z2383" s="180" t="s">
        <v>232</v>
      </c>
    </row>
    <row r="2384" spans="14:26" x14ac:dyDescent="0.35">
      <c r="N2384" s="180" t="s">
        <v>3068</v>
      </c>
      <c r="O2384" s="180" t="s">
        <v>8619</v>
      </c>
      <c r="P2384" s="180" t="s">
        <v>230</v>
      </c>
      <c r="Q2384" s="180" t="s">
        <v>8618</v>
      </c>
      <c r="S2384" s="180" t="s">
        <v>672</v>
      </c>
      <c r="T2384" s="180" t="s">
        <v>2098</v>
      </c>
      <c r="U2384" s="180" t="s">
        <v>2100</v>
      </c>
      <c r="V2384" s="180" t="s">
        <v>2099</v>
      </c>
      <c r="W2384" s="180" t="s">
        <v>3070</v>
      </c>
      <c r="X2384" s="180" t="s">
        <v>8657</v>
      </c>
      <c r="Y2384" s="180" t="s">
        <v>8658</v>
      </c>
      <c r="Z2384" s="180" t="s">
        <v>232</v>
      </c>
    </row>
    <row r="2385" spans="14:26" x14ac:dyDescent="0.35">
      <c r="N2385" s="180" t="s">
        <v>3068</v>
      </c>
      <c r="O2385" s="180" t="s">
        <v>8615</v>
      </c>
      <c r="P2385" s="180" t="s">
        <v>230</v>
      </c>
      <c r="Q2385" s="180" t="s">
        <v>8614</v>
      </c>
      <c r="S2385" s="180" t="s">
        <v>672</v>
      </c>
      <c r="T2385" s="180" t="s">
        <v>2098</v>
      </c>
      <c r="U2385" s="180" t="s">
        <v>2100</v>
      </c>
      <c r="V2385" s="180" t="s">
        <v>2099</v>
      </c>
      <c r="W2385" s="180" t="s">
        <v>3070</v>
      </c>
      <c r="X2385" s="180" t="s">
        <v>8659</v>
      </c>
      <c r="Y2385" s="180" t="s">
        <v>2625</v>
      </c>
      <c r="Z2385" s="180" t="s">
        <v>232</v>
      </c>
    </row>
    <row r="2386" spans="14:26" x14ac:dyDescent="0.35">
      <c r="N2386" s="180" t="s">
        <v>3068</v>
      </c>
      <c r="O2386" s="180" t="s">
        <v>1011</v>
      </c>
      <c r="P2386" s="180" t="s">
        <v>230</v>
      </c>
      <c r="Q2386" s="180" t="s">
        <v>8620</v>
      </c>
      <c r="S2386" s="180" t="s">
        <v>672</v>
      </c>
      <c r="T2386" s="180" t="s">
        <v>2098</v>
      </c>
      <c r="U2386" s="180" t="s">
        <v>2100</v>
      </c>
      <c r="V2386" s="180" t="s">
        <v>2099</v>
      </c>
      <c r="W2386" s="180" t="s">
        <v>3070</v>
      </c>
      <c r="X2386" s="180" t="s">
        <v>8660</v>
      </c>
      <c r="Y2386" s="180" t="s">
        <v>8661</v>
      </c>
      <c r="Z2386" s="180" t="s">
        <v>232</v>
      </c>
    </row>
    <row r="2387" spans="14:26" x14ac:dyDescent="0.35">
      <c r="N2387" s="180" t="s">
        <v>3068</v>
      </c>
      <c r="O2387" s="180" t="s">
        <v>8626</v>
      </c>
      <c r="P2387" s="180" t="s">
        <v>230</v>
      </c>
      <c r="Q2387" s="180" t="s">
        <v>8625</v>
      </c>
      <c r="S2387" s="180" t="s">
        <v>672</v>
      </c>
      <c r="T2387" s="180" t="s">
        <v>2098</v>
      </c>
      <c r="U2387" s="180" t="s">
        <v>2100</v>
      </c>
      <c r="V2387" s="180" t="s">
        <v>2099</v>
      </c>
      <c r="W2387" s="180" t="s">
        <v>3070</v>
      </c>
      <c r="X2387" s="180" t="s">
        <v>8662</v>
      </c>
      <c r="Y2387" s="180" t="s">
        <v>8663</v>
      </c>
      <c r="Z2387" s="180" t="s">
        <v>232</v>
      </c>
    </row>
    <row r="2388" spans="14:26" x14ac:dyDescent="0.35">
      <c r="N2388" s="180" t="s">
        <v>3068</v>
      </c>
      <c r="O2388" s="180" t="s">
        <v>7058</v>
      </c>
      <c r="P2388" s="180" t="s">
        <v>230</v>
      </c>
      <c r="Q2388" s="180" t="s">
        <v>8599</v>
      </c>
      <c r="S2388" s="180" t="s">
        <v>672</v>
      </c>
      <c r="T2388" s="180" t="s">
        <v>2098</v>
      </c>
      <c r="U2388" s="180" t="s">
        <v>2100</v>
      </c>
      <c r="V2388" s="180" t="s">
        <v>2099</v>
      </c>
      <c r="W2388" s="180" t="s">
        <v>233</v>
      </c>
      <c r="X2388" s="180" t="s">
        <v>8664</v>
      </c>
      <c r="Y2388" s="180" t="s">
        <v>233</v>
      </c>
      <c r="Z2388" s="180" t="s">
        <v>234</v>
      </c>
    </row>
    <row r="2389" spans="14:26" x14ac:dyDescent="0.35">
      <c r="N2389" s="180" t="s">
        <v>3068</v>
      </c>
      <c r="O2389" s="180" t="s">
        <v>8598</v>
      </c>
      <c r="P2389" s="180" t="s">
        <v>230</v>
      </c>
      <c r="Q2389" s="180" t="s">
        <v>8597</v>
      </c>
      <c r="S2389" s="180" t="s">
        <v>672</v>
      </c>
      <c r="T2389" s="180" t="s">
        <v>2098</v>
      </c>
      <c r="U2389" s="180" t="s">
        <v>2100</v>
      </c>
      <c r="V2389" s="180" t="s">
        <v>2099</v>
      </c>
      <c r="W2389" s="180" t="s">
        <v>233</v>
      </c>
      <c r="X2389" s="180" t="s">
        <v>8665</v>
      </c>
      <c r="Y2389" s="180" t="s">
        <v>1443</v>
      </c>
      <c r="Z2389" s="180" t="s">
        <v>234</v>
      </c>
    </row>
    <row r="2390" spans="14:26" x14ac:dyDescent="0.35">
      <c r="N2390" s="180" t="s">
        <v>3068</v>
      </c>
      <c r="O2390" s="180" t="s">
        <v>8586</v>
      </c>
      <c r="P2390" s="180" t="s">
        <v>230</v>
      </c>
      <c r="Q2390" s="180" t="s">
        <v>8585</v>
      </c>
      <c r="S2390" s="180" t="s">
        <v>672</v>
      </c>
      <c r="T2390" s="180" t="s">
        <v>2098</v>
      </c>
      <c r="U2390" s="180" t="s">
        <v>2100</v>
      </c>
      <c r="V2390" s="180" t="s">
        <v>2099</v>
      </c>
      <c r="W2390" s="180" t="s">
        <v>233</v>
      </c>
      <c r="X2390" s="180" t="s">
        <v>8666</v>
      </c>
      <c r="Y2390" s="180" t="s">
        <v>8667</v>
      </c>
      <c r="Z2390" s="180" t="s">
        <v>234</v>
      </c>
    </row>
    <row r="2391" spans="14:26" x14ac:dyDescent="0.35">
      <c r="N2391" s="180" t="s">
        <v>3068</v>
      </c>
      <c r="O2391" s="180" t="s">
        <v>5951</v>
      </c>
      <c r="P2391" s="180" t="s">
        <v>230</v>
      </c>
      <c r="Q2391" s="180" t="s">
        <v>8602</v>
      </c>
      <c r="S2391" s="180" t="s">
        <v>672</v>
      </c>
      <c r="T2391" s="180" t="s">
        <v>2098</v>
      </c>
      <c r="U2391" s="180" t="s">
        <v>2100</v>
      </c>
      <c r="V2391" s="180" t="s">
        <v>2099</v>
      </c>
      <c r="W2391" s="180" t="s">
        <v>233</v>
      </c>
      <c r="X2391" s="180" t="s">
        <v>8668</v>
      </c>
      <c r="Y2391" s="180" t="s">
        <v>8669</v>
      </c>
      <c r="Z2391" s="180" t="s">
        <v>234</v>
      </c>
    </row>
    <row r="2392" spans="14:26" x14ac:dyDescent="0.35">
      <c r="N2392" s="180" t="s">
        <v>3068</v>
      </c>
      <c r="O2392" s="180" t="s">
        <v>8607</v>
      </c>
      <c r="P2392" s="180" t="s">
        <v>230</v>
      </c>
      <c r="Q2392" s="180" t="s">
        <v>8606</v>
      </c>
      <c r="S2392" s="180" t="s">
        <v>672</v>
      </c>
      <c r="T2392" s="180" t="s">
        <v>2098</v>
      </c>
      <c r="U2392" s="180" t="s">
        <v>2100</v>
      </c>
      <c r="V2392" s="180" t="s">
        <v>2099</v>
      </c>
      <c r="W2392" s="180" t="s">
        <v>233</v>
      </c>
      <c r="X2392" s="180" t="s">
        <v>8670</v>
      </c>
      <c r="Y2392" s="180" t="s">
        <v>8671</v>
      </c>
      <c r="Z2392" s="180" t="s">
        <v>234</v>
      </c>
    </row>
    <row r="2393" spans="14:26" x14ac:dyDescent="0.35">
      <c r="N2393" s="180" t="s">
        <v>3068</v>
      </c>
      <c r="O2393" s="180" t="s">
        <v>3013</v>
      </c>
      <c r="P2393" s="180" t="s">
        <v>230</v>
      </c>
      <c r="Q2393" s="180" t="s">
        <v>8594</v>
      </c>
      <c r="S2393" s="180" t="s">
        <v>672</v>
      </c>
      <c r="T2393" s="180" t="s">
        <v>2098</v>
      </c>
      <c r="U2393" s="180" t="s">
        <v>2100</v>
      </c>
      <c r="V2393" s="180" t="s">
        <v>2099</v>
      </c>
      <c r="W2393" s="180" t="s">
        <v>233</v>
      </c>
      <c r="X2393" s="180" t="s">
        <v>8672</v>
      </c>
      <c r="Y2393" s="180" t="s">
        <v>8673</v>
      </c>
      <c r="Z2393" s="180" t="s">
        <v>234</v>
      </c>
    </row>
    <row r="2394" spans="14:26" x14ac:dyDescent="0.35">
      <c r="N2394" s="180" t="s">
        <v>3068</v>
      </c>
      <c r="O2394" s="180" t="s">
        <v>8590</v>
      </c>
      <c r="P2394" s="180" t="s">
        <v>230</v>
      </c>
      <c r="Q2394" s="180" t="s">
        <v>8589</v>
      </c>
      <c r="S2394" s="180" t="s">
        <v>672</v>
      </c>
      <c r="T2394" s="180" t="s">
        <v>2098</v>
      </c>
      <c r="U2394" s="180" t="s">
        <v>2100</v>
      </c>
      <c r="V2394" s="180" t="s">
        <v>2099</v>
      </c>
      <c r="W2394" s="180" t="s">
        <v>233</v>
      </c>
      <c r="X2394" s="180" t="s">
        <v>8674</v>
      </c>
      <c r="Y2394" s="180" t="s">
        <v>8675</v>
      </c>
      <c r="Z2394" s="180" t="s">
        <v>234</v>
      </c>
    </row>
    <row r="2395" spans="14:26" x14ac:dyDescent="0.35">
      <c r="N2395" s="180" t="s">
        <v>3068</v>
      </c>
      <c r="O2395" s="180" t="s">
        <v>8593</v>
      </c>
      <c r="P2395" s="180" t="s">
        <v>230</v>
      </c>
      <c r="Q2395" s="180" t="s">
        <v>8592</v>
      </c>
      <c r="S2395" s="180" t="s">
        <v>672</v>
      </c>
      <c r="T2395" s="180" t="s">
        <v>2098</v>
      </c>
      <c r="U2395" s="180" t="s">
        <v>2100</v>
      </c>
      <c r="V2395" s="180" t="s">
        <v>2099</v>
      </c>
      <c r="W2395" s="180" t="s">
        <v>233</v>
      </c>
      <c r="X2395" s="180" t="s">
        <v>8676</v>
      </c>
      <c r="Y2395" s="180" t="s">
        <v>8677</v>
      </c>
      <c r="Z2395" s="180" t="s">
        <v>234</v>
      </c>
    </row>
    <row r="2396" spans="14:26" x14ac:dyDescent="0.35">
      <c r="N2396" s="180" t="s">
        <v>3068</v>
      </c>
      <c r="O2396" s="180" t="s">
        <v>1788</v>
      </c>
      <c r="P2396" s="180" t="s">
        <v>230</v>
      </c>
      <c r="Q2396" s="180" t="s">
        <v>8588</v>
      </c>
      <c r="S2396" s="180" t="s">
        <v>672</v>
      </c>
      <c r="T2396" s="180" t="s">
        <v>2098</v>
      </c>
      <c r="U2396" s="180" t="s">
        <v>2100</v>
      </c>
      <c r="V2396" s="180" t="s">
        <v>2099</v>
      </c>
      <c r="W2396" s="180" t="s">
        <v>233</v>
      </c>
      <c r="X2396" s="180" t="s">
        <v>8678</v>
      </c>
      <c r="Y2396" s="180" t="s">
        <v>3076</v>
      </c>
      <c r="Z2396" s="180" t="s">
        <v>234</v>
      </c>
    </row>
    <row r="2397" spans="14:26" x14ac:dyDescent="0.35">
      <c r="N2397" s="180" t="s">
        <v>3068</v>
      </c>
      <c r="O2397" s="180" t="s">
        <v>4640</v>
      </c>
      <c r="P2397" s="180" t="s">
        <v>230</v>
      </c>
      <c r="Q2397" s="180" t="s">
        <v>8587</v>
      </c>
      <c r="S2397" s="180" t="s">
        <v>672</v>
      </c>
      <c r="T2397" s="180" t="s">
        <v>2098</v>
      </c>
      <c r="U2397" s="180" t="s">
        <v>2100</v>
      </c>
      <c r="V2397" s="180" t="s">
        <v>2099</v>
      </c>
      <c r="W2397" s="180" t="s">
        <v>233</v>
      </c>
      <c r="X2397" s="180" t="s">
        <v>8679</v>
      </c>
      <c r="Y2397" s="180" t="s">
        <v>8680</v>
      </c>
      <c r="Z2397" s="180" t="s">
        <v>234</v>
      </c>
    </row>
    <row r="2398" spans="14:26" x14ac:dyDescent="0.35">
      <c r="N2398" s="180" t="s">
        <v>3068</v>
      </c>
      <c r="O2398" s="180" t="s">
        <v>8584</v>
      </c>
      <c r="P2398" s="180" t="s">
        <v>230</v>
      </c>
      <c r="Q2398" s="180" t="s">
        <v>8583</v>
      </c>
      <c r="S2398" s="180" t="s">
        <v>672</v>
      </c>
      <c r="T2398" s="180" t="s">
        <v>2098</v>
      </c>
      <c r="U2398" s="180" t="s">
        <v>2100</v>
      </c>
      <c r="V2398" s="180" t="s">
        <v>2099</v>
      </c>
      <c r="W2398" s="180" t="s">
        <v>233</v>
      </c>
      <c r="X2398" s="180" t="s">
        <v>8681</v>
      </c>
      <c r="Y2398" s="180" t="s">
        <v>6772</v>
      </c>
      <c r="Z2398" s="180" t="s">
        <v>234</v>
      </c>
    </row>
    <row r="2399" spans="14:26" x14ac:dyDescent="0.35">
      <c r="N2399" s="180" t="s">
        <v>3068</v>
      </c>
      <c r="O2399" s="180" t="s">
        <v>8624</v>
      </c>
      <c r="P2399" s="180" t="s">
        <v>230</v>
      </c>
      <c r="Q2399" s="180" t="s">
        <v>8623</v>
      </c>
      <c r="S2399" s="180" t="s">
        <v>672</v>
      </c>
      <c r="T2399" s="180" t="s">
        <v>2098</v>
      </c>
      <c r="U2399" s="180" t="s">
        <v>2100</v>
      </c>
      <c r="V2399" s="180" t="s">
        <v>2099</v>
      </c>
      <c r="W2399" s="180" t="s">
        <v>233</v>
      </c>
      <c r="X2399" s="180" t="s">
        <v>8682</v>
      </c>
      <c r="Y2399" s="180" t="s">
        <v>8683</v>
      </c>
      <c r="Z2399" s="180" t="s">
        <v>234</v>
      </c>
    </row>
    <row r="2400" spans="14:26" x14ac:dyDescent="0.35">
      <c r="N2400" s="180" t="s">
        <v>3068</v>
      </c>
      <c r="O2400" s="180" t="s">
        <v>7030</v>
      </c>
      <c r="P2400" s="180" t="s">
        <v>230</v>
      </c>
      <c r="Q2400" s="180" t="s">
        <v>8591</v>
      </c>
      <c r="S2400" s="180" t="s">
        <v>672</v>
      </c>
      <c r="T2400" s="180" t="s">
        <v>2098</v>
      </c>
      <c r="U2400" s="180" t="s">
        <v>2100</v>
      </c>
      <c r="V2400" s="180" t="s">
        <v>2099</v>
      </c>
      <c r="W2400" s="180" t="s">
        <v>233</v>
      </c>
      <c r="X2400" s="180" t="s">
        <v>8684</v>
      </c>
      <c r="Y2400" s="180" t="s">
        <v>8685</v>
      </c>
      <c r="Z2400" s="180" t="s">
        <v>234</v>
      </c>
    </row>
    <row r="2401" spans="14:26" x14ac:dyDescent="0.35">
      <c r="N2401" s="180" t="s">
        <v>3068</v>
      </c>
      <c r="O2401" s="180" t="s">
        <v>8604</v>
      </c>
      <c r="P2401" s="180" t="s">
        <v>230</v>
      </c>
      <c r="Q2401" s="180" t="s">
        <v>8603</v>
      </c>
      <c r="S2401" s="180" t="s">
        <v>672</v>
      </c>
      <c r="T2401" s="180" t="s">
        <v>2098</v>
      </c>
      <c r="U2401" s="180" t="s">
        <v>2100</v>
      </c>
      <c r="V2401" s="180" t="s">
        <v>2099</v>
      </c>
      <c r="W2401" s="180" t="s">
        <v>897</v>
      </c>
      <c r="X2401" s="180" t="s">
        <v>8686</v>
      </c>
      <c r="Y2401" s="180" t="s">
        <v>8687</v>
      </c>
      <c r="Z2401" s="180" t="s">
        <v>236</v>
      </c>
    </row>
    <row r="2402" spans="14:26" x14ac:dyDescent="0.35">
      <c r="N2402" s="180" t="s">
        <v>3068</v>
      </c>
      <c r="O2402" s="180" t="s">
        <v>8613</v>
      </c>
      <c r="P2402" s="180" t="s">
        <v>230</v>
      </c>
      <c r="Q2402" s="180" t="s">
        <v>8612</v>
      </c>
      <c r="S2402" s="180" t="s">
        <v>672</v>
      </c>
      <c r="T2402" s="180" t="s">
        <v>2098</v>
      </c>
      <c r="U2402" s="180" t="s">
        <v>2100</v>
      </c>
      <c r="V2402" s="180" t="s">
        <v>2099</v>
      </c>
      <c r="W2402" s="180" t="s">
        <v>897</v>
      </c>
      <c r="X2402" s="180" t="s">
        <v>8688</v>
      </c>
      <c r="Y2402" s="180" t="s">
        <v>8689</v>
      </c>
      <c r="Z2402" s="180" t="s">
        <v>236</v>
      </c>
    </row>
    <row r="2403" spans="14:26" x14ac:dyDescent="0.35">
      <c r="N2403" s="180" t="s">
        <v>3068</v>
      </c>
      <c r="O2403" s="180" t="s">
        <v>8611</v>
      </c>
      <c r="P2403" s="180" t="s">
        <v>230</v>
      </c>
      <c r="Q2403" s="180" t="s">
        <v>8610</v>
      </c>
      <c r="S2403" s="180" t="s">
        <v>672</v>
      </c>
      <c r="T2403" s="180" t="s">
        <v>2098</v>
      </c>
      <c r="U2403" s="180" t="s">
        <v>2100</v>
      </c>
      <c r="V2403" s="180" t="s">
        <v>2099</v>
      </c>
      <c r="W2403" s="180" t="s">
        <v>897</v>
      </c>
      <c r="X2403" s="180" t="s">
        <v>8690</v>
      </c>
      <c r="Y2403" s="180" t="s">
        <v>8691</v>
      </c>
      <c r="Z2403" s="180" t="s">
        <v>236</v>
      </c>
    </row>
    <row r="2404" spans="14:26" x14ac:dyDescent="0.35">
      <c r="N2404" s="180" t="s">
        <v>3068</v>
      </c>
      <c r="O2404" s="180" t="s">
        <v>8596</v>
      </c>
      <c r="P2404" s="180" t="s">
        <v>230</v>
      </c>
      <c r="Q2404" s="180" t="s">
        <v>8595</v>
      </c>
      <c r="S2404" s="180" t="s">
        <v>672</v>
      </c>
      <c r="T2404" s="180" t="s">
        <v>2098</v>
      </c>
      <c r="U2404" s="180" t="s">
        <v>2100</v>
      </c>
      <c r="V2404" s="180" t="s">
        <v>2099</v>
      </c>
      <c r="W2404" s="180" t="s">
        <v>897</v>
      </c>
      <c r="X2404" s="180" t="s">
        <v>8692</v>
      </c>
      <c r="Y2404" s="180" t="s">
        <v>8693</v>
      </c>
      <c r="Z2404" s="180" t="s">
        <v>236</v>
      </c>
    </row>
    <row r="2405" spans="14:26" x14ac:dyDescent="0.35">
      <c r="N2405" s="180" t="s">
        <v>3068</v>
      </c>
      <c r="O2405" s="180" t="s">
        <v>8582</v>
      </c>
      <c r="P2405" s="180" t="s">
        <v>230</v>
      </c>
      <c r="Q2405" s="180" t="s">
        <v>8581</v>
      </c>
      <c r="S2405" s="180" t="s">
        <v>672</v>
      </c>
      <c r="T2405" s="180" t="s">
        <v>2098</v>
      </c>
      <c r="U2405" s="180" t="s">
        <v>2100</v>
      </c>
      <c r="V2405" s="180" t="s">
        <v>2099</v>
      </c>
      <c r="W2405" s="180" t="s">
        <v>897</v>
      </c>
      <c r="X2405" s="180" t="s">
        <v>8694</v>
      </c>
      <c r="Y2405" s="180" t="s">
        <v>5245</v>
      </c>
      <c r="Z2405" s="180" t="s">
        <v>236</v>
      </c>
    </row>
    <row r="2406" spans="14:26" x14ac:dyDescent="0.35">
      <c r="N2406" s="180" t="s">
        <v>3068</v>
      </c>
      <c r="O2406" s="180" t="s">
        <v>8601</v>
      </c>
      <c r="P2406" s="180" t="s">
        <v>230</v>
      </c>
      <c r="Q2406" s="180" t="s">
        <v>8600</v>
      </c>
      <c r="S2406" s="180" t="s">
        <v>672</v>
      </c>
      <c r="T2406" s="180" t="s">
        <v>2098</v>
      </c>
      <c r="U2406" s="180" t="s">
        <v>2100</v>
      </c>
      <c r="V2406" s="180" t="s">
        <v>2099</v>
      </c>
      <c r="W2406" s="180" t="s">
        <v>897</v>
      </c>
      <c r="X2406" s="180" t="s">
        <v>8695</v>
      </c>
      <c r="Y2406" s="180" t="s">
        <v>8696</v>
      </c>
      <c r="Z2406" s="180" t="s">
        <v>236</v>
      </c>
    </row>
    <row r="2407" spans="14:26" x14ac:dyDescent="0.35">
      <c r="N2407" s="180" t="s">
        <v>3068</v>
      </c>
      <c r="O2407" s="180" t="s">
        <v>8609</v>
      </c>
      <c r="P2407" s="180" t="s">
        <v>230</v>
      </c>
      <c r="Q2407" s="180" t="s">
        <v>8608</v>
      </c>
      <c r="S2407" s="180" t="s">
        <v>672</v>
      </c>
      <c r="T2407" s="180" t="s">
        <v>2098</v>
      </c>
      <c r="U2407" s="180" t="s">
        <v>2100</v>
      </c>
      <c r="V2407" s="180" t="s">
        <v>2099</v>
      </c>
      <c r="W2407" s="180" t="s">
        <v>897</v>
      </c>
      <c r="X2407" s="180" t="s">
        <v>8697</v>
      </c>
      <c r="Y2407" s="180" t="s">
        <v>8698</v>
      </c>
      <c r="Z2407" s="180" t="s">
        <v>236</v>
      </c>
    </row>
    <row r="2408" spans="14:26" x14ac:dyDescent="0.35">
      <c r="N2408" s="180" t="s">
        <v>3068</v>
      </c>
      <c r="O2408" s="180" t="s">
        <v>8622</v>
      </c>
      <c r="P2408" s="180" t="s">
        <v>230</v>
      </c>
      <c r="Q2408" s="180" t="s">
        <v>8621</v>
      </c>
      <c r="S2408" s="180" t="s">
        <v>672</v>
      </c>
      <c r="T2408" s="180" t="s">
        <v>2098</v>
      </c>
      <c r="U2408" s="180" t="s">
        <v>2100</v>
      </c>
      <c r="V2408" s="180" t="s">
        <v>2099</v>
      </c>
      <c r="W2408" s="180" t="s">
        <v>897</v>
      </c>
      <c r="X2408" s="180" t="s">
        <v>8699</v>
      </c>
      <c r="Y2408" s="180" t="s">
        <v>8700</v>
      </c>
      <c r="Z2408" s="180" t="s">
        <v>236</v>
      </c>
    </row>
    <row r="2409" spans="14:26" x14ac:dyDescent="0.35">
      <c r="N2409" s="180" t="s">
        <v>3068</v>
      </c>
      <c r="O2409" s="180" t="s">
        <v>8617</v>
      </c>
      <c r="P2409" s="180" t="s">
        <v>230</v>
      </c>
      <c r="Q2409" s="180" t="s">
        <v>8616</v>
      </c>
      <c r="S2409" s="180" t="s">
        <v>672</v>
      </c>
      <c r="T2409" s="180" t="s">
        <v>2098</v>
      </c>
      <c r="U2409" s="180" t="s">
        <v>2100</v>
      </c>
      <c r="V2409" s="180" t="s">
        <v>2099</v>
      </c>
      <c r="W2409" s="180" t="s">
        <v>897</v>
      </c>
      <c r="X2409" s="180" t="s">
        <v>8701</v>
      </c>
      <c r="Y2409" s="180" t="s">
        <v>8702</v>
      </c>
      <c r="Z2409" s="180" t="s">
        <v>236</v>
      </c>
    </row>
    <row r="2410" spans="14:26" x14ac:dyDescent="0.35">
      <c r="N2410" s="180" t="s">
        <v>1797</v>
      </c>
      <c r="O2410" s="180" t="s">
        <v>8118</v>
      </c>
      <c r="P2410" s="180" t="s">
        <v>334</v>
      </c>
      <c r="Q2410" s="180" t="s">
        <v>8117</v>
      </c>
      <c r="S2410" s="180" t="s">
        <v>672</v>
      </c>
      <c r="T2410" s="180" t="s">
        <v>2098</v>
      </c>
      <c r="U2410" s="180" t="s">
        <v>2100</v>
      </c>
      <c r="V2410" s="180" t="s">
        <v>2099</v>
      </c>
      <c r="W2410" s="180" t="s">
        <v>897</v>
      </c>
      <c r="X2410" s="180" t="s">
        <v>8703</v>
      </c>
      <c r="Y2410" s="180" t="s">
        <v>8704</v>
      </c>
      <c r="Z2410" s="180" t="s">
        <v>236</v>
      </c>
    </row>
    <row r="2411" spans="14:26" x14ac:dyDescent="0.35">
      <c r="N2411" s="180" t="s">
        <v>1797</v>
      </c>
      <c r="O2411" s="180" t="s">
        <v>8116</v>
      </c>
      <c r="P2411" s="180" t="s">
        <v>334</v>
      </c>
      <c r="Q2411" s="180" t="s">
        <v>8115</v>
      </c>
      <c r="S2411" s="180" t="s">
        <v>672</v>
      </c>
      <c r="T2411" s="180" t="s">
        <v>2098</v>
      </c>
      <c r="U2411" s="180" t="s">
        <v>2100</v>
      </c>
      <c r="V2411" s="180" t="s">
        <v>2099</v>
      </c>
      <c r="W2411" s="180" t="s">
        <v>897</v>
      </c>
      <c r="X2411" s="180" t="s">
        <v>8705</v>
      </c>
      <c r="Y2411" s="180" t="s">
        <v>8706</v>
      </c>
      <c r="Z2411" s="180" t="s">
        <v>236</v>
      </c>
    </row>
    <row r="2412" spans="14:26" x14ac:dyDescent="0.35">
      <c r="N2412" s="180" t="s">
        <v>1797</v>
      </c>
      <c r="O2412" s="180" t="s">
        <v>8121</v>
      </c>
      <c r="P2412" s="180" t="s">
        <v>334</v>
      </c>
      <c r="Q2412" s="180" t="s">
        <v>8120</v>
      </c>
      <c r="S2412" s="180" t="s">
        <v>672</v>
      </c>
      <c r="T2412" s="180" t="s">
        <v>2098</v>
      </c>
      <c r="U2412" s="180" t="s">
        <v>2100</v>
      </c>
      <c r="V2412" s="180" t="s">
        <v>2099</v>
      </c>
      <c r="W2412" s="180" t="s">
        <v>3055</v>
      </c>
      <c r="X2412" s="180" t="s">
        <v>8707</v>
      </c>
      <c r="Y2412" s="180" t="s">
        <v>3055</v>
      </c>
      <c r="Z2412" s="180" t="s">
        <v>238</v>
      </c>
    </row>
    <row r="2413" spans="14:26" x14ac:dyDescent="0.35">
      <c r="N2413" s="180" t="s">
        <v>1797</v>
      </c>
      <c r="O2413" s="180" t="s">
        <v>7966</v>
      </c>
      <c r="P2413" s="180" t="s">
        <v>334</v>
      </c>
      <c r="Q2413" s="180" t="s">
        <v>8119</v>
      </c>
      <c r="S2413" s="180" t="s">
        <v>672</v>
      </c>
      <c r="T2413" s="180" t="s">
        <v>2098</v>
      </c>
      <c r="U2413" s="180" t="s">
        <v>2100</v>
      </c>
      <c r="V2413" s="180" t="s">
        <v>2099</v>
      </c>
      <c r="W2413" s="180" t="s">
        <v>3055</v>
      </c>
      <c r="X2413" s="180" t="s">
        <v>8708</v>
      </c>
      <c r="Y2413" s="180" t="s">
        <v>8709</v>
      </c>
      <c r="Z2413" s="180" t="s">
        <v>238</v>
      </c>
    </row>
    <row r="2414" spans="14:26" x14ac:dyDescent="0.35">
      <c r="N2414" s="180" t="s">
        <v>1797</v>
      </c>
      <c r="O2414" s="180" t="s">
        <v>8123</v>
      </c>
      <c r="P2414" s="180" t="s">
        <v>334</v>
      </c>
      <c r="Q2414" s="180" t="s">
        <v>8122</v>
      </c>
      <c r="S2414" s="180" t="s">
        <v>672</v>
      </c>
      <c r="T2414" s="180" t="s">
        <v>2098</v>
      </c>
      <c r="U2414" s="180" t="s">
        <v>2100</v>
      </c>
      <c r="V2414" s="180" t="s">
        <v>2099</v>
      </c>
      <c r="W2414" s="180" t="s">
        <v>3055</v>
      </c>
      <c r="X2414" s="180" t="s">
        <v>8710</v>
      </c>
      <c r="Y2414" s="180" t="s">
        <v>8711</v>
      </c>
      <c r="Z2414" s="180" t="s">
        <v>238</v>
      </c>
    </row>
    <row r="2415" spans="14:26" x14ac:dyDescent="0.35">
      <c r="N2415" s="180" t="s">
        <v>1797</v>
      </c>
      <c r="O2415" s="180" t="s">
        <v>1797</v>
      </c>
      <c r="P2415" s="180" t="s">
        <v>334</v>
      </c>
      <c r="Q2415" s="180" t="s">
        <v>8114</v>
      </c>
      <c r="S2415" s="180" t="s">
        <v>672</v>
      </c>
      <c r="T2415" s="180" t="s">
        <v>2098</v>
      </c>
      <c r="U2415" s="180" t="s">
        <v>2100</v>
      </c>
      <c r="V2415" s="180" t="s">
        <v>2099</v>
      </c>
      <c r="W2415" s="180" t="s">
        <v>3055</v>
      </c>
      <c r="X2415" s="180" t="s">
        <v>8712</v>
      </c>
      <c r="Y2415" s="180" t="s">
        <v>5723</v>
      </c>
      <c r="Z2415" s="180" t="s">
        <v>238</v>
      </c>
    </row>
    <row r="2416" spans="14:26" x14ac:dyDescent="0.35">
      <c r="N2416" s="180" t="s">
        <v>3070</v>
      </c>
      <c r="O2416" s="180" t="s">
        <v>8640</v>
      </c>
      <c r="P2416" s="180" t="s">
        <v>232</v>
      </c>
      <c r="Q2416" s="180" t="s">
        <v>8639</v>
      </c>
      <c r="S2416" s="180" t="s">
        <v>672</v>
      </c>
      <c r="T2416" s="180" t="s">
        <v>2098</v>
      </c>
      <c r="U2416" s="180" t="s">
        <v>2100</v>
      </c>
      <c r="V2416" s="180" t="s">
        <v>2099</v>
      </c>
      <c r="W2416" s="180" t="s">
        <v>3055</v>
      </c>
      <c r="X2416" s="180" t="s">
        <v>8713</v>
      </c>
      <c r="Y2416" s="180" t="s">
        <v>8714</v>
      </c>
      <c r="Z2416" s="180" t="s">
        <v>238</v>
      </c>
    </row>
    <row r="2417" spans="14:26" x14ac:dyDescent="0.35">
      <c r="N2417" s="180" t="s">
        <v>3070</v>
      </c>
      <c r="O2417" s="180" t="s">
        <v>8661</v>
      </c>
      <c r="P2417" s="180" t="s">
        <v>232</v>
      </c>
      <c r="Q2417" s="180" t="s">
        <v>8660</v>
      </c>
      <c r="S2417" s="180" t="s">
        <v>672</v>
      </c>
      <c r="T2417" s="180" t="s">
        <v>2098</v>
      </c>
      <c r="U2417" s="180" t="s">
        <v>2100</v>
      </c>
      <c r="V2417" s="180" t="s">
        <v>2099</v>
      </c>
      <c r="W2417" s="180" t="s">
        <v>3055</v>
      </c>
      <c r="X2417" s="180" t="s">
        <v>8715</v>
      </c>
      <c r="Y2417" s="180" t="s">
        <v>8716</v>
      </c>
      <c r="Z2417" s="180" t="s">
        <v>238</v>
      </c>
    </row>
    <row r="2418" spans="14:26" x14ac:dyDescent="0.35">
      <c r="N2418" s="180" t="s">
        <v>3070</v>
      </c>
      <c r="O2418" s="180" t="s">
        <v>8651</v>
      </c>
      <c r="P2418" s="180" t="s">
        <v>232</v>
      </c>
      <c r="Q2418" s="180" t="s">
        <v>8650</v>
      </c>
      <c r="S2418" s="180" t="s">
        <v>672</v>
      </c>
      <c r="T2418" s="180" t="s">
        <v>2098</v>
      </c>
      <c r="U2418" s="180" t="s">
        <v>2100</v>
      </c>
      <c r="V2418" s="180" t="s">
        <v>2099</v>
      </c>
      <c r="W2418" s="180" t="s">
        <v>3055</v>
      </c>
      <c r="X2418" s="180" t="s">
        <v>8717</v>
      </c>
      <c r="Y2418" s="180" t="s">
        <v>8718</v>
      </c>
      <c r="Z2418" s="180" t="s">
        <v>238</v>
      </c>
    </row>
    <row r="2419" spans="14:26" x14ac:dyDescent="0.35">
      <c r="N2419" s="180" t="s">
        <v>3070</v>
      </c>
      <c r="O2419" s="180" t="s">
        <v>8663</v>
      </c>
      <c r="P2419" s="180" t="s">
        <v>232</v>
      </c>
      <c r="Q2419" s="180" t="s">
        <v>8662</v>
      </c>
      <c r="S2419" s="180" t="s">
        <v>672</v>
      </c>
      <c r="T2419" s="180" t="s">
        <v>2098</v>
      </c>
      <c r="U2419" s="180" t="s">
        <v>2100</v>
      </c>
      <c r="V2419" s="180" t="s">
        <v>2099</v>
      </c>
      <c r="W2419" s="180" t="s">
        <v>3055</v>
      </c>
      <c r="X2419" s="180" t="s">
        <v>8719</v>
      </c>
      <c r="Y2419" s="180" t="s">
        <v>2976</v>
      </c>
      <c r="Z2419" s="180" t="s">
        <v>238</v>
      </c>
    </row>
    <row r="2420" spans="14:26" x14ac:dyDescent="0.35">
      <c r="N2420" s="180" t="s">
        <v>3070</v>
      </c>
      <c r="O2420" s="180" t="s">
        <v>8632</v>
      </c>
      <c r="P2420" s="180" t="s">
        <v>232</v>
      </c>
      <c r="Q2420" s="180" t="s">
        <v>8631</v>
      </c>
      <c r="S2420" s="180" t="s">
        <v>672</v>
      </c>
      <c r="T2420" s="180" t="s">
        <v>2098</v>
      </c>
      <c r="U2420" s="180" t="s">
        <v>2100</v>
      </c>
      <c r="V2420" s="180" t="s">
        <v>2099</v>
      </c>
      <c r="W2420" s="180" t="s">
        <v>3055</v>
      </c>
      <c r="X2420" s="180" t="s">
        <v>8720</v>
      </c>
      <c r="Y2420" s="180" t="s">
        <v>8721</v>
      </c>
      <c r="Z2420" s="180" t="s">
        <v>238</v>
      </c>
    </row>
    <row r="2421" spans="14:26" x14ac:dyDescent="0.35">
      <c r="N2421" s="180" t="s">
        <v>3070</v>
      </c>
      <c r="O2421" s="180" t="s">
        <v>8643</v>
      </c>
      <c r="P2421" s="180" t="s">
        <v>232</v>
      </c>
      <c r="Q2421" s="180" t="s">
        <v>8642</v>
      </c>
      <c r="S2421" s="180" t="s">
        <v>672</v>
      </c>
      <c r="T2421" s="180" t="s">
        <v>2098</v>
      </c>
      <c r="U2421" s="180" t="s">
        <v>2100</v>
      </c>
      <c r="V2421" s="180" t="s">
        <v>2099</v>
      </c>
      <c r="W2421" s="180" t="s">
        <v>3055</v>
      </c>
      <c r="X2421" s="180" t="s">
        <v>8722</v>
      </c>
      <c r="Y2421" s="180" t="s">
        <v>8723</v>
      </c>
      <c r="Z2421" s="180" t="s">
        <v>238</v>
      </c>
    </row>
    <row r="2422" spans="14:26" x14ac:dyDescent="0.35">
      <c r="N2422" s="180" t="s">
        <v>3070</v>
      </c>
      <c r="O2422" s="180" t="s">
        <v>3073</v>
      </c>
      <c r="P2422" s="180" t="s">
        <v>232</v>
      </c>
      <c r="Q2422" s="180" t="s">
        <v>8654</v>
      </c>
      <c r="S2422" s="180" t="s">
        <v>672</v>
      </c>
      <c r="T2422" s="180" t="s">
        <v>2098</v>
      </c>
      <c r="U2422" s="180" t="s">
        <v>2100</v>
      </c>
      <c r="V2422" s="180" t="s">
        <v>2099</v>
      </c>
      <c r="W2422" s="180" t="s">
        <v>3055</v>
      </c>
      <c r="X2422" s="180" t="s">
        <v>8724</v>
      </c>
      <c r="Y2422" s="180" t="s">
        <v>5251</v>
      </c>
      <c r="Z2422" s="180" t="s">
        <v>238</v>
      </c>
    </row>
    <row r="2423" spans="14:26" x14ac:dyDescent="0.35">
      <c r="N2423" s="180" t="s">
        <v>3070</v>
      </c>
      <c r="O2423" s="180" t="s">
        <v>8656</v>
      </c>
      <c r="P2423" s="180" t="s">
        <v>232</v>
      </c>
      <c r="Q2423" s="180" t="s">
        <v>8655</v>
      </c>
      <c r="S2423" s="180" t="s">
        <v>672</v>
      </c>
      <c r="T2423" s="180" t="s">
        <v>2098</v>
      </c>
      <c r="U2423" s="180" t="s">
        <v>2100</v>
      </c>
      <c r="V2423" s="180" t="s">
        <v>2099</v>
      </c>
      <c r="W2423" s="180" t="s">
        <v>3055</v>
      </c>
      <c r="X2423" s="180" t="s">
        <v>8725</v>
      </c>
      <c r="Y2423" s="180" t="s">
        <v>8370</v>
      </c>
      <c r="Z2423" s="180" t="s">
        <v>238</v>
      </c>
    </row>
    <row r="2424" spans="14:26" x14ac:dyDescent="0.35">
      <c r="N2424" s="180" t="s">
        <v>3070</v>
      </c>
      <c r="O2424" s="180" t="s">
        <v>8636</v>
      </c>
      <c r="P2424" s="180" t="s">
        <v>232</v>
      </c>
      <c r="Q2424" s="180" t="s">
        <v>8635</v>
      </c>
      <c r="S2424" s="180" t="s">
        <v>672</v>
      </c>
      <c r="T2424" s="180" t="s">
        <v>2098</v>
      </c>
      <c r="U2424" s="180" t="s">
        <v>2100</v>
      </c>
      <c r="V2424" s="180" t="s">
        <v>2099</v>
      </c>
      <c r="W2424" s="180" t="s">
        <v>3055</v>
      </c>
      <c r="X2424" s="180" t="s">
        <v>8726</v>
      </c>
      <c r="Y2424" s="180" t="s">
        <v>8049</v>
      </c>
      <c r="Z2424" s="180" t="s">
        <v>238</v>
      </c>
    </row>
    <row r="2425" spans="14:26" x14ac:dyDescent="0.35">
      <c r="N2425" s="180" t="s">
        <v>3070</v>
      </c>
      <c r="O2425" s="180" t="s">
        <v>8395</v>
      </c>
      <c r="P2425" s="180" t="s">
        <v>232</v>
      </c>
      <c r="Q2425" s="180" t="s">
        <v>8628</v>
      </c>
      <c r="S2425" s="180" t="s">
        <v>672</v>
      </c>
      <c r="T2425" s="180" t="s">
        <v>2098</v>
      </c>
      <c r="U2425" s="180" t="s">
        <v>2100</v>
      </c>
      <c r="V2425" s="180" t="s">
        <v>2099</v>
      </c>
      <c r="W2425" s="180" t="s">
        <v>3055</v>
      </c>
      <c r="X2425" s="180" t="s">
        <v>8727</v>
      </c>
      <c r="Y2425" s="180" t="s">
        <v>5245</v>
      </c>
      <c r="Z2425" s="180" t="s">
        <v>238</v>
      </c>
    </row>
    <row r="2426" spans="14:26" x14ac:dyDescent="0.35">
      <c r="N2426" s="180" t="s">
        <v>3070</v>
      </c>
      <c r="O2426" s="180" t="s">
        <v>8647</v>
      </c>
      <c r="P2426" s="180" t="s">
        <v>232</v>
      </c>
      <c r="Q2426" s="180" t="s">
        <v>8646</v>
      </c>
      <c r="S2426" s="180" t="s">
        <v>672</v>
      </c>
      <c r="T2426" s="180" t="s">
        <v>2098</v>
      </c>
      <c r="U2426" s="180" t="s">
        <v>2100</v>
      </c>
      <c r="V2426" s="180" t="s">
        <v>2099</v>
      </c>
      <c r="W2426" s="180" t="s">
        <v>3055</v>
      </c>
      <c r="X2426" s="180" t="s">
        <v>8728</v>
      </c>
      <c r="Y2426" s="180" t="s">
        <v>6052</v>
      </c>
      <c r="Z2426" s="180" t="s">
        <v>238</v>
      </c>
    </row>
    <row r="2427" spans="14:26" x14ac:dyDescent="0.35">
      <c r="N2427" s="180" t="s">
        <v>3070</v>
      </c>
      <c r="O2427" s="180" t="s">
        <v>8658</v>
      </c>
      <c r="P2427" s="180" t="s">
        <v>232</v>
      </c>
      <c r="Q2427" s="180" t="s">
        <v>8657</v>
      </c>
      <c r="S2427" s="180" t="s">
        <v>672</v>
      </c>
      <c r="T2427" s="180" t="s">
        <v>2098</v>
      </c>
      <c r="U2427" s="180" t="s">
        <v>2100</v>
      </c>
      <c r="V2427" s="180" t="s">
        <v>2099</v>
      </c>
      <c r="W2427" s="180" t="s">
        <v>3055</v>
      </c>
      <c r="X2427" s="180" t="s">
        <v>8729</v>
      </c>
      <c r="Y2427" s="180" t="s">
        <v>7840</v>
      </c>
      <c r="Z2427" s="180" t="s">
        <v>238</v>
      </c>
    </row>
    <row r="2428" spans="14:26" x14ac:dyDescent="0.35">
      <c r="N2428" s="180" t="s">
        <v>3070</v>
      </c>
      <c r="O2428" s="180" t="s">
        <v>2625</v>
      </c>
      <c r="P2428" s="180" t="s">
        <v>232</v>
      </c>
      <c r="Q2428" s="180" t="s">
        <v>8659</v>
      </c>
      <c r="S2428" s="180" t="s">
        <v>672</v>
      </c>
      <c r="T2428" s="180" t="s">
        <v>2098</v>
      </c>
      <c r="U2428" s="180" t="s">
        <v>2100</v>
      </c>
      <c r="V2428" s="180" t="s">
        <v>2099</v>
      </c>
      <c r="W2428" s="180" t="s">
        <v>3055</v>
      </c>
      <c r="X2428" s="180" t="s">
        <v>8730</v>
      </c>
      <c r="Y2428" s="180" t="s">
        <v>8731</v>
      </c>
      <c r="Z2428" s="180" t="s">
        <v>238</v>
      </c>
    </row>
    <row r="2429" spans="14:26" x14ac:dyDescent="0.35">
      <c r="N2429" s="180" t="s">
        <v>3070</v>
      </c>
      <c r="O2429" s="180" t="s">
        <v>3070</v>
      </c>
      <c r="P2429" s="180" t="s">
        <v>232</v>
      </c>
      <c r="Q2429" s="180" t="s">
        <v>8627</v>
      </c>
      <c r="S2429" s="180" t="s">
        <v>672</v>
      </c>
      <c r="T2429" s="180" t="s">
        <v>2098</v>
      </c>
      <c r="U2429" s="180" t="s">
        <v>2100</v>
      </c>
      <c r="V2429" s="180" t="s">
        <v>2099</v>
      </c>
      <c r="W2429" s="180" t="s">
        <v>3055</v>
      </c>
      <c r="X2429" s="180" t="s">
        <v>8732</v>
      </c>
      <c r="Y2429" s="180" t="s">
        <v>4630</v>
      </c>
      <c r="Z2429" s="180" t="s">
        <v>238</v>
      </c>
    </row>
    <row r="2430" spans="14:26" x14ac:dyDescent="0.35">
      <c r="N2430" s="180" t="s">
        <v>3231</v>
      </c>
      <c r="O2430" s="180" t="s">
        <v>8130</v>
      </c>
      <c r="P2430" s="180" t="s">
        <v>336</v>
      </c>
      <c r="Q2430" s="180" t="s">
        <v>8129</v>
      </c>
      <c r="S2430" s="180" t="s">
        <v>672</v>
      </c>
      <c r="T2430" s="180" t="s">
        <v>2098</v>
      </c>
      <c r="U2430" s="180" t="s">
        <v>2100</v>
      </c>
      <c r="V2430" s="180" t="s">
        <v>2099</v>
      </c>
      <c r="W2430" s="180" t="s">
        <v>3057</v>
      </c>
      <c r="X2430" s="180" t="s">
        <v>8733</v>
      </c>
      <c r="Y2430" s="180" t="s">
        <v>3057</v>
      </c>
      <c r="Z2430" s="180" t="s">
        <v>240</v>
      </c>
    </row>
    <row r="2431" spans="14:26" x14ac:dyDescent="0.35">
      <c r="N2431" s="180" t="s">
        <v>3231</v>
      </c>
      <c r="O2431" s="180" t="s">
        <v>8128</v>
      </c>
      <c r="P2431" s="180" t="s">
        <v>336</v>
      </c>
      <c r="Q2431" s="180" t="s">
        <v>8127</v>
      </c>
      <c r="S2431" s="180" t="s">
        <v>672</v>
      </c>
      <c r="T2431" s="180" t="s">
        <v>2098</v>
      </c>
      <c r="U2431" s="180" t="s">
        <v>2100</v>
      </c>
      <c r="V2431" s="180" t="s">
        <v>2099</v>
      </c>
      <c r="W2431" s="180" t="s">
        <v>3057</v>
      </c>
      <c r="X2431" s="180" t="s">
        <v>8734</v>
      </c>
      <c r="Y2431" s="180" t="s">
        <v>4586</v>
      </c>
      <c r="Z2431" s="180" t="s">
        <v>240</v>
      </c>
    </row>
    <row r="2432" spans="14:26" x14ac:dyDescent="0.35">
      <c r="N2432" s="180" t="s">
        <v>3231</v>
      </c>
      <c r="O2432" s="180" t="s">
        <v>660</v>
      </c>
      <c r="P2432" s="180" t="s">
        <v>336</v>
      </c>
      <c r="Q2432" s="180" t="s">
        <v>8131</v>
      </c>
      <c r="S2432" s="180" t="s">
        <v>672</v>
      </c>
      <c r="T2432" s="180" t="s">
        <v>2098</v>
      </c>
      <c r="U2432" s="180" t="s">
        <v>2100</v>
      </c>
      <c r="V2432" s="180" t="s">
        <v>2099</v>
      </c>
      <c r="W2432" s="180" t="s">
        <v>3057</v>
      </c>
      <c r="X2432" s="180" t="s">
        <v>8735</v>
      </c>
      <c r="Y2432" s="180" t="s">
        <v>8736</v>
      </c>
      <c r="Z2432" s="180" t="s">
        <v>240</v>
      </c>
    </row>
    <row r="2433" spans="14:26" x14ac:dyDescent="0.35">
      <c r="N2433" s="180" t="s">
        <v>3231</v>
      </c>
      <c r="O2433" s="180" t="s">
        <v>8126</v>
      </c>
      <c r="P2433" s="180" t="s">
        <v>336</v>
      </c>
      <c r="Q2433" s="180" t="s">
        <v>8125</v>
      </c>
      <c r="S2433" s="180" t="s">
        <v>672</v>
      </c>
      <c r="T2433" s="180" t="s">
        <v>2098</v>
      </c>
      <c r="U2433" s="180" t="s">
        <v>2100</v>
      </c>
      <c r="V2433" s="180" t="s">
        <v>2099</v>
      </c>
      <c r="W2433" s="180" t="s">
        <v>3057</v>
      </c>
      <c r="X2433" s="180" t="s">
        <v>8737</v>
      </c>
      <c r="Y2433" s="180" t="s">
        <v>8643</v>
      </c>
      <c r="Z2433" s="180" t="s">
        <v>240</v>
      </c>
    </row>
    <row r="2434" spans="14:26" x14ac:dyDescent="0.35">
      <c r="N2434" s="180" t="s">
        <v>3231</v>
      </c>
      <c r="O2434" s="180" t="s">
        <v>3231</v>
      </c>
      <c r="P2434" s="180" t="s">
        <v>336</v>
      </c>
      <c r="Q2434" s="180" t="s">
        <v>8124</v>
      </c>
      <c r="S2434" s="180" t="s">
        <v>672</v>
      </c>
      <c r="T2434" s="180" t="s">
        <v>2098</v>
      </c>
      <c r="U2434" s="180" t="s">
        <v>2100</v>
      </c>
      <c r="V2434" s="180" t="s">
        <v>2099</v>
      </c>
      <c r="W2434" s="180" t="s">
        <v>3057</v>
      </c>
      <c r="X2434" s="180" t="s">
        <v>8738</v>
      </c>
      <c r="Y2434" s="180" t="s">
        <v>3071</v>
      </c>
      <c r="Z2434" s="180" t="s">
        <v>240</v>
      </c>
    </row>
    <row r="2435" spans="14:26" x14ac:dyDescent="0.35">
      <c r="N2435" s="180" t="s">
        <v>233</v>
      </c>
      <c r="O2435" s="180" t="s">
        <v>8685</v>
      </c>
      <c r="P2435" s="180" t="s">
        <v>234</v>
      </c>
      <c r="Q2435" s="180" t="s">
        <v>8684</v>
      </c>
      <c r="S2435" s="180" t="s">
        <v>672</v>
      </c>
      <c r="T2435" s="180" t="s">
        <v>2098</v>
      </c>
      <c r="U2435" s="180" t="s">
        <v>2100</v>
      </c>
      <c r="V2435" s="180" t="s">
        <v>2099</v>
      </c>
      <c r="W2435" s="180" t="s">
        <v>3057</v>
      </c>
      <c r="X2435" s="180" t="s">
        <v>8739</v>
      </c>
      <c r="Y2435" s="180" t="s">
        <v>4406</v>
      </c>
      <c r="Z2435" s="180" t="s">
        <v>240</v>
      </c>
    </row>
    <row r="2436" spans="14:26" x14ac:dyDescent="0.35">
      <c r="N2436" s="180" t="s">
        <v>233</v>
      </c>
      <c r="O2436" s="180" t="s">
        <v>8680</v>
      </c>
      <c r="P2436" s="180" t="s">
        <v>234</v>
      </c>
      <c r="Q2436" s="180" t="s">
        <v>8679</v>
      </c>
      <c r="S2436" s="180" t="s">
        <v>672</v>
      </c>
      <c r="T2436" s="180" t="s">
        <v>2098</v>
      </c>
      <c r="U2436" s="180" t="s">
        <v>2100</v>
      </c>
      <c r="V2436" s="180" t="s">
        <v>2099</v>
      </c>
      <c r="W2436" s="180" t="s">
        <v>3057</v>
      </c>
      <c r="X2436" s="180" t="s">
        <v>8740</v>
      </c>
      <c r="Y2436" s="180" t="s">
        <v>8741</v>
      </c>
      <c r="Z2436" s="180" t="s">
        <v>240</v>
      </c>
    </row>
    <row r="2437" spans="14:26" x14ac:dyDescent="0.35">
      <c r="N2437" s="180" t="s">
        <v>233</v>
      </c>
      <c r="O2437" s="180" t="s">
        <v>1443</v>
      </c>
      <c r="P2437" s="180" t="s">
        <v>234</v>
      </c>
      <c r="Q2437" s="180" t="s">
        <v>8665</v>
      </c>
      <c r="S2437" s="180" t="s">
        <v>672</v>
      </c>
      <c r="T2437" s="180" t="s">
        <v>2098</v>
      </c>
      <c r="U2437" s="180" t="s">
        <v>2100</v>
      </c>
      <c r="V2437" s="180" t="s">
        <v>2099</v>
      </c>
      <c r="W2437" s="180" t="s">
        <v>3057</v>
      </c>
      <c r="X2437" s="180" t="s">
        <v>8742</v>
      </c>
      <c r="Y2437" s="180" t="s">
        <v>8743</v>
      </c>
      <c r="Z2437" s="180" t="s">
        <v>240</v>
      </c>
    </row>
    <row r="2438" spans="14:26" x14ac:dyDescent="0.35">
      <c r="N2438" s="180" t="s">
        <v>233</v>
      </c>
      <c r="O2438" s="180" t="s">
        <v>8677</v>
      </c>
      <c r="P2438" s="180" t="s">
        <v>234</v>
      </c>
      <c r="Q2438" s="180" t="s">
        <v>8676</v>
      </c>
      <c r="S2438" s="180" t="s">
        <v>672</v>
      </c>
      <c r="T2438" s="180" t="s">
        <v>2098</v>
      </c>
      <c r="U2438" s="180" t="s">
        <v>2100</v>
      </c>
      <c r="V2438" s="180" t="s">
        <v>2099</v>
      </c>
      <c r="W2438" s="180" t="s">
        <v>3057</v>
      </c>
      <c r="X2438" s="180" t="s">
        <v>8744</v>
      </c>
      <c r="Y2438" s="180" t="s">
        <v>4515</v>
      </c>
      <c r="Z2438" s="180" t="s">
        <v>240</v>
      </c>
    </row>
    <row r="2439" spans="14:26" x14ac:dyDescent="0.35">
      <c r="N2439" s="180" t="s">
        <v>233</v>
      </c>
      <c r="O2439" s="180" t="s">
        <v>6772</v>
      </c>
      <c r="P2439" s="180" t="s">
        <v>234</v>
      </c>
      <c r="Q2439" s="180" t="s">
        <v>8681</v>
      </c>
      <c r="S2439" s="180" t="s">
        <v>672</v>
      </c>
      <c r="T2439" s="180" t="s">
        <v>2098</v>
      </c>
      <c r="U2439" s="180" t="s">
        <v>2100</v>
      </c>
      <c r="V2439" s="180" t="s">
        <v>2099</v>
      </c>
      <c r="W2439" s="180" t="s">
        <v>3057</v>
      </c>
      <c r="X2439" s="180" t="s">
        <v>8745</v>
      </c>
      <c r="Y2439" s="180" t="s">
        <v>8746</v>
      </c>
      <c r="Z2439" s="180" t="s">
        <v>240</v>
      </c>
    </row>
    <row r="2440" spans="14:26" x14ac:dyDescent="0.35">
      <c r="N2440" s="180" t="s">
        <v>233</v>
      </c>
      <c r="O2440" s="180" t="s">
        <v>8671</v>
      </c>
      <c r="P2440" s="180" t="s">
        <v>234</v>
      </c>
      <c r="Q2440" s="180" t="s">
        <v>8670</v>
      </c>
      <c r="S2440" s="180" t="s">
        <v>672</v>
      </c>
      <c r="T2440" s="180" t="s">
        <v>2098</v>
      </c>
      <c r="U2440" s="180" t="s">
        <v>2100</v>
      </c>
      <c r="V2440" s="180" t="s">
        <v>2099</v>
      </c>
      <c r="W2440" s="180" t="s">
        <v>3057</v>
      </c>
      <c r="X2440" s="180" t="s">
        <v>8747</v>
      </c>
      <c r="Y2440" s="180" t="s">
        <v>3107</v>
      </c>
      <c r="Z2440" s="180" t="s">
        <v>240</v>
      </c>
    </row>
    <row r="2441" spans="14:26" x14ac:dyDescent="0.35">
      <c r="N2441" s="180" t="s">
        <v>233</v>
      </c>
      <c r="O2441" s="180" t="s">
        <v>8675</v>
      </c>
      <c r="P2441" s="180" t="s">
        <v>234</v>
      </c>
      <c r="Q2441" s="180" t="s">
        <v>8674</v>
      </c>
      <c r="S2441" s="180" t="s">
        <v>672</v>
      </c>
      <c r="T2441" s="180" t="s">
        <v>2098</v>
      </c>
      <c r="U2441" s="180" t="s">
        <v>2100</v>
      </c>
      <c r="V2441" s="180" t="s">
        <v>2099</v>
      </c>
      <c r="W2441" s="180" t="s">
        <v>3057</v>
      </c>
      <c r="X2441" s="180" t="s">
        <v>8748</v>
      </c>
      <c r="Y2441" s="180" t="s">
        <v>4127</v>
      </c>
      <c r="Z2441" s="180" t="s">
        <v>240</v>
      </c>
    </row>
    <row r="2442" spans="14:26" x14ac:dyDescent="0.35">
      <c r="N2442" s="180" t="s">
        <v>233</v>
      </c>
      <c r="O2442" s="180" t="s">
        <v>8683</v>
      </c>
      <c r="P2442" s="180" t="s">
        <v>234</v>
      </c>
      <c r="Q2442" s="180" t="s">
        <v>8682</v>
      </c>
      <c r="S2442" s="180" t="s">
        <v>672</v>
      </c>
      <c r="T2442" s="180" t="s">
        <v>2098</v>
      </c>
      <c r="U2442" s="180" t="s">
        <v>2100</v>
      </c>
      <c r="V2442" s="180" t="s">
        <v>2099</v>
      </c>
      <c r="W2442" s="180" t="s">
        <v>3057</v>
      </c>
      <c r="X2442" s="180" t="s">
        <v>8749</v>
      </c>
      <c r="Y2442" s="180" t="s">
        <v>3078</v>
      </c>
      <c r="Z2442" s="180" t="s">
        <v>240</v>
      </c>
    </row>
    <row r="2443" spans="14:26" x14ac:dyDescent="0.35">
      <c r="N2443" s="180" t="s">
        <v>233</v>
      </c>
      <c r="O2443" s="180" t="s">
        <v>3076</v>
      </c>
      <c r="P2443" s="180" t="s">
        <v>234</v>
      </c>
      <c r="Q2443" s="180" t="s">
        <v>8678</v>
      </c>
      <c r="S2443" s="180" t="s">
        <v>672</v>
      </c>
      <c r="T2443" s="180" t="s">
        <v>2098</v>
      </c>
      <c r="U2443" s="180" t="s">
        <v>673</v>
      </c>
      <c r="V2443" s="180" t="s">
        <v>3114</v>
      </c>
      <c r="W2443" s="180" t="s">
        <v>3120</v>
      </c>
      <c r="X2443" s="180" t="s">
        <v>4347</v>
      </c>
      <c r="Y2443" s="180" t="s">
        <v>3120</v>
      </c>
      <c r="Z2443" s="180" t="s">
        <v>341</v>
      </c>
    </row>
    <row r="2444" spans="14:26" x14ac:dyDescent="0.35">
      <c r="N2444" s="180" t="s">
        <v>233</v>
      </c>
      <c r="O2444" s="180" t="s">
        <v>8673</v>
      </c>
      <c r="P2444" s="180" t="s">
        <v>234</v>
      </c>
      <c r="Q2444" s="180" t="s">
        <v>8672</v>
      </c>
      <c r="S2444" s="180" t="s">
        <v>672</v>
      </c>
      <c r="T2444" s="180" t="s">
        <v>2098</v>
      </c>
      <c r="U2444" s="180" t="s">
        <v>673</v>
      </c>
      <c r="V2444" s="180" t="s">
        <v>3114</v>
      </c>
      <c r="W2444" s="180" t="s">
        <v>3120</v>
      </c>
      <c r="X2444" s="180" t="s">
        <v>4369</v>
      </c>
      <c r="Y2444" s="180" t="s">
        <v>4368</v>
      </c>
      <c r="Z2444" s="180" t="s">
        <v>341</v>
      </c>
    </row>
    <row r="2445" spans="14:26" x14ac:dyDescent="0.35">
      <c r="N2445" s="180" t="s">
        <v>233</v>
      </c>
      <c r="O2445" s="180" t="s">
        <v>8667</v>
      </c>
      <c r="P2445" s="180" t="s">
        <v>234</v>
      </c>
      <c r="Q2445" s="180" t="s">
        <v>8666</v>
      </c>
      <c r="S2445" s="180" t="s">
        <v>672</v>
      </c>
      <c r="T2445" s="180" t="s">
        <v>2098</v>
      </c>
      <c r="U2445" s="180" t="s">
        <v>673</v>
      </c>
      <c r="V2445" s="180" t="s">
        <v>3114</v>
      </c>
      <c r="W2445" s="180" t="s">
        <v>3120</v>
      </c>
      <c r="X2445" s="180" t="s">
        <v>4345</v>
      </c>
      <c r="Y2445" s="180" t="s">
        <v>4344</v>
      </c>
      <c r="Z2445" s="180" t="s">
        <v>341</v>
      </c>
    </row>
    <row r="2446" spans="14:26" x14ac:dyDescent="0.35">
      <c r="N2446" s="180" t="s">
        <v>233</v>
      </c>
      <c r="O2446" s="180" t="s">
        <v>233</v>
      </c>
      <c r="P2446" s="180" t="s">
        <v>234</v>
      </c>
      <c r="Q2446" s="180" t="s">
        <v>8664</v>
      </c>
      <c r="S2446" s="180" t="s">
        <v>672</v>
      </c>
      <c r="T2446" s="180" t="s">
        <v>2098</v>
      </c>
      <c r="U2446" s="180" t="s">
        <v>673</v>
      </c>
      <c r="V2446" s="180" t="s">
        <v>3114</v>
      </c>
      <c r="W2446" s="180" t="s">
        <v>3120</v>
      </c>
      <c r="X2446" s="180" t="s">
        <v>4355</v>
      </c>
      <c r="Y2446" s="180" t="s">
        <v>4354</v>
      </c>
      <c r="Z2446" s="180" t="s">
        <v>341</v>
      </c>
    </row>
    <row r="2447" spans="14:26" x14ac:dyDescent="0.35">
      <c r="N2447" s="180" t="s">
        <v>233</v>
      </c>
      <c r="O2447" s="180" t="s">
        <v>8669</v>
      </c>
      <c r="P2447" s="180" t="s">
        <v>234</v>
      </c>
      <c r="Q2447" s="180" t="s">
        <v>8668</v>
      </c>
      <c r="S2447" s="180" t="s">
        <v>672</v>
      </c>
      <c r="T2447" s="180" t="s">
        <v>2098</v>
      </c>
      <c r="U2447" s="180" t="s">
        <v>673</v>
      </c>
      <c r="V2447" s="180" t="s">
        <v>3114</v>
      </c>
      <c r="W2447" s="180" t="s">
        <v>3120</v>
      </c>
      <c r="X2447" s="180" t="s">
        <v>4359</v>
      </c>
      <c r="Y2447" s="180" t="s">
        <v>4358</v>
      </c>
      <c r="Z2447" s="180" t="s">
        <v>341</v>
      </c>
    </row>
    <row r="2448" spans="14:26" x14ac:dyDescent="0.35">
      <c r="N2448" s="180" t="s">
        <v>897</v>
      </c>
      <c r="O2448" s="180" t="s">
        <v>8691</v>
      </c>
      <c r="P2448" s="180" t="s">
        <v>236</v>
      </c>
      <c r="Q2448" s="180" t="s">
        <v>8690</v>
      </c>
      <c r="S2448" s="180" t="s">
        <v>672</v>
      </c>
      <c r="T2448" s="180" t="s">
        <v>2098</v>
      </c>
      <c r="U2448" s="180" t="s">
        <v>673</v>
      </c>
      <c r="V2448" s="180" t="s">
        <v>3114</v>
      </c>
      <c r="W2448" s="180" t="s">
        <v>3120</v>
      </c>
      <c r="X2448" s="180" t="s">
        <v>4381</v>
      </c>
      <c r="Y2448" s="180" t="s">
        <v>4380</v>
      </c>
      <c r="Z2448" s="180" t="s">
        <v>341</v>
      </c>
    </row>
    <row r="2449" spans="14:26" x14ac:dyDescent="0.35">
      <c r="N2449" s="180" t="s">
        <v>897</v>
      </c>
      <c r="O2449" s="180" t="s">
        <v>8704</v>
      </c>
      <c r="P2449" s="180" t="s">
        <v>236</v>
      </c>
      <c r="Q2449" s="180" t="s">
        <v>8703</v>
      </c>
      <c r="S2449" s="180" t="s">
        <v>672</v>
      </c>
      <c r="T2449" s="180" t="s">
        <v>2098</v>
      </c>
      <c r="U2449" s="180" t="s">
        <v>673</v>
      </c>
      <c r="V2449" s="180" t="s">
        <v>3114</v>
      </c>
      <c r="W2449" s="180" t="s">
        <v>3120</v>
      </c>
      <c r="X2449" s="180" t="s">
        <v>4362</v>
      </c>
      <c r="Y2449" s="180" t="s">
        <v>3228</v>
      </c>
      <c r="Z2449" s="180" t="s">
        <v>341</v>
      </c>
    </row>
    <row r="2450" spans="14:26" x14ac:dyDescent="0.35">
      <c r="N2450" s="180" t="s">
        <v>897</v>
      </c>
      <c r="O2450" s="180" t="s">
        <v>8698</v>
      </c>
      <c r="P2450" s="180" t="s">
        <v>236</v>
      </c>
      <c r="Q2450" s="180" t="s">
        <v>8697</v>
      </c>
      <c r="S2450" s="180" t="s">
        <v>672</v>
      </c>
      <c r="T2450" s="180" t="s">
        <v>2098</v>
      </c>
      <c r="U2450" s="180" t="s">
        <v>673</v>
      </c>
      <c r="V2450" s="180" t="s">
        <v>3114</v>
      </c>
      <c r="W2450" s="180" t="s">
        <v>3120</v>
      </c>
      <c r="X2450" s="180" t="s">
        <v>4377</v>
      </c>
      <c r="Y2450" s="180" t="s">
        <v>4376</v>
      </c>
      <c r="Z2450" s="180" t="s">
        <v>341</v>
      </c>
    </row>
    <row r="2451" spans="14:26" x14ac:dyDescent="0.35">
      <c r="N2451" s="180" t="s">
        <v>897</v>
      </c>
      <c r="O2451" s="180" t="s">
        <v>8696</v>
      </c>
      <c r="P2451" s="180" t="s">
        <v>236</v>
      </c>
      <c r="Q2451" s="180" t="s">
        <v>8695</v>
      </c>
      <c r="S2451" s="180" t="s">
        <v>672</v>
      </c>
      <c r="T2451" s="180" t="s">
        <v>2098</v>
      </c>
      <c r="U2451" s="180" t="s">
        <v>673</v>
      </c>
      <c r="V2451" s="180" t="s">
        <v>3114</v>
      </c>
      <c r="W2451" s="180" t="s">
        <v>3120</v>
      </c>
      <c r="X2451" s="180" t="s">
        <v>4351</v>
      </c>
      <c r="Y2451" s="180" t="s">
        <v>4350</v>
      </c>
      <c r="Z2451" s="180" t="s">
        <v>341</v>
      </c>
    </row>
    <row r="2452" spans="14:26" x14ac:dyDescent="0.35">
      <c r="N2452" s="180" t="s">
        <v>897</v>
      </c>
      <c r="O2452" s="180" t="s">
        <v>8687</v>
      </c>
      <c r="P2452" s="180" t="s">
        <v>236</v>
      </c>
      <c r="Q2452" s="180" t="s">
        <v>8686</v>
      </c>
      <c r="S2452" s="180" t="s">
        <v>672</v>
      </c>
      <c r="T2452" s="180" t="s">
        <v>2098</v>
      </c>
      <c r="U2452" s="180" t="s">
        <v>673</v>
      </c>
      <c r="V2452" s="180" t="s">
        <v>3114</v>
      </c>
      <c r="W2452" s="180" t="s">
        <v>3120</v>
      </c>
      <c r="X2452" s="180" t="s">
        <v>4373</v>
      </c>
      <c r="Y2452" s="180" t="s">
        <v>4372</v>
      </c>
      <c r="Z2452" s="180" t="s">
        <v>341</v>
      </c>
    </row>
    <row r="2453" spans="14:26" x14ac:dyDescent="0.35">
      <c r="N2453" s="180" t="s">
        <v>897</v>
      </c>
      <c r="O2453" s="180" t="s">
        <v>5245</v>
      </c>
      <c r="P2453" s="180" t="s">
        <v>236</v>
      </c>
      <c r="Q2453" s="180" t="s">
        <v>8694</v>
      </c>
      <c r="S2453" s="180" t="s">
        <v>672</v>
      </c>
      <c r="T2453" s="180" t="s">
        <v>2098</v>
      </c>
      <c r="U2453" s="180" t="s">
        <v>673</v>
      </c>
      <c r="V2453" s="180" t="s">
        <v>3114</v>
      </c>
      <c r="W2453" s="180" t="s">
        <v>3120</v>
      </c>
      <c r="X2453" s="180" t="s">
        <v>4366</v>
      </c>
      <c r="Y2453" s="180" t="s">
        <v>4365</v>
      </c>
      <c r="Z2453" s="180" t="s">
        <v>341</v>
      </c>
    </row>
    <row r="2454" spans="14:26" x14ac:dyDescent="0.35">
      <c r="N2454" s="180" t="s">
        <v>897</v>
      </c>
      <c r="O2454" s="180" t="s">
        <v>8689</v>
      </c>
      <c r="P2454" s="180" t="s">
        <v>236</v>
      </c>
      <c r="Q2454" s="180" t="s">
        <v>8688</v>
      </c>
      <c r="S2454" s="180" t="s">
        <v>672</v>
      </c>
      <c r="T2454" s="180" t="s">
        <v>2098</v>
      </c>
      <c r="U2454" s="180" t="s">
        <v>673</v>
      </c>
      <c r="V2454" s="180" t="s">
        <v>3114</v>
      </c>
      <c r="W2454" s="180" t="s">
        <v>3120</v>
      </c>
      <c r="X2454" s="180" t="s">
        <v>4341</v>
      </c>
      <c r="Y2454" s="180" t="s">
        <v>4340</v>
      </c>
      <c r="Z2454" s="180" t="s">
        <v>341</v>
      </c>
    </row>
    <row r="2455" spans="14:26" x14ac:dyDescent="0.35">
      <c r="N2455" s="180" t="s">
        <v>897</v>
      </c>
      <c r="O2455" s="180" t="s">
        <v>8702</v>
      </c>
      <c r="P2455" s="180" t="s">
        <v>236</v>
      </c>
      <c r="Q2455" s="180" t="s">
        <v>8701</v>
      </c>
      <c r="S2455" s="180" t="s">
        <v>672</v>
      </c>
      <c r="T2455" s="180" t="s">
        <v>2098</v>
      </c>
      <c r="U2455" s="180" t="s">
        <v>673</v>
      </c>
      <c r="V2455" s="180" t="s">
        <v>3114</v>
      </c>
      <c r="W2455" s="180" t="s">
        <v>3125</v>
      </c>
      <c r="X2455" s="180" t="s">
        <v>4403</v>
      </c>
      <c r="Y2455" s="180" t="s">
        <v>3125</v>
      </c>
      <c r="Z2455" s="180" t="s">
        <v>3126</v>
      </c>
    </row>
    <row r="2456" spans="14:26" x14ac:dyDescent="0.35">
      <c r="N2456" s="180" t="s">
        <v>897</v>
      </c>
      <c r="O2456" s="180" t="s">
        <v>8700</v>
      </c>
      <c r="P2456" s="180" t="s">
        <v>236</v>
      </c>
      <c r="Q2456" s="180" t="s">
        <v>8699</v>
      </c>
      <c r="S2456" s="180" t="s">
        <v>672</v>
      </c>
      <c r="T2456" s="180" t="s">
        <v>2098</v>
      </c>
      <c r="U2456" s="180" t="s">
        <v>673</v>
      </c>
      <c r="V2456" s="180" t="s">
        <v>3114</v>
      </c>
      <c r="W2456" s="180" t="s">
        <v>3125</v>
      </c>
      <c r="X2456" s="180" t="s">
        <v>4433</v>
      </c>
      <c r="Y2456" s="180" t="s">
        <v>4432</v>
      </c>
      <c r="Z2456" s="180" t="s">
        <v>3126</v>
      </c>
    </row>
    <row r="2457" spans="14:26" x14ac:dyDescent="0.35">
      <c r="N2457" s="180" t="s">
        <v>897</v>
      </c>
      <c r="O2457" s="180" t="s">
        <v>8693</v>
      </c>
      <c r="P2457" s="180" t="s">
        <v>236</v>
      </c>
      <c r="Q2457" s="180" t="s">
        <v>8692</v>
      </c>
      <c r="S2457" s="180" t="s">
        <v>672</v>
      </c>
      <c r="T2457" s="180" t="s">
        <v>2098</v>
      </c>
      <c r="U2457" s="180" t="s">
        <v>673</v>
      </c>
      <c r="V2457" s="180" t="s">
        <v>3114</v>
      </c>
      <c r="W2457" s="180" t="s">
        <v>3125</v>
      </c>
      <c r="X2457" s="180" t="s">
        <v>4422</v>
      </c>
      <c r="Y2457" s="180" t="s">
        <v>3203</v>
      </c>
      <c r="Z2457" s="180" t="s">
        <v>3126</v>
      </c>
    </row>
    <row r="2458" spans="14:26" x14ac:dyDescent="0.35">
      <c r="N2458" s="180" t="s">
        <v>897</v>
      </c>
      <c r="O2458" s="180" t="s">
        <v>8706</v>
      </c>
      <c r="P2458" s="180" t="s">
        <v>236</v>
      </c>
      <c r="Q2458" s="180" t="s">
        <v>8705</v>
      </c>
      <c r="S2458" s="180" t="s">
        <v>672</v>
      </c>
      <c r="T2458" s="180" t="s">
        <v>2098</v>
      </c>
      <c r="U2458" s="180" t="s">
        <v>673</v>
      </c>
      <c r="V2458" s="180" t="s">
        <v>3114</v>
      </c>
      <c r="W2458" s="180" t="s">
        <v>3125</v>
      </c>
      <c r="X2458" s="180" t="s">
        <v>4414</v>
      </c>
      <c r="Y2458" s="180" t="s">
        <v>4413</v>
      </c>
      <c r="Z2458" s="180" t="s">
        <v>3126</v>
      </c>
    </row>
    <row r="2459" spans="14:26" x14ac:dyDescent="0.35">
      <c r="N2459" s="180" t="s">
        <v>3201</v>
      </c>
      <c r="O2459" s="180" t="s">
        <v>5942</v>
      </c>
      <c r="P2459" s="180" t="s">
        <v>161</v>
      </c>
      <c r="Q2459" s="180" t="s">
        <v>5941</v>
      </c>
      <c r="S2459" s="180" t="s">
        <v>672</v>
      </c>
      <c r="T2459" s="180" t="s">
        <v>2098</v>
      </c>
      <c r="U2459" s="180" t="s">
        <v>673</v>
      </c>
      <c r="V2459" s="180" t="s">
        <v>3114</v>
      </c>
      <c r="W2459" s="180" t="s">
        <v>3125</v>
      </c>
      <c r="X2459" s="180" t="s">
        <v>4436</v>
      </c>
      <c r="Y2459" s="180" t="s">
        <v>2625</v>
      </c>
      <c r="Z2459" s="180" t="s">
        <v>3126</v>
      </c>
    </row>
    <row r="2460" spans="14:26" x14ac:dyDescent="0.35">
      <c r="N2460" s="180" t="s">
        <v>3201</v>
      </c>
      <c r="O2460" s="180" t="s">
        <v>5938</v>
      </c>
      <c r="P2460" s="180" t="s">
        <v>161</v>
      </c>
      <c r="Q2460" s="180" t="s">
        <v>5937</v>
      </c>
      <c r="S2460" s="180" t="s">
        <v>672</v>
      </c>
      <c r="T2460" s="180" t="s">
        <v>2098</v>
      </c>
      <c r="U2460" s="180" t="s">
        <v>673</v>
      </c>
      <c r="V2460" s="180" t="s">
        <v>3114</v>
      </c>
      <c r="W2460" s="180" t="s">
        <v>3125</v>
      </c>
      <c r="X2460" s="180" t="s">
        <v>4418</v>
      </c>
      <c r="Y2460" s="180" t="s">
        <v>4417</v>
      </c>
      <c r="Z2460" s="180" t="s">
        <v>3126</v>
      </c>
    </row>
    <row r="2461" spans="14:26" x14ac:dyDescent="0.35">
      <c r="N2461" s="180" t="s">
        <v>3201</v>
      </c>
      <c r="O2461" s="180" t="s">
        <v>3193</v>
      </c>
      <c r="P2461" s="180" t="s">
        <v>161</v>
      </c>
      <c r="Q2461" s="180" t="s">
        <v>5910</v>
      </c>
      <c r="S2461" s="180" t="s">
        <v>672</v>
      </c>
      <c r="T2461" s="180" t="s">
        <v>2098</v>
      </c>
      <c r="U2461" s="180" t="s">
        <v>673</v>
      </c>
      <c r="V2461" s="180" t="s">
        <v>3114</v>
      </c>
      <c r="W2461" s="180" t="s">
        <v>3125</v>
      </c>
      <c r="X2461" s="180" t="s">
        <v>4407</v>
      </c>
      <c r="Y2461" s="180" t="s">
        <v>4406</v>
      </c>
      <c r="Z2461" s="180" t="s">
        <v>3126</v>
      </c>
    </row>
    <row r="2462" spans="14:26" x14ac:dyDescent="0.35">
      <c r="N2462" s="180" t="s">
        <v>3201</v>
      </c>
      <c r="O2462" s="180" t="s">
        <v>5945</v>
      </c>
      <c r="P2462" s="180" t="s">
        <v>161</v>
      </c>
      <c r="Q2462" s="180" t="s">
        <v>5944</v>
      </c>
      <c r="S2462" s="180" t="s">
        <v>672</v>
      </c>
      <c r="T2462" s="180" t="s">
        <v>2098</v>
      </c>
      <c r="U2462" s="180" t="s">
        <v>673</v>
      </c>
      <c r="V2462" s="180" t="s">
        <v>3114</v>
      </c>
      <c r="W2462" s="180" t="s">
        <v>3125</v>
      </c>
      <c r="X2462" s="180" t="s">
        <v>4429</v>
      </c>
      <c r="Y2462" s="180" t="s">
        <v>4428</v>
      </c>
      <c r="Z2462" s="180" t="s">
        <v>3126</v>
      </c>
    </row>
    <row r="2463" spans="14:26" x14ac:dyDescent="0.35">
      <c r="N2463" s="180" t="s">
        <v>3201</v>
      </c>
      <c r="O2463" s="180" t="s">
        <v>5957</v>
      </c>
      <c r="P2463" s="180" t="s">
        <v>161</v>
      </c>
      <c r="Q2463" s="180" t="s">
        <v>5956</v>
      </c>
      <c r="S2463" s="180" t="s">
        <v>672</v>
      </c>
      <c r="T2463" s="180" t="s">
        <v>2098</v>
      </c>
      <c r="U2463" s="180" t="s">
        <v>673</v>
      </c>
      <c r="V2463" s="180" t="s">
        <v>3114</v>
      </c>
      <c r="W2463" s="180" t="s">
        <v>3125</v>
      </c>
      <c r="X2463" s="180" t="s">
        <v>4410</v>
      </c>
      <c r="Y2463" s="180" t="s">
        <v>3940</v>
      </c>
      <c r="Z2463" s="180" t="s">
        <v>3126</v>
      </c>
    </row>
    <row r="2464" spans="14:26" x14ac:dyDescent="0.35">
      <c r="N2464" s="180" t="s">
        <v>3201</v>
      </c>
      <c r="O2464" s="180" t="s">
        <v>5924</v>
      </c>
      <c r="P2464" s="180" t="s">
        <v>161</v>
      </c>
      <c r="Q2464" s="180" t="s">
        <v>5923</v>
      </c>
      <c r="S2464" s="180" t="s">
        <v>672</v>
      </c>
      <c r="T2464" s="180" t="s">
        <v>2098</v>
      </c>
      <c r="U2464" s="180" t="s">
        <v>673</v>
      </c>
      <c r="V2464" s="180" t="s">
        <v>3114</v>
      </c>
      <c r="W2464" s="180" t="s">
        <v>3125</v>
      </c>
      <c r="X2464" s="180" t="s">
        <v>4440</v>
      </c>
      <c r="Y2464" s="180" t="s">
        <v>4439</v>
      </c>
      <c r="Z2464" s="180" t="s">
        <v>3126</v>
      </c>
    </row>
    <row r="2465" spans="14:26" x14ac:dyDescent="0.35">
      <c r="N2465" s="180" t="s">
        <v>3201</v>
      </c>
      <c r="O2465" s="180" t="s">
        <v>5913</v>
      </c>
      <c r="P2465" s="180" t="s">
        <v>161</v>
      </c>
      <c r="Q2465" s="180" t="s">
        <v>5912</v>
      </c>
      <c r="S2465" s="180" t="s">
        <v>672</v>
      </c>
      <c r="T2465" s="180" t="s">
        <v>2098</v>
      </c>
      <c r="U2465" s="180" t="s">
        <v>673</v>
      </c>
      <c r="V2465" s="180" t="s">
        <v>3114</v>
      </c>
      <c r="W2465" s="180" t="s">
        <v>3125</v>
      </c>
      <c r="X2465" s="180" t="s">
        <v>4426</v>
      </c>
      <c r="Y2465" s="180" t="s">
        <v>4425</v>
      </c>
      <c r="Z2465" s="180" t="s">
        <v>3126</v>
      </c>
    </row>
    <row r="2466" spans="14:26" x14ac:dyDescent="0.35">
      <c r="N2466" s="180" t="s">
        <v>3201</v>
      </c>
      <c r="O2466" s="180" t="s">
        <v>5903</v>
      </c>
      <c r="P2466" s="180" t="s">
        <v>161</v>
      </c>
      <c r="Q2466" s="180" t="s">
        <v>5902</v>
      </c>
      <c r="S2466" s="180" t="s">
        <v>672</v>
      </c>
      <c r="T2466" s="180" t="s">
        <v>2098</v>
      </c>
      <c r="U2466" s="180" t="s">
        <v>673</v>
      </c>
      <c r="V2466" s="180" t="s">
        <v>3114</v>
      </c>
      <c r="W2466" s="180" t="s">
        <v>3123</v>
      </c>
      <c r="X2466" s="180" t="s">
        <v>4890</v>
      </c>
      <c r="Y2466" s="180" t="s">
        <v>4889</v>
      </c>
      <c r="Z2466" s="180" t="s">
        <v>343</v>
      </c>
    </row>
    <row r="2467" spans="14:26" x14ac:dyDescent="0.35">
      <c r="N2467" s="180" t="s">
        <v>3201</v>
      </c>
      <c r="O2467" s="180" t="s">
        <v>5965</v>
      </c>
      <c r="P2467" s="180" t="s">
        <v>161</v>
      </c>
      <c r="Q2467" s="180" t="s">
        <v>5964</v>
      </c>
      <c r="S2467" s="180" t="s">
        <v>672</v>
      </c>
      <c r="T2467" s="180" t="s">
        <v>2098</v>
      </c>
      <c r="U2467" s="180" t="s">
        <v>673</v>
      </c>
      <c r="V2467" s="180" t="s">
        <v>3114</v>
      </c>
      <c r="W2467" s="180" t="s">
        <v>3123</v>
      </c>
      <c r="X2467" s="180" t="s">
        <v>4886</v>
      </c>
      <c r="Y2467" s="180" t="s">
        <v>4885</v>
      </c>
      <c r="Z2467" s="180" t="s">
        <v>343</v>
      </c>
    </row>
    <row r="2468" spans="14:26" x14ac:dyDescent="0.35">
      <c r="N2468" s="180" t="s">
        <v>3201</v>
      </c>
      <c r="O2468" s="180" t="s">
        <v>5866</v>
      </c>
      <c r="P2468" s="180" t="s">
        <v>161</v>
      </c>
      <c r="Q2468" s="180" t="s">
        <v>5930</v>
      </c>
      <c r="S2468" s="180" t="s">
        <v>672</v>
      </c>
      <c r="T2468" s="180" t="s">
        <v>2098</v>
      </c>
      <c r="U2468" s="180" t="s">
        <v>673</v>
      </c>
      <c r="V2468" s="180" t="s">
        <v>3114</v>
      </c>
      <c r="W2468" s="180" t="s">
        <v>3123</v>
      </c>
      <c r="X2468" s="180" t="s">
        <v>4897</v>
      </c>
      <c r="Y2468" s="180" t="s">
        <v>4896</v>
      </c>
      <c r="Z2468" s="180" t="s">
        <v>343</v>
      </c>
    </row>
    <row r="2469" spans="14:26" x14ac:dyDescent="0.35">
      <c r="N2469" s="180" t="s">
        <v>3201</v>
      </c>
      <c r="O2469" s="180" t="s">
        <v>3073</v>
      </c>
      <c r="P2469" s="180" t="s">
        <v>161</v>
      </c>
      <c r="Q2469" s="180" t="s">
        <v>5953</v>
      </c>
      <c r="S2469" s="180" t="s">
        <v>672</v>
      </c>
      <c r="T2469" s="180" t="s">
        <v>2098</v>
      </c>
      <c r="U2469" s="180" t="s">
        <v>673</v>
      </c>
      <c r="V2469" s="180" t="s">
        <v>3114</v>
      </c>
      <c r="W2469" s="180" t="s">
        <v>3123</v>
      </c>
      <c r="X2469" s="180" t="s">
        <v>4893</v>
      </c>
      <c r="Y2469" s="180" t="s">
        <v>3288</v>
      </c>
      <c r="Z2469" s="180" t="s">
        <v>343</v>
      </c>
    </row>
    <row r="2470" spans="14:26" x14ac:dyDescent="0.35">
      <c r="N2470" s="180" t="s">
        <v>3201</v>
      </c>
      <c r="O2470" s="180" t="s">
        <v>5948</v>
      </c>
      <c r="P2470" s="180" t="s">
        <v>161</v>
      </c>
      <c r="Q2470" s="180" t="s">
        <v>5947</v>
      </c>
      <c r="S2470" s="180" t="s">
        <v>672</v>
      </c>
      <c r="T2470" s="180" t="s">
        <v>2098</v>
      </c>
      <c r="U2470" s="180" t="s">
        <v>673</v>
      </c>
      <c r="V2470" s="180" t="s">
        <v>3114</v>
      </c>
      <c r="W2470" s="180" t="s">
        <v>3136</v>
      </c>
      <c r="X2470" s="180" t="s">
        <v>4994</v>
      </c>
      <c r="Y2470" s="180" t="s">
        <v>3136</v>
      </c>
      <c r="Z2470" s="180" t="s">
        <v>345</v>
      </c>
    </row>
    <row r="2471" spans="14:26" x14ac:dyDescent="0.35">
      <c r="N2471" s="180" t="s">
        <v>3201</v>
      </c>
      <c r="O2471" s="180" t="s">
        <v>5917</v>
      </c>
      <c r="P2471" s="180" t="s">
        <v>161</v>
      </c>
      <c r="Q2471" s="180" t="s">
        <v>5916</v>
      </c>
      <c r="S2471" s="180" t="s">
        <v>672</v>
      </c>
      <c r="T2471" s="180" t="s">
        <v>2098</v>
      </c>
      <c r="U2471" s="180" t="s">
        <v>673</v>
      </c>
      <c r="V2471" s="180" t="s">
        <v>3114</v>
      </c>
      <c r="W2471" s="180" t="s">
        <v>3136</v>
      </c>
      <c r="X2471" s="180" t="s">
        <v>5059</v>
      </c>
      <c r="Y2471" s="180" t="s">
        <v>4494</v>
      </c>
      <c r="Z2471" s="180" t="s">
        <v>345</v>
      </c>
    </row>
    <row r="2472" spans="14:26" x14ac:dyDescent="0.35">
      <c r="N2472" s="180" t="s">
        <v>3201</v>
      </c>
      <c r="O2472" s="180" t="s">
        <v>5928</v>
      </c>
      <c r="P2472" s="180" t="s">
        <v>161</v>
      </c>
      <c r="Q2472" s="180" t="s">
        <v>5927</v>
      </c>
      <c r="S2472" s="180" t="s">
        <v>672</v>
      </c>
      <c r="T2472" s="180" t="s">
        <v>2098</v>
      </c>
      <c r="U2472" s="180" t="s">
        <v>673</v>
      </c>
      <c r="V2472" s="180" t="s">
        <v>3114</v>
      </c>
      <c r="W2472" s="180" t="s">
        <v>3136</v>
      </c>
      <c r="X2472" s="180" t="s">
        <v>5005</v>
      </c>
      <c r="Y2472" s="180" t="s">
        <v>2964</v>
      </c>
      <c r="Z2472" s="180" t="s">
        <v>345</v>
      </c>
    </row>
    <row r="2473" spans="14:26" x14ac:dyDescent="0.35">
      <c r="N2473" s="180" t="s">
        <v>3201</v>
      </c>
      <c r="O2473" s="180" t="s">
        <v>5899</v>
      </c>
      <c r="P2473" s="180" t="s">
        <v>161</v>
      </c>
      <c r="Q2473" s="180" t="s">
        <v>5898</v>
      </c>
      <c r="S2473" s="180" t="s">
        <v>672</v>
      </c>
      <c r="T2473" s="180" t="s">
        <v>2098</v>
      </c>
      <c r="U2473" s="180" t="s">
        <v>673</v>
      </c>
      <c r="V2473" s="180" t="s">
        <v>3114</v>
      </c>
      <c r="W2473" s="180" t="s">
        <v>3136</v>
      </c>
      <c r="X2473" s="180" t="s">
        <v>5002</v>
      </c>
      <c r="Y2473" s="180" t="s">
        <v>5001</v>
      </c>
      <c r="Z2473" s="180" t="s">
        <v>345</v>
      </c>
    </row>
    <row r="2474" spans="14:26" x14ac:dyDescent="0.35">
      <c r="N2474" s="180" t="s">
        <v>3201</v>
      </c>
      <c r="O2474" s="180" t="s">
        <v>5934</v>
      </c>
      <c r="P2474" s="180" t="s">
        <v>161</v>
      </c>
      <c r="Q2474" s="180" t="s">
        <v>5933</v>
      </c>
      <c r="S2474" s="180" t="s">
        <v>672</v>
      </c>
      <c r="T2474" s="180" t="s">
        <v>2098</v>
      </c>
      <c r="U2474" s="180" t="s">
        <v>673</v>
      </c>
      <c r="V2474" s="180" t="s">
        <v>3114</v>
      </c>
      <c r="W2474" s="180" t="s">
        <v>3136</v>
      </c>
      <c r="X2474" s="180" t="s">
        <v>5021</v>
      </c>
      <c r="Y2474" s="180" t="s">
        <v>5020</v>
      </c>
      <c r="Z2474" s="180" t="s">
        <v>345</v>
      </c>
    </row>
    <row r="2475" spans="14:26" x14ac:dyDescent="0.35">
      <c r="N2475" s="180" t="s">
        <v>3201</v>
      </c>
      <c r="O2475" s="180" t="s">
        <v>824</v>
      </c>
      <c r="P2475" s="180" t="s">
        <v>161</v>
      </c>
      <c r="Q2475" s="180" t="s">
        <v>5920</v>
      </c>
      <c r="S2475" s="180" t="s">
        <v>672</v>
      </c>
      <c r="T2475" s="180" t="s">
        <v>2098</v>
      </c>
      <c r="U2475" s="180" t="s">
        <v>673</v>
      </c>
      <c r="V2475" s="180" t="s">
        <v>3114</v>
      </c>
      <c r="W2475" s="180" t="s">
        <v>3136</v>
      </c>
      <c r="X2475" s="180" t="s">
        <v>5048</v>
      </c>
      <c r="Y2475" s="180" t="s">
        <v>5047</v>
      </c>
      <c r="Z2475" s="180" t="s">
        <v>345</v>
      </c>
    </row>
    <row r="2476" spans="14:26" x14ac:dyDescent="0.35">
      <c r="N2476" s="180" t="s">
        <v>3201</v>
      </c>
      <c r="O2476" s="180" t="s">
        <v>5907</v>
      </c>
      <c r="P2476" s="180" t="s">
        <v>161</v>
      </c>
      <c r="Q2476" s="180" t="s">
        <v>5906</v>
      </c>
      <c r="S2476" s="180" t="s">
        <v>672</v>
      </c>
      <c r="T2476" s="180" t="s">
        <v>2098</v>
      </c>
      <c r="U2476" s="180" t="s">
        <v>673</v>
      </c>
      <c r="V2476" s="180" t="s">
        <v>3114</v>
      </c>
      <c r="W2476" s="180" t="s">
        <v>3136</v>
      </c>
      <c r="X2476" s="180" t="s">
        <v>5029</v>
      </c>
      <c r="Y2476" s="180" t="s">
        <v>5028</v>
      </c>
      <c r="Z2476" s="180" t="s">
        <v>345</v>
      </c>
    </row>
    <row r="2477" spans="14:26" x14ac:dyDescent="0.35">
      <c r="N2477" s="180" t="s">
        <v>3201</v>
      </c>
      <c r="O2477" s="180" t="s">
        <v>5895</v>
      </c>
      <c r="P2477" s="180" t="s">
        <v>161</v>
      </c>
      <c r="Q2477" s="180" t="s">
        <v>5894</v>
      </c>
      <c r="S2477" s="180" t="s">
        <v>672</v>
      </c>
      <c r="T2477" s="180" t="s">
        <v>2098</v>
      </c>
      <c r="U2477" s="180" t="s">
        <v>673</v>
      </c>
      <c r="V2477" s="180" t="s">
        <v>3114</v>
      </c>
      <c r="W2477" s="180" t="s">
        <v>3136</v>
      </c>
      <c r="X2477" s="180" t="s">
        <v>4998</v>
      </c>
      <c r="Y2477" s="180" t="s">
        <v>4997</v>
      </c>
      <c r="Z2477" s="180" t="s">
        <v>345</v>
      </c>
    </row>
    <row r="2478" spans="14:26" x14ac:dyDescent="0.35">
      <c r="N2478" s="180" t="s">
        <v>3201</v>
      </c>
      <c r="O2478" s="180" t="s">
        <v>5891</v>
      </c>
      <c r="P2478" s="180" t="s">
        <v>161</v>
      </c>
      <c r="Q2478" s="180" t="s">
        <v>5890</v>
      </c>
      <c r="S2478" s="180" t="s">
        <v>672</v>
      </c>
      <c r="T2478" s="180" t="s">
        <v>2098</v>
      </c>
      <c r="U2478" s="180" t="s">
        <v>673</v>
      </c>
      <c r="V2478" s="180" t="s">
        <v>3114</v>
      </c>
      <c r="W2478" s="180" t="s">
        <v>3136</v>
      </c>
      <c r="X2478" s="180" t="s">
        <v>5009</v>
      </c>
      <c r="Y2478" s="180" t="s">
        <v>5008</v>
      </c>
      <c r="Z2478" s="180" t="s">
        <v>345</v>
      </c>
    </row>
    <row r="2479" spans="14:26" x14ac:dyDescent="0.35">
      <c r="N2479" s="180" t="s">
        <v>3201</v>
      </c>
      <c r="O2479" s="180" t="s">
        <v>3217</v>
      </c>
      <c r="P2479" s="180" t="s">
        <v>161</v>
      </c>
      <c r="Q2479" s="180" t="s">
        <v>5887</v>
      </c>
      <c r="S2479" s="180" t="s">
        <v>672</v>
      </c>
      <c r="T2479" s="180" t="s">
        <v>2098</v>
      </c>
      <c r="U2479" s="180" t="s">
        <v>673</v>
      </c>
      <c r="V2479" s="180" t="s">
        <v>3114</v>
      </c>
      <c r="W2479" s="180" t="s">
        <v>3136</v>
      </c>
      <c r="X2479" s="180" t="s">
        <v>4991</v>
      </c>
      <c r="Y2479" s="180" t="s">
        <v>4990</v>
      </c>
      <c r="Z2479" s="180" t="s">
        <v>345</v>
      </c>
    </row>
    <row r="2480" spans="14:26" x14ac:dyDescent="0.35">
      <c r="N2480" s="180" t="s">
        <v>3201</v>
      </c>
      <c r="O2480" s="180" t="s">
        <v>5961</v>
      </c>
      <c r="P2480" s="180" t="s">
        <v>161</v>
      </c>
      <c r="Q2480" s="180" t="s">
        <v>5960</v>
      </c>
      <c r="S2480" s="180" t="s">
        <v>672</v>
      </c>
      <c r="T2480" s="180" t="s">
        <v>2098</v>
      </c>
      <c r="U2480" s="180" t="s">
        <v>673</v>
      </c>
      <c r="V2480" s="180" t="s">
        <v>3114</v>
      </c>
      <c r="W2480" s="180" t="s">
        <v>3136</v>
      </c>
      <c r="X2480" s="180" t="s">
        <v>5033</v>
      </c>
      <c r="Y2480" s="180" t="s">
        <v>5032</v>
      </c>
      <c r="Z2480" s="180" t="s">
        <v>345</v>
      </c>
    </row>
    <row r="2481" spans="14:26" x14ac:dyDescent="0.35">
      <c r="N2481" s="180" t="s">
        <v>3201</v>
      </c>
      <c r="O2481" s="180" t="s">
        <v>3201</v>
      </c>
      <c r="P2481" s="180" t="s">
        <v>161</v>
      </c>
      <c r="Q2481" s="180" t="s">
        <v>5950</v>
      </c>
      <c r="S2481" s="180" t="s">
        <v>672</v>
      </c>
      <c r="T2481" s="180" t="s">
        <v>2098</v>
      </c>
      <c r="U2481" s="180" t="s">
        <v>673</v>
      </c>
      <c r="V2481" s="180" t="s">
        <v>3114</v>
      </c>
      <c r="W2481" s="180" t="s">
        <v>3136</v>
      </c>
      <c r="X2481" s="180" t="s">
        <v>5036</v>
      </c>
      <c r="Y2481" s="180" t="s">
        <v>5035</v>
      </c>
      <c r="Z2481" s="180" t="s">
        <v>345</v>
      </c>
    </row>
    <row r="2482" spans="14:26" x14ac:dyDescent="0.35">
      <c r="N2482" s="180" t="s">
        <v>3254</v>
      </c>
      <c r="O2482" s="180" t="s">
        <v>7270</v>
      </c>
      <c r="P2482" s="180" t="s">
        <v>38</v>
      </c>
      <c r="Q2482" s="180" t="s">
        <v>7269</v>
      </c>
      <c r="S2482" s="180" t="s">
        <v>672</v>
      </c>
      <c r="T2482" s="180" t="s">
        <v>2098</v>
      </c>
      <c r="U2482" s="180" t="s">
        <v>673</v>
      </c>
      <c r="V2482" s="180" t="s">
        <v>3114</v>
      </c>
      <c r="W2482" s="180" t="s">
        <v>3136</v>
      </c>
      <c r="X2482" s="180" t="s">
        <v>5017</v>
      </c>
      <c r="Y2482" s="180" t="s">
        <v>5016</v>
      </c>
      <c r="Z2482" s="180" t="s">
        <v>345</v>
      </c>
    </row>
    <row r="2483" spans="14:26" x14ac:dyDescent="0.35">
      <c r="N2483" s="180" t="s">
        <v>3254</v>
      </c>
      <c r="O2483" s="180" t="s">
        <v>3986</v>
      </c>
      <c r="P2483" s="180" t="s">
        <v>38</v>
      </c>
      <c r="Q2483" s="180" t="s">
        <v>7273</v>
      </c>
      <c r="S2483" s="180" t="s">
        <v>672</v>
      </c>
      <c r="T2483" s="180" t="s">
        <v>2098</v>
      </c>
      <c r="U2483" s="180" t="s">
        <v>673</v>
      </c>
      <c r="V2483" s="180" t="s">
        <v>3114</v>
      </c>
      <c r="W2483" s="180" t="s">
        <v>3136</v>
      </c>
      <c r="X2483" s="180" t="s">
        <v>5013</v>
      </c>
      <c r="Y2483" s="180" t="s">
        <v>5012</v>
      </c>
      <c r="Z2483" s="180" t="s">
        <v>345</v>
      </c>
    </row>
    <row r="2484" spans="14:26" x14ac:dyDescent="0.35">
      <c r="N2484" s="180" t="s">
        <v>3254</v>
      </c>
      <c r="O2484" s="180" t="s">
        <v>7268</v>
      </c>
      <c r="P2484" s="180" t="s">
        <v>38</v>
      </c>
      <c r="Q2484" s="180" t="s">
        <v>7267</v>
      </c>
      <c r="S2484" s="180" t="s">
        <v>672</v>
      </c>
      <c r="T2484" s="180" t="s">
        <v>2098</v>
      </c>
      <c r="U2484" s="180" t="s">
        <v>673</v>
      </c>
      <c r="V2484" s="180" t="s">
        <v>3114</v>
      </c>
      <c r="W2484" s="180" t="s">
        <v>3136</v>
      </c>
      <c r="X2484" s="180" t="s">
        <v>5040</v>
      </c>
      <c r="Y2484" s="180" t="s">
        <v>5039</v>
      </c>
      <c r="Z2484" s="180" t="s">
        <v>345</v>
      </c>
    </row>
    <row r="2485" spans="14:26" x14ac:dyDescent="0.35">
      <c r="N2485" s="180" t="s">
        <v>3254</v>
      </c>
      <c r="O2485" s="180" t="s">
        <v>7260</v>
      </c>
      <c r="P2485" s="180" t="s">
        <v>38</v>
      </c>
      <c r="Q2485" s="180" t="s">
        <v>7259</v>
      </c>
      <c r="S2485" s="180" t="s">
        <v>672</v>
      </c>
      <c r="T2485" s="180" t="s">
        <v>2098</v>
      </c>
      <c r="U2485" s="180" t="s">
        <v>673</v>
      </c>
      <c r="V2485" s="180" t="s">
        <v>3114</v>
      </c>
      <c r="W2485" s="180" t="s">
        <v>3136</v>
      </c>
      <c r="X2485" s="180" t="s">
        <v>5044</v>
      </c>
      <c r="Y2485" s="180" t="s">
        <v>5043</v>
      </c>
      <c r="Z2485" s="180" t="s">
        <v>345</v>
      </c>
    </row>
    <row r="2486" spans="14:26" x14ac:dyDescent="0.35">
      <c r="N2486" s="180" t="s">
        <v>3254</v>
      </c>
      <c r="O2486" s="180" t="s">
        <v>7266</v>
      </c>
      <c r="P2486" s="180" t="s">
        <v>38</v>
      </c>
      <c r="Q2486" s="180" t="s">
        <v>7265</v>
      </c>
      <c r="S2486" s="180" t="s">
        <v>672</v>
      </c>
      <c r="T2486" s="180" t="s">
        <v>2098</v>
      </c>
      <c r="U2486" s="180" t="s">
        <v>673</v>
      </c>
      <c r="V2486" s="180" t="s">
        <v>3114</v>
      </c>
      <c r="W2486" s="180" t="s">
        <v>3136</v>
      </c>
      <c r="X2486" s="180" t="s">
        <v>5025</v>
      </c>
      <c r="Y2486" s="180" t="s">
        <v>5024</v>
      </c>
      <c r="Z2486" s="180" t="s">
        <v>345</v>
      </c>
    </row>
    <row r="2487" spans="14:26" x14ac:dyDescent="0.35">
      <c r="N2487" s="180" t="s">
        <v>3254</v>
      </c>
      <c r="O2487" s="180" t="s">
        <v>7272</v>
      </c>
      <c r="P2487" s="180" t="s">
        <v>38</v>
      </c>
      <c r="Q2487" s="180" t="s">
        <v>7271</v>
      </c>
      <c r="S2487" s="180" t="s">
        <v>672</v>
      </c>
      <c r="T2487" s="180" t="s">
        <v>2098</v>
      </c>
      <c r="U2487" s="180" t="s">
        <v>673</v>
      </c>
      <c r="V2487" s="180" t="s">
        <v>3114</v>
      </c>
      <c r="W2487" s="180" t="s">
        <v>3136</v>
      </c>
      <c r="X2487" s="180" t="s">
        <v>4980</v>
      </c>
      <c r="Y2487" s="180" t="s">
        <v>4979</v>
      </c>
      <c r="Z2487" s="180" t="s">
        <v>345</v>
      </c>
    </row>
    <row r="2488" spans="14:26" x14ac:dyDescent="0.35">
      <c r="N2488" s="180" t="s">
        <v>3254</v>
      </c>
      <c r="O2488" s="180" t="s">
        <v>7237</v>
      </c>
      <c r="P2488" s="180" t="s">
        <v>38</v>
      </c>
      <c r="Q2488" s="180" t="s">
        <v>7236</v>
      </c>
      <c r="S2488" s="180" t="s">
        <v>672</v>
      </c>
      <c r="T2488" s="180" t="s">
        <v>2098</v>
      </c>
      <c r="U2488" s="180" t="s">
        <v>673</v>
      </c>
      <c r="V2488" s="180" t="s">
        <v>3114</v>
      </c>
      <c r="W2488" s="180" t="s">
        <v>3136</v>
      </c>
      <c r="X2488" s="180" t="s">
        <v>4987</v>
      </c>
      <c r="Y2488" s="180" t="s">
        <v>4986</v>
      </c>
      <c r="Z2488" s="180" t="s">
        <v>345</v>
      </c>
    </row>
    <row r="2489" spans="14:26" x14ac:dyDescent="0.35">
      <c r="N2489" s="180" t="s">
        <v>3254</v>
      </c>
      <c r="O2489" s="180" t="s">
        <v>7277</v>
      </c>
      <c r="P2489" s="180" t="s">
        <v>38</v>
      </c>
      <c r="Q2489" s="180" t="s">
        <v>7276</v>
      </c>
      <c r="S2489" s="180" t="s">
        <v>672</v>
      </c>
      <c r="T2489" s="180" t="s">
        <v>2098</v>
      </c>
      <c r="U2489" s="180" t="s">
        <v>673</v>
      </c>
      <c r="V2489" s="180" t="s">
        <v>3114</v>
      </c>
      <c r="W2489" s="180" t="s">
        <v>3136</v>
      </c>
      <c r="X2489" s="180" t="s">
        <v>4984</v>
      </c>
      <c r="Y2489" s="180" t="s">
        <v>4983</v>
      </c>
      <c r="Z2489" s="180" t="s">
        <v>345</v>
      </c>
    </row>
    <row r="2490" spans="14:26" x14ac:dyDescent="0.35">
      <c r="N2490" s="180" t="s">
        <v>3254</v>
      </c>
      <c r="O2490" s="180" t="s">
        <v>7279</v>
      </c>
      <c r="P2490" s="180" t="s">
        <v>38</v>
      </c>
      <c r="Q2490" s="180" t="s">
        <v>7278</v>
      </c>
      <c r="S2490" s="180" t="s">
        <v>672</v>
      </c>
      <c r="T2490" s="180" t="s">
        <v>2098</v>
      </c>
      <c r="U2490" s="180" t="s">
        <v>673</v>
      </c>
      <c r="V2490" s="180" t="s">
        <v>3114</v>
      </c>
      <c r="W2490" s="180" t="s">
        <v>3136</v>
      </c>
      <c r="X2490" s="180" t="s">
        <v>4976</v>
      </c>
      <c r="Y2490" s="180" t="s">
        <v>4975</v>
      </c>
      <c r="Z2490" s="180" t="s">
        <v>345</v>
      </c>
    </row>
    <row r="2491" spans="14:26" x14ac:dyDescent="0.35">
      <c r="N2491" s="180" t="s">
        <v>3254</v>
      </c>
      <c r="O2491" s="180" t="s">
        <v>4153</v>
      </c>
      <c r="P2491" s="180" t="s">
        <v>38</v>
      </c>
      <c r="Q2491" s="180" t="s">
        <v>7284</v>
      </c>
      <c r="S2491" s="180" t="s">
        <v>672</v>
      </c>
      <c r="T2491" s="180" t="s">
        <v>2098</v>
      </c>
      <c r="U2491" s="180" t="s">
        <v>673</v>
      </c>
      <c r="V2491" s="180" t="s">
        <v>3114</v>
      </c>
      <c r="W2491" s="180" t="s">
        <v>3136</v>
      </c>
      <c r="X2491" s="180" t="s">
        <v>5052</v>
      </c>
      <c r="Y2491" s="180" t="s">
        <v>5051</v>
      </c>
      <c r="Z2491" s="180" t="s">
        <v>345</v>
      </c>
    </row>
    <row r="2492" spans="14:26" x14ac:dyDescent="0.35">
      <c r="N2492" s="180" t="s">
        <v>3254</v>
      </c>
      <c r="O2492" s="180" t="s">
        <v>7287</v>
      </c>
      <c r="P2492" s="180" t="s">
        <v>38</v>
      </c>
      <c r="Q2492" s="180" t="s">
        <v>7286</v>
      </c>
      <c r="S2492" s="180" t="s">
        <v>672</v>
      </c>
      <c r="T2492" s="180" t="s">
        <v>2098</v>
      </c>
      <c r="U2492" s="180" t="s">
        <v>673</v>
      </c>
      <c r="V2492" s="180" t="s">
        <v>3114</v>
      </c>
      <c r="W2492" s="180" t="s">
        <v>3136</v>
      </c>
      <c r="X2492" s="180" t="s">
        <v>5056</v>
      </c>
      <c r="Y2492" s="180" t="s">
        <v>5055</v>
      </c>
      <c r="Z2492" s="180" t="s">
        <v>345</v>
      </c>
    </row>
    <row r="2493" spans="14:26" x14ac:dyDescent="0.35">
      <c r="N2493" s="180" t="s">
        <v>3254</v>
      </c>
      <c r="O2493" s="180" t="s">
        <v>7244</v>
      </c>
      <c r="P2493" s="180" t="s">
        <v>38</v>
      </c>
      <c r="Q2493" s="180" t="s">
        <v>7243</v>
      </c>
      <c r="S2493" s="180" t="s">
        <v>672</v>
      </c>
      <c r="T2493" s="180" t="s">
        <v>2098</v>
      </c>
      <c r="U2493" s="180" t="s">
        <v>673</v>
      </c>
      <c r="V2493" s="180" t="s">
        <v>3114</v>
      </c>
      <c r="W2493" s="180" t="s">
        <v>3121</v>
      </c>
      <c r="X2493" s="180" t="s">
        <v>5217</v>
      </c>
      <c r="Y2493" s="180" t="s">
        <v>3121</v>
      </c>
      <c r="Z2493" s="180" t="s">
        <v>347</v>
      </c>
    </row>
    <row r="2494" spans="14:26" x14ac:dyDescent="0.35">
      <c r="N2494" s="180" t="s">
        <v>3254</v>
      </c>
      <c r="O2494" s="180" t="s">
        <v>7241</v>
      </c>
      <c r="P2494" s="180" t="s">
        <v>38</v>
      </c>
      <c r="Q2494" s="180" t="s">
        <v>7240</v>
      </c>
      <c r="S2494" s="180" t="s">
        <v>672</v>
      </c>
      <c r="T2494" s="180" t="s">
        <v>2098</v>
      </c>
      <c r="U2494" s="180" t="s">
        <v>673</v>
      </c>
      <c r="V2494" s="180" t="s">
        <v>3114</v>
      </c>
      <c r="W2494" s="180" t="s">
        <v>3121</v>
      </c>
      <c r="X2494" s="180" t="s">
        <v>5237</v>
      </c>
      <c r="Y2494" s="180" t="s">
        <v>5236</v>
      </c>
      <c r="Z2494" s="180" t="s">
        <v>347</v>
      </c>
    </row>
    <row r="2495" spans="14:26" x14ac:dyDescent="0.35">
      <c r="N2495" s="180" t="s">
        <v>3254</v>
      </c>
      <c r="O2495" s="180" t="s">
        <v>7264</v>
      </c>
      <c r="P2495" s="180" t="s">
        <v>38</v>
      </c>
      <c r="Q2495" s="180" t="s">
        <v>7263</v>
      </c>
      <c r="S2495" s="180" t="s">
        <v>672</v>
      </c>
      <c r="T2495" s="180" t="s">
        <v>2098</v>
      </c>
      <c r="U2495" s="180" t="s">
        <v>673</v>
      </c>
      <c r="V2495" s="180" t="s">
        <v>3114</v>
      </c>
      <c r="W2495" s="180" t="s">
        <v>3121</v>
      </c>
      <c r="X2495" s="180" t="s">
        <v>5235</v>
      </c>
      <c r="Y2495" s="180" t="s">
        <v>5234</v>
      </c>
      <c r="Z2495" s="180" t="s">
        <v>347</v>
      </c>
    </row>
    <row r="2496" spans="14:26" x14ac:dyDescent="0.35">
      <c r="N2496" s="180" t="s">
        <v>3254</v>
      </c>
      <c r="O2496" s="180" t="s">
        <v>7275</v>
      </c>
      <c r="P2496" s="180" t="s">
        <v>38</v>
      </c>
      <c r="Q2496" s="180" t="s">
        <v>7274</v>
      </c>
      <c r="S2496" s="180" t="s">
        <v>672</v>
      </c>
      <c r="T2496" s="180" t="s">
        <v>2098</v>
      </c>
      <c r="U2496" s="180" t="s">
        <v>673</v>
      </c>
      <c r="V2496" s="180" t="s">
        <v>3114</v>
      </c>
      <c r="W2496" s="180" t="s">
        <v>3121</v>
      </c>
      <c r="X2496" s="180" t="s">
        <v>5229</v>
      </c>
      <c r="Y2496" s="180" t="s">
        <v>5228</v>
      </c>
      <c r="Z2496" s="180" t="s">
        <v>347</v>
      </c>
    </row>
    <row r="2497" spans="14:26" x14ac:dyDescent="0.35">
      <c r="N2497" s="180" t="s">
        <v>3254</v>
      </c>
      <c r="O2497" s="180" t="s">
        <v>7281</v>
      </c>
      <c r="P2497" s="180" t="s">
        <v>38</v>
      </c>
      <c r="Q2497" s="180" t="s">
        <v>7280</v>
      </c>
      <c r="S2497" s="180" t="s">
        <v>672</v>
      </c>
      <c r="T2497" s="180" t="s">
        <v>2098</v>
      </c>
      <c r="U2497" s="180" t="s">
        <v>673</v>
      </c>
      <c r="V2497" s="180" t="s">
        <v>3114</v>
      </c>
      <c r="W2497" s="180" t="s">
        <v>3121</v>
      </c>
      <c r="X2497" s="180" t="s">
        <v>5221</v>
      </c>
      <c r="Y2497" s="180" t="s">
        <v>5220</v>
      </c>
      <c r="Z2497" s="180" t="s">
        <v>347</v>
      </c>
    </row>
    <row r="2498" spans="14:26" x14ac:dyDescent="0.35">
      <c r="N2498" s="180" t="s">
        <v>3254</v>
      </c>
      <c r="O2498" s="180" t="s">
        <v>7256</v>
      </c>
      <c r="P2498" s="180" t="s">
        <v>38</v>
      </c>
      <c r="Q2498" s="180" t="s">
        <v>7255</v>
      </c>
      <c r="S2498" s="180" t="s">
        <v>672</v>
      </c>
      <c r="T2498" s="180" t="s">
        <v>2098</v>
      </c>
      <c r="U2498" s="180" t="s">
        <v>673</v>
      </c>
      <c r="V2498" s="180" t="s">
        <v>3114</v>
      </c>
      <c r="W2498" s="180" t="s">
        <v>3121</v>
      </c>
      <c r="X2498" s="180" t="s">
        <v>5215</v>
      </c>
      <c r="Y2498" s="180" t="s">
        <v>5214</v>
      </c>
      <c r="Z2498" s="180" t="s">
        <v>347</v>
      </c>
    </row>
    <row r="2499" spans="14:26" x14ac:dyDescent="0.35">
      <c r="N2499" s="180" t="s">
        <v>3254</v>
      </c>
      <c r="O2499" s="180" t="s">
        <v>7252</v>
      </c>
      <c r="P2499" s="180" t="s">
        <v>38</v>
      </c>
      <c r="Q2499" s="180" t="s">
        <v>7251</v>
      </c>
      <c r="S2499" s="180" t="s">
        <v>672</v>
      </c>
      <c r="T2499" s="180" t="s">
        <v>2098</v>
      </c>
      <c r="U2499" s="180" t="s">
        <v>673</v>
      </c>
      <c r="V2499" s="180" t="s">
        <v>3114</v>
      </c>
      <c r="W2499" s="180" t="s">
        <v>3121</v>
      </c>
      <c r="X2499" s="180" t="s">
        <v>5233</v>
      </c>
      <c r="Y2499" s="180" t="s">
        <v>5232</v>
      </c>
      <c r="Z2499" s="180" t="s">
        <v>347</v>
      </c>
    </row>
    <row r="2500" spans="14:26" x14ac:dyDescent="0.35">
      <c r="N2500" s="180" t="s">
        <v>3254</v>
      </c>
      <c r="O2500" s="180" t="s">
        <v>7248</v>
      </c>
      <c r="P2500" s="180" t="s">
        <v>38</v>
      </c>
      <c r="Q2500" s="180" t="s">
        <v>7247</v>
      </c>
      <c r="S2500" s="180" t="s">
        <v>672</v>
      </c>
      <c r="T2500" s="180" t="s">
        <v>2098</v>
      </c>
      <c r="U2500" s="180" t="s">
        <v>673</v>
      </c>
      <c r="V2500" s="180" t="s">
        <v>3114</v>
      </c>
      <c r="W2500" s="180" t="s">
        <v>3121</v>
      </c>
      <c r="X2500" s="180" t="s">
        <v>5211</v>
      </c>
      <c r="Y2500" s="180" t="s">
        <v>3184</v>
      </c>
      <c r="Z2500" s="180" t="s">
        <v>347</v>
      </c>
    </row>
    <row r="2501" spans="14:26" x14ac:dyDescent="0.35">
      <c r="N2501" s="180" t="s">
        <v>3254</v>
      </c>
      <c r="O2501" s="180" t="s">
        <v>7298</v>
      </c>
      <c r="P2501" s="180" t="s">
        <v>38</v>
      </c>
      <c r="Q2501" s="180" t="s">
        <v>7297</v>
      </c>
      <c r="S2501" s="180" t="s">
        <v>672</v>
      </c>
      <c r="T2501" s="180" t="s">
        <v>2098</v>
      </c>
      <c r="U2501" s="180" t="s">
        <v>673</v>
      </c>
      <c r="V2501" s="180" t="s">
        <v>3114</v>
      </c>
      <c r="W2501" s="180" t="s">
        <v>3121</v>
      </c>
      <c r="X2501" s="180" t="s">
        <v>5225</v>
      </c>
      <c r="Y2501" s="180" t="s">
        <v>5224</v>
      </c>
      <c r="Z2501" s="180" t="s">
        <v>347</v>
      </c>
    </row>
    <row r="2502" spans="14:26" x14ac:dyDescent="0.35">
      <c r="N2502" s="180" t="s">
        <v>3254</v>
      </c>
      <c r="O2502" s="180" t="s">
        <v>7233</v>
      </c>
      <c r="P2502" s="180" t="s">
        <v>38</v>
      </c>
      <c r="Q2502" s="180" t="s">
        <v>7232</v>
      </c>
      <c r="S2502" s="180" t="s">
        <v>672</v>
      </c>
      <c r="T2502" s="180" t="s">
        <v>2098</v>
      </c>
      <c r="U2502" s="180" t="s">
        <v>673</v>
      </c>
      <c r="V2502" s="180" t="s">
        <v>3114</v>
      </c>
      <c r="W2502" s="180" t="s">
        <v>3133</v>
      </c>
      <c r="X2502" s="180" t="s">
        <v>5274</v>
      </c>
      <c r="Y2502" s="180" t="s">
        <v>5273</v>
      </c>
      <c r="Z2502" s="180" t="s">
        <v>349</v>
      </c>
    </row>
    <row r="2503" spans="14:26" x14ac:dyDescent="0.35">
      <c r="N2503" s="180" t="s">
        <v>3254</v>
      </c>
      <c r="O2503" s="180" t="s">
        <v>7291</v>
      </c>
      <c r="P2503" s="180" t="s">
        <v>38</v>
      </c>
      <c r="Q2503" s="180" t="s">
        <v>7290</v>
      </c>
      <c r="S2503" s="180" t="s">
        <v>672</v>
      </c>
      <c r="T2503" s="180" t="s">
        <v>2098</v>
      </c>
      <c r="U2503" s="180" t="s">
        <v>673</v>
      </c>
      <c r="V2503" s="180" t="s">
        <v>3114</v>
      </c>
      <c r="W2503" s="180" t="s">
        <v>3133</v>
      </c>
      <c r="X2503" s="180" t="s">
        <v>5297</v>
      </c>
      <c r="Y2503" s="180" t="s">
        <v>5296</v>
      </c>
      <c r="Z2503" s="180" t="s">
        <v>349</v>
      </c>
    </row>
    <row r="2504" spans="14:26" x14ac:dyDescent="0.35">
      <c r="N2504" s="180" t="s">
        <v>3254</v>
      </c>
      <c r="O2504" s="180" t="s">
        <v>7294</v>
      </c>
      <c r="P2504" s="180" t="s">
        <v>38</v>
      </c>
      <c r="Q2504" s="180" t="s">
        <v>7293</v>
      </c>
      <c r="S2504" s="180" t="s">
        <v>672</v>
      </c>
      <c r="T2504" s="180" t="s">
        <v>2098</v>
      </c>
      <c r="U2504" s="180" t="s">
        <v>673</v>
      </c>
      <c r="V2504" s="180" t="s">
        <v>3114</v>
      </c>
      <c r="W2504" s="180" t="s">
        <v>3133</v>
      </c>
      <c r="X2504" s="180" t="s">
        <v>5300</v>
      </c>
      <c r="Y2504" s="180" t="s">
        <v>3037</v>
      </c>
      <c r="Z2504" s="180" t="s">
        <v>349</v>
      </c>
    </row>
    <row r="2505" spans="14:26" x14ac:dyDescent="0.35">
      <c r="N2505" s="180" t="s">
        <v>3265</v>
      </c>
      <c r="O2505" s="180" t="s">
        <v>7312</v>
      </c>
      <c r="P2505" s="180" t="s">
        <v>40</v>
      </c>
      <c r="Q2505" s="180" t="s">
        <v>7311</v>
      </c>
      <c r="S2505" s="180" t="s">
        <v>672</v>
      </c>
      <c r="T2505" s="180" t="s">
        <v>2098</v>
      </c>
      <c r="U2505" s="180" t="s">
        <v>673</v>
      </c>
      <c r="V2505" s="180" t="s">
        <v>3114</v>
      </c>
      <c r="W2505" s="180" t="s">
        <v>3133</v>
      </c>
      <c r="X2505" s="180" t="s">
        <v>5305</v>
      </c>
      <c r="Y2505" s="180" t="s">
        <v>5304</v>
      </c>
      <c r="Z2505" s="180" t="s">
        <v>349</v>
      </c>
    </row>
    <row r="2506" spans="14:26" x14ac:dyDescent="0.35">
      <c r="N2506" s="180" t="s">
        <v>3265</v>
      </c>
      <c r="O2506" s="180" t="s">
        <v>7304</v>
      </c>
      <c r="P2506" s="180" t="s">
        <v>40</v>
      </c>
      <c r="Q2506" s="180" t="s">
        <v>7303</v>
      </c>
      <c r="S2506" s="180" t="s">
        <v>672</v>
      </c>
      <c r="T2506" s="180" t="s">
        <v>2098</v>
      </c>
      <c r="U2506" s="180" t="s">
        <v>673</v>
      </c>
      <c r="V2506" s="180" t="s">
        <v>3114</v>
      </c>
      <c r="W2506" s="180" t="s">
        <v>3133</v>
      </c>
      <c r="X2506" s="180" t="s">
        <v>5284</v>
      </c>
      <c r="Y2506" s="180" t="s">
        <v>5283</v>
      </c>
      <c r="Z2506" s="180" t="s">
        <v>349</v>
      </c>
    </row>
    <row r="2507" spans="14:26" x14ac:dyDescent="0.35">
      <c r="N2507" s="180" t="s">
        <v>3265</v>
      </c>
      <c r="O2507" s="180" t="s">
        <v>3525</v>
      </c>
      <c r="P2507" s="180" t="s">
        <v>40</v>
      </c>
      <c r="Q2507" s="180" t="s">
        <v>7306</v>
      </c>
      <c r="S2507" s="180" t="s">
        <v>672</v>
      </c>
      <c r="T2507" s="180" t="s">
        <v>2098</v>
      </c>
      <c r="U2507" s="180" t="s">
        <v>673</v>
      </c>
      <c r="V2507" s="180" t="s">
        <v>3114</v>
      </c>
      <c r="W2507" s="180" t="s">
        <v>3133</v>
      </c>
      <c r="X2507" s="180" t="s">
        <v>5264</v>
      </c>
      <c r="Y2507" s="180" t="s">
        <v>5263</v>
      </c>
      <c r="Z2507" s="180" t="s">
        <v>349</v>
      </c>
    </row>
    <row r="2508" spans="14:26" x14ac:dyDescent="0.35">
      <c r="N2508" s="180" t="s">
        <v>3265</v>
      </c>
      <c r="O2508" s="180" t="s">
        <v>5607</v>
      </c>
      <c r="P2508" s="180" t="s">
        <v>40</v>
      </c>
      <c r="Q2508" s="180" t="s">
        <v>7315</v>
      </c>
      <c r="S2508" s="180" t="s">
        <v>672</v>
      </c>
      <c r="T2508" s="180" t="s">
        <v>2098</v>
      </c>
      <c r="U2508" s="180" t="s">
        <v>673</v>
      </c>
      <c r="V2508" s="180" t="s">
        <v>3114</v>
      </c>
      <c r="W2508" s="180" t="s">
        <v>3133</v>
      </c>
      <c r="X2508" s="180" t="s">
        <v>5286</v>
      </c>
      <c r="Y2508" s="180" t="s">
        <v>5285</v>
      </c>
      <c r="Z2508" s="180" t="s">
        <v>349</v>
      </c>
    </row>
    <row r="2509" spans="14:26" x14ac:dyDescent="0.35">
      <c r="N2509" s="180" t="s">
        <v>3265</v>
      </c>
      <c r="O2509" s="180" t="s">
        <v>7318</v>
      </c>
      <c r="P2509" s="180" t="s">
        <v>40</v>
      </c>
      <c r="Q2509" s="180" t="s">
        <v>7317</v>
      </c>
      <c r="S2509" s="180" t="s">
        <v>672</v>
      </c>
      <c r="T2509" s="180" t="s">
        <v>2098</v>
      </c>
      <c r="U2509" s="180" t="s">
        <v>673</v>
      </c>
      <c r="V2509" s="180" t="s">
        <v>3114</v>
      </c>
      <c r="W2509" s="180" t="s">
        <v>3133</v>
      </c>
      <c r="X2509" s="180" t="s">
        <v>5293</v>
      </c>
      <c r="Y2509" s="180" t="s">
        <v>4435</v>
      </c>
      <c r="Z2509" s="180" t="s">
        <v>349</v>
      </c>
    </row>
    <row r="2510" spans="14:26" x14ac:dyDescent="0.35">
      <c r="N2510" s="180" t="s">
        <v>3265</v>
      </c>
      <c r="O2510" s="180" t="s">
        <v>7309</v>
      </c>
      <c r="P2510" s="180" t="s">
        <v>40</v>
      </c>
      <c r="Q2510" s="180" t="s">
        <v>7308</v>
      </c>
      <c r="S2510" s="180" t="s">
        <v>672</v>
      </c>
      <c r="T2510" s="180" t="s">
        <v>2098</v>
      </c>
      <c r="U2510" s="180" t="s">
        <v>673</v>
      </c>
      <c r="V2510" s="180" t="s">
        <v>3114</v>
      </c>
      <c r="W2510" s="180" t="s">
        <v>3133</v>
      </c>
      <c r="X2510" s="180" t="s">
        <v>5317</v>
      </c>
      <c r="Y2510" s="180" t="s">
        <v>5316</v>
      </c>
      <c r="Z2510" s="180" t="s">
        <v>349</v>
      </c>
    </row>
    <row r="2511" spans="14:26" x14ac:dyDescent="0.35">
      <c r="N2511" s="180" t="s">
        <v>3265</v>
      </c>
      <c r="O2511" s="180" t="s">
        <v>3265</v>
      </c>
      <c r="P2511" s="180" t="s">
        <v>40</v>
      </c>
      <c r="Q2511" s="180" t="s">
        <v>7300</v>
      </c>
      <c r="S2511" s="180" t="s">
        <v>672</v>
      </c>
      <c r="T2511" s="180" t="s">
        <v>2098</v>
      </c>
      <c r="U2511" s="180" t="s">
        <v>673</v>
      </c>
      <c r="V2511" s="180" t="s">
        <v>3114</v>
      </c>
      <c r="W2511" s="180" t="s">
        <v>3133</v>
      </c>
      <c r="X2511" s="180" t="s">
        <v>5266</v>
      </c>
      <c r="Y2511" s="180" t="s">
        <v>5265</v>
      </c>
      <c r="Z2511" s="180" t="s">
        <v>349</v>
      </c>
    </row>
    <row r="2512" spans="14:26" x14ac:dyDescent="0.35">
      <c r="N2512" s="180" t="s">
        <v>3055</v>
      </c>
      <c r="O2512" s="180" t="s">
        <v>8718</v>
      </c>
      <c r="P2512" s="180" t="s">
        <v>238</v>
      </c>
      <c r="Q2512" s="180" t="s">
        <v>8717</v>
      </c>
      <c r="S2512" s="180" t="s">
        <v>672</v>
      </c>
      <c r="T2512" s="180" t="s">
        <v>2098</v>
      </c>
      <c r="U2512" s="180" t="s">
        <v>673</v>
      </c>
      <c r="V2512" s="180" t="s">
        <v>3114</v>
      </c>
      <c r="W2512" s="180" t="s">
        <v>3133</v>
      </c>
      <c r="X2512" s="180" t="s">
        <v>5295</v>
      </c>
      <c r="Y2512" s="180" t="s">
        <v>5294</v>
      </c>
      <c r="Z2512" s="180" t="s">
        <v>349</v>
      </c>
    </row>
    <row r="2513" spans="14:26" x14ac:dyDescent="0.35">
      <c r="N2513" s="180" t="s">
        <v>3055</v>
      </c>
      <c r="O2513" s="180" t="s">
        <v>8716</v>
      </c>
      <c r="P2513" s="180" t="s">
        <v>238</v>
      </c>
      <c r="Q2513" s="180" t="s">
        <v>8715</v>
      </c>
      <c r="S2513" s="180" t="s">
        <v>672</v>
      </c>
      <c r="T2513" s="180" t="s">
        <v>2098</v>
      </c>
      <c r="U2513" s="180" t="s">
        <v>673</v>
      </c>
      <c r="V2513" s="180" t="s">
        <v>3114</v>
      </c>
      <c r="W2513" s="180" t="s">
        <v>3133</v>
      </c>
      <c r="X2513" s="180" t="s">
        <v>5288</v>
      </c>
      <c r="Y2513" s="180" t="s">
        <v>5287</v>
      </c>
      <c r="Z2513" s="180" t="s">
        <v>349</v>
      </c>
    </row>
    <row r="2514" spans="14:26" x14ac:dyDescent="0.35">
      <c r="N2514" s="180" t="s">
        <v>3055</v>
      </c>
      <c r="O2514" s="180" t="s">
        <v>8723</v>
      </c>
      <c r="P2514" s="180" t="s">
        <v>238</v>
      </c>
      <c r="Q2514" s="180" t="s">
        <v>8722</v>
      </c>
      <c r="S2514" s="180" t="s">
        <v>672</v>
      </c>
      <c r="T2514" s="180" t="s">
        <v>2098</v>
      </c>
      <c r="U2514" s="180" t="s">
        <v>673</v>
      </c>
      <c r="V2514" s="180" t="s">
        <v>3114</v>
      </c>
      <c r="W2514" s="180" t="s">
        <v>3133</v>
      </c>
      <c r="X2514" s="180" t="s">
        <v>5290</v>
      </c>
      <c r="Y2514" s="180" t="s">
        <v>5289</v>
      </c>
      <c r="Z2514" s="180" t="s">
        <v>349</v>
      </c>
    </row>
    <row r="2515" spans="14:26" x14ac:dyDescent="0.35">
      <c r="N2515" s="180" t="s">
        <v>3055</v>
      </c>
      <c r="O2515" s="180" t="s">
        <v>8714</v>
      </c>
      <c r="P2515" s="180" t="s">
        <v>238</v>
      </c>
      <c r="Q2515" s="180" t="s">
        <v>8713</v>
      </c>
      <c r="S2515" s="180" t="s">
        <v>672</v>
      </c>
      <c r="T2515" s="180" t="s">
        <v>2098</v>
      </c>
      <c r="U2515" s="180" t="s">
        <v>673</v>
      </c>
      <c r="V2515" s="180" t="s">
        <v>3114</v>
      </c>
      <c r="W2515" s="180" t="s">
        <v>3133</v>
      </c>
      <c r="X2515" s="180" t="s">
        <v>5292</v>
      </c>
      <c r="Y2515" s="180" t="s">
        <v>5291</v>
      </c>
      <c r="Z2515" s="180" t="s">
        <v>349</v>
      </c>
    </row>
    <row r="2516" spans="14:26" x14ac:dyDescent="0.35">
      <c r="N2516" s="180" t="s">
        <v>3055</v>
      </c>
      <c r="O2516" s="180" t="s">
        <v>8711</v>
      </c>
      <c r="P2516" s="180" t="s">
        <v>238</v>
      </c>
      <c r="Q2516" s="180" t="s">
        <v>8710</v>
      </c>
      <c r="S2516" s="180" t="s">
        <v>672</v>
      </c>
      <c r="T2516" s="180" t="s">
        <v>2098</v>
      </c>
      <c r="U2516" s="180" t="s">
        <v>673</v>
      </c>
      <c r="V2516" s="180" t="s">
        <v>3114</v>
      </c>
      <c r="W2516" s="180" t="s">
        <v>3133</v>
      </c>
      <c r="X2516" s="180" t="s">
        <v>5313</v>
      </c>
      <c r="Y2516" s="180" t="s">
        <v>5312</v>
      </c>
      <c r="Z2516" s="180" t="s">
        <v>349</v>
      </c>
    </row>
    <row r="2517" spans="14:26" x14ac:dyDescent="0.35">
      <c r="N2517" s="180" t="s">
        <v>3055</v>
      </c>
      <c r="O2517" s="180" t="s">
        <v>4630</v>
      </c>
      <c r="P2517" s="180" t="s">
        <v>238</v>
      </c>
      <c r="Q2517" s="180" t="s">
        <v>8732</v>
      </c>
      <c r="S2517" s="180" t="s">
        <v>672</v>
      </c>
      <c r="T2517" s="180" t="s">
        <v>2098</v>
      </c>
      <c r="U2517" s="180" t="s">
        <v>673</v>
      </c>
      <c r="V2517" s="180" t="s">
        <v>3114</v>
      </c>
      <c r="W2517" s="180" t="s">
        <v>3133</v>
      </c>
      <c r="X2517" s="180" t="s">
        <v>5270</v>
      </c>
      <c r="Y2517" s="180" t="s">
        <v>5269</v>
      </c>
      <c r="Z2517" s="180" t="s">
        <v>349</v>
      </c>
    </row>
    <row r="2518" spans="14:26" x14ac:dyDescent="0.35">
      <c r="N2518" s="180" t="s">
        <v>3055</v>
      </c>
      <c r="O2518" s="180" t="s">
        <v>8370</v>
      </c>
      <c r="P2518" s="180" t="s">
        <v>238</v>
      </c>
      <c r="Q2518" s="180" t="s">
        <v>8725</v>
      </c>
      <c r="S2518" s="180" t="s">
        <v>672</v>
      </c>
      <c r="T2518" s="180" t="s">
        <v>2098</v>
      </c>
      <c r="U2518" s="180" t="s">
        <v>673</v>
      </c>
      <c r="V2518" s="180" t="s">
        <v>3114</v>
      </c>
      <c r="W2518" s="180" t="s">
        <v>3133</v>
      </c>
      <c r="X2518" s="180" t="s">
        <v>5268</v>
      </c>
      <c r="Y2518" s="180" t="s">
        <v>5267</v>
      </c>
      <c r="Z2518" s="180" t="s">
        <v>349</v>
      </c>
    </row>
    <row r="2519" spans="14:26" x14ac:dyDescent="0.35">
      <c r="N2519" s="180" t="s">
        <v>3055</v>
      </c>
      <c r="O2519" s="180" t="s">
        <v>2976</v>
      </c>
      <c r="P2519" s="180" t="s">
        <v>238</v>
      </c>
      <c r="Q2519" s="180" t="s">
        <v>8719</v>
      </c>
      <c r="S2519" s="180" t="s">
        <v>672</v>
      </c>
      <c r="T2519" s="180" t="s">
        <v>2098</v>
      </c>
      <c r="U2519" s="180" t="s">
        <v>673</v>
      </c>
      <c r="V2519" s="180" t="s">
        <v>3114</v>
      </c>
      <c r="W2519" s="180" t="s">
        <v>3133</v>
      </c>
      <c r="X2519" s="180" t="s">
        <v>5302</v>
      </c>
      <c r="Y2519" s="180" t="s">
        <v>5301</v>
      </c>
      <c r="Z2519" s="180" t="s">
        <v>349</v>
      </c>
    </row>
    <row r="2520" spans="14:26" x14ac:dyDescent="0.35">
      <c r="N2520" s="180" t="s">
        <v>3055</v>
      </c>
      <c r="O2520" s="180" t="s">
        <v>5245</v>
      </c>
      <c r="P2520" s="180" t="s">
        <v>238</v>
      </c>
      <c r="Q2520" s="180" t="s">
        <v>8727</v>
      </c>
      <c r="S2520" s="180" t="s">
        <v>672</v>
      </c>
      <c r="T2520" s="180" t="s">
        <v>2098</v>
      </c>
      <c r="U2520" s="180" t="s">
        <v>673</v>
      </c>
      <c r="V2520" s="180" t="s">
        <v>3114</v>
      </c>
      <c r="W2520" s="180" t="s">
        <v>3133</v>
      </c>
      <c r="X2520" s="180" t="s">
        <v>5309</v>
      </c>
      <c r="Y2520" s="180" t="s">
        <v>5308</v>
      </c>
      <c r="Z2520" s="180" t="s">
        <v>349</v>
      </c>
    </row>
    <row r="2521" spans="14:26" x14ac:dyDescent="0.35">
      <c r="N2521" s="180" t="s">
        <v>3055</v>
      </c>
      <c r="O2521" s="180" t="s">
        <v>5251</v>
      </c>
      <c r="P2521" s="180" t="s">
        <v>238</v>
      </c>
      <c r="Q2521" s="180" t="s">
        <v>8724</v>
      </c>
      <c r="S2521" s="180" t="s">
        <v>672</v>
      </c>
      <c r="T2521" s="180" t="s">
        <v>2098</v>
      </c>
      <c r="U2521" s="180" t="s">
        <v>673</v>
      </c>
      <c r="V2521" s="180" t="s">
        <v>3114</v>
      </c>
      <c r="W2521" s="180" t="s">
        <v>3133</v>
      </c>
      <c r="X2521" s="180" t="s">
        <v>5282</v>
      </c>
      <c r="Y2521" s="180" t="s">
        <v>5281</v>
      </c>
      <c r="Z2521" s="180" t="s">
        <v>349</v>
      </c>
    </row>
    <row r="2522" spans="14:26" x14ac:dyDescent="0.35">
      <c r="N2522" s="180" t="s">
        <v>3055</v>
      </c>
      <c r="O2522" s="180" t="s">
        <v>8049</v>
      </c>
      <c r="P2522" s="180" t="s">
        <v>238</v>
      </c>
      <c r="Q2522" s="180" t="s">
        <v>8726</v>
      </c>
      <c r="S2522" s="180" t="s">
        <v>672</v>
      </c>
      <c r="T2522" s="180" t="s">
        <v>2098</v>
      </c>
      <c r="U2522" s="180" t="s">
        <v>673</v>
      </c>
      <c r="V2522" s="180" t="s">
        <v>3114</v>
      </c>
      <c r="W2522" s="180" t="s">
        <v>3133</v>
      </c>
      <c r="X2522" s="180" t="s">
        <v>5272</v>
      </c>
      <c r="Y2522" s="180" t="s">
        <v>5271</v>
      </c>
      <c r="Z2522" s="180" t="s">
        <v>349</v>
      </c>
    </row>
    <row r="2523" spans="14:26" x14ac:dyDescent="0.35">
      <c r="N2523" s="180" t="s">
        <v>3055</v>
      </c>
      <c r="O2523" s="180" t="s">
        <v>8709</v>
      </c>
      <c r="P2523" s="180" t="s">
        <v>238</v>
      </c>
      <c r="Q2523" s="180" t="s">
        <v>8708</v>
      </c>
      <c r="S2523" s="180" t="s">
        <v>672</v>
      </c>
      <c r="T2523" s="180" t="s">
        <v>2098</v>
      </c>
      <c r="U2523" s="180" t="s">
        <v>673</v>
      </c>
      <c r="V2523" s="180" t="s">
        <v>3114</v>
      </c>
      <c r="W2523" s="180" t="s">
        <v>3133</v>
      </c>
      <c r="X2523" s="180" t="s">
        <v>5280</v>
      </c>
      <c r="Y2523" s="180" t="s">
        <v>5279</v>
      </c>
      <c r="Z2523" s="180" t="s">
        <v>349</v>
      </c>
    </row>
    <row r="2524" spans="14:26" x14ac:dyDescent="0.35">
      <c r="N2524" s="180" t="s">
        <v>3055</v>
      </c>
      <c r="O2524" s="180" t="s">
        <v>8731</v>
      </c>
      <c r="P2524" s="180" t="s">
        <v>238</v>
      </c>
      <c r="Q2524" s="180" t="s">
        <v>8730</v>
      </c>
      <c r="S2524" s="180" t="s">
        <v>672</v>
      </c>
      <c r="T2524" s="180" t="s">
        <v>2098</v>
      </c>
      <c r="U2524" s="180" t="s">
        <v>673</v>
      </c>
      <c r="V2524" s="180" t="s">
        <v>3114</v>
      </c>
      <c r="W2524" s="180" t="s">
        <v>3133</v>
      </c>
      <c r="X2524" s="180" t="s">
        <v>5278</v>
      </c>
      <c r="Y2524" s="180" t="s">
        <v>5277</v>
      </c>
      <c r="Z2524" s="180" t="s">
        <v>349</v>
      </c>
    </row>
    <row r="2525" spans="14:26" x14ac:dyDescent="0.35">
      <c r="N2525" s="180" t="s">
        <v>3055</v>
      </c>
      <c r="O2525" s="180" t="s">
        <v>5723</v>
      </c>
      <c r="P2525" s="180" t="s">
        <v>238</v>
      </c>
      <c r="Q2525" s="180" t="s">
        <v>8712</v>
      </c>
      <c r="S2525" s="180" t="s">
        <v>672</v>
      </c>
      <c r="T2525" s="180" t="s">
        <v>2098</v>
      </c>
      <c r="U2525" s="180" t="s">
        <v>673</v>
      </c>
      <c r="V2525" s="180" t="s">
        <v>3114</v>
      </c>
      <c r="W2525" s="180" t="s">
        <v>3133</v>
      </c>
      <c r="X2525" s="180" t="s">
        <v>5299</v>
      </c>
      <c r="Y2525" s="180" t="s">
        <v>5298</v>
      </c>
      <c r="Z2525" s="180" t="s">
        <v>349</v>
      </c>
    </row>
    <row r="2526" spans="14:26" x14ac:dyDescent="0.35">
      <c r="N2526" s="180" t="s">
        <v>3055</v>
      </c>
      <c r="O2526" s="180" t="s">
        <v>7840</v>
      </c>
      <c r="P2526" s="180" t="s">
        <v>238</v>
      </c>
      <c r="Q2526" s="180" t="s">
        <v>8729</v>
      </c>
      <c r="S2526" s="180" t="s">
        <v>672</v>
      </c>
      <c r="T2526" s="180" t="s">
        <v>2098</v>
      </c>
      <c r="U2526" s="180" t="s">
        <v>673</v>
      </c>
      <c r="V2526" s="180" t="s">
        <v>3114</v>
      </c>
      <c r="W2526" s="180" t="s">
        <v>3133</v>
      </c>
      <c r="X2526" s="180" t="s">
        <v>5276</v>
      </c>
      <c r="Y2526" s="180" t="s">
        <v>5275</v>
      </c>
      <c r="Z2526" s="180" t="s">
        <v>349</v>
      </c>
    </row>
    <row r="2527" spans="14:26" x14ac:dyDescent="0.35">
      <c r="N2527" s="180" t="s">
        <v>3055</v>
      </c>
      <c r="O2527" s="180" t="s">
        <v>8721</v>
      </c>
      <c r="P2527" s="180" t="s">
        <v>238</v>
      </c>
      <c r="Q2527" s="180" t="s">
        <v>8720</v>
      </c>
      <c r="S2527" s="180" t="s">
        <v>672</v>
      </c>
      <c r="T2527" s="180" t="s">
        <v>2098</v>
      </c>
      <c r="U2527" s="180" t="s">
        <v>673</v>
      </c>
      <c r="V2527" s="180" t="s">
        <v>3114</v>
      </c>
      <c r="W2527" s="180" t="s">
        <v>3135</v>
      </c>
      <c r="X2527" s="180" t="s">
        <v>5812</v>
      </c>
      <c r="Y2527" s="180" t="s">
        <v>5811</v>
      </c>
      <c r="Z2527" s="180" t="s">
        <v>351</v>
      </c>
    </row>
    <row r="2528" spans="14:26" x14ac:dyDescent="0.35">
      <c r="N2528" s="180" t="s">
        <v>3055</v>
      </c>
      <c r="O2528" s="180" t="s">
        <v>3055</v>
      </c>
      <c r="P2528" s="180" t="s">
        <v>238</v>
      </c>
      <c r="Q2528" s="180" t="s">
        <v>8707</v>
      </c>
      <c r="S2528" s="180" t="s">
        <v>672</v>
      </c>
      <c r="T2528" s="180" t="s">
        <v>2098</v>
      </c>
      <c r="U2528" s="180" t="s">
        <v>673</v>
      </c>
      <c r="V2528" s="180" t="s">
        <v>3114</v>
      </c>
      <c r="W2528" s="180" t="s">
        <v>3135</v>
      </c>
      <c r="X2528" s="180" t="s">
        <v>5834</v>
      </c>
      <c r="Y2528" s="180" t="s">
        <v>5833</v>
      </c>
      <c r="Z2528" s="180" t="s">
        <v>351</v>
      </c>
    </row>
    <row r="2529" spans="14:26" x14ac:dyDescent="0.35">
      <c r="N2529" s="180" t="s">
        <v>3055</v>
      </c>
      <c r="O2529" s="180" t="s">
        <v>6052</v>
      </c>
      <c r="P2529" s="180" t="s">
        <v>238</v>
      </c>
      <c r="Q2529" s="180" t="s">
        <v>8728</v>
      </c>
      <c r="S2529" s="180" t="s">
        <v>672</v>
      </c>
      <c r="T2529" s="180" t="s">
        <v>2098</v>
      </c>
      <c r="U2529" s="180" t="s">
        <v>673</v>
      </c>
      <c r="V2529" s="180" t="s">
        <v>3114</v>
      </c>
      <c r="W2529" s="180" t="s">
        <v>3135</v>
      </c>
      <c r="X2529" s="180" t="s">
        <v>5841</v>
      </c>
      <c r="Y2529" s="180" t="s">
        <v>5840</v>
      </c>
      <c r="Z2529" s="180" t="s">
        <v>351</v>
      </c>
    </row>
    <row r="2530" spans="14:26" x14ac:dyDescent="0.35">
      <c r="N2530" s="180" t="s">
        <v>3257</v>
      </c>
      <c r="O2530" s="180" t="s">
        <v>705</v>
      </c>
      <c r="P2530" s="180" t="s">
        <v>42</v>
      </c>
      <c r="Q2530" s="180" t="s">
        <v>7355</v>
      </c>
      <c r="S2530" s="180" t="s">
        <v>672</v>
      </c>
      <c r="T2530" s="180" t="s">
        <v>2098</v>
      </c>
      <c r="U2530" s="180" t="s">
        <v>673</v>
      </c>
      <c r="V2530" s="180" t="s">
        <v>3114</v>
      </c>
      <c r="W2530" s="180" t="s">
        <v>3135</v>
      </c>
      <c r="X2530" s="180" t="s">
        <v>5821</v>
      </c>
      <c r="Y2530" s="180" t="s">
        <v>5820</v>
      </c>
      <c r="Z2530" s="180" t="s">
        <v>351</v>
      </c>
    </row>
    <row r="2531" spans="14:26" x14ac:dyDescent="0.35">
      <c r="N2531" s="180" t="s">
        <v>3257</v>
      </c>
      <c r="O2531" s="180" t="s">
        <v>7338</v>
      </c>
      <c r="P2531" s="180" t="s">
        <v>42</v>
      </c>
      <c r="Q2531" s="180" t="s">
        <v>7337</v>
      </c>
      <c r="S2531" s="180" t="s">
        <v>672</v>
      </c>
      <c r="T2531" s="180" t="s">
        <v>2098</v>
      </c>
      <c r="U2531" s="180" t="s">
        <v>673</v>
      </c>
      <c r="V2531" s="180" t="s">
        <v>3114</v>
      </c>
      <c r="W2531" s="180" t="s">
        <v>3135</v>
      </c>
      <c r="X2531" s="180" t="s">
        <v>5786</v>
      </c>
      <c r="Y2531" s="180" t="s">
        <v>5785</v>
      </c>
      <c r="Z2531" s="180" t="s">
        <v>351</v>
      </c>
    </row>
    <row r="2532" spans="14:26" x14ac:dyDescent="0.35">
      <c r="N2532" s="180" t="s">
        <v>3257</v>
      </c>
      <c r="O2532" s="180" t="s">
        <v>7367</v>
      </c>
      <c r="P2532" s="180" t="s">
        <v>42</v>
      </c>
      <c r="Q2532" s="180" t="s">
        <v>7366</v>
      </c>
      <c r="S2532" s="180" t="s">
        <v>672</v>
      </c>
      <c r="T2532" s="180" t="s">
        <v>2098</v>
      </c>
      <c r="U2532" s="180" t="s">
        <v>673</v>
      </c>
      <c r="V2532" s="180" t="s">
        <v>3114</v>
      </c>
      <c r="W2532" s="180" t="s">
        <v>3135</v>
      </c>
      <c r="X2532" s="180" t="s">
        <v>5793</v>
      </c>
      <c r="Y2532" s="180" t="s">
        <v>4406</v>
      </c>
      <c r="Z2532" s="180" t="s">
        <v>351</v>
      </c>
    </row>
    <row r="2533" spans="14:26" x14ac:dyDescent="0.35">
      <c r="N2533" s="180" t="s">
        <v>3257</v>
      </c>
      <c r="O2533" s="180" t="s">
        <v>7334</v>
      </c>
      <c r="P2533" s="180" t="s">
        <v>42</v>
      </c>
      <c r="Q2533" s="180" t="s">
        <v>7333</v>
      </c>
      <c r="S2533" s="180" t="s">
        <v>672</v>
      </c>
      <c r="T2533" s="180" t="s">
        <v>2098</v>
      </c>
      <c r="U2533" s="180" t="s">
        <v>673</v>
      </c>
      <c r="V2533" s="180" t="s">
        <v>3114</v>
      </c>
      <c r="W2533" s="180" t="s">
        <v>3135</v>
      </c>
      <c r="X2533" s="180" t="s">
        <v>5799</v>
      </c>
      <c r="Y2533" s="180" t="s">
        <v>3107</v>
      </c>
      <c r="Z2533" s="180" t="s">
        <v>351</v>
      </c>
    </row>
    <row r="2534" spans="14:26" x14ac:dyDescent="0.35">
      <c r="N2534" s="180" t="s">
        <v>3257</v>
      </c>
      <c r="O2534" s="180" t="s">
        <v>7349</v>
      </c>
      <c r="P2534" s="180" t="s">
        <v>42</v>
      </c>
      <c r="Q2534" s="180" t="s">
        <v>7348</v>
      </c>
      <c r="S2534" s="180" t="s">
        <v>672</v>
      </c>
      <c r="T2534" s="180" t="s">
        <v>2098</v>
      </c>
      <c r="U2534" s="180" t="s">
        <v>673</v>
      </c>
      <c r="V2534" s="180" t="s">
        <v>3114</v>
      </c>
      <c r="W2534" s="180" t="s">
        <v>3135</v>
      </c>
      <c r="X2534" s="180" t="s">
        <v>5837</v>
      </c>
      <c r="Y2534" s="180" t="s">
        <v>5836</v>
      </c>
      <c r="Z2534" s="180" t="s">
        <v>351</v>
      </c>
    </row>
    <row r="2535" spans="14:26" x14ac:dyDescent="0.35">
      <c r="N2535" s="180" t="s">
        <v>3257</v>
      </c>
      <c r="O2535" s="180" t="s">
        <v>7352</v>
      </c>
      <c r="P2535" s="180" t="s">
        <v>42</v>
      </c>
      <c r="Q2535" s="180" t="s">
        <v>7351</v>
      </c>
      <c r="S2535" s="180" t="s">
        <v>672</v>
      </c>
      <c r="T2535" s="180" t="s">
        <v>2098</v>
      </c>
      <c r="U2535" s="180" t="s">
        <v>673</v>
      </c>
      <c r="V2535" s="180" t="s">
        <v>3114</v>
      </c>
      <c r="W2535" s="180" t="s">
        <v>3135</v>
      </c>
      <c r="X2535" s="180" t="s">
        <v>5771</v>
      </c>
      <c r="Y2535" s="180" t="s">
        <v>5770</v>
      </c>
      <c r="Z2535" s="180" t="s">
        <v>351</v>
      </c>
    </row>
    <row r="2536" spans="14:26" x14ac:dyDescent="0.35">
      <c r="N2536" s="180" t="s">
        <v>3257</v>
      </c>
      <c r="O2536" s="180" t="s">
        <v>4846</v>
      </c>
      <c r="P2536" s="180" t="s">
        <v>42</v>
      </c>
      <c r="Q2536" s="180" t="s">
        <v>7327</v>
      </c>
      <c r="S2536" s="180" t="s">
        <v>672</v>
      </c>
      <c r="T2536" s="180" t="s">
        <v>2098</v>
      </c>
      <c r="U2536" s="180" t="s">
        <v>673</v>
      </c>
      <c r="V2536" s="180" t="s">
        <v>3114</v>
      </c>
      <c r="W2536" s="180" t="s">
        <v>3135</v>
      </c>
      <c r="X2536" s="180" t="s">
        <v>5824</v>
      </c>
      <c r="Y2536" s="180" t="s">
        <v>5823</v>
      </c>
      <c r="Z2536" s="180" t="s">
        <v>351</v>
      </c>
    </row>
    <row r="2537" spans="14:26" x14ac:dyDescent="0.35">
      <c r="N2537" s="180" t="s">
        <v>3257</v>
      </c>
      <c r="O2537" s="180" t="s">
        <v>3983</v>
      </c>
      <c r="P2537" s="180" t="s">
        <v>42</v>
      </c>
      <c r="Q2537" s="180" t="s">
        <v>7345</v>
      </c>
      <c r="S2537" s="180" t="s">
        <v>672</v>
      </c>
      <c r="T2537" s="180" t="s">
        <v>2098</v>
      </c>
      <c r="U2537" s="180" t="s">
        <v>673</v>
      </c>
      <c r="V2537" s="180" t="s">
        <v>3114</v>
      </c>
      <c r="W2537" s="180" t="s">
        <v>3135</v>
      </c>
      <c r="X2537" s="180" t="s">
        <v>5830</v>
      </c>
      <c r="Y2537" s="180" t="s">
        <v>5829</v>
      </c>
      <c r="Z2537" s="180" t="s">
        <v>351</v>
      </c>
    </row>
    <row r="2538" spans="14:26" x14ac:dyDescent="0.35">
      <c r="N2538" s="180" t="s">
        <v>3257</v>
      </c>
      <c r="O2538" s="180" t="s">
        <v>7325</v>
      </c>
      <c r="P2538" s="180" t="s">
        <v>42</v>
      </c>
      <c r="Q2538" s="180" t="s">
        <v>7324</v>
      </c>
      <c r="S2538" s="180" t="s">
        <v>672</v>
      </c>
      <c r="T2538" s="180" t="s">
        <v>2098</v>
      </c>
      <c r="U2538" s="180" t="s">
        <v>673</v>
      </c>
      <c r="V2538" s="180" t="s">
        <v>3114</v>
      </c>
      <c r="W2538" s="180" t="s">
        <v>3135</v>
      </c>
      <c r="X2538" s="180" t="s">
        <v>5779</v>
      </c>
      <c r="Y2538" s="180" t="s">
        <v>5778</v>
      </c>
      <c r="Z2538" s="180" t="s">
        <v>351</v>
      </c>
    </row>
    <row r="2539" spans="14:26" x14ac:dyDescent="0.35">
      <c r="N2539" s="180" t="s">
        <v>3257</v>
      </c>
      <c r="O2539" s="180" t="s">
        <v>7330</v>
      </c>
      <c r="P2539" s="180" t="s">
        <v>42</v>
      </c>
      <c r="Q2539" s="180" t="s">
        <v>7329</v>
      </c>
      <c r="S2539" s="180" t="s">
        <v>672</v>
      </c>
      <c r="T2539" s="180" t="s">
        <v>2098</v>
      </c>
      <c r="U2539" s="180" t="s">
        <v>673</v>
      </c>
      <c r="V2539" s="180" t="s">
        <v>3114</v>
      </c>
      <c r="W2539" s="180" t="s">
        <v>3135</v>
      </c>
      <c r="X2539" s="180" t="s">
        <v>5796</v>
      </c>
      <c r="Y2539" s="180" t="s">
        <v>5795</v>
      </c>
      <c r="Z2539" s="180" t="s">
        <v>351</v>
      </c>
    </row>
    <row r="2540" spans="14:26" x14ac:dyDescent="0.35">
      <c r="N2540" s="180" t="s">
        <v>3257</v>
      </c>
      <c r="O2540" s="180" t="s">
        <v>7321</v>
      </c>
      <c r="P2540" s="180" t="s">
        <v>42</v>
      </c>
      <c r="Q2540" s="180" t="s">
        <v>7320</v>
      </c>
      <c r="S2540" s="180" t="s">
        <v>672</v>
      </c>
      <c r="T2540" s="180" t="s">
        <v>2098</v>
      </c>
      <c r="U2540" s="180" t="s">
        <v>673</v>
      </c>
      <c r="V2540" s="180" t="s">
        <v>3114</v>
      </c>
      <c r="W2540" s="180" t="s">
        <v>3135</v>
      </c>
      <c r="X2540" s="180" t="s">
        <v>5801</v>
      </c>
      <c r="Y2540" s="180" t="s">
        <v>5367</v>
      </c>
      <c r="Z2540" s="180" t="s">
        <v>351</v>
      </c>
    </row>
    <row r="2541" spans="14:26" x14ac:dyDescent="0.35">
      <c r="N2541" s="180" t="s">
        <v>3257</v>
      </c>
      <c r="O2541" s="180" t="s">
        <v>7342</v>
      </c>
      <c r="P2541" s="180" t="s">
        <v>42</v>
      </c>
      <c r="Q2541" s="180" t="s">
        <v>7341</v>
      </c>
      <c r="S2541" s="180" t="s">
        <v>672</v>
      </c>
      <c r="T2541" s="180" t="s">
        <v>2098</v>
      </c>
      <c r="U2541" s="180" t="s">
        <v>673</v>
      </c>
      <c r="V2541" s="180" t="s">
        <v>3114</v>
      </c>
      <c r="W2541" s="180" t="s">
        <v>3135</v>
      </c>
      <c r="X2541" s="180" t="s">
        <v>5826</v>
      </c>
      <c r="Y2541" s="180" t="s">
        <v>1799</v>
      </c>
      <c r="Z2541" s="180" t="s">
        <v>351</v>
      </c>
    </row>
    <row r="2542" spans="14:26" x14ac:dyDescent="0.35">
      <c r="N2542" s="180" t="s">
        <v>3257</v>
      </c>
      <c r="O2542" s="180" t="s">
        <v>7363</v>
      </c>
      <c r="P2542" s="180" t="s">
        <v>42</v>
      </c>
      <c r="Q2542" s="180" t="s">
        <v>7362</v>
      </c>
      <c r="S2542" s="180" t="s">
        <v>672</v>
      </c>
      <c r="T2542" s="180" t="s">
        <v>2098</v>
      </c>
      <c r="U2542" s="180" t="s">
        <v>673</v>
      </c>
      <c r="V2542" s="180" t="s">
        <v>3114</v>
      </c>
      <c r="W2542" s="180" t="s">
        <v>3135</v>
      </c>
      <c r="X2542" s="180" t="s">
        <v>5775</v>
      </c>
      <c r="Y2542" s="180" t="s">
        <v>5774</v>
      </c>
      <c r="Z2542" s="180" t="s">
        <v>351</v>
      </c>
    </row>
    <row r="2543" spans="14:26" x14ac:dyDescent="0.35">
      <c r="N2543" s="180" t="s">
        <v>3257</v>
      </c>
      <c r="O2543" s="180" t="s">
        <v>7359</v>
      </c>
      <c r="P2543" s="180" t="s">
        <v>42</v>
      </c>
      <c r="Q2543" s="180" t="s">
        <v>7358</v>
      </c>
      <c r="S2543" s="180" t="s">
        <v>672</v>
      </c>
      <c r="T2543" s="180" t="s">
        <v>2098</v>
      </c>
      <c r="U2543" s="180" t="s">
        <v>673</v>
      </c>
      <c r="V2543" s="180" t="s">
        <v>3114</v>
      </c>
      <c r="W2543" s="180" t="s">
        <v>3135</v>
      </c>
      <c r="X2543" s="180" t="s">
        <v>5815</v>
      </c>
      <c r="Y2543" s="180" t="s">
        <v>5814</v>
      </c>
      <c r="Z2543" s="180" t="s">
        <v>351</v>
      </c>
    </row>
    <row r="2544" spans="14:26" x14ac:dyDescent="0.35">
      <c r="N2544" s="180" t="s">
        <v>3156</v>
      </c>
      <c r="O2544" s="180" t="s">
        <v>3158</v>
      </c>
      <c r="P2544" s="180" t="s">
        <v>180</v>
      </c>
      <c r="Q2544" s="180" t="s">
        <v>6335</v>
      </c>
      <c r="S2544" s="180" t="s">
        <v>672</v>
      </c>
      <c r="T2544" s="180" t="s">
        <v>2098</v>
      </c>
      <c r="U2544" s="180" t="s">
        <v>673</v>
      </c>
      <c r="V2544" s="180" t="s">
        <v>3114</v>
      </c>
      <c r="W2544" s="180" t="s">
        <v>3135</v>
      </c>
      <c r="X2544" s="180" t="s">
        <v>5818</v>
      </c>
      <c r="Y2544" s="180" t="s">
        <v>5294</v>
      </c>
      <c r="Z2544" s="180" t="s">
        <v>351</v>
      </c>
    </row>
    <row r="2545" spans="14:26" x14ac:dyDescent="0.35">
      <c r="N2545" s="180" t="s">
        <v>3156</v>
      </c>
      <c r="O2545" s="180" t="s">
        <v>4284</v>
      </c>
      <c r="P2545" s="180" t="s">
        <v>180</v>
      </c>
      <c r="Q2545" s="180" t="s">
        <v>6353</v>
      </c>
      <c r="S2545" s="180" t="s">
        <v>672</v>
      </c>
      <c r="T2545" s="180" t="s">
        <v>2098</v>
      </c>
      <c r="U2545" s="180" t="s">
        <v>673</v>
      </c>
      <c r="V2545" s="180" t="s">
        <v>3114</v>
      </c>
      <c r="W2545" s="180" t="s">
        <v>3135</v>
      </c>
      <c r="X2545" s="180" t="s">
        <v>5805</v>
      </c>
      <c r="Y2545" s="180" t="s">
        <v>5804</v>
      </c>
      <c r="Z2545" s="180" t="s">
        <v>351</v>
      </c>
    </row>
    <row r="2546" spans="14:26" x14ac:dyDescent="0.35">
      <c r="N2546" s="180" t="s">
        <v>3156</v>
      </c>
      <c r="O2546" s="180" t="s">
        <v>6322</v>
      </c>
      <c r="P2546" s="180" t="s">
        <v>180</v>
      </c>
      <c r="Q2546" s="180" t="s">
        <v>6321</v>
      </c>
      <c r="S2546" s="180" t="s">
        <v>672</v>
      </c>
      <c r="T2546" s="180" t="s">
        <v>2098</v>
      </c>
      <c r="U2546" s="180" t="s">
        <v>673</v>
      </c>
      <c r="V2546" s="180" t="s">
        <v>3114</v>
      </c>
      <c r="W2546" s="180" t="s">
        <v>3135</v>
      </c>
      <c r="X2546" s="180" t="s">
        <v>5808</v>
      </c>
      <c r="Y2546" s="180" t="s">
        <v>3065</v>
      </c>
      <c r="Z2546" s="180" t="s">
        <v>351</v>
      </c>
    </row>
    <row r="2547" spans="14:26" x14ac:dyDescent="0.35">
      <c r="N2547" s="180" t="s">
        <v>3156</v>
      </c>
      <c r="O2547" s="180" t="s">
        <v>4649</v>
      </c>
      <c r="P2547" s="180" t="s">
        <v>180</v>
      </c>
      <c r="Q2547" s="180" t="s">
        <v>6299</v>
      </c>
      <c r="S2547" s="180" t="s">
        <v>672</v>
      </c>
      <c r="T2547" s="180" t="s">
        <v>2098</v>
      </c>
      <c r="U2547" s="180" t="s">
        <v>673</v>
      </c>
      <c r="V2547" s="180" t="s">
        <v>3114</v>
      </c>
      <c r="W2547" s="180" t="s">
        <v>3135</v>
      </c>
      <c r="X2547" s="180" t="s">
        <v>5843</v>
      </c>
      <c r="Y2547" s="180" t="s">
        <v>4333</v>
      </c>
      <c r="Z2547" s="180" t="s">
        <v>351</v>
      </c>
    </row>
    <row r="2548" spans="14:26" x14ac:dyDescent="0.35">
      <c r="N2548" s="180" t="s">
        <v>3156</v>
      </c>
      <c r="O2548" s="180" t="s">
        <v>5389</v>
      </c>
      <c r="P2548" s="180" t="s">
        <v>180</v>
      </c>
      <c r="Q2548" s="180" t="s">
        <v>6351</v>
      </c>
      <c r="S2548" s="180" t="s">
        <v>672</v>
      </c>
      <c r="T2548" s="180" t="s">
        <v>2098</v>
      </c>
      <c r="U2548" s="180" t="s">
        <v>673</v>
      </c>
      <c r="V2548" s="180" t="s">
        <v>3114</v>
      </c>
      <c r="W2548" s="180" t="s">
        <v>3135</v>
      </c>
      <c r="X2548" s="180" t="s">
        <v>5790</v>
      </c>
      <c r="Y2548" s="180" t="s">
        <v>5789</v>
      </c>
      <c r="Z2548" s="180" t="s">
        <v>351</v>
      </c>
    </row>
    <row r="2549" spans="14:26" x14ac:dyDescent="0.35">
      <c r="N2549" s="180" t="s">
        <v>3156</v>
      </c>
      <c r="O2549" s="180" t="s">
        <v>6346</v>
      </c>
      <c r="P2549" s="180" t="s">
        <v>180</v>
      </c>
      <c r="Q2549" s="180" t="s">
        <v>6345</v>
      </c>
      <c r="S2549" s="180" t="s">
        <v>672</v>
      </c>
      <c r="T2549" s="180" t="s">
        <v>2098</v>
      </c>
      <c r="U2549" s="180" t="s">
        <v>673</v>
      </c>
      <c r="V2549" s="180" t="s">
        <v>3114</v>
      </c>
      <c r="W2549" s="180" t="s">
        <v>3135</v>
      </c>
      <c r="X2549" s="180" t="s">
        <v>5782</v>
      </c>
      <c r="Y2549" s="180" t="s">
        <v>3178</v>
      </c>
      <c r="Z2549" s="180" t="s">
        <v>351</v>
      </c>
    </row>
    <row r="2550" spans="14:26" x14ac:dyDescent="0.35">
      <c r="N2550" s="180" t="s">
        <v>3156</v>
      </c>
      <c r="O2550" s="180" t="s">
        <v>4811</v>
      </c>
      <c r="P2550" s="180" t="s">
        <v>180</v>
      </c>
      <c r="Q2550" s="180" t="s">
        <v>6349</v>
      </c>
      <c r="S2550" s="180" t="s">
        <v>672</v>
      </c>
      <c r="T2550" s="180" t="s">
        <v>2098</v>
      </c>
      <c r="U2550" s="180" t="s">
        <v>673</v>
      </c>
      <c r="V2550" s="180" t="s">
        <v>3114</v>
      </c>
      <c r="W2550" s="180" t="s">
        <v>3127</v>
      </c>
      <c r="X2550" s="180" t="s">
        <v>5864</v>
      </c>
      <c r="Y2550" s="180" t="s">
        <v>3127</v>
      </c>
      <c r="Z2550" s="180" t="s">
        <v>353</v>
      </c>
    </row>
    <row r="2551" spans="14:26" x14ac:dyDescent="0.35">
      <c r="N2551" s="180" t="s">
        <v>3156</v>
      </c>
      <c r="O2551" s="180" t="s">
        <v>4578</v>
      </c>
      <c r="P2551" s="180" t="s">
        <v>180</v>
      </c>
      <c r="Q2551" s="180" t="s">
        <v>6338</v>
      </c>
      <c r="S2551" s="180" t="s">
        <v>672</v>
      </c>
      <c r="T2551" s="180" t="s">
        <v>2098</v>
      </c>
      <c r="U2551" s="180" t="s">
        <v>673</v>
      </c>
      <c r="V2551" s="180" t="s">
        <v>3114</v>
      </c>
      <c r="W2551" s="180" t="s">
        <v>3127</v>
      </c>
      <c r="X2551" s="180" t="s">
        <v>5883</v>
      </c>
      <c r="Y2551" s="180" t="s">
        <v>5882</v>
      </c>
      <c r="Z2551" s="180" t="s">
        <v>353</v>
      </c>
    </row>
    <row r="2552" spans="14:26" x14ac:dyDescent="0.35">
      <c r="N2552" s="180" t="s">
        <v>3156</v>
      </c>
      <c r="O2552" s="180" t="s">
        <v>6373</v>
      </c>
      <c r="P2552" s="180" t="s">
        <v>180</v>
      </c>
      <c r="Q2552" s="180" t="s">
        <v>6372</v>
      </c>
      <c r="S2552" s="180" t="s">
        <v>672</v>
      </c>
      <c r="T2552" s="180" t="s">
        <v>2098</v>
      </c>
      <c r="U2552" s="180" t="s">
        <v>673</v>
      </c>
      <c r="V2552" s="180" t="s">
        <v>3114</v>
      </c>
      <c r="W2552" s="180" t="s">
        <v>3127</v>
      </c>
      <c r="X2552" s="180" t="s">
        <v>5846</v>
      </c>
      <c r="Y2552" s="180" t="s">
        <v>5845</v>
      </c>
      <c r="Z2552" s="180" t="s">
        <v>353</v>
      </c>
    </row>
    <row r="2553" spans="14:26" x14ac:dyDescent="0.35">
      <c r="N2553" s="180" t="s">
        <v>3156</v>
      </c>
      <c r="O2553" s="180" t="s">
        <v>5856</v>
      </c>
      <c r="P2553" s="180" t="s">
        <v>180</v>
      </c>
      <c r="Q2553" s="180" t="s">
        <v>6329</v>
      </c>
      <c r="S2553" s="180" t="s">
        <v>672</v>
      </c>
      <c r="T2553" s="180" t="s">
        <v>2098</v>
      </c>
      <c r="U2553" s="180" t="s">
        <v>673</v>
      </c>
      <c r="V2553" s="180" t="s">
        <v>3114</v>
      </c>
      <c r="W2553" s="180" t="s">
        <v>3127</v>
      </c>
      <c r="X2553" s="180" t="s">
        <v>5874</v>
      </c>
      <c r="Y2553" s="180" t="s">
        <v>5873</v>
      </c>
      <c r="Z2553" s="180" t="s">
        <v>353</v>
      </c>
    </row>
    <row r="2554" spans="14:26" x14ac:dyDescent="0.35">
      <c r="N2554" s="180" t="s">
        <v>3156</v>
      </c>
      <c r="O2554" s="180" t="s">
        <v>6318</v>
      </c>
      <c r="P2554" s="180" t="s">
        <v>180</v>
      </c>
      <c r="Q2554" s="180" t="s">
        <v>6317</v>
      </c>
      <c r="S2554" s="180" t="s">
        <v>672</v>
      </c>
      <c r="T2554" s="180" t="s">
        <v>2098</v>
      </c>
      <c r="U2554" s="180" t="s">
        <v>673</v>
      </c>
      <c r="V2554" s="180" t="s">
        <v>3114</v>
      </c>
      <c r="W2554" s="180" t="s">
        <v>3127</v>
      </c>
      <c r="X2554" s="180" t="s">
        <v>5850</v>
      </c>
      <c r="Y2554" s="180" t="s">
        <v>5849</v>
      </c>
      <c r="Z2554" s="180" t="s">
        <v>353</v>
      </c>
    </row>
    <row r="2555" spans="14:26" x14ac:dyDescent="0.35">
      <c r="N2555" s="180" t="s">
        <v>3156</v>
      </c>
      <c r="O2555" s="180" t="s">
        <v>6342</v>
      </c>
      <c r="P2555" s="180" t="s">
        <v>180</v>
      </c>
      <c r="Q2555" s="180" t="s">
        <v>6341</v>
      </c>
      <c r="S2555" s="180" t="s">
        <v>672</v>
      </c>
      <c r="T2555" s="180" t="s">
        <v>2098</v>
      </c>
      <c r="U2555" s="180" t="s">
        <v>673</v>
      </c>
      <c r="V2555" s="180" t="s">
        <v>3114</v>
      </c>
      <c r="W2555" s="180" t="s">
        <v>3127</v>
      </c>
      <c r="X2555" s="180" t="s">
        <v>5861</v>
      </c>
      <c r="Y2555" s="180" t="s">
        <v>4092</v>
      </c>
      <c r="Z2555" s="180" t="s">
        <v>353</v>
      </c>
    </row>
    <row r="2556" spans="14:26" x14ac:dyDescent="0.35">
      <c r="N2556" s="180" t="s">
        <v>3156</v>
      </c>
      <c r="O2556" s="180" t="s">
        <v>6357</v>
      </c>
      <c r="P2556" s="180" t="s">
        <v>180</v>
      </c>
      <c r="Q2556" s="180" t="s">
        <v>6356</v>
      </c>
      <c r="S2556" s="180" t="s">
        <v>672</v>
      </c>
      <c r="T2556" s="180" t="s">
        <v>2098</v>
      </c>
      <c r="U2556" s="180" t="s">
        <v>673</v>
      </c>
      <c r="V2556" s="180" t="s">
        <v>3114</v>
      </c>
      <c r="W2556" s="180" t="s">
        <v>3127</v>
      </c>
      <c r="X2556" s="180" t="s">
        <v>5886</v>
      </c>
      <c r="Y2556" s="180" t="s">
        <v>5885</v>
      </c>
      <c r="Z2556" s="180" t="s">
        <v>353</v>
      </c>
    </row>
    <row r="2557" spans="14:26" x14ac:dyDescent="0.35">
      <c r="N2557" s="180" t="s">
        <v>3156</v>
      </c>
      <c r="O2557" s="180" t="s">
        <v>6297</v>
      </c>
      <c r="P2557" s="180" t="s">
        <v>180</v>
      </c>
      <c r="Q2557" s="180" t="s">
        <v>6296</v>
      </c>
      <c r="S2557" s="180" t="s">
        <v>672</v>
      </c>
      <c r="T2557" s="180" t="s">
        <v>2098</v>
      </c>
      <c r="U2557" s="180" t="s">
        <v>673</v>
      </c>
      <c r="V2557" s="180" t="s">
        <v>3114</v>
      </c>
      <c r="W2557" s="180" t="s">
        <v>3127</v>
      </c>
      <c r="X2557" s="180" t="s">
        <v>5868</v>
      </c>
      <c r="Y2557" s="180" t="s">
        <v>5867</v>
      </c>
      <c r="Z2557" s="180" t="s">
        <v>353</v>
      </c>
    </row>
    <row r="2558" spans="14:26" x14ac:dyDescent="0.35">
      <c r="N2558" s="180" t="s">
        <v>3156</v>
      </c>
      <c r="O2558" s="180" t="s">
        <v>6365</v>
      </c>
      <c r="P2558" s="180" t="s">
        <v>180</v>
      </c>
      <c r="Q2558" s="180" t="s">
        <v>6364</v>
      </c>
      <c r="S2558" s="180" t="s">
        <v>672</v>
      </c>
      <c r="T2558" s="180" t="s">
        <v>2098</v>
      </c>
      <c r="U2558" s="180" t="s">
        <v>673</v>
      </c>
      <c r="V2558" s="180" t="s">
        <v>3114</v>
      </c>
      <c r="W2558" s="180" t="s">
        <v>3127</v>
      </c>
      <c r="X2558" s="180" t="s">
        <v>5889</v>
      </c>
      <c r="Y2558" s="180" t="s">
        <v>5888</v>
      </c>
      <c r="Z2558" s="180" t="s">
        <v>353</v>
      </c>
    </row>
    <row r="2559" spans="14:26" x14ac:dyDescent="0.35">
      <c r="N2559" s="180" t="s">
        <v>3156</v>
      </c>
      <c r="O2559" s="180" t="s">
        <v>6369</v>
      </c>
      <c r="P2559" s="180" t="s">
        <v>180</v>
      </c>
      <c r="Q2559" s="180" t="s">
        <v>6368</v>
      </c>
      <c r="S2559" s="180" t="s">
        <v>672</v>
      </c>
      <c r="T2559" s="180" t="s">
        <v>2098</v>
      </c>
      <c r="U2559" s="180" t="s">
        <v>673</v>
      </c>
      <c r="V2559" s="180" t="s">
        <v>3114</v>
      </c>
      <c r="W2559" s="180" t="s">
        <v>3127</v>
      </c>
      <c r="X2559" s="180" t="s">
        <v>5858</v>
      </c>
      <c r="Y2559" s="180" t="s">
        <v>5857</v>
      </c>
      <c r="Z2559" s="180" t="s">
        <v>353</v>
      </c>
    </row>
    <row r="2560" spans="14:26" x14ac:dyDescent="0.35">
      <c r="N2560" s="180" t="s">
        <v>3156</v>
      </c>
      <c r="O2560" s="180" t="s">
        <v>6307</v>
      </c>
      <c r="P2560" s="180" t="s">
        <v>180</v>
      </c>
      <c r="Q2560" s="180" t="s">
        <v>6306</v>
      </c>
      <c r="S2560" s="180" t="s">
        <v>672</v>
      </c>
      <c r="T2560" s="180" t="s">
        <v>2098</v>
      </c>
      <c r="U2560" s="180" t="s">
        <v>673</v>
      </c>
      <c r="V2560" s="180" t="s">
        <v>3114</v>
      </c>
      <c r="W2560" s="180" t="s">
        <v>3127</v>
      </c>
      <c r="X2560" s="180" t="s">
        <v>5854</v>
      </c>
      <c r="Y2560" s="180" t="s">
        <v>5853</v>
      </c>
      <c r="Z2560" s="180" t="s">
        <v>353</v>
      </c>
    </row>
    <row r="2561" spans="14:26" x14ac:dyDescent="0.35">
      <c r="N2561" s="180" t="s">
        <v>3156</v>
      </c>
      <c r="O2561" s="180" t="s">
        <v>6333</v>
      </c>
      <c r="P2561" s="180" t="s">
        <v>180</v>
      </c>
      <c r="Q2561" s="180" t="s">
        <v>6332</v>
      </c>
      <c r="S2561" s="180" t="s">
        <v>672</v>
      </c>
      <c r="T2561" s="180" t="s">
        <v>2098</v>
      </c>
      <c r="U2561" s="180" t="s">
        <v>673</v>
      </c>
      <c r="V2561" s="180" t="s">
        <v>3114</v>
      </c>
      <c r="W2561" s="180" t="s">
        <v>3127</v>
      </c>
      <c r="X2561" s="180" t="s">
        <v>5877</v>
      </c>
      <c r="Y2561" s="180" t="s">
        <v>3267</v>
      </c>
      <c r="Z2561" s="180" t="s">
        <v>353</v>
      </c>
    </row>
    <row r="2562" spans="14:26" x14ac:dyDescent="0.35">
      <c r="N2562" s="180" t="s">
        <v>3156</v>
      </c>
      <c r="O2562" s="180" t="s">
        <v>6361</v>
      </c>
      <c r="P2562" s="180" t="s">
        <v>180</v>
      </c>
      <c r="Q2562" s="180" t="s">
        <v>6360</v>
      </c>
      <c r="S2562" s="180" t="s">
        <v>672</v>
      </c>
      <c r="T2562" s="180" t="s">
        <v>2098</v>
      </c>
      <c r="U2562" s="180" t="s">
        <v>673</v>
      </c>
      <c r="V2562" s="180" t="s">
        <v>3114</v>
      </c>
      <c r="W2562" s="180" t="s">
        <v>3127</v>
      </c>
      <c r="X2562" s="180" t="s">
        <v>5871</v>
      </c>
      <c r="Y2562" s="180" t="s">
        <v>5870</v>
      </c>
      <c r="Z2562" s="180" t="s">
        <v>353</v>
      </c>
    </row>
    <row r="2563" spans="14:26" x14ac:dyDescent="0.35">
      <c r="N2563" s="180" t="s">
        <v>3156</v>
      </c>
      <c r="O2563" s="180" t="s">
        <v>6389</v>
      </c>
      <c r="P2563" s="180" t="s">
        <v>180</v>
      </c>
      <c r="Q2563" s="180" t="s">
        <v>6388</v>
      </c>
      <c r="S2563" s="180" t="s">
        <v>672</v>
      </c>
      <c r="T2563" s="180" t="s">
        <v>2098</v>
      </c>
      <c r="U2563" s="180" t="s">
        <v>673</v>
      </c>
      <c r="V2563" s="180" t="s">
        <v>3114</v>
      </c>
      <c r="W2563" s="180" t="s">
        <v>3127</v>
      </c>
      <c r="X2563" s="180" t="s">
        <v>5880</v>
      </c>
      <c r="Y2563" s="180" t="s">
        <v>5879</v>
      </c>
      <c r="Z2563" s="180" t="s">
        <v>353</v>
      </c>
    </row>
    <row r="2564" spans="14:26" x14ac:dyDescent="0.35">
      <c r="N2564" s="180" t="s">
        <v>3156</v>
      </c>
      <c r="O2564" s="180" t="s">
        <v>6295</v>
      </c>
      <c r="P2564" s="180" t="s">
        <v>180</v>
      </c>
      <c r="Q2564" s="180" t="s">
        <v>6294</v>
      </c>
      <c r="S2564" s="180" t="s">
        <v>672</v>
      </c>
      <c r="T2564" s="180" t="s">
        <v>2098</v>
      </c>
      <c r="U2564" s="180" t="s">
        <v>673</v>
      </c>
      <c r="V2564" s="180" t="s">
        <v>3114</v>
      </c>
      <c r="W2564" s="180" t="s">
        <v>3128</v>
      </c>
      <c r="X2564" s="180" t="s">
        <v>6062</v>
      </c>
      <c r="Y2564" s="180" t="s">
        <v>3128</v>
      </c>
      <c r="Z2564" s="180" t="s">
        <v>355</v>
      </c>
    </row>
    <row r="2565" spans="14:26" x14ac:dyDescent="0.35">
      <c r="N2565" s="180" t="s">
        <v>3156</v>
      </c>
      <c r="O2565" s="180" t="s">
        <v>6381</v>
      </c>
      <c r="P2565" s="180" t="s">
        <v>180</v>
      </c>
      <c r="Q2565" s="180" t="s">
        <v>6380</v>
      </c>
      <c r="S2565" s="180" t="s">
        <v>672</v>
      </c>
      <c r="T2565" s="180" t="s">
        <v>2098</v>
      </c>
      <c r="U2565" s="180" t="s">
        <v>673</v>
      </c>
      <c r="V2565" s="180" t="s">
        <v>3114</v>
      </c>
      <c r="W2565" s="180" t="s">
        <v>3128</v>
      </c>
      <c r="X2565" s="180" t="s">
        <v>6056</v>
      </c>
      <c r="Y2565" s="180" t="s">
        <v>4406</v>
      </c>
      <c r="Z2565" s="180" t="s">
        <v>355</v>
      </c>
    </row>
    <row r="2566" spans="14:26" x14ac:dyDescent="0.35">
      <c r="N2566" s="180" t="s">
        <v>3156</v>
      </c>
      <c r="O2566" s="180" t="s">
        <v>6326</v>
      </c>
      <c r="P2566" s="180" t="s">
        <v>180</v>
      </c>
      <c r="Q2566" s="180" t="s">
        <v>6325</v>
      </c>
      <c r="S2566" s="180" t="s">
        <v>672</v>
      </c>
      <c r="T2566" s="180" t="s">
        <v>2098</v>
      </c>
      <c r="U2566" s="180" t="s">
        <v>673</v>
      </c>
      <c r="V2566" s="180" t="s">
        <v>3114</v>
      </c>
      <c r="W2566" s="180" t="s">
        <v>3128</v>
      </c>
      <c r="X2566" s="180" t="s">
        <v>6068</v>
      </c>
      <c r="Y2566" s="180" t="s">
        <v>6067</v>
      </c>
      <c r="Z2566" s="180" t="s">
        <v>355</v>
      </c>
    </row>
    <row r="2567" spans="14:26" x14ac:dyDescent="0.35">
      <c r="N2567" s="180" t="s">
        <v>3156</v>
      </c>
      <c r="O2567" s="180" t="s">
        <v>6377</v>
      </c>
      <c r="P2567" s="180" t="s">
        <v>180</v>
      </c>
      <c r="Q2567" s="180" t="s">
        <v>6376</v>
      </c>
      <c r="S2567" s="180" t="s">
        <v>672</v>
      </c>
      <c r="T2567" s="180" t="s">
        <v>2098</v>
      </c>
      <c r="U2567" s="180" t="s">
        <v>673</v>
      </c>
      <c r="V2567" s="180" t="s">
        <v>3114</v>
      </c>
      <c r="W2567" s="180" t="s">
        <v>3128</v>
      </c>
      <c r="X2567" s="180" t="s">
        <v>6072</v>
      </c>
      <c r="Y2567" s="180" t="s">
        <v>6071</v>
      </c>
      <c r="Z2567" s="180" t="s">
        <v>355</v>
      </c>
    </row>
    <row r="2568" spans="14:26" x14ac:dyDescent="0.35">
      <c r="N2568" s="180" t="s">
        <v>3156</v>
      </c>
      <c r="O2568" s="180" t="s">
        <v>6385</v>
      </c>
      <c r="P2568" s="180" t="s">
        <v>180</v>
      </c>
      <c r="Q2568" s="180" t="s">
        <v>6384</v>
      </c>
      <c r="S2568" s="180" t="s">
        <v>672</v>
      </c>
      <c r="T2568" s="180" t="s">
        <v>2098</v>
      </c>
      <c r="U2568" s="180" t="s">
        <v>673</v>
      </c>
      <c r="V2568" s="180" t="s">
        <v>3114</v>
      </c>
      <c r="W2568" s="180" t="s">
        <v>3128</v>
      </c>
      <c r="X2568" s="180" t="s">
        <v>6065</v>
      </c>
      <c r="Y2568" s="180" t="s">
        <v>681</v>
      </c>
      <c r="Z2568" s="180" t="s">
        <v>355</v>
      </c>
    </row>
    <row r="2569" spans="14:26" x14ac:dyDescent="0.35">
      <c r="N2569" s="180" t="s">
        <v>3156</v>
      </c>
      <c r="O2569" s="180" t="s">
        <v>6311</v>
      </c>
      <c r="P2569" s="180" t="s">
        <v>180</v>
      </c>
      <c r="Q2569" s="180" t="s">
        <v>6310</v>
      </c>
      <c r="S2569" s="180" t="s">
        <v>672</v>
      </c>
      <c r="T2569" s="180" t="s">
        <v>2098</v>
      </c>
      <c r="U2569" s="180" t="s">
        <v>673</v>
      </c>
      <c r="V2569" s="180" t="s">
        <v>3114</v>
      </c>
      <c r="W2569" s="180" t="s">
        <v>3128</v>
      </c>
      <c r="X2569" s="180" t="s">
        <v>6059</v>
      </c>
      <c r="Y2569" s="180" t="s">
        <v>6058</v>
      </c>
      <c r="Z2569" s="180" t="s">
        <v>355</v>
      </c>
    </row>
    <row r="2570" spans="14:26" x14ac:dyDescent="0.35">
      <c r="N2570" s="180" t="s">
        <v>3156</v>
      </c>
      <c r="O2570" s="180" t="s">
        <v>6314</v>
      </c>
      <c r="P2570" s="180" t="s">
        <v>180</v>
      </c>
      <c r="Q2570" s="180" t="s">
        <v>6313</v>
      </c>
      <c r="S2570" s="180" t="s">
        <v>672</v>
      </c>
      <c r="T2570" s="180" t="s">
        <v>2098</v>
      </c>
      <c r="U2570" s="180" t="s">
        <v>673</v>
      </c>
      <c r="V2570" s="180" t="s">
        <v>3114</v>
      </c>
      <c r="W2570" s="180" t="s">
        <v>3137</v>
      </c>
      <c r="X2570" s="180" t="s">
        <v>6531</v>
      </c>
      <c r="Y2570" s="180" t="s">
        <v>6530</v>
      </c>
      <c r="Z2570" s="180" t="s">
        <v>365</v>
      </c>
    </row>
    <row r="2571" spans="14:26" x14ac:dyDescent="0.35">
      <c r="N2571" s="180" t="s">
        <v>3156</v>
      </c>
      <c r="O2571" s="180" t="s">
        <v>6303</v>
      </c>
      <c r="P2571" s="180" t="s">
        <v>180</v>
      </c>
      <c r="Q2571" s="180" t="s">
        <v>6302</v>
      </c>
      <c r="S2571" s="180" t="s">
        <v>672</v>
      </c>
      <c r="T2571" s="180" t="s">
        <v>2098</v>
      </c>
      <c r="U2571" s="180" t="s">
        <v>673</v>
      </c>
      <c r="V2571" s="180" t="s">
        <v>3114</v>
      </c>
      <c r="W2571" s="180" t="s">
        <v>3137</v>
      </c>
      <c r="X2571" s="180" t="s">
        <v>6525</v>
      </c>
      <c r="Y2571" s="180" t="s">
        <v>6524</v>
      </c>
      <c r="Z2571" s="180" t="s">
        <v>365</v>
      </c>
    </row>
    <row r="2572" spans="14:26" x14ac:dyDescent="0.35">
      <c r="N2572" s="180" t="s">
        <v>3151</v>
      </c>
      <c r="O2572" s="180" t="s">
        <v>6469</v>
      </c>
      <c r="P2572" s="180" t="s">
        <v>182</v>
      </c>
      <c r="Q2572" s="180" t="s">
        <v>6468</v>
      </c>
      <c r="S2572" s="180" t="s">
        <v>672</v>
      </c>
      <c r="T2572" s="180" t="s">
        <v>2098</v>
      </c>
      <c r="U2572" s="180" t="s">
        <v>673</v>
      </c>
      <c r="V2572" s="180" t="s">
        <v>3114</v>
      </c>
      <c r="W2572" s="180" t="s">
        <v>3137</v>
      </c>
      <c r="X2572" s="180" t="s">
        <v>6515</v>
      </c>
      <c r="Y2572" s="180" t="s">
        <v>4515</v>
      </c>
      <c r="Z2572" s="180" t="s">
        <v>365</v>
      </c>
    </row>
    <row r="2573" spans="14:26" x14ac:dyDescent="0.35">
      <c r="N2573" s="180" t="s">
        <v>3151</v>
      </c>
      <c r="O2573" s="180" t="s">
        <v>6399</v>
      </c>
      <c r="P2573" s="180" t="s">
        <v>182</v>
      </c>
      <c r="Q2573" s="180" t="s">
        <v>6398</v>
      </c>
      <c r="S2573" s="180" t="s">
        <v>672</v>
      </c>
      <c r="T2573" s="180" t="s">
        <v>2098</v>
      </c>
      <c r="U2573" s="180" t="s">
        <v>673</v>
      </c>
      <c r="V2573" s="180" t="s">
        <v>3114</v>
      </c>
      <c r="W2573" s="180" t="s">
        <v>3137</v>
      </c>
      <c r="X2573" s="180" t="s">
        <v>6553</v>
      </c>
      <c r="Y2573" s="180" t="s">
        <v>6552</v>
      </c>
      <c r="Z2573" s="180" t="s">
        <v>365</v>
      </c>
    </row>
    <row r="2574" spans="14:26" x14ac:dyDescent="0.35">
      <c r="N2574" s="180" t="s">
        <v>3151</v>
      </c>
      <c r="O2574" s="180" t="s">
        <v>6471</v>
      </c>
      <c r="P2574" s="180" t="s">
        <v>182</v>
      </c>
      <c r="Q2574" s="180" t="s">
        <v>6470</v>
      </c>
      <c r="S2574" s="180" t="s">
        <v>672</v>
      </c>
      <c r="T2574" s="180" t="s">
        <v>2098</v>
      </c>
      <c r="U2574" s="180" t="s">
        <v>673</v>
      </c>
      <c r="V2574" s="180" t="s">
        <v>3114</v>
      </c>
      <c r="W2574" s="180" t="s">
        <v>3137</v>
      </c>
      <c r="X2574" s="180" t="s">
        <v>6533</v>
      </c>
      <c r="Y2574" s="180" t="s">
        <v>6532</v>
      </c>
      <c r="Z2574" s="180" t="s">
        <v>365</v>
      </c>
    </row>
    <row r="2575" spans="14:26" x14ac:dyDescent="0.35">
      <c r="N2575" s="180" t="s">
        <v>3151</v>
      </c>
      <c r="O2575" s="180" t="s">
        <v>4464</v>
      </c>
      <c r="P2575" s="180" t="s">
        <v>182</v>
      </c>
      <c r="Q2575" s="180" t="s">
        <v>6464</v>
      </c>
      <c r="S2575" s="180" t="s">
        <v>672</v>
      </c>
      <c r="T2575" s="180" t="s">
        <v>2098</v>
      </c>
      <c r="U2575" s="180" t="s">
        <v>673</v>
      </c>
      <c r="V2575" s="180" t="s">
        <v>3114</v>
      </c>
      <c r="W2575" s="180" t="s">
        <v>3137</v>
      </c>
      <c r="X2575" s="180" t="s">
        <v>6519</v>
      </c>
      <c r="Y2575" s="180" t="s">
        <v>6518</v>
      </c>
      <c r="Z2575" s="180" t="s">
        <v>365</v>
      </c>
    </row>
    <row r="2576" spans="14:26" x14ac:dyDescent="0.35">
      <c r="N2576" s="180" t="s">
        <v>3151</v>
      </c>
      <c r="O2576" s="180" t="s">
        <v>4406</v>
      </c>
      <c r="P2576" s="180" t="s">
        <v>182</v>
      </c>
      <c r="Q2576" s="180" t="s">
        <v>6444</v>
      </c>
      <c r="S2576" s="180" t="s">
        <v>672</v>
      </c>
      <c r="T2576" s="180" t="s">
        <v>2098</v>
      </c>
      <c r="U2576" s="180" t="s">
        <v>673</v>
      </c>
      <c r="V2576" s="180" t="s">
        <v>3114</v>
      </c>
      <c r="W2576" s="180" t="s">
        <v>3137</v>
      </c>
      <c r="X2576" s="180" t="s">
        <v>6543</v>
      </c>
      <c r="Y2576" s="180" t="s">
        <v>3950</v>
      </c>
      <c r="Z2576" s="180" t="s">
        <v>365</v>
      </c>
    </row>
    <row r="2577" spans="14:26" x14ac:dyDescent="0.35">
      <c r="N2577" s="180" t="s">
        <v>3151</v>
      </c>
      <c r="O2577" s="180" t="s">
        <v>2729</v>
      </c>
      <c r="P2577" s="180" t="s">
        <v>182</v>
      </c>
      <c r="Q2577" s="180" t="s">
        <v>6423</v>
      </c>
      <c r="S2577" s="180" t="s">
        <v>672</v>
      </c>
      <c r="T2577" s="180" t="s">
        <v>2098</v>
      </c>
      <c r="U2577" s="180" t="s">
        <v>673</v>
      </c>
      <c r="V2577" s="180" t="s">
        <v>3114</v>
      </c>
      <c r="W2577" s="180" t="s">
        <v>3137</v>
      </c>
      <c r="X2577" s="180" t="s">
        <v>6549</v>
      </c>
      <c r="Y2577" s="180" t="s">
        <v>6548</v>
      </c>
      <c r="Z2577" s="180" t="s">
        <v>365</v>
      </c>
    </row>
    <row r="2578" spans="14:26" x14ac:dyDescent="0.35">
      <c r="N2578" s="180" t="s">
        <v>3151</v>
      </c>
      <c r="O2578" s="180" t="s">
        <v>6454</v>
      </c>
      <c r="P2578" s="180" t="s">
        <v>182</v>
      </c>
      <c r="Q2578" s="180" t="s">
        <v>6453</v>
      </c>
      <c r="S2578" s="180" t="s">
        <v>672</v>
      </c>
      <c r="T2578" s="180" t="s">
        <v>2098</v>
      </c>
      <c r="U2578" s="180" t="s">
        <v>673</v>
      </c>
      <c r="V2578" s="180" t="s">
        <v>3114</v>
      </c>
      <c r="W2578" s="180" t="s">
        <v>3137</v>
      </c>
      <c r="X2578" s="180" t="s">
        <v>6527</v>
      </c>
      <c r="Y2578" s="180" t="s">
        <v>6526</v>
      </c>
      <c r="Z2578" s="180" t="s">
        <v>365</v>
      </c>
    </row>
    <row r="2579" spans="14:26" x14ac:dyDescent="0.35">
      <c r="N2579" s="180" t="s">
        <v>3151</v>
      </c>
      <c r="O2579" s="180" t="s">
        <v>6428</v>
      </c>
      <c r="P2579" s="180" t="s">
        <v>182</v>
      </c>
      <c r="Q2579" s="180" t="s">
        <v>6427</v>
      </c>
      <c r="S2579" s="180" t="s">
        <v>672</v>
      </c>
      <c r="T2579" s="180" t="s">
        <v>2098</v>
      </c>
      <c r="U2579" s="180" t="s">
        <v>673</v>
      </c>
      <c r="V2579" s="180" t="s">
        <v>3114</v>
      </c>
      <c r="W2579" s="180" t="s">
        <v>3137</v>
      </c>
      <c r="X2579" s="180" t="s">
        <v>6521</v>
      </c>
      <c r="Y2579" s="180" t="s">
        <v>6520</v>
      </c>
      <c r="Z2579" s="180" t="s">
        <v>365</v>
      </c>
    </row>
    <row r="2580" spans="14:26" x14ac:dyDescent="0.35">
      <c r="N2580" s="180" t="s">
        <v>3151</v>
      </c>
      <c r="O2580" s="180" t="s">
        <v>6421</v>
      </c>
      <c r="P2580" s="180" t="s">
        <v>182</v>
      </c>
      <c r="Q2580" s="180" t="s">
        <v>6420</v>
      </c>
      <c r="S2580" s="180" t="s">
        <v>672</v>
      </c>
      <c r="T2580" s="180" t="s">
        <v>2098</v>
      </c>
      <c r="U2580" s="180" t="s">
        <v>673</v>
      </c>
      <c r="V2580" s="180" t="s">
        <v>3114</v>
      </c>
      <c r="W2580" s="180" t="s">
        <v>3137</v>
      </c>
      <c r="X2580" s="180" t="s">
        <v>6523</v>
      </c>
      <c r="Y2580" s="180" t="s">
        <v>6522</v>
      </c>
      <c r="Z2580" s="180" t="s">
        <v>365</v>
      </c>
    </row>
    <row r="2581" spans="14:26" x14ac:dyDescent="0.35">
      <c r="N2581" s="180" t="s">
        <v>3151</v>
      </c>
      <c r="O2581" s="180" t="s">
        <v>5455</v>
      </c>
      <c r="P2581" s="180" t="s">
        <v>182</v>
      </c>
      <c r="Q2581" s="180" t="s">
        <v>6425</v>
      </c>
      <c r="S2581" s="180" t="s">
        <v>672</v>
      </c>
      <c r="T2581" s="180" t="s">
        <v>2098</v>
      </c>
      <c r="U2581" s="180" t="s">
        <v>673</v>
      </c>
      <c r="V2581" s="180" t="s">
        <v>3114</v>
      </c>
      <c r="W2581" s="180" t="s">
        <v>3137</v>
      </c>
      <c r="X2581" s="180" t="s">
        <v>6535</v>
      </c>
      <c r="Y2581" s="180" t="s">
        <v>6534</v>
      </c>
      <c r="Z2581" s="180" t="s">
        <v>365</v>
      </c>
    </row>
    <row r="2582" spans="14:26" x14ac:dyDescent="0.35">
      <c r="N2582" s="180" t="s">
        <v>3151</v>
      </c>
      <c r="O2582" s="180" t="s">
        <v>6434</v>
      </c>
      <c r="P2582" s="180" t="s">
        <v>182</v>
      </c>
      <c r="Q2582" s="180" t="s">
        <v>6433</v>
      </c>
      <c r="S2582" s="180" t="s">
        <v>672</v>
      </c>
      <c r="T2582" s="180" t="s">
        <v>2098</v>
      </c>
      <c r="U2582" s="180" t="s">
        <v>673</v>
      </c>
      <c r="V2582" s="180" t="s">
        <v>3114</v>
      </c>
      <c r="W2582" s="180" t="s">
        <v>3137</v>
      </c>
      <c r="X2582" s="180" t="s">
        <v>6545</v>
      </c>
      <c r="Y2582" s="180" t="s">
        <v>6544</v>
      </c>
      <c r="Z2582" s="180" t="s">
        <v>365</v>
      </c>
    </row>
    <row r="2583" spans="14:26" x14ac:dyDescent="0.35">
      <c r="N2583" s="180" t="s">
        <v>3151</v>
      </c>
      <c r="O2583" s="180" t="s">
        <v>6414</v>
      </c>
      <c r="P2583" s="180" t="s">
        <v>182</v>
      </c>
      <c r="Q2583" s="180" t="s">
        <v>6413</v>
      </c>
      <c r="S2583" s="180" t="s">
        <v>672</v>
      </c>
      <c r="T2583" s="180" t="s">
        <v>2098</v>
      </c>
      <c r="U2583" s="180" t="s">
        <v>673</v>
      </c>
      <c r="V2583" s="180" t="s">
        <v>3114</v>
      </c>
      <c r="W2583" s="180" t="s">
        <v>3137</v>
      </c>
      <c r="X2583" s="180" t="s">
        <v>6540</v>
      </c>
      <c r="Y2583" s="180" t="s">
        <v>6539</v>
      </c>
      <c r="Z2583" s="180" t="s">
        <v>365</v>
      </c>
    </row>
    <row r="2584" spans="14:26" x14ac:dyDescent="0.35">
      <c r="N2584" s="180" t="s">
        <v>3151</v>
      </c>
      <c r="O2584" s="180" t="s">
        <v>6392</v>
      </c>
      <c r="P2584" s="180" t="s">
        <v>182</v>
      </c>
      <c r="Q2584" s="180" t="s">
        <v>6391</v>
      </c>
      <c r="S2584" s="180" t="s">
        <v>672</v>
      </c>
      <c r="T2584" s="180" t="s">
        <v>2098</v>
      </c>
      <c r="U2584" s="180" t="s">
        <v>673</v>
      </c>
      <c r="V2584" s="180" t="s">
        <v>3114</v>
      </c>
      <c r="W2584" s="180" t="s">
        <v>3137</v>
      </c>
      <c r="X2584" s="180" t="s">
        <v>6536</v>
      </c>
      <c r="Y2584" s="180" t="s">
        <v>3138</v>
      </c>
      <c r="Z2584" s="180" t="s">
        <v>365</v>
      </c>
    </row>
    <row r="2585" spans="14:26" x14ac:dyDescent="0.35">
      <c r="N2585" s="180" t="s">
        <v>3151</v>
      </c>
      <c r="O2585" s="180" t="s">
        <v>5743</v>
      </c>
      <c r="P2585" s="180" t="s">
        <v>182</v>
      </c>
      <c r="Q2585" s="180" t="s">
        <v>6441</v>
      </c>
      <c r="S2585" s="180" t="s">
        <v>672</v>
      </c>
      <c r="T2585" s="180" t="s">
        <v>2098</v>
      </c>
      <c r="U2585" s="180" t="s">
        <v>673</v>
      </c>
      <c r="V2585" s="180" t="s">
        <v>3114</v>
      </c>
      <c r="W2585" s="180" t="s">
        <v>3137</v>
      </c>
      <c r="X2585" s="180" t="s">
        <v>6517</v>
      </c>
      <c r="Y2585" s="180" t="s">
        <v>6516</v>
      </c>
      <c r="Z2585" s="180" t="s">
        <v>365</v>
      </c>
    </row>
    <row r="2586" spans="14:26" x14ac:dyDescent="0.35">
      <c r="N2586" s="180" t="s">
        <v>3151</v>
      </c>
      <c r="O2586" s="180" t="s">
        <v>6410</v>
      </c>
      <c r="P2586" s="180" t="s">
        <v>182</v>
      </c>
      <c r="Q2586" s="180" t="s">
        <v>6409</v>
      </c>
      <c r="S2586" s="180" t="s">
        <v>672</v>
      </c>
      <c r="T2586" s="180" t="s">
        <v>2098</v>
      </c>
      <c r="U2586" s="180" t="s">
        <v>673</v>
      </c>
      <c r="V2586" s="180" t="s">
        <v>3114</v>
      </c>
      <c r="W2586" s="180" t="s">
        <v>3137</v>
      </c>
      <c r="X2586" s="180" t="s">
        <v>6542</v>
      </c>
      <c r="Y2586" s="180" t="s">
        <v>6541</v>
      </c>
      <c r="Z2586" s="180" t="s">
        <v>365</v>
      </c>
    </row>
    <row r="2587" spans="14:26" x14ac:dyDescent="0.35">
      <c r="N2587" s="180" t="s">
        <v>3151</v>
      </c>
      <c r="O2587" s="180" t="s">
        <v>6447</v>
      </c>
      <c r="P2587" s="180" t="s">
        <v>182</v>
      </c>
      <c r="Q2587" s="180" t="s">
        <v>6446</v>
      </c>
      <c r="S2587" s="180" t="s">
        <v>672</v>
      </c>
      <c r="T2587" s="180" t="s">
        <v>2098</v>
      </c>
      <c r="U2587" s="180" t="s">
        <v>673</v>
      </c>
      <c r="V2587" s="180" t="s">
        <v>3114</v>
      </c>
      <c r="W2587" s="180" t="s">
        <v>3137</v>
      </c>
      <c r="X2587" s="180" t="s">
        <v>6529</v>
      </c>
      <c r="Y2587" s="180" t="s">
        <v>6528</v>
      </c>
      <c r="Z2587" s="180" t="s">
        <v>365</v>
      </c>
    </row>
    <row r="2588" spans="14:26" x14ac:dyDescent="0.35">
      <c r="N2588" s="180" t="s">
        <v>3151</v>
      </c>
      <c r="O2588" s="180" t="s">
        <v>6402</v>
      </c>
      <c r="P2588" s="180" t="s">
        <v>182</v>
      </c>
      <c r="Q2588" s="180" t="s">
        <v>6401</v>
      </c>
      <c r="S2588" s="180" t="s">
        <v>672</v>
      </c>
      <c r="T2588" s="180" t="s">
        <v>2098</v>
      </c>
      <c r="U2588" s="180" t="s">
        <v>673</v>
      </c>
      <c r="V2588" s="180" t="s">
        <v>3114</v>
      </c>
      <c r="W2588" s="180" t="s">
        <v>3137</v>
      </c>
      <c r="X2588" s="180" t="s">
        <v>6538</v>
      </c>
      <c r="Y2588" s="180" t="s">
        <v>6537</v>
      </c>
      <c r="Z2588" s="180" t="s">
        <v>365</v>
      </c>
    </row>
    <row r="2589" spans="14:26" x14ac:dyDescent="0.35">
      <c r="N2589" s="180" t="s">
        <v>3151</v>
      </c>
      <c r="O2589" s="180" t="s">
        <v>6458</v>
      </c>
      <c r="P2589" s="180" t="s">
        <v>182</v>
      </c>
      <c r="Q2589" s="180" t="s">
        <v>6457</v>
      </c>
      <c r="S2589" s="180" t="s">
        <v>672</v>
      </c>
      <c r="T2589" s="180" t="s">
        <v>2098</v>
      </c>
      <c r="U2589" s="180" t="s">
        <v>673</v>
      </c>
      <c r="V2589" s="180" t="s">
        <v>3114</v>
      </c>
      <c r="W2589" s="180" t="s">
        <v>3119</v>
      </c>
      <c r="X2589" s="180" t="s">
        <v>6579</v>
      </c>
      <c r="Y2589" s="180" t="s">
        <v>6578</v>
      </c>
      <c r="Z2589" s="180" t="s">
        <v>359</v>
      </c>
    </row>
    <row r="2590" spans="14:26" x14ac:dyDescent="0.35">
      <c r="N2590" s="180" t="s">
        <v>3151</v>
      </c>
      <c r="O2590" s="180" t="s">
        <v>6466</v>
      </c>
      <c r="P2590" s="180" t="s">
        <v>182</v>
      </c>
      <c r="Q2590" s="180" t="s">
        <v>6465</v>
      </c>
      <c r="S2590" s="180" t="s">
        <v>672</v>
      </c>
      <c r="T2590" s="180" t="s">
        <v>2098</v>
      </c>
      <c r="U2590" s="180" t="s">
        <v>673</v>
      </c>
      <c r="V2590" s="180" t="s">
        <v>3114</v>
      </c>
      <c r="W2590" s="180" t="s">
        <v>3119</v>
      </c>
      <c r="X2590" s="180" t="s">
        <v>6582</v>
      </c>
      <c r="Y2590" s="180" t="s">
        <v>6581</v>
      </c>
      <c r="Z2590" s="180" t="s">
        <v>359</v>
      </c>
    </row>
    <row r="2591" spans="14:26" x14ac:dyDescent="0.35">
      <c r="N2591" s="180" t="s">
        <v>3151</v>
      </c>
      <c r="O2591" s="180" t="s">
        <v>6396</v>
      </c>
      <c r="P2591" s="180" t="s">
        <v>182</v>
      </c>
      <c r="Q2591" s="180" t="s">
        <v>6395</v>
      </c>
      <c r="S2591" s="180" t="s">
        <v>672</v>
      </c>
      <c r="T2591" s="180" t="s">
        <v>2098</v>
      </c>
      <c r="U2591" s="180" t="s">
        <v>673</v>
      </c>
      <c r="V2591" s="180" t="s">
        <v>3114</v>
      </c>
      <c r="W2591" s="180" t="s">
        <v>3119</v>
      </c>
      <c r="X2591" s="180" t="s">
        <v>6568</v>
      </c>
      <c r="Y2591" s="180" t="s">
        <v>6567</v>
      </c>
      <c r="Z2591" s="180" t="s">
        <v>359</v>
      </c>
    </row>
    <row r="2592" spans="14:26" x14ac:dyDescent="0.35">
      <c r="N2592" s="180" t="s">
        <v>3151</v>
      </c>
      <c r="O2592" s="180" t="s">
        <v>6417</v>
      </c>
      <c r="P2592" s="180" t="s">
        <v>182</v>
      </c>
      <c r="Q2592" s="180" t="s">
        <v>6416</v>
      </c>
      <c r="S2592" s="180" t="s">
        <v>672</v>
      </c>
      <c r="T2592" s="180" t="s">
        <v>2098</v>
      </c>
      <c r="U2592" s="180" t="s">
        <v>673</v>
      </c>
      <c r="V2592" s="180" t="s">
        <v>3114</v>
      </c>
      <c r="W2592" s="180" t="s">
        <v>3119</v>
      </c>
      <c r="X2592" s="180" t="s">
        <v>6572</v>
      </c>
      <c r="Y2592" s="180" t="s">
        <v>6571</v>
      </c>
      <c r="Z2592" s="180" t="s">
        <v>359</v>
      </c>
    </row>
    <row r="2593" spans="14:26" x14ac:dyDescent="0.35">
      <c r="N2593" s="180" t="s">
        <v>3151</v>
      </c>
      <c r="O2593" s="180" t="s">
        <v>5236</v>
      </c>
      <c r="P2593" s="180" t="s">
        <v>182</v>
      </c>
      <c r="Q2593" s="180" t="s">
        <v>6467</v>
      </c>
      <c r="S2593" s="180" t="s">
        <v>672</v>
      </c>
      <c r="T2593" s="180" t="s">
        <v>2098</v>
      </c>
      <c r="U2593" s="180" t="s">
        <v>673</v>
      </c>
      <c r="V2593" s="180" t="s">
        <v>3114</v>
      </c>
      <c r="W2593" s="180" t="s">
        <v>3119</v>
      </c>
      <c r="X2593" s="180" t="s">
        <v>6565</v>
      </c>
      <c r="Y2593" s="180" t="s">
        <v>6564</v>
      </c>
      <c r="Z2593" s="180" t="s">
        <v>359</v>
      </c>
    </row>
    <row r="2594" spans="14:26" x14ac:dyDescent="0.35">
      <c r="N2594" s="180" t="s">
        <v>3151</v>
      </c>
      <c r="O2594" s="180" t="s">
        <v>6451</v>
      </c>
      <c r="P2594" s="180" t="s">
        <v>182</v>
      </c>
      <c r="Q2594" s="180" t="s">
        <v>6450</v>
      </c>
      <c r="S2594" s="180" t="s">
        <v>672</v>
      </c>
      <c r="T2594" s="180" t="s">
        <v>2098</v>
      </c>
      <c r="U2594" s="180" t="s">
        <v>673</v>
      </c>
      <c r="V2594" s="180" t="s">
        <v>3114</v>
      </c>
      <c r="W2594" s="180" t="s">
        <v>3119</v>
      </c>
      <c r="X2594" s="180" t="s">
        <v>6561</v>
      </c>
      <c r="Y2594" s="180" t="s">
        <v>6560</v>
      </c>
      <c r="Z2594" s="180" t="s">
        <v>359</v>
      </c>
    </row>
    <row r="2595" spans="14:26" x14ac:dyDescent="0.35">
      <c r="N2595" s="180" t="s">
        <v>3151</v>
      </c>
      <c r="O2595" s="180" t="s">
        <v>6463</v>
      </c>
      <c r="P2595" s="180" t="s">
        <v>182</v>
      </c>
      <c r="Q2595" s="180" t="s">
        <v>6462</v>
      </c>
      <c r="S2595" s="180" t="s">
        <v>672</v>
      </c>
      <c r="T2595" s="180" t="s">
        <v>2098</v>
      </c>
      <c r="U2595" s="180" t="s">
        <v>673</v>
      </c>
      <c r="V2595" s="180" t="s">
        <v>3114</v>
      </c>
      <c r="W2595" s="180" t="s">
        <v>3119</v>
      </c>
      <c r="X2595" s="180" t="s">
        <v>6585</v>
      </c>
      <c r="Y2595" s="180" t="s">
        <v>6584</v>
      </c>
      <c r="Z2595" s="180" t="s">
        <v>359</v>
      </c>
    </row>
    <row r="2596" spans="14:26" x14ac:dyDescent="0.35">
      <c r="N2596" s="180" t="s">
        <v>3151</v>
      </c>
      <c r="O2596" s="180" t="s">
        <v>6461</v>
      </c>
      <c r="P2596" s="180" t="s">
        <v>182</v>
      </c>
      <c r="Q2596" s="180" t="s">
        <v>6460</v>
      </c>
      <c r="S2596" s="180" t="s">
        <v>672</v>
      </c>
      <c r="T2596" s="180" t="s">
        <v>2098</v>
      </c>
      <c r="U2596" s="180" t="s">
        <v>673</v>
      </c>
      <c r="V2596" s="180" t="s">
        <v>3114</v>
      </c>
      <c r="W2596" s="180" t="s">
        <v>3119</v>
      </c>
      <c r="X2596" s="180" t="s">
        <v>6589</v>
      </c>
      <c r="Y2596" s="180" t="s">
        <v>6588</v>
      </c>
      <c r="Z2596" s="180" t="s">
        <v>359</v>
      </c>
    </row>
    <row r="2597" spans="14:26" x14ac:dyDescent="0.35">
      <c r="N2597" s="180" t="s">
        <v>3151</v>
      </c>
      <c r="O2597" s="180" t="s">
        <v>6438</v>
      </c>
      <c r="P2597" s="180" t="s">
        <v>182</v>
      </c>
      <c r="Q2597" s="180" t="s">
        <v>6437</v>
      </c>
      <c r="S2597" s="180" t="s">
        <v>672</v>
      </c>
      <c r="T2597" s="180" t="s">
        <v>2098</v>
      </c>
      <c r="U2597" s="180" t="s">
        <v>673</v>
      </c>
      <c r="V2597" s="180" t="s">
        <v>3114</v>
      </c>
      <c r="W2597" s="180" t="s">
        <v>3119</v>
      </c>
      <c r="X2597" s="180" t="s">
        <v>6575</v>
      </c>
      <c r="Y2597" s="180" t="s">
        <v>6574</v>
      </c>
      <c r="Z2597" s="180" t="s">
        <v>359</v>
      </c>
    </row>
    <row r="2598" spans="14:26" x14ac:dyDescent="0.35">
      <c r="N2598" s="180" t="s">
        <v>3151</v>
      </c>
      <c r="O2598" s="180" t="s">
        <v>3151</v>
      </c>
      <c r="P2598" s="180" t="s">
        <v>182</v>
      </c>
      <c r="Q2598" s="180" t="s">
        <v>6431</v>
      </c>
      <c r="S2598" s="180" t="s">
        <v>672</v>
      </c>
      <c r="T2598" s="180" t="s">
        <v>2098</v>
      </c>
      <c r="U2598" s="180" t="s">
        <v>673</v>
      </c>
      <c r="V2598" s="180" t="s">
        <v>3114</v>
      </c>
      <c r="W2598" s="180" t="s">
        <v>3119</v>
      </c>
      <c r="X2598" s="180" t="s">
        <v>6557</v>
      </c>
      <c r="Y2598" s="180" t="s">
        <v>6556</v>
      </c>
      <c r="Z2598" s="180" t="s">
        <v>359</v>
      </c>
    </row>
    <row r="2599" spans="14:26" x14ac:dyDescent="0.35">
      <c r="N2599" s="180" t="s">
        <v>3151</v>
      </c>
      <c r="O2599" s="180" t="s">
        <v>6406</v>
      </c>
      <c r="P2599" s="180" t="s">
        <v>182</v>
      </c>
      <c r="Q2599" s="180" t="s">
        <v>6405</v>
      </c>
      <c r="S2599" s="180" t="s">
        <v>672</v>
      </c>
      <c r="T2599" s="180" t="s">
        <v>2098</v>
      </c>
      <c r="U2599" s="180" t="s">
        <v>673</v>
      </c>
      <c r="V2599" s="180" t="s">
        <v>3114</v>
      </c>
      <c r="W2599" s="180" t="s">
        <v>3116</v>
      </c>
      <c r="X2599" s="180" t="s">
        <v>6737</v>
      </c>
      <c r="Y2599" s="180" t="s">
        <v>3116</v>
      </c>
      <c r="Z2599" s="180" t="s">
        <v>361</v>
      </c>
    </row>
    <row r="2600" spans="14:26" x14ac:dyDescent="0.35">
      <c r="N2600" s="180" t="s">
        <v>3234</v>
      </c>
      <c r="O2600" s="180" t="s">
        <v>7797</v>
      </c>
      <c r="P2600" s="180" t="s">
        <v>283</v>
      </c>
      <c r="Q2600" s="180" t="s">
        <v>7796</v>
      </c>
      <c r="S2600" s="180" t="s">
        <v>672</v>
      </c>
      <c r="T2600" s="180" t="s">
        <v>2098</v>
      </c>
      <c r="U2600" s="180" t="s">
        <v>673</v>
      </c>
      <c r="V2600" s="180" t="s">
        <v>3114</v>
      </c>
      <c r="W2600" s="180" t="s">
        <v>3116</v>
      </c>
      <c r="X2600" s="180" t="s">
        <v>6726</v>
      </c>
      <c r="Y2600" s="180" t="s">
        <v>6725</v>
      </c>
      <c r="Z2600" s="180" t="s">
        <v>361</v>
      </c>
    </row>
    <row r="2601" spans="14:26" x14ac:dyDescent="0.35">
      <c r="N2601" s="180" t="s">
        <v>3131</v>
      </c>
      <c r="O2601" s="180" t="s">
        <v>8750</v>
      </c>
      <c r="P2601" s="180" t="s">
        <v>387</v>
      </c>
      <c r="Q2601" s="180" t="s">
        <v>8751</v>
      </c>
      <c r="S2601" s="180" t="s">
        <v>672</v>
      </c>
      <c r="T2601" s="180" t="s">
        <v>2098</v>
      </c>
      <c r="U2601" s="180" t="s">
        <v>673</v>
      </c>
      <c r="V2601" s="180" t="s">
        <v>3114</v>
      </c>
      <c r="W2601" s="180" t="s">
        <v>3116</v>
      </c>
      <c r="X2601" s="180" t="s">
        <v>6753</v>
      </c>
      <c r="Y2601" s="180" t="s">
        <v>6752</v>
      </c>
      <c r="Z2601" s="180" t="s">
        <v>361</v>
      </c>
    </row>
    <row r="2602" spans="14:26" x14ac:dyDescent="0.35">
      <c r="N2602" s="180" t="s">
        <v>3131</v>
      </c>
      <c r="O2602" s="180" t="s">
        <v>8752</v>
      </c>
      <c r="P2602" s="180" t="s">
        <v>387</v>
      </c>
      <c r="Q2602" s="180" t="s">
        <v>8753</v>
      </c>
      <c r="S2602" s="180" t="s">
        <v>672</v>
      </c>
      <c r="T2602" s="180" t="s">
        <v>2098</v>
      </c>
      <c r="U2602" s="180" t="s">
        <v>673</v>
      </c>
      <c r="V2602" s="180" t="s">
        <v>3114</v>
      </c>
      <c r="W2602" s="180" t="s">
        <v>3116</v>
      </c>
      <c r="X2602" s="180" t="s">
        <v>6761</v>
      </c>
      <c r="Y2602" s="180" t="s">
        <v>6760</v>
      </c>
      <c r="Z2602" s="180" t="s">
        <v>361</v>
      </c>
    </row>
    <row r="2603" spans="14:26" x14ac:dyDescent="0.35">
      <c r="N2603" s="180" t="s">
        <v>3131</v>
      </c>
      <c r="O2603" s="180" t="s">
        <v>8754</v>
      </c>
      <c r="P2603" s="180" t="s">
        <v>387</v>
      </c>
      <c r="Q2603" s="180" t="s">
        <v>8755</v>
      </c>
      <c r="S2603" s="180" t="s">
        <v>672</v>
      </c>
      <c r="T2603" s="180" t="s">
        <v>2098</v>
      </c>
      <c r="U2603" s="180" t="s">
        <v>673</v>
      </c>
      <c r="V2603" s="180" t="s">
        <v>3114</v>
      </c>
      <c r="W2603" s="180" t="s">
        <v>3116</v>
      </c>
      <c r="X2603" s="180" t="s">
        <v>6749</v>
      </c>
      <c r="Y2603" s="180" t="s">
        <v>6748</v>
      </c>
      <c r="Z2603" s="180" t="s">
        <v>361</v>
      </c>
    </row>
    <row r="2604" spans="14:26" x14ac:dyDescent="0.35">
      <c r="N2604" s="180" t="s">
        <v>3131</v>
      </c>
      <c r="O2604" s="180" t="s">
        <v>8319</v>
      </c>
      <c r="P2604" s="180" t="s">
        <v>387</v>
      </c>
      <c r="Q2604" s="180" t="s">
        <v>8756</v>
      </c>
      <c r="S2604" s="180" t="s">
        <v>672</v>
      </c>
      <c r="T2604" s="180" t="s">
        <v>2098</v>
      </c>
      <c r="U2604" s="180" t="s">
        <v>673</v>
      </c>
      <c r="V2604" s="180" t="s">
        <v>3114</v>
      </c>
      <c r="W2604" s="180" t="s">
        <v>3116</v>
      </c>
      <c r="X2604" s="180" t="s">
        <v>6722</v>
      </c>
      <c r="Y2604" s="180" t="s">
        <v>6721</v>
      </c>
      <c r="Z2604" s="180" t="s">
        <v>361</v>
      </c>
    </row>
    <row r="2605" spans="14:26" x14ac:dyDescent="0.35">
      <c r="N2605" s="180" t="s">
        <v>3131</v>
      </c>
      <c r="O2605" s="180" t="s">
        <v>7234</v>
      </c>
      <c r="P2605" s="180" t="s">
        <v>387</v>
      </c>
      <c r="Q2605" s="180" t="s">
        <v>8757</v>
      </c>
      <c r="S2605" s="180" t="s">
        <v>672</v>
      </c>
      <c r="T2605" s="180" t="s">
        <v>2098</v>
      </c>
      <c r="U2605" s="180" t="s">
        <v>673</v>
      </c>
      <c r="V2605" s="180" t="s">
        <v>3114</v>
      </c>
      <c r="W2605" s="180" t="s">
        <v>3116</v>
      </c>
      <c r="X2605" s="180" t="s">
        <v>6745</v>
      </c>
      <c r="Y2605" s="180" t="s">
        <v>6744</v>
      </c>
      <c r="Z2605" s="180" t="s">
        <v>361</v>
      </c>
    </row>
    <row r="2606" spans="14:26" x14ac:dyDescent="0.35">
      <c r="N2606" s="180" t="s">
        <v>3131</v>
      </c>
      <c r="O2606" s="180" t="s">
        <v>8370</v>
      </c>
      <c r="P2606" s="180" t="s">
        <v>387</v>
      </c>
      <c r="Q2606" s="180" t="s">
        <v>8758</v>
      </c>
      <c r="S2606" s="180" t="s">
        <v>672</v>
      </c>
      <c r="T2606" s="180" t="s">
        <v>2098</v>
      </c>
      <c r="U2606" s="180" t="s">
        <v>673</v>
      </c>
      <c r="V2606" s="180" t="s">
        <v>3114</v>
      </c>
      <c r="W2606" s="180" t="s">
        <v>3116</v>
      </c>
      <c r="X2606" s="180" t="s">
        <v>6765</v>
      </c>
      <c r="Y2606" s="180" t="s">
        <v>6764</v>
      </c>
      <c r="Z2606" s="180" t="s">
        <v>361</v>
      </c>
    </row>
    <row r="2607" spans="14:26" x14ac:dyDescent="0.35">
      <c r="N2607" s="180" t="s">
        <v>3131</v>
      </c>
      <c r="O2607" s="180" t="s">
        <v>8759</v>
      </c>
      <c r="P2607" s="180" t="s">
        <v>387</v>
      </c>
      <c r="Q2607" s="180" t="s">
        <v>8760</v>
      </c>
      <c r="S2607" s="180" t="s">
        <v>672</v>
      </c>
      <c r="T2607" s="180" t="s">
        <v>2098</v>
      </c>
      <c r="U2607" s="180" t="s">
        <v>673</v>
      </c>
      <c r="V2607" s="180" t="s">
        <v>3114</v>
      </c>
      <c r="W2607" s="180" t="s">
        <v>3116</v>
      </c>
      <c r="X2607" s="180" t="s">
        <v>6730</v>
      </c>
      <c r="Y2607" s="180" t="s">
        <v>6729</v>
      </c>
      <c r="Z2607" s="180" t="s">
        <v>361</v>
      </c>
    </row>
    <row r="2608" spans="14:26" x14ac:dyDescent="0.35">
      <c r="N2608" s="180" t="s">
        <v>3131</v>
      </c>
      <c r="O2608" s="180" t="s">
        <v>8761</v>
      </c>
      <c r="P2608" s="180" t="s">
        <v>387</v>
      </c>
      <c r="Q2608" s="180" t="s">
        <v>8762</v>
      </c>
      <c r="S2608" s="180" t="s">
        <v>672</v>
      </c>
      <c r="T2608" s="180" t="s">
        <v>2098</v>
      </c>
      <c r="U2608" s="180" t="s">
        <v>673</v>
      </c>
      <c r="V2608" s="180" t="s">
        <v>3114</v>
      </c>
      <c r="W2608" s="180" t="s">
        <v>3116</v>
      </c>
      <c r="X2608" s="180" t="s">
        <v>6741</v>
      </c>
      <c r="Y2608" s="180" t="s">
        <v>6740</v>
      </c>
      <c r="Z2608" s="180" t="s">
        <v>361</v>
      </c>
    </row>
    <row r="2609" spans="14:26" x14ac:dyDescent="0.35">
      <c r="N2609" s="180" t="s">
        <v>3131</v>
      </c>
      <c r="O2609" s="180" t="s">
        <v>8763</v>
      </c>
      <c r="P2609" s="180" t="s">
        <v>387</v>
      </c>
      <c r="Q2609" s="180" t="s">
        <v>8764</v>
      </c>
      <c r="S2609" s="180" t="s">
        <v>672</v>
      </c>
      <c r="T2609" s="180" t="s">
        <v>2098</v>
      </c>
      <c r="U2609" s="180" t="s">
        <v>673</v>
      </c>
      <c r="V2609" s="180" t="s">
        <v>3114</v>
      </c>
      <c r="W2609" s="180" t="s">
        <v>3116</v>
      </c>
      <c r="X2609" s="180" t="s">
        <v>6757</v>
      </c>
      <c r="Y2609" s="180" t="s">
        <v>6756</v>
      </c>
      <c r="Z2609" s="180" t="s">
        <v>361</v>
      </c>
    </row>
    <row r="2610" spans="14:26" x14ac:dyDescent="0.35">
      <c r="N2610" s="180" t="s">
        <v>3131</v>
      </c>
      <c r="O2610" s="180" t="s">
        <v>8765</v>
      </c>
      <c r="P2610" s="180" t="s">
        <v>387</v>
      </c>
      <c r="Q2610" s="180" t="s">
        <v>8766</v>
      </c>
      <c r="S2610" s="180" t="s">
        <v>672</v>
      </c>
      <c r="T2610" s="180" t="s">
        <v>2098</v>
      </c>
      <c r="U2610" s="180" t="s">
        <v>673</v>
      </c>
      <c r="V2610" s="180" t="s">
        <v>3114</v>
      </c>
      <c r="W2610" s="180" t="s">
        <v>3116</v>
      </c>
      <c r="X2610" s="180" t="s">
        <v>6734</v>
      </c>
      <c r="Y2610" s="180" t="s">
        <v>6733</v>
      </c>
      <c r="Z2610" s="180" t="s">
        <v>361</v>
      </c>
    </row>
    <row r="2611" spans="14:26" x14ac:dyDescent="0.35">
      <c r="N2611" s="180" t="s">
        <v>3131</v>
      </c>
      <c r="O2611" s="180" t="s">
        <v>8767</v>
      </c>
      <c r="P2611" s="180" t="s">
        <v>387</v>
      </c>
      <c r="Q2611" s="180" t="s">
        <v>8768</v>
      </c>
      <c r="S2611" s="180" t="s">
        <v>672</v>
      </c>
      <c r="T2611" s="180" t="s">
        <v>2098</v>
      </c>
      <c r="U2611" s="180" t="s">
        <v>673</v>
      </c>
      <c r="V2611" s="180" t="s">
        <v>3114</v>
      </c>
      <c r="W2611" s="180" t="s">
        <v>3117</v>
      </c>
      <c r="X2611" s="180" t="s">
        <v>7246</v>
      </c>
      <c r="Y2611" s="180" t="s">
        <v>7245</v>
      </c>
      <c r="Z2611" s="180" t="s">
        <v>363</v>
      </c>
    </row>
    <row r="2612" spans="14:26" x14ac:dyDescent="0.35">
      <c r="N2612" s="180" t="s">
        <v>3131</v>
      </c>
      <c r="O2612" s="180" t="s">
        <v>6268</v>
      </c>
      <c r="P2612" s="180" t="s">
        <v>387</v>
      </c>
      <c r="Q2612" s="180" t="s">
        <v>8769</v>
      </c>
      <c r="S2612" s="180" t="s">
        <v>672</v>
      </c>
      <c r="T2612" s="180" t="s">
        <v>2098</v>
      </c>
      <c r="U2612" s="180" t="s">
        <v>673</v>
      </c>
      <c r="V2612" s="180" t="s">
        <v>3114</v>
      </c>
      <c r="W2612" s="180" t="s">
        <v>3117</v>
      </c>
      <c r="X2612" s="180" t="s">
        <v>7212</v>
      </c>
      <c r="Y2612" s="180" t="s">
        <v>3125</v>
      </c>
      <c r="Z2612" s="180" t="s">
        <v>363</v>
      </c>
    </row>
    <row r="2613" spans="14:26" x14ac:dyDescent="0.35">
      <c r="N2613" s="180" t="s">
        <v>3131</v>
      </c>
      <c r="O2613" s="180" t="s">
        <v>5428</v>
      </c>
      <c r="P2613" s="180" t="s">
        <v>387</v>
      </c>
      <c r="Q2613" s="180" t="s">
        <v>8770</v>
      </c>
      <c r="S2613" s="180" t="s">
        <v>672</v>
      </c>
      <c r="T2613" s="180" t="s">
        <v>2098</v>
      </c>
      <c r="U2613" s="180" t="s">
        <v>673</v>
      </c>
      <c r="V2613" s="180" t="s">
        <v>3114</v>
      </c>
      <c r="W2613" s="180" t="s">
        <v>3117</v>
      </c>
      <c r="X2613" s="180" t="s">
        <v>7258</v>
      </c>
      <c r="Y2613" s="180" t="s">
        <v>7257</v>
      </c>
      <c r="Z2613" s="180" t="s">
        <v>363</v>
      </c>
    </row>
    <row r="2614" spans="14:26" x14ac:dyDescent="0.35">
      <c r="N2614" s="180" t="s">
        <v>3131</v>
      </c>
      <c r="O2614" s="180" t="s">
        <v>3358</v>
      </c>
      <c r="P2614" s="180" t="s">
        <v>387</v>
      </c>
      <c r="Q2614" s="180" t="s">
        <v>8771</v>
      </c>
      <c r="S2614" s="180" t="s">
        <v>672</v>
      </c>
      <c r="T2614" s="180" t="s">
        <v>2098</v>
      </c>
      <c r="U2614" s="180" t="s">
        <v>673</v>
      </c>
      <c r="V2614" s="180" t="s">
        <v>3114</v>
      </c>
      <c r="W2614" s="180" t="s">
        <v>3117</v>
      </c>
      <c r="X2614" s="180" t="s">
        <v>7242</v>
      </c>
      <c r="Y2614" s="180" t="s">
        <v>7064</v>
      </c>
      <c r="Z2614" s="180" t="s">
        <v>363</v>
      </c>
    </row>
    <row r="2615" spans="14:26" x14ac:dyDescent="0.35">
      <c r="N2615" s="180" t="s">
        <v>3131</v>
      </c>
      <c r="O2615" s="180" t="s">
        <v>8772</v>
      </c>
      <c r="P2615" s="180" t="s">
        <v>387</v>
      </c>
      <c r="Q2615" s="180" t="s">
        <v>8773</v>
      </c>
      <c r="S2615" s="180" t="s">
        <v>672</v>
      </c>
      <c r="T2615" s="180" t="s">
        <v>2098</v>
      </c>
      <c r="U2615" s="180" t="s">
        <v>673</v>
      </c>
      <c r="V2615" s="180" t="s">
        <v>3114</v>
      </c>
      <c r="W2615" s="180" t="s">
        <v>3117</v>
      </c>
      <c r="X2615" s="180" t="s">
        <v>7216</v>
      </c>
      <c r="Y2615" s="180" t="s">
        <v>7215</v>
      </c>
      <c r="Z2615" s="180" t="s">
        <v>363</v>
      </c>
    </row>
    <row r="2616" spans="14:26" x14ac:dyDescent="0.35">
      <c r="N2616" s="180" t="s">
        <v>3131</v>
      </c>
      <c r="O2616" s="180" t="s">
        <v>8774</v>
      </c>
      <c r="P2616" s="180" t="s">
        <v>387</v>
      </c>
      <c r="Q2616" s="180" t="s">
        <v>8775</v>
      </c>
      <c r="S2616" s="180" t="s">
        <v>672</v>
      </c>
      <c r="T2616" s="180" t="s">
        <v>2098</v>
      </c>
      <c r="U2616" s="180" t="s">
        <v>673</v>
      </c>
      <c r="V2616" s="180" t="s">
        <v>3114</v>
      </c>
      <c r="W2616" s="180" t="s">
        <v>3117</v>
      </c>
      <c r="X2616" s="180" t="s">
        <v>7220</v>
      </c>
      <c r="Y2616" s="180" t="s">
        <v>7219</v>
      </c>
      <c r="Z2616" s="180" t="s">
        <v>363</v>
      </c>
    </row>
    <row r="2617" spans="14:26" x14ac:dyDescent="0.35">
      <c r="N2617" s="180" t="s">
        <v>3131</v>
      </c>
      <c r="O2617" s="180" t="s">
        <v>8776</v>
      </c>
      <c r="P2617" s="180" t="s">
        <v>387</v>
      </c>
      <c r="Q2617" s="180" t="s">
        <v>8777</v>
      </c>
      <c r="S2617" s="180" t="s">
        <v>672</v>
      </c>
      <c r="T2617" s="180" t="s">
        <v>2098</v>
      </c>
      <c r="U2617" s="180" t="s">
        <v>673</v>
      </c>
      <c r="V2617" s="180" t="s">
        <v>3114</v>
      </c>
      <c r="W2617" s="180" t="s">
        <v>3117</v>
      </c>
      <c r="X2617" s="180" t="s">
        <v>7239</v>
      </c>
      <c r="Y2617" s="180" t="s">
        <v>7238</v>
      </c>
      <c r="Z2617" s="180" t="s">
        <v>363</v>
      </c>
    </row>
    <row r="2618" spans="14:26" x14ac:dyDescent="0.35">
      <c r="N2618" s="180" t="s">
        <v>3160</v>
      </c>
      <c r="O2618" s="180" t="s">
        <v>6843</v>
      </c>
      <c r="P2618" s="180" t="s">
        <v>406</v>
      </c>
      <c r="Q2618" s="180" t="s">
        <v>6842</v>
      </c>
      <c r="S2618" s="180" t="s">
        <v>672</v>
      </c>
      <c r="T2618" s="180" t="s">
        <v>2098</v>
      </c>
      <c r="U2618" s="180" t="s">
        <v>673</v>
      </c>
      <c r="V2618" s="180" t="s">
        <v>3114</v>
      </c>
      <c r="W2618" s="180" t="s">
        <v>3117</v>
      </c>
      <c r="X2618" s="180" t="s">
        <v>7262</v>
      </c>
      <c r="Y2618" s="180" t="s">
        <v>7261</v>
      </c>
      <c r="Z2618" s="180" t="s">
        <v>363</v>
      </c>
    </row>
    <row r="2619" spans="14:26" x14ac:dyDescent="0.35">
      <c r="N2619" s="180" t="s">
        <v>3160</v>
      </c>
      <c r="O2619" s="180" t="s">
        <v>6781</v>
      </c>
      <c r="P2619" s="180" t="s">
        <v>406</v>
      </c>
      <c r="Q2619" s="180" t="s">
        <v>6780</v>
      </c>
      <c r="S2619" s="180" t="s">
        <v>672</v>
      </c>
      <c r="T2619" s="180" t="s">
        <v>2098</v>
      </c>
      <c r="U2619" s="180" t="s">
        <v>673</v>
      </c>
      <c r="V2619" s="180" t="s">
        <v>3114</v>
      </c>
      <c r="W2619" s="180" t="s">
        <v>3117</v>
      </c>
      <c r="X2619" s="180" t="s">
        <v>7235</v>
      </c>
      <c r="Y2619" s="180" t="s">
        <v>7234</v>
      </c>
      <c r="Z2619" s="180" t="s">
        <v>363</v>
      </c>
    </row>
    <row r="2620" spans="14:26" x14ac:dyDescent="0.35">
      <c r="N2620" s="180" t="s">
        <v>3160</v>
      </c>
      <c r="O2620" s="180" t="s">
        <v>6812</v>
      </c>
      <c r="P2620" s="180" t="s">
        <v>406</v>
      </c>
      <c r="Q2620" s="180" t="s">
        <v>6811</v>
      </c>
      <c r="S2620" s="180" t="s">
        <v>672</v>
      </c>
      <c r="T2620" s="180" t="s">
        <v>2098</v>
      </c>
      <c r="U2620" s="180" t="s">
        <v>673</v>
      </c>
      <c r="V2620" s="180" t="s">
        <v>3114</v>
      </c>
      <c r="W2620" s="180" t="s">
        <v>3117</v>
      </c>
      <c r="X2620" s="180" t="s">
        <v>7227</v>
      </c>
      <c r="Y2620" s="180" t="s">
        <v>7226</v>
      </c>
      <c r="Z2620" s="180" t="s">
        <v>363</v>
      </c>
    </row>
    <row r="2621" spans="14:26" x14ac:dyDescent="0.35">
      <c r="N2621" s="180" t="s">
        <v>3160</v>
      </c>
      <c r="O2621" s="180" t="s">
        <v>6755</v>
      </c>
      <c r="P2621" s="180" t="s">
        <v>406</v>
      </c>
      <c r="Q2621" s="180" t="s">
        <v>6754</v>
      </c>
      <c r="S2621" s="180" t="s">
        <v>672</v>
      </c>
      <c r="T2621" s="180" t="s">
        <v>2098</v>
      </c>
      <c r="U2621" s="180" t="s">
        <v>673</v>
      </c>
      <c r="V2621" s="180" t="s">
        <v>3114</v>
      </c>
      <c r="W2621" s="180" t="s">
        <v>3117</v>
      </c>
      <c r="X2621" s="180" t="s">
        <v>7250</v>
      </c>
      <c r="Y2621" s="180" t="s">
        <v>7249</v>
      </c>
      <c r="Z2621" s="180" t="s">
        <v>363</v>
      </c>
    </row>
    <row r="2622" spans="14:26" x14ac:dyDescent="0.35">
      <c r="N2622" s="180" t="s">
        <v>3160</v>
      </c>
      <c r="O2622" s="180" t="s">
        <v>6777</v>
      </c>
      <c r="P2622" s="180" t="s">
        <v>406</v>
      </c>
      <c r="Q2622" s="180" t="s">
        <v>6776</v>
      </c>
      <c r="S2622" s="180" t="s">
        <v>672</v>
      </c>
      <c r="T2622" s="180" t="s">
        <v>2098</v>
      </c>
      <c r="U2622" s="180" t="s">
        <v>673</v>
      </c>
      <c r="V2622" s="180" t="s">
        <v>3114</v>
      </c>
      <c r="W2622" s="180" t="s">
        <v>3117</v>
      </c>
      <c r="X2622" s="180" t="s">
        <v>7254</v>
      </c>
      <c r="Y2622" s="180" t="s">
        <v>7253</v>
      </c>
      <c r="Z2622" s="180" t="s">
        <v>363</v>
      </c>
    </row>
    <row r="2623" spans="14:26" x14ac:dyDescent="0.35">
      <c r="N2623" s="180" t="s">
        <v>3160</v>
      </c>
      <c r="O2623" s="180" t="s">
        <v>6847</v>
      </c>
      <c r="P2623" s="180" t="s">
        <v>406</v>
      </c>
      <c r="Q2623" s="180" t="s">
        <v>6846</v>
      </c>
      <c r="S2623" s="180" t="s">
        <v>672</v>
      </c>
      <c r="T2623" s="180" t="s">
        <v>2098</v>
      </c>
      <c r="U2623" s="180" t="s">
        <v>673</v>
      </c>
      <c r="V2623" s="180" t="s">
        <v>3114</v>
      </c>
      <c r="W2623" s="180" t="s">
        <v>3117</v>
      </c>
      <c r="X2623" s="180" t="s">
        <v>7223</v>
      </c>
      <c r="Y2623" s="180" t="s">
        <v>3598</v>
      </c>
      <c r="Z2623" s="180" t="s">
        <v>363</v>
      </c>
    </row>
    <row r="2624" spans="14:26" x14ac:dyDescent="0.35">
      <c r="N2624" s="180" t="s">
        <v>3160</v>
      </c>
      <c r="O2624" s="180" t="s">
        <v>6860</v>
      </c>
      <c r="P2624" s="180" t="s">
        <v>406</v>
      </c>
      <c r="Q2624" s="180" t="s">
        <v>6859</v>
      </c>
      <c r="S2624" s="180" t="s">
        <v>672</v>
      </c>
      <c r="T2624" s="180" t="s">
        <v>2098</v>
      </c>
      <c r="U2624" s="180" t="s">
        <v>673</v>
      </c>
      <c r="V2624" s="180" t="s">
        <v>3114</v>
      </c>
      <c r="W2624" s="180" t="s">
        <v>3117</v>
      </c>
      <c r="X2624" s="180" t="s">
        <v>7231</v>
      </c>
      <c r="Y2624" s="180" t="s">
        <v>7230</v>
      </c>
      <c r="Z2624" s="180" t="s">
        <v>363</v>
      </c>
    </row>
    <row r="2625" spans="14:26" x14ac:dyDescent="0.35">
      <c r="N2625" s="180" t="s">
        <v>3160</v>
      </c>
      <c r="O2625" s="180" t="s">
        <v>6862</v>
      </c>
      <c r="P2625" s="180" t="s">
        <v>406</v>
      </c>
      <c r="Q2625" s="180" t="s">
        <v>6861</v>
      </c>
      <c r="S2625" s="180" t="s">
        <v>672</v>
      </c>
      <c r="T2625" s="180" t="s">
        <v>2098</v>
      </c>
      <c r="U2625" s="180" t="s">
        <v>673</v>
      </c>
      <c r="V2625" s="180" t="s">
        <v>3114</v>
      </c>
      <c r="W2625" s="180" t="s">
        <v>3132</v>
      </c>
      <c r="X2625" s="180" t="s">
        <v>8269</v>
      </c>
      <c r="Y2625" s="180" t="s">
        <v>8268</v>
      </c>
      <c r="Z2625" s="180" t="s">
        <v>367</v>
      </c>
    </row>
    <row r="2626" spans="14:26" x14ac:dyDescent="0.35">
      <c r="N2626" s="180" t="s">
        <v>3160</v>
      </c>
      <c r="O2626" s="180" t="s">
        <v>6868</v>
      </c>
      <c r="P2626" s="180" t="s">
        <v>406</v>
      </c>
      <c r="Q2626" s="180" t="s">
        <v>6867</v>
      </c>
      <c r="S2626" s="180" t="s">
        <v>672</v>
      </c>
      <c r="T2626" s="180" t="s">
        <v>2098</v>
      </c>
      <c r="U2626" s="180" t="s">
        <v>673</v>
      </c>
      <c r="V2626" s="180" t="s">
        <v>3114</v>
      </c>
      <c r="W2626" s="180" t="s">
        <v>3132</v>
      </c>
      <c r="X2626" s="180" t="s">
        <v>8251</v>
      </c>
      <c r="Y2626" s="180" t="s">
        <v>8250</v>
      </c>
      <c r="Z2626" s="180" t="s">
        <v>367</v>
      </c>
    </row>
    <row r="2627" spans="14:26" x14ac:dyDescent="0.35">
      <c r="N2627" s="180" t="s">
        <v>3160</v>
      </c>
      <c r="O2627" s="180" t="s">
        <v>6815</v>
      </c>
      <c r="P2627" s="180" t="s">
        <v>406</v>
      </c>
      <c r="Q2627" s="180" t="s">
        <v>6814</v>
      </c>
      <c r="S2627" s="180" t="s">
        <v>672</v>
      </c>
      <c r="T2627" s="180" t="s">
        <v>2098</v>
      </c>
      <c r="U2627" s="180" t="s">
        <v>673</v>
      </c>
      <c r="V2627" s="180" t="s">
        <v>3114</v>
      </c>
      <c r="W2627" s="180" t="s">
        <v>3132</v>
      </c>
      <c r="X2627" s="180" t="s">
        <v>8257</v>
      </c>
      <c r="Y2627" s="180" t="s">
        <v>8256</v>
      </c>
      <c r="Z2627" s="180" t="s">
        <v>367</v>
      </c>
    </row>
    <row r="2628" spans="14:26" x14ac:dyDescent="0.35">
      <c r="N2628" s="180" t="s">
        <v>3160</v>
      </c>
      <c r="O2628" s="180" t="s">
        <v>4189</v>
      </c>
      <c r="P2628" s="180" t="s">
        <v>406</v>
      </c>
      <c r="Q2628" s="180" t="s">
        <v>6864</v>
      </c>
      <c r="S2628" s="180" t="s">
        <v>672</v>
      </c>
      <c r="T2628" s="180" t="s">
        <v>2098</v>
      </c>
      <c r="U2628" s="180" t="s">
        <v>673</v>
      </c>
      <c r="V2628" s="180" t="s">
        <v>3114</v>
      </c>
      <c r="W2628" s="180" t="s">
        <v>3132</v>
      </c>
      <c r="X2628" s="180" t="s">
        <v>8275</v>
      </c>
      <c r="Y2628" s="180" t="s">
        <v>8274</v>
      </c>
      <c r="Z2628" s="180" t="s">
        <v>367</v>
      </c>
    </row>
    <row r="2629" spans="14:26" x14ac:dyDescent="0.35">
      <c r="N2629" s="180" t="s">
        <v>3160</v>
      </c>
      <c r="O2629" s="180" t="s">
        <v>6845</v>
      </c>
      <c r="P2629" s="180" t="s">
        <v>406</v>
      </c>
      <c r="Q2629" s="180" t="s">
        <v>6844</v>
      </c>
      <c r="S2629" s="180" t="s">
        <v>672</v>
      </c>
      <c r="T2629" s="180" t="s">
        <v>2098</v>
      </c>
      <c r="U2629" s="180" t="s">
        <v>673</v>
      </c>
      <c r="V2629" s="180" t="s">
        <v>3114</v>
      </c>
      <c r="W2629" s="180" t="s">
        <v>3132</v>
      </c>
      <c r="X2629" s="180" t="s">
        <v>8273</v>
      </c>
      <c r="Y2629" s="180" t="s">
        <v>8272</v>
      </c>
      <c r="Z2629" s="180" t="s">
        <v>367</v>
      </c>
    </row>
    <row r="2630" spans="14:26" x14ac:dyDescent="0.35">
      <c r="N2630" s="180" t="s">
        <v>3160</v>
      </c>
      <c r="O2630" s="180" t="s">
        <v>6771</v>
      </c>
      <c r="P2630" s="180" t="s">
        <v>406</v>
      </c>
      <c r="Q2630" s="180" t="s">
        <v>6770</v>
      </c>
      <c r="S2630" s="180" t="s">
        <v>672</v>
      </c>
      <c r="T2630" s="180" t="s">
        <v>2098</v>
      </c>
      <c r="U2630" s="180" t="s">
        <v>673</v>
      </c>
      <c r="V2630" s="180" t="s">
        <v>3114</v>
      </c>
      <c r="W2630" s="180" t="s">
        <v>3132</v>
      </c>
      <c r="X2630" s="180" t="s">
        <v>8277</v>
      </c>
      <c r="Y2630" s="180" t="s">
        <v>8276</v>
      </c>
      <c r="Z2630" s="180" t="s">
        <v>367</v>
      </c>
    </row>
    <row r="2631" spans="14:26" x14ac:dyDescent="0.35">
      <c r="N2631" s="180" t="s">
        <v>3160</v>
      </c>
      <c r="O2631" s="180" t="s">
        <v>6767</v>
      </c>
      <c r="P2631" s="180" t="s">
        <v>406</v>
      </c>
      <c r="Q2631" s="180" t="s">
        <v>6766</v>
      </c>
      <c r="S2631" s="180" t="s">
        <v>672</v>
      </c>
      <c r="T2631" s="180" t="s">
        <v>2098</v>
      </c>
      <c r="U2631" s="180" t="s">
        <v>673</v>
      </c>
      <c r="V2631" s="180" t="s">
        <v>3114</v>
      </c>
      <c r="W2631" s="180" t="s">
        <v>3132</v>
      </c>
      <c r="X2631" s="180" t="s">
        <v>8278</v>
      </c>
      <c r="Y2631" s="180" t="s">
        <v>4500</v>
      </c>
      <c r="Z2631" s="180" t="s">
        <v>367</v>
      </c>
    </row>
    <row r="2632" spans="14:26" x14ac:dyDescent="0.35">
      <c r="N2632" s="180" t="s">
        <v>3160</v>
      </c>
      <c r="O2632" s="180" t="s">
        <v>6841</v>
      </c>
      <c r="P2632" s="180" t="s">
        <v>406</v>
      </c>
      <c r="Q2632" s="180" t="s">
        <v>6840</v>
      </c>
      <c r="S2632" s="180" t="s">
        <v>672</v>
      </c>
      <c r="T2632" s="180" t="s">
        <v>2098</v>
      </c>
      <c r="U2632" s="180" t="s">
        <v>673</v>
      </c>
      <c r="V2632" s="180" t="s">
        <v>3114</v>
      </c>
      <c r="W2632" s="180" t="s">
        <v>3132</v>
      </c>
      <c r="X2632" s="180" t="s">
        <v>8261</v>
      </c>
      <c r="Y2632" s="180" t="s">
        <v>8260</v>
      </c>
      <c r="Z2632" s="180" t="s">
        <v>367</v>
      </c>
    </row>
    <row r="2633" spans="14:26" x14ac:dyDescent="0.35">
      <c r="N2633" s="180" t="s">
        <v>3160</v>
      </c>
      <c r="O2633" s="180" t="s">
        <v>6851</v>
      </c>
      <c r="P2633" s="180" t="s">
        <v>406</v>
      </c>
      <c r="Q2633" s="180" t="s">
        <v>6850</v>
      </c>
      <c r="S2633" s="180" t="s">
        <v>672</v>
      </c>
      <c r="T2633" s="180" t="s">
        <v>2098</v>
      </c>
      <c r="U2633" s="180" t="s">
        <v>673</v>
      </c>
      <c r="V2633" s="180" t="s">
        <v>3114</v>
      </c>
      <c r="W2633" s="180" t="s">
        <v>3132</v>
      </c>
      <c r="X2633" s="180" t="s">
        <v>8249</v>
      </c>
      <c r="Y2633" s="180" t="s">
        <v>561</v>
      </c>
      <c r="Z2633" s="180" t="s">
        <v>367</v>
      </c>
    </row>
    <row r="2634" spans="14:26" x14ac:dyDescent="0.35">
      <c r="N2634" s="180" t="s">
        <v>3160</v>
      </c>
      <c r="O2634" s="180" t="s">
        <v>681</v>
      </c>
      <c r="P2634" s="180" t="s">
        <v>406</v>
      </c>
      <c r="Q2634" s="180" t="s">
        <v>6774</v>
      </c>
      <c r="S2634" s="180" t="s">
        <v>672</v>
      </c>
      <c r="T2634" s="180" t="s">
        <v>2098</v>
      </c>
      <c r="U2634" s="180" t="s">
        <v>673</v>
      </c>
      <c r="V2634" s="180" t="s">
        <v>3114</v>
      </c>
      <c r="W2634" s="180" t="s">
        <v>3132</v>
      </c>
      <c r="X2634" s="180" t="s">
        <v>8265</v>
      </c>
      <c r="Y2634" s="180" t="s">
        <v>8264</v>
      </c>
      <c r="Z2634" s="180" t="s">
        <v>367</v>
      </c>
    </row>
    <row r="2635" spans="14:26" x14ac:dyDescent="0.35">
      <c r="N2635" s="180" t="s">
        <v>3160</v>
      </c>
      <c r="O2635" s="180" t="s">
        <v>3161</v>
      </c>
      <c r="P2635" s="180" t="s">
        <v>406</v>
      </c>
      <c r="Q2635" s="180" t="s">
        <v>6863</v>
      </c>
      <c r="S2635" s="180" t="s">
        <v>672</v>
      </c>
      <c r="T2635" s="180" t="s">
        <v>2098</v>
      </c>
      <c r="U2635" s="180" t="s">
        <v>673</v>
      </c>
      <c r="V2635" s="180" t="s">
        <v>3114</v>
      </c>
      <c r="W2635" s="180" t="s">
        <v>3132</v>
      </c>
      <c r="X2635" s="180" t="s">
        <v>8255</v>
      </c>
      <c r="Y2635" s="180" t="s">
        <v>8254</v>
      </c>
      <c r="Z2635" s="180" t="s">
        <v>367</v>
      </c>
    </row>
    <row r="2636" spans="14:26" x14ac:dyDescent="0.35">
      <c r="N2636" s="180" t="s">
        <v>3160</v>
      </c>
      <c r="O2636" s="180" t="s">
        <v>6808</v>
      </c>
      <c r="P2636" s="180" t="s">
        <v>406</v>
      </c>
      <c r="Q2636" s="180" t="s">
        <v>6807</v>
      </c>
      <c r="S2636" s="180" t="s">
        <v>672</v>
      </c>
      <c r="T2636" s="180" t="s">
        <v>2098</v>
      </c>
      <c r="U2636" s="180" t="s">
        <v>673</v>
      </c>
      <c r="V2636" s="180" t="s">
        <v>3114</v>
      </c>
      <c r="W2636" s="180" t="s">
        <v>3132</v>
      </c>
      <c r="X2636" s="180" t="s">
        <v>8271</v>
      </c>
      <c r="Y2636" s="180" t="s">
        <v>8270</v>
      </c>
      <c r="Z2636" s="180" t="s">
        <v>367</v>
      </c>
    </row>
    <row r="2637" spans="14:26" x14ac:dyDescent="0.35">
      <c r="N2637" s="180" t="s">
        <v>3160</v>
      </c>
      <c r="O2637" s="180" t="s">
        <v>6804</v>
      </c>
      <c r="P2637" s="180" t="s">
        <v>406</v>
      </c>
      <c r="Q2637" s="180" t="s">
        <v>6803</v>
      </c>
      <c r="S2637" s="180" t="s">
        <v>672</v>
      </c>
      <c r="T2637" s="180" t="s">
        <v>2098</v>
      </c>
      <c r="U2637" s="180" t="s">
        <v>673</v>
      </c>
      <c r="V2637" s="180" t="s">
        <v>3114</v>
      </c>
      <c r="W2637" s="180" t="s">
        <v>3132</v>
      </c>
      <c r="X2637" s="180" t="s">
        <v>8246</v>
      </c>
      <c r="Y2637" s="180" t="s">
        <v>705</v>
      </c>
      <c r="Z2637" s="180" t="s">
        <v>367</v>
      </c>
    </row>
    <row r="2638" spans="14:26" x14ac:dyDescent="0.35">
      <c r="N2638" s="180" t="s">
        <v>3160</v>
      </c>
      <c r="O2638" s="180" t="s">
        <v>6028</v>
      </c>
      <c r="P2638" s="180" t="s">
        <v>406</v>
      </c>
      <c r="Q2638" s="180" t="s">
        <v>6858</v>
      </c>
      <c r="S2638" s="180" t="s">
        <v>672</v>
      </c>
      <c r="T2638" s="180" t="s">
        <v>2098</v>
      </c>
      <c r="U2638" s="180" t="s">
        <v>673</v>
      </c>
      <c r="V2638" s="180" t="s">
        <v>3114</v>
      </c>
      <c r="W2638" s="180" t="s">
        <v>3132</v>
      </c>
      <c r="X2638" s="180" t="s">
        <v>8280</v>
      </c>
      <c r="Y2638" s="180" t="s">
        <v>8279</v>
      </c>
      <c r="Z2638" s="180" t="s">
        <v>367</v>
      </c>
    </row>
    <row r="2639" spans="14:26" x14ac:dyDescent="0.35">
      <c r="N2639" s="180" t="s">
        <v>3160</v>
      </c>
      <c r="O2639" s="180" t="s">
        <v>6789</v>
      </c>
      <c r="P2639" s="180" t="s">
        <v>406</v>
      </c>
      <c r="Q2639" s="180" t="s">
        <v>6788</v>
      </c>
      <c r="S2639" s="180" t="s">
        <v>672</v>
      </c>
      <c r="T2639" s="180" t="s">
        <v>2098</v>
      </c>
      <c r="U2639" s="180" t="s">
        <v>673</v>
      </c>
      <c r="V2639" s="180" t="s">
        <v>3114</v>
      </c>
      <c r="W2639" s="180" t="s">
        <v>3132</v>
      </c>
      <c r="X2639" s="180" t="s">
        <v>8263</v>
      </c>
      <c r="Y2639" s="180" t="s">
        <v>8262</v>
      </c>
      <c r="Z2639" s="180" t="s">
        <v>367</v>
      </c>
    </row>
    <row r="2640" spans="14:26" x14ac:dyDescent="0.35">
      <c r="N2640" s="180" t="s">
        <v>3160</v>
      </c>
      <c r="O2640" s="180" t="s">
        <v>6759</v>
      </c>
      <c r="P2640" s="180" t="s">
        <v>406</v>
      </c>
      <c r="Q2640" s="180" t="s">
        <v>6758</v>
      </c>
      <c r="S2640" s="180" t="s">
        <v>672</v>
      </c>
      <c r="T2640" s="180" t="s">
        <v>2098</v>
      </c>
      <c r="U2640" s="180" t="s">
        <v>673</v>
      </c>
      <c r="V2640" s="180" t="s">
        <v>3114</v>
      </c>
      <c r="W2640" s="180" t="s">
        <v>3132</v>
      </c>
      <c r="X2640" s="180" t="s">
        <v>8253</v>
      </c>
      <c r="Y2640" s="180" t="s">
        <v>8252</v>
      </c>
      <c r="Z2640" s="180" t="s">
        <v>367</v>
      </c>
    </row>
    <row r="2641" spans="14:26" x14ac:dyDescent="0.35">
      <c r="N2641" s="180" t="s">
        <v>3160</v>
      </c>
      <c r="O2641" s="180" t="s">
        <v>6870</v>
      </c>
      <c r="P2641" s="180" t="s">
        <v>406</v>
      </c>
      <c r="Q2641" s="180" t="s">
        <v>6869</v>
      </c>
      <c r="S2641" s="180" t="s">
        <v>672</v>
      </c>
      <c r="T2641" s="180" t="s">
        <v>2098</v>
      </c>
      <c r="U2641" s="180" t="s">
        <v>673</v>
      </c>
      <c r="V2641" s="180" t="s">
        <v>3114</v>
      </c>
      <c r="W2641" s="180" t="s">
        <v>3132</v>
      </c>
      <c r="X2641" s="180" t="s">
        <v>8248</v>
      </c>
      <c r="Y2641" s="180" t="s">
        <v>8247</v>
      </c>
      <c r="Z2641" s="180" t="s">
        <v>367</v>
      </c>
    </row>
    <row r="2642" spans="14:26" x14ac:dyDescent="0.35">
      <c r="N2642" s="180" t="s">
        <v>3160</v>
      </c>
      <c r="O2642" s="180" t="s">
        <v>6857</v>
      </c>
      <c r="P2642" s="180" t="s">
        <v>406</v>
      </c>
      <c r="Q2642" s="180" t="s">
        <v>6856</v>
      </c>
      <c r="S2642" s="180" t="s">
        <v>672</v>
      </c>
      <c r="T2642" s="180" t="s">
        <v>2098</v>
      </c>
      <c r="U2642" s="180" t="s">
        <v>673</v>
      </c>
      <c r="V2642" s="180" t="s">
        <v>3114</v>
      </c>
      <c r="W2642" s="180" t="s">
        <v>3132</v>
      </c>
      <c r="X2642" s="180" t="s">
        <v>8259</v>
      </c>
      <c r="Y2642" s="180" t="s">
        <v>8258</v>
      </c>
      <c r="Z2642" s="180" t="s">
        <v>367</v>
      </c>
    </row>
    <row r="2643" spans="14:26" x14ac:dyDescent="0.35">
      <c r="N2643" s="180" t="s">
        <v>3160</v>
      </c>
      <c r="O2643" s="180" t="s">
        <v>6833</v>
      </c>
      <c r="P2643" s="180" t="s">
        <v>406</v>
      </c>
      <c r="Q2643" s="180" t="s">
        <v>6832</v>
      </c>
      <c r="S2643" s="180" t="s">
        <v>672</v>
      </c>
      <c r="T2643" s="180" t="s">
        <v>2098</v>
      </c>
      <c r="U2643" s="180" t="s">
        <v>673</v>
      </c>
      <c r="V2643" s="180" t="s">
        <v>3114</v>
      </c>
      <c r="W2643" s="180" t="s">
        <v>3132</v>
      </c>
      <c r="X2643" s="180" t="s">
        <v>8267</v>
      </c>
      <c r="Y2643" s="180" t="s">
        <v>8266</v>
      </c>
      <c r="Z2643" s="180" t="s">
        <v>367</v>
      </c>
    </row>
    <row r="2644" spans="14:26" x14ac:dyDescent="0.35">
      <c r="N2644" s="180" t="s">
        <v>3160</v>
      </c>
      <c r="O2644" s="180" t="s">
        <v>6831</v>
      </c>
      <c r="P2644" s="180" t="s">
        <v>406</v>
      </c>
      <c r="Q2644" s="180" t="s">
        <v>6830</v>
      </c>
      <c r="S2644" s="180" t="s">
        <v>672</v>
      </c>
      <c r="T2644" s="180" t="s">
        <v>2098</v>
      </c>
      <c r="U2644" s="180" t="s">
        <v>673</v>
      </c>
      <c r="V2644" s="180" t="s">
        <v>3114</v>
      </c>
      <c r="W2644" s="180" t="s">
        <v>3129</v>
      </c>
      <c r="X2644" s="180" t="s">
        <v>8287</v>
      </c>
      <c r="Y2644" s="180" t="s">
        <v>3129</v>
      </c>
      <c r="Z2644" s="180" t="s">
        <v>369</v>
      </c>
    </row>
    <row r="2645" spans="14:26" x14ac:dyDescent="0.35">
      <c r="N2645" s="180" t="s">
        <v>3160</v>
      </c>
      <c r="O2645" s="180" t="s">
        <v>6837</v>
      </c>
      <c r="P2645" s="180" t="s">
        <v>406</v>
      </c>
      <c r="Q2645" s="180" t="s">
        <v>6836</v>
      </c>
      <c r="S2645" s="180" t="s">
        <v>672</v>
      </c>
      <c r="T2645" s="180" t="s">
        <v>2098</v>
      </c>
      <c r="U2645" s="180" t="s">
        <v>673</v>
      </c>
      <c r="V2645" s="180" t="s">
        <v>3114</v>
      </c>
      <c r="W2645" s="180" t="s">
        <v>3129</v>
      </c>
      <c r="X2645" s="180" t="s">
        <v>8284</v>
      </c>
      <c r="Y2645" s="180" t="s">
        <v>8283</v>
      </c>
      <c r="Z2645" s="180" t="s">
        <v>369</v>
      </c>
    </row>
    <row r="2646" spans="14:26" x14ac:dyDescent="0.35">
      <c r="N2646" s="180" t="s">
        <v>3160</v>
      </c>
      <c r="O2646" s="180" t="s">
        <v>6839</v>
      </c>
      <c r="P2646" s="180" t="s">
        <v>406</v>
      </c>
      <c r="Q2646" s="180" t="s">
        <v>6838</v>
      </c>
      <c r="S2646" s="180" t="s">
        <v>672</v>
      </c>
      <c r="T2646" s="180" t="s">
        <v>2098</v>
      </c>
      <c r="U2646" s="180" t="s">
        <v>673</v>
      </c>
      <c r="V2646" s="180" t="s">
        <v>3114</v>
      </c>
      <c r="W2646" s="180" t="s">
        <v>3129</v>
      </c>
      <c r="X2646" s="180" t="s">
        <v>8282</v>
      </c>
      <c r="Y2646" s="180" t="s">
        <v>1271</v>
      </c>
      <c r="Z2646" s="180" t="s">
        <v>369</v>
      </c>
    </row>
    <row r="2647" spans="14:26" x14ac:dyDescent="0.35">
      <c r="N2647" s="180" t="s">
        <v>3160</v>
      </c>
      <c r="O2647" s="180" t="s">
        <v>6849</v>
      </c>
      <c r="P2647" s="180" t="s">
        <v>406</v>
      </c>
      <c r="Q2647" s="180" t="s">
        <v>6848</v>
      </c>
      <c r="S2647" s="180" t="s">
        <v>672</v>
      </c>
      <c r="T2647" s="180" t="s">
        <v>2098</v>
      </c>
      <c r="U2647" s="180" t="s">
        <v>673</v>
      </c>
      <c r="V2647" s="180" t="s">
        <v>3114</v>
      </c>
      <c r="W2647" s="180" t="s">
        <v>3129</v>
      </c>
      <c r="X2647" s="180" t="s">
        <v>8281</v>
      </c>
      <c r="Y2647" s="180" t="s">
        <v>2769</v>
      </c>
      <c r="Z2647" s="180" t="s">
        <v>369</v>
      </c>
    </row>
    <row r="2648" spans="14:26" x14ac:dyDescent="0.35">
      <c r="N2648" s="180" t="s">
        <v>3160</v>
      </c>
      <c r="O2648" s="180" t="s">
        <v>6835</v>
      </c>
      <c r="P2648" s="180" t="s">
        <v>406</v>
      </c>
      <c r="Q2648" s="180" t="s">
        <v>6834</v>
      </c>
      <c r="S2648" s="180" t="s">
        <v>672</v>
      </c>
      <c r="T2648" s="180" t="s">
        <v>2098</v>
      </c>
      <c r="U2648" s="180" t="s">
        <v>673</v>
      </c>
      <c r="V2648" s="180" t="s">
        <v>3114</v>
      </c>
      <c r="W2648" s="180" t="s">
        <v>3129</v>
      </c>
      <c r="X2648" s="180" t="s">
        <v>8286</v>
      </c>
      <c r="Y2648" s="180" t="s">
        <v>8285</v>
      </c>
      <c r="Z2648" s="180" t="s">
        <v>369</v>
      </c>
    </row>
    <row r="2649" spans="14:26" x14ac:dyDescent="0.35">
      <c r="N2649" s="180" t="s">
        <v>3160</v>
      </c>
      <c r="O2649" s="180" t="s">
        <v>6823</v>
      </c>
      <c r="P2649" s="180" t="s">
        <v>406</v>
      </c>
      <c r="Q2649" s="180" t="s">
        <v>6822</v>
      </c>
      <c r="S2649" s="180" t="s">
        <v>672</v>
      </c>
      <c r="T2649" s="180" t="s">
        <v>2098</v>
      </c>
      <c r="U2649" s="180" t="s">
        <v>673</v>
      </c>
      <c r="V2649" s="180" t="s">
        <v>3114</v>
      </c>
      <c r="W2649" s="180" t="s">
        <v>3130</v>
      </c>
      <c r="X2649" s="180" t="s">
        <v>8324</v>
      </c>
      <c r="Y2649" s="180" t="s">
        <v>3130</v>
      </c>
      <c r="Z2649" s="180" t="s">
        <v>371</v>
      </c>
    </row>
    <row r="2650" spans="14:26" x14ac:dyDescent="0.35">
      <c r="N2650" s="180" t="s">
        <v>3160</v>
      </c>
      <c r="O2650" s="180" t="s">
        <v>6821</v>
      </c>
      <c r="P2650" s="180" t="s">
        <v>406</v>
      </c>
      <c r="Q2650" s="180" t="s">
        <v>6820</v>
      </c>
      <c r="S2650" s="180" t="s">
        <v>672</v>
      </c>
      <c r="T2650" s="180" t="s">
        <v>2098</v>
      </c>
      <c r="U2650" s="180" t="s">
        <v>673</v>
      </c>
      <c r="V2650" s="180" t="s">
        <v>3114</v>
      </c>
      <c r="W2650" s="180" t="s">
        <v>3130</v>
      </c>
      <c r="X2650" s="180" t="s">
        <v>8323</v>
      </c>
      <c r="Y2650" s="180" t="s">
        <v>2348</v>
      </c>
      <c r="Z2650" s="180" t="s">
        <v>371</v>
      </c>
    </row>
    <row r="2651" spans="14:26" x14ac:dyDescent="0.35">
      <c r="N2651" s="180" t="s">
        <v>3160</v>
      </c>
      <c r="O2651" s="180" t="s">
        <v>6785</v>
      </c>
      <c r="P2651" s="180" t="s">
        <v>406</v>
      </c>
      <c r="Q2651" s="180" t="s">
        <v>6784</v>
      </c>
      <c r="S2651" s="180" t="s">
        <v>672</v>
      </c>
      <c r="T2651" s="180" t="s">
        <v>2098</v>
      </c>
      <c r="U2651" s="180" t="s">
        <v>673</v>
      </c>
      <c r="V2651" s="180" t="s">
        <v>3114</v>
      </c>
      <c r="W2651" s="180" t="s">
        <v>3130</v>
      </c>
      <c r="X2651" s="180" t="s">
        <v>8322</v>
      </c>
      <c r="Y2651" s="180" t="s">
        <v>8321</v>
      </c>
      <c r="Z2651" s="180" t="s">
        <v>371</v>
      </c>
    </row>
    <row r="2652" spans="14:26" x14ac:dyDescent="0.35">
      <c r="N2652" s="180" t="s">
        <v>3160</v>
      </c>
      <c r="O2652" s="180" t="s">
        <v>6800</v>
      </c>
      <c r="P2652" s="180" t="s">
        <v>406</v>
      </c>
      <c r="Q2652" s="180" t="s">
        <v>6799</v>
      </c>
      <c r="S2652" s="180" t="s">
        <v>672</v>
      </c>
      <c r="T2652" s="180" t="s">
        <v>2098</v>
      </c>
      <c r="U2652" s="180" t="s">
        <v>673</v>
      </c>
      <c r="V2652" s="180" t="s">
        <v>3114</v>
      </c>
      <c r="W2652" s="180" t="s">
        <v>3130</v>
      </c>
      <c r="X2652" s="180" t="s">
        <v>8314</v>
      </c>
      <c r="Y2652" s="180" t="s">
        <v>8313</v>
      </c>
      <c r="Z2652" s="180" t="s">
        <v>371</v>
      </c>
    </row>
    <row r="2653" spans="14:26" x14ac:dyDescent="0.35">
      <c r="N2653" s="180" t="s">
        <v>3160</v>
      </c>
      <c r="O2653" s="180" t="s">
        <v>6866</v>
      </c>
      <c r="P2653" s="180" t="s">
        <v>406</v>
      </c>
      <c r="Q2653" s="180" t="s">
        <v>6865</v>
      </c>
      <c r="S2653" s="180" t="s">
        <v>672</v>
      </c>
      <c r="T2653" s="180" t="s">
        <v>2098</v>
      </c>
      <c r="U2653" s="180" t="s">
        <v>673</v>
      </c>
      <c r="V2653" s="180" t="s">
        <v>3114</v>
      </c>
      <c r="W2653" s="180" t="s">
        <v>3130</v>
      </c>
      <c r="X2653" s="180" t="s">
        <v>8318</v>
      </c>
      <c r="Y2653" s="180" t="s">
        <v>8317</v>
      </c>
      <c r="Z2653" s="180" t="s">
        <v>371</v>
      </c>
    </row>
    <row r="2654" spans="14:26" x14ac:dyDescent="0.35">
      <c r="N2654" s="180" t="s">
        <v>3160</v>
      </c>
      <c r="O2654" s="180" t="s">
        <v>6793</v>
      </c>
      <c r="P2654" s="180" t="s">
        <v>406</v>
      </c>
      <c r="Q2654" s="180" t="s">
        <v>6792</v>
      </c>
      <c r="S2654" s="180" t="s">
        <v>672</v>
      </c>
      <c r="T2654" s="180" t="s">
        <v>2098</v>
      </c>
      <c r="U2654" s="180" t="s">
        <v>673</v>
      </c>
      <c r="V2654" s="180" t="s">
        <v>3114</v>
      </c>
      <c r="W2654" s="180" t="s">
        <v>3130</v>
      </c>
      <c r="X2654" s="180" t="s">
        <v>8312</v>
      </c>
      <c r="Y2654" s="180" t="s">
        <v>3940</v>
      </c>
      <c r="Z2654" s="180" t="s">
        <v>371</v>
      </c>
    </row>
    <row r="2655" spans="14:26" x14ac:dyDescent="0.35">
      <c r="N2655" s="180" t="s">
        <v>3160</v>
      </c>
      <c r="O2655" s="180" t="s">
        <v>6797</v>
      </c>
      <c r="P2655" s="180" t="s">
        <v>406</v>
      </c>
      <c r="Q2655" s="180" t="s">
        <v>6796</v>
      </c>
      <c r="S2655" s="180" t="s">
        <v>672</v>
      </c>
      <c r="T2655" s="180" t="s">
        <v>2098</v>
      </c>
      <c r="U2655" s="180" t="s">
        <v>673</v>
      </c>
      <c r="V2655" s="180" t="s">
        <v>3114</v>
      </c>
      <c r="W2655" s="180" t="s">
        <v>3130</v>
      </c>
      <c r="X2655" s="180" t="s">
        <v>8316</v>
      </c>
      <c r="Y2655" s="180" t="s">
        <v>8315</v>
      </c>
      <c r="Z2655" s="180" t="s">
        <v>371</v>
      </c>
    </row>
    <row r="2656" spans="14:26" x14ac:dyDescent="0.35">
      <c r="N2656" s="180" t="s">
        <v>3160</v>
      </c>
      <c r="O2656" s="180" t="s">
        <v>6819</v>
      </c>
      <c r="P2656" s="180" t="s">
        <v>406</v>
      </c>
      <c r="Q2656" s="180" t="s">
        <v>6818</v>
      </c>
      <c r="S2656" s="180" t="s">
        <v>672</v>
      </c>
      <c r="T2656" s="180" t="s">
        <v>2098</v>
      </c>
      <c r="U2656" s="180" t="s">
        <v>673</v>
      </c>
      <c r="V2656" s="180" t="s">
        <v>3114</v>
      </c>
      <c r="W2656" s="180" t="s">
        <v>3130</v>
      </c>
      <c r="X2656" s="180" t="s">
        <v>8320</v>
      </c>
      <c r="Y2656" s="180" t="s">
        <v>8319</v>
      </c>
      <c r="Z2656" s="180" t="s">
        <v>371</v>
      </c>
    </row>
    <row r="2657" spans="14:26" x14ac:dyDescent="0.35">
      <c r="N2657" s="180" t="s">
        <v>3160</v>
      </c>
      <c r="O2657" s="180" t="s">
        <v>6763</v>
      </c>
      <c r="P2657" s="180" t="s">
        <v>406</v>
      </c>
      <c r="Q2657" s="180" t="s">
        <v>6762</v>
      </c>
      <c r="S2657" s="180" t="s">
        <v>672</v>
      </c>
      <c r="T2657" s="180" t="s">
        <v>2098</v>
      </c>
      <c r="U2657" s="180" t="s">
        <v>673</v>
      </c>
      <c r="V2657" s="180" t="s">
        <v>3114</v>
      </c>
      <c r="W2657" s="180" t="s">
        <v>1150</v>
      </c>
      <c r="X2657" s="180" t="s">
        <v>8380</v>
      </c>
      <c r="Y2657" s="180" t="s">
        <v>1150</v>
      </c>
      <c r="Z2657" s="180" t="s">
        <v>373</v>
      </c>
    </row>
    <row r="2658" spans="14:26" x14ac:dyDescent="0.35">
      <c r="N2658" s="180" t="s">
        <v>3160</v>
      </c>
      <c r="O2658" s="180" t="s">
        <v>6853</v>
      </c>
      <c r="P2658" s="180" t="s">
        <v>406</v>
      </c>
      <c r="Q2658" s="180" t="s">
        <v>6852</v>
      </c>
      <c r="S2658" s="180" t="s">
        <v>672</v>
      </c>
      <c r="T2658" s="180" t="s">
        <v>2098</v>
      </c>
      <c r="U2658" s="180" t="s">
        <v>673</v>
      </c>
      <c r="V2658" s="180" t="s">
        <v>3114</v>
      </c>
      <c r="W2658" s="180" t="s">
        <v>1150</v>
      </c>
      <c r="X2658" s="180" t="s">
        <v>8377</v>
      </c>
      <c r="Y2658" s="180" t="s">
        <v>8376</v>
      </c>
      <c r="Z2658" s="180" t="s">
        <v>373</v>
      </c>
    </row>
    <row r="2659" spans="14:26" x14ac:dyDescent="0.35">
      <c r="N2659" s="180" t="s">
        <v>3160</v>
      </c>
      <c r="O2659" s="180" t="s">
        <v>6829</v>
      </c>
      <c r="P2659" s="180" t="s">
        <v>406</v>
      </c>
      <c r="Q2659" s="180" t="s">
        <v>6828</v>
      </c>
      <c r="S2659" s="180" t="s">
        <v>672</v>
      </c>
      <c r="T2659" s="180" t="s">
        <v>2098</v>
      </c>
      <c r="U2659" s="180" t="s">
        <v>673</v>
      </c>
      <c r="V2659" s="180" t="s">
        <v>3114</v>
      </c>
      <c r="W2659" s="180" t="s">
        <v>1150</v>
      </c>
      <c r="X2659" s="180" t="s">
        <v>8375</v>
      </c>
      <c r="Y2659" s="180" t="s">
        <v>8374</v>
      </c>
      <c r="Z2659" s="180" t="s">
        <v>373</v>
      </c>
    </row>
    <row r="2660" spans="14:26" x14ac:dyDescent="0.35">
      <c r="N2660" s="180" t="s">
        <v>3160</v>
      </c>
      <c r="O2660" s="180" t="s">
        <v>6751</v>
      </c>
      <c r="P2660" s="180" t="s">
        <v>406</v>
      </c>
      <c r="Q2660" s="180" t="s">
        <v>6750</v>
      </c>
      <c r="S2660" s="180" t="s">
        <v>672</v>
      </c>
      <c r="T2660" s="180" t="s">
        <v>2098</v>
      </c>
      <c r="U2660" s="180" t="s">
        <v>673</v>
      </c>
      <c r="V2660" s="180" t="s">
        <v>3114</v>
      </c>
      <c r="W2660" s="180" t="s">
        <v>1150</v>
      </c>
      <c r="X2660" s="180" t="s">
        <v>8373</v>
      </c>
      <c r="Y2660" s="180" t="s">
        <v>8372</v>
      </c>
      <c r="Z2660" s="180" t="s">
        <v>373</v>
      </c>
    </row>
    <row r="2661" spans="14:26" x14ac:dyDescent="0.35">
      <c r="N2661" s="180" t="s">
        <v>3160</v>
      </c>
      <c r="O2661" s="180" t="s">
        <v>6825</v>
      </c>
      <c r="P2661" s="180" t="s">
        <v>406</v>
      </c>
      <c r="Q2661" s="180" t="s">
        <v>6824</v>
      </c>
      <c r="S2661" s="180" t="s">
        <v>672</v>
      </c>
      <c r="T2661" s="180" t="s">
        <v>2098</v>
      </c>
      <c r="U2661" s="180" t="s">
        <v>673</v>
      </c>
      <c r="V2661" s="180" t="s">
        <v>3114</v>
      </c>
      <c r="W2661" s="180" t="s">
        <v>1150</v>
      </c>
      <c r="X2661" s="180" t="s">
        <v>8367</v>
      </c>
      <c r="Y2661" s="180" t="s">
        <v>8366</v>
      </c>
      <c r="Z2661" s="180" t="s">
        <v>373</v>
      </c>
    </row>
    <row r="2662" spans="14:26" x14ac:dyDescent="0.35">
      <c r="N2662" s="180" t="s">
        <v>3160</v>
      </c>
      <c r="O2662" s="180" t="s">
        <v>6827</v>
      </c>
      <c r="P2662" s="180" t="s">
        <v>406</v>
      </c>
      <c r="Q2662" s="180" t="s">
        <v>6826</v>
      </c>
      <c r="S2662" s="180" t="s">
        <v>672</v>
      </c>
      <c r="T2662" s="180" t="s">
        <v>2098</v>
      </c>
      <c r="U2662" s="180" t="s">
        <v>673</v>
      </c>
      <c r="V2662" s="180" t="s">
        <v>3114</v>
      </c>
      <c r="W2662" s="180" t="s">
        <v>1150</v>
      </c>
      <c r="X2662" s="180" t="s">
        <v>8363</v>
      </c>
      <c r="Y2662" s="180" t="s">
        <v>8362</v>
      </c>
      <c r="Z2662" s="180" t="s">
        <v>373</v>
      </c>
    </row>
    <row r="2663" spans="14:26" x14ac:dyDescent="0.35">
      <c r="N2663" s="180" t="s">
        <v>3160</v>
      </c>
      <c r="O2663" s="180" t="s">
        <v>6855</v>
      </c>
      <c r="P2663" s="180" t="s">
        <v>406</v>
      </c>
      <c r="Q2663" s="180" t="s">
        <v>6854</v>
      </c>
      <c r="S2663" s="180" t="s">
        <v>672</v>
      </c>
      <c r="T2663" s="180" t="s">
        <v>2098</v>
      </c>
      <c r="U2663" s="180" t="s">
        <v>673</v>
      </c>
      <c r="V2663" s="180" t="s">
        <v>3114</v>
      </c>
      <c r="W2663" s="180" t="s">
        <v>1150</v>
      </c>
      <c r="X2663" s="180" t="s">
        <v>8382</v>
      </c>
      <c r="Y2663" s="180" t="s">
        <v>8381</v>
      </c>
      <c r="Z2663" s="180" t="s">
        <v>373</v>
      </c>
    </row>
    <row r="2664" spans="14:26" x14ac:dyDescent="0.35">
      <c r="N2664" s="180" t="s">
        <v>3195</v>
      </c>
      <c r="O2664" s="180" t="s">
        <v>5991</v>
      </c>
      <c r="P2664" s="180" t="s">
        <v>163</v>
      </c>
      <c r="Q2664" s="180" t="s">
        <v>5990</v>
      </c>
      <c r="S2664" s="180" t="s">
        <v>672</v>
      </c>
      <c r="T2664" s="180" t="s">
        <v>2098</v>
      </c>
      <c r="U2664" s="180" t="s">
        <v>673</v>
      </c>
      <c r="V2664" s="180" t="s">
        <v>3114</v>
      </c>
      <c r="W2664" s="180" t="s">
        <v>1150</v>
      </c>
      <c r="X2664" s="180" t="s">
        <v>8371</v>
      </c>
      <c r="Y2664" s="180" t="s">
        <v>8370</v>
      </c>
      <c r="Z2664" s="180" t="s">
        <v>373</v>
      </c>
    </row>
    <row r="2665" spans="14:26" x14ac:dyDescent="0.35">
      <c r="N2665" s="180" t="s">
        <v>3195</v>
      </c>
      <c r="O2665" s="180" t="s">
        <v>5987</v>
      </c>
      <c r="P2665" s="180" t="s">
        <v>163</v>
      </c>
      <c r="Q2665" s="180" t="s">
        <v>5986</v>
      </c>
      <c r="S2665" s="180" t="s">
        <v>672</v>
      </c>
      <c r="T2665" s="180" t="s">
        <v>2098</v>
      </c>
      <c r="U2665" s="180" t="s">
        <v>673</v>
      </c>
      <c r="V2665" s="180" t="s">
        <v>3114</v>
      </c>
      <c r="W2665" s="180" t="s">
        <v>1150</v>
      </c>
      <c r="X2665" s="180" t="s">
        <v>8369</v>
      </c>
      <c r="Y2665" s="180" t="s">
        <v>8368</v>
      </c>
      <c r="Z2665" s="180" t="s">
        <v>373</v>
      </c>
    </row>
    <row r="2666" spans="14:26" x14ac:dyDescent="0.35">
      <c r="N2666" s="180" t="s">
        <v>3195</v>
      </c>
      <c r="O2666" s="180" t="s">
        <v>5974</v>
      </c>
      <c r="P2666" s="180" t="s">
        <v>163</v>
      </c>
      <c r="Q2666" s="180" t="s">
        <v>5973</v>
      </c>
      <c r="S2666" s="180" t="s">
        <v>672</v>
      </c>
      <c r="T2666" s="180" t="s">
        <v>2098</v>
      </c>
      <c r="U2666" s="180" t="s">
        <v>673</v>
      </c>
      <c r="V2666" s="180" t="s">
        <v>3114</v>
      </c>
      <c r="W2666" s="180" t="s">
        <v>1150</v>
      </c>
      <c r="X2666" s="180" t="s">
        <v>8379</v>
      </c>
      <c r="Y2666" s="180" t="s">
        <v>8378</v>
      </c>
      <c r="Z2666" s="180" t="s">
        <v>373</v>
      </c>
    </row>
    <row r="2667" spans="14:26" x14ac:dyDescent="0.35">
      <c r="N2667" s="180" t="s">
        <v>3195</v>
      </c>
      <c r="O2667" s="180" t="s">
        <v>4751</v>
      </c>
      <c r="P2667" s="180" t="s">
        <v>163</v>
      </c>
      <c r="Q2667" s="180" t="s">
        <v>5981</v>
      </c>
      <c r="S2667" s="180" t="s">
        <v>672</v>
      </c>
      <c r="T2667" s="180" t="s">
        <v>2098</v>
      </c>
      <c r="U2667" s="180" t="s">
        <v>673</v>
      </c>
      <c r="V2667" s="180" t="s">
        <v>3114</v>
      </c>
      <c r="W2667" s="180" t="s">
        <v>1150</v>
      </c>
      <c r="X2667" s="180" t="s">
        <v>8365</v>
      </c>
      <c r="Y2667" s="180" t="s">
        <v>8364</v>
      </c>
      <c r="Z2667" s="180" t="s">
        <v>373</v>
      </c>
    </row>
    <row r="2668" spans="14:26" x14ac:dyDescent="0.35">
      <c r="N2668" s="180" t="s">
        <v>3195</v>
      </c>
      <c r="O2668" s="180" t="s">
        <v>5441</v>
      </c>
      <c r="P2668" s="180" t="s">
        <v>163</v>
      </c>
      <c r="Q2668" s="180" t="s">
        <v>5984</v>
      </c>
      <c r="S2668" s="180" t="s">
        <v>672</v>
      </c>
      <c r="T2668" s="180" t="s">
        <v>2098</v>
      </c>
      <c r="U2668" s="180" t="s">
        <v>673</v>
      </c>
      <c r="V2668" s="180" t="s">
        <v>3114</v>
      </c>
      <c r="W2668" s="180" t="s">
        <v>3118</v>
      </c>
      <c r="X2668" s="180" t="s">
        <v>8450</v>
      </c>
      <c r="Y2668" s="180" t="s">
        <v>3118</v>
      </c>
      <c r="Z2668" s="180" t="s">
        <v>375</v>
      </c>
    </row>
    <row r="2669" spans="14:26" x14ac:dyDescent="0.35">
      <c r="N2669" s="180" t="s">
        <v>3195</v>
      </c>
      <c r="O2669" s="180" t="s">
        <v>5978</v>
      </c>
      <c r="P2669" s="180" t="s">
        <v>163</v>
      </c>
      <c r="Q2669" s="180" t="s">
        <v>5977</v>
      </c>
      <c r="S2669" s="180" t="s">
        <v>672</v>
      </c>
      <c r="T2669" s="180" t="s">
        <v>2098</v>
      </c>
      <c r="U2669" s="180" t="s">
        <v>673</v>
      </c>
      <c r="V2669" s="180" t="s">
        <v>3114</v>
      </c>
      <c r="W2669" s="180" t="s">
        <v>3118</v>
      </c>
      <c r="X2669" s="180" t="s">
        <v>8444</v>
      </c>
      <c r="Y2669" s="180" t="s">
        <v>8443</v>
      </c>
      <c r="Z2669" s="180" t="s">
        <v>375</v>
      </c>
    </row>
    <row r="2670" spans="14:26" x14ac:dyDescent="0.35">
      <c r="N2670" s="180" t="s">
        <v>3195</v>
      </c>
      <c r="O2670" s="180" t="s">
        <v>618</v>
      </c>
      <c r="P2670" s="180" t="s">
        <v>163</v>
      </c>
      <c r="Q2670" s="180" t="s">
        <v>5970</v>
      </c>
      <c r="S2670" s="180" t="s">
        <v>672</v>
      </c>
      <c r="T2670" s="180" t="s">
        <v>2098</v>
      </c>
      <c r="U2670" s="180" t="s">
        <v>673</v>
      </c>
      <c r="V2670" s="180" t="s">
        <v>3114</v>
      </c>
      <c r="W2670" s="180" t="s">
        <v>3118</v>
      </c>
      <c r="X2670" s="180" t="s">
        <v>8448</v>
      </c>
      <c r="Y2670" s="180" t="s">
        <v>8447</v>
      </c>
      <c r="Z2670" s="180" t="s">
        <v>375</v>
      </c>
    </row>
    <row r="2671" spans="14:26" x14ac:dyDescent="0.35">
      <c r="N2671" s="180" t="s">
        <v>3195</v>
      </c>
      <c r="O2671" s="180" t="s">
        <v>3195</v>
      </c>
      <c r="P2671" s="180" t="s">
        <v>163</v>
      </c>
      <c r="Q2671" s="180" t="s">
        <v>5968</v>
      </c>
      <c r="S2671" s="180" t="s">
        <v>672</v>
      </c>
      <c r="T2671" s="180" t="s">
        <v>2098</v>
      </c>
      <c r="U2671" s="180" t="s">
        <v>673</v>
      </c>
      <c r="V2671" s="180" t="s">
        <v>3114</v>
      </c>
      <c r="W2671" s="180" t="s">
        <v>3118</v>
      </c>
      <c r="X2671" s="180" t="s">
        <v>8449</v>
      </c>
      <c r="Y2671" s="180" t="s">
        <v>1365</v>
      </c>
      <c r="Z2671" s="180" t="s">
        <v>375</v>
      </c>
    </row>
    <row r="2672" spans="14:26" x14ac:dyDescent="0.35">
      <c r="N2672" s="180" t="s">
        <v>3169</v>
      </c>
      <c r="O2672" s="180" t="s">
        <v>5231</v>
      </c>
      <c r="P2672" s="180" t="s">
        <v>88</v>
      </c>
      <c r="Q2672" s="180" t="s">
        <v>5230</v>
      </c>
      <c r="S2672" s="180" t="s">
        <v>672</v>
      </c>
      <c r="T2672" s="180" t="s">
        <v>2098</v>
      </c>
      <c r="U2672" s="180" t="s">
        <v>673</v>
      </c>
      <c r="V2672" s="180" t="s">
        <v>3114</v>
      </c>
      <c r="W2672" s="180" t="s">
        <v>3118</v>
      </c>
      <c r="X2672" s="180" t="s">
        <v>8446</v>
      </c>
      <c r="Y2672" s="180" t="s">
        <v>8445</v>
      </c>
      <c r="Z2672" s="180" t="s">
        <v>375</v>
      </c>
    </row>
    <row r="2673" spans="14:26" x14ac:dyDescent="0.35">
      <c r="N2673" s="180" t="s">
        <v>3169</v>
      </c>
      <c r="O2673" s="180" t="s">
        <v>5223</v>
      </c>
      <c r="P2673" s="180" t="s">
        <v>88</v>
      </c>
      <c r="Q2673" s="180" t="s">
        <v>5222</v>
      </c>
      <c r="S2673" s="180" t="s">
        <v>672</v>
      </c>
      <c r="T2673" s="180" t="s">
        <v>2098</v>
      </c>
      <c r="U2673" s="180" t="s">
        <v>673</v>
      </c>
      <c r="V2673" s="180" t="s">
        <v>3114</v>
      </c>
      <c r="W2673" s="180" t="s">
        <v>3118</v>
      </c>
      <c r="X2673" s="180" t="s">
        <v>8458</v>
      </c>
      <c r="Y2673" s="180" t="s">
        <v>8457</v>
      </c>
      <c r="Z2673" s="180" t="s">
        <v>375</v>
      </c>
    </row>
    <row r="2674" spans="14:26" x14ac:dyDescent="0.35">
      <c r="N2674" s="180" t="s">
        <v>3169</v>
      </c>
      <c r="O2674" s="180" t="s">
        <v>5227</v>
      </c>
      <c r="P2674" s="180" t="s">
        <v>88</v>
      </c>
      <c r="Q2674" s="180" t="s">
        <v>5226</v>
      </c>
      <c r="S2674" s="180" t="s">
        <v>672</v>
      </c>
      <c r="T2674" s="180" t="s">
        <v>2098</v>
      </c>
      <c r="U2674" s="180" t="s">
        <v>673</v>
      </c>
      <c r="V2674" s="180" t="s">
        <v>3114</v>
      </c>
      <c r="W2674" s="180" t="s">
        <v>3118</v>
      </c>
      <c r="X2674" s="180" t="s">
        <v>8460</v>
      </c>
      <c r="Y2674" s="180" t="s">
        <v>8459</v>
      </c>
      <c r="Z2674" s="180" t="s">
        <v>375</v>
      </c>
    </row>
    <row r="2675" spans="14:26" x14ac:dyDescent="0.35">
      <c r="N2675" s="180" t="s">
        <v>3169</v>
      </c>
      <c r="O2675" s="180" t="s">
        <v>3169</v>
      </c>
      <c r="P2675" s="180" t="s">
        <v>88</v>
      </c>
      <c r="Q2675" s="180" t="s">
        <v>5216</v>
      </c>
      <c r="S2675" s="180" t="s">
        <v>672</v>
      </c>
      <c r="T2675" s="180" t="s">
        <v>2098</v>
      </c>
      <c r="U2675" s="180" t="s">
        <v>673</v>
      </c>
      <c r="V2675" s="180" t="s">
        <v>3114</v>
      </c>
      <c r="W2675" s="180" t="s">
        <v>3118</v>
      </c>
      <c r="X2675" s="180" t="s">
        <v>8462</v>
      </c>
      <c r="Y2675" s="180" t="s">
        <v>8461</v>
      </c>
      <c r="Z2675" s="180" t="s">
        <v>375</v>
      </c>
    </row>
    <row r="2676" spans="14:26" x14ac:dyDescent="0.35">
      <c r="N2676" s="180" t="s">
        <v>3169</v>
      </c>
      <c r="O2676" s="180" t="s">
        <v>5219</v>
      </c>
      <c r="P2676" s="180" t="s">
        <v>88</v>
      </c>
      <c r="Q2676" s="180" t="s">
        <v>5218</v>
      </c>
      <c r="S2676" s="180" t="s">
        <v>672</v>
      </c>
      <c r="T2676" s="180" t="s">
        <v>2098</v>
      </c>
      <c r="U2676" s="180" t="s">
        <v>673</v>
      </c>
      <c r="V2676" s="180" t="s">
        <v>3114</v>
      </c>
      <c r="W2676" s="180" t="s">
        <v>3118</v>
      </c>
      <c r="X2676" s="180" t="s">
        <v>8452</v>
      </c>
      <c r="Y2676" s="180" t="s">
        <v>8451</v>
      </c>
      <c r="Z2676" s="180" t="s">
        <v>375</v>
      </c>
    </row>
    <row r="2677" spans="14:26" x14ac:dyDescent="0.35">
      <c r="N2677" s="180" t="s">
        <v>3194</v>
      </c>
      <c r="O2677" s="180" t="s">
        <v>824</v>
      </c>
      <c r="P2677" s="180" t="s">
        <v>165</v>
      </c>
      <c r="Q2677" s="180" t="s">
        <v>6003</v>
      </c>
      <c r="S2677" s="180" t="s">
        <v>672</v>
      </c>
      <c r="T2677" s="180" t="s">
        <v>2098</v>
      </c>
      <c r="U2677" s="180" t="s">
        <v>673</v>
      </c>
      <c r="V2677" s="180" t="s">
        <v>3114</v>
      </c>
      <c r="W2677" s="180" t="s">
        <v>3118</v>
      </c>
      <c r="X2677" s="180" t="s">
        <v>8454</v>
      </c>
      <c r="Y2677" s="180" t="s">
        <v>8453</v>
      </c>
      <c r="Z2677" s="180" t="s">
        <v>375</v>
      </c>
    </row>
    <row r="2678" spans="14:26" x14ac:dyDescent="0.35">
      <c r="N2678" s="180" t="s">
        <v>3194</v>
      </c>
      <c r="O2678" s="180" t="s">
        <v>6014</v>
      </c>
      <c r="P2678" s="180" t="s">
        <v>165</v>
      </c>
      <c r="Q2678" s="180" t="s">
        <v>6013</v>
      </c>
      <c r="S2678" s="180" t="s">
        <v>672</v>
      </c>
      <c r="T2678" s="180" t="s">
        <v>2098</v>
      </c>
      <c r="U2678" s="180" t="s">
        <v>673</v>
      </c>
      <c r="V2678" s="180" t="s">
        <v>3114</v>
      </c>
      <c r="W2678" s="180" t="s">
        <v>3118</v>
      </c>
      <c r="X2678" s="180" t="s">
        <v>8456</v>
      </c>
      <c r="Y2678" s="180" t="s">
        <v>8455</v>
      </c>
      <c r="Z2678" s="180" t="s">
        <v>375</v>
      </c>
    </row>
    <row r="2679" spans="14:26" x14ac:dyDescent="0.35">
      <c r="N2679" s="180" t="s">
        <v>3194</v>
      </c>
      <c r="O2679" s="180" t="s">
        <v>6001</v>
      </c>
      <c r="P2679" s="180" t="s">
        <v>165</v>
      </c>
      <c r="Q2679" s="180" t="s">
        <v>6000</v>
      </c>
      <c r="S2679" s="180" t="s">
        <v>672</v>
      </c>
      <c r="T2679" s="180" t="s">
        <v>2098</v>
      </c>
      <c r="U2679" s="180" t="s">
        <v>673</v>
      </c>
      <c r="V2679" s="180" t="s">
        <v>3114</v>
      </c>
      <c r="W2679" s="180" t="s">
        <v>3134</v>
      </c>
      <c r="X2679" s="180" t="s">
        <v>8481</v>
      </c>
      <c r="Y2679" s="180" t="s">
        <v>3134</v>
      </c>
      <c r="Z2679" s="180" t="s">
        <v>377</v>
      </c>
    </row>
    <row r="2680" spans="14:26" x14ac:dyDescent="0.35">
      <c r="N2680" s="180" t="s">
        <v>3194</v>
      </c>
      <c r="O2680" s="180" t="s">
        <v>6010</v>
      </c>
      <c r="P2680" s="180" t="s">
        <v>165</v>
      </c>
      <c r="Q2680" s="180" t="s">
        <v>6009</v>
      </c>
      <c r="S2680" s="180" t="s">
        <v>672</v>
      </c>
      <c r="T2680" s="180" t="s">
        <v>2098</v>
      </c>
      <c r="U2680" s="180" t="s">
        <v>673</v>
      </c>
      <c r="V2680" s="180" t="s">
        <v>3114</v>
      </c>
      <c r="W2680" s="180" t="s">
        <v>3134</v>
      </c>
      <c r="X2680" s="180" t="s">
        <v>8470</v>
      </c>
      <c r="Y2680" s="180" t="s">
        <v>8469</v>
      </c>
      <c r="Z2680" s="180" t="s">
        <v>377</v>
      </c>
    </row>
    <row r="2681" spans="14:26" x14ac:dyDescent="0.35">
      <c r="N2681" s="180" t="s">
        <v>3194</v>
      </c>
      <c r="O2681" s="180" t="s">
        <v>5998</v>
      </c>
      <c r="P2681" s="180" t="s">
        <v>165</v>
      </c>
      <c r="Q2681" s="180" t="s">
        <v>5997</v>
      </c>
      <c r="S2681" s="180" t="s">
        <v>672</v>
      </c>
      <c r="T2681" s="180" t="s">
        <v>2098</v>
      </c>
      <c r="U2681" s="180" t="s">
        <v>673</v>
      </c>
      <c r="V2681" s="180" t="s">
        <v>3114</v>
      </c>
      <c r="W2681" s="180" t="s">
        <v>3134</v>
      </c>
      <c r="X2681" s="180" t="s">
        <v>8473</v>
      </c>
      <c r="Y2681" s="180" t="s">
        <v>1488</v>
      </c>
      <c r="Z2681" s="180" t="s">
        <v>377</v>
      </c>
    </row>
    <row r="2682" spans="14:26" x14ac:dyDescent="0.35">
      <c r="N2682" s="180" t="s">
        <v>3194</v>
      </c>
      <c r="O2682" s="180" t="s">
        <v>5995</v>
      </c>
      <c r="P2682" s="180" t="s">
        <v>165</v>
      </c>
      <c r="Q2682" s="180" t="s">
        <v>5994</v>
      </c>
      <c r="S2682" s="180" t="s">
        <v>672</v>
      </c>
      <c r="T2682" s="180" t="s">
        <v>2098</v>
      </c>
      <c r="U2682" s="180" t="s">
        <v>673</v>
      </c>
      <c r="V2682" s="180" t="s">
        <v>3114</v>
      </c>
      <c r="W2682" s="180" t="s">
        <v>3134</v>
      </c>
      <c r="X2682" s="180" t="s">
        <v>8477</v>
      </c>
      <c r="Y2682" s="180" t="s">
        <v>8476</v>
      </c>
      <c r="Z2682" s="180" t="s">
        <v>377</v>
      </c>
    </row>
    <row r="2683" spans="14:26" x14ac:dyDescent="0.35">
      <c r="N2683" s="180" t="s">
        <v>3194</v>
      </c>
      <c r="O2683" s="180" t="s">
        <v>6006</v>
      </c>
      <c r="P2683" s="180" t="s">
        <v>165</v>
      </c>
      <c r="Q2683" s="180" t="s">
        <v>6005</v>
      </c>
      <c r="S2683" s="180" t="s">
        <v>672</v>
      </c>
      <c r="T2683" s="180" t="s">
        <v>2098</v>
      </c>
      <c r="U2683" s="180" t="s">
        <v>673</v>
      </c>
      <c r="V2683" s="180" t="s">
        <v>3114</v>
      </c>
      <c r="W2683" s="180" t="s">
        <v>3134</v>
      </c>
      <c r="X2683" s="180" t="s">
        <v>8479</v>
      </c>
      <c r="Y2683" s="180" t="s">
        <v>8478</v>
      </c>
      <c r="Z2683" s="180" t="s">
        <v>377</v>
      </c>
    </row>
    <row r="2684" spans="14:26" x14ac:dyDescent="0.35">
      <c r="N2684" s="180" t="s">
        <v>3263</v>
      </c>
      <c r="O2684" s="180" t="s">
        <v>7338</v>
      </c>
      <c r="P2684" s="180" t="s">
        <v>44</v>
      </c>
      <c r="Q2684" s="180" t="s">
        <v>7388</v>
      </c>
      <c r="S2684" s="180" t="s">
        <v>672</v>
      </c>
      <c r="T2684" s="180" t="s">
        <v>2098</v>
      </c>
      <c r="U2684" s="180" t="s">
        <v>673</v>
      </c>
      <c r="V2684" s="180" t="s">
        <v>3114</v>
      </c>
      <c r="W2684" s="180" t="s">
        <v>3134</v>
      </c>
      <c r="X2684" s="180" t="s">
        <v>8468</v>
      </c>
      <c r="Y2684" s="180" t="s">
        <v>8467</v>
      </c>
      <c r="Z2684" s="180" t="s">
        <v>377</v>
      </c>
    </row>
    <row r="2685" spans="14:26" x14ac:dyDescent="0.35">
      <c r="N2685" s="180" t="s">
        <v>3263</v>
      </c>
      <c r="O2685" s="180" t="s">
        <v>3962</v>
      </c>
      <c r="P2685" s="180" t="s">
        <v>44</v>
      </c>
      <c r="Q2685" s="180" t="s">
        <v>7375</v>
      </c>
      <c r="S2685" s="180" t="s">
        <v>672</v>
      </c>
      <c r="T2685" s="180" t="s">
        <v>2098</v>
      </c>
      <c r="U2685" s="180" t="s">
        <v>673</v>
      </c>
      <c r="V2685" s="180" t="s">
        <v>3114</v>
      </c>
      <c r="W2685" s="180" t="s">
        <v>3134</v>
      </c>
      <c r="X2685" s="180" t="s">
        <v>8464</v>
      </c>
      <c r="Y2685" s="180" t="s">
        <v>8463</v>
      </c>
      <c r="Z2685" s="180" t="s">
        <v>377</v>
      </c>
    </row>
    <row r="2686" spans="14:26" x14ac:dyDescent="0.35">
      <c r="N2686" s="180" t="s">
        <v>3263</v>
      </c>
      <c r="O2686" s="180" t="s">
        <v>6772</v>
      </c>
      <c r="P2686" s="180" t="s">
        <v>44</v>
      </c>
      <c r="Q2686" s="180" t="s">
        <v>7374</v>
      </c>
      <c r="S2686" s="180" t="s">
        <v>672</v>
      </c>
      <c r="T2686" s="180" t="s">
        <v>2098</v>
      </c>
      <c r="U2686" s="180" t="s">
        <v>673</v>
      </c>
      <c r="V2686" s="180" t="s">
        <v>3114</v>
      </c>
      <c r="W2686" s="180" t="s">
        <v>3134</v>
      </c>
      <c r="X2686" s="180" t="s">
        <v>8472</v>
      </c>
      <c r="Y2686" s="180" t="s">
        <v>8471</v>
      </c>
      <c r="Z2686" s="180" t="s">
        <v>377</v>
      </c>
    </row>
    <row r="2687" spans="14:26" x14ac:dyDescent="0.35">
      <c r="N2687" s="180" t="s">
        <v>3263</v>
      </c>
      <c r="O2687" s="180" t="s">
        <v>1123</v>
      </c>
      <c r="P2687" s="180" t="s">
        <v>44</v>
      </c>
      <c r="Q2687" s="180" t="s">
        <v>7380</v>
      </c>
      <c r="S2687" s="180" t="s">
        <v>672</v>
      </c>
      <c r="T2687" s="180" t="s">
        <v>2098</v>
      </c>
      <c r="U2687" s="180" t="s">
        <v>673</v>
      </c>
      <c r="V2687" s="180" t="s">
        <v>3114</v>
      </c>
      <c r="W2687" s="180" t="s">
        <v>3134</v>
      </c>
      <c r="X2687" s="180" t="s">
        <v>8484</v>
      </c>
      <c r="Y2687" s="180" t="s">
        <v>4333</v>
      </c>
      <c r="Z2687" s="180" t="s">
        <v>377</v>
      </c>
    </row>
    <row r="2688" spans="14:26" x14ac:dyDescent="0.35">
      <c r="N2688" s="180" t="s">
        <v>3263</v>
      </c>
      <c r="O2688" s="180" t="s">
        <v>5803</v>
      </c>
      <c r="P2688" s="180" t="s">
        <v>44</v>
      </c>
      <c r="Q2688" s="180" t="s">
        <v>7385</v>
      </c>
      <c r="S2688" s="180" t="s">
        <v>672</v>
      </c>
      <c r="T2688" s="180" t="s">
        <v>2098</v>
      </c>
      <c r="U2688" s="180" t="s">
        <v>673</v>
      </c>
      <c r="V2688" s="180" t="s">
        <v>3114</v>
      </c>
      <c r="W2688" s="180" t="s">
        <v>3134</v>
      </c>
      <c r="X2688" s="180" t="s">
        <v>8475</v>
      </c>
      <c r="Y2688" s="180" t="s">
        <v>8474</v>
      </c>
      <c r="Z2688" s="180" t="s">
        <v>377</v>
      </c>
    </row>
    <row r="2689" spans="14:26" x14ac:dyDescent="0.35">
      <c r="N2689" s="180" t="s">
        <v>3263</v>
      </c>
      <c r="O2689" s="180" t="s">
        <v>7371</v>
      </c>
      <c r="P2689" s="180" t="s">
        <v>44</v>
      </c>
      <c r="Q2689" s="180" t="s">
        <v>7370</v>
      </c>
      <c r="S2689" s="180" t="s">
        <v>672</v>
      </c>
      <c r="T2689" s="180" t="s">
        <v>2098</v>
      </c>
      <c r="U2689" s="180" t="s">
        <v>673</v>
      </c>
      <c r="V2689" s="180" t="s">
        <v>3114</v>
      </c>
      <c r="W2689" s="180" t="s">
        <v>3134</v>
      </c>
      <c r="X2689" s="180" t="s">
        <v>8466</v>
      </c>
      <c r="Y2689" s="180" t="s">
        <v>8465</v>
      </c>
      <c r="Z2689" s="180" t="s">
        <v>377</v>
      </c>
    </row>
    <row r="2690" spans="14:26" x14ac:dyDescent="0.35">
      <c r="N2690" s="180" t="s">
        <v>3263</v>
      </c>
      <c r="O2690" s="180" t="s">
        <v>4016</v>
      </c>
      <c r="P2690" s="180" t="s">
        <v>44</v>
      </c>
      <c r="Q2690" s="180" t="s">
        <v>7376</v>
      </c>
      <c r="S2690" s="180" t="s">
        <v>672</v>
      </c>
      <c r="T2690" s="180" t="s">
        <v>2098</v>
      </c>
      <c r="U2690" s="180" t="s">
        <v>673</v>
      </c>
      <c r="V2690" s="180" t="s">
        <v>3114</v>
      </c>
      <c r="W2690" s="180" t="s">
        <v>3134</v>
      </c>
      <c r="X2690" s="180" t="s">
        <v>8486</v>
      </c>
      <c r="Y2690" s="180" t="s">
        <v>8485</v>
      </c>
      <c r="Z2690" s="180" t="s">
        <v>377</v>
      </c>
    </row>
    <row r="2691" spans="14:26" x14ac:dyDescent="0.35">
      <c r="N2691" s="180" t="s">
        <v>3263</v>
      </c>
      <c r="O2691" s="180" t="s">
        <v>7392</v>
      </c>
      <c r="P2691" s="180" t="s">
        <v>44</v>
      </c>
      <c r="Q2691" s="180" t="s">
        <v>7391</v>
      </c>
      <c r="S2691" s="180" t="s">
        <v>672</v>
      </c>
      <c r="T2691" s="180" t="s">
        <v>2098</v>
      </c>
      <c r="U2691" s="180" t="s">
        <v>673</v>
      </c>
      <c r="V2691" s="180" t="s">
        <v>3114</v>
      </c>
      <c r="W2691" s="180" t="s">
        <v>3134</v>
      </c>
      <c r="X2691" s="180" t="s">
        <v>8480</v>
      </c>
      <c r="Y2691" s="180" t="s">
        <v>4417</v>
      </c>
      <c r="Z2691" s="180" t="s">
        <v>377</v>
      </c>
    </row>
    <row r="2692" spans="14:26" x14ac:dyDescent="0.35">
      <c r="N2692" s="180" t="s">
        <v>3263</v>
      </c>
      <c r="O2692" s="180" t="s">
        <v>7378</v>
      </c>
      <c r="P2692" s="180" t="s">
        <v>44</v>
      </c>
      <c r="Q2692" s="180" t="s">
        <v>7377</v>
      </c>
      <c r="S2692" s="180" t="s">
        <v>672</v>
      </c>
      <c r="T2692" s="180" t="s">
        <v>2098</v>
      </c>
      <c r="U2692" s="180" t="s">
        <v>673</v>
      </c>
      <c r="V2692" s="180" t="s">
        <v>3114</v>
      </c>
      <c r="W2692" s="180" t="s">
        <v>3134</v>
      </c>
      <c r="X2692" s="180" t="s">
        <v>8483</v>
      </c>
      <c r="Y2692" s="180" t="s">
        <v>8482</v>
      </c>
      <c r="Z2692" s="180" t="s">
        <v>377</v>
      </c>
    </row>
    <row r="2693" spans="14:26" x14ac:dyDescent="0.35">
      <c r="N2693" s="180" t="s">
        <v>3263</v>
      </c>
      <c r="O2693" s="180" t="s">
        <v>4084</v>
      </c>
      <c r="P2693" s="180" t="s">
        <v>44</v>
      </c>
      <c r="Q2693" s="180" t="s">
        <v>7379</v>
      </c>
      <c r="S2693" s="180" t="s">
        <v>672</v>
      </c>
      <c r="T2693" s="180" t="s">
        <v>2098</v>
      </c>
      <c r="U2693" s="180" t="s">
        <v>673</v>
      </c>
      <c r="V2693" s="180" t="s">
        <v>3114</v>
      </c>
      <c r="W2693" s="180" t="s">
        <v>3115</v>
      </c>
      <c r="X2693" s="180" t="s">
        <v>8501</v>
      </c>
      <c r="Y2693" s="180" t="s">
        <v>3115</v>
      </c>
      <c r="Z2693" s="180" t="s">
        <v>379</v>
      </c>
    </row>
    <row r="2694" spans="14:26" x14ac:dyDescent="0.35">
      <c r="N2694" s="180" t="s">
        <v>3263</v>
      </c>
      <c r="O2694" s="180" t="s">
        <v>7382</v>
      </c>
      <c r="P2694" s="180" t="s">
        <v>44</v>
      </c>
      <c r="Q2694" s="180" t="s">
        <v>7381</v>
      </c>
      <c r="S2694" s="180" t="s">
        <v>672</v>
      </c>
      <c r="T2694" s="180" t="s">
        <v>2098</v>
      </c>
      <c r="U2694" s="180" t="s">
        <v>673</v>
      </c>
      <c r="V2694" s="180" t="s">
        <v>3114</v>
      </c>
      <c r="W2694" s="180" t="s">
        <v>3115</v>
      </c>
      <c r="X2694" s="180" t="s">
        <v>8492</v>
      </c>
      <c r="Y2694" s="180" t="s">
        <v>8491</v>
      </c>
      <c r="Z2694" s="180" t="s">
        <v>379</v>
      </c>
    </row>
    <row r="2695" spans="14:26" x14ac:dyDescent="0.35">
      <c r="N2695" s="180" t="s">
        <v>3263</v>
      </c>
      <c r="O2695" s="180" t="s">
        <v>7373</v>
      </c>
      <c r="P2695" s="180" t="s">
        <v>44</v>
      </c>
      <c r="Q2695" s="180" t="s">
        <v>7372</v>
      </c>
      <c r="S2695" s="180" t="s">
        <v>672</v>
      </c>
      <c r="T2695" s="180" t="s">
        <v>2098</v>
      </c>
      <c r="U2695" s="180" t="s">
        <v>673</v>
      </c>
      <c r="V2695" s="180" t="s">
        <v>3114</v>
      </c>
      <c r="W2695" s="180" t="s">
        <v>3115</v>
      </c>
      <c r="X2695" s="180" t="s">
        <v>8496</v>
      </c>
      <c r="Y2695" s="180" t="s">
        <v>8495</v>
      </c>
      <c r="Z2695" s="180" t="s">
        <v>379</v>
      </c>
    </row>
    <row r="2696" spans="14:26" x14ac:dyDescent="0.35">
      <c r="N2696" s="180" t="s">
        <v>3263</v>
      </c>
      <c r="O2696" s="180" t="s">
        <v>3263</v>
      </c>
      <c r="P2696" s="180" t="s">
        <v>44</v>
      </c>
      <c r="Q2696" s="180" t="s">
        <v>7369</v>
      </c>
      <c r="S2696" s="180" t="s">
        <v>672</v>
      </c>
      <c r="T2696" s="180" t="s">
        <v>2098</v>
      </c>
      <c r="U2696" s="180" t="s">
        <v>673</v>
      </c>
      <c r="V2696" s="180" t="s">
        <v>3114</v>
      </c>
      <c r="W2696" s="180" t="s">
        <v>3115</v>
      </c>
      <c r="X2696" s="180" t="s">
        <v>8498</v>
      </c>
      <c r="Y2696" s="180" t="s">
        <v>8497</v>
      </c>
      <c r="Z2696" s="180" t="s">
        <v>379</v>
      </c>
    </row>
    <row r="2697" spans="14:26" x14ac:dyDescent="0.35">
      <c r="N2697" s="180" t="s">
        <v>3057</v>
      </c>
      <c r="O2697" s="180" t="s">
        <v>8743</v>
      </c>
      <c r="P2697" s="180" t="s">
        <v>240</v>
      </c>
      <c r="Q2697" s="180" t="s">
        <v>8742</v>
      </c>
      <c r="S2697" s="180" t="s">
        <v>672</v>
      </c>
      <c r="T2697" s="180" t="s">
        <v>2098</v>
      </c>
      <c r="U2697" s="180" t="s">
        <v>673</v>
      </c>
      <c r="V2697" s="180" t="s">
        <v>3114</v>
      </c>
      <c r="W2697" s="180" t="s">
        <v>3115</v>
      </c>
      <c r="X2697" s="180" t="s">
        <v>8490</v>
      </c>
      <c r="Y2697" s="180" t="s">
        <v>8489</v>
      </c>
      <c r="Z2697" s="180" t="s">
        <v>379</v>
      </c>
    </row>
    <row r="2698" spans="14:26" x14ac:dyDescent="0.35">
      <c r="N2698" s="180" t="s">
        <v>3057</v>
      </c>
      <c r="O2698" s="180" t="s">
        <v>4515</v>
      </c>
      <c r="P2698" s="180" t="s">
        <v>240</v>
      </c>
      <c r="Q2698" s="180" t="s">
        <v>8744</v>
      </c>
      <c r="S2698" s="180" t="s">
        <v>672</v>
      </c>
      <c r="T2698" s="180" t="s">
        <v>2098</v>
      </c>
      <c r="U2698" s="180" t="s">
        <v>673</v>
      </c>
      <c r="V2698" s="180" t="s">
        <v>3114</v>
      </c>
      <c r="W2698" s="180" t="s">
        <v>3115</v>
      </c>
      <c r="X2698" s="180" t="s">
        <v>8503</v>
      </c>
      <c r="Y2698" s="180" t="s">
        <v>8502</v>
      </c>
      <c r="Z2698" s="180" t="s">
        <v>379</v>
      </c>
    </row>
    <row r="2699" spans="14:26" x14ac:dyDescent="0.35">
      <c r="N2699" s="180" t="s">
        <v>3057</v>
      </c>
      <c r="O2699" s="180" t="s">
        <v>4406</v>
      </c>
      <c r="P2699" s="180" t="s">
        <v>240</v>
      </c>
      <c r="Q2699" s="180" t="s">
        <v>8739</v>
      </c>
      <c r="S2699" s="180" t="s">
        <v>672</v>
      </c>
      <c r="T2699" s="180" t="s">
        <v>2098</v>
      </c>
      <c r="U2699" s="180" t="s">
        <v>673</v>
      </c>
      <c r="V2699" s="180" t="s">
        <v>3114</v>
      </c>
      <c r="W2699" s="180" t="s">
        <v>3115</v>
      </c>
      <c r="X2699" s="180" t="s">
        <v>8488</v>
      </c>
      <c r="Y2699" s="180" t="s">
        <v>8487</v>
      </c>
      <c r="Z2699" s="180" t="s">
        <v>379</v>
      </c>
    </row>
    <row r="2700" spans="14:26" x14ac:dyDescent="0.35">
      <c r="N2700" s="180" t="s">
        <v>3057</v>
      </c>
      <c r="O2700" s="180" t="s">
        <v>3078</v>
      </c>
      <c r="P2700" s="180" t="s">
        <v>240</v>
      </c>
      <c r="Q2700" s="180" t="s">
        <v>8749</v>
      </c>
      <c r="S2700" s="180" t="s">
        <v>672</v>
      </c>
      <c r="T2700" s="180" t="s">
        <v>2098</v>
      </c>
      <c r="U2700" s="180" t="s">
        <v>673</v>
      </c>
      <c r="V2700" s="180" t="s">
        <v>3114</v>
      </c>
      <c r="W2700" s="180" t="s">
        <v>3115</v>
      </c>
      <c r="X2700" s="180" t="s">
        <v>8494</v>
      </c>
      <c r="Y2700" s="180" t="s">
        <v>8493</v>
      </c>
      <c r="Z2700" s="180" t="s">
        <v>379</v>
      </c>
    </row>
    <row r="2701" spans="14:26" x14ac:dyDescent="0.35">
      <c r="N2701" s="180" t="s">
        <v>3057</v>
      </c>
      <c r="O2701" s="180" t="s">
        <v>3107</v>
      </c>
      <c r="P2701" s="180" t="s">
        <v>240</v>
      </c>
      <c r="Q2701" s="180" t="s">
        <v>8747</v>
      </c>
      <c r="S2701" s="180" t="s">
        <v>672</v>
      </c>
      <c r="T2701" s="180" t="s">
        <v>2098</v>
      </c>
      <c r="U2701" s="180" t="s">
        <v>673</v>
      </c>
      <c r="V2701" s="180" t="s">
        <v>3114</v>
      </c>
      <c r="W2701" s="180" t="s">
        <v>3115</v>
      </c>
      <c r="X2701" s="180" t="s">
        <v>8500</v>
      </c>
      <c r="Y2701" s="180" t="s">
        <v>8499</v>
      </c>
      <c r="Z2701" s="180" t="s">
        <v>379</v>
      </c>
    </row>
    <row r="2702" spans="14:26" x14ac:dyDescent="0.35">
      <c r="N2702" s="180" t="s">
        <v>3057</v>
      </c>
      <c r="O2702" s="180" t="s">
        <v>8741</v>
      </c>
      <c r="P2702" s="180" t="s">
        <v>240</v>
      </c>
      <c r="Q2702" s="180" t="s">
        <v>8740</v>
      </c>
      <c r="S2702" s="180" t="s">
        <v>672</v>
      </c>
      <c r="T2702" s="180" t="s">
        <v>2098</v>
      </c>
      <c r="U2702" s="180" t="s">
        <v>673</v>
      </c>
      <c r="V2702" s="180" t="s">
        <v>3114</v>
      </c>
      <c r="W2702" s="180" t="s">
        <v>3122</v>
      </c>
      <c r="X2702" s="180" t="s">
        <v>8521</v>
      </c>
      <c r="Y2702" s="180" t="s">
        <v>8520</v>
      </c>
      <c r="Z2702" s="180" t="s">
        <v>381</v>
      </c>
    </row>
    <row r="2703" spans="14:26" x14ac:dyDescent="0.35">
      <c r="N2703" s="180" t="s">
        <v>3057</v>
      </c>
      <c r="O2703" s="180" t="s">
        <v>8643</v>
      </c>
      <c r="P2703" s="180" t="s">
        <v>240</v>
      </c>
      <c r="Q2703" s="180" t="s">
        <v>8737</v>
      </c>
      <c r="S2703" s="180" t="s">
        <v>672</v>
      </c>
      <c r="T2703" s="180" t="s">
        <v>2098</v>
      </c>
      <c r="U2703" s="180" t="s">
        <v>673</v>
      </c>
      <c r="V2703" s="180" t="s">
        <v>3114</v>
      </c>
      <c r="W2703" s="180" t="s">
        <v>3122</v>
      </c>
      <c r="X2703" s="180" t="s">
        <v>8518</v>
      </c>
      <c r="Y2703" s="180" t="s">
        <v>7709</v>
      </c>
      <c r="Z2703" s="180" t="s">
        <v>381</v>
      </c>
    </row>
    <row r="2704" spans="14:26" x14ac:dyDescent="0.35">
      <c r="N2704" s="180" t="s">
        <v>3057</v>
      </c>
      <c r="O2704" s="180" t="s">
        <v>4586</v>
      </c>
      <c r="P2704" s="180" t="s">
        <v>240</v>
      </c>
      <c r="Q2704" s="180" t="s">
        <v>8734</v>
      </c>
      <c r="S2704" s="180" t="s">
        <v>672</v>
      </c>
      <c r="T2704" s="180" t="s">
        <v>2098</v>
      </c>
      <c r="U2704" s="180" t="s">
        <v>673</v>
      </c>
      <c r="V2704" s="180" t="s">
        <v>3114</v>
      </c>
      <c r="W2704" s="180" t="s">
        <v>3122</v>
      </c>
      <c r="X2704" s="180" t="s">
        <v>8519</v>
      </c>
      <c r="Y2704" s="180" t="s">
        <v>708</v>
      </c>
      <c r="Z2704" s="180" t="s">
        <v>381</v>
      </c>
    </row>
    <row r="2705" spans="14:26" x14ac:dyDescent="0.35">
      <c r="N2705" s="180" t="s">
        <v>3057</v>
      </c>
      <c r="O2705" s="180" t="s">
        <v>3071</v>
      </c>
      <c r="P2705" s="180" t="s">
        <v>240</v>
      </c>
      <c r="Q2705" s="180" t="s">
        <v>8738</v>
      </c>
      <c r="S2705" s="180" t="s">
        <v>672</v>
      </c>
      <c r="T2705" s="180" t="s">
        <v>2098</v>
      </c>
      <c r="U2705" s="180" t="s">
        <v>673</v>
      </c>
      <c r="V2705" s="180" t="s">
        <v>3114</v>
      </c>
      <c r="W2705" s="180" t="s">
        <v>3122</v>
      </c>
      <c r="X2705" s="180" t="s">
        <v>8530</v>
      </c>
      <c r="Y2705" s="180" t="s">
        <v>2944</v>
      </c>
      <c r="Z2705" s="180" t="s">
        <v>381</v>
      </c>
    </row>
    <row r="2706" spans="14:26" x14ac:dyDescent="0.35">
      <c r="N2706" s="180" t="s">
        <v>3057</v>
      </c>
      <c r="O2706" s="180" t="s">
        <v>8736</v>
      </c>
      <c r="P2706" s="180" t="s">
        <v>240</v>
      </c>
      <c r="Q2706" s="180" t="s">
        <v>8735</v>
      </c>
      <c r="S2706" s="180" t="s">
        <v>672</v>
      </c>
      <c r="T2706" s="180" t="s">
        <v>2098</v>
      </c>
      <c r="U2706" s="180" t="s">
        <v>673</v>
      </c>
      <c r="V2706" s="180" t="s">
        <v>3114</v>
      </c>
      <c r="W2706" s="180" t="s">
        <v>3122</v>
      </c>
      <c r="X2706" s="180" t="s">
        <v>8527</v>
      </c>
      <c r="Y2706" s="180" t="s">
        <v>8526</v>
      </c>
      <c r="Z2706" s="180" t="s">
        <v>381</v>
      </c>
    </row>
    <row r="2707" spans="14:26" x14ac:dyDescent="0.35">
      <c r="N2707" s="180" t="s">
        <v>3057</v>
      </c>
      <c r="O2707" s="180" t="s">
        <v>8746</v>
      </c>
      <c r="P2707" s="180" t="s">
        <v>240</v>
      </c>
      <c r="Q2707" s="180" t="s">
        <v>8745</v>
      </c>
      <c r="S2707" s="180" t="s">
        <v>672</v>
      </c>
      <c r="T2707" s="180" t="s">
        <v>2098</v>
      </c>
      <c r="U2707" s="180" t="s">
        <v>673</v>
      </c>
      <c r="V2707" s="180" t="s">
        <v>3114</v>
      </c>
      <c r="W2707" s="180" t="s">
        <v>3122</v>
      </c>
      <c r="X2707" s="180" t="s">
        <v>8517</v>
      </c>
      <c r="Y2707" s="180" t="s">
        <v>8516</v>
      </c>
      <c r="Z2707" s="180" t="s">
        <v>381</v>
      </c>
    </row>
    <row r="2708" spans="14:26" x14ac:dyDescent="0.35">
      <c r="N2708" s="180" t="s">
        <v>3057</v>
      </c>
      <c r="O2708" s="180" t="s">
        <v>4127</v>
      </c>
      <c r="P2708" s="180" t="s">
        <v>240</v>
      </c>
      <c r="Q2708" s="180" t="s">
        <v>8748</v>
      </c>
      <c r="S2708" s="180" t="s">
        <v>672</v>
      </c>
      <c r="T2708" s="180" t="s">
        <v>2098</v>
      </c>
      <c r="U2708" s="180" t="s">
        <v>673</v>
      </c>
      <c r="V2708" s="180" t="s">
        <v>3114</v>
      </c>
      <c r="W2708" s="180" t="s">
        <v>3122</v>
      </c>
      <c r="X2708" s="180" t="s">
        <v>8531</v>
      </c>
      <c r="Y2708" s="180" t="s">
        <v>3201</v>
      </c>
      <c r="Z2708" s="180" t="s">
        <v>381</v>
      </c>
    </row>
    <row r="2709" spans="14:26" x14ac:dyDescent="0.35">
      <c r="N2709" s="180" t="s">
        <v>3057</v>
      </c>
      <c r="O2709" s="180" t="s">
        <v>3057</v>
      </c>
      <c r="P2709" s="180" t="s">
        <v>240</v>
      </c>
      <c r="Q2709" s="180" t="s">
        <v>8733</v>
      </c>
      <c r="S2709" s="180" t="s">
        <v>672</v>
      </c>
      <c r="T2709" s="180" t="s">
        <v>2098</v>
      </c>
      <c r="U2709" s="180" t="s">
        <v>673</v>
      </c>
      <c r="V2709" s="180" t="s">
        <v>3114</v>
      </c>
      <c r="W2709" s="180" t="s">
        <v>3122</v>
      </c>
      <c r="X2709" s="180" t="s">
        <v>8515</v>
      </c>
      <c r="Y2709" s="180" t="s">
        <v>8514</v>
      </c>
      <c r="Z2709" s="180" t="s">
        <v>381</v>
      </c>
    </row>
    <row r="2710" spans="14:26" x14ac:dyDescent="0.35">
      <c r="N2710" s="180" t="s">
        <v>3204</v>
      </c>
      <c r="O2710" s="180" t="s">
        <v>6036</v>
      </c>
      <c r="P2710" s="180" t="s">
        <v>167</v>
      </c>
      <c r="Q2710" s="180" t="s">
        <v>6035</v>
      </c>
      <c r="S2710" s="180" t="s">
        <v>672</v>
      </c>
      <c r="T2710" s="180" t="s">
        <v>2098</v>
      </c>
      <c r="U2710" s="180" t="s">
        <v>673</v>
      </c>
      <c r="V2710" s="180" t="s">
        <v>3114</v>
      </c>
      <c r="W2710" s="180" t="s">
        <v>3122</v>
      </c>
      <c r="X2710" s="180" t="s">
        <v>8525</v>
      </c>
      <c r="Y2710" s="180" t="s">
        <v>8524</v>
      </c>
      <c r="Z2710" s="180" t="s">
        <v>381</v>
      </c>
    </row>
    <row r="2711" spans="14:26" x14ac:dyDescent="0.35">
      <c r="N2711" s="180" t="s">
        <v>3204</v>
      </c>
      <c r="O2711" s="180" t="s">
        <v>3971</v>
      </c>
      <c r="P2711" s="180" t="s">
        <v>167</v>
      </c>
      <c r="Q2711" s="180" t="s">
        <v>6021</v>
      </c>
      <c r="S2711" s="180" t="s">
        <v>672</v>
      </c>
      <c r="T2711" s="180" t="s">
        <v>2098</v>
      </c>
      <c r="U2711" s="180" t="s">
        <v>673</v>
      </c>
      <c r="V2711" s="180" t="s">
        <v>3114</v>
      </c>
      <c r="W2711" s="180" t="s">
        <v>3122</v>
      </c>
      <c r="X2711" s="180" t="s">
        <v>8523</v>
      </c>
      <c r="Y2711" s="180" t="s">
        <v>8522</v>
      </c>
      <c r="Z2711" s="180" t="s">
        <v>381</v>
      </c>
    </row>
    <row r="2712" spans="14:26" x14ac:dyDescent="0.35">
      <c r="N2712" s="180" t="s">
        <v>3204</v>
      </c>
      <c r="O2712" s="180" t="s">
        <v>3223</v>
      </c>
      <c r="P2712" s="180" t="s">
        <v>167</v>
      </c>
      <c r="Q2712" s="180" t="s">
        <v>6033</v>
      </c>
      <c r="S2712" s="180" t="s">
        <v>672</v>
      </c>
      <c r="T2712" s="180" t="s">
        <v>2098</v>
      </c>
      <c r="U2712" s="180" t="s">
        <v>673</v>
      </c>
      <c r="V2712" s="180" t="s">
        <v>3114</v>
      </c>
      <c r="W2712" s="180" t="s">
        <v>3122</v>
      </c>
      <c r="X2712" s="180" t="s">
        <v>8511</v>
      </c>
      <c r="Y2712" s="180" t="s">
        <v>5170</v>
      </c>
      <c r="Z2712" s="180" t="s">
        <v>381</v>
      </c>
    </row>
    <row r="2713" spans="14:26" x14ac:dyDescent="0.35">
      <c r="N2713" s="180" t="s">
        <v>3204</v>
      </c>
      <c r="O2713" s="180" t="s">
        <v>6018</v>
      </c>
      <c r="P2713" s="180" t="s">
        <v>167</v>
      </c>
      <c r="Q2713" s="180" t="s">
        <v>6017</v>
      </c>
      <c r="S2713" s="180" t="s">
        <v>672</v>
      </c>
      <c r="T2713" s="180" t="s">
        <v>2098</v>
      </c>
      <c r="U2713" s="180" t="s">
        <v>673</v>
      </c>
      <c r="V2713" s="180" t="s">
        <v>3114</v>
      </c>
      <c r="W2713" s="180" t="s">
        <v>3122</v>
      </c>
      <c r="X2713" s="180" t="s">
        <v>8529</v>
      </c>
      <c r="Y2713" s="180" t="s">
        <v>8528</v>
      </c>
      <c r="Z2713" s="180" t="s">
        <v>381</v>
      </c>
    </row>
    <row r="2714" spans="14:26" x14ac:dyDescent="0.35">
      <c r="N2714" s="180" t="s">
        <v>3204</v>
      </c>
      <c r="O2714" s="180" t="s">
        <v>6024</v>
      </c>
      <c r="P2714" s="180" t="s">
        <v>167</v>
      </c>
      <c r="Q2714" s="180" t="s">
        <v>6023</v>
      </c>
      <c r="S2714" s="180" t="s">
        <v>672</v>
      </c>
      <c r="T2714" s="180" t="s">
        <v>2098</v>
      </c>
      <c r="U2714" s="180" t="s">
        <v>673</v>
      </c>
      <c r="V2714" s="180" t="s">
        <v>3114</v>
      </c>
      <c r="W2714" s="180" t="s">
        <v>3122</v>
      </c>
      <c r="X2714" s="180" t="s">
        <v>8513</v>
      </c>
      <c r="Y2714" s="180" t="s">
        <v>8512</v>
      </c>
      <c r="Z2714" s="180" t="s">
        <v>381</v>
      </c>
    </row>
    <row r="2715" spans="14:26" x14ac:dyDescent="0.35">
      <c r="N2715" s="180" t="s">
        <v>3204</v>
      </c>
      <c r="O2715" s="180" t="s">
        <v>6027</v>
      </c>
      <c r="P2715" s="180" t="s">
        <v>167</v>
      </c>
      <c r="Q2715" s="180" t="s">
        <v>6026</v>
      </c>
      <c r="S2715" s="180" t="s">
        <v>672</v>
      </c>
      <c r="T2715" s="180" t="s">
        <v>2098</v>
      </c>
      <c r="U2715" s="180" t="s">
        <v>673</v>
      </c>
      <c r="V2715" s="180" t="s">
        <v>3114</v>
      </c>
      <c r="W2715" s="180" t="s">
        <v>3124</v>
      </c>
      <c r="X2715" s="180" t="s">
        <v>8645</v>
      </c>
      <c r="Y2715" s="180" t="s">
        <v>8644</v>
      </c>
      <c r="Z2715" s="180" t="s">
        <v>385</v>
      </c>
    </row>
    <row r="2716" spans="14:26" x14ac:dyDescent="0.35">
      <c r="N2716" s="180" t="s">
        <v>3204</v>
      </c>
      <c r="O2716" s="180" t="s">
        <v>6044</v>
      </c>
      <c r="P2716" s="180" t="s">
        <v>167</v>
      </c>
      <c r="Q2716" s="180" t="s">
        <v>6043</v>
      </c>
      <c r="S2716" s="180" t="s">
        <v>672</v>
      </c>
      <c r="T2716" s="180" t="s">
        <v>2098</v>
      </c>
      <c r="U2716" s="180" t="s">
        <v>673</v>
      </c>
      <c r="V2716" s="180" t="s">
        <v>3114</v>
      </c>
      <c r="W2716" s="180" t="s">
        <v>3124</v>
      </c>
      <c r="X2716" s="180" t="s">
        <v>8641</v>
      </c>
      <c r="Y2716" s="180" t="s">
        <v>588</v>
      </c>
      <c r="Z2716" s="180" t="s">
        <v>385</v>
      </c>
    </row>
    <row r="2717" spans="14:26" x14ac:dyDescent="0.35">
      <c r="N2717" s="180" t="s">
        <v>3204</v>
      </c>
      <c r="O2717" s="180" t="s">
        <v>6031</v>
      </c>
      <c r="P2717" s="180" t="s">
        <v>167</v>
      </c>
      <c r="Q2717" s="180" t="s">
        <v>6030</v>
      </c>
      <c r="S2717" s="180" t="s">
        <v>672</v>
      </c>
      <c r="T2717" s="180" t="s">
        <v>2098</v>
      </c>
      <c r="U2717" s="180" t="s">
        <v>673</v>
      </c>
      <c r="V2717" s="180" t="s">
        <v>3114</v>
      </c>
      <c r="W2717" s="180" t="s">
        <v>3124</v>
      </c>
      <c r="X2717" s="180" t="s">
        <v>8649</v>
      </c>
      <c r="Y2717" s="180" t="s">
        <v>8648</v>
      </c>
      <c r="Z2717" s="180" t="s">
        <v>385</v>
      </c>
    </row>
    <row r="2718" spans="14:26" x14ac:dyDescent="0.35">
      <c r="N2718" s="180" t="s">
        <v>3204</v>
      </c>
      <c r="O2718" s="180" t="s">
        <v>6040</v>
      </c>
      <c r="P2718" s="180" t="s">
        <v>167</v>
      </c>
      <c r="Q2718" s="180" t="s">
        <v>6039</v>
      </c>
      <c r="S2718" s="180" t="s">
        <v>672</v>
      </c>
      <c r="T2718" s="180" t="s">
        <v>2098</v>
      </c>
      <c r="U2718" s="180" t="s">
        <v>673</v>
      </c>
      <c r="V2718" s="180" t="s">
        <v>3114</v>
      </c>
      <c r="W2718" s="180" t="s">
        <v>3124</v>
      </c>
      <c r="X2718" s="180" t="s">
        <v>8653</v>
      </c>
      <c r="Y2718" s="180" t="s">
        <v>8652</v>
      </c>
      <c r="Z2718" s="180" t="s">
        <v>385</v>
      </c>
    </row>
    <row r="2719" spans="14:26" x14ac:dyDescent="0.35">
      <c r="N2719" s="180" t="s">
        <v>3086</v>
      </c>
      <c r="O2719" s="180" t="s">
        <v>8333</v>
      </c>
      <c r="P2719" s="180" t="s">
        <v>127</v>
      </c>
      <c r="Q2719" s="180" t="s">
        <v>8332</v>
      </c>
      <c r="S2719" s="180" t="s">
        <v>672</v>
      </c>
      <c r="T2719" s="180" t="s">
        <v>2098</v>
      </c>
      <c r="U2719" s="180" t="s">
        <v>673</v>
      </c>
      <c r="V2719" s="180" t="s">
        <v>3114</v>
      </c>
      <c r="W2719" s="180" t="s">
        <v>3124</v>
      </c>
      <c r="X2719" s="180" t="s">
        <v>8634</v>
      </c>
      <c r="Y2719" s="180" t="s">
        <v>8633</v>
      </c>
      <c r="Z2719" s="180" t="s">
        <v>385</v>
      </c>
    </row>
    <row r="2720" spans="14:26" x14ac:dyDescent="0.35">
      <c r="N2720" s="180" t="s">
        <v>3086</v>
      </c>
      <c r="O2720" s="180" t="s">
        <v>8350</v>
      </c>
      <c r="P2720" s="180" t="s">
        <v>127</v>
      </c>
      <c r="Q2720" s="180" t="s">
        <v>8349</v>
      </c>
      <c r="S2720" s="180" t="s">
        <v>672</v>
      </c>
      <c r="T2720" s="180" t="s">
        <v>2098</v>
      </c>
      <c r="U2720" s="180" t="s">
        <v>673</v>
      </c>
      <c r="V2720" s="180" t="s">
        <v>3114</v>
      </c>
      <c r="W2720" s="180" t="s">
        <v>3124</v>
      </c>
      <c r="X2720" s="180" t="s">
        <v>8630</v>
      </c>
      <c r="Y2720" s="180" t="s">
        <v>8629</v>
      </c>
      <c r="Z2720" s="180" t="s">
        <v>385</v>
      </c>
    </row>
    <row r="2721" spans="14:26" x14ac:dyDescent="0.35">
      <c r="N2721" s="180" t="s">
        <v>3086</v>
      </c>
      <c r="O2721" s="180" t="s">
        <v>8348</v>
      </c>
      <c r="P2721" s="180" t="s">
        <v>127</v>
      </c>
      <c r="Q2721" s="180" t="s">
        <v>8347</v>
      </c>
      <c r="S2721" s="180" t="s">
        <v>672</v>
      </c>
      <c r="T2721" s="180" t="s">
        <v>2098</v>
      </c>
      <c r="U2721" s="180" t="s">
        <v>673</v>
      </c>
      <c r="V2721" s="180" t="s">
        <v>3114</v>
      </c>
      <c r="W2721" s="180" t="s">
        <v>3124</v>
      </c>
      <c r="X2721" s="180" t="s">
        <v>8638</v>
      </c>
      <c r="Y2721" s="180" t="s">
        <v>8637</v>
      </c>
      <c r="Z2721" s="180" t="s">
        <v>385</v>
      </c>
    </row>
    <row r="2722" spans="14:26" x14ac:dyDescent="0.35">
      <c r="N2722" s="180" t="s">
        <v>3086</v>
      </c>
      <c r="O2722" s="180" t="s">
        <v>8337</v>
      </c>
      <c r="P2722" s="180" t="s">
        <v>127</v>
      </c>
      <c r="Q2722" s="180" t="s">
        <v>8336</v>
      </c>
      <c r="S2722" s="180" t="s">
        <v>672</v>
      </c>
      <c r="T2722" s="180" t="s">
        <v>2098</v>
      </c>
      <c r="U2722" s="180" t="s">
        <v>673</v>
      </c>
      <c r="V2722" s="180" t="s">
        <v>3114</v>
      </c>
      <c r="W2722" s="180" t="s">
        <v>3131</v>
      </c>
      <c r="X2722" s="180" t="s">
        <v>8777</v>
      </c>
      <c r="Y2722" s="180" t="s">
        <v>8776</v>
      </c>
      <c r="Z2722" s="180" t="s">
        <v>387</v>
      </c>
    </row>
    <row r="2723" spans="14:26" x14ac:dyDescent="0.35">
      <c r="N2723" s="180" t="s">
        <v>3086</v>
      </c>
      <c r="O2723" s="180" t="s">
        <v>8352</v>
      </c>
      <c r="P2723" s="180" t="s">
        <v>127</v>
      </c>
      <c r="Q2723" s="180" t="s">
        <v>8351</v>
      </c>
      <c r="S2723" s="180" t="s">
        <v>672</v>
      </c>
      <c r="T2723" s="180" t="s">
        <v>2098</v>
      </c>
      <c r="U2723" s="180" t="s">
        <v>673</v>
      </c>
      <c r="V2723" s="180" t="s">
        <v>3114</v>
      </c>
      <c r="W2723" s="180" t="s">
        <v>3131</v>
      </c>
      <c r="X2723" s="180" t="s">
        <v>8770</v>
      </c>
      <c r="Y2723" s="180" t="s">
        <v>5428</v>
      </c>
      <c r="Z2723" s="180" t="s">
        <v>387</v>
      </c>
    </row>
    <row r="2724" spans="14:26" x14ac:dyDescent="0.35">
      <c r="N2724" s="180" t="s">
        <v>3086</v>
      </c>
      <c r="O2724" s="180" t="s">
        <v>8354</v>
      </c>
      <c r="P2724" s="180" t="s">
        <v>127</v>
      </c>
      <c r="Q2724" s="180" t="s">
        <v>8353</v>
      </c>
      <c r="S2724" s="180" t="s">
        <v>672</v>
      </c>
      <c r="T2724" s="180" t="s">
        <v>2098</v>
      </c>
      <c r="U2724" s="180" t="s">
        <v>673</v>
      </c>
      <c r="V2724" s="180" t="s">
        <v>3114</v>
      </c>
      <c r="W2724" s="180" t="s">
        <v>3131</v>
      </c>
      <c r="X2724" s="180" t="s">
        <v>8753</v>
      </c>
      <c r="Y2724" s="180" t="s">
        <v>8752</v>
      </c>
      <c r="Z2724" s="180" t="s">
        <v>387</v>
      </c>
    </row>
    <row r="2725" spans="14:26" x14ac:dyDescent="0.35">
      <c r="N2725" s="180" t="s">
        <v>3086</v>
      </c>
      <c r="O2725" s="180" t="s">
        <v>5500</v>
      </c>
      <c r="P2725" s="180" t="s">
        <v>127</v>
      </c>
      <c r="Q2725" s="180" t="s">
        <v>8338</v>
      </c>
      <c r="S2725" s="180" t="s">
        <v>672</v>
      </c>
      <c r="T2725" s="180" t="s">
        <v>2098</v>
      </c>
      <c r="U2725" s="180" t="s">
        <v>673</v>
      </c>
      <c r="V2725" s="180" t="s">
        <v>3114</v>
      </c>
      <c r="W2725" s="180" t="s">
        <v>3131</v>
      </c>
      <c r="X2725" s="180" t="s">
        <v>8758</v>
      </c>
      <c r="Y2725" s="180" t="s">
        <v>8370</v>
      </c>
      <c r="Z2725" s="180" t="s">
        <v>387</v>
      </c>
    </row>
    <row r="2726" spans="14:26" x14ac:dyDescent="0.35">
      <c r="N2726" s="180" t="s">
        <v>3086</v>
      </c>
      <c r="O2726" s="180" t="s">
        <v>8361</v>
      </c>
      <c r="P2726" s="180" t="s">
        <v>127</v>
      </c>
      <c r="Q2726" s="180" t="s">
        <v>8360</v>
      </c>
      <c r="S2726" s="180" t="s">
        <v>672</v>
      </c>
      <c r="T2726" s="180" t="s">
        <v>2098</v>
      </c>
      <c r="U2726" s="180" t="s">
        <v>673</v>
      </c>
      <c r="V2726" s="180" t="s">
        <v>3114</v>
      </c>
      <c r="W2726" s="180" t="s">
        <v>3131</v>
      </c>
      <c r="X2726" s="180" t="s">
        <v>8755</v>
      </c>
      <c r="Y2726" s="180" t="s">
        <v>8754</v>
      </c>
      <c r="Z2726" s="180" t="s">
        <v>387</v>
      </c>
    </row>
    <row r="2727" spans="14:26" x14ac:dyDescent="0.35">
      <c r="N2727" s="180" t="s">
        <v>3086</v>
      </c>
      <c r="O2727" s="180" t="s">
        <v>8331</v>
      </c>
      <c r="P2727" s="180" t="s">
        <v>127</v>
      </c>
      <c r="Q2727" s="180" t="s">
        <v>8330</v>
      </c>
      <c r="S2727" s="180" t="s">
        <v>672</v>
      </c>
      <c r="T2727" s="180" t="s">
        <v>2098</v>
      </c>
      <c r="U2727" s="180" t="s">
        <v>673</v>
      </c>
      <c r="V2727" s="180" t="s">
        <v>3114</v>
      </c>
      <c r="W2727" s="180" t="s">
        <v>3131</v>
      </c>
      <c r="X2727" s="180" t="s">
        <v>8751</v>
      </c>
      <c r="Y2727" s="180" t="s">
        <v>8750</v>
      </c>
      <c r="Z2727" s="180" t="s">
        <v>387</v>
      </c>
    </row>
    <row r="2728" spans="14:26" x14ac:dyDescent="0.35">
      <c r="N2728" s="180" t="s">
        <v>3086</v>
      </c>
      <c r="O2728" s="180" t="s">
        <v>8344</v>
      </c>
      <c r="P2728" s="180" t="s">
        <v>127</v>
      </c>
      <c r="Q2728" s="180" t="s">
        <v>8343</v>
      </c>
      <c r="S2728" s="180" t="s">
        <v>672</v>
      </c>
      <c r="T2728" s="180" t="s">
        <v>2098</v>
      </c>
      <c r="U2728" s="180" t="s">
        <v>673</v>
      </c>
      <c r="V2728" s="180" t="s">
        <v>3114</v>
      </c>
      <c r="W2728" s="180" t="s">
        <v>3131</v>
      </c>
      <c r="X2728" s="180" t="s">
        <v>8773</v>
      </c>
      <c r="Y2728" s="180" t="s">
        <v>8772</v>
      </c>
      <c r="Z2728" s="180" t="s">
        <v>387</v>
      </c>
    </row>
    <row r="2729" spans="14:26" x14ac:dyDescent="0.35">
      <c r="N2729" s="180" t="s">
        <v>3086</v>
      </c>
      <c r="O2729" s="180" t="s">
        <v>8346</v>
      </c>
      <c r="P2729" s="180" t="s">
        <v>127</v>
      </c>
      <c r="Q2729" s="180" t="s">
        <v>8345</v>
      </c>
      <c r="S2729" s="180" t="s">
        <v>672</v>
      </c>
      <c r="T2729" s="180" t="s">
        <v>2098</v>
      </c>
      <c r="U2729" s="180" t="s">
        <v>673</v>
      </c>
      <c r="V2729" s="180" t="s">
        <v>3114</v>
      </c>
      <c r="W2729" s="180" t="s">
        <v>3131</v>
      </c>
      <c r="X2729" s="180" t="s">
        <v>8756</v>
      </c>
      <c r="Y2729" s="180" t="s">
        <v>8319</v>
      </c>
      <c r="Z2729" s="180" t="s">
        <v>387</v>
      </c>
    </row>
    <row r="2730" spans="14:26" x14ac:dyDescent="0.35">
      <c r="N2730" s="180" t="s">
        <v>3086</v>
      </c>
      <c r="O2730" s="180" t="s">
        <v>8342</v>
      </c>
      <c r="P2730" s="180" t="s">
        <v>127</v>
      </c>
      <c r="Q2730" s="180" t="s">
        <v>8341</v>
      </c>
      <c r="S2730" s="180" t="s">
        <v>672</v>
      </c>
      <c r="T2730" s="180" t="s">
        <v>2098</v>
      </c>
      <c r="U2730" s="180" t="s">
        <v>673</v>
      </c>
      <c r="V2730" s="180" t="s">
        <v>3114</v>
      </c>
      <c r="W2730" s="180" t="s">
        <v>3131</v>
      </c>
      <c r="X2730" s="180" t="s">
        <v>8760</v>
      </c>
      <c r="Y2730" s="180" t="s">
        <v>8759</v>
      </c>
      <c r="Z2730" s="180" t="s">
        <v>387</v>
      </c>
    </row>
    <row r="2731" spans="14:26" x14ac:dyDescent="0.35">
      <c r="N2731" s="180" t="s">
        <v>3086</v>
      </c>
      <c r="O2731" s="180" t="s">
        <v>8327</v>
      </c>
      <c r="P2731" s="180" t="s">
        <v>127</v>
      </c>
      <c r="Q2731" s="180" t="s">
        <v>8326</v>
      </c>
      <c r="S2731" s="180" t="s">
        <v>672</v>
      </c>
      <c r="T2731" s="180" t="s">
        <v>2098</v>
      </c>
      <c r="U2731" s="180" t="s">
        <v>673</v>
      </c>
      <c r="V2731" s="180" t="s">
        <v>3114</v>
      </c>
      <c r="W2731" s="180" t="s">
        <v>3131</v>
      </c>
      <c r="X2731" s="180" t="s">
        <v>8769</v>
      </c>
      <c r="Y2731" s="180" t="s">
        <v>6268</v>
      </c>
      <c r="Z2731" s="180" t="s">
        <v>387</v>
      </c>
    </row>
    <row r="2732" spans="14:26" x14ac:dyDescent="0.35">
      <c r="N2732" s="180" t="s">
        <v>3086</v>
      </c>
      <c r="O2732" s="180" t="s">
        <v>8329</v>
      </c>
      <c r="P2732" s="180" t="s">
        <v>127</v>
      </c>
      <c r="Q2732" s="180" t="s">
        <v>8328</v>
      </c>
      <c r="S2732" s="180" t="s">
        <v>672</v>
      </c>
      <c r="T2732" s="180" t="s">
        <v>2098</v>
      </c>
      <c r="U2732" s="180" t="s">
        <v>673</v>
      </c>
      <c r="V2732" s="180" t="s">
        <v>3114</v>
      </c>
      <c r="W2732" s="180" t="s">
        <v>3131</v>
      </c>
      <c r="X2732" s="180" t="s">
        <v>8771</v>
      </c>
      <c r="Y2732" s="180" t="s">
        <v>3358</v>
      </c>
      <c r="Z2732" s="180" t="s">
        <v>387</v>
      </c>
    </row>
    <row r="2733" spans="14:26" x14ac:dyDescent="0.35">
      <c r="N2733" s="180" t="s">
        <v>3086</v>
      </c>
      <c r="O2733" s="180" t="s">
        <v>8357</v>
      </c>
      <c r="P2733" s="180" t="s">
        <v>127</v>
      </c>
      <c r="Q2733" s="180" t="s">
        <v>8356</v>
      </c>
      <c r="S2733" s="180" t="s">
        <v>672</v>
      </c>
      <c r="T2733" s="180" t="s">
        <v>2098</v>
      </c>
      <c r="U2733" s="180" t="s">
        <v>673</v>
      </c>
      <c r="V2733" s="180" t="s">
        <v>3114</v>
      </c>
      <c r="W2733" s="180" t="s">
        <v>3131</v>
      </c>
      <c r="X2733" s="180" t="s">
        <v>8764</v>
      </c>
      <c r="Y2733" s="180" t="s">
        <v>8763</v>
      </c>
      <c r="Z2733" s="180" t="s">
        <v>387</v>
      </c>
    </row>
    <row r="2734" spans="14:26" x14ac:dyDescent="0.35">
      <c r="N2734" s="180" t="s">
        <v>3086</v>
      </c>
      <c r="O2734" s="180" t="s">
        <v>8359</v>
      </c>
      <c r="P2734" s="180" t="s">
        <v>127</v>
      </c>
      <c r="Q2734" s="180" t="s">
        <v>8358</v>
      </c>
      <c r="S2734" s="180" t="s">
        <v>672</v>
      </c>
      <c r="T2734" s="180" t="s">
        <v>2098</v>
      </c>
      <c r="U2734" s="180" t="s">
        <v>673</v>
      </c>
      <c r="V2734" s="180" t="s">
        <v>3114</v>
      </c>
      <c r="W2734" s="180" t="s">
        <v>3131</v>
      </c>
      <c r="X2734" s="180" t="s">
        <v>8768</v>
      </c>
      <c r="Y2734" s="180" t="s">
        <v>8767</v>
      </c>
      <c r="Z2734" s="180" t="s">
        <v>387</v>
      </c>
    </row>
    <row r="2735" spans="14:26" x14ac:dyDescent="0.35">
      <c r="N2735" s="180" t="s">
        <v>3086</v>
      </c>
      <c r="O2735" s="180" t="s">
        <v>6917</v>
      </c>
      <c r="P2735" s="180" t="s">
        <v>127</v>
      </c>
      <c r="Q2735" s="180" t="s">
        <v>8355</v>
      </c>
      <c r="S2735" s="180" t="s">
        <v>672</v>
      </c>
      <c r="T2735" s="180" t="s">
        <v>2098</v>
      </c>
      <c r="U2735" s="180" t="s">
        <v>673</v>
      </c>
      <c r="V2735" s="180" t="s">
        <v>3114</v>
      </c>
      <c r="W2735" s="180" t="s">
        <v>3131</v>
      </c>
      <c r="X2735" s="180" t="s">
        <v>8766</v>
      </c>
      <c r="Y2735" s="180" t="s">
        <v>8765</v>
      </c>
      <c r="Z2735" s="180" t="s">
        <v>387</v>
      </c>
    </row>
    <row r="2736" spans="14:26" x14ac:dyDescent="0.35">
      <c r="N2736" s="180" t="s">
        <v>3086</v>
      </c>
      <c r="O2736" s="180" t="s">
        <v>8335</v>
      </c>
      <c r="P2736" s="180" t="s">
        <v>127</v>
      </c>
      <c r="Q2736" s="180" t="s">
        <v>8334</v>
      </c>
      <c r="S2736" s="180" t="s">
        <v>672</v>
      </c>
      <c r="T2736" s="180" t="s">
        <v>2098</v>
      </c>
      <c r="U2736" s="180" t="s">
        <v>673</v>
      </c>
      <c r="V2736" s="180" t="s">
        <v>3114</v>
      </c>
      <c r="W2736" s="180" t="s">
        <v>3131</v>
      </c>
      <c r="X2736" s="180" t="s">
        <v>8757</v>
      </c>
      <c r="Y2736" s="180" t="s">
        <v>7234</v>
      </c>
      <c r="Z2736" s="180" t="s">
        <v>387</v>
      </c>
    </row>
    <row r="2737" spans="14:26" x14ac:dyDescent="0.35">
      <c r="N2737" s="180" t="s">
        <v>3086</v>
      </c>
      <c r="O2737" s="180" t="s">
        <v>8340</v>
      </c>
      <c r="P2737" s="180" t="s">
        <v>127</v>
      </c>
      <c r="Q2737" s="180" t="s">
        <v>8339</v>
      </c>
      <c r="S2737" s="180" t="s">
        <v>672</v>
      </c>
      <c r="T2737" s="180" t="s">
        <v>2098</v>
      </c>
      <c r="U2737" s="180" t="s">
        <v>673</v>
      </c>
      <c r="V2737" s="180" t="s">
        <v>3114</v>
      </c>
      <c r="W2737" s="180" t="s">
        <v>3131</v>
      </c>
      <c r="X2737" s="180" t="s">
        <v>8762</v>
      </c>
      <c r="Y2737" s="180" t="s">
        <v>8761</v>
      </c>
      <c r="Z2737" s="180" t="s">
        <v>387</v>
      </c>
    </row>
    <row r="2738" spans="14:26" x14ac:dyDescent="0.35">
      <c r="N2738" s="180" t="s">
        <v>3086</v>
      </c>
      <c r="O2738" s="180" t="s">
        <v>3086</v>
      </c>
      <c r="P2738" s="180" t="s">
        <v>127</v>
      </c>
      <c r="Q2738" s="180" t="s">
        <v>8325</v>
      </c>
      <c r="S2738" s="180" t="s">
        <v>672</v>
      </c>
      <c r="T2738" s="180" t="s">
        <v>2098</v>
      </c>
      <c r="U2738" s="180" t="s">
        <v>673</v>
      </c>
      <c r="V2738" s="180" t="s">
        <v>3114</v>
      </c>
      <c r="W2738" s="180" t="s">
        <v>3131</v>
      </c>
      <c r="X2738" s="180" t="s">
        <v>8775</v>
      </c>
      <c r="Y2738" s="180" t="s">
        <v>8774</v>
      </c>
      <c r="Z2738" s="180" t="s">
        <v>387</v>
      </c>
    </row>
  </sheetData>
  <mergeCells count="5">
    <mergeCell ref="A1:B1"/>
    <mergeCell ref="D1:G1"/>
    <mergeCell ref="I1:L1"/>
    <mergeCell ref="N1:Q1"/>
    <mergeCell ref="S1:Z1"/>
  </mergeCells>
  <phoneticPr fontId="39" type="noConversion"/>
  <pageMargins left="0.7" right="0.7" top="0.75" bottom="0.75" header="0.3" footer="0.3"/>
  <tableParts count="7">
    <tablePart r:id="rId1"/>
    <tablePart r:id="rId2"/>
    <tablePart r:id="rId3"/>
    <tablePart r:id="rId4"/>
    <tablePart r:id="rId5"/>
    <tablePart r:id="rId6"/>
    <tablePart r:id="rId7"/>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F4768-BA97-4E6A-BA3D-62D70AB8CA32}">
  <dimension ref="A1:L26"/>
  <sheetViews>
    <sheetView topLeftCell="A16" workbookViewId="0"/>
  </sheetViews>
  <sheetFormatPr defaultColWidth="9.26953125" defaultRowHeight="14.5" x14ac:dyDescent="0.35"/>
  <cols>
    <col min="1" max="1" width="20.26953125" bestFit="1" customWidth="1"/>
    <col min="2" max="2" width="18.54296875" customWidth="1"/>
    <col min="3" max="3" width="27.7265625" style="26" bestFit="1" customWidth="1"/>
    <col min="4" max="4" width="12.453125" customWidth="1"/>
    <col min="5" max="5" width="12.7265625" customWidth="1"/>
    <col min="6" max="6" width="13.7265625" style="26" customWidth="1"/>
    <col min="7" max="7" width="10.453125" customWidth="1"/>
    <col min="8" max="8" width="13.453125" customWidth="1"/>
    <col min="9" max="9" width="13.26953125" customWidth="1"/>
    <col min="10" max="10" width="30.7265625" style="94" customWidth="1"/>
  </cols>
  <sheetData>
    <row r="1" spans="1:10" x14ac:dyDescent="0.35">
      <c r="A1" s="25" t="s">
        <v>8778</v>
      </c>
      <c r="B1" s="25"/>
    </row>
    <row r="2" spans="1:10" x14ac:dyDescent="0.35">
      <c r="A2" s="27" t="s">
        <v>0</v>
      </c>
      <c r="B2" s="27" t="s">
        <v>1</v>
      </c>
      <c r="C2" s="27" t="s">
        <v>2</v>
      </c>
      <c r="D2" s="27" t="s">
        <v>8779</v>
      </c>
      <c r="E2" s="27" t="s">
        <v>5</v>
      </c>
      <c r="F2" s="27" t="s">
        <v>8780</v>
      </c>
      <c r="G2" s="27" t="s">
        <v>8781</v>
      </c>
      <c r="H2" s="27" t="s">
        <v>3737</v>
      </c>
      <c r="I2" s="27" t="s">
        <v>3738</v>
      </c>
      <c r="J2" s="95" t="s">
        <v>3742</v>
      </c>
    </row>
    <row r="3" spans="1:10" x14ac:dyDescent="0.35">
      <c r="A3" s="28" t="s">
        <v>7</v>
      </c>
      <c r="B3" s="28" t="s">
        <v>8782</v>
      </c>
      <c r="C3" s="32" t="s">
        <v>8783</v>
      </c>
      <c r="D3" s="29">
        <v>2</v>
      </c>
      <c r="E3" s="30">
        <v>10356.132454579625</v>
      </c>
      <c r="F3" s="29" t="s">
        <v>8784</v>
      </c>
      <c r="G3" s="28" t="s">
        <v>3747</v>
      </c>
      <c r="H3" s="28"/>
      <c r="I3" s="28"/>
      <c r="J3" s="96" t="s">
        <v>3763</v>
      </c>
    </row>
    <row r="4" spans="1:10" x14ac:dyDescent="0.35">
      <c r="A4" s="55" t="s">
        <v>7</v>
      </c>
      <c r="B4" s="55" t="s">
        <v>8782</v>
      </c>
      <c r="C4" s="56" t="s">
        <v>11</v>
      </c>
      <c r="D4" s="57">
        <v>1</v>
      </c>
      <c r="E4" s="58">
        <v>29191.503550075064</v>
      </c>
      <c r="F4" s="57" t="s">
        <v>452</v>
      </c>
      <c r="G4" s="55" t="s">
        <v>3747</v>
      </c>
      <c r="H4" s="58">
        <v>31185</v>
      </c>
      <c r="I4" s="55"/>
      <c r="J4" s="97" t="s">
        <v>3748</v>
      </c>
    </row>
    <row r="5" spans="1:10" x14ac:dyDescent="0.35">
      <c r="A5" s="55" t="s">
        <v>7</v>
      </c>
      <c r="B5" s="55" t="s">
        <v>8782</v>
      </c>
      <c r="C5" s="56" t="s">
        <v>15</v>
      </c>
      <c r="D5" s="57">
        <v>1</v>
      </c>
      <c r="E5" s="58">
        <v>11816.642147626528</v>
      </c>
      <c r="F5" s="57" t="s">
        <v>452</v>
      </c>
      <c r="G5" s="55" t="s">
        <v>3747</v>
      </c>
      <c r="H5" s="58">
        <v>15200</v>
      </c>
      <c r="I5" s="55"/>
      <c r="J5" s="97" t="s">
        <v>3748</v>
      </c>
    </row>
    <row r="6" spans="1:10" x14ac:dyDescent="0.35">
      <c r="A6" s="55" t="s">
        <v>7</v>
      </c>
      <c r="B6" s="55" t="s">
        <v>8782</v>
      </c>
      <c r="C6" s="56" t="s">
        <v>37</v>
      </c>
      <c r="D6" s="57">
        <v>1</v>
      </c>
      <c r="E6" s="58">
        <v>9628.4170140323222</v>
      </c>
      <c r="F6" s="57" t="s">
        <v>461</v>
      </c>
      <c r="G6" s="55" t="s">
        <v>3747</v>
      </c>
      <c r="H6" s="59">
        <f>1950*5</f>
        <v>9750</v>
      </c>
      <c r="I6" s="55"/>
      <c r="J6" s="97" t="s">
        <v>3748</v>
      </c>
    </row>
    <row r="7" spans="1:10" x14ac:dyDescent="0.35">
      <c r="A7" s="55" t="s">
        <v>45</v>
      </c>
      <c r="B7" s="55" t="s">
        <v>59</v>
      </c>
      <c r="C7" s="56" t="s">
        <v>73</v>
      </c>
      <c r="D7" s="57">
        <v>1</v>
      </c>
      <c r="E7" s="58">
        <v>10337.610712981184</v>
      </c>
      <c r="F7" s="57" t="s">
        <v>8785</v>
      </c>
      <c r="G7" s="55" t="s">
        <v>3747</v>
      </c>
      <c r="H7" s="58">
        <v>10075</v>
      </c>
      <c r="I7" s="55"/>
      <c r="J7" s="97" t="s">
        <v>3748</v>
      </c>
    </row>
    <row r="8" spans="1:10" x14ac:dyDescent="0.35">
      <c r="A8" s="55" t="s">
        <v>45</v>
      </c>
      <c r="B8" s="55" t="s">
        <v>59</v>
      </c>
      <c r="C8" s="56" t="s">
        <v>79</v>
      </c>
      <c r="D8" s="57">
        <v>1</v>
      </c>
      <c r="E8" s="58">
        <v>13937.31530603252</v>
      </c>
      <c r="F8" s="57" t="s">
        <v>452</v>
      </c>
      <c r="G8" s="55" t="s">
        <v>3747</v>
      </c>
      <c r="H8" s="58">
        <v>13830</v>
      </c>
      <c r="I8" s="55"/>
      <c r="J8" s="97" t="s">
        <v>3748</v>
      </c>
    </row>
    <row r="9" spans="1:10" x14ac:dyDescent="0.35">
      <c r="A9" s="55" t="s">
        <v>45</v>
      </c>
      <c r="B9" s="55" t="s">
        <v>59</v>
      </c>
      <c r="C9" s="56" t="s">
        <v>81</v>
      </c>
      <c r="D9" s="57">
        <v>1</v>
      </c>
      <c r="E9" s="58">
        <v>18041.018251004603</v>
      </c>
      <c r="F9" s="57" t="s">
        <v>452</v>
      </c>
      <c r="G9" s="55" t="s">
        <v>3747</v>
      </c>
      <c r="H9" s="58">
        <v>38765</v>
      </c>
      <c r="I9" s="55"/>
      <c r="J9" s="97" t="s">
        <v>3748</v>
      </c>
    </row>
    <row r="10" spans="1:10" x14ac:dyDescent="0.35">
      <c r="A10" s="55" t="s">
        <v>45</v>
      </c>
      <c r="B10" s="55" t="s">
        <v>59</v>
      </c>
      <c r="C10" s="56" t="s">
        <v>85</v>
      </c>
      <c r="D10" s="57">
        <v>1</v>
      </c>
      <c r="E10" s="58">
        <v>25535.234827988948</v>
      </c>
      <c r="F10" s="57" t="s">
        <v>452</v>
      </c>
      <c r="G10" s="55" t="s">
        <v>3747</v>
      </c>
      <c r="H10" s="58">
        <v>25065</v>
      </c>
      <c r="I10" s="55"/>
      <c r="J10" s="97" t="s">
        <v>3748</v>
      </c>
    </row>
    <row r="11" spans="1:10" x14ac:dyDescent="0.35">
      <c r="A11" s="55" t="s">
        <v>45</v>
      </c>
      <c r="B11" s="55" t="s">
        <v>128</v>
      </c>
      <c r="C11" s="56" t="s">
        <v>133</v>
      </c>
      <c r="D11" s="57">
        <v>1</v>
      </c>
      <c r="E11" s="58">
        <v>5631.7646487101647</v>
      </c>
      <c r="F11" s="57" t="s">
        <v>452</v>
      </c>
      <c r="G11" s="55" t="s">
        <v>3747</v>
      </c>
      <c r="H11" s="58">
        <v>6635</v>
      </c>
      <c r="I11" s="55"/>
      <c r="J11" s="97" t="s">
        <v>3748</v>
      </c>
    </row>
    <row r="12" spans="1:10" x14ac:dyDescent="0.35">
      <c r="A12" s="55" t="s">
        <v>45</v>
      </c>
      <c r="B12" s="55" t="s">
        <v>128</v>
      </c>
      <c r="C12" s="56" t="s">
        <v>156</v>
      </c>
      <c r="D12" s="57">
        <v>1</v>
      </c>
      <c r="E12" s="58">
        <v>11078.39612941047</v>
      </c>
      <c r="F12" s="57" t="s">
        <v>8785</v>
      </c>
      <c r="G12" s="55" t="s">
        <v>3747</v>
      </c>
      <c r="H12" s="58">
        <v>19300</v>
      </c>
      <c r="I12" s="55"/>
      <c r="J12" s="97" t="s">
        <v>3748</v>
      </c>
    </row>
    <row r="13" spans="1:10" ht="29" x14ac:dyDescent="0.35">
      <c r="A13" s="39" t="s">
        <v>89</v>
      </c>
      <c r="B13" s="39" t="s">
        <v>8786</v>
      </c>
      <c r="C13" s="40" t="s">
        <v>116</v>
      </c>
      <c r="D13" s="41">
        <v>2</v>
      </c>
      <c r="E13" s="42">
        <v>55581.566647506188</v>
      </c>
      <c r="F13" s="41" t="s">
        <v>499</v>
      </c>
      <c r="G13" s="39" t="s">
        <v>3750</v>
      </c>
      <c r="H13" s="42">
        <v>4000</v>
      </c>
      <c r="I13" s="43">
        <v>7.1966305400631786E-2</v>
      </c>
      <c r="J13" s="98" t="s">
        <v>8787</v>
      </c>
    </row>
    <row r="14" spans="1:10" ht="29" x14ac:dyDescent="0.35">
      <c r="A14" s="33" t="s">
        <v>45</v>
      </c>
      <c r="B14" s="33" t="s">
        <v>59</v>
      </c>
      <c r="C14" s="34" t="s">
        <v>71</v>
      </c>
      <c r="D14" s="35">
        <v>1</v>
      </c>
      <c r="E14" s="36">
        <v>32794.204836163772</v>
      </c>
      <c r="F14" s="35" t="s">
        <v>442</v>
      </c>
      <c r="G14" s="33" t="s">
        <v>3750</v>
      </c>
      <c r="H14" s="36">
        <v>23685</v>
      </c>
      <c r="I14" s="37">
        <v>0.72223126367379986</v>
      </c>
      <c r="J14" s="99" t="s">
        <v>3772</v>
      </c>
    </row>
    <row r="15" spans="1:10" ht="29" x14ac:dyDescent="0.35">
      <c r="A15" s="33" t="s">
        <v>45</v>
      </c>
      <c r="B15" s="33" t="s">
        <v>59</v>
      </c>
      <c r="C15" s="34" t="s">
        <v>77</v>
      </c>
      <c r="D15" s="35">
        <v>1</v>
      </c>
      <c r="E15" s="36">
        <v>33201.598879989011</v>
      </c>
      <c r="F15" s="35" t="s">
        <v>442</v>
      </c>
      <c r="G15" s="33" t="s">
        <v>3750</v>
      </c>
      <c r="H15" s="36">
        <v>24430</v>
      </c>
      <c r="I15" s="37">
        <v>0.73580793769315267</v>
      </c>
      <c r="J15" s="99" t="s">
        <v>3774</v>
      </c>
    </row>
    <row r="16" spans="1:10" ht="29" x14ac:dyDescent="0.35">
      <c r="A16" s="33" t="s">
        <v>45</v>
      </c>
      <c r="B16" s="33" t="s">
        <v>128</v>
      </c>
      <c r="C16" s="34" t="s">
        <v>131</v>
      </c>
      <c r="D16" s="35">
        <v>1</v>
      </c>
      <c r="E16" s="36">
        <v>10924.228801094445</v>
      </c>
      <c r="F16" s="35" t="s">
        <v>442</v>
      </c>
      <c r="G16" s="33" t="s">
        <v>3750</v>
      </c>
      <c r="H16" s="36">
        <v>7435</v>
      </c>
      <c r="I16" s="37">
        <v>0.6805972426406085</v>
      </c>
      <c r="J16" s="99" t="s">
        <v>3787</v>
      </c>
    </row>
    <row r="17" spans="1:12" s="2" customFormat="1" ht="29" x14ac:dyDescent="0.35">
      <c r="A17" s="62" t="s">
        <v>89</v>
      </c>
      <c r="B17" s="62" t="s">
        <v>8786</v>
      </c>
      <c r="C17" s="63" t="s">
        <v>93</v>
      </c>
      <c r="D17" s="64">
        <v>1</v>
      </c>
      <c r="E17" s="65">
        <v>22041.666209672178</v>
      </c>
      <c r="F17" s="64" t="s">
        <v>442</v>
      </c>
      <c r="G17" s="62" t="s">
        <v>3750</v>
      </c>
      <c r="H17" s="65">
        <v>15225</v>
      </c>
      <c r="I17" s="66">
        <v>0.69073725439681444</v>
      </c>
      <c r="J17" s="100" t="s">
        <v>3776</v>
      </c>
      <c r="K17"/>
      <c r="L17"/>
    </row>
    <row r="18" spans="1:12" s="2" customFormat="1" ht="29" x14ac:dyDescent="0.35">
      <c r="A18" s="62" t="s">
        <v>89</v>
      </c>
      <c r="B18" s="62" t="s">
        <v>8786</v>
      </c>
      <c r="C18" s="63" t="s">
        <v>126</v>
      </c>
      <c r="D18" s="64">
        <v>1</v>
      </c>
      <c r="E18" s="65">
        <v>17460.935136233733</v>
      </c>
      <c r="F18" s="64" t="s">
        <v>442</v>
      </c>
      <c r="G18" s="62" t="s">
        <v>3750</v>
      </c>
      <c r="H18" s="65">
        <v>8755</v>
      </c>
      <c r="I18" s="66">
        <v>0.5014049895776902</v>
      </c>
      <c r="J18" s="100" t="s">
        <v>3786</v>
      </c>
      <c r="K18"/>
      <c r="L18"/>
    </row>
    <row r="19" spans="1:12" ht="29" x14ac:dyDescent="0.35">
      <c r="A19" s="28" t="s">
        <v>45</v>
      </c>
      <c r="B19" s="28" t="s">
        <v>128</v>
      </c>
      <c r="C19" s="32" t="s">
        <v>142</v>
      </c>
      <c r="D19" s="29">
        <v>2</v>
      </c>
      <c r="E19" s="31">
        <v>31854.67475747511</v>
      </c>
      <c r="F19" s="29" t="s">
        <v>442</v>
      </c>
      <c r="G19" s="28" t="s">
        <v>3747</v>
      </c>
      <c r="H19" s="31">
        <v>18000</v>
      </c>
      <c r="I19" s="38">
        <v>0.56506619945243886</v>
      </c>
      <c r="J19" s="96" t="s">
        <v>3788</v>
      </c>
    </row>
    <row r="20" spans="1:12" ht="29" x14ac:dyDescent="0.35">
      <c r="A20" s="28" t="s">
        <v>45</v>
      </c>
      <c r="B20" s="28" t="s">
        <v>128</v>
      </c>
      <c r="C20" s="32" t="s">
        <v>160</v>
      </c>
      <c r="D20" s="29">
        <v>2</v>
      </c>
      <c r="E20" s="31">
        <v>21488.096016802716</v>
      </c>
      <c r="F20" s="29" t="s">
        <v>442</v>
      </c>
      <c r="G20" s="28" t="s">
        <v>3747</v>
      </c>
      <c r="H20" s="31">
        <v>15290</v>
      </c>
      <c r="I20" s="38">
        <v>0.71155676091748254</v>
      </c>
      <c r="J20" s="96" t="s">
        <v>3790</v>
      </c>
    </row>
    <row r="21" spans="1:12" s="2" customFormat="1" x14ac:dyDescent="0.35">
      <c r="A21" s="1" t="s">
        <v>89</v>
      </c>
      <c r="B21" s="1" t="s">
        <v>183</v>
      </c>
      <c r="C21" s="60" t="s">
        <v>188</v>
      </c>
      <c r="D21" s="3">
        <v>2</v>
      </c>
      <c r="E21" s="6">
        <v>6286.9336335773451</v>
      </c>
      <c r="F21" s="3" t="s">
        <v>442</v>
      </c>
      <c r="G21" s="1" t="s">
        <v>3747</v>
      </c>
      <c r="H21" s="6">
        <v>3960</v>
      </c>
      <c r="I21" s="61">
        <v>0.62987781179212321</v>
      </c>
      <c r="J21" s="101" t="s">
        <v>3794</v>
      </c>
    </row>
    <row r="22" spans="1:12" s="2" customFormat="1" ht="29" x14ac:dyDescent="0.35">
      <c r="A22" s="1" t="s">
        <v>89</v>
      </c>
      <c r="B22" s="1" t="s">
        <v>183</v>
      </c>
      <c r="C22" s="60" t="s">
        <v>3796</v>
      </c>
      <c r="D22" s="3">
        <v>2</v>
      </c>
      <c r="E22" s="6">
        <v>8949.1901938192877</v>
      </c>
      <c r="F22" s="3" t="s">
        <v>442</v>
      </c>
      <c r="G22" s="1" t="s">
        <v>3747</v>
      </c>
      <c r="H22" s="6">
        <v>5780</v>
      </c>
      <c r="I22" s="61">
        <v>0.64586849478201136</v>
      </c>
      <c r="J22" s="101" t="s">
        <v>3797</v>
      </c>
      <c r="K22" s="67"/>
      <c r="L22" s="68"/>
    </row>
    <row r="23" spans="1:12" s="2" customFormat="1" ht="29" x14ac:dyDescent="0.35">
      <c r="A23" s="1" t="s">
        <v>89</v>
      </c>
      <c r="B23" s="1" t="s">
        <v>183</v>
      </c>
      <c r="C23" s="60" t="s">
        <v>217</v>
      </c>
      <c r="D23" s="3">
        <v>2</v>
      </c>
      <c r="E23" s="6">
        <v>5618.7789686646602</v>
      </c>
      <c r="F23" s="3" t="s">
        <v>442</v>
      </c>
      <c r="G23" s="1" t="s">
        <v>3750</v>
      </c>
      <c r="H23" s="6">
        <v>3195</v>
      </c>
      <c r="I23" s="61">
        <v>0.56862888143815216</v>
      </c>
      <c r="J23" s="101" t="s">
        <v>3797</v>
      </c>
      <c r="K23" s="67"/>
      <c r="L23" s="68"/>
    </row>
    <row r="24" spans="1:12" s="2" customFormat="1" ht="29" x14ac:dyDescent="0.35">
      <c r="A24" s="1" t="s">
        <v>89</v>
      </c>
      <c r="B24" s="1" t="s">
        <v>183</v>
      </c>
      <c r="C24" s="60" t="s">
        <v>231</v>
      </c>
      <c r="D24" s="3">
        <v>2</v>
      </c>
      <c r="E24" s="6">
        <v>4747.8840554616299</v>
      </c>
      <c r="F24" s="3" t="s">
        <v>442</v>
      </c>
      <c r="G24" s="1" t="s">
        <v>3750</v>
      </c>
      <c r="H24" s="6">
        <v>2700</v>
      </c>
      <c r="I24" s="61">
        <v>0.56867437546081412</v>
      </c>
      <c r="J24" s="101" t="s">
        <v>3799</v>
      </c>
      <c r="K24" s="67"/>
      <c r="L24" s="68"/>
    </row>
    <row r="25" spans="1:12" s="2" customFormat="1" x14ac:dyDescent="0.35">
      <c r="A25" s="1" t="s">
        <v>89</v>
      </c>
      <c r="B25" s="1" t="s">
        <v>339</v>
      </c>
      <c r="C25" s="60" t="s">
        <v>356</v>
      </c>
      <c r="D25" s="3">
        <v>2</v>
      </c>
      <c r="E25" s="6">
        <v>9561.3223049363787</v>
      </c>
      <c r="F25" s="3" t="s">
        <v>442</v>
      </c>
      <c r="G25" s="1" t="s">
        <v>3747</v>
      </c>
      <c r="H25" s="6">
        <v>5860</v>
      </c>
      <c r="I25" s="61">
        <v>0.61288593911059386</v>
      </c>
      <c r="J25" s="101" t="s">
        <v>3794</v>
      </c>
    </row>
    <row r="26" spans="1:12" s="2" customFormat="1" x14ac:dyDescent="0.35">
      <c r="A26" s="1" t="s">
        <v>89</v>
      </c>
      <c r="B26" s="1" t="s">
        <v>339</v>
      </c>
      <c r="C26" s="60" t="s">
        <v>364</v>
      </c>
      <c r="D26" s="3">
        <v>2</v>
      </c>
      <c r="E26" s="6">
        <v>5387.527982998462</v>
      </c>
      <c r="F26" s="3" t="s">
        <v>442</v>
      </c>
      <c r="G26" s="1" t="s">
        <v>3747</v>
      </c>
      <c r="H26" s="6">
        <v>4155</v>
      </c>
      <c r="I26" s="61">
        <v>0.77122569258331886</v>
      </c>
      <c r="J26" s="101" t="s">
        <v>3794</v>
      </c>
    </row>
  </sheetData>
  <conditionalFormatting sqref="C3">
    <cfRule type="duplicateValues" dxfId="0" priority="1"/>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0BC18-E484-4308-AFBD-CB45166467AF}">
  <dimension ref="B3:I19"/>
  <sheetViews>
    <sheetView topLeftCell="A13" workbookViewId="0">
      <selection activeCell="M11" sqref="M11"/>
    </sheetView>
  </sheetViews>
  <sheetFormatPr defaultColWidth="9.26953125" defaultRowHeight="14.5" x14ac:dyDescent="0.35"/>
  <cols>
    <col min="1" max="1" width="3.54296875" style="77" customWidth="1"/>
    <col min="2" max="2" width="19" style="77" customWidth="1"/>
    <col min="3" max="3" width="21.7265625" style="77" customWidth="1"/>
    <col min="4" max="7" width="14.7265625" style="77" customWidth="1"/>
    <col min="8" max="8" width="28.7265625" style="77" customWidth="1"/>
    <col min="9" max="9" width="18.7265625" style="77" customWidth="1"/>
    <col min="10" max="10" width="4.453125" style="77" customWidth="1"/>
    <col min="11" max="16384" width="9.26953125" style="77"/>
  </cols>
  <sheetData>
    <row r="3" spans="2:9" x14ac:dyDescent="0.35">
      <c r="B3" s="441" t="s">
        <v>8788</v>
      </c>
      <c r="C3" s="441"/>
      <c r="D3" s="441"/>
      <c r="E3" s="441"/>
      <c r="F3" s="441"/>
      <c r="G3" s="441"/>
      <c r="H3" s="441"/>
      <c r="I3" s="76"/>
    </row>
    <row r="4" spans="2:9" s="81" customFormat="1" ht="27.5" x14ac:dyDescent="0.35">
      <c r="B4" s="437" t="s">
        <v>8789</v>
      </c>
      <c r="C4" s="78" t="s">
        <v>8790</v>
      </c>
      <c r="D4" s="79">
        <v>1</v>
      </c>
      <c r="E4" s="79">
        <v>2</v>
      </c>
      <c r="F4" s="79">
        <v>3</v>
      </c>
      <c r="G4" s="79">
        <v>4</v>
      </c>
      <c r="H4" s="80" t="s">
        <v>8791</v>
      </c>
      <c r="I4" s="91" t="s">
        <v>8792</v>
      </c>
    </row>
    <row r="5" spans="2:9" x14ac:dyDescent="0.35">
      <c r="B5" s="438"/>
      <c r="C5" s="78" t="s">
        <v>8793</v>
      </c>
      <c r="D5" s="82">
        <v>540079</v>
      </c>
      <c r="E5" s="82">
        <v>942326.64783725119</v>
      </c>
      <c r="F5" s="82">
        <v>128382</v>
      </c>
      <c r="G5" s="82">
        <v>107286</v>
      </c>
      <c r="H5" s="83">
        <f>SUM(D5:G5)</f>
        <v>1718073.6478372512</v>
      </c>
      <c r="I5" s="82">
        <v>3013662.0955489888</v>
      </c>
    </row>
    <row r="6" spans="2:9" x14ac:dyDescent="0.35">
      <c r="B6" s="438"/>
      <c r="C6" s="78" t="s">
        <v>8794</v>
      </c>
      <c r="D6" s="84">
        <f t="shared" ref="D6:I6" si="0">D5/$I5</f>
        <v>0.17921020435491644</v>
      </c>
      <c r="E6" s="84">
        <f t="shared" si="0"/>
        <v>0.3126849055934357</v>
      </c>
      <c r="F6" s="84">
        <f t="shared" si="0"/>
        <v>4.2599998251168593E-2</v>
      </c>
      <c r="G6" s="84">
        <f t="shared" si="0"/>
        <v>3.55998770261787E-2</v>
      </c>
      <c r="H6" s="85">
        <f t="shared" si="0"/>
        <v>0.57009498522569946</v>
      </c>
      <c r="I6" s="84">
        <f t="shared" si="0"/>
        <v>1</v>
      </c>
    </row>
    <row r="7" spans="2:9" ht="27.5" x14ac:dyDescent="0.35">
      <c r="B7" s="439" t="s">
        <v>8795</v>
      </c>
      <c r="C7" s="75" t="s">
        <v>8796</v>
      </c>
      <c r="D7" s="74" t="s">
        <v>8797</v>
      </c>
      <c r="E7" s="74" t="s">
        <v>8798</v>
      </c>
      <c r="F7" s="74" t="s">
        <v>8799</v>
      </c>
      <c r="G7" s="74" t="s">
        <v>8800</v>
      </c>
      <c r="H7" s="93" t="s">
        <v>8801</v>
      </c>
      <c r="I7" s="92" t="s">
        <v>8792</v>
      </c>
    </row>
    <row r="8" spans="2:9" x14ac:dyDescent="0.35">
      <c r="B8" s="440"/>
      <c r="C8" s="75" t="s">
        <v>8802</v>
      </c>
      <c r="D8" s="86">
        <v>511856</v>
      </c>
      <c r="E8" s="86">
        <v>801480</v>
      </c>
      <c r="F8" s="86">
        <v>915231</v>
      </c>
      <c r="G8" s="86">
        <v>463645</v>
      </c>
      <c r="H8" s="87">
        <f>D8+E8</f>
        <v>1313336</v>
      </c>
      <c r="I8" s="88">
        <v>2692212</v>
      </c>
    </row>
    <row r="9" spans="2:9" x14ac:dyDescent="0.35">
      <c r="B9" s="440"/>
      <c r="C9" s="75" t="s">
        <v>8794</v>
      </c>
      <c r="D9" s="89">
        <f t="shared" ref="D9:I9" si="1">D8/$I8</f>
        <v>0.19012470043220964</v>
      </c>
      <c r="E9" s="89">
        <f t="shared" si="1"/>
        <v>0.297703152649197</v>
      </c>
      <c r="F9" s="89">
        <f t="shared" si="1"/>
        <v>0.33995502583006093</v>
      </c>
      <c r="G9" s="89">
        <f t="shared" si="1"/>
        <v>0.1722171210885324</v>
      </c>
      <c r="H9" s="90">
        <f t="shared" si="1"/>
        <v>0.48782785308140664</v>
      </c>
      <c r="I9" s="89">
        <f t="shared" si="1"/>
        <v>1</v>
      </c>
    </row>
    <row r="10" spans="2:9" ht="15" thickBot="1" x14ac:dyDescent="0.4"/>
    <row r="11" spans="2:9" ht="139.5" customHeight="1" thickTop="1" thickBot="1" x14ac:dyDescent="0.4">
      <c r="B11" s="442" t="s">
        <v>8803</v>
      </c>
      <c r="C11" s="443"/>
      <c r="D11" s="443"/>
      <c r="E11" s="443"/>
      <c r="F11" s="443"/>
      <c r="G11" s="443"/>
      <c r="H11" s="443"/>
      <c r="I11" s="444"/>
    </row>
    <row r="12" spans="2:9" ht="15" thickTop="1" x14ac:dyDescent="0.35"/>
    <row r="13" spans="2:9" x14ac:dyDescent="0.35">
      <c r="B13" s="441" t="s">
        <v>8804</v>
      </c>
      <c r="C13" s="441"/>
      <c r="D13" s="441"/>
      <c r="E13" s="441"/>
      <c r="F13" s="441"/>
      <c r="G13" s="441"/>
      <c r="H13" s="441"/>
      <c r="I13" s="76"/>
    </row>
    <row r="14" spans="2:9" ht="27.5" x14ac:dyDescent="0.35">
      <c r="B14" s="437" t="s">
        <v>8789</v>
      </c>
      <c r="C14" s="78" t="s">
        <v>8790</v>
      </c>
      <c r="D14" s="79">
        <v>1</v>
      </c>
      <c r="E14" s="79">
        <v>2</v>
      </c>
      <c r="F14" s="79">
        <v>3</v>
      </c>
      <c r="G14" s="79">
        <v>4</v>
      </c>
      <c r="H14" s="80" t="s">
        <v>8791</v>
      </c>
      <c r="I14" s="91" t="s">
        <v>8792</v>
      </c>
    </row>
    <row r="15" spans="2:9" x14ac:dyDescent="0.35">
      <c r="B15" s="438"/>
      <c r="C15" s="78" t="s">
        <v>8793</v>
      </c>
      <c r="D15" s="82">
        <v>549729</v>
      </c>
      <c r="E15" s="82">
        <v>1015602</v>
      </c>
      <c r="F15" s="82">
        <v>220407</v>
      </c>
      <c r="G15" s="82">
        <v>159740</v>
      </c>
      <c r="H15" s="83">
        <f>SUM(D15:G15)</f>
        <v>1945478</v>
      </c>
      <c r="I15" s="82">
        <v>3854288.1768206693</v>
      </c>
    </row>
    <row r="16" spans="2:9" x14ac:dyDescent="0.35">
      <c r="B16" s="438"/>
      <c r="C16" s="78" t="s">
        <v>8794</v>
      </c>
      <c r="D16" s="84">
        <f t="shared" ref="D16:I16" si="2">D15/$I15</f>
        <v>0.14262789256548566</v>
      </c>
      <c r="E16" s="84">
        <f t="shared" si="2"/>
        <v>0.26349923861628616</v>
      </c>
      <c r="F16" s="84">
        <f t="shared" si="2"/>
        <v>5.7184878215777224E-2</v>
      </c>
      <c r="G16" s="84">
        <f t="shared" si="2"/>
        <v>4.1444747427206274E-2</v>
      </c>
      <c r="H16" s="85">
        <f t="shared" si="2"/>
        <v>0.50475675682475529</v>
      </c>
      <c r="I16" s="84">
        <f t="shared" si="2"/>
        <v>1</v>
      </c>
    </row>
    <row r="17" spans="2:9" ht="27.5" x14ac:dyDescent="0.35">
      <c r="B17" s="439" t="s">
        <v>8795</v>
      </c>
      <c r="C17" s="75" t="s">
        <v>8796</v>
      </c>
      <c r="D17" s="74" t="s">
        <v>8797</v>
      </c>
      <c r="E17" s="74" t="s">
        <v>8798</v>
      </c>
      <c r="F17" s="74" t="s">
        <v>8799</v>
      </c>
      <c r="G17" s="74" t="s">
        <v>8800</v>
      </c>
      <c r="H17" s="93" t="s">
        <v>8801</v>
      </c>
      <c r="I17" s="92" t="s">
        <v>8792</v>
      </c>
    </row>
    <row r="18" spans="2:9" x14ac:dyDescent="0.35">
      <c r="B18" s="440"/>
      <c r="C18" s="75" t="s">
        <v>8802</v>
      </c>
      <c r="D18" s="86">
        <v>511856</v>
      </c>
      <c r="E18" s="86">
        <v>801480</v>
      </c>
      <c r="F18" s="86">
        <v>915231</v>
      </c>
      <c r="G18" s="86">
        <v>463645</v>
      </c>
      <c r="H18" s="87">
        <f>D18+E18</f>
        <v>1313336</v>
      </c>
      <c r="I18" s="88">
        <v>2692212</v>
      </c>
    </row>
    <row r="19" spans="2:9" x14ac:dyDescent="0.35">
      <c r="B19" s="440"/>
      <c r="C19" s="75" t="s">
        <v>8794</v>
      </c>
      <c r="D19" s="89">
        <f t="shared" ref="D19:I19" si="3">D18/$I18</f>
        <v>0.19012470043220964</v>
      </c>
      <c r="E19" s="89">
        <f t="shared" si="3"/>
        <v>0.297703152649197</v>
      </c>
      <c r="F19" s="89">
        <f t="shared" si="3"/>
        <v>0.33995502583006093</v>
      </c>
      <c r="G19" s="89">
        <f t="shared" si="3"/>
        <v>0.1722171210885324</v>
      </c>
      <c r="H19" s="90">
        <f t="shared" si="3"/>
        <v>0.48782785308140664</v>
      </c>
      <c r="I19" s="89">
        <f t="shared" si="3"/>
        <v>1</v>
      </c>
    </row>
  </sheetData>
  <mergeCells count="7">
    <mergeCell ref="B14:B16"/>
    <mergeCell ref="B17:B19"/>
    <mergeCell ref="B3:H3"/>
    <mergeCell ref="B7:B9"/>
    <mergeCell ref="B4:B6"/>
    <mergeCell ref="B11:I11"/>
    <mergeCell ref="B13:H1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C8E7C-446A-4C7A-9EFF-34F05EDB37DE}">
  <sheetPr filterMode="1"/>
  <dimension ref="A1:L457"/>
  <sheetViews>
    <sheetView workbookViewId="0">
      <selection activeCell="H81" sqref="H81"/>
    </sheetView>
  </sheetViews>
  <sheetFormatPr defaultColWidth="8.81640625" defaultRowHeight="14.5" x14ac:dyDescent="0.35"/>
  <cols>
    <col min="11" max="11" width="19.7265625" bestFit="1" customWidth="1"/>
    <col min="12" max="12" width="16.26953125" bestFit="1" customWidth="1"/>
    <col min="13" max="14" width="15.26953125" bestFit="1" customWidth="1"/>
  </cols>
  <sheetData>
    <row r="1" spans="1:12" x14ac:dyDescent="0.35">
      <c r="A1" s="299" t="s">
        <v>675</v>
      </c>
      <c r="B1" s="299" t="s">
        <v>680</v>
      </c>
      <c r="C1" s="299" t="s">
        <v>1198</v>
      </c>
      <c r="D1" s="299" t="s">
        <v>676</v>
      </c>
      <c r="E1" s="299" t="s">
        <v>1198</v>
      </c>
      <c r="F1" s="299" t="s">
        <v>1199</v>
      </c>
      <c r="G1" s="299" t="s">
        <v>677</v>
      </c>
      <c r="H1" s="299" t="s">
        <v>679</v>
      </c>
      <c r="I1" s="299" t="s">
        <v>677</v>
      </c>
      <c r="K1" s="324" t="s">
        <v>676</v>
      </c>
      <c r="L1" s="324" t="s">
        <v>678</v>
      </c>
    </row>
    <row r="2" spans="1:12" hidden="1" x14ac:dyDescent="0.35">
      <c r="A2" s="165" t="s">
        <v>669</v>
      </c>
      <c r="B2" s="165" t="s">
        <v>1202</v>
      </c>
      <c r="C2" s="165" t="s">
        <v>1203</v>
      </c>
      <c r="D2" s="165" t="s">
        <v>1204</v>
      </c>
      <c r="E2" s="165" t="s">
        <v>1203</v>
      </c>
      <c r="F2" s="165" t="s">
        <v>1205</v>
      </c>
      <c r="G2" s="165" t="s">
        <v>1204</v>
      </c>
      <c r="H2" s="165" t="s">
        <v>1206</v>
      </c>
      <c r="I2" s="165" t="s">
        <v>1204</v>
      </c>
      <c r="K2" t="s">
        <v>1204</v>
      </c>
      <c r="L2" t="s">
        <v>1203</v>
      </c>
    </row>
    <row r="3" spans="1:12" hidden="1" x14ac:dyDescent="0.35">
      <c r="A3" s="165" t="s">
        <v>669</v>
      </c>
      <c r="B3" s="165" t="s">
        <v>1202</v>
      </c>
      <c r="C3" s="165" t="s">
        <v>1207</v>
      </c>
      <c r="D3" s="165" t="s">
        <v>1208</v>
      </c>
      <c r="E3" s="165" t="s">
        <v>1207</v>
      </c>
      <c r="F3" s="165" t="s">
        <v>1205</v>
      </c>
      <c r="G3" s="165" t="s">
        <v>1208</v>
      </c>
      <c r="H3" s="165" t="s">
        <v>1209</v>
      </c>
      <c r="I3" s="165" t="s">
        <v>1208</v>
      </c>
      <c r="K3" t="s">
        <v>1208</v>
      </c>
      <c r="L3" t="s">
        <v>1207</v>
      </c>
    </row>
    <row r="4" spans="1:12" hidden="1" x14ac:dyDescent="0.35">
      <c r="A4" s="165" t="s">
        <v>669</v>
      </c>
      <c r="B4" s="165" t="s">
        <v>1202</v>
      </c>
      <c r="C4" s="165" t="s">
        <v>1210</v>
      </c>
      <c r="D4" s="165" t="s">
        <v>1211</v>
      </c>
      <c r="E4" s="165" t="s">
        <v>1210</v>
      </c>
      <c r="F4" s="165" t="s">
        <v>1205</v>
      </c>
      <c r="G4" s="165" t="s">
        <v>1211</v>
      </c>
      <c r="H4" s="165" t="s">
        <v>1212</v>
      </c>
      <c r="I4" s="165" t="s">
        <v>1211</v>
      </c>
      <c r="K4" t="s">
        <v>1211</v>
      </c>
      <c r="L4" t="s">
        <v>1210</v>
      </c>
    </row>
    <row r="5" spans="1:12" hidden="1" x14ac:dyDescent="0.35">
      <c r="A5" s="165" t="s">
        <v>669</v>
      </c>
      <c r="B5" s="165" t="s">
        <v>1202</v>
      </c>
      <c r="C5" s="165" t="s">
        <v>1213</v>
      </c>
      <c r="D5" s="165" t="s">
        <v>1214</v>
      </c>
      <c r="E5" s="165" t="s">
        <v>1213</v>
      </c>
      <c r="F5" s="165" t="s">
        <v>1205</v>
      </c>
      <c r="G5" s="165" t="s">
        <v>1214</v>
      </c>
      <c r="H5" s="165" t="s">
        <v>1215</v>
      </c>
      <c r="I5" s="165" t="s">
        <v>1214</v>
      </c>
      <c r="K5" t="s">
        <v>1214</v>
      </c>
      <c r="L5" t="s">
        <v>1213</v>
      </c>
    </row>
    <row r="6" spans="1:12" hidden="1" x14ac:dyDescent="0.35">
      <c r="A6" s="165" t="s">
        <v>669</v>
      </c>
      <c r="B6" s="165" t="s">
        <v>1202</v>
      </c>
      <c r="C6" s="165" t="s">
        <v>1216</v>
      </c>
      <c r="D6" s="165" t="s">
        <v>1217</v>
      </c>
      <c r="E6" s="165" t="s">
        <v>1216</v>
      </c>
      <c r="F6" s="165" t="s">
        <v>1205</v>
      </c>
      <c r="G6" s="165" t="s">
        <v>1217</v>
      </c>
      <c r="H6" s="165" t="s">
        <v>1218</v>
      </c>
      <c r="I6" s="165" t="s">
        <v>1217</v>
      </c>
      <c r="K6" t="s">
        <v>1217</v>
      </c>
      <c r="L6" t="s">
        <v>1216</v>
      </c>
    </row>
    <row r="7" spans="1:12" hidden="1" x14ac:dyDescent="0.35">
      <c r="A7" s="165" t="s">
        <v>669</v>
      </c>
      <c r="B7" s="165" t="s">
        <v>1202</v>
      </c>
      <c r="C7" s="165" t="s">
        <v>1219</v>
      </c>
      <c r="D7" s="165" t="s">
        <v>1220</v>
      </c>
      <c r="E7" s="165" t="s">
        <v>1219</v>
      </c>
      <c r="F7" s="165" t="s">
        <v>1205</v>
      </c>
      <c r="G7" s="165" t="s">
        <v>1220</v>
      </c>
      <c r="H7" s="165" t="s">
        <v>1221</v>
      </c>
      <c r="I7" s="165" t="s">
        <v>1220</v>
      </c>
      <c r="K7" t="s">
        <v>1220</v>
      </c>
      <c r="L7" t="s">
        <v>1219</v>
      </c>
    </row>
    <row r="8" spans="1:12" hidden="1" x14ac:dyDescent="0.35">
      <c r="A8" s="165" t="s">
        <v>669</v>
      </c>
      <c r="B8" s="165" t="s">
        <v>1202</v>
      </c>
      <c r="C8" s="165" t="s">
        <v>1222</v>
      </c>
      <c r="D8" s="165" t="s">
        <v>1223</v>
      </c>
      <c r="E8" s="165" t="s">
        <v>1222</v>
      </c>
      <c r="F8" s="165" t="s">
        <v>1205</v>
      </c>
      <c r="G8" s="165" t="s">
        <v>1224</v>
      </c>
      <c r="H8" s="165" t="s">
        <v>1225</v>
      </c>
      <c r="I8" s="165" t="s">
        <v>1224</v>
      </c>
      <c r="K8" t="s">
        <v>1252</v>
      </c>
      <c r="L8" t="s">
        <v>1251</v>
      </c>
    </row>
    <row r="9" spans="1:12" hidden="1" x14ac:dyDescent="0.35">
      <c r="A9" s="165" t="s">
        <v>669</v>
      </c>
      <c r="B9" s="165" t="s">
        <v>1202</v>
      </c>
      <c r="C9" s="165" t="s">
        <v>1222</v>
      </c>
      <c r="D9" s="165" t="s">
        <v>1223</v>
      </c>
      <c r="E9" s="165" t="s">
        <v>1222</v>
      </c>
      <c r="F9" s="165" t="s">
        <v>1205</v>
      </c>
      <c r="G9" s="165" t="s">
        <v>1226</v>
      </c>
      <c r="H9" s="165" t="s">
        <v>1227</v>
      </c>
      <c r="I9" s="165" t="s">
        <v>1226</v>
      </c>
      <c r="K9" t="s">
        <v>1360</v>
      </c>
      <c r="L9" t="s">
        <v>1359</v>
      </c>
    </row>
    <row r="10" spans="1:12" hidden="1" x14ac:dyDescent="0.35">
      <c r="A10" s="165" t="s">
        <v>669</v>
      </c>
      <c r="B10" s="165" t="s">
        <v>1202</v>
      </c>
      <c r="C10" s="165" t="s">
        <v>1222</v>
      </c>
      <c r="D10" s="165" t="s">
        <v>1223</v>
      </c>
      <c r="E10" s="165" t="s">
        <v>1222</v>
      </c>
      <c r="F10" s="165" t="s">
        <v>1205</v>
      </c>
      <c r="G10" s="165" t="s">
        <v>1228</v>
      </c>
      <c r="H10" s="165" t="s">
        <v>1229</v>
      </c>
      <c r="I10" s="165" t="s">
        <v>1228</v>
      </c>
      <c r="K10" t="s">
        <v>1419</v>
      </c>
      <c r="L10" t="s">
        <v>1418</v>
      </c>
    </row>
    <row r="11" spans="1:12" hidden="1" x14ac:dyDescent="0.35">
      <c r="A11" s="165" t="s">
        <v>669</v>
      </c>
      <c r="B11" s="165" t="s">
        <v>1202</v>
      </c>
      <c r="C11" s="165" t="s">
        <v>1222</v>
      </c>
      <c r="D11" s="165" t="s">
        <v>1223</v>
      </c>
      <c r="E11" s="165" t="s">
        <v>1222</v>
      </c>
      <c r="F11" s="165" t="s">
        <v>1205</v>
      </c>
      <c r="G11" s="165" t="s">
        <v>1230</v>
      </c>
      <c r="H11" s="165" t="s">
        <v>1231</v>
      </c>
      <c r="I11" s="165" t="s">
        <v>1230</v>
      </c>
      <c r="K11" t="s">
        <v>1300</v>
      </c>
      <c r="L11" t="s">
        <v>1299</v>
      </c>
    </row>
    <row r="12" spans="1:12" hidden="1" x14ac:dyDescent="0.35">
      <c r="A12" s="165" t="s">
        <v>669</v>
      </c>
      <c r="B12" s="165" t="s">
        <v>1202</v>
      </c>
      <c r="C12" s="165" t="s">
        <v>1222</v>
      </c>
      <c r="D12" s="165" t="s">
        <v>1223</v>
      </c>
      <c r="E12" s="165" t="s">
        <v>1222</v>
      </c>
      <c r="F12" s="165" t="s">
        <v>1205</v>
      </c>
      <c r="G12" s="165" t="s">
        <v>1232</v>
      </c>
      <c r="H12" s="165" t="s">
        <v>1233</v>
      </c>
      <c r="I12" s="165" t="s">
        <v>1232</v>
      </c>
      <c r="K12" t="s">
        <v>1014</v>
      </c>
      <c r="L12" t="s">
        <v>2237</v>
      </c>
    </row>
    <row r="13" spans="1:12" hidden="1" x14ac:dyDescent="0.35">
      <c r="A13" s="165" t="s">
        <v>669</v>
      </c>
      <c r="B13" s="165" t="s">
        <v>1202</v>
      </c>
      <c r="C13" s="165" t="s">
        <v>1222</v>
      </c>
      <c r="D13" s="165" t="s">
        <v>1223</v>
      </c>
      <c r="E13" s="165" t="s">
        <v>1222</v>
      </c>
      <c r="F13" s="165" t="s">
        <v>1205</v>
      </c>
      <c r="G13" s="165" t="s">
        <v>943</v>
      </c>
      <c r="H13" s="165" t="s">
        <v>1234</v>
      </c>
      <c r="I13" s="165" t="s">
        <v>943</v>
      </c>
      <c r="K13" t="s">
        <v>1368</v>
      </c>
      <c r="L13" t="s">
        <v>1367</v>
      </c>
    </row>
    <row r="14" spans="1:12" hidden="1" x14ac:dyDescent="0.35">
      <c r="A14" s="165" t="s">
        <v>669</v>
      </c>
      <c r="B14" s="165" t="s">
        <v>1202</v>
      </c>
      <c r="C14" s="165" t="s">
        <v>1222</v>
      </c>
      <c r="D14" s="165" t="s">
        <v>1223</v>
      </c>
      <c r="E14" s="165" t="s">
        <v>1222</v>
      </c>
      <c r="F14" s="165" t="s">
        <v>1205</v>
      </c>
      <c r="G14" s="165" t="s">
        <v>1235</v>
      </c>
      <c r="H14" s="165" t="s">
        <v>1236</v>
      </c>
      <c r="I14" s="165" t="s">
        <v>1235</v>
      </c>
      <c r="K14" t="s">
        <v>1223</v>
      </c>
      <c r="L14" t="s">
        <v>1222</v>
      </c>
    </row>
    <row r="15" spans="1:12" hidden="1" x14ac:dyDescent="0.35">
      <c r="A15" s="165" t="s">
        <v>669</v>
      </c>
      <c r="B15" s="165" t="s">
        <v>1202</v>
      </c>
      <c r="C15" s="165" t="s">
        <v>1222</v>
      </c>
      <c r="D15" s="165" t="s">
        <v>1223</v>
      </c>
      <c r="E15" s="165" t="s">
        <v>1222</v>
      </c>
      <c r="F15" s="165" t="s">
        <v>1205</v>
      </c>
      <c r="G15" s="165" t="s">
        <v>1237</v>
      </c>
      <c r="H15" s="165" t="s">
        <v>1238</v>
      </c>
      <c r="I15" s="165" t="s">
        <v>1237</v>
      </c>
      <c r="K15" t="s">
        <v>681</v>
      </c>
      <c r="L15" t="s">
        <v>683</v>
      </c>
    </row>
    <row r="16" spans="1:12" hidden="1" x14ac:dyDescent="0.35">
      <c r="A16" s="165" t="s">
        <v>669</v>
      </c>
      <c r="B16" s="165" t="s">
        <v>1202</v>
      </c>
      <c r="C16" s="165" t="s">
        <v>1222</v>
      </c>
      <c r="D16" s="165" t="s">
        <v>1223</v>
      </c>
      <c r="E16" s="165" t="s">
        <v>1222</v>
      </c>
      <c r="F16" s="165" t="s">
        <v>1205</v>
      </c>
      <c r="G16" s="165" t="s">
        <v>1239</v>
      </c>
      <c r="H16" s="165" t="s">
        <v>1240</v>
      </c>
      <c r="I16" s="165" t="s">
        <v>1239</v>
      </c>
      <c r="K16" t="s">
        <v>960</v>
      </c>
      <c r="L16" t="s">
        <v>2154</v>
      </c>
    </row>
    <row r="17" spans="1:12" hidden="1" x14ac:dyDescent="0.35">
      <c r="A17" s="165" t="s">
        <v>669</v>
      </c>
      <c r="B17" s="165" t="s">
        <v>1202</v>
      </c>
      <c r="C17" s="165" t="s">
        <v>1222</v>
      </c>
      <c r="D17" s="165" t="s">
        <v>1223</v>
      </c>
      <c r="E17" s="165" t="s">
        <v>1222</v>
      </c>
      <c r="F17" s="165" t="s">
        <v>1205</v>
      </c>
      <c r="G17" s="165" t="s">
        <v>1241</v>
      </c>
      <c r="H17" s="165" t="s">
        <v>1242</v>
      </c>
      <c r="I17" s="165" t="s">
        <v>1241</v>
      </c>
      <c r="K17" t="s">
        <v>634</v>
      </c>
      <c r="L17" t="s">
        <v>706</v>
      </c>
    </row>
    <row r="18" spans="1:12" hidden="1" x14ac:dyDescent="0.35">
      <c r="A18" s="165" t="s">
        <v>669</v>
      </c>
      <c r="B18" s="165" t="s">
        <v>1202</v>
      </c>
      <c r="C18" s="165" t="s">
        <v>1222</v>
      </c>
      <c r="D18" s="165" t="s">
        <v>1223</v>
      </c>
      <c r="E18" s="165" t="s">
        <v>1222</v>
      </c>
      <c r="F18" s="165" t="s">
        <v>1205</v>
      </c>
      <c r="G18" s="165" t="s">
        <v>1243</v>
      </c>
      <c r="H18" s="165" t="s">
        <v>1244</v>
      </c>
      <c r="I18" s="165" t="s">
        <v>1243</v>
      </c>
      <c r="K18" t="s">
        <v>590</v>
      </c>
      <c r="L18" t="s">
        <v>689</v>
      </c>
    </row>
    <row r="19" spans="1:12" hidden="1" x14ac:dyDescent="0.35">
      <c r="A19" s="165" t="s">
        <v>669</v>
      </c>
      <c r="B19" s="165" t="s">
        <v>1202</v>
      </c>
      <c r="C19" s="165" t="s">
        <v>1222</v>
      </c>
      <c r="D19" s="165" t="s">
        <v>1223</v>
      </c>
      <c r="E19" s="165" t="s">
        <v>1222</v>
      </c>
      <c r="F19" s="165" t="s">
        <v>1205</v>
      </c>
      <c r="G19" s="165" t="s">
        <v>1245</v>
      </c>
      <c r="H19" s="165" t="s">
        <v>1246</v>
      </c>
      <c r="I19" s="165" t="s">
        <v>1245</v>
      </c>
      <c r="K19" t="s">
        <v>607</v>
      </c>
      <c r="L19" t="s">
        <v>686</v>
      </c>
    </row>
    <row r="20" spans="1:12" hidden="1" x14ac:dyDescent="0.35">
      <c r="A20" s="165" t="s">
        <v>669</v>
      </c>
      <c r="B20" s="165" t="s">
        <v>1202</v>
      </c>
      <c r="C20" s="165" t="s">
        <v>1222</v>
      </c>
      <c r="D20" s="165" t="s">
        <v>1223</v>
      </c>
      <c r="E20" s="165" t="s">
        <v>1222</v>
      </c>
      <c r="F20" s="165" t="s">
        <v>1205</v>
      </c>
      <c r="G20" s="165" t="s">
        <v>1247</v>
      </c>
      <c r="H20" s="165" t="s">
        <v>1248</v>
      </c>
      <c r="I20" s="165" t="s">
        <v>1247</v>
      </c>
      <c r="K20" t="s">
        <v>666</v>
      </c>
      <c r="L20" t="s">
        <v>2192</v>
      </c>
    </row>
    <row r="21" spans="1:12" hidden="1" x14ac:dyDescent="0.35">
      <c r="A21" s="165" t="s">
        <v>669</v>
      </c>
      <c r="B21" s="165" t="s">
        <v>1202</v>
      </c>
      <c r="C21" s="165" t="s">
        <v>1222</v>
      </c>
      <c r="D21" s="165" t="s">
        <v>1223</v>
      </c>
      <c r="E21" s="165" t="s">
        <v>1222</v>
      </c>
      <c r="F21" s="165" t="s">
        <v>1205</v>
      </c>
      <c r="G21" s="165" t="s">
        <v>1249</v>
      </c>
      <c r="H21" s="165" t="s">
        <v>1250</v>
      </c>
      <c r="I21" s="165" t="s">
        <v>1249</v>
      </c>
      <c r="K21" t="s">
        <v>620</v>
      </c>
      <c r="L21" t="s">
        <v>698</v>
      </c>
    </row>
    <row r="22" spans="1:12" hidden="1" x14ac:dyDescent="0.35">
      <c r="A22" s="165" t="s">
        <v>669</v>
      </c>
      <c r="B22" s="165" t="s">
        <v>1202</v>
      </c>
      <c r="C22" s="165" t="s">
        <v>1251</v>
      </c>
      <c r="D22" s="165" t="s">
        <v>1252</v>
      </c>
      <c r="E22" s="165" t="s">
        <v>1251</v>
      </c>
      <c r="F22" s="165" t="s">
        <v>1205</v>
      </c>
      <c r="G22" s="165" t="s">
        <v>1252</v>
      </c>
      <c r="H22" s="165" t="s">
        <v>1253</v>
      </c>
      <c r="I22" s="165" t="s">
        <v>1252</v>
      </c>
      <c r="K22" t="s">
        <v>531</v>
      </c>
      <c r="L22" t="s">
        <v>695</v>
      </c>
    </row>
    <row r="23" spans="1:12" hidden="1" x14ac:dyDescent="0.35">
      <c r="A23" s="165" t="s">
        <v>669</v>
      </c>
      <c r="B23" s="165" t="s">
        <v>1202</v>
      </c>
      <c r="C23" s="165" t="s">
        <v>1251</v>
      </c>
      <c r="D23" s="165" t="s">
        <v>1252</v>
      </c>
      <c r="E23" s="165" t="s">
        <v>1251</v>
      </c>
      <c r="F23" s="165" t="s">
        <v>1205</v>
      </c>
      <c r="G23" s="165" t="s">
        <v>1159</v>
      </c>
      <c r="H23" s="165" t="s">
        <v>1254</v>
      </c>
      <c r="I23" s="165" t="s">
        <v>1159</v>
      </c>
      <c r="K23" t="s">
        <v>996</v>
      </c>
      <c r="L23" t="s">
        <v>1325</v>
      </c>
    </row>
    <row r="24" spans="1:12" hidden="1" x14ac:dyDescent="0.35">
      <c r="A24" s="165" t="s">
        <v>669</v>
      </c>
      <c r="B24" s="165" t="s">
        <v>1202</v>
      </c>
      <c r="C24" s="165" t="s">
        <v>1251</v>
      </c>
      <c r="D24" s="165" t="s">
        <v>1252</v>
      </c>
      <c r="E24" s="165" t="s">
        <v>1251</v>
      </c>
      <c r="F24" s="165" t="s">
        <v>1205</v>
      </c>
      <c r="G24" s="165" t="s">
        <v>1255</v>
      </c>
      <c r="H24" s="165" t="s">
        <v>1256</v>
      </c>
      <c r="I24" s="165" t="s">
        <v>1255</v>
      </c>
      <c r="K24" t="s">
        <v>1003</v>
      </c>
      <c r="L24" t="s">
        <v>2204</v>
      </c>
    </row>
    <row r="25" spans="1:12" hidden="1" x14ac:dyDescent="0.35">
      <c r="A25" s="165" t="s">
        <v>669</v>
      </c>
      <c r="B25" s="165" t="s">
        <v>1202</v>
      </c>
      <c r="C25" s="165" t="s">
        <v>1251</v>
      </c>
      <c r="D25" s="165" t="s">
        <v>1252</v>
      </c>
      <c r="E25" s="165" t="s">
        <v>1251</v>
      </c>
      <c r="F25" s="165" t="s">
        <v>1205</v>
      </c>
      <c r="G25" s="165" t="s">
        <v>1257</v>
      </c>
      <c r="H25" s="165" t="s">
        <v>1258</v>
      </c>
      <c r="I25" s="165" t="s">
        <v>1257</v>
      </c>
      <c r="K25" t="s">
        <v>668</v>
      </c>
      <c r="L25" t="s">
        <v>801</v>
      </c>
    </row>
    <row r="26" spans="1:12" hidden="1" x14ac:dyDescent="0.35">
      <c r="A26" s="165" t="s">
        <v>669</v>
      </c>
      <c r="B26" s="165" t="s">
        <v>1202</v>
      </c>
      <c r="C26" s="165" t="s">
        <v>1251</v>
      </c>
      <c r="D26" s="165" t="s">
        <v>1252</v>
      </c>
      <c r="E26" s="165" t="s">
        <v>1251</v>
      </c>
      <c r="F26" s="165" t="s">
        <v>1205</v>
      </c>
      <c r="G26" s="165" t="s">
        <v>1259</v>
      </c>
      <c r="H26" s="165" t="s">
        <v>1260</v>
      </c>
      <c r="I26" s="165" t="s">
        <v>1259</v>
      </c>
      <c r="K26" t="s">
        <v>573</v>
      </c>
      <c r="L26" t="s">
        <v>692</v>
      </c>
    </row>
    <row r="27" spans="1:12" hidden="1" x14ac:dyDescent="0.35">
      <c r="A27" s="165" t="s">
        <v>669</v>
      </c>
      <c r="B27" s="165" t="s">
        <v>1202</v>
      </c>
      <c r="C27" s="165" t="s">
        <v>1251</v>
      </c>
      <c r="D27" s="165" t="s">
        <v>1252</v>
      </c>
      <c r="E27" s="165" t="s">
        <v>1251</v>
      </c>
      <c r="F27" s="165" t="s">
        <v>1205</v>
      </c>
      <c r="G27" s="165" t="s">
        <v>1261</v>
      </c>
      <c r="H27" s="165" t="s">
        <v>1262</v>
      </c>
      <c r="I27" s="165" t="s">
        <v>1261</v>
      </c>
      <c r="K27" t="s">
        <v>954</v>
      </c>
      <c r="L27" t="s">
        <v>2148</v>
      </c>
    </row>
    <row r="28" spans="1:12" hidden="1" x14ac:dyDescent="0.35">
      <c r="A28" s="165" t="s">
        <v>669</v>
      </c>
      <c r="B28" s="165" t="s">
        <v>1202</v>
      </c>
      <c r="C28" s="165" t="s">
        <v>1251</v>
      </c>
      <c r="D28" s="165" t="s">
        <v>1252</v>
      </c>
      <c r="E28" s="165" t="s">
        <v>1251</v>
      </c>
      <c r="F28" s="165" t="s">
        <v>1205</v>
      </c>
      <c r="G28" s="165" t="s">
        <v>1263</v>
      </c>
      <c r="H28" s="165" t="s">
        <v>1264</v>
      </c>
      <c r="I28" s="165" t="s">
        <v>1263</v>
      </c>
      <c r="K28" t="s">
        <v>1018</v>
      </c>
      <c r="L28" t="s">
        <v>2219</v>
      </c>
    </row>
    <row r="29" spans="1:12" hidden="1" x14ac:dyDescent="0.35">
      <c r="A29" s="165" t="s">
        <v>669</v>
      </c>
      <c r="B29" s="165" t="s">
        <v>1202</v>
      </c>
      <c r="C29" s="165" t="s">
        <v>1251</v>
      </c>
      <c r="D29" s="165" t="s">
        <v>1252</v>
      </c>
      <c r="E29" s="165" t="s">
        <v>1251</v>
      </c>
      <c r="F29" s="165" t="s">
        <v>1205</v>
      </c>
      <c r="G29" s="165" t="s">
        <v>1265</v>
      </c>
      <c r="H29" s="165" t="s">
        <v>1266</v>
      </c>
      <c r="I29" s="165" t="s">
        <v>1265</v>
      </c>
      <c r="K29" t="s">
        <v>650</v>
      </c>
      <c r="L29" t="s">
        <v>755</v>
      </c>
    </row>
    <row r="30" spans="1:12" hidden="1" x14ac:dyDescent="0.35">
      <c r="A30" s="165" t="s">
        <v>669</v>
      </c>
      <c r="B30" s="165" t="s">
        <v>1202</v>
      </c>
      <c r="C30" s="165" t="s">
        <v>1251</v>
      </c>
      <c r="D30" s="165" t="s">
        <v>1252</v>
      </c>
      <c r="E30" s="165" t="s">
        <v>1251</v>
      </c>
      <c r="F30" s="165" t="s">
        <v>1205</v>
      </c>
      <c r="G30" s="165" t="s">
        <v>1267</v>
      </c>
      <c r="H30" s="165" t="s">
        <v>1268</v>
      </c>
      <c r="I30" s="165" t="s">
        <v>1267</v>
      </c>
      <c r="K30" t="s">
        <v>977</v>
      </c>
      <c r="L30" t="s">
        <v>2172</v>
      </c>
    </row>
    <row r="31" spans="1:12" hidden="1" x14ac:dyDescent="0.35">
      <c r="A31" s="165" t="s">
        <v>669</v>
      </c>
      <c r="B31" s="165" t="s">
        <v>1202</v>
      </c>
      <c r="C31" s="165" t="s">
        <v>1251</v>
      </c>
      <c r="D31" s="165" t="s">
        <v>1252</v>
      </c>
      <c r="E31" s="165" t="s">
        <v>1251</v>
      </c>
      <c r="F31" s="165" t="s">
        <v>1205</v>
      </c>
      <c r="G31" s="165" t="s">
        <v>1269</v>
      </c>
      <c r="H31" s="165" t="s">
        <v>1270</v>
      </c>
      <c r="I31" s="165" t="s">
        <v>1269</v>
      </c>
      <c r="K31" t="s">
        <v>601</v>
      </c>
      <c r="L31" t="s">
        <v>701</v>
      </c>
    </row>
    <row r="32" spans="1:12" hidden="1" x14ac:dyDescent="0.35">
      <c r="A32" s="165" t="s">
        <v>669</v>
      </c>
      <c r="B32" s="165" t="s">
        <v>1202</v>
      </c>
      <c r="C32" s="165" t="s">
        <v>1251</v>
      </c>
      <c r="D32" s="165" t="s">
        <v>1252</v>
      </c>
      <c r="E32" s="165" t="s">
        <v>1251</v>
      </c>
      <c r="F32" s="165" t="s">
        <v>1205</v>
      </c>
      <c r="G32" s="165" t="s">
        <v>1271</v>
      </c>
      <c r="H32" s="165" t="s">
        <v>1272</v>
      </c>
      <c r="I32" s="165" t="s">
        <v>1271</v>
      </c>
      <c r="K32" t="s">
        <v>813</v>
      </c>
      <c r="L32" t="s">
        <v>814</v>
      </c>
    </row>
    <row r="33" spans="1:11" hidden="1" x14ac:dyDescent="0.35">
      <c r="A33" s="165" t="s">
        <v>669</v>
      </c>
      <c r="B33" s="165" t="s">
        <v>1202</v>
      </c>
      <c r="C33" s="165" t="s">
        <v>1251</v>
      </c>
      <c r="D33" s="165" t="s">
        <v>1252</v>
      </c>
      <c r="E33" s="165" t="s">
        <v>1251</v>
      </c>
      <c r="F33" s="165" t="s">
        <v>1205</v>
      </c>
      <c r="G33" s="165" t="s">
        <v>1273</v>
      </c>
      <c r="H33" s="165" t="s">
        <v>1274</v>
      </c>
      <c r="I33" s="165" t="s">
        <v>1273</v>
      </c>
      <c r="K33" t="s">
        <v>704</v>
      </c>
    </row>
    <row r="34" spans="1:11" hidden="1" x14ac:dyDescent="0.35">
      <c r="A34" s="165" t="s">
        <v>669</v>
      </c>
      <c r="B34" s="165" t="s">
        <v>1202</v>
      </c>
      <c r="C34" s="165" t="s">
        <v>1251</v>
      </c>
      <c r="D34" s="165" t="s">
        <v>1252</v>
      </c>
      <c r="E34" s="165" t="s">
        <v>1251</v>
      </c>
      <c r="F34" s="165" t="s">
        <v>1205</v>
      </c>
      <c r="G34" s="165" t="s">
        <v>1275</v>
      </c>
      <c r="H34" s="165" t="s">
        <v>1276</v>
      </c>
      <c r="I34" s="165" t="s">
        <v>1275</v>
      </c>
    </row>
    <row r="35" spans="1:11" hidden="1" x14ac:dyDescent="0.35">
      <c r="A35" s="165" t="s">
        <v>669</v>
      </c>
      <c r="B35" s="165" t="s">
        <v>1202</v>
      </c>
      <c r="C35" s="165" t="s">
        <v>1251</v>
      </c>
      <c r="D35" s="165" t="s">
        <v>1252</v>
      </c>
      <c r="E35" s="165" t="s">
        <v>1251</v>
      </c>
      <c r="F35" s="165" t="s">
        <v>1205</v>
      </c>
      <c r="G35" s="165" t="s">
        <v>1277</v>
      </c>
      <c r="H35" s="165" t="s">
        <v>1278</v>
      </c>
      <c r="I35" s="165" t="s">
        <v>1277</v>
      </c>
    </row>
    <row r="36" spans="1:11" hidden="1" x14ac:dyDescent="0.35">
      <c r="A36" s="165" t="s">
        <v>669</v>
      </c>
      <c r="B36" s="165" t="s">
        <v>1202</v>
      </c>
      <c r="C36" s="165" t="s">
        <v>1251</v>
      </c>
      <c r="D36" s="165" t="s">
        <v>1252</v>
      </c>
      <c r="E36" s="165" t="s">
        <v>1251</v>
      </c>
      <c r="F36" s="165" t="s">
        <v>1205</v>
      </c>
      <c r="G36" s="165" t="s">
        <v>1279</v>
      </c>
      <c r="H36" s="165" t="s">
        <v>1280</v>
      </c>
      <c r="I36" s="165" t="s">
        <v>1279</v>
      </c>
    </row>
    <row r="37" spans="1:11" hidden="1" x14ac:dyDescent="0.35">
      <c r="A37" s="165" t="s">
        <v>669</v>
      </c>
      <c r="B37" s="165" t="s">
        <v>1202</v>
      </c>
      <c r="C37" s="165" t="s">
        <v>1251</v>
      </c>
      <c r="D37" s="165" t="s">
        <v>1252</v>
      </c>
      <c r="E37" s="165" t="s">
        <v>1251</v>
      </c>
      <c r="F37" s="165" t="s">
        <v>1205</v>
      </c>
      <c r="G37" s="165" t="s">
        <v>1281</v>
      </c>
      <c r="H37" s="165" t="s">
        <v>1282</v>
      </c>
      <c r="I37" s="165" t="s">
        <v>1281</v>
      </c>
    </row>
    <row r="38" spans="1:11" hidden="1" x14ac:dyDescent="0.35">
      <c r="A38" s="165" t="s">
        <v>669</v>
      </c>
      <c r="B38" s="165" t="s">
        <v>1202</v>
      </c>
      <c r="C38" s="165" t="s">
        <v>1251</v>
      </c>
      <c r="D38" s="165" t="s">
        <v>1252</v>
      </c>
      <c r="E38" s="165" t="s">
        <v>1251</v>
      </c>
      <c r="F38" s="165" t="s">
        <v>1205</v>
      </c>
      <c r="G38" s="165" t="s">
        <v>1283</v>
      </c>
      <c r="H38" s="165" t="s">
        <v>1284</v>
      </c>
      <c r="I38" s="165" t="s">
        <v>1283</v>
      </c>
    </row>
    <row r="39" spans="1:11" hidden="1" x14ac:dyDescent="0.35">
      <c r="A39" s="165" t="s">
        <v>669</v>
      </c>
      <c r="B39" s="165" t="s">
        <v>1202</v>
      </c>
      <c r="C39" s="165" t="s">
        <v>1251</v>
      </c>
      <c r="D39" s="165" t="s">
        <v>1252</v>
      </c>
      <c r="E39" s="165" t="s">
        <v>1251</v>
      </c>
      <c r="F39" s="165" t="s">
        <v>1205</v>
      </c>
      <c r="G39" s="165" t="s">
        <v>577</v>
      </c>
      <c r="H39" s="165" t="s">
        <v>1285</v>
      </c>
      <c r="I39" s="165" t="s">
        <v>577</v>
      </c>
    </row>
    <row r="40" spans="1:11" hidden="1" x14ac:dyDescent="0.35">
      <c r="A40" s="165" t="s">
        <v>669</v>
      </c>
      <c r="B40" s="165" t="s">
        <v>1202</v>
      </c>
      <c r="C40" s="165" t="s">
        <v>1251</v>
      </c>
      <c r="D40" s="165" t="s">
        <v>1252</v>
      </c>
      <c r="E40" s="165" t="s">
        <v>1251</v>
      </c>
      <c r="F40" s="165" t="s">
        <v>1205</v>
      </c>
      <c r="G40" s="165" t="s">
        <v>618</v>
      </c>
      <c r="H40" s="165" t="s">
        <v>1286</v>
      </c>
      <c r="I40" s="165" t="s">
        <v>618</v>
      </c>
    </row>
    <row r="41" spans="1:11" hidden="1" x14ac:dyDescent="0.35">
      <c r="A41" s="165" t="s">
        <v>669</v>
      </c>
      <c r="B41" s="165" t="s">
        <v>1202</v>
      </c>
      <c r="C41" s="165" t="s">
        <v>1251</v>
      </c>
      <c r="D41" s="165" t="s">
        <v>1252</v>
      </c>
      <c r="E41" s="165" t="s">
        <v>1251</v>
      </c>
      <c r="F41" s="165" t="s">
        <v>1205</v>
      </c>
      <c r="G41" s="165" t="s">
        <v>1287</v>
      </c>
      <c r="H41" s="165" t="s">
        <v>1288</v>
      </c>
      <c r="I41" s="165" t="s">
        <v>1287</v>
      </c>
    </row>
    <row r="42" spans="1:11" hidden="1" x14ac:dyDescent="0.35">
      <c r="A42" s="165" t="s">
        <v>669</v>
      </c>
      <c r="B42" s="165" t="s">
        <v>1202</v>
      </c>
      <c r="C42" s="165" t="s">
        <v>1251</v>
      </c>
      <c r="D42" s="165" t="s">
        <v>1252</v>
      </c>
      <c r="E42" s="165" t="s">
        <v>1251</v>
      </c>
      <c r="F42" s="165" t="s">
        <v>1205</v>
      </c>
      <c r="G42" s="165" t="s">
        <v>1289</v>
      </c>
      <c r="H42" s="165" t="s">
        <v>1290</v>
      </c>
      <c r="I42" s="165" t="s">
        <v>1289</v>
      </c>
    </row>
    <row r="43" spans="1:11" hidden="1" x14ac:dyDescent="0.35">
      <c r="A43" s="165" t="s">
        <v>669</v>
      </c>
      <c r="B43" s="165" t="s">
        <v>1202</v>
      </c>
      <c r="C43" s="165" t="s">
        <v>1251</v>
      </c>
      <c r="D43" s="165" t="s">
        <v>1252</v>
      </c>
      <c r="E43" s="165" t="s">
        <v>1251</v>
      </c>
      <c r="F43" s="165" t="s">
        <v>1205</v>
      </c>
      <c r="G43" s="165" t="s">
        <v>1291</v>
      </c>
      <c r="H43" s="165" t="s">
        <v>1292</v>
      </c>
      <c r="I43" s="165" t="s">
        <v>1291</v>
      </c>
    </row>
    <row r="44" spans="1:11" hidden="1" x14ac:dyDescent="0.35">
      <c r="A44" s="165" t="s">
        <v>669</v>
      </c>
      <c r="B44" s="165" t="s">
        <v>1202</v>
      </c>
      <c r="C44" s="165" t="s">
        <v>1251</v>
      </c>
      <c r="D44" s="165" t="s">
        <v>1252</v>
      </c>
      <c r="E44" s="165" t="s">
        <v>1251</v>
      </c>
      <c r="F44" s="165" t="s">
        <v>1205</v>
      </c>
      <c r="G44" s="165" t="s">
        <v>1293</v>
      </c>
      <c r="H44" s="165" t="s">
        <v>1294</v>
      </c>
      <c r="I44" s="165" t="s">
        <v>1293</v>
      </c>
    </row>
    <row r="45" spans="1:11" hidden="1" x14ac:dyDescent="0.35">
      <c r="A45" s="165" t="s">
        <v>669</v>
      </c>
      <c r="B45" s="165" t="s">
        <v>1202</v>
      </c>
      <c r="C45" s="165" t="s">
        <v>1251</v>
      </c>
      <c r="D45" s="165" t="s">
        <v>1252</v>
      </c>
      <c r="E45" s="165" t="s">
        <v>1251</v>
      </c>
      <c r="F45" s="165" t="s">
        <v>1205</v>
      </c>
      <c r="G45" s="165" t="s">
        <v>1295</v>
      </c>
      <c r="H45" s="165" t="s">
        <v>1296</v>
      </c>
      <c r="I45" s="165" t="s">
        <v>1295</v>
      </c>
    </row>
    <row r="46" spans="1:11" hidden="1" x14ac:dyDescent="0.35">
      <c r="A46" s="165" t="s">
        <v>669</v>
      </c>
      <c r="B46" s="165" t="s">
        <v>1202</v>
      </c>
      <c r="C46" s="165" t="s">
        <v>1251</v>
      </c>
      <c r="D46" s="165" t="s">
        <v>1252</v>
      </c>
      <c r="E46" s="165" t="s">
        <v>1251</v>
      </c>
      <c r="F46" s="165" t="s">
        <v>1205</v>
      </c>
      <c r="G46" s="165" t="s">
        <v>1297</v>
      </c>
      <c r="H46" s="165" t="s">
        <v>1298</v>
      </c>
      <c r="I46" s="165" t="s">
        <v>1297</v>
      </c>
    </row>
    <row r="47" spans="1:11" hidden="1" x14ac:dyDescent="0.35">
      <c r="A47" s="165" t="s">
        <v>669</v>
      </c>
      <c r="B47" s="165" t="s">
        <v>1202</v>
      </c>
      <c r="C47" s="165" t="s">
        <v>1299</v>
      </c>
      <c r="D47" s="165" t="s">
        <v>1300</v>
      </c>
      <c r="E47" s="165" t="s">
        <v>1299</v>
      </c>
      <c r="F47" s="165" t="s">
        <v>1205</v>
      </c>
      <c r="G47" s="165" t="s">
        <v>1300</v>
      </c>
      <c r="H47" s="165" t="s">
        <v>1301</v>
      </c>
      <c r="I47" s="165" t="s">
        <v>1300</v>
      </c>
    </row>
    <row r="48" spans="1:11" hidden="1" x14ac:dyDescent="0.35">
      <c r="A48" s="165" t="s">
        <v>669</v>
      </c>
      <c r="B48" s="165" t="s">
        <v>1202</v>
      </c>
      <c r="C48" s="165" t="s">
        <v>1299</v>
      </c>
      <c r="D48" s="165" t="s">
        <v>1300</v>
      </c>
      <c r="E48" s="165" t="s">
        <v>1299</v>
      </c>
      <c r="F48" s="165" t="s">
        <v>1205</v>
      </c>
      <c r="G48" s="165" t="s">
        <v>1302</v>
      </c>
      <c r="H48" s="165" t="s">
        <v>1303</v>
      </c>
      <c r="I48" s="165" t="s">
        <v>1302</v>
      </c>
    </row>
    <row r="49" spans="1:9" hidden="1" x14ac:dyDescent="0.35">
      <c r="A49" s="165" t="s">
        <v>669</v>
      </c>
      <c r="B49" s="165" t="s">
        <v>1202</v>
      </c>
      <c r="C49" s="165" t="s">
        <v>1299</v>
      </c>
      <c r="D49" s="165" t="s">
        <v>1300</v>
      </c>
      <c r="E49" s="165" t="s">
        <v>1299</v>
      </c>
      <c r="F49" s="165" t="s">
        <v>1205</v>
      </c>
      <c r="G49" s="165" t="s">
        <v>1304</v>
      </c>
      <c r="H49" s="165" t="s">
        <v>1305</v>
      </c>
      <c r="I49" s="165" t="s">
        <v>1304</v>
      </c>
    </row>
    <row r="50" spans="1:9" hidden="1" x14ac:dyDescent="0.35">
      <c r="A50" s="165" t="s">
        <v>669</v>
      </c>
      <c r="B50" s="165" t="s">
        <v>1202</v>
      </c>
      <c r="C50" s="165" t="s">
        <v>1299</v>
      </c>
      <c r="D50" s="165" t="s">
        <v>1300</v>
      </c>
      <c r="E50" s="165" t="s">
        <v>1299</v>
      </c>
      <c r="F50" s="165" t="s">
        <v>1205</v>
      </c>
      <c r="G50" s="165" t="s">
        <v>1306</v>
      </c>
      <c r="H50" s="165" t="s">
        <v>1307</v>
      </c>
      <c r="I50" s="165" t="s">
        <v>1306</v>
      </c>
    </row>
    <row r="51" spans="1:9" hidden="1" x14ac:dyDescent="0.35">
      <c r="A51" s="165" t="s">
        <v>669</v>
      </c>
      <c r="B51" s="165" t="s">
        <v>1202</v>
      </c>
      <c r="C51" s="165" t="s">
        <v>1299</v>
      </c>
      <c r="D51" s="165" t="s">
        <v>1300</v>
      </c>
      <c r="E51" s="165" t="s">
        <v>1299</v>
      </c>
      <c r="F51" s="165" t="s">
        <v>1205</v>
      </c>
      <c r="G51" s="165" t="s">
        <v>1308</v>
      </c>
      <c r="H51" s="165" t="s">
        <v>1309</v>
      </c>
      <c r="I51" s="165" t="s">
        <v>1308</v>
      </c>
    </row>
    <row r="52" spans="1:9" hidden="1" x14ac:dyDescent="0.35">
      <c r="A52" s="165" t="s">
        <v>669</v>
      </c>
      <c r="B52" s="165" t="s">
        <v>1202</v>
      </c>
      <c r="C52" s="165" t="s">
        <v>1299</v>
      </c>
      <c r="D52" s="165" t="s">
        <v>1300</v>
      </c>
      <c r="E52" s="165" t="s">
        <v>1299</v>
      </c>
      <c r="F52" s="165" t="s">
        <v>1205</v>
      </c>
      <c r="G52" s="165" t="s">
        <v>1310</v>
      </c>
      <c r="H52" s="165" t="s">
        <v>1311</v>
      </c>
      <c r="I52" s="165" t="s">
        <v>1310</v>
      </c>
    </row>
    <row r="53" spans="1:9" hidden="1" x14ac:dyDescent="0.35">
      <c r="A53" s="165" t="s">
        <v>669</v>
      </c>
      <c r="B53" s="165" t="s">
        <v>1202</v>
      </c>
      <c r="C53" s="165" t="s">
        <v>1299</v>
      </c>
      <c r="D53" s="165" t="s">
        <v>1300</v>
      </c>
      <c r="E53" s="165" t="s">
        <v>1299</v>
      </c>
      <c r="F53" s="165" t="s">
        <v>1205</v>
      </c>
      <c r="G53" s="165" t="s">
        <v>1312</v>
      </c>
      <c r="H53" s="165" t="s">
        <v>1313</v>
      </c>
      <c r="I53" s="165" t="s">
        <v>1312</v>
      </c>
    </row>
    <row r="54" spans="1:9" hidden="1" x14ac:dyDescent="0.35">
      <c r="A54" s="165" t="s">
        <v>669</v>
      </c>
      <c r="B54" s="165" t="s">
        <v>1202</v>
      </c>
      <c r="C54" s="165" t="s">
        <v>1299</v>
      </c>
      <c r="D54" s="165" t="s">
        <v>1300</v>
      </c>
      <c r="E54" s="165" t="s">
        <v>1299</v>
      </c>
      <c r="F54" s="165" t="s">
        <v>1205</v>
      </c>
      <c r="G54" s="165" t="s">
        <v>577</v>
      </c>
      <c r="H54" s="165" t="s">
        <v>1314</v>
      </c>
      <c r="I54" s="165" t="s">
        <v>577</v>
      </c>
    </row>
    <row r="55" spans="1:9" hidden="1" x14ac:dyDescent="0.35">
      <c r="A55" s="165" t="s">
        <v>669</v>
      </c>
      <c r="B55" s="165" t="s">
        <v>1202</v>
      </c>
      <c r="C55" s="165" t="s">
        <v>1299</v>
      </c>
      <c r="D55" s="165" t="s">
        <v>1300</v>
      </c>
      <c r="E55" s="165" t="s">
        <v>1299</v>
      </c>
      <c r="F55" s="165" t="s">
        <v>1205</v>
      </c>
      <c r="G55" s="165" t="s">
        <v>1315</v>
      </c>
      <c r="H55" s="165" t="s">
        <v>1316</v>
      </c>
      <c r="I55" s="165" t="s">
        <v>1315</v>
      </c>
    </row>
    <row r="56" spans="1:9" hidden="1" x14ac:dyDescent="0.35">
      <c r="A56" s="165" t="s">
        <v>669</v>
      </c>
      <c r="B56" s="165" t="s">
        <v>1202</v>
      </c>
      <c r="C56" s="165" t="s">
        <v>1299</v>
      </c>
      <c r="D56" s="165" t="s">
        <v>1300</v>
      </c>
      <c r="E56" s="165" t="s">
        <v>1299</v>
      </c>
      <c r="F56" s="165" t="s">
        <v>1205</v>
      </c>
      <c r="G56" s="165" t="s">
        <v>1317</v>
      </c>
      <c r="H56" s="165" t="s">
        <v>1318</v>
      </c>
      <c r="I56" s="165" t="s">
        <v>1317</v>
      </c>
    </row>
    <row r="57" spans="1:9" hidden="1" x14ac:dyDescent="0.35">
      <c r="A57" s="165" t="s">
        <v>669</v>
      </c>
      <c r="B57" s="165" t="s">
        <v>1202</v>
      </c>
      <c r="C57" s="165" t="s">
        <v>1299</v>
      </c>
      <c r="D57" s="165" t="s">
        <v>1300</v>
      </c>
      <c r="E57" s="165" t="s">
        <v>1299</v>
      </c>
      <c r="F57" s="165" t="s">
        <v>1205</v>
      </c>
      <c r="G57" s="165" t="s">
        <v>1319</v>
      </c>
      <c r="H57" s="165" t="s">
        <v>1320</v>
      </c>
      <c r="I57" s="165" t="s">
        <v>1319</v>
      </c>
    </row>
    <row r="58" spans="1:9" hidden="1" x14ac:dyDescent="0.35">
      <c r="A58" s="165" t="s">
        <v>669</v>
      </c>
      <c r="B58" s="165" t="s">
        <v>1202</v>
      </c>
      <c r="C58" s="165" t="s">
        <v>1299</v>
      </c>
      <c r="D58" s="165" t="s">
        <v>1300</v>
      </c>
      <c r="E58" s="165" t="s">
        <v>1299</v>
      </c>
      <c r="F58" s="165" t="s">
        <v>1205</v>
      </c>
      <c r="G58" s="165" t="s">
        <v>1321</v>
      </c>
      <c r="H58" s="165" t="s">
        <v>1322</v>
      </c>
      <c r="I58" s="165" t="s">
        <v>1321</v>
      </c>
    </row>
    <row r="59" spans="1:9" hidden="1" x14ac:dyDescent="0.35">
      <c r="A59" s="165" t="s">
        <v>669</v>
      </c>
      <c r="B59" s="165" t="s">
        <v>1202</v>
      </c>
      <c r="C59" s="165" t="s">
        <v>1299</v>
      </c>
      <c r="D59" s="165" t="s">
        <v>1300</v>
      </c>
      <c r="E59" s="165" t="s">
        <v>1299</v>
      </c>
      <c r="F59" s="165" t="s">
        <v>1205</v>
      </c>
      <c r="G59" s="165" t="s">
        <v>1323</v>
      </c>
      <c r="H59" s="165" t="s">
        <v>1324</v>
      </c>
      <c r="I59" s="165" t="s">
        <v>1323</v>
      </c>
    </row>
    <row r="60" spans="1:9" hidden="1" x14ac:dyDescent="0.35">
      <c r="A60" s="165" t="s">
        <v>669</v>
      </c>
      <c r="B60" s="165" t="s">
        <v>1202</v>
      </c>
      <c r="C60" s="165" t="s">
        <v>1325</v>
      </c>
      <c r="D60" s="165" t="s">
        <v>996</v>
      </c>
      <c r="E60" s="165" t="s">
        <v>1325</v>
      </c>
      <c r="F60" s="165" t="s">
        <v>1205</v>
      </c>
      <c r="G60" s="165" t="s">
        <v>996</v>
      </c>
      <c r="H60" s="165" t="s">
        <v>1326</v>
      </c>
      <c r="I60" s="165" t="s">
        <v>996</v>
      </c>
    </row>
    <row r="61" spans="1:9" hidden="1" x14ac:dyDescent="0.35">
      <c r="A61" s="165" t="s">
        <v>669</v>
      </c>
      <c r="B61" s="165" t="s">
        <v>1202</v>
      </c>
      <c r="C61" s="165" t="s">
        <v>1325</v>
      </c>
      <c r="D61" s="165" t="s">
        <v>996</v>
      </c>
      <c r="E61" s="165" t="s">
        <v>1325</v>
      </c>
      <c r="F61" s="165" t="s">
        <v>1205</v>
      </c>
      <c r="G61" s="165" t="s">
        <v>1327</v>
      </c>
      <c r="H61" s="165" t="s">
        <v>1328</v>
      </c>
      <c r="I61" s="165" t="s">
        <v>1327</v>
      </c>
    </row>
    <row r="62" spans="1:9" hidden="1" x14ac:dyDescent="0.35">
      <c r="A62" s="165" t="s">
        <v>669</v>
      </c>
      <c r="B62" s="165" t="s">
        <v>1202</v>
      </c>
      <c r="C62" s="165" t="s">
        <v>1325</v>
      </c>
      <c r="D62" s="165" t="s">
        <v>996</v>
      </c>
      <c r="E62" s="165" t="s">
        <v>1325</v>
      </c>
      <c r="F62" s="165" t="s">
        <v>1205</v>
      </c>
      <c r="G62" s="165" t="s">
        <v>1329</v>
      </c>
      <c r="H62" s="165" t="s">
        <v>1330</v>
      </c>
      <c r="I62" s="165" t="s">
        <v>1329</v>
      </c>
    </row>
    <row r="63" spans="1:9" hidden="1" x14ac:dyDescent="0.35">
      <c r="A63" s="165" t="s">
        <v>669</v>
      </c>
      <c r="B63" s="165" t="s">
        <v>1202</v>
      </c>
      <c r="C63" s="165" t="s">
        <v>1325</v>
      </c>
      <c r="D63" s="165" t="s">
        <v>996</v>
      </c>
      <c r="E63" s="165" t="s">
        <v>1325</v>
      </c>
      <c r="F63" s="165" t="s">
        <v>1205</v>
      </c>
      <c r="G63" s="165" t="s">
        <v>1331</v>
      </c>
      <c r="H63" s="165" t="s">
        <v>1332</v>
      </c>
      <c r="I63" s="165" t="s">
        <v>1331</v>
      </c>
    </row>
    <row r="64" spans="1:9" hidden="1" x14ac:dyDescent="0.35">
      <c r="A64" s="165" t="s">
        <v>669</v>
      </c>
      <c r="B64" s="165" t="s">
        <v>1202</v>
      </c>
      <c r="C64" s="165" t="s">
        <v>1325</v>
      </c>
      <c r="D64" s="165" t="s">
        <v>996</v>
      </c>
      <c r="E64" s="165" t="s">
        <v>1325</v>
      </c>
      <c r="F64" s="165" t="s">
        <v>1205</v>
      </c>
      <c r="G64" s="165" t="s">
        <v>1333</v>
      </c>
      <c r="H64" s="165" t="s">
        <v>1334</v>
      </c>
      <c r="I64" s="165" t="s">
        <v>1333</v>
      </c>
    </row>
    <row r="65" spans="1:9" hidden="1" x14ac:dyDescent="0.35">
      <c r="A65" s="165" t="s">
        <v>669</v>
      </c>
      <c r="B65" s="165" t="s">
        <v>1202</v>
      </c>
      <c r="C65" s="165" t="s">
        <v>1325</v>
      </c>
      <c r="D65" s="165" t="s">
        <v>996</v>
      </c>
      <c r="E65" s="165" t="s">
        <v>1325</v>
      </c>
      <c r="F65" s="165" t="s">
        <v>1205</v>
      </c>
      <c r="G65" s="165" t="s">
        <v>1335</v>
      </c>
      <c r="H65" s="165" t="s">
        <v>1336</v>
      </c>
      <c r="I65" s="165" t="s">
        <v>1335</v>
      </c>
    </row>
    <row r="66" spans="1:9" hidden="1" x14ac:dyDescent="0.35">
      <c r="A66" s="165" t="s">
        <v>669</v>
      </c>
      <c r="B66" s="165" t="s">
        <v>1202</v>
      </c>
      <c r="C66" s="165" t="s">
        <v>1325</v>
      </c>
      <c r="D66" s="165" t="s">
        <v>996</v>
      </c>
      <c r="E66" s="165" t="s">
        <v>1325</v>
      </c>
      <c r="F66" s="165" t="s">
        <v>1205</v>
      </c>
      <c r="G66" s="165" t="s">
        <v>1337</v>
      </c>
      <c r="H66" s="165" t="s">
        <v>1338</v>
      </c>
      <c r="I66" s="165" t="s">
        <v>1337</v>
      </c>
    </row>
    <row r="67" spans="1:9" hidden="1" x14ac:dyDescent="0.35">
      <c r="A67" s="165" t="s">
        <v>669</v>
      </c>
      <c r="B67" s="165" t="s">
        <v>1202</v>
      </c>
      <c r="C67" s="165" t="s">
        <v>1325</v>
      </c>
      <c r="D67" s="165" t="s">
        <v>996</v>
      </c>
      <c r="E67" s="165" t="s">
        <v>1325</v>
      </c>
      <c r="F67" s="165" t="s">
        <v>1205</v>
      </c>
      <c r="G67" s="165" t="s">
        <v>1339</v>
      </c>
      <c r="H67" s="165" t="s">
        <v>1340</v>
      </c>
      <c r="I67" s="165" t="s">
        <v>1339</v>
      </c>
    </row>
    <row r="68" spans="1:9" hidden="1" x14ac:dyDescent="0.35">
      <c r="A68" s="165" t="s">
        <v>669</v>
      </c>
      <c r="B68" s="165" t="s">
        <v>1202</v>
      </c>
      <c r="C68" s="165" t="s">
        <v>1325</v>
      </c>
      <c r="D68" s="165" t="s">
        <v>996</v>
      </c>
      <c r="E68" s="165" t="s">
        <v>1325</v>
      </c>
      <c r="F68" s="165" t="s">
        <v>1205</v>
      </c>
      <c r="G68" s="165" t="s">
        <v>1341</v>
      </c>
      <c r="H68" s="165" t="s">
        <v>1342</v>
      </c>
      <c r="I68" s="165" t="s">
        <v>1341</v>
      </c>
    </row>
    <row r="69" spans="1:9" hidden="1" x14ac:dyDescent="0.35">
      <c r="A69" s="165" t="s">
        <v>669</v>
      </c>
      <c r="B69" s="165" t="s">
        <v>1202</v>
      </c>
      <c r="C69" s="165" t="s">
        <v>1325</v>
      </c>
      <c r="D69" s="165" t="s">
        <v>996</v>
      </c>
      <c r="E69" s="165" t="s">
        <v>1325</v>
      </c>
      <c r="F69" s="165" t="s">
        <v>1205</v>
      </c>
      <c r="G69" s="165" t="s">
        <v>1343</v>
      </c>
      <c r="H69" s="165" t="s">
        <v>1344</v>
      </c>
      <c r="I69" s="165" t="s">
        <v>1343</v>
      </c>
    </row>
    <row r="70" spans="1:9" hidden="1" x14ac:dyDescent="0.35">
      <c r="A70" s="165" t="s">
        <v>669</v>
      </c>
      <c r="B70" s="165" t="s">
        <v>1202</v>
      </c>
      <c r="C70" s="165" t="s">
        <v>1325</v>
      </c>
      <c r="D70" s="165" t="s">
        <v>996</v>
      </c>
      <c r="E70" s="165" t="s">
        <v>1325</v>
      </c>
      <c r="F70" s="165" t="s">
        <v>1205</v>
      </c>
      <c r="G70" s="165" t="s">
        <v>1345</v>
      </c>
      <c r="H70" s="165" t="s">
        <v>1346</v>
      </c>
      <c r="I70" s="165" t="s">
        <v>1345</v>
      </c>
    </row>
    <row r="71" spans="1:9" hidden="1" x14ac:dyDescent="0.35">
      <c r="A71" s="165" t="s">
        <v>669</v>
      </c>
      <c r="B71" s="165" t="s">
        <v>1202</v>
      </c>
      <c r="C71" s="165" t="s">
        <v>1325</v>
      </c>
      <c r="D71" s="165" t="s">
        <v>996</v>
      </c>
      <c r="E71" s="165" t="s">
        <v>1325</v>
      </c>
      <c r="F71" s="165" t="s">
        <v>1205</v>
      </c>
      <c r="G71" s="165" t="s">
        <v>1347</v>
      </c>
      <c r="H71" s="165" t="s">
        <v>1348</v>
      </c>
      <c r="I71" s="165" t="s">
        <v>1347</v>
      </c>
    </row>
    <row r="72" spans="1:9" hidden="1" x14ac:dyDescent="0.35">
      <c r="A72" s="165" t="s">
        <v>669</v>
      </c>
      <c r="B72" s="165" t="s">
        <v>1202</v>
      </c>
      <c r="C72" s="165" t="s">
        <v>1325</v>
      </c>
      <c r="D72" s="165" t="s">
        <v>996</v>
      </c>
      <c r="E72" s="165" t="s">
        <v>1325</v>
      </c>
      <c r="F72" s="165" t="s">
        <v>1205</v>
      </c>
      <c r="G72" s="165" t="s">
        <v>1349</v>
      </c>
      <c r="H72" s="165" t="s">
        <v>1350</v>
      </c>
      <c r="I72" s="165" t="s">
        <v>1349</v>
      </c>
    </row>
    <row r="73" spans="1:9" hidden="1" x14ac:dyDescent="0.35">
      <c r="A73" s="165" t="s">
        <v>669</v>
      </c>
      <c r="B73" s="165" t="s">
        <v>1202</v>
      </c>
      <c r="C73" s="165" t="s">
        <v>1325</v>
      </c>
      <c r="D73" s="165" t="s">
        <v>996</v>
      </c>
      <c r="E73" s="165" t="s">
        <v>1325</v>
      </c>
      <c r="F73" s="165" t="s">
        <v>1205</v>
      </c>
      <c r="G73" s="165" t="s">
        <v>1351</v>
      </c>
      <c r="H73" s="165" t="s">
        <v>1352</v>
      </c>
      <c r="I73" s="165" t="s">
        <v>1351</v>
      </c>
    </row>
    <row r="74" spans="1:9" hidden="1" x14ac:dyDescent="0.35">
      <c r="A74" s="165" t="s">
        <v>669</v>
      </c>
      <c r="B74" s="165" t="s">
        <v>1202</v>
      </c>
      <c r="C74" s="165" t="s">
        <v>1325</v>
      </c>
      <c r="D74" s="165" t="s">
        <v>996</v>
      </c>
      <c r="E74" s="165" t="s">
        <v>1325</v>
      </c>
      <c r="F74" s="165" t="s">
        <v>1205</v>
      </c>
      <c r="G74" s="165" t="s">
        <v>1353</v>
      </c>
      <c r="H74" s="165" t="s">
        <v>1354</v>
      </c>
      <c r="I74" s="165" t="s">
        <v>1353</v>
      </c>
    </row>
    <row r="75" spans="1:9" hidden="1" x14ac:dyDescent="0.35">
      <c r="A75" s="165" t="s">
        <v>669</v>
      </c>
      <c r="B75" s="165" t="s">
        <v>1202</v>
      </c>
      <c r="C75" s="165" t="s">
        <v>1325</v>
      </c>
      <c r="D75" s="165" t="s">
        <v>996</v>
      </c>
      <c r="E75" s="165" t="s">
        <v>1325</v>
      </c>
      <c r="F75" s="165" t="s">
        <v>1205</v>
      </c>
      <c r="G75" s="165" t="s">
        <v>1355</v>
      </c>
      <c r="H75" s="165" t="s">
        <v>1356</v>
      </c>
      <c r="I75" s="165" t="s">
        <v>1355</v>
      </c>
    </row>
    <row r="76" spans="1:9" hidden="1" x14ac:dyDescent="0.35">
      <c r="A76" s="165" t="s">
        <v>669</v>
      </c>
      <c r="B76" s="165" t="s">
        <v>1202</v>
      </c>
      <c r="C76" s="165" t="s">
        <v>1325</v>
      </c>
      <c r="D76" s="165" t="s">
        <v>996</v>
      </c>
      <c r="E76" s="165" t="s">
        <v>1325</v>
      </c>
      <c r="F76" s="165" t="s">
        <v>1205</v>
      </c>
      <c r="G76" s="165" t="s">
        <v>1357</v>
      </c>
      <c r="H76" s="165" t="s">
        <v>1358</v>
      </c>
      <c r="I76" s="165" t="s">
        <v>1357</v>
      </c>
    </row>
    <row r="77" spans="1:9" hidden="1" x14ac:dyDescent="0.35">
      <c r="A77" s="165" t="s">
        <v>669</v>
      </c>
      <c r="B77" s="165" t="s">
        <v>1202</v>
      </c>
      <c r="C77" s="165" t="s">
        <v>1359</v>
      </c>
      <c r="D77" s="165" t="s">
        <v>1360</v>
      </c>
      <c r="E77" s="165" t="s">
        <v>1359</v>
      </c>
      <c r="F77" s="165" t="s">
        <v>1205</v>
      </c>
      <c r="G77" s="165" t="s">
        <v>1361</v>
      </c>
      <c r="H77" s="165" t="s">
        <v>1362</v>
      </c>
      <c r="I77" s="165" t="s">
        <v>1361</v>
      </c>
    </row>
    <row r="78" spans="1:9" hidden="1" x14ac:dyDescent="0.35">
      <c r="A78" s="165" t="s">
        <v>669</v>
      </c>
      <c r="B78" s="165" t="s">
        <v>1202</v>
      </c>
      <c r="C78" s="165" t="s">
        <v>1359</v>
      </c>
      <c r="D78" s="165" t="s">
        <v>1360</v>
      </c>
      <c r="E78" s="165" t="s">
        <v>1359</v>
      </c>
      <c r="F78" s="165" t="s">
        <v>1205</v>
      </c>
      <c r="G78" s="165" t="s">
        <v>1363</v>
      </c>
      <c r="H78" s="165" t="s">
        <v>1364</v>
      </c>
      <c r="I78" s="165" t="s">
        <v>1363</v>
      </c>
    </row>
    <row r="79" spans="1:9" hidden="1" x14ac:dyDescent="0.35">
      <c r="A79" s="165" t="s">
        <v>669</v>
      </c>
      <c r="B79" s="165" t="s">
        <v>1202</v>
      </c>
      <c r="C79" s="165" t="s">
        <v>1359</v>
      </c>
      <c r="D79" s="165" t="s">
        <v>1360</v>
      </c>
      <c r="E79" s="165" t="s">
        <v>1359</v>
      </c>
      <c r="F79" s="165" t="s">
        <v>1205</v>
      </c>
      <c r="G79" s="165" t="s">
        <v>1365</v>
      </c>
      <c r="H79" s="165" t="s">
        <v>1366</v>
      </c>
      <c r="I79" s="165" t="s">
        <v>1365</v>
      </c>
    </row>
    <row r="80" spans="1:9" hidden="1" x14ac:dyDescent="0.35">
      <c r="A80" s="165" t="s">
        <v>669</v>
      </c>
      <c r="B80" s="165" t="s">
        <v>1202</v>
      </c>
      <c r="C80" s="165" t="s">
        <v>1367</v>
      </c>
      <c r="D80" s="165" t="s">
        <v>1368</v>
      </c>
      <c r="E80" s="165" t="s">
        <v>1367</v>
      </c>
      <c r="F80" s="165" t="s">
        <v>1205</v>
      </c>
      <c r="G80" s="165" t="s">
        <v>1369</v>
      </c>
      <c r="H80" s="165" t="s">
        <v>1370</v>
      </c>
      <c r="I80" s="165" t="s">
        <v>1369</v>
      </c>
    </row>
    <row r="81" spans="1:9" x14ac:dyDescent="0.35">
      <c r="A81" s="165" t="s">
        <v>530</v>
      </c>
      <c r="B81" s="165" t="s">
        <v>685</v>
      </c>
      <c r="C81" s="165" t="s">
        <v>686</v>
      </c>
      <c r="D81" s="165" t="s">
        <v>607</v>
      </c>
      <c r="E81" s="165" t="s">
        <v>686</v>
      </c>
      <c r="F81" s="165" t="s">
        <v>1205</v>
      </c>
      <c r="G81" s="165" t="s">
        <v>612</v>
      </c>
      <c r="H81" s="165" t="s">
        <v>1398</v>
      </c>
      <c r="I81" s="165" t="s">
        <v>612</v>
      </c>
    </row>
    <row r="82" spans="1:9" x14ac:dyDescent="0.35">
      <c r="A82" s="165" t="s">
        <v>530</v>
      </c>
      <c r="B82" s="165" t="s">
        <v>685</v>
      </c>
      <c r="C82" s="165" t="s">
        <v>686</v>
      </c>
      <c r="D82" s="165" t="s">
        <v>607</v>
      </c>
      <c r="E82" s="165" t="s">
        <v>686</v>
      </c>
      <c r="F82" s="165" t="s">
        <v>1205</v>
      </c>
      <c r="G82" s="165" t="s">
        <v>611</v>
      </c>
      <c r="H82" s="165" t="s">
        <v>1399</v>
      </c>
      <c r="I82" s="165" t="s">
        <v>611</v>
      </c>
    </row>
    <row r="83" spans="1:9" x14ac:dyDescent="0.35">
      <c r="A83" s="165" t="s">
        <v>530</v>
      </c>
      <c r="B83" s="165" t="s">
        <v>685</v>
      </c>
      <c r="C83" s="165" t="s">
        <v>686</v>
      </c>
      <c r="D83" s="165" t="s">
        <v>607</v>
      </c>
      <c r="E83" s="165" t="s">
        <v>686</v>
      </c>
      <c r="F83" s="165" t="s">
        <v>1205</v>
      </c>
      <c r="G83" s="165" t="s">
        <v>613</v>
      </c>
      <c r="H83" s="165" t="s">
        <v>1400</v>
      </c>
      <c r="I83" s="165" t="s">
        <v>613</v>
      </c>
    </row>
    <row r="84" spans="1:9" hidden="1" x14ac:dyDescent="0.35">
      <c r="A84" s="165" t="s">
        <v>633</v>
      </c>
      <c r="B84" s="165" t="s">
        <v>1401</v>
      </c>
      <c r="C84" s="165" t="s">
        <v>683</v>
      </c>
      <c r="D84" s="165" t="s">
        <v>681</v>
      </c>
      <c r="E84" s="165" t="s">
        <v>683</v>
      </c>
      <c r="F84" s="165" t="s">
        <v>1205</v>
      </c>
      <c r="G84" s="165" t="s">
        <v>687</v>
      </c>
      <c r="H84" s="165" t="s">
        <v>688</v>
      </c>
      <c r="I84" s="165" t="s">
        <v>687</v>
      </c>
    </row>
    <row r="85" spans="1:9" hidden="1" x14ac:dyDescent="0.35">
      <c r="A85" s="165" t="s">
        <v>633</v>
      </c>
      <c r="B85" s="165" t="s">
        <v>1401</v>
      </c>
      <c r="C85" s="165" t="s">
        <v>683</v>
      </c>
      <c r="D85" s="165" t="s">
        <v>681</v>
      </c>
      <c r="E85" s="165" t="s">
        <v>683</v>
      </c>
      <c r="F85" s="165" t="s">
        <v>1205</v>
      </c>
      <c r="G85" s="165" t="s">
        <v>690</v>
      </c>
      <c r="H85" s="165" t="s">
        <v>691</v>
      </c>
      <c r="I85" s="165" t="s">
        <v>690</v>
      </c>
    </row>
    <row r="86" spans="1:9" hidden="1" x14ac:dyDescent="0.35">
      <c r="A86" s="165" t="s">
        <v>633</v>
      </c>
      <c r="B86" s="165" t="s">
        <v>1401</v>
      </c>
      <c r="C86" s="165" t="s">
        <v>683</v>
      </c>
      <c r="D86" s="165" t="s">
        <v>681</v>
      </c>
      <c r="E86" s="165" t="s">
        <v>683</v>
      </c>
      <c r="F86" s="165" t="s">
        <v>1205</v>
      </c>
      <c r="G86" s="165" t="s">
        <v>682</v>
      </c>
      <c r="H86" s="165" t="s">
        <v>684</v>
      </c>
      <c r="I86" s="165" t="s">
        <v>682</v>
      </c>
    </row>
    <row r="87" spans="1:9" hidden="1" x14ac:dyDescent="0.35">
      <c r="A87" s="165" t="s">
        <v>669</v>
      </c>
      <c r="B87" s="165" t="s">
        <v>1202</v>
      </c>
      <c r="C87" s="165" t="s">
        <v>1325</v>
      </c>
      <c r="D87" s="165" t="s">
        <v>996</v>
      </c>
      <c r="E87" s="165" t="s">
        <v>1325</v>
      </c>
      <c r="F87" s="165" t="s">
        <v>1205</v>
      </c>
      <c r="G87" s="165" t="s">
        <v>1402</v>
      </c>
      <c r="H87" s="165" t="s">
        <v>1403</v>
      </c>
      <c r="I87" s="165" t="s">
        <v>1402</v>
      </c>
    </row>
    <row r="88" spans="1:9" hidden="1" x14ac:dyDescent="0.35">
      <c r="A88" s="165" t="s">
        <v>669</v>
      </c>
      <c r="B88" s="165" t="s">
        <v>1202</v>
      </c>
      <c r="C88" s="165" t="s">
        <v>1325</v>
      </c>
      <c r="D88" s="165" t="s">
        <v>996</v>
      </c>
      <c r="E88" s="165" t="s">
        <v>1325</v>
      </c>
      <c r="F88" s="165" t="s">
        <v>1205</v>
      </c>
      <c r="G88" s="165" t="s">
        <v>1404</v>
      </c>
      <c r="H88" s="165" t="s">
        <v>1405</v>
      </c>
      <c r="I88" s="165" t="s">
        <v>1404</v>
      </c>
    </row>
    <row r="89" spans="1:9" hidden="1" x14ac:dyDescent="0.35">
      <c r="A89" s="165" t="s">
        <v>669</v>
      </c>
      <c r="B89" s="165" t="s">
        <v>1202</v>
      </c>
      <c r="C89" s="165" t="s">
        <v>1325</v>
      </c>
      <c r="D89" s="165" t="s">
        <v>996</v>
      </c>
      <c r="E89" s="165" t="s">
        <v>1325</v>
      </c>
      <c r="F89" s="165" t="s">
        <v>1205</v>
      </c>
      <c r="G89" s="165" t="s">
        <v>1406</v>
      </c>
      <c r="H89" s="165" t="s">
        <v>1407</v>
      </c>
      <c r="I89" s="165" t="s">
        <v>1406</v>
      </c>
    </row>
    <row r="90" spans="1:9" hidden="1" x14ac:dyDescent="0.35">
      <c r="A90" s="165" t="s">
        <v>669</v>
      </c>
      <c r="B90" s="165" t="s">
        <v>1202</v>
      </c>
      <c r="C90" s="165" t="s">
        <v>1325</v>
      </c>
      <c r="D90" s="165" t="s">
        <v>996</v>
      </c>
      <c r="E90" s="165" t="s">
        <v>1325</v>
      </c>
      <c r="F90" s="165" t="s">
        <v>1205</v>
      </c>
      <c r="G90" s="165" t="s">
        <v>1408</v>
      </c>
      <c r="H90" s="165" t="s">
        <v>1409</v>
      </c>
      <c r="I90" s="165" t="s">
        <v>1408</v>
      </c>
    </row>
    <row r="91" spans="1:9" hidden="1" x14ac:dyDescent="0.35">
      <c r="A91" s="165" t="s">
        <v>669</v>
      </c>
      <c r="B91" s="165" t="s">
        <v>1202</v>
      </c>
      <c r="C91" s="165" t="s">
        <v>1325</v>
      </c>
      <c r="D91" s="165" t="s">
        <v>996</v>
      </c>
      <c r="E91" s="165" t="s">
        <v>1325</v>
      </c>
      <c r="F91" s="165" t="s">
        <v>1205</v>
      </c>
      <c r="G91" s="165" t="s">
        <v>1410</v>
      </c>
      <c r="H91" s="165" t="s">
        <v>1411</v>
      </c>
      <c r="I91" s="165" t="s">
        <v>1410</v>
      </c>
    </row>
    <row r="92" spans="1:9" hidden="1" x14ac:dyDescent="0.35">
      <c r="A92" s="165" t="s">
        <v>669</v>
      </c>
      <c r="B92" s="165" t="s">
        <v>1202</v>
      </c>
      <c r="C92" s="165" t="s">
        <v>1325</v>
      </c>
      <c r="D92" s="165" t="s">
        <v>996</v>
      </c>
      <c r="E92" s="165" t="s">
        <v>1325</v>
      </c>
      <c r="F92" s="165" t="s">
        <v>1205</v>
      </c>
      <c r="G92" s="165" t="s">
        <v>1412</v>
      </c>
      <c r="H92" s="165" t="s">
        <v>1413</v>
      </c>
      <c r="I92" s="165" t="s">
        <v>1412</v>
      </c>
    </row>
    <row r="93" spans="1:9" hidden="1" x14ac:dyDescent="0.35">
      <c r="A93" s="165" t="s">
        <v>669</v>
      </c>
      <c r="B93" s="165" t="s">
        <v>1202</v>
      </c>
      <c r="C93" s="165" t="s">
        <v>1325</v>
      </c>
      <c r="D93" s="165" t="s">
        <v>996</v>
      </c>
      <c r="E93" s="165" t="s">
        <v>1325</v>
      </c>
      <c r="F93" s="165" t="s">
        <v>1205</v>
      </c>
      <c r="G93" s="165" t="s">
        <v>1414</v>
      </c>
      <c r="H93" s="165" t="s">
        <v>1415</v>
      </c>
      <c r="I93" s="165" t="s">
        <v>1414</v>
      </c>
    </row>
    <row r="94" spans="1:9" hidden="1" x14ac:dyDescent="0.35">
      <c r="A94" s="165" t="s">
        <v>669</v>
      </c>
      <c r="B94" s="165" t="s">
        <v>1202</v>
      </c>
      <c r="C94" s="165" t="s">
        <v>1325</v>
      </c>
      <c r="D94" s="165" t="s">
        <v>996</v>
      </c>
      <c r="E94" s="165" t="s">
        <v>1325</v>
      </c>
      <c r="F94" s="165" t="s">
        <v>1205</v>
      </c>
      <c r="G94" s="165" t="s">
        <v>1416</v>
      </c>
      <c r="H94" s="165" t="s">
        <v>1417</v>
      </c>
      <c r="I94" s="165" t="s">
        <v>1416</v>
      </c>
    </row>
    <row r="95" spans="1:9" hidden="1" x14ac:dyDescent="0.35">
      <c r="A95" s="165" t="s">
        <v>669</v>
      </c>
      <c r="B95" s="165" t="s">
        <v>1202</v>
      </c>
      <c r="C95" s="165" t="s">
        <v>1418</v>
      </c>
      <c r="D95" s="165" t="s">
        <v>1419</v>
      </c>
      <c r="E95" s="165" t="s">
        <v>1418</v>
      </c>
      <c r="F95" s="165" t="s">
        <v>1205</v>
      </c>
      <c r="G95" s="165" t="s">
        <v>1419</v>
      </c>
      <c r="H95" s="165" t="s">
        <v>1420</v>
      </c>
      <c r="I95" s="165" t="s">
        <v>1419</v>
      </c>
    </row>
    <row r="96" spans="1:9" hidden="1" x14ac:dyDescent="0.35">
      <c r="A96" s="165" t="s">
        <v>669</v>
      </c>
      <c r="B96" s="165" t="s">
        <v>1202</v>
      </c>
      <c r="C96" s="165" t="s">
        <v>1418</v>
      </c>
      <c r="D96" s="165" t="s">
        <v>1419</v>
      </c>
      <c r="E96" s="165" t="s">
        <v>1418</v>
      </c>
      <c r="F96" s="165" t="s">
        <v>1205</v>
      </c>
      <c r="G96" s="165" t="s">
        <v>1421</v>
      </c>
      <c r="H96" s="165" t="s">
        <v>1422</v>
      </c>
      <c r="I96" s="165" t="s">
        <v>1421</v>
      </c>
    </row>
    <row r="97" spans="1:9" hidden="1" x14ac:dyDescent="0.35">
      <c r="A97" s="165" t="s">
        <v>669</v>
      </c>
      <c r="B97" s="165" t="s">
        <v>1202</v>
      </c>
      <c r="C97" s="165" t="s">
        <v>1418</v>
      </c>
      <c r="D97" s="165" t="s">
        <v>1419</v>
      </c>
      <c r="E97" s="165" t="s">
        <v>1418</v>
      </c>
      <c r="F97" s="165" t="s">
        <v>1205</v>
      </c>
      <c r="G97" s="165" t="s">
        <v>1423</v>
      </c>
      <c r="H97" s="165" t="s">
        <v>1424</v>
      </c>
      <c r="I97" s="165" t="s">
        <v>1423</v>
      </c>
    </row>
    <row r="98" spans="1:9" hidden="1" x14ac:dyDescent="0.35">
      <c r="A98" s="165" t="s">
        <v>669</v>
      </c>
      <c r="B98" s="165" t="s">
        <v>1202</v>
      </c>
      <c r="C98" s="165" t="s">
        <v>1418</v>
      </c>
      <c r="D98" s="165" t="s">
        <v>1419</v>
      </c>
      <c r="E98" s="165" t="s">
        <v>1418</v>
      </c>
      <c r="F98" s="165" t="s">
        <v>1205</v>
      </c>
      <c r="G98" s="165" t="s">
        <v>930</v>
      </c>
      <c r="H98" s="165" t="s">
        <v>1425</v>
      </c>
      <c r="I98" s="165" t="s">
        <v>930</v>
      </c>
    </row>
    <row r="99" spans="1:9" hidden="1" x14ac:dyDescent="0.35">
      <c r="A99" s="165" t="s">
        <v>669</v>
      </c>
      <c r="B99" s="165" t="s">
        <v>1202</v>
      </c>
      <c r="C99" s="165" t="s">
        <v>1418</v>
      </c>
      <c r="D99" s="165" t="s">
        <v>1419</v>
      </c>
      <c r="E99" s="165" t="s">
        <v>1418</v>
      </c>
      <c r="F99" s="165" t="s">
        <v>1205</v>
      </c>
      <c r="G99" s="165" t="s">
        <v>1426</v>
      </c>
      <c r="H99" s="165" t="s">
        <v>1427</v>
      </c>
      <c r="I99" s="165" t="s">
        <v>1426</v>
      </c>
    </row>
    <row r="100" spans="1:9" hidden="1" x14ac:dyDescent="0.35">
      <c r="A100" s="165" t="s">
        <v>669</v>
      </c>
      <c r="B100" s="165" t="s">
        <v>1202</v>
      </c>
      <c r="C100" s="165" t="s">
        <v>1418</v>
      </c>
      <c r="D100" s="165" t="s">
        <v>1419</v>
      </c>
      <c r="E100" s="165" t="s">
        <v>1418</v>
      </c>
      <c r="F100" s="165" t="s">
        <v>1205</v>
      </c>
      <c r="G100" s="165" t="s">
        <v>1428</v>
      </c>
      <c r="H100" s="165" t="s">
        <v>1429</v>
      </c>
      <c r="I100" s="165" t="s">
        <v>1428</v>
      </c>
    </row>
    <row r="101" spans="1:9" hidden="1" x14ac:dyDescent="0.35">
      <c r="A101" s="165" t="s">
        <v>669</v>
      </c>
      <c r="B101" s="165" t="s">
        <v>1202</v>
      </c>
      <c r="C101" s="165" t="s">
        <v>1418</v>
      </c>
      <c r="D101" s="165" t="s">
        <v>1419</v>
      </c>
      <c r="E101" s="165" t="s">
        <v>1418</v>
      </c>
      <c r="F101" s="165" t="s">
        <v>1205</v>
      </c>
      <c r="G101" s="165" t="s">
        <v>1430</v>
      </c>
      <c r="H101" s="165" t="s">
        <v>1431</v>
      </c>
      <c r="I101" s="165" t="s">
        <v>1430</v>
      </c>
    </row>
    <row r="102" spans="1:9" hidden="1" x14ac:dyDescent="0.35">
      <c r="A102" s="165" t="s">
        <v>669</v>
      </c>
      <c r="B102" s="165" t="s">
        <v>1202</v>
      </c>
      <c r="C102" s="165" t="s">
        <v>1418</v>
      </c>
      <c r="D102" s="165" t="s">
        <v>1419</v>
      </c>
      <c r="E102" s="165" t="s">
        <v>1418</v>
      </c>
      <c r="F102" s="165" t="s">
        <v>1205</v>
      </c>
      <c r="G102" s="165" t="s">
        <v>1432</v>
      </c>
      <c r="H102" s="165" t="s">
        <v>1433</v>
      </c>
      <c r="I102" s="165" t="s">
        <v>1432</v>
      </c>
    </row>
    <row r="103" spans="1:9" hidden="1" x14ac:dyDescent="0.35">
      <c r="A103" s="165" t="s">
        <v>669</v>
      </c>
      <c r="B103" s="165" t="s">
        <v>1202</v>
      </c>
      <c r="C103" s="165" t="s">
        <v>1418</v>
      </c>
      <c r="D103" s="165" t="s">
        <v>1419</v>
      </c>
      <c r="E103" s="165" t="s">
        <v>1418</v>
      </c>
      <c r="F103" s="165" t="s">
        <v>1205</v>
      </c>
      <c r="G103" s="165" t="s">
        <v>1289</v>
      </c>
      <c r="H103" s="165" t="s">
        <v>1434</v>
      </c>
      <c r="I103" s="165" t="s">
        <v>1289</v>
      </c>
    </row>
    <row r="104" spans="1:9" hidden="1" x14ac:dyDescent="0.35">
      <c r="A104" s="165" t="s">
        <v>669</v>
      </c>
      <c r="B104" s="165" t="s">
        <v>1202</v>
      </c>
      <c r="C104" s="165" t="s">
        <v>1418</v>
      </c>
      <c r="D104" s="165" t="s">
        <v>1419</v>
      </c>
      <c r="E104" s="165" t="s">
        <v>1418</v>
      </c>
      <c r="F104" s="165" t="s">
        <v>1205</v>
      </c>
      <c r="G104" s="165" t="s">
        <v>1435</v>
      </c>
      <c r="H104" s="165" t="s">
        <v>1436</v>
      </c>
      <c r="I104" s="165" t="s">
        <v>1435</v>
      </c>
    </row>
    <row r="105" spans="1:9" hidden="1" x14ac:dyDescent="0.35">
      <c r="A105" s="165" t="s">
        <v>669</v>
      </c>
      <c r="B105" s="165" t="s">
        <v>1202</v>
      </c>
      <c r="C105" s="165" t="s">
        <v>1418</v>
      </c>
      <c r="D105" s="165" t="s">
        <v>1419</v>
      </c>
      <c r="E105" s="165" t="s">
        <v>1418</v>
      </c>
      <c r="F105" s="165" t="s">
        <v>1205</v>
      </c>
      <c r="G105" s="165" t="s">
        <v>1437</v>
      </c>
      <c r="H105" s="165" t="s">
        <v>1438</v>
      </c>
      <c r="I105" s="165" t="s">
        <v>1437</v>
      </c>
    </row>
    <row r="106" spans="1:9" hidden="1" x14ac:dyDescent="0.35">
      <c r="A106" s="165" t="s">
        <v>669</v>
      </c>
      <c r="B106" s="165" t="s">
        <v>1202</v>
      </c>
      <c r="C106" s="165" t="s">
        <v>1418</v>
      </c>
      <c r="D106" s="165" t="s">
        <v>1419</v>
      </c>
      <c r="E106" s="165" t="s">
        <v>1418</v>
      </c>
      <c r="F106" s="165" t="s">
        <v>1205</v>
      </c>
      <c r="G106" s="165" t="s">
        <v>1439</v>
      </c>
      <c r="H106" s="165" t="s">
        <v>1440</v>
      </c>
      <c r="I106" s="165" t="s">
        <v>1439</v>
      </c>
    </row>
    <row r="107" spans="1:9" hidden="1" x14ac:dyDescent="0.35">
      <c r="A107" s="165" t="s">
        <v>669</v>
      </c>
      <c r="B107" s="165" t="s">
        <v>1202</v>
      </c>
      <c r="C107" s="165" t="s">
        <v>1418</v>
      </c>
      <c r="D107" s="165" t="s">
        <v>1419</v>
      </c>
      <c r="E107" s="165" t="s">
        <v>1418</v>
      </c>
      <c r="F107" s="165" t="s">
        <v>1205</v>
      </c>
      <c r="G107" s="165" t="s">
        <v>1441</v>
      </c>
      <c r="H107" s="165" t="s">
        <v>1442</v>
      </c>
      <c r="I107" s="165" t="s">
        <v>1441</v>
      </c>
    </row>
    <row r="108" spans="1:9" hidden="1" x14ac:dyDescent="0.35">
      <c r="A108" s="165" t="s">
        <v>669</v>
      </c>
      <c r="B108" s="165" t="s">
        <v>1202</v>
      </c>
      <c r="C108" s="165" t="s">
        <v>1418</v>
      </c>
      <c r="D108" s="165" t="s">
        <v>1419</v>
      </c>
      <c r="E108" s="165" t="s">
        <v>1418</v>
      </c>
      <c r="F108" s="165" t="s">
        <v>1205</v>
      </c>
      <c r="G108" s="165" t="s">
        <v>1443</v>
      </c>
      <c r="H108" s="165" t="s">
        <v>1444</v>
      </c>
      <c r="I108" s="165" t="s">
        <v>1443</v>
      </c>
    </row>
    <row r="109" spans="1:9" hidden="1" x14ac:dyDescent="0.35">
      <c r="A109" s="165" t="s">
        <v>669</v>
      </c>
      <c r="B109" s="165" t="s">
        <v>1202</v>
      </c>
      <c r="C109" s="165" t="s">
        <v>1418</v>
      </c>
      <c r="D109" s="165" t="s">
        <v>1419</v>
      </c>
      <c r="E109" s="165" t="s">
        <v>1418</v>
      </c>
      <c r="F109" s="165" t="s">
        <v>1205</v>
      </c>
      <c r="G109" s="165" t="s">
        <v>1445</v>
      </c>
      <c r="H109" s="165" t="s">
        <v>1446</v>
      </c>
      <c r="I109" s="165" t="s">
        <v>1445</v>
      </c>
    </row>
    <row r="110" spans="1:9" hidden="1" x14ac:dyDescent="0.35">
      <c r="A110" s="165" t="s">
        <v>669</v>
      </c>
      <c r="B110" s="165" t="s">
        <v>1202</v>
      </c>
      <c r="C110" s="165" t="s">
        <v>1418</v>
      </c>
      <c r="D110" s="165" t="s">
        <v>1419</v>
      </c>
      <c r="E110" s="165" t="s">
        <v>1418</v>
      </c>
      <c r="F110" s="165" t="s">
        <v>1205</v>
      </c>
      <c r="G110" s="165" t="s">
        <v>1447</v>
      </c>
      <c r="H110" s="165" t="s">
        <v>1448</v>
      </c>
      <c r="I110" s="165" t="s">
        <v>1447</v>
      </c>
    </row>
    <row r="111" spans="1:9" hidden="1" x14ac:dyDescent="0.35">
      <c r="A111" s="165" t="s">
        <v>669</v>
      </c>
      <c r="B111" s="165" t="s">
        <v>1202</v>
      </c>
      <c r="C111" s="165" t="s">
        <v>1418</v>
      </c>
      <c r="D111" s="165" t="s">
        <v>1419</v>
      </c>
      <c r="E111" s="165" t="s">
        <v>1418</v>
      </c>
      <c r="F111" s="165" t="s">
        <v>1205</v>
      </c>
      <c r="G111" s="165" t="s">
        <v>1449</v>
      </c>
      <c r="H111" s="165" t="s">
        <v>1450</v>
      </c>
      <c r="I111" s="165" t="s">
        <v>1449</v>
      </c>
    </row>
    <row r="112" spans="1:9" hidden="1" x14ac:dyDescent="0.35">
      <c r="A112" s="165" t="s">
        <v>669</v>
      </c>
      <c r="B112" s="165" t="s">
        <v>1202</v>
      </c>
      <c r="C112" s="165" t="s">
        <v>1418</v>
      </c>
      <c r="D112" s="165" t="s">
        <v>1419</v>
      </c>
      <c r="E112" s="165" t="s">
        <v>1418</v>
      </c>
      <c r="F112" s="165" t="s">
        <v>1205</v>
      </c>
      <c r="G112" s="165" t="s">
        <v>1451</v>
      </c>
      <c r="H112" s="165" t="s">
        <v>1452</v>
      </c>
      <c r="I112" s="165" t="s">
        <v>1451</v>
      </c>
    </row>
    <row r="113" spans="1:9" hidden="1" x14ac:dyDescent="0.35">
      <c r="A113" s="165" t="s">
        <v>669</v>
      </c>
      <c r="B113" s="165" t="s">
        <v>1202</v>
      </c>
      <c r="C113" s="165" t="s">
        <v>1359</v>
      </c>
      <c r="D113" s="165" t="s">
        <v>1360</v>
      </c>
      <c r="E113" s="165" t="s">
        <v>1359</v>
      </c>
      <c r="F113" s="165" t="s">
        <v>1205</v>
      </c>
      <c r="G113" s="165" t="s">
        <v>1360</v>
      </c>
      <c r="H113" s="165" t="s">
        <v>1453</v>
      </c>
      <c r="I113" s="165" t="s">
        <v>1360</v>
      </c>
    </row>
    <row r="114" spans="1:9" hidden="1" x14ac:dyDescent="0.35">
      <c r="A114" s="165" t="s">
        <v>669</v>
      </c>
      <c r="B114" s="165" t="s">
        <v>1202</v>
      </c>
      <c r="C114" s="165" t="s">
        <v>1359</v>
      </c>
      <c r="D114" s="165" t="s">
        <v>1360</v>
      </c>
      <c r="E114" s="165" t="s">
        <v>1359</v>
      </c>
      <c r="F114" s="165" t="s">
        <v>1205</v>
      </c>
      <c r="G114" s="165" t="s">
        <v>1454</v>
      </c>
      <c r="H114" s="165" t="s">
        <v>1455</v>
      </c>
      <c r="I114" s="165" t="s">
        <v>1454</v>
      </c>
    </row>
    <row r="115" spans="1:9" hidden="1" x14ac:dyDescent="0.35">
      <c r="A115" s="165" t="s">
        <v>669</v>
      </c>
      <c r="B115" s="165" t="s">
        <v>1202</v>
      </c>
      <c r="C115" s="165" t="s">
        <v>1359</v>
      </c>
      <c r="D115" s="165" t="s">
        <v>1360</v>
      </c>
      <c r="E115" s="165" t="s">
        <v>1359</v>
      </c>
      <c r="F115" s="165" t="s">
        <v>1205</v>
      </c>
      <c r="G115" s="165" t="s">
        <v>1306</v>
      </c>
      <c r="H115" s="165" t="s">
        <v>1456</v>
      </c>
      <c r="I115" s="165" t="s">
        <v>1306</v>
      </c>
    </row>
    <row r="116" spans="1:9" hidden="1" x14ac:dyDescent="0.35">
      <c r="A116" s="165" t="s">
        <v>669</v>
      </c>
      <c r="B116" s="165" t="s">
        <v>1202</v>
      </c>
      <c r="C116" s="165" t="s">
        <v>1359</v>
      </c>
      <c r="D116" s="165" t="s">
        <v>1360</v>
      </c>
      <c r="E116" s="165" t="s">
        <v>1359</v>
      </c>
      <c r="F116" s="165" t="s">
        <v>1205</v>
      </c>
      <c r="G116" s="165" t="s">
        <v>1457</v>
      </c>
      <c r="H116" s="165" t="s">
        <v>1458</v>
      </c>
      <c r="I116" s="165" t="s">
        <v>1457</v>
      </c>
    </row>
    <row r="117" spans="1:9" hidden="1" x14ac:dyDescent="0.35">
      <c r="A117" s="165" t="s">
        <v>669</v>
      </c>
      <c r="B117" s="165" t="s">
        <v>1202</v>
      </c>
      <c r="C117" s="165" t="s">
        <v>1359</v>
      </c>
      <c r="D117" s="165" t="s">
        <v>1360</v>
      </c>
      <c r="E117" s="165" t="s">
        <v>1359</v>
      </c>
      <c r="F117" s="165" t="s">
        <v>1205</v>
      </c>
      <c r="G117" s="165" t="s">
        <v>1459</v>
      </c>
      <c r="H117" s="165" t="s">
        <v>1460</v>
      </c>
      <c r="I117" s="165" t="s">
        <v>1459</v>
      </c>
    </row>
    <row r="118" spans="1:9" hidden="1" x14ac:dyDescent="0.35">
      <c r="A118" s="165" t="s">
        <v>669</v>
      </c>
      <c r="B118" s="165" t="s">
        <v>1202</v>
      </c>
      <c r="C118" s="165" t="s">
        <v>1359</v>
      </c>
      <c r="D118" s="165" t="s">
        <v>1360</v>
      </c>
      <c r="E118" s="165" t="s">
        <v>1359</v>
      </c>
      <c r="F118" s="165" t="s">
        <v>1205</v>
      </c>
      <c r="G118" s="165" t="s">
        <v>1461</v>
      </c>
      <c r="H118" s="165" t="s">
        <v>1462</v>
      </c>
      <c r="I118" s="165" t="s">
        <v>1461</v>
      </c>
    </row>
    <row r="119" spans="1:9" hidden="1" x14ac:dyDescent="0.35">
      <c r="A119" s="165" t="s">
        <v>669</v>
      </c>
      <c r="B119" s="165" t="s">
        <v>1202</v>
      </c>
      <c r="C119" s="165" t="s">
        <v>1359</v>
      </c>
      <c r="D119" s="165" t="s">
        <v>1360</v>
      </c>
      <c r="E119" s="165" t="s">
        <v>1359</v>
      </c>
      <c r="F119" s="165" t="s">
        <v>1205</v>
      </c>
      <c r="G119" s="165" t="s">
        <v>1463</v>
      </c>
      <c r="H119" s="165" t="s">
        <v>1464</v>
      </c>
      <c r="I119" s="165" t="s">
        <v>1463</v>
      </c>
    </row>
    <row r="120" spans="1:9" hidden="1" x14ac:dyDescent="0.35">
      <c r="A120" s="165" t="s">
        <v>669</v>
      </c>
      <c r="B120" s="165" t="s">
        <v>1202</v>
      </c>
      <c r="C120" s="165" t="s">
        <v>1359</v>
      </c>
      <c r="D120" s="165" t="s">
        <v>1360</v>
      </c>
      <c r="E120" s="165" t="s">
        <v>1359</v>
      </c>
      <c r="F120" s="165" t="s">
        <v>1205</v>
      </c>
      <c r="G120" s="165" t="s">
        <v>1465</v>
      </c>
      <c r="H120" s="165" t="s">
        <v>1466</v>
      </c>
      <c r="I120" s="165" t="s">
        <v>1465</v>
      </c>
    </row>
    <row r="121" spans="1:9" hidden="1" x14ac:dyDescent="0.35">
      <c r="A121" s="165" t="s">
        <v>669</v>
      </c>
      <c r="B121" s="165" t="s">
        <v>1202</v>
      </c>
      <c r="C121" s="165" t="s">
        <v>1359</v>
      </c>
      <c r="D121" s="165" t="s">
        <v>1360</v>
      </c>
      <c r="E121" s="165" t="s">
        <v>1359</v>
      </c>
      <c r="F121" s="165" t="s">
        <v>1205</v>
      </c>
      <c r="G121" s="165" t="s">
        <v>1467</v>
      </c>
      <c r="H121" s="165" t="s">
        <v>1468</v>
      </c>
      <c r="I121" s="165" t="s">
        <v>1467</v>
      </c>
    </row>
    <row r="122" spans="1:9" hidden="1" x14ac:dyDescent="0.35">
      <c r="A122" s="165" t="s">
        <v>669</v>
      </c>
      <c r="B122" s="165" t="s">
        <v>1202</v>
      </c>
      <c r="C122" s="165" t="s">
        <v>1367</v>
      </c>
      <c r="D122" s="165" t="s">
        <v>1368</v>
      </c>
      <c r="E122" s="165" t="s">
        <v>1367</v>
      </c>
      <c r="F122" s="165" t="s">
        <v>1205</v>
      </c>
      <c r="G122" s="165" t="s">
        <v>1381</v>
      </c>
      <c r="H122" s="165" t="s">
        <v>1469</v>
      </c>
      <c r="I122" s="165" t="s">
        <v>1381</v>
      </c>
    </row>
    <row r="123" spans="1:9" hidden="1" x14ac:dyDescent="0.35">
      <c r="A123" s="165" t="s">
        <v>669</v>
      </c>
      <c r="B123" s="165" t="s">
        <v>1202</v>
      </c>
      <c r="C123" s="165" t="s">
        <v>1367</v>
      </c>
      <c r="D123" s="165" t="s">
        <v>1368</v>
      </c>
      <c r="E123" s="165" t="s">
        <v>1367</v>
      </c>
      <c r="F123" s="165" t="s">
        <v>1205</v>
      </c>
      <c r="G123" s="165" t="s">
        <v>1470</v>
      </c>
      <c r="H123" s="165" t="s">
        <v>1471</v>
      </c>
      <c r="I123" s="165" t="s">
        <v>1470</v>
      </c>
    </row>
    <row r="124" spans="1:9" hidden="1" x14ac:dyDescent="0.35">
      <c r="A124" s="165" t="s">
        <v>669</v>
      </c>
      <c r="B124" s="165" t="s">
        <v>1202</v>
      </c>
      <c r="C124" s="165" t="s">
        <v>1367</v>
      </c>
      <c r="D124" s="165" t="s">
        <v>1368</v>
      </c>
      <c r="E124" s="165" t="s">
        <v>1367</v>
      </c>
      <c r="F124" s="165" t="s">
        <v>1205</v>
      </c>
      <c r="G124" s="165" t="s">
        <v>1472</v>
      </c>
      <c r="H124" s="165" t="s">
        <v>1473</v>
      </c>
      <c r="I124" s="165" t="s">
        <v>1472</v>
      </c>
    </row>
    <row r="125" spans="1:9" hidden="1" x14ac:dyDescent="0.35">
      <c r="A125" s="165" t="s">
        <v>669</v>
      </c>
      <c r="B125" s="165" t="s">
        <v>1202</v>
      </c>
      <c r="C125" s="165" t="s">
        <v>1367</v>
      </c>
      <c r="D125" s="165" t="s">
        <v>1368</v>
      </c>
      <c r="E125" s="165" t="s">
        <v>1367</v>
      </c>
      <c r="F125" s="165" t="s">
        <v>1205</v>
      </c>
      <c r="G125" s="165" t="s">
        <v>1474</v>
      </c>
      <c r="H125" s="165" t="s">
        <v>1475</v>
      </c>
      <c r="I125" s="165" t="s">
        <v>1474</v>
      </c>
    </row>
    <row r="126" spans="1:9" hidden="1" x14ac:dyDescent="0.35">
      <c r="A126" s="165" t="s">
        <v>669</v>
      </c>
      <c r="B126" s="165" t="s">
        <v>1202</v>
      </c>
      <c r="C126" s="165" t="s">
        <v>1367</v>
      </c>
      <c r="D126" s="165" t="s">
        <v>1368</v>
      </c>
      <c r="E126" s="165" t="s">
        <v>1367</v>
      </c>
      <c r="F126" s="165" t="s">
        <v>1205</v>
      </c>
      <c r="G126" s="165" t="s">
        <v>1476</v>
      </c>
      <c r="H126" s="165" t="s">
        <v>1477</v>
      </c>
      <c r="I126" s="165" t="s">
        <v>1476</v>
      </c>
    </row>
    <row r="127" spans="1:9" hidden="1" x14ac:dyDescent="0.35">
      <c r="A127" s="165" t="s">
        <v>669</v>
      </c>
      <c r="B127" s="165" t="s">
        <v>1202</v>
      </c>
      <c r="C127" s="165" t="s">
        <v>1367</v>
      </c>
      <c r="D127" s="165" t="s">
        <v>1368</v>
      </c>
      <c r="E127" s="165" t="s">
        <v>1367</v>
      </c>
      <c r="F127" s="165" t="s">
        <v>1205</v>
      </c>
      <c r="G127" s="165" t="s">
        <v>1478</v>
      </c>
      <c r="H127" s="165" t="s">
        <v>1479</v>
      </c>
      <c r="I127" s="165" t="s">
        <v>1478</v>
      </c>
    </row>
    <row r="128" spans="1:9" hidden="1" x14ac:dyDescent="0.35">
      <c r="A128" s="165" t="s">
        <v>669</v>
      </c>
      <c r="B128" s="165" t="s">
        <v>1202</v>
      </c>
      <c r="C128" s="165" t="s">
        <v>1367</v>
      </c>
      <c r="D128" s="165" t="s">
        <v>1368</v>
      </c>
      <c r="E128" s="165" t="s">
        <v>1367</v>
      </c>
      <c r="F128" s="165" t="s">
        <v>1205</v>
      </c>
      <c r="G128" s="165" t="s">
        <v>1480</v>
      </c>
      <c r="H128" s="165" t="s">
        <v>1481</v>
      </c>
      <c r="I128" s="165" t="s">
        <v>1480</v>
      </c>
    </row>
    <row r="129" spans="1:9" hidden="1" x14ac:dyDescent="0.35">
      <c r="A129" s="165" t="s">
        <v>669</v>
      </c>
      <c r="B129" s="165" t="s">
        <v>1202</v>
      </c>
      <c r="C129" s="165" t="s">
        <v>1367</v>
      </c>
      <c r="D129" s="165" t="s">
        <v>1368</v>
      </c>
      <c r="E129" s="165" t="s">
        <v>1367</v>
      </c>
      <c r="F129" s="165" t="s">
        <v>1205</v>
      </c>
      <c r="G129" s="165" t="s">
        <v>1482</v>
      </c>
      <c r="H129" s="165" t="s">
        <v>1483</v>
      </c>
      <c r="I129" s="165" t="s">
        <v>1482</v>
      </c>
    </row>
    <row r="130" spans="1:9" hidden="1" x14ac:dyDescent="0.35">
      <c r="A130" s="165" t="s">
        <v>669</v>
      </c>
      <c r="B130" s="165" t="s">
        <v>1202</v>
      </c>
      <c r="C130" s="165" t="s">
        <v>1367</v>
      </c>
      <c r="D130" s="165" t="s">
        <v>1368</v>
      </c>
      <c r="E130" s="165" t="s">
        <v>1367</v>
      </c>
      <c r="F130" s="165" t="s">
        <v>1205</v>
      </c>
      <c r="G130" s="165" t="s">
        <v>1484</v>
      </c>
      <c r="H130" s="165" t="s">
        <v>1485</v>
      </c>
      <c r="I130" s="165" t="s">
        <v>1484</v>
      </c>
    </row>
    <row r="131" spans="1:9" hidden="1" x14ac:dyDescent="0.35">
      <c r="A131" s="165" t="s">
        <v>669</v>
      </c>
      <c r="B131" s="165" t="s">
        <v>1202</v>
      </c>
      <c r="C131" s="165" t="s">
        <v>1367</v>
      </c>
      <c r="D131" s="165" t="s">
        <v>1368</v>
      </c>
      <c r="E131" s="165" t="s">
        <v>1367</v>
      </c>
      <c r="F131" s="165" t="s">
        <v>1205</v>
      </c>
      <c r="G131" s="165" t="s">
        <v>1486</v>
      </c>
      <c r="H131" s="165" t="s">
        <v>1487</v>
      </c>
      <c r="I131" s="165" t="s">
        <v>1486</v>
      </c>
    </row>
    <row r="132" spans="1:9" hidden="1" x14ac:dyDescent="0.35">
      <c r="A132" s="165" t="s">
        <v>669</v>
      </c>
      <c r="B132" s="165" t="s">
        <v>1202</v>
      </c>
      <c r="C132" s="165" t="s">
        <v>1367</v>
      </c>
      <c r="D132" s="165" t="s">
        <v>1368</v>
      </c>
      <c r="E132" s="165" t="s">
        <v>1367</v>
      </c>
      <c r="F132" s="165" t="s">
        <v>1205</v>
      </c>
      <c r="G132" s="165" t="s">
        <v>1488</v>
      </c>
      <c r="H132" s="165" t="s">
        <v>1489</v>
      </c>
      <c r="I132" s="165" t="s">
        <v>1488</v>
      </c>
    </row>
    <row r="133" spans="1:9" hidden="1" x14ac:dyDescent="0.35">
      <c r="A133" s="165" t="s">
        <v>669</v>
      </c>
      <c r="B133" s="165" t="s">
        <v>1202</v>
      </c>
      <c r="C133" s="165" t="s">
        <v>1367</v>
      </c>
      <c r="D133" s="165" t="s">
        <v>1368</v>
      </c>
      <c r="E133" s="165" t="s">
        <v>1367</v>
      </c>
      <c r="F133" s="165" t="s">
        <v>1205</v>
      </c>
      <c r="G133" s="165" t="s">
        <v>1490</v>
      </c>
      <c r="H133" s="165" t="s">
        <v>1491</v>
      </c>
      <c r="I133" s="165" t="s">
        <v>1490</v>
      </c>
    </row>
    <row r="134" spans="1:9" hidden="1" x14ac:dyDescent="0.35">
      <c r="A134" s="165" t="s">
        <v>669</v>
      </c>
      <c r="B134" s="165" t="s">
        <v>1202</v>
      </c>
      <c r="C134" s="165" t="s">
        <v>1367</v>
      </c>
      <c r="D134" s="165" t="s">
        <v>1368</v>
      </c>
      <c r="E134" s="165" t="s">
        <v>1367</v>
      </c>
      <c r="F134" s="165" t="s">
        <v>1205</v>
      </c>
      <c r="G134" s="165" t="s">
        <v>1492</v>
      </c>
      <c r="H134" s="165" t="s">
        <v>1493</v>
      </c>
      <c r="I134" s="165" t="s">
        <v>1492</v>
      </c>
    </row>
    <row r="135" spans="1:9" hidden="1" x14ac:dyDescent="0.35">
      <c r="A135" s="165" t="s">
        <v>669</v>
      </c>
      <c r="B135" s="165" t="s">
        <v>1202</v>
      </c>
      <c r="C135" s="165" t="s">
        <v>1367</v>
      </c>
      <c r="D135" s="165" t="s">
        <v>1368</v>
      </c>
      <c r="E135" s="165" t="s">
        <v>1367</v>
      </c>
      <c r="F135" s="165" t="s">
        <v>1205</v>
      </c>
      <c r="G135" s="165" t="s">
        <v>1494</v>
      </c>
      <c r="H135" s="165" t="s">
        <v>1495</v>
      </c>
      <c r="I135" s="165" t="s">
        <v>1494</v>
      </c>
    </row>
    <row r="136" spans="1:9" hidden="1" x14ac:dyDescent="0.35">
      <c r="A136" s="165" t="s">
        <v>669</v>
      </c>
      <c r="B136" s="165" t="s">
        <v>1202</v>
      </c>
      <c r="C136" s="165" t="s">
        <v>1367</v>
      </c>
      <c r="D136" s="165" t="s">
        <v>1368</v>
      </c>
      <c r="E136" s="165" t="s">
        <v>1367</v>
      </c>
      <c r="F136" s="165" t="s">
        <v>1205</v>
      </c>
      <c r="G136" s="165" t="s">
        <v>1496</v>
      </c>
      <c r="H136" s="165" t="s">
        <v>1497</v>
      </c>
      <c r="I136" s="165" t="s">
        <v>1496</v>
      </c>
    </row>
    <row r="137" spans="1:9" hidden="1" x14ac:dyDescent="0.35">
      <c r="A137" s="165" t="s">
        <v>669</v>
      </c>
      <c r="B137" s="165" t="s">
        <v>1202</v>
      </c>
      <c r="C137" s="165" t="s">
        <v>1367</v>
      </c>
      <c r="D137" s="165" t="s">
        <v>1368</v>
      </c>
      <c r="E137" s="165" t="s">
        <v>1367</v>
      </c>
      <c r="F137" s="165" t="s">
        <v>1205</v>
      </c>
      <c r="G137" s="165" t="s">
        <v>1498</v>
      </c>
      <c r="H137" s="165" t="s">
        <v>1499</v>
      </c>
      <c r="I137" s="165" t="s">
        <v>1498</v>
      </c>
    </row>
    <row r="138" spans="1:9" hidden="1" x14ac:dyDescent="0.35">
      <c r="A138" s="165" t="s">
        <v>669</v>
      </c>
      <c r="B138" s="165" t="s">
        <v>1202</v>
      </c>
      <c r="C138" s="165" t="s">
        <v>1367</v>
      </c>
      <c r="D138" s="165" t="s">
        <v>1368</v>
      </c>
      <c r="E138" s="165" t="s">
        <v>1367</v>
      </c>
      <c r="F138" s="165" t="s">
        <v>1205</v>
      </c>
      <c r="G138" s="165" t="s">
        <v>708</v>
      </c>
      <c r="H138" s="165" t="s">
        <v>1500</v>
      </c>
      <c r="I138" s="165" t="s">
        <v>708</v>
      </c>
    </row>
    <row r="139" spans="1:9" hidden="1" x14ac:dyDescent="0.35">
      <c r="A139" s="165" t="s">
        <v>669</v>
      </c>
      <c r="B139" s="165" t="s">
        <v>1202</v>
      </c>
      <c r="C139" s="165" t="s">
        <v>1367</v>
      </c>
      <c r="D139" s="165" t="s">
        <v>1368</v>
      </c>
      <c r="E139" s="165" t="s">
        <v>1367</v>
      </c>
      <c r="F139" s="165" t="s">
        <v>1205</v>
      </c>
      <c r="G139" s="165" t="s">
        <v>1501</v>
      </c>
      <c r="H139" s="165" t="s">
        <v>1502</v>
      </c>
      <c r="I139" s="165" t="s">
        <v>1501</v>
      </c>
    </row>
    <row r="140" spans="1:9" hidden="1" x14ac:dyDescent="0.35">
      <c r="A140" s="165" t="s">
        <v>669</v>
      </c>
      <c r="B140" s="165" t="s">
        <v>1202</v>
      </c>
      <c r="C140" s="165" t="s">
        <v>1367</v>
      </c>
      <c r="D140" s="165" t="s">
        <v>1368</v>
      </c>
      <c r="E140" s="165" t="s">
        <v>1367</v>
      </c>
      <c r="F140" s="165" t="s">
        <v>1205</v>
      </c>
      <c r="G140" s="165" t="s">
        <v>583</v>
      </c>
      <c r="H140" s="165" t="s">
        <v>1503</v>
      </c>
      <c r="I140" s="165" t="s">
        <v>583</v>
      </c>
    </row>
    <row r="141" spans="1:9" hidden="1" x14ac:dyDescent="0.35">
      <c r="A141" s="165" t="s">
        <v>669</v>
      </c>
      <c r="B141" s="165" t="s">
        <v>1202</v>
      </c>
      <c r="C141" s="165" t="s">
        <v>1367</v>
      </c>
      <c r="D141" s="165" t="s">
        <v>1368</v>
      </c>
      <c r="E141" s="165" t="s">
        <v>1367</v>
      </c>
      <c r="F141" s="165" t="s">
        <v>1205</v>
      </c>
      <c r="G141" s="165" t="s">
        <v>1504</v>
      </c>
      <c r="H141" s="165" t="s">
        <v>1505</v>
      </c>
      <c r="I141" s="165" t="s">
        <v>1504</v>
      </c>
    </row>
    <row r="142" spans="1:9" hidden="1" x14ac:dyDescent="0.35">
      <c r="A142" s="165" t="s">
        <v>669</v>
      </c>
      <c r="B142" s="165" t="s">
        <v>1202</v>
      </c>
      <c r="C142" s="165" t="s">
        <v>1367</v>
      </c>
      <c r="D142" s="165" t="s">
        <v>1368</v>
      </c>
      <c r="E142" s="165" t="s">
        <v>1367</v>
      </c>
      <c r="F142" s="165" t="s">
        <v>1205</v>
      </c>
      <c r="G142" s="165" t="s">
        <v>1506</v>
      </c>
      <c r="H142" s="165" t="s">
        <v>1507</v>
      </c>
      <c r="I142" s="165" t="s">
        <v>1506</v>
      </c>
    </row>
    <row r="143" spans="1:9" hidden="1" x14ac:dyDescent="0.35">
      <c r="A143" s="165" t="s">
        <v>669</v>
      </c>
      <c r="B143" s="165" t="s">
        <v>1202</v>
      </c>
      <c r="C143" s="165" t="s">
        <v>1367</v>
      </c>
      <c r="D143" s="165" t="s">
        <v>1368</v>
      </c>
      <c r="E143" s="165" t="s">
        <v>1367</v>
      </c>
      <c r="F143" s="165" t="s">
        <v>1205</v>
      </c>
      <c r="G143" s="165" t="s">
        <v>1508</v>
      </c>
      <c r="H143" s="165" t="s">
        <v>1509</v>
      </c>
      <c r="I143" s="165" t="s">
        <v>1508</v>
      </c>
    </row>
    <row r="144" spans="1:9" hidden="1" x14ac:dyDescent="0.35">
      <c r="A144" s="165" t="s">
        <v>669</v>
      </c>
      <c r="B144" s="165" t="s">
        <v>1202</v>
      </c>
      <c r="C144" s="165" t="s">
        <v>1367</v>
      </c>
      <c r="D144" s="165" t="s">
        <v>1368</v>
      </c>
      <c r="E144" s="165" t="s">
        <v>1367</v>
      </c>
      <c r="F144" s="165" t="s">
        <v>1205</v>
      </c>
      <c r="G144" s="165" t="s">
        <v>1510</v>
      </c>
      <c r="H144" s="165" t="s">
        <v>1511</v>
      </c>
      <c r="I144" s="165" t="s">
        <v>1510</v>
      </c>
    </row>
    <row r="145" spans="1:9" hidden="1" x14ac:dyDescent="0.35">
      <c r="A145" s="165" t="s">
        <v>669</v>
      </c>
      <c r="B145" s="165" t="s">
        <v>1202</v>
      </c>
      <c r="C145" s="165" t="s">
        <v>1367</v>
      </c>
      <c r="D145" s="165" t="s">
        <v>1368</v>
      </c>
      <c r="E145" s="165" t="s">
        <v>1367</v>
      </c>
      <c r="F145" s="165" t="s">
        <v>1205</v>
      </c>
      <c r="G145" s="165" t="s">
        <v>1512</v>
      </c>
      <c r="H145" s="165" t="s">
        <v>1513</v>
      </c>
      <c r="I145" s="165" t="s">
        <v>1512</v>
      </c>
    </row>
    <row r="146" spans="1:9" hidden="1" x14ac:dyDescent="0.35">
      <c r="A146" s="165" t="s">
        <v>669</v>
      </c>
      <c r="B146" s="165" t="s">
        <v>1202</v>
      </c>
      <c r="C146" s="165" t="s">
        <v>1367</v>
      </c>
      <c r="D146" s="165" t="s">
        <v>1368</v>
      </c>
      <c r="E146" s="165" t="s">
        <v>1367</v>
      </c>
      <c r="F146" s="165" t="s">
        <v>1205</v>
      </c>
      <c r="G146" s="165" t="s">
        <v>1035</v>
      </c>
      <c r="H146" s="165" t="s">
        <v>1514</v>
      </c>
      <c r="I146" s="165" t="s">
        <v>1035</v>
      </c>
    </row>
    <row r="147" spans="1:9" x14ac:dyDescent="0.35">
      <c r="A147" s="165" t="s">
        <v>530</v>
      </c>
      <c r="B147" s="165" t="s">
        <v>685</v>
      </c>
      <c r="C147" s="165" t="s">
        <v>689</v>
      </c>
      <c r="D147" s="165" t="s">
        <v>590</v>
      </c>
      <c r="E147" s="165" t="s">
        <v>689</v>
      </c>
      <c r="F147" s="165" t="s">
        <v>1205</v>
      </c>
      <c r="G147" s="165" t="s">
        <v>590</v>
      </c>
      <c r="H147" s="165" t="s">
        <v>1977</v>
      </c>
      <c r="I147" s="165" t="s">
        <v>590</v>
      </c>
    </row>
    <row r="148" spans="1:9" x14ac:dyDescent="0.35">
      <c r="A148" s="165" t="s">
        <v>530</v>
      </c>
      <c r="B148" s="165" t="s">
        <v>685</v>
      </c>
      <c r="C148" s="165" t="s">
        <v>689</v>
      </c>
      <c r="D148" s="165" t="s">
        <v>590</v>
      </c>
      <c r="E148" s="165" t="s">
        <v>689</v>
      </c>
      <c r="F148" s="165" t="s">
        <v>1205</v>
      </c>
      <c r="G148" s="165" t="s">
        <v>562</v>
      </c>
      <c r="H148" s="165" t="s">
        <v>1978</v>
      </c>
      <c r="I148" s="165" t="s">
        <v>562</v>
      </c>
    </row>
    <row r="149" spans="1:9" x14ac:dyDescent="0.35">
      <c r="A149" s="165" t="s">
        <v>530</v>
      </c>
      <c r="B149" s="165" t="s">
        <v>685</v>
      </c>
      <c r="C149" s="165" t="s">
        <v>689</v>
      </c>
      <c r="D149" s="165" t="s">
        <v>590</v>
      </c>
      <c r="E149" s="165" t="s">
        <v>689</v>
      </c>
      <c r="F149" s="165" t="s">
        <v>1205</v>
      </c>
      <c r="G149" s="165" t="s">
        <v>600</v>
      </c>
      <c r="H149" s="165" t="s">
        <v>1979</v>
      </c>
      <c r="I149" s="165" t="s">
        <v>600</v>
      </c>
    </row>
    <row r="150" spans="1:9" x14ac:dyDescent="0.35">
      <c r="A150" s="165" t="s">
        <v>530</v>
      </c>
      <c r="B150" s="165" t="s">
        <v>685</v>
      </c>
      <c r="C150" s="165" t="s">
        <v>689</v>
      </c>
      <c r="D150" s="165" t="s">
        <v>590</v>
      </c>
      <c r="E150" s="165" t="s">
        <v>689</v>
      </c>
      <c r="F150" s="165" t="s">
        <v>1205</v>
      </c>
      <c r="G150" s="165" t="s">
        <v>593</v>
      </c>
      <c r="H150" s="165" t="s">
        <v>1980</v>
      </c>
      <c r="I150" s="165" t="s">
        <v>593</v>
      </c>
    </row>
    <row r="151" spans="1:9" x14ac:dyDescent="0.35">
      <c r="A151" s="165" t="s">
        <v>530</v>
      </c>
      <c r="B151" s="165" t="s">
        <v>685</v>
      </c>
      <c r="C151" s="165" t="s">
        <v>689</v>
      </c>
      <c r="D151" s="165" t="s">
        <v>590</v>
      </c>
      <c r="E151" s="165" t="s">
        <v>689</v>
      </c>
      <c r="F151" s="165" t="s">
        <v>1205</v>
      </c>
      <c r="G151" s="165" t="s">
        <v>591</v>
      </c>
      <c r="H151" s="165" t="s">
        <v>1981</v>
      </c>
      <c r="I151" s="165" t="s">
        <v>591</v>
      </c>
    </row>
    <row r="152" spans="1:9" x14ac:dyDescent="0.35">
      <c r="A152" s="165" t="s">
        <v>530</v>
      </c>
      <c r="B152" s="165" t="s">
        <v>685</v>
      </c>
      <c r="C152" s="165" t="s">
        <v>689</v>
      </c>
      <c r="D152" s="165" t="s">
        <v>590</v>
      </c>
      <c r="E152" s="165" t="s">
        <v>689</v>
      </c>
      <c r="F152" s="165" t="s">
        <v>1205</v>
      </c>
      <c r="G152" s="165" t="s">
        <v>581</v>
      </c>
      <c r="H152" s="165" t="s">
        <v>1982</v>
      </c>
      <c r="I152" s="165" t="s">
        <v>581</v>
      </c>
    </row>
    <row r="153" spans="1:9" x14ac:dyDescent="0.35">
      <c r="A153" s="165" t="s">
        <v>530</v>
      </c>
      <c r="B153" s="165" t="s">
        <v>685</v>
      </c>
      <c r="C153" s="165" t="s">
        <v>689</v>
      </c>
      <c r="D153" s="165" t="s">
        <v>590</v>
      </c>
      <c r="E153" s="165" t="s">
        <v>689</v>
      </c>
      <c r="F153" s="165" t="s">
        <v>1205</v>
      </c>
      <c r="G153" s="165" t="s">
        <v>592</v>
      </c>
      <c r="H153" s="165" t="s">
        <v>1983</v>
      </c>
      <c r="I153" s="165" t="s">
        <v>592</v>
      </c>
    </row>
    <row r="154" spans="1:9" x14ac:dyDescent="0.35">
      <c r="A154" s="165" t="s">
        <v>530</v>
      </c>
      <c r="B154" s="165" t="s">
        <v>685</v>
      </c>
      <c r="C154" s="165" t="s">
        <v>689</v>
      </c>
      <c r="D154" s="165" t="s">
        <v>590</v>
      </c>
      <c r="E154" s="165" t="s">
        <v>689</v>
      </c>
      <c r="F154" s="165" t="s">
        <v>1205</v>
      </c>
      <c r="G154" s="165" t="s">
        <v>595</v>
      </c>
      <c r="H154" s="165" t="s">
        <v>1984</v>
      </c>
      <c r="I154" s="165" t="s">
        <v>595</v>
      </c>
    </row>
    <row r="155" spans="1:9" x14ac:dyDescent="0.35">
      <c r="A155" s="165" t="s">
        <v>530</v>
      </c>
      <c r="B155" s="165" t="s">
        <v>685</v>
      </c>
      <c r="C155" s="165" t="s">
        <v>689</v>
      </c>
      <c r="D155" s="165" t="s">
        <v>590</v>
      </c>
      <c r="E155" s="165" t="s">
        <v>689</v>
      </c>
      <c r="F155" s="165" t="s">
        <v>1205</v>
      </c>
      <c r="G155" s="165" t="s">
        <v>597</v>
      </c>
      <c r="H155" s="165" t="s">
        <v>1985</v>
      </c>
      <c r="I155" s="165" t="s">
        <v>597</v>
      </c>
    </row>
    <row r="156" spans="1:9" x14ac:dyDescent="0.35">
      <c r="A156" s="165" t="s">
        <v>530</v>
      </c>
      <c r="B156" s="165" t="s">
        <v>685</v>
      </c>
      <c r="C156" s="165" t="s">
        <v>689</v>
      </c>
      <c r="D156" s="165" t="s">
        <v>590</v>
      </c>
      <c r="E156" s="165" t="s">
        <v>689</v>
      </c>
      <c r="F156" s="165" t="s">
        <v>1205</v>
      </c>
      <c r="G156" s="165" t="s">
        <v>594</v>
      </c>
      <c r="H156" s="165" t="s">
        <v>1986</v>
      </c>
      <c r="I156" s="165" t="s">
        <v>594</v>
      </c>
    </row>
    <row r="157" spans="1:9" x14ac:dyDescent="0.35">
      <c r="A157" s="165" t="s">
        <v>530</v>
      </c>
      <c r="B157" s="165" t="s">
        <v>685</v>
      </c>
      <c r="C157" s="165" t="s">
        <v>689</v>
      </c>
      <c r="D157" s="165" t="s">
        <v>590</v>
      </c>
      <c r="E157" s="165" t="s">
        <v>689</v>
      </c>
      <c r="F157" s="165" t="s">
        <v>1205</v>
      </c>
      <c r="G157" s="165" t="s">
        <v>596</v>
      </c>
      <c r="H157" s="165" t="s">
        <v>1987</v>
      </c>
      <c r="I157" s="165" t="s">
        <v>596</v>
      </c>
    </row>
    <row r="158" spans="1:9" x14ac:dyDescent="0.35">
      <c r="A158" s="165" t="s">
        <v>530</v>
      </c>
      <c r="B158" s="165" t="s">
        <v>685</v>
      </c>
      <c r="C158" s="165" t="s">
        <v>689</v>
      </c>
      <c r="D158" s="165" t="s">
        <v>590</v>
      </c>
      <c r="E158" s="165" t="s">
        <v>689</v>
      </c>
      <c r="F158" s="165" t="s">
        <v>1205</v>
      </c>
      <c r="G158" s="165" t="s">
        <v>598</v>
      </c>
      <c r="H158" s="165" t="s">
        <v>1988</v>
      </c>
      <c r="I158" s="165" t="s">
        <v>598</v>
      </c>
    </row>
    <row r="159" spans="1:9" x14ac:dyDescent="0.35">
      <c r="A159" s="165" t="s">
        <v>530</v>
      </c>
      <c r="B159" s="165" t="s">
        <v>685</v>
      </c>
      <c r="C159" s="165" t="s">
        <v>689</v>
      </c>
      <c r="D159" s="165" t="s">
        <v>590</v>
      </c>
      <c r="E159" s="165" t="s">
        <v>689</v>
      </c>
      <c r="F159" s="165" t="s">
        <v>1205</v>
      </c>
      <c r="G159" s="165" t="s">
        <v>599</v>
      </c>
      <c r="H159" s="165" t="s">
        <v>1989</v>
      </c>
      <c r="I159" s="165" t="s">
        <v>599</v>
      </c>
    </row>
    <row r="160" spans="1:9" x14ac:dyDescent="0.35">
      <c r="A160" s="165" t="s">
        <v>530</v>
      </c>
      <c r="B160" s="165" t="s">
        <v>685</v>
      </c>
      <c r="C160" s="165" t="s">
        <v>692</v>
      </c>
      <c r="D160" s="165" t="s">
        <v>573</v>
      </c>
      <c r="E160" s="165" t="s">
        <v>692</v>
      </c>
      <c r="F160" s="165" t="s">
        <v>1205</v>
      </c>
      <c r="G160" s="165" t="s">
        <v>574</v>
      </c>
      <c r="H160" s="165" t="s">
        <v>1990</v>
      </c>
      <c r="I160" s="165" t="s">
        <v>574</v>
      </c>
    </row>
    <row r="161" spans="1:9" x14ac:dyDescent="0.35">
      <c r="A161" s="165" t="s">
        <v>530</v>
      </c>
      <c r="B161" s="165" t="s">
        <v>685</v>
      </c>
      <c r="C161" s="165" t="s">
        <v>692</v>
      </c>
      <c r="D161" s="165" t="s">
        <v>573</v>
      </c>
      <c r="E161" s="165" t="s">
        <v>692</v>
      </c>
      <c r="F161" s="165" t="s">
        <v>1205</v>
      </c>
      <c r="G161" s="165" t="s">
        <v>576</v>
      </c>
      <c r="H161" s="165" t="s">
        <v>1991</v>
      </c>
      <c r="I161" s="165" t="s">
        <v>576</v>
      </c>
    </row>
    <row r="162" spans="1:9" x14ac:dyDescent="0.35">
      <c r="A162" s="165" t="s">
        <v>530</v>
      </c>
      <c r="B162" s="165" t="s">
        <v>685</v>
      </c>
      <c r="C162" s="165" t="s">
        <v>692</v>
      </c>
      <c r="D162" s="165" t="s">
        <v>573</v>
      </c>
      <c r="E162" s="165" t="s">
        <v>692</v>
      </c>
      <c r="F162" s="165" t="s">
        <v>1205</v>
      </c>
      <c r="G162" s="165" t="s">
        <v>1155</v>
      </c>
      <c r="H162" s="165" t="s">
        <v>1992</v>
      </c>
      <c r="I162" s="165" t="s">
        <v>1155</v>
      </c>
    </row>
    <row r="163" spans="1:9" x14ac:dyDescent="0.35">
      <c r="A163" s="165" t="s">
        <v>530</v>
      </c>
      <c r="B163" s="165" t="s">
        <v>685</v>
      </c>
      <c r="C163" s="165" t="s">
        <v>692</v>
      </c>
      <c r="D163" s="165" t="s">
        <v>573</v>
      </c>
      <c r="E163" s="165" t="s">
        <v>692</v>
      </c>
      <c r="F163" s="165" t="s">
        <v>1205</v>
      </c>
      <c r="G163" s="165" t="s">
        <v>577</v>
      </c>
      <c r="H163" s="165" t="s">
        <v>1993</v>
      </c>
      <c r="I163" s="165" t="s">
        <v>577</v>
      </c>
    </row>
    <row r="164" spans="1:9" x14ac:dyDescent="0.35">
      <c r="A164" s="165" t="s">
        <v>530</v>
      </c>
      <c r="B164" s="165" t="s">
        <v>685</v>
      </c>
      <c r="C164" s="165" t="s">
        <v>692</v>
      </c>
      <c r="D164" s="165" t="s">
        <v>573</v>
      </c>
      <c r="E164" s="165" t="s">
        <v>692</v>
      </c>
      <c r="F164" s="165" t="s">
        <v>1205</v>
      </c>
      <c r="G164" s="165" t="s">
        <v>1156</v>
      </c>
      <c r="H164" s="165" t="s">
        <v>1994</v>
      </c>
      <c r="I164" s="165" t="s">
        <v>1156</v>
      </c>
    </row>
    <row r="165" spans="1:9" x14ac:dyDescent="0.35">
      <c r="A165" s="165" t="s">
        <v>530</v>
      </c>
      <c r="B165" s="165" t="s">
        <v>685</v>
      </c>
      <c r="C165" s="165" t="s">
        <v>692</v>
      </c>
      <c r="D165" s="165" t="s">
        <v>573</v>
      </c>
      <c r="E165" s="165" t="s">
        <v>692</v>
      </c>
      <c r="F165" s="165" t="s">
        <v>1205</v>
      </c>
      <c r="G165" s="165" t="s">
        <v>575</v>
      </c>
      <c r="H165" s="165" t="s">
        <v>1995</v>
      </c>
      <c r="I165" s="165" t="s">
        <v>575</v>
      </c>
    </row>
    <row r="166" spans="1:9" x14ac:dyDescent="0.35">
      <c r="A166" s="165" t="s">
        <v>530</v>
      </c>
      <c r="B166" s="165" t="s">
        <v>685</v>
      </c>
      <c r="C166" s="165" t="s">
        <v>692</v>
      </c>
      <c r="D166" s="165" t="s">
        <v>573</v>
      </c>
      <c r="E166" s="165" t="s">
        <v>692</v>
      </c>
      <c r="F166" s="165" t="s">
        <v>1205</v>
      </c>
      <c r="G166" s="165" t="s">
        <v>558</v>
      </c>
      <c r="H166" s="165" t="s">
        <v>1996</v>
      </c>
      <c r="I166" s="165" t="s">
        <v>558</v>
      </c>
    </row>
    <row r="167" spans="1:9" x14ac:dyDescent="0.35">
      <c r="A167" s="165" t="s">
        <v>530</v>
      </c>
      <c r="B167" s="165" t="s">
        <v>685</v>
      </c>
      <c r="C167" s="165" t="s">
        <v>692</v>
      </c>
      <c r="D167" s="165" t="s">
        <v>573</v>
      </c>
      <c r="E167" s="165" t="s">
        <v>692</v>
      </c>
      <c r="F167" s="165" t="s">
        <v>1205</v>
      </c>
      <c r="G167" s="165" t="s">
        <v>585</v>
      </c>
      <c r="H167" s="165" t="s">
        <v>1997</v>
      </c>
      <c r="I167" s="165" t="s">
        <v>585</v>
      </c>
    </row>
    <row r="168" spans="1:9" x14ac:dyDescent="0.35">
      <c r="A168" s="165" t="s">
        <v>530</v>
      </c>
      <c r="B168" s="165" t="s">
        <v>685</v>
      </c>
      <c r="C168" s="165" t="s">
        <v>692</v>
      </c>
      <c r="D168" s="165" t="s">
        <v>573</v>
      </c>
      <c r="E168" s="165" t="s">
        <v>692</v>
      </c>
      <c r="F168" s="165" t="s">
        <v>1205</v>
      </c>
      <c r="G168" s="165" t="s">
        <v>584</v>
      </c>
      <c r="H168" s="165" t="s">
        <v>1998</v>
      </c>
      <c r="I168" s="165" t="s">
        <v>584</v>
      </c>
    </row>
    <row r="169" spans="1:9" x14ac:dyDescent="0.35">
      <c r="A169" s="165" t="s">
        <v>530</v>
      </c>
      <c r="B169" s="165" t="s">
        <v>685</v>
      </c>
      <c r="C169" s="165" t="s">
        <v>692</v>
      </c>
      <c r="D169" s="165" t="s">
        <v>573</v>
      </c>
      <c r="E169" s="165" t="s">
        <v>692</v>
      </c>
      <c r="F169" s="165" t="s">
        <v>1205</v>
      </c>
      <c r="G169" s="165" t="s">
        <v>579</v>
      </c>
      <c r="H169" s="165" t="s">
        <v>1999</v>
      </c>
      <c r="I169" s="165" t="s">
        <v>579</v>
      </c>
    </row>
    <row r="170" spans="1:9" x14ac:dyDescent="0.35">
      <c r="A170" s="165" t="s">
        <v>530</v>
      </c>
      <c r="B170" s="165" t="s">
        <v>685</v>
      </c>
      <c r="C170" s="165" t="s">
        <v>692</v>
      </c>
      <c r="D170" s="165" t="s">
        <v>573</v>
      </c>
      <c r="E170" s="165" t="s">
        <v>692</v>
      </c>
      <c r="F170" s="165" t="s">
        <v>1205</v>
      </c>
      <c r="G170" s="165" t="s">
        <v>583</v>
      </c>
      <c r="H170" s="165" t="s">
        <v>2000</v>
      </c>
      <c r="I170" s="165" t="s">
        <v>583</v>
      </c>
    </row>
    <row r="171" spans="1:9" x14ac:dyDescent="0.35">
      <c r="A171" s="165" t="s">
        <v>530</v>
      </c>
      <c r="B171" s="165" t="s">
        <v>685</v>
      </c>
      <c r="C171" s="165" t="s">
        <v>692</v>
      </c>
      <c r="D171" s="165" t="s">
        <v>573</v>
      </c>
      <c r="E171" s="165" t="s">
        <v>692</v>
      </c>
      <c r="F171" s="165" t="s">
        <v>1205</v>
      </c>
      <c r="G171" s="165" t="s">
        <v>580</v>
      </c>
      <c r="H171" s="165" t="s">
        <v>2001</v>
      </c>
      <c r="I171" s="165" t="s">
        <v>580</v>
      </c>
    </row>
    <row r="172" spans="1:9" x14ac:dyDescent="0.35">
      <c r="A172" s="165" t="s">
        <v>530</v>
      </c>
      <c r="B172" s="165" t="s">
        <v>685</v>
      </c>
      <c r="C172" s="165" t="s">
        <v>692</v>
      </c>
      <c r="D172" s="165" t="s">
        <v>573</v>
      </c>
      <c r="E172" s="165" t="s">
        <v>692</v>
      </c>
      <c r="F172" s="165" t="s">
        <v>1205</v>
      </c>
      <c r="G172" s="165" t="s">
        <v>581</v>
      </c>
      <c r="H172" s="165" t="s">
        <v>2002</v>
      </c>
      <c r="I172" s="165" t="s">
        <v>581</v>
      </c>
    </row>
    <row r="173" spans="1:9" x14ac:dyDescent="0.35">
      <c r="A173" s="165" t="s">
        <v>530</v>
      </c>
      <c r="B173" s="165" t="s">
        <v>685</v>
      </c>
      <c r="C173" s="165" t="s">
        <v>692</v>
      </c>
      <c r="D173" s="165" t="s">
        <v>573</v>
      </c>
      <c r="E173" s="165" t="s">
        <v>692</v>
      </c>
      <c r="F173" s="165" t="s">
        <v>1205</v>
      </c>
      <c r="G173" s="165" t="s">
        <v>587</v>
      </c>
      <c r="H173" s="165" t="s">
        <v>2003</v>
      </c>
      <c r="I173" s="165" t="s">
        <v>587</v>
      </c>
    </row>
    <row r="174" spans="1:9" x14ac:dyDescent="0.35">
      <c r="A174" s="165" t="s">
        <v>530</v>
      </c>
      <c r="B174" s="165" t="s">
        <v>685</v>
      </c>
      <c r="C174" s="165" t="s">
        <v>692</v>
      </c>
      <c r="D174" s="165" t="s">
        <v>573</v>
      </c>
      <c r="E174" s="165" t="s">
        <v>692</v>
      </c>
      <c r="F174" s="165" t="s">
        <v>1205</v>
      </c>
      <c r="G174" s="165" t="s">
        <v>588</v>
      </c>
      <c r="H174" s="165" t="s">
        <v>2004</v>
      </c>
      <c r="I174" s="165" t="s">
        <v>588</v>
      </c>
    </row>
    <row r="175" spans="1:9" x14ac:dyDescent="0.35">
      <c r="A175" s="165" t="s">
        <v>530</v>
      </c>
      <c r="B175" s="165" t="s">
        <v>685</v>
      </c>
      <c r="C175" s="165" t="s">
        <v>692</v>
      </c>
      <c r="D175" s="165" t="s">
        <v>573</v>
      </c>
      <c r="E175" s="165" t="s">
        <v>692</v>
      </c>
      <c r="F175" s="165" t="s">
        <v>1205</v>
      </c>
      <c r="G175" s="165" t="s">
        <v>582</v>
      </c>
      <c r="H175" s="165" t="s">
        <v>2005</v>
      </c>
      <c r="I175" s="165" t="s">
        <v>582</v>
      </c>
    </row>
    <row r="176" spans="1:9" x14ac:dyDescent="0.35">
      <c r="A176" s="165" t="s">
        <v>530</v>
      </c>
      <c r="B176" s="165" t="s">
        <v>685</v>
      </c>
      <c r="C176" s="165" t="s">
        <v>692</v>
      </c>
      <c r="D176" s="165" t="s">
        <v>573</v>
      </c>
      <c r="E176" s="165" t="s">
        <v>692</v>
      </c>
      <c r="F176" s="165" t="s">
        <v>1205</v>
      </c>
      <c r="G176" s="165" t="s">
        <v>589</v>
      </c>
      <c r="H176" s="165" t="s">
        <v>2006</v>
      </c>
      <c r="I176" s="165" t="s">
        <v>589</v>
      </c>
    </row>
    <row r="177" spans="1:9" x14ac:dyDescent="0.35">
      <c r="A177" s="165" t="s">
        <v>530</v>
      </c>
      <c r="B177" s="165" t="s">
        <v>685</v>
      </c>
      <c r="C177" s="165" t="s">
        <v>692</v>
      </c>
      <c r="D177" s="165" t="s">
        <v>573</v>
      </c>
      <c r="E177" s="165" t="s">
        <v>692</v>
      </c>
      <c r="F177" s="165" t="s">
        <v>1205</v>
      </c>
      <c r="G177" s="165" t="s">
        <v>586</v>
      </c>
      <c r="H177" s="165" t="s">
        <v>2007</v>
      </c>
      <c r="I177" s="165" t="s">
        <v>586</v>
      </c>
    </row>
    <row r="178" spans="1:9" x14ac:dyDescent="0.35">
      <c r="A178" s="165" t="s">
        <v>530</v>
      </c>
      <c r="B178" s="165" t="s">
        <v>685</v>
      </c>
      <c r="C178" s="165" t="s">
        <v>695</v>
      </c>
      <c r="D178" s="165" t="s">
        <v>531</v>
      </c>
      <c r="E178" s="165" t="s">
        <v>695</v>
      </c>
      <c r="F178" s="165" t="s">
        <v>1205</v>
      </c>
      <c r="G178" s="165" t="s">
        <v>531</v>
      </c>
      <c r="H178" s="165" t="s">
        <v>2008</v>
      </c>
      <c r="I178" s="165" t="s">
        <v>531</v>
      </c>
    </row>
    <row r="179" spans="1:9" x14ac:dyDescent="0.35">
      <c r="A179" s="165" t="s">
        <v>530</v>
      </c>
      <c r="B179" s="165" t="s">
        <v>685</v>
      </c>
      <c r="C179" s="165" t="s">
        <v>695</v>
      </c>
      <c r="D179" s="165" t="s">
        <v>531</v>
      </c>
      <c r="E179" s="165" t="s">
        <v>695</v>
      </c>
      <c r="F179" s="165" t="s">
        <v>1205</v>
      </c>
      <c r="G179" s="165" t="s">
        <v>538</v>
      </c>
      <c r="H179" s="165" t="s">
        <v>2009</v>
      </c>
      <c r="I179" s="165" t="s">
        <v>538</v>
      </c>
    </row>
    <row r="180" spans="1:9" x14ac:dyDescent="0.35">
      <c r="A180" s="165" t="s">
        <v>530</v>
      </c>
      <c r="B180" s="165" t="s">
        <v>685</v>
      </c>
      <c r="C180" s="165" t="s">
        <v>695</v>
      </c>
      <c r="D180" s="165" t="s">
        <v>531</v>
      </c>
      <c r="E180" s="165" t="s">
        <v>695</v>
      </c>
      <c r="F180" s="165" t="s">
        <v>1205</v>
      </c>
      <c r="G180" s="165" t="s">
        <v>534</v>
      </c>
      <c r="H180" s="165" t="s">
        <v>2010</v>
      </c>
      <c r="I180" s="165" t="s">
        <v>534</v>
      </c>
    </row>
    <row r="181" spans="1:9" x14ac:dyDescent="0.35">
      <c r="A181" s="165" t="s">
        <v>530</v>
      </c>
      <c r="B181" s="165" t="s">
        <v>685</v>
      </c>
      <c r="C181" s="165" t="s">
        <v>695</v>
      </c>
      <c r="D181" s="165" t="s">
        <v>531</v>
      </c>
      <c r="E181" s="165" t="s">
        <v>695</v>
      </c>
      <c r="F181" s="165" t="s">
        <v>1205</v>
      </c>
      <c r="G181" s="165" t="s">
        <v>548</v>
      </c>
      <c r="H181" s="165" t="s">
        <v>2011</v>
      </c>
      <c r="I181" s="165" t="s">
        <v>548</v>
      </c>
    </row>
    <row r="182" spans="1:9" x14ac:dyDescent="0.35">
      <c r="A182" s="165" t="s">
        <v>530</v>
      </c>
      <c r="B182" s="165" t="s">
        <v>685</v>
      </c>
      <c r="C182" s="165" t="s">
        <v>695</v>
      </c>
      <c r="D182" s="165" t="s">
        <v>531</v>
      </c>
      <c r="E182" s="165" t="s">
        <v>695</v>
      </c>
      <c r="F182" s="165" t="s">
        <v>1205</v>
      </c>
      <c r="G182" s="165" t="s">
        <v>557</v>
      </c>
      <c r="H182" s="165" t="s">
        <v>2012</v>
      </c>
      <c r="I182" s="165" t="s">
        <v>557</v>
      </c>
    </row>
    <row r="183" spans="1:9" x14ac:dyDescent="0.35">
      <c r="A183" s="165" t="s">
        <v>530</v>
      </c>
      <c r="B183" s="165" t="s">
        <v>685</v>
      </c>
      <c r="C183" s="165" t="s">
        <v>695</v>
      </c>
      <c r="D183" s="165" t="s">
        <v>531</v>
      </c>
      <c r="E183" s="165" t="s">
        <v>695</v>
      </c>
      <c r="F183" s="165" t="s">
        <v>1205</v>
      </c>
      <c r="G183" s="165" t="s">
        <v>547</v>
      </c>
      <c r="H183" s="165" t="s">
        <v>2013</v>
      </c>
      <c r="I183" s="165" t="s">
        <v>547</v>
      </c>
    </row>
    <row r="184" spans="1:9" x14ac:dyDescent="0.35">
      <c r="A184" s="165" t="s">
        <v>530</v>
      </c>
      <c r="B184" s="165" t="s">
        <v>685</v>
      </c>
      <c r="C184" s="165" t="s">
        <v>695</v>
      </c>
      <c r="D184" s="165" t="s">
        <v>531</v>
      </c>
      <c r="E184" s="165" t="s">
        <v>695</v>
      </c>
      <c r="F184" s="165" t="s">
        <v>1205</v>
      </c>
      <c r="G184" s="165" t="s">
        <v>1157</v>
      </c>
      <c r="H184" s="165" t="s">
        <v>2014</v>
      </c>
      <c r="I184" s="165" t="s">
        <v>1157</v>
      </c>
    </row>
    <row r="185" spans="1:9" x14ac:dyDescent="0.35">
      <c r="A185" s="165" t="s">
        <v>530</v>
      </c>
      <c r="B185" s="165" t="s">
        <v>685</v>
      </c>
      <c r="C185" s="165" t="s">
        <v>695</v>
      </c>
      <c r="D185" s="165" t="s">
        <v>531</v>
      </c>
      <c r="E185" s="165" t="s">
        <v>695</v>
      </c>
      <c r="F185" s="165" t="s">
        <v>1205</v>
      </c>
      <c r="G185" s="165" t="s">
        <v>555</v>
      </c>
      <c r="H185" s="165" t="s">
        <v>2015</v>
      </c>
      <c r="I185" s="165" t="s">
        <v>555</v>
      </c>
    </row>
    <row r="186" spans="1:9" x14ac:dyDescent="0.35">
      <c r="A186" s="165" t="s">
        <v>530</v>
      </c>
      <c r="B186" s="165" t="s">
        <v>685</v>
      </c>
      <c r="C186" s="165" t="s">
        <v>695</v>
      </c>
      <c r="D186" s="165" t="s">
        <v>531</v>
      </c>
      <c r="E186" s="165" t="s">
        <v>695</v>
      </c>
      <c r="F186" s="165" t="s">
        <v>1205</v>
      </c>
      <c r="G186" s="165" t="s">
        <v>537</v>
      </c>
      <c r="H186" s="165" t="s">
        <v>2016</v>
      </c>
      <c r="I186" s="165" t="s">
        <v>537</v>
      </c>
    </row>
    <row r="187" spans="1:9" x14ac:dyDescent="0.35">
      <c r="A187" s="165" t="s">
        <v>530</v>
      </c>
      <c r="B187" s="165" t="s">
        <v>685</v>
      </c>
      <c r="C187" s="165" t="s">
        <v>695</v>
      </c>
      <c r="D187" s="165" t="s">
        <v>531</v>
      </c>
      <c r="E187" s="165" t="s">
        <v>695</v>
      </c>
      <c r="F187" s="165" t="s">
        <v>1205</v>
      </c>
      <c r="G187" s="165" t="s">
        <v>554</v>
      </c>
      <c r="H187" s="165" t="s">
        <v>2017</v>
      </c>
      <c r="I187" s="165" t="s">
        <v>554</v>
      </c>
    </row>
    <row r="188" spans="1:9" x14ac:dyDescent="0.35">
      <c r="A188" s="165" t="s">
        <v>530</v>
      </c>
      <c r="B188" s="165" t="s">
        <v>685</v>
      </c>
      <c r="C188" s="165" t="s">
        <v>695</v>
      </c>
      <c r="D188" s="165" t="s">
        <v>531</v>
      </c>
      <c r="E188" s="165" t="s">
        <v>695</v>
      </c>
      <c r="F188" s="165" t="s">
        <v>1205</v>
      </c>
      <c r="G188" s="165" t="s">
        <v>544</v>
      </c>
      <c r="H188" s="165" t="s">
        <v>2018</v>
      </c>
      <c r="I188" s="165" t="s">
        <v>544</v>
      </c>
    </row>
    <row r="189" spans="1:9" x14ac:dyDescent="0.35">
      <c r="A189" s="165" t="s">
        <v>530</v>
      </c>
      <c r="B189" s="165" t="s">
        <v>685</v>
      </c>
      <c r="C189" s="165" t="s">
        <v>695</v>
      </c>
      <c r="D189" s="165" t="s">
        <v>531</v>
      </c>
      <c r="E189" s="165" t="s">
        <v>695</v>
      </c>
      <c r="F189" s="165" t="s">
        <v>1205</v>
      </c>
      <c r="G189" s="165" t="s">
        <v>542</v>
      </c>
      <c r="H189" s="165" t="s">
        <v>2019</v>
      </c>
      <c r="I189" s="165" t="s">
        <v>542</v>
      </c>
    </row>
    <row r="190" spans="1:9" x14ac:dyDescent="0.35">
      <c r="A190" s="165" t="s">
        <v>530</v>
      </c>
      <c r="B190" s="165" t="s">
        <v>685</v>
      </c>
      <c r="C190" s="165" t="s">
        <v>695</v>
      </c>
      <c r="D190" s="165" t="s">
        <v>531</v>
      </c>
      <c r="E190" s="165" t="s">
        <v>695</v>
      </c>
      <c r="F190" s="165" t="s">
        <v>1205</v>
      </c>
      <c r="G190" s="165" t="s">
        <v>558</v>
      </c>
      <c r="H190" s="165" t="s">
        <v>2020</v>
      </c>
      <c r="I190" s="165" t="s">
        <v>558</v>
      </c>
    </row>
    <row r="191" spans="1:9" x14ac:dyDescent="0.35">
      <c r="A191" s="165" t="s">
        <v>530</v>
      </c>
      <c r="B191" s="165" t="s">
        <v>685</v>
      </c>
      <c r="C191" s="165" t="s">
        <v>695</v>
      </c>
      <c r="D191" s="165" t="s">
        <v>531</v>
      </c>
      <c r="E191" s="165" t="s">
        <v>695</v>
      </c>
      <c r="F191" s="165" t="s">
        <v>1205</v>
      </c>
      <c r="G191" s="165" t="s">
        <v>549</v>
      </c>
      <c r="H191" s="165" t="s">
        <v>2021</v>
      </c>
      <c r="I191" s="165" t="s">
        <v>549</v>
      </c>
    </row>
    <row r="192" spans="1:9" x14ac:dyDescent="0.35">
      <c r="A192" s="165" t="s">
        <v>530</v>
      </c>
      <c r="B192" s="165" t="s">
        <v>685</v>
      </c>
      <c r="C192" s="165" t="s">
        <v>695</v>
      </c>
      <c r="D192" s="165" t="s">
        <v>531</v>
      </c>
      <c r="E192" s="165" t="s">
        <v>695</v>
      </c>
      <c r="F192" s="165" t="s">
        <v>1205</v>
      </c>
      <c r="G192" s="165" t="s">
        <v>532</v>
      </c>
      <c r="H192" s="165" t="s">
        <v>2022</v>
      </c>
      <c r="I192" s="165" t="s">
        <v>532</v>
      </c>
    </row>
    <row r="193" spans="1:9" x14ac:dyDescent="0.35">
      <c r="A193" s="165" t="s">
        <v>530</v>
      </c>
      <c r="B193" s="165" t="s">
        <v>685</v>
      </c>
      <c r="C193" s="165" t="s">
        <v>695</v>
      </c>
      <c r="D193" s="165" t="s">
        <v>531</v>
      </c>
      <c r="E193" s="165" t="s">
        <v>695</v>
      </c>
      <c r="F193" s="165" t="s">
        <v>1205</v>
      </c>
      <c r="G193" s="165" t="s">
        <v>566</v>
      </c>
      <c r="H193" s="165" t="s">
        <v>2023</v>
      </c>
      <c r="I193" s="165" t="s">
        <v>566</v>
      </c>
    </row>
    <row r="194" spans="1:9" x14ac:dyDescent="0.35">
      <c r="A194" s="165" t="s">
        <v>530</v>
      </c>
      <c r="B194" s="165" t="s">
        <v>685</v>
      </c>
      <c r="C194" s="165" t="s">
        <v>695</v>
      </c>
      <c r="D194" s="165" t="s">
        <v>531</v>
      </c>
      <c r="E194" s="165" t="s">
        <v>695</v>
      </c>
      <c r="F194" s="165" t="s">
        <v>1205</v>
      </c>
      <c r="G194" s="165" t="s">
        <v>560</v>
      </c>
      <c r="H194" s="165" t="s">
        <v>2024</v>
      </c>
      <c r="I194" s="165" t="s">
        <v>560</v>
      </c>
    </row>
    <row r="195" spans="1:9" x14ac:dyDescent="0.35">
      <c r="A195" s="165" t="s">
        <v>530</v>
      </c>
      <c r="B195" s="165" t="s">
        <v>685</v>
      </c>
      <c r="C195" s="165" t="s">
        <v>695</v>
      </c>
      <c r="D195" s="165" t="s">
        <v>531</v>
      </c>
      <c r="E195" s="165" t="s">
        <v>695</v>
      </c>
      <c r="F195" s="165" t="s">
        <v>1205</v>
      </c>
      <c r="G195" s="165" t="s">
        <v>545</v>
      </c>
      <c r="H195" s="165" t="s">
        <v>2025</v>
      </c>
      <c r="I195" s="165" t="s">
        <v>545</v>
      </c>
    </row>
    <row r="196" spans="1:9" x14ac:dyDescent="0.35">
      <c r="A196" s="165" t="s">
        <v>530</v>
      </c>
      <c r="B196" s="165" t="s">
        <v>685</v>
      </c>
      <c r="C196" s="165" t="s">
        <v>695</v>
      </c>
      <c r="D196" s="165" t="s">
        <v>531</v>
      </c>
      <c r="E196" s="165" t="s">
        <v>695</v>
      </c>
      <c r="F196" s="165" t="s">
        <v>1205</v>
      </c>
      <c r="G196" s="165" t="s">
        <v>568</v>
      </c>
      <c r="H196" s="165" t="s">
        <v>2026</v>
      </c>
      <c r="I196" s="165" t="s">
        <v>568</v>
      </c>
    </row>
    <row r="197" spans="1:9" x14ac:dyDescent="0.35">
      <c r="A197" s="165" t="s">
        <v>530</v>
      </c>
      <c r="B197" s="165" t="s">
        <v>685</v>
      </c>
      <c r="C197" s="165" t="s">
        <v>695</v>
      </c>
      <c r="D197" s="165" t="s">
        <v>531</v>
      </c>
      <c r="E197" s="165" t="s">
        <v>695</v>
      </c>
      <c r="F197" s="165" t="s">
        <v>1205</v>
      </c>
      <c r="G197" s="165" t="s">
        <v>561</v>
      </c>
      <c r="H197" s="165" t="s">
        <v>2027</v>
      </c>
      <c r="I197" s="165" t="s">
        <v>561</v>
      </c>
    </row>
    <row r="198" spans="1:9" x14ac:dyDescent="0.35">
      <c r="A198" s="165" t="s">
        <v>530</v>
      </c>
      <c r="B198" s="165" t="s">
        <v>685</v>
      </c>
      <c r="C198" s="165" t="s">
        <v>695</v>
      </c>
      <c r="D198" s="165" t="s">
        <v>531</v>
      </c>
      <c r="E198" s="165" t="s">
        <v>695</v>
      </c>
      <c r="F198" s="165" t="s">
        <v>1205</v>
      </c>
      <c r="G198" s="165" t="s">
        <v>569</v>
      </c>
      <c r="H198" s="165" t="s">
        <v>2028</v>
      </c>
      <c r="I198" s="165" t="s">
        <v>569</v>
      </c>
    </row>
    <row r="199" spans="1:9" x14ac:dyDescent="0.35">
      <c r="A199" s="165" t="s">
        <v>530</v>
      </c>
      <c r="B199" s="165" t="s">
        <v>685</v>
      </c>
      <c r="C199" s="165" t="s">
        <v>695</v>
      </c>
      <c r="D199" s="165" t="s">
        <v>531</v>
      </c>
      <c r="E199" s="165" t="s">
        <v>695</v>
      </c>
      <c r="F199" s="165" t="s">
        <v>1205</v>
      </c>
      <c r="G199" s="165" t="s">
        <v>543</v>
      </c>
      <c r="H199" s="165" t="s">
        <v>2029</v>
      </c>
      <c r="I199" s="165" t="s">
        <v>543</v>
      </c>
    </row>
    <row r="200" spans="1:9" x14ac:dyDescent="0.35">
      <c r="A200" s="165" t="s">
        <v>530</v>
      </c>
      <c r="B200" s="165" t="s">
        <v>685</v>
      </c>
      <c r="C200" s="165" t="s">
        <v>695</v>
      </c>
      <c r="D200" s="165" t="s">
        <v>531</v>
      </c>
      <c r="E200" s="165" t="s">
        <v>695</v>
      </c>
      <c r="F200" s="165" t="s">
        <v>1205</v>
      </c>
      <c r="G200" s="165" t="s">
        <v>559</v>
      </c>
      <c r="H200" s="165" t="s">
        <v>2030</v>
      </c>
      <c r="I200" s="165" t="s">
        <v>559</v>
      </c>
    </row>
    <row r="201" spans="1:9" x14ac:dyDescent="0.35">
      <c r="A201" s="165" t="s">
        <v>530</v>
      </c>
      <c r="B201" s="165" t="s">
        <v>685</v>
      </c>
      <c r="C201" s="165" t="s">
        <v>695</v>
      </c>
      <c r="D201" s="165" t="s">
        <v>531</v>
      </c>
      <c r="E201" s="165" t="s">
        <v>695</v>
      </c>
      <c r="F201" s="165" t="s">
        <v>1205</v>
      </c>
      <c r="G201" s="165" t="s">
        <v>562</v>
      </c>
      <c r="H201" s="165" t="s">
        <v>2031</v>
      </c>
      <c r="I201" s="165" t="s">
        <v>562</v>
      </c>
    </row>
    <row r="202" spans="1:9" x14ac:dyDescent="0.35">
      <c r="A202" s="165" t="s">
        <v>530</v>
      </c>
      <c r="B202" s="165" t="s">
        <v>685</v>
      </c>
      <c r="C202" s="165" t="s">
        <v>695</v>
      </c>
      <c r="D202" s="165" t="s">
        <v>531</v>
      </c>
      <c r="E202" s="165" t="s">
        <v>695</v>
      </c>
      <c r="F202" s="165" t="s">
        <v>1205</v>
      </c>
      <c r="G202" s="165" t="s">
        <v>563</v>
      </c>
      <c r="H202" s="165" t="s">
        <v>2032</v>
      </c>
      <c r="I202" s="165" t="s">
        <v>563</v>
      </c>
    </row>
    <row r="203" spans="1:9" x14ac:dyDescent="0.35">
      <c r="A203" s="165" t="s">
        <v>530</v>
      </c>
      <c r="B203" s="165" t="s">
        <v>685</v>
      </c>
      <c r="C203" s="165" t="s">
        <v>695</v>
      </c>
      <c r="D203" s="165" t="s">
        <v>531</v>
      </c>
      <c r="E203" s="165" t="s">
        <v>695</v>
      </c>
      <c r="F203" s="165" t="s">
        <v>1205</v>
      </c>
      <c r="G203" s="165" t="s">
        <v>570</v>
      </c>
      <c r="H203" s="165" t="s">
        <v>2033</v>
      </c>
      <c r="I203" s="165" t="s">
        <v>570</v>
      </c>
    </row>
    <row r="204" spans="1:9" x14ac:dyDescent="0.35">
      <c r="A204" s="165" t="s">
        <v>530</v>
      </c>
      <c r="B204" s="165" t="s">
        <v>685</v>
      </c>
      <c r="C204" s="165" t="s">
        <v>695</v>
      </c>
      <c r="D204" s="165" t="s">
        <v>531</v>
      </c>
      <c r="E204" s="165" t="s">
        <v>695</v>
      </c>
      <c r="F204" s="165" t="s">
        <v>1205</v>
      </c>
      <c r="G204" s="165" t="s">
        <v>546</v>
      </c>
      <c r="H204" s="165" t="s">
        <v>2034</v>
      </c>
      <c r="I204" s="165" t="s">
        <v>546</v>
      </c>
    </row>
    <row r="205" spans="1:9" x14ac:dyDescent="0.35">
      <c r="A205" s="165" t="s">
        <v>530</v>
      </c>
      <c r="B205" s="165" t="s">
        <v>685</v>
      </c>
      <c r="C205" s="165" t="s">
        <v>695</v>
      </c>
      <c r="D205" s="165" t="s">
        <v>531</v>
      </c>
      <c r="E205" s="165" t="s">
        <v>695</v>
      </c>
      <c r="F205" s="165" t="s">
        <v>1205</v>
      </c>
      <c r="G205" s="165" t="s">
        <v>567</v>
      </c>
      <c r="H205" s="165" t="s">
        <v>2035</v>
      </c>
      <c r="I205" s="165" t="s">
        <v>567</v>
      </c>
    </row>
    <row r="206" spans="1:9" x14ac:dyDescent="0.35">
      <c r="A206" s="165" t="s">
        <v>530</v>
      </c>
      <c r="B206" s="165" t="s">
        <v>685</v>
      </c>
      <c r="C206" s="165" t="s">
        <v>695</v>
      </c>
      <c r="D206" s="165" t="s">
        <v>531</v>
      </c>
      <c r="E206" s="165" t="s">
        <v>695</v>
      </c>
      <c r="F206" s="165" t="s">
        <v>1205</v>
      </c>
      <c r="G206" s="165" t="s">
        <v>556</v>
      </c>
      <c r="H206" s="165" t="s">
        <v>2036</v>
      </c>
      <c r="I206" s="165" t="s">
        <v>556</v>
      </c>
    </row>
    <row r="207" spans="1:9" x14ac:dyDescent="0.35">
      <c r="A207" s="165" t="s">
        <v>530</v>
      </c>
      <c r="B207" s="165" t="s">
        <v>685</v>
      </c>
      <c r="C207" s="165" t="s">
        <v>698</v>
      </c>
      <c r="D207" s="165" t="s">
        <v>620</v>
      </c>
      <c r="E207" s="165" t="s">
        <v>698</v>
      </c>
      <c r="F207" s="165" t="s">
        <v>1205</v>
      </c>
      <c r="G207" s="165" t="s">
        <v>627</v>
      </c>
      <c r="H207" s="165" t="s">
        <v>2037</v>
      </c>
      <c r="I207" s="165" t="s">
        <v>627</v>
      </c>
    </row>
    <row r="208" spans="1:9" x14ac:dyDescent="0.35">
      <c r="A208" s="165" t="s">
        <v>530</v>
      </c>
      <c r="B208" s="165" t="s">
        <v>685</v>
      </c>
      <c r="C208" s="165" t="s">
        <v>698</v>
      </c>
      <c r="D208" s="165" t="s">
        <v>620</v>
      </c>
      <c r="E208" s="165" t="s">
        <v>698</v>
      </c>
      <c r="F208" s="165" t="s">
        <v>1205</v>
      </c>
      <c r="G208" s="165" t="s">
        <v>1160</v>
      </c>
      <c r="H208" s="165" t="s">
        <v>2038</v>
      </c>
      <c r="I208" s="165" t="s">
        <v>1160</v>
      </c>
    </row>
    <row r="209" spans="1:9" x14ac:dyDescent="0.35">
      <c r="A209" s="165" t="s">
        <v>530</v>
      </c>
      <c r="B209" s="165" t="s">
        <v>685</v>
      </c>
      <c r="C209" s="165" t="s">
        <v>698</v>
      </c>
      <c r="D209" s="165" t="s">
        <v>620</v>
      </c>
      <c r="E209" s="165" t="s">
        <v>698</v>
      </c>
      <c r="F209" s="165" t="s">
        <v>1205</v>
      </c>
      <c r="G209" s="165" t="s">
        <v>628</v>
      </c>
      <c r="H209" s="165" t="s">
        <v>2039</v>
      </c>
      <c r="I209" s="165" t="s">
        <v>628</v>
      </c>
    </row>
    <row r="210" spans="1:9" x14ac:dyDescent="0.35">
      <c r="A210" s="165" t="s">
        <v>530</v>
      </c>
      <c r="B210" s="165" t="s">
        <v>685</v>
      </c>
      <c r="C210" s="165" t="s">
        <v>698</v>
      </c>
      <c r="D210" s="165" t="s">
        <v>620</v>
      </c>
      <c r="E210" s="165" t="s">
        <v>698</v>
      </c>
      <c r="F210" s="165" t="s">
        <v>1205</v>
      </c>
      <c r="G210" s="165" t="s">
        <v>625</v>
      </c>
      <c r="H210" s="165" t="s">
        <v>2040</v>
      </c>
      <c r="I210" s="165" t="s">
        <v>625</v>
      </c>
    </row>
    <row r="211" spans="1:9" x14ac:dyDescent="0.35">
      <c r="A211" s="165" t="s">
        <v>530</v>
      </c>
      <c r="B211" s="165" t="s">
        <v>685</v>
      </c>
      <c r="C211" s="165" t="s">
        <v>698</v>
      </c>
      <c r="D211" s="165" t="s">
        <v>620</v>
      </c>
      <c r="E211" s="165" t="s">
        <v>698</v>
      </c>
      <c r="F211" s="165" t="s">
        <v>1205</v>
      </c>
      <c r="G211" s="165" t="s">
        <v>1159</v>
      </c>
      <c r="H211" s="165" t="s">
        <v>2041</v>
      </c>
      <c r="I211" s="165" t="s">
        <v>1159</v>
      </c>
    </row>
    <row r="212" spans="1:9" x14ac:dyDescent="0.35">
      <c r="A212" s="165" t="s">
        <v>530</v>
      </c>
      <c r="B212" s="165" t="s">
        <v>685</v>
      </c>
      <c r="C212" s="165" t="s">
        <v>698</v>
      </c>
      <c r="D212" s="165" t="s">
        <v>620</v>
      </c>
      <c r="E212" s="165" t="s">
        <v>698</v>
      </c>
      <c r="F212" s="165" t="s">
        <v>1205</v>
      </c>
      <c r="G212" s="165" t="s">
        <v>624</v>
      </c>
      <c r="H212" s="165" t="s">
        <v>2042</v>
      </c>
      <c r="I212" s="165" t="s">
        <v>624</v>
      </c>
    </row>
    <row r="213" spans="1:9" x14ac:dyDescent="0.35">
      <c r="A213" s="165" t="s">
        <v>530</v>
      </c>
      <c r="B213" s="165" t="s">
        <v>685</v>
      </c>
      <c r="C213" s="165" t="s">
        <v>698</v>
      </c>
      <c r="D213" s="165" t="s">
        <v>620</v>
      </c>
      <c r="E213" s="165" t="s">
        <v>698</v>
      </c>
      <c r="F213" s="165" t="s">
        <v>1205</v>
      </c>
      <c r="G213" s="165" t="s">
        <v>631</v>
      </c>
      <c r="H213" s="165" t="s">
        <v>2043</v>
      </c>
      <c r="I213" s="165" t="s">
        <v>631</v>
      </c>
    </row>
    <row r="214" spans="1:9" x14ac:dyDescent="0.35">
      <c r="A214" s="165" t="s">
        <v>530</v>
      </c>
      <c r="B214" s="165" t="s">
        <v>685</v>
      </c>
      <c r="C214" s="165" t="s">
        <v>698</v>
      </c>
      <c r="D214" s="165" t="s">
        <v>620</v>
      </c>
      <c r="E214" s="165" t="s">
        <v>698</v>
      </c>
      <c r="F214" s="165" t="s">
        <v>1205</v>
      </c>
      <c r="G214" s="165" t="s">
        <v>629</v>
      </c>
      <c r="H214" s="165" t="s">
        <v>2044</v>
      </c>
      <c r="I214" s="165" t="s">
        <v>629</v>
      </c>
    </row>
    <row r="215" spans="1:9" x14ac:dyDescent="0.35">
      <c r="A215" s="165" t="s">
        <v>530</v>
      </c>
      <c r="B215" s="165" t="s">
        <v>685</v>
      </c>
      <c r="C215" s="165" t="s">
        <v>698</v>
      </c>
      <c r="D215" s="165" t="s">
        <v>620</v>
      </c>
      <c r="E215" s="165" t="s">
        <v>698</v>
      </c>
      <c r="F215" s="165" t="s">
        <v>1205</v>
      </c>
      <c r="G215" s="165" t="s">
        <v>1161</v>
      </c>
      <c r="H215" s="165" t="s">
        <v>2045</v>
      </c>
      <c r="I215" s="165" t="s">
        <v>1161</v>
      </c>
    </row>
    <row r="216" spans="1:9" x14ac:dyDescent="0.35">
      <c r="A216" s="165" t="s">
        <v>530</v>
      </c>
      <c r="B216" s="165" t="s">
        <v>685</v>
      </c>
      <c r="C216" s="165" t="s">
        <v>698</v>
      </c>
      <c r="D216" s="165" t="s">
        <v>620</v>
      </c>
      <c r="E216" s="165" t="s">
        <v>698</v>
      </c>
      <c r="F216" s="165" t="s">
        <v>1205</v>
      </c>
      <c r="G216" s="165" t="s">
        <v>1162</v>
      </c>
      <c r="H216" s="165" t="s">
        <v>2046</v>
      </c>
      <c r="I216" s="165" t="s">
        <v>1162</v>
      </c>
    </row>
    <row r="217" spans="1:9" x14ac:dyDescent="0.35">
      <c r="A217" s="165" t="s">
        <v>530</v>
      </c>
      <c r="B217" s="165" t="s">
        <v>685</v>
      </c>
      <c r="C217" s="165" t="s">
        <v>698</v>
      </c>
      <c r="D217" s="165" t="s">
        <v>620</v>
      </c>
      <c r="E217" s="165" t="s">
        <v>698</v>
      </c>
      <c r="F217" s="165" t="s">
        <v>1205</v>
      </c>
      <c r="G217" s="165" t="s">
        <v>1163</v>
      </c>
      <c r="H217" s="165" t="s">
        <v>2047</v>
      </c>
      <c r="I217" s="165" t="s">
        <v>1163</v>
      </c>
    </row>
    <row r="218" spans="1:9" x14ac:dyDescent="0.35">
      <c r="A218" s="165" t="s">
        <v>530</v>
      </c>
      <c r="B218" s="165" t="s">
        <v>685</v>
      </c>
      <c r="C218" s="165" t="s">
        <v>698</v>
      </c>
      <c r="D218" s="165" t="s">
        <v>620</v>
      </c>
      <c r="E218" s="165" t="s">
        <v>698</v>
      </c>
      <c r="F218" s="165" t="s">
        <v>1205</v>
      </c>
      <c r="G218" s="165" t="s">
        <v>1164</v>
      </c>
      <c r="H218" s="165" t="s">
        <v>2048</v>
      </c>
      <c r="I218" s="165" t="s">
        <v>1164</v>
      </c>
    </row>
    <row r="219" spans="1:9" x14ac:dyDescent="0.35">
      <c r="A219" s="165" t="s">
        <v>530</v>
      </c>
      <c r="B219" s="165" t="s">
        <v>685</v>
      </c>
      <c r="C219" s="165" t="s">
        <v>698</v>
      </c>
      <c r="D219" s="165" t="s">
        <v>620</v>
      </c>
      <c r="E219" s="165" t="s">
        <v>698</v>
      </c>
      <c r="F219" s="165" t="s">
        <v>1205</v>
      </c>
      <c r="G219" s="165" t="s">
        <v>1165</v>
      </c>
      <c r="H219" s="165" t="s">
        <v>2049</v>
      </c>
      <c r="I219" s="165" t="s">
        <v>1165</v>
      </c>
    </row>
    <row r="220" spans="1:9" x14ac:dyDescent="0.35">
      <c r="A220" s="165" t="s">
        <v>530</v>
      </c>
      <c r="B220" s="165" t="s">
        <v>685</v>
      </c>
      <c r="C220" s="165" t="s">
        <v>698</v>
      </c>
      <c r="D220" s="165" t="s">
        <v>620</v>
      </c>
      <c r="E220" s="165" t="s">
        <v>698</v>
      </c>
      <c r="F220" s="165" t="s">
        <v>1205</v>
      </c>
      <c r="G220" s="165" t="s">
        <v>1166</v>
      </c>
      <c r="H220" s="165" t="s">
        <v>2050</v>
      </c>
      <c r="I220" s="165" t="s">
        <v>1166</v>
      </c>
    </row>
    <row r="221" spans="1:9" x14ac:dyDescent="0.35">
      <c r="A221" s="165" t="s">
        <v>530</v>
      </c>
      <c r="B221" s="165" t="s">
        <v>685</v>
      </c>
      <c r="C221" s="165" t="s">
        <v>698</v>
      </c>
      <c r="D221" s="165" t="s">
        <v>620</v>
      </c>
      <c r="E221" s="165" t="s">
        <v>698</v>
      </c>
      <c r="F221" s="165" t="s">
        <v>1205</v>
      </c>
      <c r="G221" s="165" t="s">
        <v>648</v>
      </c>
      <c r="H221" s="165" t="s">
        <v>2051</v>
      </c>
      <c r="I221" s="165" t="s">
        <v>648</v>
      </c>
    </row>
    <row r="222" spans="1:9" x14ac:dyDescent="0.35">
      <c r="A222" s="165" t="s">
        <v>530</v>
      </c>
      <c r="B222" s="165" t="s">
        <v>685</v>
      </c>
      <c r="C222" s="165" t="s">
        <v>698</v>
      </c>
      <c r="D222" s="165" t="s">
        <v>620</v>
      </c>
      <c r="E222" s="165" t="s">
        <v>698</v>
      </c>
      <c r="F222" s="165" t="s">
        <v>1205</v>
      </c>
      <c r="G222" s="165" t="s">
        <v>621</v>
      </c>
      <c r="H222" s="165" t="s">
        <v>2052</v>
      </c>
      <c r="I222" s="165" t="s">
        <v>621</v>
      </c>
    </row>
    <row r="223" spans="1:9" x14ac:dyDescent="0.35">
      <c r="A223" s="165" t="s">
        <v>530</v>
      </c>
      <c r="B223" s="165" t="s">
        <v>685</v>
      </c>
      <c r="C223" s="165" t="s">
        <v>698</v>
      </c>
      <c r="D223" s="165" t="s">
        <v>620</v>
      </c>
      <c r="E223" s="165" t="s">
        <v>698</v>
      </c>
      <c r="F223" s="165" t="s">
        <v>1205</v>
      </c>
      <c r="G223" s="165" t="s">
        <v>1167</v>
      </c>
      <c r="H223" s="165" t="s">
        <v>2053</v>
      </c>
      <c r="I223" s="165" t="s">
        <v>1167</v>
      </c>
    </row>
    <row r="224" spans="1:9" x14ac:dyDescent="0.35">
      <c r="A224" s="165" t="s">
        <v>530</v>
      </c>
      <c r="B224" s="165" t="s">
        <v>685</v>
      </c>
      <c r="C224" s="165" t="s">
        <v>698</v>
      </c>
      <c r="D224" s="165" t="s">
        <v>620</v>
      </c>
      <c r="E224" s="165" t="s">
        <v>698</v>
      </c>
      <c r="F224" s="165" t="s">
        <v>1205</v>
      </c>
      <c r="G224" s="165" t="s">
        <v>630</v>
      </c>
      <c r="H224" s="165" t="s">
        <v>2054</v>
      </c>
      <c r="I224" s="165" t="s">
        <v>630</v>
      </c>
    </row>
    <row r="225" spans="1:9" x14ac:dyDescent="0.35">
      <c r="A225" s="165" t="s">
        <v>530</v>
      </c>
      <c r="B225" s="165" t="s">
        <v>685</v>
      </c>
      <c r="C225" s="165" t="s">
        <v>698</v>
      </c>
      <c r="D225" s="165" t="s">
        <v>620</v>
      </c>
      <c r="E225" s="165" t="s">
        <v>698</v>
      </c>
      <c r="F225" s="165" t="s">
        <v>1205</v>
      </c>
      <c r="G225" s="165" t="s">
        <v>1168</v>
      </c>
      <c r="H225" s="165" t="s">
        <v>2055</v>
      </c>
      <c r="I225" s="165" t="s">
        <v>1168</v>
      </c>
    </row>
    <row r="226" spans="1:9" x14ac:dyDescent="0.35">
      <c r="A226" s="165" t="s">
        <v>530</v>
      </c>
      <c r="B226" s="165" t="s">
        <v>685</v>
      </c>
      <c r="C226" s="165" t="s">
        <v>698</v>
      </c>
      <c r="D226" s="165" t="s">
        <v>620</v>
      </c>
      <c r="E226" s="165" t="s">
        <v>698</v>
      </c>
      <c r="F226" s="165" t="s">
        <v>1205</v>
      </c>
      <c r="G226" s="165" t="s">
        <v>1169</v>
      </c>
      <c r="H226" s="165" t="s">
        <v>2056</v>
      </c>
      <c r="I226" s="165" t="s">
        <v>1169</v>
      </c>
    </row>
    <row r="227" spans="1:9" x14ac:dyDescent="0.35">
      <c r="A227" s="165" t="s">
        <v>530</v>
      </c>
      <c r="B227" s="165" t="s">
        <v>685</v>
      </c>
      <c r="C227" s="165" t="s">
        <v>698</v>
      </c>
      <c r="D227" s="165" t="s">
        <v>620</v>
      </c>
      <c r="E227" s="165" t="s">
        <v>698</v>
      </c>
      <c r="F227" s="165" t="s">
        <v>1205</v>
      </c>
      <c r="G227" s="165" t="s">
        <v>1170</v>
      </c>
      <c r="H227" s="165" t="s">
        <v>2057</v>
      </c>
      <c r="I227" s="165" t="s">
        <v>1170</v>
      </c>
    </row>
    <row r="228" spans="1:9" x14ac:dyDescent="0.35">
      <c r="A228" s="165" t="s">
        <v>530</v>
      </c>
      <c r="B228" s="165" t="s">
        <v>685</v>
      </c>
      <c r="C228" s="165" t="s">
        <v>698</v>
      </c>
      <c r="D228" s="165" t="s">
        <v>620</v>
      </c>
      <c r="E228" s="165" t="s">
        <v>698</v>
      </c>
      <c r="F228" s="165" t="s">
        <v>1205</v>
      </c>
      <c r="G228" s="165" t="s">
        <v>1171</v>
      </c>
      <c r="H228" s="165" t="s">
        <v>2058</v>
      </c>
      <c r="I228" s="165" t="s">
        <v>1171</v>
      </c>
    </row>
    <row r="229" spans="1:9" x14ac:dyDescent="0.35">
      <c r="A229" s="165" t="s">
        <v>530</v>
      </c>
      <c r="B229" s="165" t="s">
        <v>685</v>
      </c>
      <c r="C229" s="165" t="s">
        <v>698</v>
      </c>
      <c r="D229" s="165" t="s">
        <v>620</v>
      </c>
      <c r="E229" s="165" t="s">
        <v>698</v>
      </c>
      <c r="F229" s="165" t="s">
        <v>1205</v>
      </c>
      <c r="G229" s="165" t="s">
        <v>623</v>
      </c>
      <c r="H229" s="165" t="s">
        <v>2059</v>
      </c>
      <c r="I229" s="165" t="s">
        <v>623</v>
      </c>
    </row>
    <row r="230" spans="1:9" x14ac:dyDescent="0.35">
      <c r="A230" s="165" t="s">
        <v>530</v>
      </c>
      <c r="B230" s="165" t="s">
        <v>685</v>
      </c>
      <c r="C230" s="165" t="s">
        <v>698</v>
      </c>
      <c r="D230" s="165" t="s">
        <v>620</v>
      </c>
      <c r="E230" s="165" t="s">
        <v>698</v>
      </c>
      <c r="F230" s="165" t="s">
        <v>1205</v>
      </c>
      <c r="G230" s="165" t="s">
        <v>1158</v>
      </c>
      <c r="H230" s="165" t="s">
        <v>2060</v>
      </c>
      <c r="I230" s="165" t="s">
        <v>1158</v>
      </c>
    </row>
    <row r="231" spans="1:9" x14ac:dyDescent="0.35">
      <c r="A231" s="165" t="s">
        <v>530</v>
      </c>
      <c r="B231" s="165" t="s">
        <v>685</v>
      </c>
      <c r="C231" s="165" t="s">
        <v>698</v>
      </c>
      <c r="D231" s="165" t="s">
        <v>620</v>
      </c>
      <c r="E231" s="165" t="s">
        <v>698</v>
      </c>
      <c r="F231" s="165" t="s">
        <v>1205</v>
      </c>
      <c r="G231" s="165" t="s">
        <v>1172</v>
      </c>
      <c r="H231" s="165" t="s">
        <v>2061</v>
      </c>
      <c r="I231" s="165" t="s">
        <v>1172</v>
      </c>
    </row>
    <row r="232" spans="1:9" x14ac:dyDescent="0.35">
      <c r="A232" s="165" t="s">
        <v>530</v>
      </c>
      <c r="B232" s="165" t="s">
        <v>685</v>
      </c>
      <c r="C232" s="165" t="s">
        <v>698</v>
      </c>
      <c r="D232" s="165" t="s">
        <v>620</v>
      </c>
      <c r="E232" s="165" t="s">
        <v>698</v>
      </c>
      <c r="F232" s="165" t="s">
        <v>1205</v>
      </c>
      <c r="G232" s="165" t="s">
        <v>1117</v>
      </c>
      <c r="H232" s="165" t="s">
        <v>2062</v>
      </c>
      <c r="I232" s="165" t="s">
        <v>1117</v>
      </c>
    </row>
    <row r="233" spans="1:9" x14ac:dyDescent="0.35">
      <c r="A233" s="165" t="s">
        <v>530</v>
      </c>
      <c r="B233" s="165" t="s">
        <v>685</v>
      </c>
      <c r="C233" s="165" t="s">
        <v>698</v>
      </c>
      <c r="D233" s="165" t="s">
        <v>620</v>
      </c>
      <c r="E233" s="165" t="s">
        <v>698</v>
      </c>
      <c r="F233" s="165" t="s">
        <v>1205</v>
      </c>
      <c r="G233" s="165" t="s">
        <v>622</v>
      </c>
      <c r="H233" s="165" t="s">
        <v>2063</v>
      </c>
      <c r="I233" s="165" t="s">
        <v>622</v>
      </c>
    </row>
    <row r="234" spans="1:9" x14ac:dyDescent="0.35">
      <c r="A234" s="165" t="s">
        <v>530</v>
      </c>
      <c r="B234" s="165" t="s">
        <v>685</v>
      </c>
      <c r="C234" s="165" t="s">
        <v>698</v>
      </c>
      <c r="D234" s="165" t="s">
        <v>620</v>
      </c>
      <c r="E234" s="165" t="s">
        <v>698</v>
      </c>
      <c r="F234" s="165" t="s">
        <v>1205</v>
      </c>
      <c r="G234" s="165" t="s">
        <v>1173</v>
      </c>
      <c r="H234" s="165" t="s">
        <v>2064</v>
      </c>
      <c r="I234" s="165" t="s">
        <v>1173</v>
      </c>
    </row>
    <row r="235" spans="1:9" x14ac:dyDescent="0.35">
      <c r="A235" s="165" t="s">
        <v>530</v>
      </c>
      <c r="B235" s="165" t="s">
        <v>685</v>
      </c>
      <c r="C235" s="165" t="s">
        <v>698</v>
      </c>
      <c r="D235" s="165" t="s">
        <v>620</v>
      </c>
      <c r="E235" s="165" t="s">
        <v>698</v>
      </c>
      <c r="F235" s="165" t="s">
        <v>1205</v>
      </c>
      <c r="G235" s="165" t="s">
        <v>1174</v>
      </c>
      <c r="H235" s="165" t="s">
        <v>2065</v>
      </c>
      <c r="I235" s="165" t="s">
        <v>1174</v>
      </c>
    </row>
    <row r="236" spans="1:9" x14ac:dyDescent="0.35">
      <c r="A236" s="165" t="s">
        <v>530</v>
      </c>
      <c r="B236" s="165" t="s">
        <v>685</v>
      </c>
      <c r="C236" s="165" t="s">
        <v>698</v>
      </c>
      <c r="D236" s="165" t="s">
        <v>620</v>
      </c>
      <c r="E236" s="165" t="s">
        <v>698</v>
      </c>
      <c r="F236" s="165" t="s">
        <v>1205</v>
      </c>
      <c r="G236" s="165" t="s">
        <v>1175</v>
      </c>
      <c r="H236" s="165" t="s">
        <v>2066</v>
      </c>
      <c r="I236" s="165" t="s">
        <v>1175</v>
      </c>
    </row>
    <row r="237" spans="1:9" x14ac:dyDescent="0.35">
      <c r="A237" s="165" t="s">
        <v>530</v>
      </c>
      <c r="B237" s="165" t="s">
        <v>685</v>
      </c>
      <c r="C237" s="165" t="s">
        <v>698</v>
      </c>
      <c r="D237" s="165" t="s">
        <v>620</v>
      </c>
      <c r="E237" s="165" t="s">
        <v>698</v>
      </c>
      <c r="F237" s="165" t="s">
        <v>1205</v>
      </c>
      <c r="G237" s="165" t="s">
        <v>626</v>
      </c>
      <c r="H237" s="165" t="s">
        <v>2067</v>
      </c>
      <c r="I237" s="165" t="s">
        <v>626</v>
      </c>
    </row>
    <row r="238" spans="1:9" x14ac:dyDescent="0.35">
      <c r="A238" s="165" t="s">
        <v>530</v>
      </c>
      <c r="B238" s="165" t="s">
        <v>685</v>
      </c>
      <c r="C238" s="165" t="s">
        <v>698</v>
      </c>
      <c r="D238" s="165" t="s">
        <v>620</v>
      </c>
      <c r="E238" s="165" t="s">
        <v>698</v>
      </c>
      <c r="F238" s="165" t="s">
        <v>1205</v>
      </c>
      <c r="G238" s="165" t="s">
        <v>632</v>
      </c>
      <c r="H238" s="165" t="s">
        <v>2068</v>
      </c>
      <c r="I238" s="165" t="s">
        <v>632</v>
      </c>
    </row>
    <row r="239" spans="1:9" x14ac:dyDescent="0.35">
      <c r="A239" s="165" t="s">
        <v>530</v>
      </c>
      <c r="B239" s="165" t="s">
        <v>685</v>
      </c>
      <c r="C239" s="165" t="s">
        <v>698</v>
      </c>
      <c r="D239" s="165" t="s">
        <v>620</v>
      </c>
      <c r="E239" s="165" t="s">
        <v>698</v>
      </c>
      <c r="F239" s="165" t="s">
        <v>1205</v>
      </c>
      <c r="G239" s="165" t="s">
        <v>1004</v>
      </c>
      <c r="H239" s="165" t="s">
        <v>2069</v>
      </c>
      <c r="I239" s="165" t="s">
        <v>1004</v>
      </c>
    </row>
    <row r="240" spans="1:9" x14ac:dyDescent="0.35">
      <c r="A240" s="165" t="s">
        <v>530</v>
      </c>
      <c r="B240" s="165" t="s">
        <v>685</v>
      </c>
      <c r="C240" s="165" t="s">
        <v>698</v>
      </c>
      <c r="D240" s="165" t="s">
        <v>620</v>
      </c>
      <c r="E240" s="165" t="s">
        <v>698</v>
      </c>
      <c r="F240" s="165" t="s">
        <v>1205</v>
      </c>
      <c r="G240" s="165" t="s">
        <v>558</v>
      </c>
      <c r="H240" s="165" t="s">
        <v>2070</v>
      </c>
      <c r="I240" s="165" t="s">
        <v>558</v>
      </c>
    </row>
    <row r="241" spans="1:9" x14ac:dyDescent="0.35">
      <c r="A241" s="165" t="s">
        <v>530</v>
      </c>
      <c r="B241" s="165" t="s">
        <v>685</v>
      </c>
      <c r="C241" s="165" t="s">
        <v>698</v>
      </c>
      <c r="D241" s="165" t="s">
        <v>620</v>
      </c>
      <c r="E241" s="165" t="s">
        <v>698</v>
      </c>
      <c r="F241" s="165" t="s">
        <v>1205</v>
      </c>
      <c r="G241" s="165" t="s">
        <v>1176</v>
      </c>
      <c r="H241" s="165" t="s">
        <v>2071</v>
      </c>
      <c r="I241" s="165" t="s">
        <v>1176</v>
      </c>
    </row>
    <row r="242" spans="1:9" x14ac:dyDescent="0.35">
      <c r="A242" s="165" t="s">
        <v>530</v>
      </c>
      <c r="B242" s="165" t="s">
        <v>685</v>
      </c>
      <c r="C242" s="165" t="s">
        <v>698</v>
      </c>
      <c r="D242" s="165" t="s">
        <v>620</v>
      </c>
      <c r="E242" s="165" t="s">
        <v>698</v>
      </c>
      <c r="F242" s="165" t="s">
        <v>1205</v>
      </c>
      <c r="G242" s="165" t="s">
        <v>1177</v>
      </c>
      <c r="H242" s="165" t="s">
        <v>2072</v>
      </c>
      <c r="I242" s="165" t="s">
        <v>1177</v>
      </c>
    </row>
    <row r="243" spans="1:9" x14ac:dyDescent="0.35">
      <c r="A243" s="165" t="s">
        <v>530</v>
      </c>
      <c r="B243" s="165" t="s">
        <v>685</v>
      </c>
      <c r="C243" s="165" t="s">
        <v>698</v>
      </c>
      <c r="D243" s="165" t="s">
        <v>620</v>
      </c>
      <c r="E243" s="165" t="s">
        <v>698</v>
      </c>
      <c r="F243" s="165" t="s">
        <v>1205</v>
      </c>
      <c r="G243" s="165" t="s">
        <v>1178</v>
      </c>
      <c r="H243" s="165" t="s">
        <v>2073</v>
      </c>
      <c r="I243" s="165" t="s">
        <v>1178</v>
      </c>
    </row>
    <row r="244" spans="1:9" x14ac:dyDescent="0.35">
      <c r="A244" s="165" t="s">
        <v>530</v>
      </c>
      <c r="B244" s="165" t="s">
        <v>685</v>
      </c>
      <c r="C244" s="165" t="s">
        <v>698</v>
      </c>
      <c r="D244" s="165" t="s">
        <v>620</v>
      </c>
      <c r="E244" s="165" t="s">
        <v>698</v>
      </c>
      <c r="F244" s="165" t="s">
        <v>1205</v>
      </c>
      <c r="G244" s="165" t="s">
        <v>1179</v>
      </c>
      <c r="H244" s="165" t="s">
        <v>2074</v>
      </c>
      <c r="I244" s="165" t="s">
        <v>1179</v>
      </c>
    </row>
    <row r="245" spans="1:9" x14ac:dyDescent="0.35">
      <c r="A245" s="165" t="s">
        <v>530</v>
      </c>
      <c r="B245" s="165" t="s">
        <v>685</v>
      </c>
      <c r="C245" s="165" t="s">
        <v>698</v>
      </c>
      <c r="D245" s="165" t="s">
        <v>620</v>
      </c>
      <c r="E245" s="165" t="s">
        <v>698</v>
      </c>
      <c r="F245" s="165" t="s">
        <v>1205</v>
      </c>
      <c r="G245" s="165" t="s">
        <v>1180</v>
      </c>
      <c r="H245" s="165" t="s">
        <v>2075</v>
      </c>
      <c r="I245" s="165" t="s">
        <v>1180</v>
      </c>
    </row>
    <row r="246" spans="1:9" x14ac:dyDescent="0.35">
      <c r="A246" s="165" t="s">
        <v>530</v>
      </c>
      <c r="B246" s="165" t="s">
        <v>685</v>
      </c>
      <c r="C246" s="165" t="s">
        <v>698</v>
      </c>
      <c r="D246" s="165" t="s">
        <v>620</v>
      </c>
      <c r="E246" s="165" t="s">
        <v>698</v>
      </c>
      <c r="F246" s="165" t="s">
        <v>1205</v>
      </c>
      <c r="G246" s="165" t="s">
        <v>1181</v>
      </c>
      <c r="H246" s="165" t="s">
        <v>2076</v>
      </c>
      <c r="I246" s="165" t="s">
        <v>1181</v>
      </c>
    </row>
    <row r="247" spans="1:9" x14ac:dyDescent="0.35">
      <c r="A247" s="165" t="s">
        <v>530</v>
      </c>
      <c r="B247" s="165" t="s">
        <v>685</v>
      </c>
      <c r="C247" s="165" t="s">
        <v>698</v>
      </c>
      <c r="D247" s="165" t="s">
        <v>620</v>
      </c>
      <c r="E247" s="165" t="s">
        <v>698</v>
      </c>
      <c r="F247" s="165" t="s">
        <v>1205</v>
      </c>
      <c r="G247" s="165" t="s">
        <v>1182</v>
      </c>
      <c r="H247" s="165" t="s">
        <v>2077</v>
      </c>
      <c r="I247" s="165" t="s">
        <v>1182</v>
      </c>
    </row>
    <row r="248" spans="1:9" x14ac:dyDescent="0.35">
      <c r="A248" s="165" t="s">
        <v>530</v>
      </c>
      <c r="B248" s="165" t="s">
        <v>685</v>
      </c>
      <c r="C248" s="165" t="s">
        <v>698</v>
      </c>
      <c r="D248" s="165" t="s">
        <v>620</v>
      </c>
      <c r="E248" s="165" t="s">
        <v>698</v>
      </c>
      <c r="F248" s="165" t="s">
        <v>1205</v>
      </c>
      <c r="G248" s="165" t="s">
        <v>1183</v>
      </c>
      <c r="H248" s="165" t="s">
        <v>2078</v>
      </c>
      <c r="I248" s="165" t="s">
        <v>1183</v>
      </c>
    </row>
    <row r="249" spans="1:9" x14ac:dyDescent="0.35">
      <c r="A249" s="165" t="s">
        <v>530</v>
      </c>
      <c r="B249" s="165" t="s">
        <v>685</v>
      </c>
      <c r="C249" s="165" t="s">
        <v>698</v>
      </c>
      <c r="D249" s="165" t="s">
        <v>620</v>
      </c>
      <c r="E249" s="165" t="s">
        <v>698</v>
      </c>
      <c r="F249" s="165" t="s">
        <v>1205</v>
      </c>
      <c r="G249" s="165" t="s">
        <v>1184</v>
      </c>
      <c r="H249" s="165" t="s">
        <v>2079</v>
      </c>
      <c r="I249" s="165" t="s">
        <v>1184</v>
      </c>
    </row>
    <row r="250" spans="1:9" x14ac:dyDescent="0.35">
      <c r="A250" s="165" t="s">
        <v>530</v>
      </c>
      <c r="B250" s="165" t="s">
        <v>685</v>
      </c>
      <c r="C250" s="165" t="s">
        <v>698</v>
      </c>
      <c r="D250" s="165" t="s">
        <v>620</v>
      </c>
      <c r="E250" s="165" t="s">
        <v>698</v>
      </c>
      <c r="F250" s="165" t="s">
        <v>1205</v>
      </c>
      <c r="G250" s="165" t="s">
        <v>1185</v>
      </c>
      <c r="H250" s="165" t="s">
        <v>2080</v>
      </c>
      <c r="I250" s="165" t="s">
        <v>1185</v>
      </c>
    </row>
    <row r="251" spans="1:9" x14ac:dyDescent="0.35">
      <c r="A251" s="165" t="s">
        <v>530</v>
      </c>
      <c r="B251" s="165" t="s">
        <v>685</v>
      </c>
      <c r="C251" s="165" t="s">
        <v>698</v>
      </c>
      <c r="D251" s="165" t="s">
        <v>620</v>
      </c>
      <c r="E251" s="165" t="s">
        <v>698</v>
      </c>
      <c r="F251" s="165" t="s">
        <v>1205</v>
      </c>
      <c r="G251" s="165" t="s">
        <v>1186</v>
      </c>
      <c r="H251" s="165" t="s">
        <v>2081</v>
      </c>
      <c r="I251" s="165" t="s">
        <v>1186</v>
      </c>
    </row>
    <row r="252" spans="1:9" x14ac:dyDescent="0.35">
      <c r="A252" s="165" t="s">
        <v>530</v>
      </c>
      <c r="B252" s="165" t="s">
        <v>685</v>
      </c>
      <c r="C252" s="165" t="s">
        <v>686</v>
      </c>
      <c r="D252" s="165" t="s">
        <v>607</v>
      </c>
      <c r="E252" s="165" t="s">
        <v>686</v>
      </c>
      <c r="F252" s="165" t="s">
        <v>1205</v>
      </c>
      <c r="G252" s="165" t="s">
        <v>607</v>
      </c>
      <c r="H252" s="165" t="s">
        <v>2082</v>
      </c>
      <c r="I252" s="165" t="s">
        <v>607</v>
      </c>
    </row>
    <row r="253" spans="1:9" x14ac:dyDescent="0.35">
      <c r="A253" s="165" t="s">
        <v>530</v>
      </c>
      <c r="B253" s="165" t="s">
        <v>685</v>
      </c>
      <c r="C253" s="165" t="s">
        <v>686</v>
      </c>
      <c r="D253" s="165" t="s">
        <v>607</v>
      </c>
      <c r="E253" s="165" t="s">
        <v>686</v>
      </c>
      <c r="F253" s="165" t="s">
        <v>1205</v>
      </c>
      <c r="G253" s="165" t="s">
        <v>1147</v>
      </c>
      <c r="H253" s="165" t="s">
        <v>2083</v>
      </c>
      <c r="I253" s="165" t="s">
        <v>1147</v>
      </c>
    </row>
    <row r="254" spans="1:9" x14ac:dyDescent="0.35">
      <c r="A254" s="165" t="s">
        <v>530</v>
      </c>
      <c r="B254" s="165" t="s">
        <v>685</v>
      </c>
      <c r="C254" s="165" t="s">
        <v>686</v>
      </c>
      <c r="D254" s="165" t="s">
        <v>607</v>
      </c>
      <c r="E254" s="165" t="s">
        <v>686</v>
      </c>
      <c r="F254" s="165" t="s">
        <v>1205</v>
      </c>
      <c r="G254" s="165" t="s">
        <v>1148</v>
      </c>
      <c r="H254" s="165" t="s">
        <v>2084</v>
      </c>
      <c r="I254" s="165" t="s">
        <v>1148</v>
      </c>
    </row>
    <row r="255" spans="1:9" x14ac:dyDescent="0.35">
      <c r="A255" s="165" t="s">
        <v>530</v>
      </c>
      <c r="B255" s="165" t="s">
        <v>685</v>
      </c>
      <c r="C255" s="165" t="s">
        <v>686</v>
      </c>
      <c r="D255" s="165" t="s">
        <v>607</v>
      </c>
      <c r="E255" s="165" t="s">
        <v>686</v>
      </c>
      <c r="F255" s="165" t="s">
        <v>1205</v>
      </c>
      <c r="G255" s="165" t="s">
        <v>1149</v>
      </c>
      <c r="H255" s="165" t="s">
        <v>2085</v>
      </c>
      <c r="I255" s="165" t="s">
        <v>1149</v>
      </c>
    </row>
    <row r="256" spans="1:9" x14ac:dyDescent="0.35">
      <c r="A256" s="165" t="s">
        <v>530</v>
      </c>
      <c r="B256" s="165" t="s">
        <v>685</v>
      </c>
      <c r="C256" s="165" t="s">
        <v>686</v>
      </c>
      <c r="D256" s="165" t="s">
        <v>607</v>
      </c>
      <c r="E256" s="165" t="s">
        <v>686</v>
      </c>
      <c r="F256" s="165" t="s">
        <v>1205</v>
      </c>
      <c r="G256" s="165" t="s">
        <v>1150</v>
      </c>
      <c r="H256" s="165" t="s">
        <v>2086</v>
      </c>
      <c r="I256" s="165" t="s">
        <v>1150</v>
      </c>
    </row>
    <row r="257" spans="1:9" x14ac:dyDescent="0.35">
      <c r="A257" s="165" t="s">
        <v>530</v>
      </c>
      <c r="B257" s="165" t="s">
        <v>685</v>
      </c>
      <c r="C257" s="165" t="s">
        <v>686</v>
      </c>
      <c r="D257" s="165" t="s">
        <v>607</v>
      </c>
      <c r="E257" s="165" t="s">
        <v>686</v>
      </c>
      <c r="F257" s="165" t="s">
        <v>1205</v>
      </c>
      <c r="G257" s="165" t="s">
        <v>1151</v>
      </c>
      <c r="H257" s="165" t="s">
        <v>2087</v>
      </c>
      <c r="I257" s="165" t="s">
        <v>1151</v>
      </c>
    </row>
    <row r="258" spans="1:9" x14ac:dyDescent="0.35">
      <c r="A258" s="165" t="s">
        <v>530</v>
      </c>
      <c r="B258" s="165" t="s">
        <v>685</v>
      </c>
      <c r="C258" s="165" t="s">
        <v>686</v>
      </c>
      <c r="D258" s="165" t="s">
        <v>607</v>
      </c>
      <c r="E258" s="165" t="s">
        <v>686</v>
      </c>
      <c r="F258" s="165" t="s">
        <v>1205</v>
      </c>
      <c r="G258" s="165" t="s">
        <v>1152</v>
      </c>
      <c r="H258" s="165" t="s">
        <v>2088</v>
      </c>
      <c r="I258" s="165" t="s">
        <v>1152</v>
      </c>
    </row>
    <row r="259" spans="1:9" x14ac:dyDescent="0.35">
      <c r="A259" s="165" t="s">
        <v>530</v>
      </c>
      <c r="B259" s="165" t="s">
        <v>685</v>
      </c>
      <c r="C259" s="165" t="s">
        <v>686</v>
      </c>
      <c r="D259" s="165" t="s">
        <v>607</v>
      </c>
      <c r="E259" s="165" t="s">
        <v>686</v>
      </c>
      <c r="F259" s="165" t="s">
        <v>1205</v>
      </c>
      <c r="G259" s="165" t="s">
        <v>610</v>
      </c>
      <c r="H259" s="165" t="s">
        <v>2089</v>
      </c>
      <c r="I259" s="165" t="s">
        <v>610</v>
      </c>
    </row>
    <row r="260" spans="1:9" x14ac:dyDescent="0.35">
      <c r="A260" s="165" t="s">
        <v>530</v>
      </c>
      <c r="B260" s="165" t="s">
        <v>685</v>
      </c>
      <c r="C260" s="165" t="s">
        <v>686</v>
      </c>
      <c r="D260" s="165" t="s">
        <v>607</v>
      </c>
      <c r="E260" s="165" t="s">
        <v>686</v>
      </c>
      <c r="F260" s="165" t="s">
        <v>1205</v>
      </c>
      <c r="G260" s="165" t="s">
        <v>608</v>
      </c>
      <c r="H260" s="165" t="s">
        <v>2090</v>
      </c>
      <c r="I260" s="165" t="s">
        <v>608</v>
      </c>
    </row>
    <row r="261" spans="1:9" x14ac:dyDescent="0.35">
      <c r="A261" s="165" t="s">
        <v>530</v>
      </c>
      <c r="B261" s="165" t="s">
        <v>685</v>
      </c>
      <c r="C261" s="165" t="s">
        <v>686</v>
      </c>
      <c r="D261" s="165" t="s">
        <v>607</v>
      </c>
      <c r="E261" s="165" t="s">
        <v>686</v>
      </c>
      <c r="F261" s="165" t="s">
        <v>1205</v>
      </c>
      <c r="G261" s="165" t="s">
        <v>609</v>
      </c>
      <c r="H261" s="165" t="s">
        <v>2091</v>
      </c>
      <c r="I261" s="165" t="s">
        <v>609</v>
      </c>
    </row>
    <row r="262" spans="1:9" x14ac:dyDescent="0.35">
      <c r="A262" s="165" t="s">
        <v>530</v>
      </c>
      <c r="B262" s="165" t="s">
        <v>685</v>
      </c>
      <c r="C262" s="165" t="s">
        <v>686</v>
      </c>
      <c r="D262" s="165" t="s">
        <v>607</v>
      </c>
      <c r="E262" s="165" t="s">
        <v>686</v>
      </c>
      <c r="F262" s="165" t="s">
        <v>1205</v>
      </c>
      <c r="G262" s="165" t="s">
        <v>1153</v>
      </c>
      <c r="H262" s="165" t="s">
        <v>2092</v>
      </c>
      <c r="I262" s="165" t="s">
        <v>1153</v>
      </c>
    </row>
    <row r="263" spans="1:9" x14ac:dyDescent="0.35">
      <c r="A263" s="165" t="s">
        <v>530</v>
      </c>
      <c r="B263" s="165" t="s">
        <v>685</v>
      </c>
      <c r="C263" s="165" t="s">
        <v>686</v>
      </c>
      <c r="D263" s="165" t="s">
        <v>607</v>
      </c>
      <c r="E263" s="165" t="s">
        <v>686</v>
      </c>
      <c r="F263" s="165" t="s">
        <v>1205</v>
      </c>
      <c r="G263" s="165" t="s">
        <v>1154</v>
      </c>
      <c r="H263" s="165" t="s">
        <v>2093</v>
      </c>
      <c r="I263" s="165" t="s">
        <v>1154</v>
      </c>
    </row>
    <row r="264" spans="1:9" x14ac:dyDescent="0.35">
      <c r="A264" s="165" t="s">
        <v>530</v>
      </c>
      <c r="B264" s="165" t="s">
        <v>685</v>
      </c>
      <c r="C264" s="165" t="s">
        <v>701</v>
      </c>
      <c r="D264" s="165" t="s">
        <v>601</v>
      </c>
      <c r="E264" s="165" t="s">
        <v>701</v>
      </c>
      <c r="F264" s="165" t="s">
        <v>1205</v>
      </c>
      <c r="G264" s="165" t="s">
        <v>601</v>
      </c>
      <c r="H264" s="165" t="s">
        <v>2094</v>
      </c>
      <c r="I264" s="165" t="s">
        <v>601</v>
      </c>
    </row>
    <row r="265" spans="1:9" x14ac:dyDescent="0.35">
      <c r="A265" s="165" t="s">
        <v>530</v>
      </c>
      <c r="B265" s="165" t="s">
        <v>685</v>
      </c>
      <c r="C265" s="165" t="s">
        <v>701</v>
      </c>
      <c r="D265" s="165" t="s">
        <v>601</v>
      </c>
      <c r="E265" s="165" t="s">
        <v>701</v>
      </c>
      <c r="F265" s="165" t="s">
        <v>1205</v>
      </c>
      <c r="G265" s="165" t="s">
        <v>605</v>
      </c>
      <c r="H265" s="165" t="s">
        <v>2095</v>
      </c>
      <c r="I265" s="165" t="s">
        <v>605</v>
      </c>
    </row>
    <row r="266" spans="1:9" x14ac:dyDescent="0.35">
      <c r="A266" s="165" t="s">
        <v>530</v>
      </c>
      <c r="B266" s="165" t="s">
        <v>685</v>
      </c>
      <c r="C266" s="165" t="s">
        <v>701</v>
      </c>
      <c r="D266" s="165" t="s">
        <v>601</v>
      </c>
      <c r="E266" s="165" t="s">
        <v>701</v>
      </c>
      <c r="F266" s="165" t="s">
        <v>1205</v>
      </c>
      <c r="G266" s="165" t="s">
        <v>619</v>
      </c>
      <c r="H266" s="165" t="s">
        <v>2096</v>
      </c>
      <c r="I266" s="165" t="s">
        <v>619</v>
      </c>
    </row>
    <row r="267" spans="1:9" x14ac:dyDescent="0.35">
      <c r="A267" s="165" t="s">
        <v>530</v>
      </c>
      <c r="B267" s="165" t="s">
        <v>685</v>
      </c>
      <c r="C267" s="165" t="s">
        <v>701</v>
      </c>
      <c r="D267" s="165" t="s">
        <v>601</v>
      </c>
      <c r="E267" s="165" t="s">
        <v>701</v>
      </c>
      <c r="F267" s="165" t="s">
        <v>1205</v>
      </c>
      <c r="G267" s="165" t="s">
        <v>602</v>
      </c>
      <c r="H267" s="165" t="s">
        <v>2097</v>
      </c>
      <c r="I267" s="165" t="s">
        <v>602</v>
      </c>
    </row>
    <row r="268" spans="1:9" x14ac:dyDescent="0.35">
      <c r="A268" s="165" t="s">
        <v>530</v>
      </c>
      <c r="B268" s="165" t="s">
        <v>685</v>
      </c>
      <c r="C268" s="165" t="s">
        <v>701</v>
      </c>
      <c r="D268" s="165" t="s">
        <v>601</v>
      </c>
      <c r="E268" s="165" t="s">
        <v>701</v>
      </c>
      <c r="F268" s="165" t="s">
        <v>1205</v>
      </c>
      <c r="G268" s="165" t="s">
        <v>604</v>
      </c>
      <c r="H268" s="165" t="s">
        <v>2101</v>
      </c>
      <c r="I268" s="165" t="s">
        <v>604</v>
      </c>
    </row>
    <row r="269" spans="1:9" x14ac:dyDescent="0.35">
      <c r="A269" s="165" t="s">
        <v>530</v>
      </c>
      <c r="B269" s="165" t="s">
        <v>685</v>
      </c>
      <c r="C269" s="165" t="s">
        <v>701</v>
      </c>
      <c r="D269" s="165" t="s">
        <v>601</v>
      </c>
      <c r="E269" s="165" t="s">
        <v>701</v>
      </c>
      <c r="F269" s="165" t="s">
        <v>1205</v>
      </c>
      <c r="G269" s="165" t="s">
        <v>603</v>
      </c>
      <c r="H269" s="165" t="s">
        <v>2102</v>
      </c>
      <c r="I269" s="165" t="s">
        <v>603</v>
      </c>
    </row>
    <row r="270" spans="1:9" x14ac:dyDescent="0.35">
      <c r="A270" s="165" t="s">
        <v>530</v>
      </c>
      <c r="B270" s="165" t="s">
        <v>685</v>
      </c>
      <c r="C270" s="165" t="s">
        <v>701</v>
      </c>
      <c r="D270" s="165" t="s">
        <v>601</v>
      </c>
      <c r="E270" s="165" t="s">
        <v>701</v>
      </c>
      <c r="F270" s="165" t="s">
        <v>1205</v>
      </c>
      <c r="G270" s="165" t="s">
        <v>618</v>
      </c>
      <c r="H270" s="165" t="s">
        <v>2103</v>
      </c>
      <c r="I270" s="165" t="s">
        <v>618</v>
      </c>
    </row>
    <row r="271" spans="1:9" x14ac:dyDescent="0.35">
      <c r="A271" s="165" t="s">
        <v>530</v>
      </c>
      <c r="B271" s="165" t="s">
        <v>685</v>
      </c>
      <c r="C271" s="165" t="s">
        <v>701</v>
      </c>
      <c r="D271" s="165" t="s">
        <v>601</v>
      </c>
      <c r="E271" s="165" t="s">
        <v>701</v>
      </c>
      <c r="F271" s="165" t="s">
        <v>1205</v>
      </c>
      <c r="G271" s="165" t="s">
        <v>614</v>
      </c>
      <c r="H271" s="165" t="s">
        <v>2104</v>
      </c>
      <c r="I271" s="165" t="s">
        <v>614</v>
      </c>
    </row>
    <row r="272" spans="1:9" x14ac:dyDescent="0.35">
      <c r="A272" s="165" t="s">
        <v>530</v>
      </c>
      <c r="B272" s="165" t="s">
        <v>685</v>
      </c>
      <c r="C272" s="165" t="s">
        <v>701</v>
      </c>
      <c r="D272" s="165" t="s">
        <v>601</v>
      </c>
      <c r="E272" s="165" t="s">
        <v>701</v>
      </c>
      <c r="F272" s="165" t="s">
        <v>1205</v>
      </c>
      <c r="G272" s="165" t="s">
        <v>617</v>
      </c>
      <c r="H272" s="165" t="s">
        <v>2105</v>
      </c>
      <c r="I272" s="165" t="s">
        <v>617</v>
      </c>
    </row>
    <row r="273" spans="1:9" x14ac:dyDescent="0.35">
      <c r="A273" s="165" t="s">
        <v>530</v>
      </c>
      <c r="B273" s="165" t="s">
        <v>685</v>
      </c>
      <c r="C273" s="165" t="s">
        <v>701</v>
      </c>
      <c r="D273" s="165" t="s">
        <v>601</v>
      </c>
      <c r="E273" s="165" t="s">
        <v>701</v>
      </c>
      <c r="F273" s="165" t="s">
        <v>1205</v>
      </c>
      <c r="G273" s="165" t="s">
        <v>1187</v>
      </c>
      <c r="H273" s="165" t="s">
        <v>2106</v>
      </c>
      <c r="I273" s="165" t="s">
        <v>1187</v>
      </c>
    </row>
    <row r="274" spans="1:9" x14ac:dyDescent="0.35">
      <c r="A274" s="165" t="s">
        <v>530</v>
      </c>
      <c r="B274" s="165" t="s">
        <v>685</v>
      </c>
      <c r="C274" s="165" t="s">
        <v>701</v>
      </c>
      <c r="D274" s="165" t="s">
        <v>601</v>
      </c>
      <c r="E274" s="165" t="s">
        <v>701</v>
      </c>
      <c r="F274" s="165" t="s">
        <v>1205</v>
      </c>
      <c r="G274" s="165" t="s">
        <v>1113</v>
      </c>
      <c r="H274" s="165" t="s">
        <v>2107</v>
      </c>
      <c r="I274" s="165" t="s">
        <v>1113</v>
      </c>
    </row>
    <row r="275" spans="1:9" x14ac:dyDescent="0.35">
      <c r="A275" s="165" t="s">
        <v>530</v>
      </c>
      <c r="B275" s="165" t="s">
        <v>685</v>
      </c>
      <c r="C275" s="165" t="s">
        <v>701</v>
      </c>
      <c r="D275" s="165" t="s">
        <v>601</v>
      </c>
      <c r="E275" s="165" t="s">
        <v>701</v>
      </c>
      <c r="F275" s="165" t="s">
        <v>1205</v>
      </c>
      <c r="G275" s="165" t="s">
        <v>606</v>
      </c>
      <c r="H275" s="165" t="s">
        <v>2108</v>
      </c>
      <c r="I275" s="165" t="s">
        <v>606</v>
      </c>
    </row>
    <row r="276" spans="1:9" x14ac:dyDescent="0.35">
      <c r="A276" s="165" t="s">
        <v>530</v>
      </c>
      <c r="B276" s="165" t="s">
        <v>685</v>
      </c>
      <c r="C276" s="165" t="s">
        <v>701</v>
      </c>
      <c r="D276" s="165" t="s">
        <v>601</v>
      </c>
      <c r="E276" s="165" t="s">
        <v>701</v>
      </c>
      <c r="F276" s="165" t="s">
        <v>1205</v>
      </c>
      <c r="G276" s="165" t="s">
        <v>1188</v>
      </c>
      <c r="H276" s="165" t="s">
        <v>2109</v>
      </c>
      <c r="I276" s="165" t="s">
        <v>1188</v>
      </c>
    </row>
    <row r="277" spans="1:9" x14ac:dyDescent="0.35">
      <c r="A277" s="165" t="s">
        <v>530</v>
      </c>
      <c r="B277" s="165" t="s">
        <v>685</v>
      </c>
      <c r="C277" s="165" t="s">
        <v>701</v>
      </c>
      <c r="D277" s="165" t="s">
        <v>601</v>
      </c>
      <c r="E277" s="165" t="s">
        <v>701</v>
      </c>
      <c r="F277" s="165" t="s">
        <v>1205</v>
      </c>
      <c r="G277" s="165" t="s">
        <v>1189</v>
      </c>
      <c r="H277" s="165" t="s">
        <v>2110</v>
      </c>
      <c r="I277" s="165" t="s">
        <v>1189</v>
      </c>
    </row>
    <row r="278" spans="1:9" x14ac:dyDescent="0.35">
      <c r="A278" s="165" t="s">
        <v>530</v>
      </c>
      <c r="B278" s="165" t="s">
        <v>685</v>
      </c>
      <c r="C278" s="165" t="s">
        <v>701</v>
      </c>
      <c r="D278" s="165" t="s">
        <v>601</v>
      </c>
      <c r="E278" s="165" t="s">
        <v>701</v>
      </c>
      <c r="F278" s="165" t="s">
        <v>1205</v>
      </c>
      <c r="G278" s="165" t="s">
        <v>615</v>
      </c>
      <c r="H278" s="165" t="s">
        <v>2111</v>
      </c>
      <c r="I278" s="165" t="s">
        <v>615</v>
      </c>
    </row>
    <row r="279" spans="1:9" x14ac:dyDescent="0.35">
      <c r="A279" s="165" t="s">
        <v>530</v>
      </c>
      <c r="B279" s="165" t="s">
        <v>685</v>
      </c>
      <c r="C279" s="165" t="s">
        <v>701</v>
      </c>
      <c r="D279" s="165" t="s">
        <v>601</v>
      </c>
      <c r="E279" s="165" t="s">
        <v>701</v>
      </c>
      <c r="F279" s="165" t="s">
        <v>1205</v>
      </c>
      <c r="G279" s="165" t="s">
        <v>1190</v>
      </c>
      <c r="H279" s="165" t="s">
        <v>2112</v>
      </c>
      <c r="I279" s="165" t="s">
        <v>1190</v>
      </c>
    </row>
    <row r="280" spans="1:9" x14ac:dyDescent="0.35">
      <c r="A280" s="165" t="s">
        <v>530</v>
      </c>
      <c r="B280" s="165" t="s">
        <v>685</v>
      </c>
      <c r="C280" s="165" t="s">
        <v>701</v>
      </c>
      <c r="D280" s="165" t="s">
        <v>601</v>
      </c>
      <c r="E280" s="165" t="s">
        <v>701</v>
      </c>
      <c r="F280" s="165" t="s">
        <v>1205</v>
      </c>
      <c r="G280" s="165" t="s">
        <v>616</v>
      </c>
      <c r="H280" s="165" t="s">
        <v>2113</v>
      </c>
      <c r="I280" s="165" t="s">
        <v>616</v>
      </c>
    </row>
    <row r="281" spans="1:9" x14ac:dyDescent="0.35">
      <c r="A281" s="165" t="s">
        <v>530</v>
      </c>
      <c r="B281" s="165" t="s">
        <v>685</v>
      </c>
      <c r="C281" s="165" t="s">
        <v>701</v>
      </c>
      <c r="D281" s="165" t="s">
        <v>601</v>
      </c>
      <c r="E281" s="165" t="s">
        <v>701</v>
      </c>
      <c r="F281" s="165" t="s">
        <v>1205</v>
      </c>
      <c r="G281" s="165" t="s">
        <v>1191</v>
      </c>
      <c r="H281" s="165" t="s">
        <v>2114</v>
      </c>
      <c r="I281" s="165" t="s">
        <v>1191</v>
      </c>
    </row>
    <row r="282" spans="1:9" x14ac:dyDescent="0.35">
      <c r="A282" s="165" t="s">
        <v>530</v>
      </c>
      <c r="B282" s="165" t="s">
        <v>685</v>
      </c>
      <c r="C282" s="165" t="s">
        <v>701</v>
      </c>
      <c r="D282" s="165" t="s">
        <v>601</v>
      </c>
      <c r="E282" s="165" t="s">
        <v>701</v>
      </c>
      <c r="F282" s="165" t="s">
        <v>1205</v>
      </c>
      <c r="G282" s="165" t="s">
        <v>816</v>
      </c>
      <c r="H282" s="165" t="s">
        <v>2115</v>
      </c>
      <c r="I282" s="165" t="s">
        <v>816</v>
      </c>
    </row>
    <row r="283" spans="1:9" hidden="1" x14ac:dyDescent="0.35">
      <c r="A283" s="165" t="s">
        <v>633</v>
      </c>
      <c r="B283" s="165" t="s">
        <v>1401</v>
      </c>
      <c r="C283" s="165" t="s">
        <v>706</v>
      </c>
      <c r="D283" s="165" t="s">
        <v>634</v>
      </c>
      <c r="E283" s="165" t="s">
        <v>706</v>
      </c>
      <c r="F283" s="165" t="s">
        <v>1205</v>
      </c>
      <c r="G283" s="165" t="s">
        <v>634</v>
      </c>
      <c r="H283" s="165" t="s">
        <v>711</v>
      </c>
      <c r="I283" s="165" t="s">
        <v>634</v>
      </c>
    </row>
    <row r="284" spans="1:9" hidden="1" x14ac:dyDescent="0.35">
      <c r="A284" s="165" t="s">
        <v>633</v>
      </c>
      <c r="B284" s="165" t="s">
        <v>1401</v>
      </c>
      <c r="C284" s="165" t="s">
        <v>706</v>
      </c>
      <c r="D284" s="165" t="s">
        <v>634</v>
      </c>
      <c r="E284" s="165" t="s">
        <v>706</v>
      </c>
      <c r="F284" s="165" t="s">
        <v>1205</v>
      </c>
      <c r="G284" s="165" t="s">
        <v>648</v>
      </c>
      <c r="H284" s="165" t="s">
        <v>710</v>
      </c>
      <c r="I284" s="165" t="s">
        <v>648</v>
      </c>
    </row>
    <row r="285" spans="1:9" hidden="1" x14ac:dyDescent="0.35">
      <c r="A285" s="165" t="s">
        <v>633</v>
      </c>
      <c r="B285" s="165" t="s">
        <v>1401</v>
      </c>
      <c r="C285" s="165" t="s">
        <v>706</v>
      </c>
      <c r="D285" s="165" t="s">
        <v>634</v>
      </c>
      <c r="E285" s="165" t="s">
        <v>706</v>
      </c>
      <c r="F285" s="165" t="s">
        <v>1205</v>
      </c>
      <c r="G285" s="165" t="s">
        <v>642</v>
      </c>
      <c r="H285" s="165" t="s">
        <v>712</v>
      </c>
      <c r="I285" s="165" t="s">
        <v>642</v>
      </c>
    </row>
    <row r="286" spans="1:9" hidden="1" x14ac:dyDescent="0.35">
      <c r="A286" s="165" t="s">
        <v>633</v>
      </c>
      <c r="B286" s="165" t="s">
        <v>1401</v>
      </c>
      <c r="C286" s="165" t="s">
        <v>706</v>
      </c>
      <c r="D286" s="165" t="s">
        <v>634</v>
      </c>
      <c r="E286" s="165" t="s">
        <v>706</v>
      </c>
      <c r="F286" s="165" t="s">
        <v>1205</v>
      </c>
      <c r="G286" s="165" t="s">
        <v>643</v>
      </c>
      <c r="H286" s="165" t="s">
        <v>713</v>
      </c>
      <c r="I286" s="165" t="s">
        <v>643</v>
      </c>
    </row>
    <row r="287" spans="1:9" hidden="1" x14ac:dyDescent="0.35">
      <c r="A287" s="165" t="s">
        <v>633</v>
      </c>
      <c r="B287" s="165" t="s">
        <v>1401</v>
      </c>
      <c r="C287" s="165" t="s">
        <v>706</v>
      </c>
      <c r="D287" s="165" t="s">
        <v>634</v>
      </c>
      <c r="E287" s="165" t="s">
        <v>706</v>
      </c>
      <c r="F287" s="165" t="s">
        <v>1205</v>
      </c>
      <c r="G287" s="165" t="s">
        <v>649</v>
      </c>
      <c r="H287" s="165" t="s">
        <v>714</v>
      </c>
      <c r="I287" s="165" t="s">
        <v>649</v>
      </c>
    </row>
    <row r="288" spans="1:9" hidden="1" x14ac:dyDescent="0.35">
      <c r="A288" s="165" t="s">
        <v>633</v>
      </c>
      <c r="B288" s="165" t="s">
        <v>1401</v>
      </c>
      <c r="C288" s="165" t="s">
        <v>706</v>
      </c>
      <c r="D288" s="165" t="s">
        <v>634</v>
      </c>
      <c r="E288" s="165" t="s">
        <v>706</v>
      </c>
      <c r="F288" s="165" t="s">
        <v>1205</v>
      </c>
      <c r="G288" s="165" t="s">
        <v>645</v>
      </c>
      <c r="H288" s="165" t="s">
        <v>715</v>
      </c>
      <c r="I288" s="165" t="s">
        <v>645</v>
      </c>
    </row>
    <row r="289" spans="1:9" hidden="1" x14ac:dyDescent="0.35">
      <c r="A289" s="165" t="s">
        <v>633</v>
      </c>
      <c r="B289" s="165" t="s">
        <v>1401</v>
      </c>
      <c r="C289" s="165" t="s">
        <v>706</v>
      </c>
      <c r="D289" s="165" t="s">
        <v>634</v>
      </c>
      <c r="E289" s="165" t="s">
        <v>706</v>
      </c>
      <c r="F289" s="165" t="s">
        <v>1205</v>
      </c>
      <c r="G289" s="165" t="s">
        <v>716</v>
      </c>
      <c r="H289" s="165" t="s">
        <v>717</v>
      </c>
      <c r="I289" s="165" t="s">
        <v>716</v>
      </c>
    </row>
    <row r="290" spans="1:9" hidden="1" x14ac:dyDescent="0.35">
      <c r="A290" s="165" t="s">
        <v>633</v>
      </c>
      <c r="B290" s="165" t="s">
        <v>1401</v>
      </c>
      <c r="C290" s="165" t="s">
        <v>706</v>
      </c>
      <c r="D290" s="165" t="s">
        <v>634</v>
      </c>
      <c r="E290" s="165" t="s">
        <v>706</v>
      </c>
      <c r="F290" s="165" t="s">
        <v>1205</v>
      </c>
      <c r="G290" s="165" t="s">
        <v>647</v>
      </c>
      <c r="H290" s="165" t="s">
        <v>718</v>
      </c>
      <c r="I290" s="165" t="s">
        <v>647</v>
      </c>
    </row>
    <row r="291" spans="1:9" hidden="1" x14ac:dyDescent="0.35">
      <c r="A291" s="165" t="s">
        <v>633</v>
      </c>
      <c r="B291" s="165" t="s">
        <v>1401</v>
      </c>
      <c r="C291" s="165" t="s">
        <v>706</v>
      </c>
      <c r="D291" s="165" t="s">
        <v>634</v>
      </c>
      <c r="E291" s="165" t="s">
        <v>706</v>
      </c>
      <c r="F291" s="165" t="s">
        <v>1205</v>
      </c>
      <c r="G291" s="165" t="s">
        <v>635</v>
      </c>
      <c r="H291" s="165" t="s">
        <v>719</v>
      </c>
      <c r="I291" s="165" t="s">
        <v>635</v>
      </c>
    </row>
    <row r="292" spans="1:9" hidden="1" x14ac:dyDescent="0.35">
      <c r="A292" s="165" t="s">
        <v>633</v>
      </c>
      <c r="B292" s="165" t="s">
        <v>1401</v>
      </c>
      <c r="C292" s="165" t="s">
        <v>706</v>
      </c>
      <c r="D292" s="165" t="s">
        <v>634</v>
      </c>
      <c r="E292" s="165" t="s">
        <v>706</v>
      </c>
      <c r="F292" s="165" t="s">
        <v>1205</v>
      </c>
      <c r="G292" s="165" t="s">
        <v>640</v>
      </c>
      <c r="H292" s="165" t="s">
        <v>720</v>
      </c>
      <c r="I292" s="165" t="s">
        <v>640</v>
      </c>
    </row>
    <row r="293" spans="1:9" hidden="1" x14ac:dyDescent="0.35">
      <c r="A293" s="165" t="s">
        <v>633</v>
      </c>
      <c r="B293" s="165" t="s">
        <v>1401</v>
      </c>
      <c r="C293" s="165" t="s">
        <v>706</v>
      </c>
      <c r="D293" s="165" t="s">
        <v>634</v>
      </c>
      <c r="E293" s="165" t="s">
        <v>706</v>
      </c>
      <c r="F293" s="165" t="s">
        <v>1205</v>
      </c>
      <c r="G293" s="165" t="s">
        <v>721</v>
      </c>
      <c r="H293" s="165" t="s">
        <v>722</v>
      </c>
      <c r="I293" s="165" t="s">
        <v>721</v>
      </c>
    </row>
    <row r="294" spans="1:9" hidden="1" x14ac:dyDescent="0.35">
      <c r="A294" s="165" t="s">
        <v>633</v>
      </c>
      <c r="B294" s="165" t="s">
        <v>1401</v>
      </c>
      <c r="C294" s="165" t="s">
        <v>706</v>
      </c>
      <c r="D294" s="165" t="s">
        <v>634</v>
      </c>
      <c r="E294" s="165" t="s">
        <v>706</v>
      </c>
      <c r="F294" s="165" t="s">
        <v>1205</v>
      </c>
      <c r="G294" s="165" t="s">
        <v>637</v>
      </c>
      <c r="H294" s="165" t="s">
        <v>723</v>
      </c>
      <c r="I294" s="165" t="s">
        <v>637</v>
      </c>
    </row>
    <row r="295" spans="1:9" hidden="1" x14ac:dyDescent="0.35">
      <c r="A295" s="165" t="s">
        <v>633</v>
      </c>
      <c r="B295" s="165" t="s">
        <v>1401</v>
      </c>
      <c r="C295" s="165" t="s">
        <v>706</v>
      </c>
      <c r="D295" s="165" t="s">
        <v>634</v>
      </c>
      <c r="E295" s="165" t="s">
        <v>706</v>
      </c>
      <c r="F295" s="165" t="s">
        <v>1205</v>
      </c>
      <c r="G295" s="165" t="s">
        <v>724</v>
      </c>
      <c r="H295" s="165" t="s">
        <v>725</v>
      </c>
      <c r="I295" s="165" t="s">
        <v>724</v>
      </c>
    </row>
    <row r="296" spans="1:9" hidden="1" x14ac:dyDescent="0.35">
      <c r="A296" s="165" t="s">
        <v>633</v>
      </c>
      <c r="B296" s="165" t="s">
        <v>1401</v>
      </c>
      <c r="C296" s="165" t="s">
        <v>706</v>
      </c>
      <c r="D296" s="165" t="s">
        <v>634</v>
      </c>
      <c r="E296" s="165" t="s">
        <v>706</v>
      </c>
      <c r="F296" s="165" t="s">
        <v>1205</v>
      </c>
      <c r="G296" s="165" t="s">
        <v>726</v>
      </c>
      <c r="H296" s="165" t="s">
        <v>727</v>
      </c>
      <c r="I296" s="165" t="s">
        <v>726</v>
      </c>
    </row>
    <row r="297" spans="1:9" hidden="1" x14ac:dyDescent="0.35">
      <c r="A297" s="165" t="s">
        <v>633</v>
      </c>
      <c r="B297" s="165" t="s">
        <v>1401</v>
      </c>
      <c r="C297" s="165" t="s">
        <v>706</v>
      </c>
      <c r="D297" s="165" t="s">
        <v>634</v>
      </c>
      <c r="E297" s="165" t="s">
        <v>706</v>
      </c>
      <c r="F297" s="165" t="s">
        <v>1205</v>
      </c>
      <c r="G297" s="165" t="s">
        <v>728</v>
      </c>
      <c r="H297" s="165" t="s">
        <v>729</v>
      </c>
      <c r="I297" s="165" t="s">
        <v>728</v>
      </c>
    </row>
    <row r="298" spans="1:9" hidden="1" x14ac:dyDescent="0.35">
      <c r="A298" s="165" t="s">
        <v>633</v>
      </c>
      <c r="B298" s="165" t="s">
        <v>1401</v>
      </c>
      <c r="C298" s="165" t="s">
        <v>706</v>
      </c>
      <c r="D298" s="165" t="s">
        <v>634</v>
      </c>
      <c r="E298" s="165" t="s">
        <v>706</v>
      </c>
      <c r="F298" s="165" t="s">
        <v>1205</v>
      </c>
      <c r="G298" s="165" t="s">
        <v>646</v>
      </c>
      <c r="H298" s="165" t="s">
        <v>730</v>
      </c>
      <c r="I298" s="165" t="s">
        <v>646</v>
      </c>
    </row>
    <row r="299" spans="1:9" hidden="1" x14ac:dyDescent="0.35">
      <c r="A299" s="165" t="s">
        <v>633</v>
      </c>
      <c r="B299" s="165" t="s">
        <v>1401</v>
      </c>
      <c r="C299" s="165" t="s">
        <v>706</v>
      </c>
      <c r="D299" s="165" t="s">
        <v>634</v>
      </c>
      <c r="E299" s="165" t="s">
        <v>706</v>
      </c>
      <c r="F299" s="165" t="s">
        <v>1205</v>
      </c>
      <c r="G299" s="165" t="s">
        <v>705</v>
      </c>
      <c r="H299" s="165" t="s">
        <v>707</v>
      </c>
      <c r="I299" s="165" t="s">
        <v>705</v>
      </c>
    </row>
    <row r="300" spans="1:9" hidden="1" x14ac:dyDescent="0.35">
      <c r="A300" s="165" t="s">
        <v>633</v>
      </c>
      <c r="B300" s="165" t="s">
        <v>1401</v>
      </c>
      <c r="C300" s="165" t="s">
        <v>706</v>
      </c>
      <c r="D300" s="165" t="s">
        <v>634</v>
      </c>
      <c r="E300" s="165" t="s">
        <v>706</v>
      </c>
      <c r="F300" s="165" t="s">
        <v>1205</v>
      </c>
      <c r="G300" s="165" t="s">
        <v>641</v>
      </c>
      <c r="H300" s="165" t="s">
        <v>731</v>
      </c>
      <c r="I300" s="165" t="s">
        <v>641</v>
      </c>
    </row>
    <row r="301" spans="1:9" hidden="1" x14ac:dyDescent="0.35">
      <c r="A301" s="165" t="s">
        <v>633</v>
      </c>
      <c r="B301" s="165" t="s">
        <v>1401</v>
      </c>
      <c r="C301" s="165" t="s">
        <v>706</v>
      </c>
      <c r="D301" s="165" t="s">
        <v>634</v>
      </c>
      <c r="E301" s="165" t="s">
        <v>706</v>
      </c>
      <c r="F301" s="165" t="s">
        <v>1205</v>
      </c>
      <c r="G301" s="165" t="s">
        <v>639</v>
      </c>
      <c r="H301" s="165" t="s">
        <v>732</v>
      </c>
      <c r="I301" s="165" t="s">
        <v>639</v>
      </c>
    </row>
    <row r="302" spans="1:9" hidden="1" x14ac:dyDescent="0.35">
      <c r="A302" s="165" t="s">
        <v>633</v>
      </c>
      <c r="B302" s="165" t="s">
        <v>1401</v>
      </c>
      <c r="C302" s="165" t="s">
        <v>706</v>
      </c>
      <c r="D302" s="165" t="s">
        <v>634</v>
      </c>
      <c r="E302" s="165" t="s">
        <v>706</v>
      </c>
      <c r="F302" s="165" t="s">
        <v>1205</v>
      </c>
      <c r="G302" s="165" t="s">
        <v>733</v>
      </c>
      <c r="H302" s="165" t="s">
        <v>734</v>
      </c>
      <c r="I302" s="165" t="s">
        <v>733</v>
      </c>
    </row>
    <row r="303" spans="1:9" hidden="1" x14ac:dyDescent="0.35">
      <c r="A303" s="165" t="s">
        <v>633</v>
      </c>
      <c r="B303" s="165" t="s">
        <v>1401</v>
      </c>
      <c r="C303" s="165" t="s">
        <v>706</v>
      </c>
      <c r="D303" s="165" t="s">
        <v>634</v>
      </c>
      <c r="E303" s="165" t="s">
        <v>706</v>
      </c>
      <c r="F303" s="165" t="s">
        <v>1205</v>
      </c>
      <c r="G303" s="165" t="s">
        <v>735</v>
      </c>
      <c r="H303" s="165" t="s">
        <v>736</v>
      </c>
      <c r="I303" s="165" t="s">
        <v>735</v>
      </c>
    </row>
    <row r="304" spans="1:9" hidden="1" x14ac:dyDescent="0.35">
      <c r="A304" s="165" t="s">
        <v>633</v>
      </c>
      <c r="B304" s="165" t="s">
        <v>1401</v>
      </c>
      <c r="C304" s="165" t="s">
        <v>706</v>
      </c>
      <c r="D304" s="165" t="s">
        <v>634</v>
      </c>
      <c r="E304" s="165" t="s">
        <v>706</v>
      </c>
      <c r="F304" s="165" t="s">
        <v>1205</v>
      </c>
      <c r="G304" s="165" t="s">
        <v>644</v>
      </c>
      <c r="H304" s="165" t="s">
        <v>737</v>
      </c>
      <c r="I304" s="165" t="s">
        <v>644</v>
      </c>
    </row>
    <row r="305" spans="1:9" hidden="1" x14ac:dyDescent="0.35">
      <c r="A305" s="165" t="s">
        <v>633</v>
      </c>
      <c r="B305" s="165" t="s">
        <v>1401</v>
      </c>
      <c r="C305" s="165" t="s">
        <v>706</v>
      </c>
      <c r="D305" s="165" t="s">
        <v>634</v>
      </c>
      <c r="E305" s="165" t="s">
        <v>706</v>
      </c>
      <c r="F305" s="165" t="s">
        <v>1205</v>
      </c>
      <c r="G305" s="165" t="s">
        <v>738</v>
      </c>
      <c r="H305" s="165" t="s">
        <v>739</v>
      </c>
      <c r="I305" s="165" t="s">
        <v>738</v>
      </c>
    </row>
    <row r="306" spans="1:9" hidden="1" x14ac:dyDescent="0.35">
      <c r="A306" s="165" t="s">
        <v>633</v>
      </c>
      <c r="B306" s="165" t="s">
        <v>1401</v>
      </c>
      <c r="C306" s="165" t="s">
        <v>706</v>
      </c>
      <c r="D306" s="165" t="s">
        <v>634</v>
      </c>
      <c r="E306" s="165" t="s">
        <v>706</v>
      </c>
      <c r="F306" s="165" t="s">
        <v>1205</v>
      </c>
      <c r="G306" s="165" t="s">
        <v>740</v>
      </c>
      <c r="H306" s="165" t="s">
        <v>741</v>
      </c>
      <c r="I306" s="165" t="s">
        <v>740</v>
      </c>
    </row>
    <row r="307" spans="1:9" hidden="1" x14ac:dyDescent="0.35">
      <c r="A307" s="165" t="s">
        <v>633</v>
      </c>
      <c r="B307" s="165" t="s">
        <v>1401</v>
      </c>
      <c r="C307" s="165" t="s">
        <v>706</v>
      </c>
      <c r="D307" s="165" t="s">
        <v>634</v>
      </c>
      <c r="E307" s="165" t="s">
        <v>706</v>
      </c>
      <c r="F307" s="165" t="s">
        <v>1205</v>
      </c>
      <c r="G307" s="165" t="s">
        <v>742</v>
      </c>
      <c r="H307" s="165" t="s">
        <v>743</v>
      </c>
      <c r="I307" s="165" t="s">
        <v>742</v>
      </c>
    </row>
    <row r="308" spans="1:9" hidden="1" x14ac:dyDescent="0.35">
      <c r="A308" s="165" t="s">
        <v>633</v>
      </c>
      <c r="B308" s="165" t="s">
        <v>1401</v>
      </c>
      <c r="C308" s="165" t="s">
        <v>706</v>
      </c>
      <c r="D308" s="165" t="s">
        <v>634</v>
      </c>
      <c r="E308" s="165" t="s">
        <v>706</v>
      </c>
      <c r="F308" s="165" t="s">
        <v>1205</v>
      </c>
      <c r="G308" s="165" t="s">
        <v>744</v>
      </c>
      <c r="H308" s="165" t="s">
        <v>745</v>
      </c>
      <c r="I308" s="165" t="s">
        <v>744</v>
      </c>
    </row>
    <row r="309" spans="1:9" hidden="1" x14ac:dyDescent="0.35">
      <c r="A309" s="165" t="s">
        <v>633</v>
      </c>
      <c r="B309" s="165" t="s">
        <v>1401</v>
      </c>
      <c r="C309" s="165" t="s">
        <v>706</v>
      </c>
      <c r="D309" s="165" t="s">
        <v>634</v>
      </c>
      <c r="E309" s="165" t="s">
        <v>706</v>
      </c>
      <c r="F309" s="165" t="s">
        <v>1205</v>
      </c>
      <c r="G309" s="165" t="s">
        <v>708</v>
      </c>
      <c r="H309" s="165" t="s">
        <v>709</v>
      </c>
      <c r="I309" s="165" t="s">
        <v>708</v>
      </c>
    </row>
    <row r="310" spans="1:9" hidden="1" x14ac:dyDescent="0.35">
      <c r="A310" s="165" t="s">
        <v>633</v>
      </c>
      <c r="B310" s="165" t="s">
        <v>1401</v>
      </c>
      <c r="C310" s="165" t="s">
        <v>706</v>
      </c>
      <c r="D310" s="165" t="s">
        <v>634</v>
      </c>
      <c r="E310" s="165" t="s">
        <v>706</v>
      </c>
      <c r="F310" s="165" t="s">
        <v>1205</v>
      </c>
      <c r="G310" s="165" t="s">
        <v>746</v>
      </c>
      <c r="H310" s="165" t="s">
        <v>747</v>
      </c>
      <c r="I310" s="165" t="s">
        <v>746</v>
      </c>
    </row>
    <row r="311" spans="1:9" hidden="1" x14ac:dyDescent="0.35">
      <c r="A311" s="165" t="s">
        <v>633</v>
      </c>
      <c r="B311" s="165" t="s">
        <v>1401</v>
      </c>
      <c r="C311" s="165" t="s">
        <v>706</v>
      </c>
      <c r="D311" s="165" t="s">
        <v>634</v>
      </c>
      <c r="E311" s="165" t="s">
        <v>706</v>
      </c>
      <c r="F311" s="165" t="s">
        <v>1205</v>
      </c>
      <c r="G311" s="165" t="s">
        <v>748</v>
      </c>
      <c r="H311" s="165" t="s">
        <v>749</v>
      </c>
      <c r="I311" s="165" t="s">
        <v>748</v>
      </c>
    </row>
    <row r="312" spans="1:9" hidden="1" x14ac:dyDescent="0.35">
      <c r="A312" s="165" t="s">
        <v>633</v>
      </c>
      <c r="B312" s="165" t="s">
        <v>1401</v>
      </c>
      <c r="C312" s="165" t="s">
        <v>706</v>
      </c>
      <c r="D312" s="165" t="s">
        <v>634</v>
      </c>
      <c r="E312" s="165" t="s">
        <v>706</v>
      </c>
      <c r="F312" s="165" t="s">
        <v>1205</v>
      </c>
      <c r="G312" s="165" t="s">
        <v>750</v>
      </c>
      <c r="H312" s="165" t="s">
        <v>751</v>
      </c>
      <c r="I312" s="165" t="s">
        <v>750</v>
      </c>
    </row>
    <row r="313" spans="1:9" hidden="1" x14ac:dyDescent="0.35">
      <c r="A313" s="165" t="s">
        <v>633</v>
      </c>
      <c r="B313" s="165" t="s">
        <v>1401</v>
      </c>
      <c r="C313" s="165" t="s">
        <v>706</v>
      </c>
      <c r="D313" s="165" t="s">
        <v>634</v>
      </c>
      <c r="E313" s="165" t="s">
        <v>706</v>
      </c>
      <c r="F313" s="165" t="s">
        <v>1205</v>
      </c>
      <c r="G313" s="165" t="s">
        <v>638</v>
      </c>
      <c r="H313" s="165" t="s">
        <v>752</v>
      </c>
      <c r="I313" s="165" t="s">
        <v>638</v>
      </c>
    </row>
    <row r="314" spans="1:9" hidden="1" x14ac:dyDescent="0.35">
      <c r="A314" s="165" t="s">
        <v>633</v>
      </c>
      <c r="B314" s="165" t="s">
        <v>1401</v>
      </c>
      <c r="C314" s="165" t="s">
        <v>706</v>
      </c>
      <c r="D314" s="165" t="s">
        <v>634</v>
      </c>
      <c r="E314" s="165" t="s">
        <v>706</v>
      </c>
      <c r="F314" s="165" t="s">
        <v>1205</v>
      </c>
      <c r="G314" s="165" t="s">
        <v>753</v>
      </c>
      <c r="H314" s="165" t="s">
        <v>754</v>
      </c>
      <c r="I314" s="165" t="s">
        <v>753</v>
      </c>
    </row>
    <row r="315" spans="1:9" hidden="1" x14ac:dyDescent="0.35">
      <c r="A315" s="165" t="s">
        <v>633</v>
      </c>
      <c r="B315" s="165" t="s">
        <v>1401</v>
      </c>
      <c r="C315" s="165" t="s">
        <v>755</v>
      </c>
      <c r="D315" s="165" t="s">
        <v>650</v>
      </c>
      <c r="E315" s="165" t="s">
        <v>755</v>
      </c>
      <c r="F315" s="165" t="s">
        <v>1205</v>
      </c>
      <c r="G315" s="165" t="s">
        <v>650</v>
      </c>
      <c r="H315" s="165" t="s">
        <v>756</v>
      </c>
      <c r="I315" s="165" t="s">
        <v>650</v>
      </c>
    </row>
    <row r="316" spans="1:9" hidden="1" x14ac:dyDescent="0.35">
      <c r="A316" s="165" t="s">
        <v>633</v>
      </c>
      <c r="B316" s="165" t="s">
        <v>1401</v>
      </c>
      <c r="C316" s="165" t="s">
        <v>755</v>
      </c>
      <c r="D316" s="165" t="s">
        <v>650</v>
      </c>
      <c r="E316" s="165" t="s">
        <v>755</v>
      </c>
      <c r="F316" s="165" t="s">
        <v>1205</v>
      </c>
      <c r="G316" s="165" t="s">
        <v>652</v>
      </c>
      <c r="H316" s="165" t="s">
        <v>757</v>
      </c>
      <c r="I316" s="165" t="s">
        <v>652</v>
      </c>
    </row>
    <row r="317" spans="1:9" hidden="1" x14ac:dyDescent="0.35">
      <c r="A317" s="165" t="s">
        <v>633</v>
      </c>
      <c r="B317" s="165" t="s">
        <v>1401</v>
      </c>
      <c r="C317" s="165" t="s">
        <v>755</v>
      </c>
      <c r="D317" s="165" t="s">
        <v>650</v>
      </c>
      <c r="E317" s="165" t="s">
        <v>755</v>
      </c>
      <c r="F317" s="165" t="s">
        <v>1205</v>
      </c>
      <c r="G317" s="165" t="s">
        <v>657</v>
      </c>
      <c r="H317" s="165" t="s">
        <v>758</v>
      </c>
      <c r="I317" s="165" t="s">
        <v>657</v>
      </c>
    </row>
    <row r="318" spans="1:9" hidden="1" x14ac:dyDescent="0.35">
      <c r="A318" s="165" t="s">
        <v>633</v>
      </c>
      <c r="B318" s="165" t="s">
        <v>1401</v>
      </c>
      <c r="C318" s="165" t="s">
        <v>755</v>
      </c>
      <c r="D318" s="165" t="s">
        <v>650</v>
      </c>
      <c r="E318" s="165" t="s">
        <v>755</v>
      </c>
      <c r="F318" s="165" t="s">
        <v>1205</v>
      </c>
      <c r="G318" s="165" t="s">
        <v>658</v>
      </c>
      <c r="H318" s="165" t="s">
        <v>759</v>
      </c>
      <c r="I318" s="165" t="s">
        <v>658</v>
      </c>
    </row>
    <row r="319" spans="1:9" hidden="1" x14ac:dyDescent="0.35">
      <c r="A319" s="165" t="s">
        <v>633</v>
      </c>
      <c r="B319" s="165" t="s">
        <v>1401</v>
      </c>
      <c r="C319" s="165" t="s">
        <v>755</v>
      </c>
      <c r="D319" s="165" t="s">
        <v>650</v>
      </c>
      <c r="E319" s="165" t="s">
        <v>755</v>
      </c>
      <c r="F319" s="165" t="s">
        <v>1205</v>
      </c>
      <c r="G319" s="165" t="s">
        <v>662</v>
      </c>
      <c r="H319" s="165" t="s">
        <v>760</v>
      </c>
      <c r="I319" s="165" t="s">
        <v>662</v>
      </c>
    </row>
    <row r="320" spans="1:9" hidden="1" x14ac:dyDescent="0.35">
      <c r="A320" s="165" t="s">
        <v>633</v>
      </c>
      <c r="B320" s="165" t="s">
        <v>1401</v>
      </c>
      <c r="C320" s="165" t="s">
        <v>755</v>
      </c>
      <c r="D320" s="165" t="s">
        <v>650</v>
      </c>
      <c r="E320" s="165" t="s">
        <v>755</v>
      </c>
      <c r="F320" s="165" t="s">
        <v>1205</v>
      </c>
      <c r="G320" s="165" t="s">
        <v>651</v>
      </c>
      <c r="H320" s="165" t="s">
        <v>761</v>
      </c>
      <c r="I320" s="165" t="s">
        <v>651</v>
      </c>
    </row>
    <row r="321" spans="1:9" hidden="1" x14ac:dyDescent="0.35">
      <c r="A321" s="165" t="s">
        <v>633</v>
      </c>
      <c r="B321" s="165" t="s">
        <v>1401</v>
      </c>
      <c r="C321" s="165" t="s">
        <v>755</v>
      </c>
      <c r="D321" s="165" t="s">
        <v>650</v>
      </c>
      <c r="E321" s="165" t="s">
        <v>755</v>
      </c>
      <c r="F321" s="165" t="s">
        <v>1205</v>
      </c>
      <c r="G321" s="165" t="s">
        <v>659</v>
      </c>
      <c r="H321" s="165" t="s">
        <v>762</v>
      </c>
      <c r="I321" s="165" t="s">
        <v>659</v>
      </c>
    </row>
    <row r="322" spans="1:9" hidden="1" x14ac:dyDescent="0.35">
      <c r="A322" s="165" t="s">
        <v>633</v>
      </c>
      <c r="B322" s="165" t="s">
        <v>1401</v>
      </c>
      <c r="C322" s="165" t="s">
        <v>755</v>
      </c>
      <c r="D322" s="165" t="s">
        <v>650</v>
      </c>
      <c r="E322" s="165" t="s">
        <v>755</v>
      </c>
      <c r="F322" s="165" t="s">
        <v>1205</v>
      </c>
      <c r="G322" s="165" t="s">
        <v>763</v>
      </c>
      <c r="H322" s="165" t="s">
        <v>764</v>
      </c>
      <c r="I322" s="165" t="s">
        <v>763</v>
      </c>
    </row>
    <row r="323" spans="1:9" hidden="1" x14ac:dyDescent="0.35">
      <c r="A323" s="165" t="s">
        <v>633</v>
      </c>
      <c r="B323" s="165" t="s">
        <v>1401</v>
      </c>
      <c r="C323" s="165" t="s">
        <v>755</v>
      </c>
      <c r="D323" s="165" t="s">
        <v>650</v>
      </c>
      <c r="E323" s="165" t="s">
        <v>755</v>
      </c>
      <c r="F323" s="165" t="s">
        <v>1205</v>
      </c>
      <c r="G323" s="165" t="s">
        <v>656</v>
      </c>
      <c r="H323" s="165" t="s">
        <v>765</v>
      </c>
      <c r="I323" s="165" t="s">
        <v>656</v>
      </c>
    </row>
    <row r="324" spans="1:9" hidden="1" x14ac:dyDescent="0.35">
      <c r="A324" s="165" t="s">
        <v>633</v>
      </c>
      <c r="B324" s="165" t="s">
        <v>1401</v>
      </c>
      <c r="C324" s="165" t="s">
        <v>755</v>
      </c>
      <c r="D324" s="165" t="s">
        <v>650</v>
      </c>
      <c r="E324" s="165" t="s">
        <v>755</v>
      </c>
      <c r="F324" s="165" t="s">
        <v>1205</v>
      </c>
      <c r="G324" s="165" t="s">
        <v>766</v>
      </c>
      <c r="H324" s="165" t="s">
        <v>767</v>
      </c>
      <c r="I324" s="165" t="s">
        <v>766</v>
      </c>
    </row>
    <row r="325" spans="1:9" hidden="1" x14ac:dyDescent="0.35">
      <c r="A325" s="165" t="s">
        <v>633</v>
      </c>
      <c r="B325" s="165" t="s">
        <v>1401</v>
      </c>
      <c r="C325" s="165" t="s">
        <v>755</v>
      </c>
      <c r="D325" s="165" t="s">
        <v>650</v>
      </c>
      <c r="E325" s="165" t="s">
        <v>755</v>
      </c>
      <c r="F325" s="165" t="s">
        <v>1205</v>
      </c>
      <c r="G325" s="165" t="s">
        <v>768</v>
      </c>
      <c r="H325" s="165" t="s">
        <v>769</v>
      </c>
      <c r="I325" s="165" t="s">
        <v>768</v>
      </c>
    </row>
    <row r="326" spans="1:9" hidden="1" x14ac:dyDescent="0.35">
      <c r="A326" s="165" t="s">
        <v>633</v>
      </c>
      <c r="B326" s="165" t="s">
        <v>1401</v>
      </c>
      <c r="C326" s="165" t="s">
        <v>755</v>
      </c>
      <c r="D326" s="165" t="s">
        <v>650</v>
      </c>
      <c r="E326" s="165" t="s">
        <v>755</v>
      </c>
      <c r="F326" s="165" t="s">
        <v>1205</v>
      </c>
      <c r="G326" s="165" t="s">
        <v>653</v>
      </c>
      <c r="H326" s="165" t="s">
        <v>770</v>
      </c>
      <c r="I326" s="165" t="s">
        <v>653</v>
      </c>
    </row>
    <row r="327" spans="1:9" hidden="1" x14ac:dyDescent="0.35">
      <c r="A327" s="165" t="s">
        <v>633</v>
      </c>
      <c r="B327" s="165" t="s">
        <v>1401</v>
      </c>
      <c r="C327" s="165" t="s">
        <v>755</v>
      </c>
      <c r="D327" s="165" t="s">
        <v>650</v>
      </c>
      <c r="E327" s="165" t="s">
        <v>755</v>
      </c>
      <c r="F327" s="165" t="s">
        <v>1205</v>
      </c>
      <c r="G327" s="165" t="s">
        <v>661</v>
      </c>
      <c r="H327" s="165" t="s">
        <v>771</v>
      </c>
      <c r="I327" s="165" t="s">
        <v>661</v>
      </c>
    </row>
    <row r="328" spans="1:9" hidden="1" x14ac:dyDescent="0.35">
      <c r="A328" s="165" t="s">
        <v>633</v>
      </c>
      <c r="B328" s="165" t="s">
        <v>1401</v>
      </c>
      <c r="C328" s="165" t="s">
        <v>755</v>
      </c>
      <c r="D328" s="165" t="s">
        <v>650</v>
      </c>
      <c r="E328" s="165" t="s">
        <v>755</v>
      </c>
      <c r="F328" s="165" t="s">
        <v>1205</v>
      </c>
      <c r="G328" s="165" t="s">
        <v>655</v>
      </c>
      <c r="H328" s="165" t="s">
        <v>772</v>
      </c>
      <c r="I328" s="165" t="s">
        <v>655</v>
      </c>
    </row>
    <row r="329" spans="1:9" hidden="1" x14ac:dyDescent="0.35">
      <c r="A329" s="165" t="s">
        <v>633</v>
      </c>
      <c r="B329" s="165" t="s">
        <v>1401</v>
      </c>
      <c r="C329" s="165" t="s">
        <v>755</v>
      </c>
      <c r="D329" s="165" t="s">
        <v>650</v>
      </c>
      <c r="E329" s="165" t="s">
        <v>755</v>
      </c>
      <c r="F329" s="165" t="s">
        <v>1205</v>
      </c>
      <c r="G329" s="165" t="s">
        <v>664</v>
      </c>
      <c r="H329" s="165" t="s">
        <v>773</v>
      </c>
      <c r="I329" s="165" t="s">
        <v>664</v>
      </c>
    </row>
    <row r="330" spans="1:9" hidden="1" x14ac:dyDescent="0.35">
      <c r="A330" s="165" t="s">
        <v>633</v>
      </c>
      <c r="B330" s="165" t="s">
        <v>1401</v>
      </c>
      <c r="C330" s="165" t="s">
        <v>755</v>
      </c>
      <c r="D330" s="165" t="s">
        <v>650</v>
      </c>
      <c r="E330" s="165" t="s">
        <v>755</v>
      </c>
      <c r="F330" s="165" t="s">
        <v>1205</v>
      </c>
      <c r="G330" s="165" t="s">
        <v>660</v>
      </c>
      <c r="H330" s="165" t="s">
        <v>774</v>
      </c>
      <c r="I330" s="165" t="s">
        <v>660</v>
      </c>
    </row>
    <row r="331" spans="1:9" hidden="1" x14ac:dyDescent="0.35">
      <c r="A331" s="165" t="s">
        <v>633</v>
      </c>
      <c r="B331" s="165" t="s">
        <v>1401</v>
      </c>
      <c r="C331" s="165" t="s">
        <v>755</v>
      </c>
      <c r="D331" s="165" t="s">
        <v>650</v>
      </c>
      <c r="E331" s="165" t="s">
        <v>755</v>
      </c>
      <c r="F331" s="165" t="s">
        <v>1205</v>
      </c>
      <c r="G331" s="165" t="s">
        <v>775</v>
      </c>
      <c r="H331" s="165" t="s">
        <v>776</v>
      </c>
      <c r="I331" s="165" t="s">
        <v>775</v>
      </c>
    </row>
    <row r="332" spans="1:9" hidden="1" x14ac:dyDescent="0.35">
      <c r="A332" s="165" t="s">
        <v>633</v>
      </c>
      <c r="B332" s="165" t="s">
        <v>1401</v>
      </c>
      <c r="C332" s="165" t="s">
        <v>755</v>
      </c>
      <c r="D332" s="165" t="s">
        <v>650</v>
      </c>
      <c r="E332" s="165" t="s">
        <v>755</v>
      </c>
      <c r="F332" s="165" t="s">
        <v>1205</v>
      </c>
      <c r="G332" s="165" t="s">
        <v>777</v>
      </c>
      <c r="H332" s="165" t="s">
        <v>778</v>
      </c>
      <c r="I332" s="165" t="s">
        <v>777</v>
      </c>
    </row>
    <row r="333" spans="1:9" hidden="1" x14ac:dyDescent="0.35">
      <c r="A333" s="165" t="s">
        <v>633</v>
      </c>
      <c r="B333" s="165" t="s">
        <v>1401</v>
      </c>
      <c r="C333" s="165" t="s">
        <v>755</v>
      </c>
      <c r="D333" s="165" t="s">
        <v>650</v>
      </c>
      <c r="E333" s="165" t="s">
        <v>755</v>
      </c>
      <c r="F333" s="165" t="s">
        <v>1205</v>
      </c>
      <c r="G333" s="165" t="s">
        <v>779</v>
      </c>
      <c r="H333" s="165" t="s">
        <v>780</v>
      </c>
      <c r="I333" s="165" t="s">
        <v>779</v>
      </c>
    </row>
    <row r="334" spans="1:9" hidden="1" x14ac:dyDescent="0.35">
      <c r="A334" s="165" t="s">
        <v>633</v>
      </c>
      <c r="B334" s="165" t="s">
        <v>1401</v>
      </c>
      <c r="C334" s="165" t="s">
        <v>755</v>
      </c>
      <c r="D334" s="165" t="s">
        <v>650</v>
      </c>
      <c r="E334" s="165" t="s">
        <v>755</v>
      </c>
      <c r="F334" s="165" t="s">
        <v>1205</v>
      </c>
      <c r="G334" s="165" t="s">
        <v>781</v>
      </c>
      <c r="H334" s="165" t="s">
        <v>782</v>
      </c>
      <c r="I334" s="165" t="s">
        <v>781</v>
      </c>
    </row>
    <row r="335" spans="1:9" hidden="1" x14ac:dyDescent="0.35">
      <c r="A335" s="165" t="s">
        <v>633</v>
      </c>
      <c r="B335" s="165" t="s">
        <v>1401</v>
      </c>
      <c r="C335" s="165" t="s">
        <v>755</v>
      </c>
      <c r="D335" s="165" t="s">
        <v>650</v>
      </c>
      <c r="E335" s="165" t="s">
        <v>755</v>
      </c>
      <c r="F335" s="165" t="s">
        <v>1205</v>
      </c>
      <c r="G335" s="165" t="s">
        <v>783</v>
      </c>
      <c r="H335" s="165" t="s">
        <v>784</v>
      </c>
      <c r="I335" s="165" t="s">
        <v>783</v>
      </c>
    </row>
    <row r="336" spans="1:9" hidden="1" x14ac:dyDescent="0.35">
      <c r="A336" s="165" t="s">
        <v>633</v>
      </c>
      <c r="B336" s="165" t="s">
        <v>1401</v>
      </c>
      <c r="C336" s="165" t="s">
        <v>755</v>
      </c>
      <c r="D336" s="165" t="s">
        <v>650</v>
      </c>
      <c r="E336" s="165" t="s">
        <v>755</v>
      </c>
      <c r="F336" s="165" t="s">
        <v>1205</v>
      </c>
      <c r="G336" s="165" t="s">
        <v>785</v>
      </c>
      <c r="H336" s="165" t="s">
        <v>786</v>
      </c>
      <c r="I336" s="165" t="s">
        <v>785</v>
      </c>
    </row>
    <row r="337" spans="1:9" hidden="1" x14ac:dyDescent="0.35">
      <c r="A337" s="165" t="s">
        <v>633</v>
      </c>
      <c r="B337" s="165" t="s">
        <v>1401</v>
      </c>
      <c r="C337" s="165" t="s">
        <v>755</v>
      </c>
      <c r="D337" s="165" t="s">
        <v>650</v>
      </c>
      <c r="E337" s="165" t="s">
        <v>755</v>
      </c>
      <c r="F337" s="165" t="s">
        <v>1205</v>
      </c>
      <c r="G337" s="165" t="s">
        <v>787</v>
      </c>
      <c r="H337" s="165" t="s">
        <v>788</v>
      </c>
      <c r="I337" s="165" t="s">
        <v>787</v>
      </c>
    </row>
    <row r="338" spans="1:9" hidden="1" x14ac:dyDescent="0.35">
      <c r="A338" s="165" t="s">
        <v>633</v>
      </c>
      <c r="B338" s="165" t="s">
        <v>1401</v>
      </c>
      <c r="C338" s="165" t="s">
        <v>755</v>
      </c>
      <c r="D338" s="165" t="s">
        <v>650</v>
      </c>
      <c r="E338" s="165" t="s">
        <v>755</v>
      </c>
      <c r="F338" s="165" t="s">
        <v>1205</v>
      </c>
      <c r="G338" s="165" t="s">
        <v>789</v>
      </c>
      <c r="H338" s="165" t="s">
        <v>790</v>
      </c>
      <c r="I338" s="165" t="s">
        <v>789</v>
      </c>
    </row>
    <row r="339" spans="1:9" hidden="1" x14ac:dyDescent="0.35">
      <c r="A339" s="165" t="s">
        <v>633</v>
      </c>
      <c r="B339" s="165" t="s">
        <v>1401</v>
      </c>
      <c r="C339" s="165" t="s">
        <v>755</v>
      </c>
      <c r="D339" s="165" t="s">
        <v>650</v>
      </c>
      <c r="E339" s="165" t="s">
        <v>755</v>
      </c>
      <c r="F339" s="165" t="s">
        <v>1205</v>
      </c>
      <c r="G339" s="165" t="s">
        <v>791</v>
      </c>
      <c r="H339" s="165" t="s">
        <v>792</v>
      </c>
      <c r="I339" s="165" t="s">
        <v>791</v>
      </c>
    </row>
    <row r="340" spans="1:9" hidden="1" x14ac:dyDescent="0.35">
      <c r="A340" s="165" t="s">
        <v>633</v>
      </c>
      <c r="B340" s="165" t="s">
        <v>1401</v>
      </c>
      <c r="C340" s="165" t="s">
        <v>755</v>
      </c>
      <c r="D340" s="165" t="s">
        <v>650</v>
      </c>
      <c r="E340" s="165" t="s">
        <v>755</v>
      </c>
      <c r="F340" s="165" t="s">
        <v>1205</v>
      </c>
      <c r="G340" s="165" t="s">
        <v>663</v>
      </c>
      <c r="H340" s="165" t="s">
        <v>793</v>
      </c>
      <c r="I340" s="165" t="s">
        <v>663</v>
      </c>
    </row>
    <row r="341" spans="1:9" hidden="1" x14ac:dyDescent="0.35">
      <c r="A341" s="165" t="s">
        <v>633</v>
      </c>
      <c r="B341" s="165" t="s">
        <v>1401</v>
      </c>
      <c r="C341" s="165" t="s">
        <v>755</v>
      </c>
      <c r="D341" s="165" t="s">
        <v>650</v>
      </c>
      <c r="E341" s="165" t="s">
        <v>755</v>
      </c>
      <c r="F341" s="165" t="s">
        <v>1205</v>
      </c>
      <c r="G341" s="165" t="s">
        <v>794</v>
      </c>
      <c r="H341" s="165" t="s">
        <v>795</v>
      </c>
      <c r="I341" s="165" t="s">
        <v>794</v>
      </c>
    </row>
    <row r="342" spans="1:9" hidden="1" x14ac:dyDescent="0.35">
      <c r="A342" s="165" t="s">
        <v>633</v>
      </c>
      <c r="B342" s="165" t="s">
        <v>1401</v>
      </c>
      <c r="C342" s="165" t="s">
        <v>755</v>
      </c>
      <c r="D342" s="165" t="s">
        <v>650</v>
      </c>
      <c r="E342" s="165" t="s">
        <v>755</v>
      </c>
      <c r="F342" s="165" t="s">
        <v>1205</v>
      </c>
      <c r="G342" s="165" t="s">
        <v>796</v>
      </c>
      <c r="H342" s="165" t="s">
        <v>797</v>
      </c>
      <c r="I342" s="165" t="s">
        <v>796</v>
      </c>
    </row>
    <row r="343" spans="1:9" hidden="1" x14ac:dyDescent="0.35">
      <c r="A343" s="165" t="s">
        <v>633</v>
      </c>
      <c r="B343" s="165" t="s">
        <v>1401</v>
      </c>
      <c r="C343" s="165" t="s">
        <v>755</v>
      </c>
      <c r="D343" s="165" t="s">
        <v>650</v>
      </c>
      <c r="E343" s="165" t="s">
        <v>755</v>
      </c>
      <c r="F343" s="165" t="s">
        <v>1205</v>
      </c>
      <c r="G343" s="165" t="s">
        <v>798</v>
      </c>
      <c r="H343" s="165" t="s">
        <v>799</v>
      </c>
      <c r="I343" s="165" t="s">
        <v>798</v>
      </c>
    </row>
    <row r="344" spans="1:9" hidden="1" x14ac:dyDescent="0.35">
      <c r="A344" s="165" t="s">
        <v>633</v>
      </c>
      <c r="B344" s="165" t="s">
        <v>1401</v>
      </c>
      <c r="C344" s="165" t="s">
        <v>801</v>
      </c>
      <c r="D344" s="165" t="s">
        <v>668</v>
      </c>
      <c r="E344" s="165" t="s">
        <v>801</v>
      </c>
      <c r="F344" s="165" t="s">
        <v>1205</v>
      </c>
      <c r="G344" s="165" t="s">
        <v>800</v>
      </c>
      <c r="H344" s="165" t="s">
        <v>802</v>
      </c>
      <c r="I344" s="165" t="s">
        <v>800</v>
      </c>
    </row>
    <row r="345" spans="1:9" hidden="1" x14ac:dyDescent="0.35">
      <c r="A345" s="165" t="s">
        <v>633</v>
      </c>
      <c r="B345" s="165" t="s">
        <v>1401</v>
      </c>
      <c r="C345" s="165" t="s">
        <v>801</v>
      </c>
      <c r="D345" s="165" t="s">
        <v>668</v>
      </c>
      <c r="E345" s="165" t="s">
        <v>801</v>
      </c>
      <c r="F345" s="165" t="s">
        <v>1205</v>
      </c>
      <c r="G345" s="165" t="s">
        <v>803</v>
      </c>
      <c r="H345" s="165" t="s">
        <v>804</v>
      </c>
      <c r="I345" s="165" t="s">
        <v>803</v>
      </c>
    </row>
    <row r="346" spans="1:9" hidden="1" x14ac:dyDescent="0.35">
      <c r="A346" s="165" t="s">
        <v>633</v>
      </c>
      <c r="B346" s="165" t="s">
        <v>1401</v>
      </c>
      <c r="C346" s="165" t="s">
        <v>801</v>
      </c>
      <c r="D346" s="165" t="s">
        <v>668</v>
      </c>
      <c r="E346" s="165" t="s">
        <v>801</v>
      </c>
      <c r="F346" s="165" t="s">
        <v>1205</v>
      </c>
      <c r="G346" s="165" t="s">
        <v>805</v>
      </c>
      <c r="H346" s="165" t="s">
        <v>806</v>
      </c>
      <c r="I346" s="165" t="s">
        <v>805</v>
      </c>
    </row>
    <row r="347" spans="1:9" hidden="1" x14ac:dyDescent="0.35">
      <c r="A347" s="165" t="s">
        <v>633</v>
      </c>
      <c r="B347" s="165" t="s">
        <v>1401</v>
      </c>
      <c r="C347" s="165" t="s">
        <v>801</v>
      </c>
      <c r="D347" s="165" t="s">
        <v>668</v>
      </c>
      <c r="E347" s="165" t="s">
        <v>801</v>
      </c>
      <c r="F347" s="165" t="s">
        <v>1205</v>
      </c>
      <c r="G347" s="165" t="s">
        <v>807</v>
      </c>
      <c r="H347" s="165" t="s">
        <v>808</v>
      </c>
      <c r="I347" s="165" t="s">
        <v>807</v>
      </c>
    </row>
    <row r="348" spans="1:9" hidden="1" x14ac:dyDescent="0.35">
      <c r="A348" s="165" t="s">
        <v>633</v>
      </c>
      <c r="B348" s="165" t="s">
        <v>1401</v>
      </c>
      <c r="C348" s="165" t="s">
        <v>801</v>
      </c>
      <c r="D348" s="165" t="s">
        <v>668</v>
      </c>
      <c r="E348" s="165" t="s">
        <v>801</v>
      </c>
      <c r="F348" s="165" t="s">
        <v>1205</v>
      </c>
      <c r="G348" s="165" t="s">
        <v>809</v>
      </c>
      <c r="H348" s="165" t="s">
        <v>810</v>
      </c>
      <c r="I348" s="165" t="s">
        <v>809</v>
      </c>
    </row>
    <row r="349" spans="1:9" hidden="1" x14ac:dyDescent="0.35">
      <c r="A349" s="165" t="s">
        <v>633</v>
      </c>
      <c r="B349" s="165" t="s">
        <v>1401</v>
      </c>
      <c r="C349" s="165" t="s">
        <v>801</v>
      </c>
      <c r="D349" s="165" t="s">
        <v>668</v>
      </c>
      <c r="E349" s="165" t="s">
        <v>801</v>
      </c>
      <c r="F349" s="165" t="s">
        <v>1205</v>
      </c>
      <c r="G349" s="165" t="s">
        <v>811</v>
      </c>
      <c r="H349" s="165" t="s">
        <v>812</v>
      </c>
      <c r="I349" s="165" t="s">
        <v>811</v>
      </c>
    </row>
    <row r="350" spans="1:9" hidden="1" x14ac:dyDescent="0.35">
      <c r="A350" s="165" t="s">
        <v>633</v>
      </c>
      <c r="B350" s="165" t="s">
        <v>1401</v>
      </c>
      <c r="C350" s="165" t="s">
        <v>814</v>
      </c>
      <c r="D350" s="165" t="s">
        <v>813</v>
      </c>
      <c r="E350" s="165" t="s">
        <v>814</v>
      </c>
      <c r="F350" s="165" t="s">
        <v>1205</v>
      </c>
      <c r="G350" s="165" t="s">
        <v>813</v>
      </c>
      <c r="H350" s="165" t="s">
        <v>819</v>
      </c>
      <c r="I350" s="165" t="s">
        <v>813</v>
      </c>
    </row>
    <row r="351" spans="1:9" hidden="1" x14ac:dyDescent="0.35">
      <c r="A351" s="165" t="s">
        <v>633</v>
      </c>
      <c r="B351" s="165" t="s">
        <v>1401</v>
      </c>
      <c r="C351" s="165" t="s">
        <v>814</v>
      </c>
      <c r="D351" s="165" t="s">
        <v>813</v>
      </c>
      <c r="E351" s="165" t="s">
        <v>814</v>
      </c>
      <c r="F351" s="165" t="s">
        <v>1205</v>
      </c>
      <c r="G351" s="165" t="s">
        <v>820</v>
      </c>
      <c r="H351" s="165" t="s">
        <v>821</v>
      </c>
      <c r="I351" s="165" t="s">
        <v>820</v>
      </c>
    </row>
    <row r="352" spans="1:9" hidden="1" x14ac:dyDescent="0.35">
      <c r="A352" s="165" t="s">
        <v>633</v>
      </c>
      <c r="B352" s="165" t="s">
        <v>1401</v>
      </c>
      <c r="C352" s="165" t="s">
        <v>814</v>
      </c>
      <c r="D352" s="165" t="s">
        <v>813</v>
      </c>
      <c r="E352" s="165" t="s">
        <v>814</v>
      </c>
      <c r="F352" s="165" t="s">
        <v>1205</v>
      </c>
      <c r="G352" s="165" t="s">
        <v>822</v>
      </c>
      <c r="H352" s="165" t="s">
        <v>823</v>
      </c>
      <c r="I352" s="165" t="s">
        <v>822</v>
      </c>
    </row>
    <row r="353" spans="1:9" hidden="1" x14ac:dyDescent="0.35">
      <c r="A353" s="165" t="s">
        <v>633</v>
      </c>
      <c r="B353" s="165" t="s">
        <v>1401</v>
      </c>
      <c r="C353" s="165" t="s">
        <v>814</v>
      </c>
      <c r="D353" s="165" t="s">
        <v>813</v>
      </c>
      <c r="E353" s="165" t="s">
        <v>814</v>
      </c>
      <c r="F353" s="165" t="s">
        <v>1205</v>
      </c>
      <c r="G353" s="165" t="s">
        <v>824</v>
      </c>
      <c r="H353" s="165" t="s">
        <v>825</v>
      </c>
      <c r="I353" s="165" t="s">
        <v>824</v>
      </c>
    </row>
    <row r="354" spans="1:9" hidden="1" x14ac:dyDescent="0.35">
      <c r="A354" s="165" t="s">
        <v>633</v>
      </c>
      <c r="B354" s="165" t="s">
        <v>1401</v>
      </c>
      <c r="C354" s="165" t="s">
        <v>814</v>
      </c>
      <c r="D354" s="165" t="s">
        <v>813</v>
      </c>
      <c r="E354" s="165" t="s">
        <v>814</v>
      </c>
      <c r="F354" s="165" t="s">
        <v>1205</v>
      </c>
      <c r="G354" s="165" t="s">
        <v>816</v>
      </c>
      <c r="H354" s="165" t="s">
        <v>817</v>
      </c>
      <c r="I354" s="165" t="s">
        <v>816</v>
      </c>
    </row>
    <row r="355" spans="1:9" hidden="1" x14ac:dyDescent="0.35">
      <c r="A355" s="165" t="s">
        <v>633</v>
      </c>
      <c r="B355" s="165" t="s">
        <v>1401</v>
      </c>
      <c r="C355" s="165" t="s">
        <v>814</v>
      </c>
      <c r="D355" s="165" t="s">
        <v>813</v>
      </c>
      <c r="E355" s="165" t="s">
        <v>814</v>
      </c>
      <c r="F355" s="165" t="s">
        <v>1205</v>
      </c>
      <c r="G355" s="165" t="s">
        <v>826</v>
      </c>
      <c r="H355" s="165" t="s">
        <v>827</v>
      </c>
      <c r="I355" s="165" t="s">
        <v>826</v>
      </c>
    </row>
    <row r="356" spans="1:9" hidden="1" x14ac:dyDescent="0.35">
      <c r="A356" s="165" t="s">
        <v>633</v>
      </c>
      <c r="B356" s="165" t="s">
        <v>1401</v>
      </c>
      <c r="C356" s="165" t="s">
        <v>814</v>
      </c>
      <c r="D356" s="165" t="s">
        <v>813</v>
      </c>
      <c r="E356" s="165" t="s">
        <v>814</v>
      </c>
      <c r="F356" s="165" t="s">
        <v>1205</v>
      </c>
      <c r="G356" s="165" t="s">
        <v>2146</v>
      </c>
      <c r="H356" s="165" t="s">
        <v>828</v>
      </c>
      <c r="I356" s="165" t="s">
        <v>2146</v>
      </c>
    </row>
    <row r="357" spans="1:9" hidden="1" x14ac:dyDescent="0.35">
      <c r="A357" s="165" t="s">
        <v>633</v>
      </c>
      <c r="B357" s="165" t="s">
        <v>1401</v>
      </c>
      <c r="C357" s="165" t="s">
        <v>814</v>
      </c>
      <c r="D357" s="165" t="s">
        <v>813</v>
      </c>
      <c r="E357" s="165" t="s">
        <v>814</v>
      </c>
      <c r="F357" s="165" t="s">
        <v>1205</v>
      </c>
      <c r="G357" s="165" t="s">
        <v>829</v>
      </c>
      <c r="H357" s="165" t="s">
        <v>830</v>
      </c>
      <c r="I357" s="165" t="s">
        <v>829</v>
      </c>
    </row>
    <row r="358" spans="1:9" hidden="1" x14ac:dyDescent="0.35">
      <c r="A358" s="165" t="s">
        <v>633</v>
      </c>
      <c r="B358" s="165" t="s">
        <v>1401</v>
      </c>
      <c r="C358" s="165" t="s">
        <v>814</v>
      </c>
      <c r="D358" s="165" t="s">
        <v>813</v>
      </c>
      <c r="E358" s="165" t="s">
        <v>814</v>
      </c>
      <c r="F358" s="165" t="s">
        <v>1205</v>
      </c>
      <c r="G358" s="165" t="s">
        <v>831</v>
      </c>
      <c r="H358" s="165" t="s">
        <v>832</v>
      </c>
      <c r="I358" s="165" t="s">
        <v>831</v>
      </c>
    </row>
    <row r="359" spans="1:9" hidden="1" x14ac:dyDescent="0.35">
      <c r="A359" s="165" t="s">
        <v>633</v>
      </c>
      <c r="B359" s="165" t="s">
        <v>1401</v>
      </c>
      <c r="C359" s="165" t="s">
        <v>814</v>
      </c>
      <c r="D359" s="165" t="s">
        <v>813</v>
      </c>
      <c r="E359" s="165" t="s">
        <v>814</v>
      </c>
      <c r="F359" s="165" t="s">
        <v>1205</v>
      </c>
      <c r="G359" s="165" t="s">
        <v>833</v>
      </c>
      <c r="H359" s="165" t="s">
        <v>834</v>
      </c>
      <c r="I359" s="165" t="s">
        <v>833</v>
      </c>
    </row>
    <row r="360" spans="1:9" hidden="1" x14ac:dyDescent="0.35">
      <c r="A360" s="165" t="s">
        <v>633</v>
      </c>
      <c r="B360" s="165" t="s">
        <v>1401</v>
      </c>
      <c r="C360" s="165" t="s">
        <v>814</v>
      </c>
      <c r="D360" s="165" t="s">
        <v>813</v>
      </c>
      <c r="E360" s="165" t="s">
        <v>814</v>
      </c>
      <c r="F360" s="165" t="s">
        <v>1205</v>
      </c>
      <c r="G360" s="165" t="s">
        <v>835</v>
      </c>
      <c r="H360" s="165" t="s">
        <v>836</v>
      </c>
      <c r="I360" s="165" t="s">
        <v>835</v>
      </c>
    </row>
    <row r="361" spans="1:9" hidden="1" x14ac:dyDescent="0.35">
      <c r="A361" s="165" t="s">
        <v>633</v>
      </c>
      <c r="B361" s="165" t="s">
        <v>1401</v>
      </c>
      <c r="C361" s="165" t="s">
        <v>814</v>
      </c>
      <c r="D361" s="165" t="s">
        <v>813</v>
      </c>
      <c r="E361" s="165" t="s">
        <v>814</v>
      </c>
      <c r="F361" s="165" t="s">
        <v>1205</v>
      </c>
      <c r="G361" s="165" t="s">
        <v>602</v>
      </c>
      <c r="H361" s="165" t="s">
        <v>815</v>
      </c>
      <c r="I361" s="165" t="s">
        <v>602</v>
      </c>
    </row>
    <row r="362" spans="1:9" hidden="1" x14ac:dyDescent="0.35">
      <c r="A362" s="165" t="s">
        <v>633</v>
      </c>
      <c r="B362" s="165" t="s">
        <v>1401</v>
      </c>
      <c r="C362" s="165" t="s">
        <v>814</v>
      </c>
      <c r="D362" s="165" t="s">
        <v>813</v>
      </c>
      <c r="E362" s="165" t="s">
        <v>814</v>
      </c>
      <c r="F362" s="165" t="s">
        <v>1205</v>
      </c>
      <c r="G362" s="165" t="s">
        <v>647</v>
      </c>
      <c r="H362" s="165" t="s">
        <v>818</v>
      </c>
      <c r="I362" s="165" t="s">
        <v>647</v>
      </c>
    </row>
    <row r="363" spans="1:9" hidden="1" x14ac:dyDescent="0.35">
      <c r="A363" s="165" t="s">
        <v>633</v>
      </c>
      <c r="B363" s="165" t="s">
        <v>1401</v>
      </c>
      <c r="C363" s="165" t="s">
        <v>814</v>
      </c>
      <c r="D363" s="165" t="s">
        <v>813</v>
      </c>
      <c r="E363" s="165" t="s">
        <v>814</v>
      </c>
      <c r="F363" s="165" t="s">
        <v>1205</v>
      </c>
      <c r="G363" s="165" t="s">
        <v>837</v>
      </c>
      <c r="H363" s="165" t="s">
        <v>838</v>
      </c>
      <c r="I363" s="165" t="s">
        <v>837</v>
      </c>
    </row>
    <row r="364" spans="1:9" hidden="1" x14ac:dyDescent="0.35">
      <c r="A364" s="165" t="s">
        <v>633</v>
      </c>
      <c r="B364" s="165" t="s">
        <v>1401</v>
      </c>
      <c r="C364" s="165" t="s">
        <v>814</v>
      </c>
      <c r="D364" s="165" t="s">
        <v>813</v>
      </c>
      <c r="E364" s="165" t="s">
        <v>814</v>
      </c>
      <c r="F364" s="165" t="s">
        <v>1205</v>
      </c>
      <c r="G364" s="165" t="s">
        <v>839</v>
      </c>
      <c r="H364" s="165" t="s">
        <v>840</v>
      </c>
      <c r="I364" s="165" t="s">
        <v>839</v>
      </c>
    </row>
    <row r="365" spans="1:9" hidden="1" x14ac:dyDescent="0.35">
      <c r="A365" s="165" t="s">
        <v>633</v>
      </c>
      <c r="B365" s="165" t="s">
        <v>1401</v>
      </c>
      <c r="C365" s="165" t="s">
        <v>814</v>
      </c>
      <c r="D365" s="165" t="s">
        <v>813</v>
      </c>
      <c r="E365" s="165" t="s">
        <v>814</v>
      </c>
      <c r="F365" s="165" t="s">
        <v>1205</v>
      </c>
      <c r="G365" s="165" t="s">
        <v>841</v>
      </c>
      <c r="H365" s="165" t="s">
        <v>842</v>
      </c>
      <c r="I365" s="165" t="s">
        <v>841</v>
      </c>
    </row>
    <row r="366" spans="1:9" hidden="1" x14ac:dyDescent="0.35">
      <c r="A366" s="165" t="s">
        <v>633</v>
      </c>
      <c r="B366" s="165" t="s">
        <v>1401</v>
      </c>
      <c r="C366" s="165" t="s">
        <v>683</v>
      </c>
      <c r="D366" s="165" t="s">
        <v>681</v>
      </c>
      <c r="E366" s="165" t="s">
        <v>683</v>
      </c>
      <c r="F366" s="165" t="s">
        <v>1205</v>
      </c>
      <c r="G366" s="165" t="s">
        <v>693</v>
      </c>
      <c r="H366" s="165" t="s">
        <v>694</v>
      </c>
      <c r="I366" s="165" t="s">
        <v>693</v>
      </c>
    </row>
    <row r="367" spans="1:9" hidden="1" x14ac:dyDescent="0.35">
      <c r="A367" s="165" t="s">
        <v>633</v>
      </c>
      <c r="B367" s="165" t="s">
        <v>1401</v>
      </c>
      <c r="C367" s="165" t="s">
        <v>683</v>
      </c>
      <c r="D367" s="165" t="s">
        <v>681</v>
      </c>
      <c r="E367" s="165" t="s">
        <v>683</v>
      </c>
      <c r="F367" s="165" t="s">
        <v>1205</v>
      </c>
      <c r="G367" s="165" t="s">
        <v>696</v>
      </c>
      <c r="H367" s="165" t="s">
        <v>697</v>
      </c>
      <c r="I367" s="165" t="s">
        <v>696</v>
      </c>
    </row>
    <row r="368" spans="1:9" hidden="1" x14ac:dyDescent="0.35">
      <c r="A368" s="165" t="s">
        <v>633</v>
      </c>
      <c r="B368" s="165" t="s">
        <v>1401</v>
      </c>
      <c r="C368" s="165" t="s">
        <v>683</v>
      </c>
      <c r="D368" s="165" t="s">
        <v>681</v>
      </c>
      <c r="E368" s="165" t="s">
        <v>683</v>
      </c>
      <c r="F368" s="165" t="s">
        <v>1205</v>
      </c>
      <c r="G368" s="165" t="s">
        <v>699</v>
      </c>
      <c r="H368" s="165" t="s">
        <v>700</v>
      </c>
      <c r="I368" s="165" t="s">
        <v>699</v>
      </c>
    </row>
    <row r="369" spans="1:9" hidden="1" x14ac:dyDescent="0.35">
      <c r="A369" s="165" t="s">
        <v>633</v>
      </c>
      <c r="B369" s="165" t="s">
        <v>1401</v>
      </c>
      <c r="C369" s="165" t="s">
        <v>683</v>
      </c>
      <c r="D369" s="165" t="s">
        <v>681</v>
      </c>
      <c r="E369" s="165" t="s">
        <v>683</v>
      </c>
      <c r="F369" s="165" t="s">
        <v>1205</v>
      </c>
      <c r="G369" s="165" t="s">
        <v>702</v>
      </c>
      <c r="H369" s="165" t="s">
        <v>703</v>
      </c>
      <c r="I369" s="165" t="s">
        <v>702</v>
      </c>
    </row>
    <row r="370" spans="1:9" hidden="1" x14ac:dyDescent="0.35">
      <c r="A370" s="165" t="s">
        <v>665</v>
      </c>
      <c r="B370" s="165" t="s">
        <v>2147</v>
      </c>
      <c r="C370" s="165" t="s">
        <v>2148</v>
      </c>
      <c r="D370" s="165" t="s">
        <v>954</v>
      </c>
      <c r="E370" s="165" t="s">
        <v>2148</v>
      </c>
      <c r="F370" s="165" t="s">
        <v>1205</v>
      </c>
      <c r="G370" s="165" t="s">
        <v>957</v>
      </c>
      <c r="H370" s="165" t="s">
        <v>2149</v>
      </c>
      <c r="I370" s="165" t="s">
        <v>957</v>
      </c>
    </row>
    <row r="371" spans="1:9" hidden="1" x14ac:dyDescent="0.35">
      <c r="A371" s="165" t="s">
        <v>665</v>
      </c>
      <c r="B371" s="165" t="s">
        <v>2147</v>
      </c>
      <c r="C371" s="165" t="s">
        <v>2148</v>
      </c>
      <c r="D371" s="165" t="s">
        <v>954</v>
      </c>
      <c r="E371" s="165" t="s">
        <v>2148</v>
      </c>
      <c r="F371" s="165" t="s">
        <v>1205</v>
      </c>
      <c r="G371" s="165" t="s">
        <v>955</v>
      </c>
      <c r="H371" s="165" t="s">
        <v>2150</v>
      </c>
      <c r="I371" s="165" t="s">
        <v>955</v>
      </c>
    </row>
    <row r="372" spans="1:9" hidden="1" x14ac:dyDescent="0.35">
      <c r="A372" s="165" t="s">
        <v>665</v>
      </c>
      <c r="B372" s="165" t="s">
        <v>2147</v>
      </c>
      <c r="C372" s="165" t="s">
        <v>2148</v>
      </c>
      <c r="D372" s="165" t="s">
        <v>954</v>
      </c>
      <c r="E372" s="165" t="s">
        <v>2148</v>
      </c>
      <c r="F372" s="165" t="s">
        <v>1205</v>
      </c>
      <c r="G372" s="165" t="s">
        <v>956</v>
      </c>
      <c r="H372" s="165" t="s">
        <v>2151</v>
      </c>
      <c r="I372" s="165" t="s">
        <v>956</v>
      </c>
    </row>
    <row r="373" spans="1:9" hidden="1" x14ac:dyDescent="0.35">
      <c r="A373" s="165" t="s">
        <v>665</v>
      </c>
      <c r="B373" s="165" t="s">
        <v>2147</v>
      </c>
      <c r="C373" s="165" t="s">
        <v>2148</v>
      </c>
      <c r="D373" s="165" t="s">
        <v>954</v>
      </c>
      <c r="E373" s="165" t="s">
        <v>2148</v>
      </c>
      <c r="F373" s="165" t="s">
        <v>1205</v>
      </c>
      <c r="G373" s="165" t="s">
        <v>958</v>
      </c>
      <c r="H373" s="165" t="s">
        <v>2152</v>
      </c>
      <c r="I373" s="165" t="s">
        <v>958</v>
      </c>
    </row>
    <row r="374" spans="1:9" hidden="1" x14ac:dyDescent="0.35">
      <c r="A374" s="165" t="s">
        <v>665</v>
      </c>
      <c r="B374" s="165" t="s">
        <v>2147</v>
      </c>
      <c r="C374" s="165" t="s">
        <v>2148</v>
      </c>
      <c r="D374" s="165" t="s">
        <v>954</v>
      </c>
      <c r="E374" s="165" t="s">
        <v>2148</v>
      </c>
      <c r="F374" s="165" t="s">
        <v>1205</v>
      </c>
      <c r="G374" s="165" t="s">
        <v>959</v>
      </c>
      <c r="H374" s="165" t="s">
        <v>2153</v>
      </c>
      <c r="I374" s="165" t="s">
        <v>959</v>
      </c>
    </row>
    <row r="375" spans="1:9" hidden="1" x14ac:dyDescent="0.35">
      <c r="A375" s="165" t="s">
        <v>665</v>
      </c>
      <c r="B375" s="165" t="s">
        <v>2147</v>
      </c>
      <c r="C375" s="165" t="s">
        <v>2154</v>
      </c>
      <c r="D375" s="165" t="s">
        <v>960</v>
      </c>
      <c r="E375" s="165" t="s">
        <v>2154</v>
      </c>
      <c r="F375" s="165" t="s">
        <v>1205</v>
      </c>
      <c r="G375" s="165" t="s">
        <v>960</v>
      </c>
      <c r="H375" s="165" t="s">
        <v>2155</v>
      </c>
      <c r="I375" s="165" t="s">
        <v>960</v>
      </c>
    </row>
    <row r="376" spans="1:9" hidden="1" x14ac:dyDescent="0.35">
      <c r="A376" s="165" t="s">
        <v>665</v>
      </c>
      <c r="B376" s="165" t="s">
        <v>2147</v>
      </c>
      <c r="C376" s="165" t="s">
        <v>2154</v>
      </c>
      <c r="D376" s="165" t="s">
        <v>960</v>
      </c>
      <c r="E376" s="165" t="s">
        <v>2154</v>
      </c>
      <c r="F376" s="165" t="s">
        <v>1205</v>
      </c>
      <c r="G376" s="165" t="s">
        <v>961</v>
      </c>
      <c r="H376" s="165" t="s">
        <v>2156</v>
      </c>
      <c r="I376" s="165" t="s">
        <v>961</v>
      </c>
    </row>
    <row r="377" spans="1:9" hidden="1" x14ac:dyDescent="0.35">
      <c r="A377" s="165" t="s">
        <v>665</v>
      </c>
      <c r="B377" s="165" t="s">
        <v>2147</v>
      </c>
      <c r="C377" s="165" t="s">
        <v>2154</v>
      </c>
      <c r="D377" s="165" t="s">
        <v>960</v>
      </c>
      <c r="E377" s="165" t="s">
        <v>2154</v>
      </c>
      <c r="F377" s="165" t="s">
        <v>1205</v>
      </c>
      <c r="G377" s="165" t="s">
        <v>962</v>
      </c>
      <c r="H377" s="165" t="s">
        <v>2157</v>
      </c>
      <c r="I377" s="165" t="s">
        <v>962</v>
      </c>
    </row>
    <row r="378" spans="1:9" hidden="1" x14ac:dyDescent="0.35">
      <c r="A378" s="165" t="s">
        <v>665</v>
      </c>
      <c r="B378" s="165" t="s">
        <v>2147</v>
      </c>
      <c r="C378" s="165" t="s">
        <v>2154</v>
      </c>
      <c r="D378" s="165" t="s">
        <v>960</v>
      </c>
      <c r="E378" s="165" t="s">
        <v>2154</v>
      </c>
      <c r="F378" s="165" t="s">
        <v>1205</v>
      </c>
      <c r="G378" s="165" t="s">
        <v>963</v>
      </c>
      <c r="H378" s="165" t="s">
        <v>2158</v>
      </c>
      <c r="I378" s="165" t="s">
        <v>963</v>
      </c>
    </row>
    <row r="379" spans="1:9" hidden="1" x14ac:dyDescent="0.35">
      <c r="A379" s="165" t="s">
        <v>665</v>
      </c>
      <c r="B379" s="165" t="s">
        <v>2147</v>
      </c>
      <c r="C379" s="165" t="s">
        <v>2154</v>
      </c>
      <c r="D379" s="165" t="s">
        <v>960</v>
      </c>
      <c r="E379" s="165" t="s">
        <v>2154</v>
      </c>
      <c r="F379" s="165" t="s">
        <v>1205</v>
      </c>
      <c r="G379" s="165" t="s">
        <v>964</v>
      </c>
      <c r="H379" s="165" t="s">
        <v>2159</v>
      </c>
      <c r="I379" s="165" t="s">
        <v>964</v>
      </c>
    </row>
    <row r="380" spans="1:9" hidden="1" x14ac:dyDescent="0.35">
      <c r="A380" s="165" t="s">
        <v>665</v>
      </c>
      <c r="B380" s="165" t="s">
        <v>2147</v>
      </c>
      <c r="C380" s="165" t="s">
        <v>2154</v>
      </c>
      <c r="D380" s="165" t="s">
        <v>960</v>
      </c>
      <c r="E380" s="165" t="s">
        <v>2154</v>
      </c>
      <c r="F380" s="165" t="s">
        <v>1205</v>
      </c>
      <c r="G380" s="165" t="s">
        <v>965</v>
      </c>
      <c r="H380" s="165" t="s">
        <v>2160</v>
      </c>
      <c r="I380" s="165" t="s">
        <v>965</v>
      </c>
    </row>
    <row r="381" spans="1:9" hidden="1" x14ac:dyDescent="0.35">
      <c r="A381" s="165" t="s">
        <v>665</v>
      </c>
      <c r="B381" s="165" t="s">
        <v>2147</v>
      </c>
      <c r="C381" s="165" t="s">
        <v>2154</v>
      </c>
      <c r="D381" s="165" t="s">
        <v>960</v>
      </c>
      <c r="E381" s="165" t="s">
        <v>2154</v>
      </c>
      <c r="F381" s="165" t="s">
        <v>1205</v>
      </c>
      <c r="G381" s="165" t="s">
        <v>966</v>
      </c>
      <c r="H381" s="165" t="s">
        <v>2161</v>
      </c>
      <c r="I381" s="165" t="s">
        <v>966</v>
      </c>
    </row>
    <row r="382" spans="1:9" hidden="1" x14ac:dyDescent="0.35">
      <c r="A382" s="165" t="s">
        <v>665</v>
      </c>
      <c r="B382" s="165" t="s">
        <v>2147</v>
      </c>
      <c r="C382" s="165" t="s">
        <v>2154</v>
      </c>
      <c r="D382" s="165" t="s">
        <v>960</v>
      </c>
      <c r="E382" s="165" t="s">
        <v>2154</v>
      </c>
      <c r="F382" s="165" t="s">
        <v>1205</v>
      </c>
      <c r="G382" s="165" t="s">
        <v>967</v>
      </c>
      <c r="H382" s="165" t="s">
        <v>2162</v>
      </c>
      <c r="I382" s="165" t="s">
        <v>967</v>
      </c>
    </row>
    <row r="383" spans="1:9" hidden="1" x14ac:dyDescent="0.35">
      <c r="A383" s="165" t="s">
        <v>665</v>
      </c>
      <c r="B383" s="165" t="s">
        <v>2147</v>
      </c>
      <c r="C383" s="165" t="s">
        <v>2154</v>
      </c>
      <c r="D383" s="165" t="s">
        <v>960</v>
      </c>
      <c r="E383" s="165" t="s">
        <v>2154</v>
      </c>
      <c r="F383" s="165" t="s">
        <v>1205</v>
      </c>
      <c r="G383" s="165" t="s">
        <v>968</v>
      </c>
      <c r="H383" s="165" t="s">
        <v>2163</v>
      </c>
      <c r="I383" s="165" t="s">
        <v>968</v>
      </c>
    </row>
    <row r="384" spans="1:9" hidden="1" x14ac:dyDescent="0.35">
      <c r="A384" s="165" t="s">
        <v>665</v>
      </c>
      <c r="B384" s="165" t="s">
        <v>2147</v>
      </c>
      <c r="C384" s="165" t="s">
        <v>2154</v>
      </c>
      <c r="D384" s="165" t="s">
        <v>960</v>
      </c>
      <c r="E384" s="165" t="s">
        <v>2154</v>
      </c>
      <c r="F384" s="165" t="s">
        <v>1205</v>
      </c>
      <c r="G384" s="165" t="s">
        <v>969</v>
      </c>
      <c r="H384" s="165" t="s">
        <v>2164</v>
      </c>
      <c r="I384" s="165" t="s">
        <v>969</v>
      </c>
    </row>
    <row r="385" spans="1:9" hidden="1" x14ac:dyDescent="0.35">
      <c r="A385" s="165" t="s">
        <v>665</v>
      </c>
      <c r="B385" s="165" t="s">
        <v>2147</v>
      </c>
      <c r="C385" s="165" t="s">
        <v>2154</v>
      </c>
      <c r="D385" s="165" t="s">
        <v>960</v>
      </c>
      <c r="E385" s="165" t="s">
        <v>2154</v>
      </c>
      <c r="F385" s="165" t="s">
        <v>1205</v>
      </c>
      <c r="G385" s="165" t="s">
        <v>970</v>
      </c>
      <c r="H385" s="165" t="s">
        <v>2165</v>
      </c>
      <c r="I385" s="165" t="s">
        <v>970</v>
      </c>
    </row>
    <row r="386" spans="1:9" hidden="1" x14ac:dyDescent="0.35">
      <c r="A386" s="165" t="s">
        <v>665</v>
      </c>
      <c r="B386" s="165" t="s">
        <v>2147</v>
      </c>
      <c r="C386" s="165" t="s">
        <v>2154</v>
      </c>
      <c r="D386" s="165" t="s">
        <v>960</v>
      </c>
      <c r="E386" s="165" t="s">
        <v>2154</v>
      </c>
      <c r="F386" s="165" t="s">
        <v>1205</v>
      </c>
      <c r="G386" s="165" t="s">
        <v>971</v>
      </c>
      <c r="H386" s="165" t="s">
        <v>2166</v>
      </c>
      <c r="I386" s="165" t="s">
        <v>971</v>
      </c>
    </row>
    <row r="387" spans="1:9" hidden="1" x14ac:dyDescent="0.35">
      <c r="A387" s="165" t="s">
        <v>665</v>
      </c>
      <c r="B387" s="165" t="s">
        <v>2147</v>
      </c>
      <c r="C387" s="165" t="s">
        <v>2154</v>
      </c>
      <c r="D387" s="165" t="s">
        <v>960</v>
      </c>
      <c r="E387" s="165" t="s">
        <v>2154</v>
      </c>
      <c r="F387" s="165" t="s">
        <v>1205</v>
      </c>
      <c r="G387" s="165" t="s">
        <v>972</v>
      </c>
      <c r="H387" s="165" t="s">
        <v>2167</v>
      </c>
      <c r="I387" s="165" t="s">
        <v>972</v>
      </c>
    </row>
    <row r="388" spans="1:9" hidden="1" x14ac:dyDescent="0.35">
      <c r="A388" s="165" t="s">
        <v>665</v>
      </c>
      <c r="B388" s="165" t="s">
        <v>2147</v>
      </c>
      <c r="C388" s="165" t="s">
        <v>2154</v>
      </c>
      <c r="D388" s="165" t="s">
        <v>960</v>
      </c>
      <c r="E388" s="165" t="s">
        <v>2154</v>
      </c>
      <c r="F388" s="165" t="s">
        <v>1205</v>
      </c>
      <c r="G388" s="165" t="s">
        <v>973</v>
      </c>
      <c r="H388" s="165" t="s">
        <v>2168</v>
      </c>
      <c r="I388" s="165" t="s">
        <v>973</v>
      </c>
    </row>
    <row r="389" spans="1:9" hidden="1" x14ac:dyDescent="0.35">
      <c r="A389" s="165" t="s">
        <v>665</v>
      </c>
      <c r="B389" s="165" t="s">
        <v>2147</v>
      </c>
      <c r="C389" s="165" t="s">
        <v>2154</v>
      </c>
      <c r="D389" s="165" t="s">
        <v>960</v>
      </c>
      <c r="E389" s="165" t="s">
        <v>2154</v>
      </c>
      <c r="F389" s="165" t="s">
        <v>1205</v>
      </c>
      <c r="G389" s="165" t="s">
        <v>974</v>
      </c>
      <c r="H389" s="165" t="s">
        <v>2169</v>
      </c>
      <c r="I389" s="165" t="s">
        <v>974</v>
      </c>
    </row>
    <row r="390" spans="1:9" hidden="1" x14ac:dyDescent="0.35">
      <c r="A390" s="165" t="s">
        <v>665</v>
      </c>
      <c r="B390" s="165" t="s">
        <v>2147</v>
      </c>
      <c r="C390" s="165" t="s">
        <v>2154</v>
      </c>
      <c r="D390" s="165" t="s">
        <v>960</v>
      </c>
      <c r="E390" s="165" t="s">
        <v>2154</v>
      </c>
      <c r="F390" s="165" t="s">
        <v>1205</v>
      </c>
      <c r="G390" s="165" t="s">
        <v>975</v>
      </c>
      <c r="H390" s="165" t="s">
        <v>2170</v>
      </c>
      <c r="I390" s="165" t="s">
        <v>975</v>
      </c>
    </row>
    <row r="391" spans="1:9" hidden="1" x14ac:dyDescent="0.35">
      <c r="A391" s="165" t="s">
        <v>665</v>
      </c>
      <c r="B391" s="165" t="s">
        <v>2147</v>
      </c>
      <c r="C391" s="165" t="s">
        <v>2154</v>
      </c>
      <c r="D391" s="165" t="s">
        <v>960</v>
      </c>
      <c r="E391" s="165" t="s">
        <v>2154</v>
      </c>
      <c r="F391" s="165" t="s">
        <v>1205</v>
      </c>
      <c r="G391" s="165" t="s">
        <v>976</v>
      </c>
      <c r="H391" s="165" t="s">
        <v>2171</v>
      </c>
      <c r="I391" s="165" t="s">
        <v>976</v>
      </c>
    </row>
    <row r="392" spans="1:9" hidden="1" x14ac:dyDescent="0.35">
      <c r="A392" s="165" t="s">
        <v>665</v>
      </c>
      <c r="B392" s="165" t="s">
        <v>2147</v>
      </c>
      <c r="C392" s="165" t="s">
        <v>2172</v>
      </c>
      <c r="D392" s="165" t="s">
        <v>977</v>
      </c>
      <c r="E392" s="165" t="s">
        <v>2172</v>
      </c>
      <c r="F392" s="165" t="s">
        <v>1205</v>
      </c>
      <c r="G392" s="165" t="s">
        <v>977</v>
      </c>
      <c r="H392" s="165" t="s">
        <v>2173</v>
      </c>
      <c r="I392" s="165" t="s">
        <v>977</v>
      </c>
    </row>
    <row r="393" spans="1:9" hidden="1" x14ac:dyDescent="0.35">
      <c r="A393" s="165" t="s">
        <v>665</v>
      </c>
      <c r="B393" s="165" t="s">
        <v>2147</v>
      </c>
      <c r="C393" s="165" t="s">
        <v>2172</v>
      </c>
      <c r="D393" s="165" t="s">
        <v>977</v>
      </c>
      <c r="E393" s="165" t="s">
        <v>2172</v>
      </c>
      <c r="F393" s="165" t="s">
        <v>1205</v>
      </c>
      <c r="G393" s="165" t="s">
        <v>978</v>
      </c>
      <c r="H393" s="165" t="s">
        <v>2174</v>
      </c>
      <c r="I393" s="165" t="s">
        <v>978</v>
      </c>
    </row>
    <row r="394" spans="1:9" hidden="1" x14ac:dyDescent="0.35">
      <c r="A394" s="165" t="s">
        <v>665</v>
      </c>
      <c r="B394" s="165" t="s">
        <v>2147</v>
      </c>
      <c r="C394" s="165" t="s">
        <v>2172</v>
      </c>
      <c r="D394" s="165" t="s">
        <v>977</v>
      </c>
      <c r="E394" s="165" t="s">
        <v>2172</v>
      </c>
      <c r="F394" s="165" t="s">
        <v>1205</v>
      </c>
      <c r="G394" s="165" t="s">
        <v>979</v>
      </c>
      <c r="H394" s="165" t="s">
        <v>2175</v>
      </c>
      <c r="I394" s="165" t="s">
        <v>979</v>
      </c>
    </row>
    <row r="395" spans="1:9" hidden="1" x14ac:dyDescent="0.35">
      <c r="A395" s="165" t="s">
        <v>665</v>
      </c>
      <c r="B395" s="165" t="s">
        <v>2147</v>
      </c>
      <c r="C395" s="165" t="s">
        <v>2172</v>
      </c>
      <c r="D395" s="165" t="s">
        <v>977</v>
      </c>
      <c r="E395" s="165" t="s">
        <v>2172</v>
      </c>
      <c r="F395" s="165" t="s">
        <v>1205</v>
      </c>
      <c r="G395" s="165" t="s">
        <v>980</v>
      </c>
      <c r="H395" s="165" t="s">
        <v>2176</v>
      </c>
      <c r="I395" s="165" t="s">
        <v>980</v>
      </c>
    </row>
    <row r="396" spans="1:9" hidden="1" x14ac:dyDescent="0.35">
      <c r="A396" s="165" t="s">
        <v>665</v>
      </c>
      <c r="B396" s="165" t="s">
        <v>2147</v>
      </c>
      <c r="C396" s="165" t="s">
        <v>2172</v>
      </c>
      <c r="D396" s="165" t="s">
        <v>977</v>
      </c>
      <c r="E396" s="165" t="s">
        <v>2172</v>
      </c>
      <c r="F396" s="165" t="s">
        <v>1205</v>
      </c>
      <c r="G396" s="165" t="s">
        <v>981</v>
      </c>
      <c r="H396" s="165" t="s">
        <v>2177</v>
      </c>
      <c r="I396" s="165" t="s">
        <v>981</v>
      </c>
    </row>
    <row r="397" spans="1:9" hidden="1" x14ac:dyDescent="0.35">
      <c r="A397" s="165" t="s">
        <v>665</v>
      </c>
      <c r="B397" s="165" t="s">
        <v>2147</v>
      </c>
      <c r="C397" s="165" t="s">
        <v>2172</v>
      </c>
      <c r="D397" s="165" t="s">
        <v>977</v>
      </c>
      <c r="E397" s="165" t="s">
        <v>2172</v>
      </c>
      <c r="F397" s="165" t="s">
        <v>1205</v>
      </c>
      <c r="G397" s="165" t="s">
        <v>982</v>
      </c>
      <c r="H397" s="165" t="s">
        <v>2178</v>
      </c>
      <c r="I397" s="165" t="s">
        <v>982</v>
      </c>
    </row>
    <row r="398" spans="1:9" hidden="1" x14ac:dyDescent="0.35">
      <c r="A398" s="165" t="s">
        <v>665</v>
      </c>
      <c r="B398" s="165" t="s">
        <v>2147</v>
      </c>
      <c r="C398" s="165" t="s">
        <v>2172</v>
      </c>
      <c r="D398" s="165" t="s">
        <v>977</v>
      </c>
      <c r="E398" s="165" t="s">
        <v>2172</v>
      </c>
      <c r="F398" s="165" t="s">
        <v>1205</v>
      </c>
      <c r="G398" s="165" t="s">
        <v>983</v>
      </c>
      <c r="H398" s="165" t="s">
        <v>2179</v>
      </c>
      <c r="I398" s="165" t="s">
        <v>983</v>
      </c>
    </row>
    <row r="399" spans="1:9" hidden="1" x14ac:dyDescent="0.35">
      <c r="A399" s="165" t="s">
        <v>665</v>
      </c>
      <c r="B399" s="165" t="s">
        <v>2147</v>
      </c>
      <c r="C399" s="165" t="s">
        <v>2172</v>
      </c>
      <c r="D399" s="165" t="s">
        <v>977</v>
      </c>
      <c r="E399" s="165" t="s">
        <v>2172</v>
      </c>
      <c r="F399" s="165" t="s">
        <v>1205</v>
      </c>
      <c r="G399" s="165" t="s">
        <v>984</v>
      </c>
      <c r="H399" s="165" t="s">
        <v>2180</v>
      </c>
      <c r="I399" s="165" t="s">
        <v>984</v>
      </c>
    </row>
    <row r="400" spans="1:9" hidden="1" x14ac:dyDescent="0.35">
      <c r="A400" s="165" t="s">
        <v>665</v>
      </c>
      <c r="B400" s="165" t="s">
        <v>2147</v>
      </c>
      <c r="C400" s="165" t="s">
        <v>2172</v>
      </c>
      <c r="D400" s="165" t="s">
        <v>977</v>
      </c>
      <c r="E400" s="165" t="s">
        <v>2172</v>
      </c>
      <c r="F400" s="165" t="s">
        <v>1205</v>
      </c>
      <c r="G400" s="165" t="s">
        <v>985</v>
      </c>
      <c r="H400" s="165" t="s">
        <v>2181</v>
      </c>
      <c r="I400" s="165" t="s">
        <v>985</v>
      </c>
    </row>
    <row r="401" spans="1:9" hidden="1" x14ac:dyDescent="0.35">
      <c r="A401" s="165" t="s">
        <v>665</v>
      </c>
      <c r="B401" s="165" t="s">
        <v>2147</v>
      </c>
      <c r="C401" s="165" t="s">
        <v>2172</v>
      </c>
      <c r="D401" s="165" t="s">
        <v>977</v>
      </c>
      <c r="E401" s="165" t="s">
        <v>2172</v>
      </c>
      <c r="F401" s="165" t="s">
        <v>1205</v>
      </c>
      <c r="G401" s="165" t="s">
        <v>986</v>
      </c>
      <c r="H401" s="165" t="s">
        <v>2182</v>
      </c>
      <c r="I401" s="165" t="s">
        <v>986</v>
      </c>
    </row>
    <row r="402" spans="1:9" hidden="1" x14ac:dyDescent="0.35">
      <c r="A402" s="165" t="s">
        <v>665</v>
      </c>
      <c r="B402" s="165" t="s">
        <v>2147</v>
      </c>
      <c r="C402" s="165" t="s">
        <v>2172</v>
      </c>
      <c r="D402" s="165" t="s">
        <v>977</v>
      </c>
      <c r="E402" s="165" t="s">
        <v>2172</v>
      </c>
      <c r="F402" s="165" t="s">
        <v>1205</v>
      </c>
      <c r="G402" s="165" t="s">
        <v>987</v>
      </c>
      <c r="H402" s="165" t="s">
        <v>2183</v>
      </c>
      <c r="I402" s="165" t="s">
        <v>987</v>
      </c>
    </row>
    <row r="403" spans="1:9" hidden="1" x14ac:dyDescent="0.35">
      <c r="A403" s="165" t="s">
        <v>665</v>
      </c>
      <c r="B403" s="165" t="s">
        <v>2147</v>
      </c>
      <c r="C403" s="165" t="s">
        <v>2172</v>
      </c>
      <c r="D403" s="165" t="s">
        <v>977</v>
      </c>
      <c r="E403" s="165" t="s">
        <v>2172</v>
      </c>
      <c r="F403" s="165" t="s">
        <v>1205</v>
      </c>
      <c r="G403" s="165" t="s">
        <v>988</v>
      </c>
      <c r="H403" s="165" t="s">
        <v>2184</v>
      </c>
      <c r="I403" s="165" t="s">
        <v>988</v>
      </c>
    </row>
    <row r="404" spans="1:9" hidden="1" x14ac:dyDescent="0.35">
      <c r="A404" s="165" t="s">
        <v>665</v>
      </c>
      <c r="B404" s="165" t="s">
        <v>2147</v>
      </c>
      <c r="C404" s="165" t="s">
        <v>2172</v>
      </c>
      <c r="D404" s="165" t="s">
        <v>977</v>
      </c>
      <c r="E404" s="165" t="s">
        <v>2172</v>
      </c>
      <c r="F404" s="165" t="s">
        <v>1205</v>
      </c>
      <c r="G404" s="165" t="s">
        <v>989</v>
      </c>
      <c r="H404" s="165" t="s">
        <v>2185</v>
      </c>
      <c r="I404" s="165" t="s">
        <v>989</v>
      </c>
    </row>
    <row r="405" spans="1:9" hidden="1" x14ac:dyDescent="0.35">
      <c r="A405" s="165" t="s">
        <v>665</v>
      </c>
      <c r="B405" s="165" t="s">
        <v>2147</v>
      </c>
      <c r="C405" s="165" t="s">
        <v>2172</v>
      </c>
      <c r="D405" s="165" t="s">
        <v>977</v>
      </c>
      <c r="E405" s="165" t="s">
        <v>2172</v>
      </c>
      <c r="F405" s="165" t="s">
        <v>1205</v>
      </c>
      <c r="G405" s="165" t="s">
        <v>990</v>
      </c>
      <c r="H405" s="165" t="s">
        <v>2186</v>
      </c>
      <c r="I405" s="165" t="s">
        <v>990</v>
      </c>
    </row>
    <row r="406" spans="1:9" hidden="1" x14ac:dyDescent="0.35">
      <c r="A406" s="165" t="s">
        <v>665</v>
      </c>
      <c r="B406" s="165" t="s">
        <v>2147</v>
      </c>
      <c r="C406" s="165" t="s">
        <v>2172</v>
      </c>
      <c r="D406" s="165" t="s">
        <v>977</v>
      </c>
      <c r="E406" s="165" t="s">
        <v>2172</v>
      </c>
      <c r="F406" s="165" t="s">
        <v>1205</v>
      </c>
      <c r="G406" s="165" t="s">
        <v>991</v>
      </c>
      <c r="H406" s="165" t="s">
        <v>2187</v>
      </c>
      <c r="I406" s="165" t="s">
        <v>991</v>
      </c>
    </row>
    <row r="407" spans="1:9" hidden="1" x14ac:dyDescent="0.35">
      <c r="A407" s="165" t="s">
        <v>665</v>
      </c>
      <c r="B407" s="165" t="s">
        <v>2147</v>
      </c>
      <c r="C407" s="165" t="s">
        <v>2172</v>
      </c>
      <c r="D407" s="165" t="s">
        <v>977</v>
      </c>
      <c r="E407" s="165" t="s">
        <v>2172</v>
      </c>
      <c r="F407" s="165" t="s">
        <v>1205</v>
      </c>
      <c r="G407" s="165" t="s">
        <v>992</v>
      </c>
      <c r="H407" s="165" t="s">
        <v>2188</v>
      </c>
      <c r="I407" s="165" t="s">
        <v>992</v>
      </c>
    </row>
    <row r="408" spans="1:9" hidden="1" x14ac:dyDescent="0.35">
      <c r="A408" s="165" t="s">
        <v>665</v>
      </c>
      <c r="B408" s="165" t="s">
        <v>2147</v>
      </c>
      <c r="C408" s="165" t="s">
        <v>2172</v>
      </c>
      <c r="D408" s="165" t="s">
        <v>977</v>
      </c>
      <c r="E408" s="165" t="s">
        <v>2172</v>
      </c>
      <c r="F408" s="165" t="s">
        <v>1205</v>
      </c>
      <c r="G408" s="165" t="s">
        <v>993</v>
      </c>
      <c r="H408" s="165" t="s">
        <v>2189</v>
      </c>
      <c r="I408" s="165" t="s">
        <v>993</v>
      </c>
    </row>
    <row r="409" spans="1:9" hidden="1" x14ac:dyDescent="0.35">
      <c r="A409" s="165" t="s">
        <v>665</v>
      </c>
      <c r="B409" s="165" t="s">
        <v>2147</v>
      </c>
      <c r="C409" s="165" t="s">
        <v>2172</v>
      </c>
      <c r="D409" s="165" t="s">
        <v>977</v>
      </c>
      <c r="E409" s="165" t="s">
        <v>2172</v>
      </c>
      <c r="F409" s="165" t="s">
        <v>1205</v>
      </c>
      <c r="G409" s="165" t="s">
        <v>994</v>
      </c>
      <c r="H409" s="165" t="s">
        <v>2190</v>
      </c>
      <c r="I409" s="165" t="s">
        <v>994</v>
      </c>
    </row>
    <row r="410" spans="1:9" hidden="1" x14ac:dyDescent="0.35">
      <c r="A410" s="165" t="s">
        <v>665</v>
      </c>
      <c r="B410" s="165" t="s">
        <v>2147</v>
      </c>
      <c r="C410" s="165" t="s">
        <v>2172</v>
      </c>
      <c r="D410" s="165" t="s">
        <v>977</v>
      </c>
      <c r="E410" s="165" t="s">
        <v>2172</v>
      </c>
      <c r="F410" s="165" t="s">
        <v>1205</v>
      </c>
      <c r="G410" s="165" t="s">
        <v>995</v>
      </c>
      <c r="H410" s="165" t="s">
        <v>2191</v>
      </c>
      <c r="I410" s="165" t="s">
        <v>995</v>
      </c>
    </row>
    <row r="411" spans="1:9" hidden="1" x14ac:dyDescent="0.35">
      <c r="A411" s="165" t="s">
        <v>665</v>
      </c>
      <c r="B411" s="165" t="s">
        <v>2147</v>
      </c>
      <c r="C411" s="165" t="s">
        <v>2192</v>
      </c>
      <c r="D411" s="165" t="s">
        <v>666</v>
      </c>
      <c r="E411" s="165" t="s">
        <v>2192</v>
      </c>
      <c r="F411" s="165" t="s">
        <v>1205</v>
      </c>
      <c r="G411" s="165" t="s">
        <v>666</v>
      </c>
      <c r="H411" s="165" t="s">
        <v>2193</v>
      </c>
      <c r="I411" s="165" t="s">
        <v>666</v>
      </c>
    </row>
    <row r="412" spans="1:9" hidden="1" x14ac:dyDescent="0.35">
      <c r="A412" s="165" t="s">
        <v>665</v>
      </c>
      <c r="B412" s="165" t="s">
        <v>2147</v>
      </c>
      <c r="C412" s="165" t="s">
        <v>2192</v>
      </c>
      <c r="D412" s="165" t="s">
        <v>666</v>
      </c>
      <c r="E412" s="165" t="s">
        <v>2192</v>
      </c>
      <c r="F412" s="165" t="s">
        <v>1205</v>
      </c>
      <c r="G412" s="165" t="s">
        <v>997</v>
      </c>
      <c r="H412" s="165" t="s">
        <v>2194</v>
      </c>
      <c r="I412" s="165" t="s">
        <v>997</v>
      </c>
    </row>
    <row r="413" spans="1:9" hidden="1" x14ac:dyDescent="0.35">
      <c r="A413" s="165" t="s">
        <v>665</v>
      </c>
      <c r="B413" s="165" t="s">
        <v>2147</v>
      </c>
      <c r="C413" s="165" t="s">
        <v>2192</v>
      </c>
      <c r="D413" s="165" t="s">
        <v>666</v>
      </c>
      <c r="E413" s="165" t="s">
        <v>2192</v>
      </c>
      <c r="F413" s="165" t="s">
        <v>1205</v>
      </c>
      <c r="G413" s="165" t="s">
        <v>998</v>
      </c>
      <c r="H413" s="165" t="s">
        <v>2195</v>
      </c>
      <c r="I413" s="165" t="s">
        <v>998</v>
      </c>
    </row>
    <row r="414" spans="1:9" hidden="1" x14ac:dyDescent="0.35">
      <c r="A414" s="165" t="s">
        <v>665</v>
      </c>
      <c r="B414" s="165" t="s">
        <v>2147</v>
      </c>
      <c r="C414" s="165" t="s">
        <v>2192</v>
      </c>
      <c r="D414" s="165" t="s">
        <v>666</v>
      </c>
      <c r="E414" s="165" t="s">
        <v>2192</v>
      </c>
      <c r="F414" s="165" t="s">
        <v>1205</v>
      </c>
      <c r="G414" s="165" t="s">
        <v>999</v>
      </c>
      <c r="H414" s="165" t="s">
        <v>2196</v>
      </c>
      <c r="I414" s="165" t="s">
        <v>999</v>
      </c>
    </row>
    <row r="415" spans="1:9" hidden="1" x14ac:dyDescent="0.35">
      <c r="A415" s="165" t="s">
        <v>665</v>
      </c>
      <c r="B415" s="165" t="s">
        <v>2147</v>
      </c>
      <c r="C415" s="165" t="s">
        <v>2192</v>
      </c>
      <c r="D415" s="165" t="s">
        <v>666</v>
      </c>
      <c r="E415" s="165" t="s">
        <v>2192</v>
      </c>
      <c r="F415" s="165" t="s">
        <v>1205</v>
      </c>
      <c r="G415" s="165" t="s">
        <v>996</v>
      </c>
      <c r="H415" s="165" t="s">
        <v>2197</v>
      </c>
      <c r="I415" s="165" t="s">
        <v>996</v>
      </c>
    </row>
    <row r="416" spans="1:9" hidden="1" x14ac:dyDescent="0.35">
      <c r="A416" s="165" t="s">
        <v>665</v>
      </c>
      <c r="B416" s="165" t="s">
        <v>2147</v>
      </c>
      <c r="C416" s="165" t="s">
        <v>2192</v>
      </c>
      <c r="D416" s="165" t="s">
        <v>666</v>
      </c>
      <c r="E416" s="165" t="s">
        <v>2192</v>
      </c>
      <c r="F416" s="165" t="s">
        <v>1205</v>
      </c>
      <c r="G416" s="165" t="s">
        <v>667</v>
      </c>
      <c r="H416" s="165" t="s">
        <v>2198</v>
      </c>
      <c r="I416" s="165" t="s">
        <v>667</v>
      </c>
    </row>
    <row r="417" spans="1:9" hidden="1" x14ac:dyDescent="0.35">
      <c r="A417" s="165" t="s">
        <v>665</v>
      </c>
      <c r="B417" s="165" t="s">
        <v>2147</v>
      </c>
      <c r="C417" s="165" t="s">
        <v>2192</v>
      </c>
      <c r="D417" s="165" t="s">
        <v>666</v>
      </c>
      <c r="E417" s="165" t="s">
        <v>2192</v>
      </c>
      <c r="F417" s="165" t="s">
        <v>1205</v>
      </c>
      <c r="G417" s="165" t="s">
        <v>1000</v>
      </c>
      <c r="H417" s="165" t="s">
        <v>2199</v>
      </c>
      <c r="I417" s="165" t="s">
        <v>1000</v>
      </c>
    </row>
    <row r="418" spans="1:9" hidden="1" x14ac:dyDescent="0.35">
      <c r="A418" s="165" t="s">
        <v>665</v>
      </c>
      <c r="B418" s="165" t="s">
        <v>2147</v>
      </c>
      <c r="C418" s="165" t="s">
        <v>2192</v>
      </c>
      <c r="D418" s="165" t="s">
        <v>666</v>
      </c>
      <c r="E418" s="165" t="s">
        <v>2192</v>
      </c>
      <c r="F418" s="165" t="s">
        <v>1205</v>
      </c>
      <c r="G418" s="165" t="s">
        <v>1001</v>
      </c>
      <c r="H418" s="165" t="s">
        <v>2200</v>
      </c>
      <c r="I418" s="165" t="s">
        <v>1001</v>
      </c>
    </row>
    <row r="419" spans="1:9" hidden="1" x14ac:dyDescent="0.35">
      <c r="A419" s="165" t="s">
        <v>665</v>
      </c>
      <c r="B419" s="165" t="s">
        <v>2147</v>
      </c>
      <c r="C419" s="165" t="s">
        <v>2192</v>
      </c>
      <c r="D419" s="165" t="s">
        <v>666</v>
      </c>
      <c r="E419" s="165" t="s">
        <v>2192</v>
      </c>
      <c r="F419" s="165" t="s">
        <v>1205</v>
      </c>
      <c r="G419" s="165" t="s">
        <v>1002</v>
      </c>
      <c r="H419" s="165" t="s">
        <v>2201</v>
      </c>
      <c r="I419" s="165" t="s">
        <v>1002</v>
      </c>
    </row>
    <row r="420" spans="1:9" hidden="1" x14ac:dyDescent="0.35">
      <c r="A420" s="165" t="s">
        <v>665</v>
      </c>
      <c r="B420" s="165" t="s">
        <v>2147</v>
      </c>
      <c r="C420" s="165" t="s">
        <v>2192</v>
      </c>
      <c r="D420" s="165" t="s">
        <v>666</v>
      </c>
      <c r="E420" s="165" t="s">
        <v>2192</v>
      </c>
      <c r="F420" s="165" t="s">
        <v>1205</v>
      </c>
      <c r="G420" s="165" t="s">
        <v>913</v>
      </c>
      <c r="H420" s="165" t="s">
        <v>2202</v>
      </c>
      <c r="I420" s="165" t="s">
        <v>913</v>
      </c>
    </row>
    <row r="421" spans="1:9" hidden="1" x14ac:dyDescent="0.35">
      <c r="A421" s="165" t="s">
        <v>665</v>
      </c>
      <c r="B421" s="165" t="s">
        <v>2147</v>
      </c>
      <c r="C421" s="165" t="s">
        <v>2192</v>
      </c>
      <c r="D421" s="165" t="s">
        <v>666</v>
      </c>
      <c r="E421" s="165" t="s">
        <v>2192</v>
      </c>
      <c r="F421" s="165" t="s">
        <v>1205</v>
      </c>
      <c r="G421" s="165" t="s">
        <v>681</v>
      </c>
      <c r="H421" s="165" t="s">
        <v>2203</v>
      </c>
      <c r="I421" s="165" t="s">
        <v>681</v>
      </c>
    </row>
    <row r="422" spans="1:9" hidden="1" x14ac:dyDescent="0.35">
      <c r="A422" s="165" t="s">
        <v>665</v>
      </c>
      <c r="B422" s="165" t="s">
        <v>2147</v>
      </c>
      <c r="C422" s="165" t="s">
        <v>2204</v>
      </c>
      <c r="D422" s="165" t="s">
        <v>1003</v>
      </c>
      <c r="E422" s="165" t="s">
        <v>2204</v>
      </c>
      <c r="F422" s="165" t="s">
        <v>1205</v>
      </c>
      <c r="G422" s="165" t="s">
        <v>1003</v>
      </c>
      <c r="H422" s="165" t="s">
        <v>2205</v>
      </c>
      <c r="I422" s="165" t="s">
        <v>1003</v>
      </c>
    </row>
    <row r="423" spans="1:9" hidden="1" x14ac:dyDescent="0.35">
      <c r="A423" s="165" t="s">
        <v>665</v>
      </c>
      <c r="B423" s="165" t="s">
        <v>2147</v>
      </c>
      <c r="C423" s="165" t="s">
        <v>2204</v>
      </c>
      <c r="D423" s="165" t="s">
        <v>1003</v>
      </c>
      <c r="E423" s="165" t="s">
        <v>2204</v>
      </c>
      <c r="F423" s="165" t="s">
        <v>1205</v>
      </c>
      <c r="G423" s="165" t="s">
        <v>1004</v>
      </c>
      <c r="H423" s="165" t="s">
        <v>2206</v>
      </c>
      <c r="I423" s="165" t="s">
        <v>1004</v>
      </c>
    </row>
    <row r="424" spans="1:9" hidden="1" x14ac:dyDescent="0.35">
      <c r="A424" s="165" t="s">
        <v>665</v>
      </c>
      <c r="B424" s="165" t="s">
        <v>2147</v>
      </c>
      <c r="C424" s="165" t="s">
        <v>2204</v>
      </c>
      <c r="D424" s="165" t="s">
        <v>1003</v>
      </c>
      <c r="E424" s="165" t="s">
        <v>2204</v>
      </c>
      <c r="F424" s="165" t="s">
        <v>1205</v>
      </c>
      <c r="G424" s="165" t="s">
        <v>1005</v>
      </c>
      <c r="H424" s="165" t="s">
        <v>2207</v>
      </c>
      <c r="I424" s="165" t="s">
        <v>1005</v>
      </c>
    </row>
    <row r="425" spans="1:9" hidden="1" x14ac:dyDescent="0.35">
      <c r="A425" s="165" t="s">
        <v>665</v>
      </c>
      <c r="B425" s="165" t="s">
        <v>2147</v>
      </c>
      <c r="C425" s="165" t="s">
        <v>2204</v>
      </c>
      <c r="D425" s="165" t="s">
        <v>1003</v>
      </c>
      <c r="E425" s="165" t="s">
        <v>2204</v>
      </c>
      <c r="F425" s="165" t="s">
        <v>1205</v>
      </c>
      <c r="G425" s="165" t="s">
        <v>1006</v>
      </c>
      <c r="H425" s="165" t="s">
        <v>2208</v>
      </c>
      <c r="I425" s="165" t="s">
        <v>1006</v>
      </c>
    </row>
    <row r="426" spans="1:9" hidden="1" x14ac:dyDescent="0.35">
      <c r="A426" s="165" t="s">
        <v>665</v>
      </c>
      <c r="B426" s="165" t="s">
        <v>2147</v>
      </c>
      <c r="C426" s="165" t="s">
        <v>2204</v>
      </c>
      <c r="D426" s="165" t="s">
        <v>1003</v>
      </c>
      <c r="E426" s="165" t="s">
        <v>2204</v>
      </c>
      <c r="F426" s="165" t="s">
        <v>1205</v>
      </c>
      <c r="G426" s="165" t="s">
        <v>1007</v>
      </c>
      <c r="H426" s="165" t="s">
        <v>2209</v>
      </c>
      <c r="I426" s="165" t="s">
        <v>1007</v>
      </c>
    </row>
    <row r="427" spans="1:9" hidden="1" x14ac:dyDescent="0.35">
      <c r="A427" s="165" t="s">
        <v>665</v>
      </c>
      <c r="B427" s="165" t="s">
        <v>2147</v>
      </c>
      <c r="C427" s="165" t="s">
        <v>2204</v>
      </c>
      <c r="D427" s="165" t="s">
        <v>1003</v>
      </c>
      <c r="E427" s="165" t="s">
        <v>2204</v>
      </c>
      <c r="F427" s="165" t="s">
        <v>1205</v>
      </c>
      <c r="G427" s="165" t="s">
        <v>1008</v>
      </c>
      <c r="H427" s="165" t="s">
        <v>2210</v>
      </c>
      <c r="I427" s="165" t="s">
        <v>1008</v>
      </c>
    </row>
    <row r="428" spans="1:9" hidden="1" x14ac:dyDescent="0.35">
      <c r="A428" s="165" t="s">
        <v>665</v>
      </c>
      <c r="B428" s="165" t="s">
        <v>2147</v>
      </c>
      <c r="C428" s="165" t="s">
        <v>2204</v>
      </c>
      <c r="D428" s="165" t="s">
        <v>1003</v>
      </c>
      <c r="E428" s="165" t="s">
        <v>2204</v>
      </c>
      <c r="F428" s="165" t="s">
        <v>1205</v>
      </c>
      <c r="G428" s="165" t="s">
        <v>946</v>
      </c>
      <c r="H428" s="165" t="s">
        <v>2211</v>
      </c>
      <c r="I428" s="165" t="s">
        <v>946</v>
      </c>
    </row>
    <row r="429" spans="1:9" hidden="1" x14ac:dyDescent="0.35">
      <c r="A429" s="165" t="s">
        <v>665</v>
      </c>
      <c r="B429" s="165" t="s">
        <v>2147</v>
      </c>
      <c r="C429" s="165" t="s">
        <v>2204</v>
      </c>
      <c r="D429" s="165" t="s">
        <v>1003</v>
      </c>
      <c r="E429" s="165" t="s">
        <v>2204</v>
      </c>
      <c r="F429" s="165" t="s">
        <v>1205</v>
      </c>
      <c r="G429" s="165" t="s">
        <v>1009</v>
      </c>
      <c r="H429" s="165" t="s">
        <v>2212</v>
      </c>
      <c r="I429" s="165" t="s">
        <v>1009</v>
      </c>
    </row>
    <row r="430" spans="1:9" hidden="1" x14ac:dyDescent="0.35">
      <c r="A430" s="165" t="s">
        <v>665</v>
      </c>
      <c r="B430" s="165" t="s">
        <v>2147</v>
      </c>
      <c r="C430" s="165" t="s">
        <v>2204</v>
      </c>
      <c r="D430" s="165" t="s">
        <v>1003</v>
      </c>
      <c r="E430" s="165" t="s">
        <v>2204</v>
      </c>
      <c r="F430" s="165" t="s">
        <v>1205</v>
      </c>
      <c r="G430" s="165" t="s">
        <v>581</v>
      </c>
      <c r="H430" s="165" t="s">
        <v>2213</v>
      </c>
      <c r="I430" s="165" t="s">
        <v>581</v>
      </c>
    </row>
    <row r="431" spans="1:9" hidden="1" x14ac:dyDescent="0.35">
      <c r="A431" s="165" t="s">
        <v>665</v>
      </c>
      <c r="B431" s="165" t="s">
        <v>2147</v>
      </c>
      <c r="C431" s="165" t="s">
        <v>2204</v>
      </c>
      <c r="D431" s="165" t="s">
        <v>1003</v>
      </c>
      <c r="E431" s="165" t="s">
        <v>2204</v>
      </c>
      <c r="F431" s="165" t="s">
        <v>1205</v>
      </c>
      <c r="G431" s="165" t="s">
        <v>1010</v>
      </c>
      <c r="H431" s="165" t="s">
        <v>2214</v>
      </c>
      <c r="I431" s="165" t="s">
        <v>1010</v>
      </c>
    </row>
    <row r="432" spans="1:9" hidden="1" x14ac:dyDescent="0.35">
      <c r="A432" s="165" t="s">
        <v>665</v>
      </c>
      <c r="B432" s="165" t="s">
        <v>2147</v>
      </c>
      <c r="C432" s="165" t="s">
        <v>2204</v>
      </c>
      <c r="D432" s="165" t="s">
        <v>1003</v>
      </c>
      <c r="E432" s="165" t="s">
        <v>2204</v>
      </c>
      <c r="F432" s="165" t="s">
        <v>1205</v>
      </c>
      <c r="G432" s="165" t="s">
        <v>1011</v>
      </c>
      <c r="H432" s="165" t="s">
        <v>2215</v>
      </c>
      <c r="I432" s="165" t="s">
        <v>1011</v>
      </c>
    </row>
    <row r="433" spans="1:9" hidden="1" x14ac:dyDescent="0.35">
      <c r="A433" s="165" t="s">
        <v>665</v>
      </c>
      <c r="B433" s="165" t="s">
        <v>2147</v>
      </c>
      <c r="C433" s="165" t="s">
        <v>2204</v>
      </c>
      <c r="D433" s="165" t="s">
        <v>1003</v>
      </c>
      <c r="E433" s="165" t="s">
        <v>2204</v>
      </c>
      <c r="F433" s="165" t="s">
        <v>1205</v>
      </c>
      <c r="G433" s="165" t="s">
        <v>1012</v>
      </c>
      <c r="H433" s="165" t="s">
        <v>2216</v>
      </c>
      <c r="I433" s="165" t="s">
        <v>1012</v>
      </c>
    </row>
    <row r="434" spans="1:9" hidden="1" x14ac:dyDescent="0.35">
      <c r="A434" s="165" t="s">
        <v>665</v>
      </c>
      <c r="B434" s="165" t="s">
        <v>2147</v>
      </c>
      <c r="C434" s="165" t="s">
        <v>2204</v>
      </c>
      <c r="D434" s="165" t="s">
        <v>1003</v>
      </c>
      <c r="E434" s="165" t="s">
        <v>2204</v>
      </c>
      <c r="F434" s="165" t="s">
        <v>1205</v>
      </c>
      <c r="G434" s="165" t="s">
        <v>559</v>
      </c>
      <c r="H434" s="165" t="s">
        <v>2217</v>
      </c>
      <c r="I434" s="165" t="s">
        <v>559</v>
      </c>
    </row>
    <row r="435" spans="1:9" hidden="1" x14ac:dyDescent="0.35">
      <c r="A435" s="165" t="s">
        <v>665</v>
      </c>
      <c r="B435" s="165" t="s">
        <v>2147</v>
      </c>
      <c r="C435" s="165" t="s">
        <v>2204</v>
      </c>
      <c r="D435" s="165" t="s">
        <v>1003</v>
      </c>
      <c r="E435" s="165" t="s">
        <v>2204</v>
      </c>
      <c r="F435" s="165" t="s">
        <v>1205</v>
      </c>
      <c r="G435" s="165" t="s">
        <v>1013</v>
      </c>
      <c r="H435" s="165" t="s">
        <v>2218</v>
      </c>
      <c r="I435" s="165" t="s">
        <v>1013</v>
      </c>
    </row>
    <row r="436" spans="1:9" hidden="1" x14ac:dyDescent="0.35">
      <c r="A436" s="165" t="s">
        <v>665</v>
      </c>
      <c r="B436" s="165" t="s">
        <v>2147</v>
      </c>
      <c r="C436" s="165" t="s">
        <v>2219</v>
      </c>
      <c r="D436" s="165" t="s">
        <v>1018</v>
      </c>
      <c r="E436" s="165" t="s">
        <v>2219</v>
      </c>
      <c r="F436" s="165" t="s">
        <v>1205</v>
      </c>
      <c r="G436" s="165" t="s">
        <v>1019</v>
      </c>
      <c r="H436" s="165" t="s">
        <v>2220</v>
      </c>
      <c r="I436" s="165" t="s">
        <v>1019</v>
      </c>
    </row>
    <row r="437" spans="1:9" hidden="1" x14ac:dyDescent="0.35">
      <c r="A437" s="165" t="s">
        <v>665</v>
      </c>
      <c r="B437" s="165" t="s">
        <v>2147</v>
      </c>
      <c r="C437" s="165" t="s">
        <v>2219</v>
      </c>
      <c r="D437" s="165" t="s">
        <v>1018</v>
      </c>
      <c r="E437" s="165" t="s">
        <v>2219</v>
      </c>
      <c r="F437" s="165" t="s">
        <v>1205</v>
      </c>
      <c r="G437" s="165" t="s">
        <v>1020</v>
      </c>
      <c r="H437" s="165" t="s">
        <v>2221</v>
      </c>
      <c r="I437" s="165" t="s">
        <v>1020</v>
      </c>
    </row>
    <row r="438" spans="1:9" hidden="1" x14ac:dyDescent="0.35">
      <c r="A438" s="165" t="s">
        <v>665</v>
      </c>
      <c r="B438" s="165" t="s">
        <v>2147</v>
      </c>
      <c r="C438" s="165" t="s">
        <v>2219</v>
      </c>
      <c r="D438" s="165" t="s">
        <v>1018</v>
      </c>
      <c r="E438" s="165" t="s">
        <v>2219</v>
      </c>
      <c r="F438" s="165" t="s">
        <v>1205</v>
      </c>
      <c r="G438" s="165" t="s">
        <v>1021</v>
      </c>
      <c r="H438" s="165" t="s">
        <v>2222</v>
      </c>
      <c r="I438" s="165" t="s">
        <v>1021</v>
      </c>
    </row>
    <row r="439" spans="1:9" hidden="1" x14ac:dyDescent="0.35">
      <c r="A439" s="165" t="s">
        <v>665</v>
      </c>
      <c r="B439" s="165" t="s">
        <v>2147</v>
      </c>
      <c r="C439" s="165" t="s">
        <v>2219</v>
      </c>
      <c r="D439" s="165" t="s">
        <v>1018</v>
      </c>
      <c r="E439" s="165" t="s">
        <v>2219</v>
      </c>
      <c r="F439" s="165" t="s">
        <v>1205</v>
      </c>
      <c r="G439" s="165" t="s">
        <v>578</v>
      </c>
      <c r="H439" s="165" t="s">
        <v>2223</v>
      </c>
      <c r="I439" s="165" t="s">
        <v>578</v>
      </c>
    </row>
    <row r="440" spans="1:9" hidden="1" x14ac:dyDescent="0.35">
      <c r="A440" s="165" t="s">
        <v>665</v>
      </c>
      <c r="B440" s="165" t="s">
        <v>2147</v>
      </c>
      <c r="C440" s="165" t="s">
        <v>2219</v>
      </c>
      <c r="D440" s="165" t="s">
        <v>1018</v>
      </c>
      <c r="E440" s="165" t="s">
        <v>2219</v>
      </c>
      <c r="F440" s="165" t="s">
        <v>1205</v>
      </c>
      <c r="G440" s="165" t="s">
        <v>1022</v>
      </c>
      <c r="H440" s="165" t="s">
        <v>2224</v>
      </c>
      <c r="I440" s="165" t="s">
        <v>1022</v>
      </c>
    </row>
    <row r="441" spans="1:9" hidden="1" x14ac:dyDescent="0.35">
      <c r="A441" s="165" t="s">
        <v>665</v>
      </c>
      <c r="B441" s="165" t="s">
        <v>2147</v>
      </c>
      <c r="C441" s="165" t="s">
        <v>2219</v>
      </c>
      <c r="D441" s="165" t="s">
        <v>1018</v>
      </c>
      <c r="E441" s="165" t="s">
        <v>2219</v>
      </c>
      <c r="F441" s="165" t="s">
        <v>1205</v>
      </c>
      <c r="G441" s="165" t="s">
        <v>1023</v>
      </c>
      <c r="H441" s="165" t="s">
        <v>2225</v>
      </c>
      <c r="I441" s="165" t="s">
        <v>1023</v>
      </c>
    </row>
    <row r="442" spans="1:9" hidden="1" x14ac:dyDescent="0.35">
      <c r="A442" s="165" t="s">
        <v>665</v>
      </c>
      <c r="B442" s="165" t="s">
        <v>2147</v>
      </c>
      <c r="C442" s="165" t="s">
        <v>2219</v>
      </c>
      <c r="D442" s="165" t="s">
        <v>1018</v>
      </c>
      <c r="E442" s="165" t="s">
        <v>2219</v>
      </c>
      <c r="F442" s="165" t="s">
        <v>1205</v>
      </c>
      <c r="G442" s="165" t="s">
        <v>1024</v>
      </c>
      <c r="H442" s="165" t="s">
        <v>2226</v>
      </c>
      <c r="I442" s="165" t="s">
        <v>1024</v>
      </c>
    </row>
    <row r="443" spans="1:9" hidden="1" x14ac:dyDescent="0.35">
      <c r="A443" s="165" t="s">
        <v>665</v>
      </c>
      <c r="B443" s="165" t="s">
        <v>2147</v>
      </c>
      <c r="C443" s="165" t="s">
        <v>2219</v>
      </c>
      <c r="D443" s="165" t="s">
        <v>1018</v>
      </c>
      <c r="E443" s="165" t="s">
        <v>2219</v>
      </c>
      <c r="F443" s="165" t="s">
        <v>1205</v>
      </c>
      <c r="G443" s="165" t="s">
        <v>1025</v>
      </c>
      <c r="H443" s="165" t="s">
        <v>2227</v>
      </c>
      <c r="I443" s="165" t="s">
        <v>1025</v>
      </c>
    </row>
    <row r="444" spans="1:9" hidden="1" x14ac:dyDescent="0.35">
      <c r="A444" s="165" t="s">
        <v>665</v>
      </c>
      <c r="B444" s="165" t="s">
        <v>2147</v>
      </c>
      <c r="C444" s="165" t="s">
        <v>2219</v>
      </c>
      <c r="D444" s="165" t="s">
        <v>1018</v>
      </c>
      <c r="E444" s="165" t="s">
        <v>2219</v>
      </c>
      <c r="F444" s="165" t="s">
        <v>1205</v>
      </c>
      <c r="G444" s="165" t="s">
        <v>1026</v>
      </c>
      <c r="H444" s="165" t="s">
        <v>2228</v>
      </c>
      <c r="I444" s="165" t="s">
        <v>1026</v>
      </c>
    </row>
    <row r="445" spans="1:9" hidden="1" x14ac:dyDescent="0.35">
      <c r="A445" s="165" t="s">
        <v>665</v>
      </c>
      <c r="B445" s="165" t="s">
        <v>2147</v>
      </c>
      <c r="C445" s="165" t="s">
        <v>2219</v>
      </c>
      <c r="D445" s="165" t="s">
        <v>1018</v>
      </c>
      <c r="E445" s="165" t="s">
        <v>2219</v>
      </c>
      <c r="F445" s="165" t="s">
        <v>1205</v>
      </c>
      <c r="G445" s="165" t="s">
        <v>1027</v>
      </c>
      <c r="H445" s="165" t="s">
        <v>2229</v>
      </c>
      <c r="I445" s="165" t="s">
        <v>1027</v>
      </c>
    </row>
    <row r="446" spans="1:9" hidden="1" x14ac:dyDescent="0.35">
      <c r="A446" s="165" t="s">
        <v>665</v>
      </c>
      <c r="B446" s="165" t="s">
        <v>2147</v>
      </c>
      <c r="C446" s="165" t="s">
        <v>2219</v>
      </c>
      <c r="D446" s="165" t="s">
        <v>1018</v>
      </c>
      <c r="E446" s="165" t="s">
        <v>2219</v>
      </c>
      <c r="F446" s="165" t="s">
        <v>1205</v>
      </c>
      <c r="G446" s="165" t="s">
        <v>1028</v>
      </c>
      <c r="H446" s="165" t="s">
        <v>2230</v>
      </c>
      <c r="I446" s="165" t="s">
        <v>1028</v>
      </c>
    </row>
    <row r="447" spans="1:9" hidden="1" x14ac:dyDescent="0.35">
      <c r="A447" s="165" t="s">
        <v>665</v>
      </c>
      <c r="B447" s="165" t="s">
        <v>2147</v>
      </c>
      <c r="C447" s="165" t="s">
        <v>2219</v>
      </c>
      <c r="D447" s="165" t="s">
        <v>1018</v>
      </c>
      <c r="E447" s="165" t="s">
        <v>2219</v>
      </c>
      <c r="F447" s="165" t="s">
        <v>1205</v>
      </c>
      <c r="G447" s="165" t="s">
        <v>640</v>
      </c>
      <c r="H447" s="165" t="s">
        <v>2231</v>
      </c>
      <c r="I447" s="165" t="s">
        <v>640</v>
      </c>
    </row>
    <row r="448" spans="1:9" hidden="1" x14ac:dyDescent="0.35">
      <c r="A448" s="165" t="s">
        <v>665</v>
      </c>
      <c r="B448" s="165" t="s">
        <v>2147</v>
      </c>
      <c r="C448" s="165" t="s">
        <v>2219</v>
      </c>
      <c r="D448" s="165" t="s">
        <v>1018</v>
      </c>
      <c r="E448" s="165" t="s">
        <v>2219</v>
      </c>
      <c r="F448" s="165" t="s">
        <v>1205</v>
      </c>
      <c r="G448" s="165" t="s">
        <v>1029</v>
      </c>
      <c r="H448" s="165" t="s">
        <v>2232</v>
      </c>
      <c r="I448" s="165" t="s">
        <v>1029</v>
      </c>
    </row>
    <row r="449" spans="1:9" hidden="1" x14ac:dyDescent="0.35">
      <c r="A449" s="165" t="s">
        <v>665</v>
      </c>
      <c r="B449" s="165" t="s">
        <v>2147</v>
      </c>
      <c r="C449" s="165" t="s">
        <v>2219</v>
      </c>
      <c r="D449" s="165" t="s">
        <v>1018</v>
      </c>
      <c r="E449" s="165" t="s">
        <v>2219</v>
      </c>
      <c r="F449" s="165" t="s">
        <v>1205</v>
      </c>
      <c r="G449" s="165" t="s">
        <v>1030</v>
      </c>
      <c r="H449" s="165" t="s">
        <v>2233</v>
      </c>
      <c r="I449" s="165" t="s">
        <v>1030</v>
      </c>
    </row>
    <row r="450" spans="1:9" hidden="1" x14ac:dyDescent="0.35">
      <c r="A450" s="165" t="s">
        <v>665</v>
      </c>
      <c r="B450" s="165" t="s">
        <v>2147</v>
      </c>
      <c r="C450" s="165" t="s">
        <v>2219</v>
      </c>
      <c r="D450" s="165" t="s">
        <v>1018</v>
      </c>
      <c r="E450" s="165" t="s">
        <v>2219</v>
      </c>
      <c r="F450" s="165" t="s">
        <v>1205</v>
      </c>
      <c r="G450" s="165" t="s">
        <v>1031</v>
      </c>
      <c r="H450" s="165" t="s">
        <v>2234</v>
      </c>
      <c r="I450" s="165" t="s">
        <v>1031</v>
      </c>
    </row>
    <row r="451" spans="1:9" hidden="1" x14ac:dyDescent="0.35">
      <c r="A451" s="165" t="s">
        <v>665</v>
      </c>
      <c r="B451" s="165" t="s">
        <v>2147</v>
      </c>
      <c r="C451" s="165" t="s">
        <v>2219</v>
      </c>
      <c r="D451" s="165" t="s">
        <v>1018</v>
      </c>
      <c r="E451" s="165" t="s">
        <v>2219</v>
      </c>
      <c r="F451" s="165" t="s">
        <v>1205</v>
      </c>
      <c r="G451" s="165" t="s">
        <v>1032</v>
      </c>
      <c r="H451" s="165" t="s">
        <v>2235</v>
      </c>
      <c r="I451" s="165" t="s">
        <v>1032</v>
      </c>
    </row>
    <row r="452" spans="1:9" hidden="1" x14ac:dyDescent="0.35">
      <c r="A452" s="165" t="s">
        <v>665</v>
      </c>
      <c r="B452" s="165" t="s">
        <v>2147</v>
      </c>
      <c r="C452" s="165" t="s">
        <v>2219</v>
      </c>
      <c r="D452" s="165" t="s">
        <v>1018</v>
      </c>
      <c r="E452" s="165" t="s">
        <v>2219</v>
      </c>
      <c r="F452" s="165" t="s">
        <v>1205</v>
      </c>
      <c r="G452" s="165" t="s">
        <v>1033</v>
      </c>
      <c r="H452" s="165" t="s">
        <v>2236</v>
      </c>
      <c r="I452" s="165" t="s">
        <v>1033</v>
      </c>
    </row>
    <row r="453" spans="1:9" hidden="1" x14ac:dyDescent="0.35">
      <c r="A453" s="165" t="s">
        <v>665</v>
      </c>
      <c r="B453" s="165" t="s">
        <v>2147</v>
      </c>
      <c r="C453" s="165" t="s">
        <v>2237</v>
      </c>
      <c r="D453" s="165" t="s">
        <v>1014</v>
      </c>
      <c r="E453" s="165" t="s">
        <v>2237</v>
      </c>
      <c r="F453" s="165" t="s">
        <v>1205</v>
      </c>
      <c r="G453" s="165" t="s">
        <v>1014</v>
      </c>
      <c r="H453" s="165" t="s">
        <v>2238</v>
      </c>
      <c r="I453" s="165" t="s">
        <v>1014</v>
      </c>
    </row>
    <row r="454" spans="1:9" hidden="1" x14ac:dyDescent="0.35">
      <c r="A454" s="165" t="s">
        <v>665</v>
      </c>
      <c r="B454" s="165" t="s">
        <v>2147</v>
      </c>
      <c r="C454" s="165" t="s">
        <v>2237</v>
      </c>
      <c r="D454" s="165" t="s">
        <v>1014</v>
      </c>
      <c r="E454" s="165" t="s">
        <v>2237</v>
      </c>
      <c r="F454" s="165" t="s">
        <v>1205</v>
      </c>
      <c r="G454" s="165" t="s">
        <v>549</v>
      </c>
      <c r="H454" s="165" t="s">
        <v>2239</v>
      </c>
      <c r="I454" s="165" t="s">
        <v>549</v>
      </c>
    </row>
    <row r="455" spans="1:9" hidden="1" x14ac:dyDescent="0.35">
      <c r="A455" s="165" t="s">
        <v>665</v>
      </c>
      <c r="B455" s="165" t="s">
        <v>2147</v>
      </c>
      <c r="C455" s="165" t="s">
        <v>2237</v>
      </c>
      <c r="D455" s="165" t="s">
        <v>1014</v>
      </c>
      <c r="E455" s="165" t="s">
        <v>2237</v>
      </c>
      <c r="F455" s="165" t="s">
        <v>1205</v>
      </c>
      <c r="G455" s="165" t="s">
        <v>1015</v>
      </c>
      <c r="H455" s="165" t="s">
        <v>2240</v>
      </c>
      <c r="I455" s="165" t="s">
        <v>1015</v>
      </c>
    </row>
    <row r="456" spans="1:9" hidden="1" x14ac:dyDescent="0.35">
      <c r="A456" s="165" t="s">
        <v>665</v>
      </c>
      <c r="B456" s="165" t="s">
        <v>2147</v>
      </c>
      <c r="C456" s="165" t="s">
        <v>2237</v>
      </c>
      <c r="D456" s="165" t="s">
        <v>1014</v>
      </c>
      <c r="E456" s="165" t="s">
        <v>2237</v>
      </c>
      <c r="F456" s="165" t="s">
        <v>1205</v>
      </c>
      <c r="G456" s="165" t="s">
        <v>1016</v>
      </c>
      <c r="H456" s="165" t="s">
        <v>2241</v>
      </c>
      <c r="I456" s="165" t="s">
        <v>1016</v>
      </c>
    </row>
    <row r="457" spans="1:9" hidden="1" x14ac:dyDescent="0.35">
      <c r="A457" s="165" t="s">
        <v>665</v>
      </c>
      <c r="B457" s="165" t="s">
        <v>2147</v>
      </c>
      <c r="C457" s="165" t="s">
        <v>2237</v>
      </c>
      <c r="D457" s="165" t="s">
        <v>1014</v>
      </c>
      <c r="E457" s="165" t="s">
        <v>2237</v>
      </c>
      <c r="F457" s="165" t="s">
        <v>1205</v>
      </c>
      <c r="G457" s="165" t="s">
        <v>1017</v>
      </c>
      <c r="H457" s="165" t="s">
        <v>2242</v>
      </c>
      <c r="I457" s="165" t="s">
        <v>1017</v>
      </c>
    </row>
  </sheetData>
  <autoFilter ref="A1:I457" xr:uid="{0C6C8E7C-446A-4C7A-9EFF-34F05EDB37DE}">
    <filterColumn colId="0">
      <filters>
        <filter val="Vatovavy Fitovinany"/>
      </filters>
    </filterColumn>
  </autoFilter>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A8DBF-3E46-44B4-8907-F2B2991250CE}">
  <sheetPr>
    <outlinePr summaryBelow="0" summaryRight="0"/>
  </sheetPr>
  <dimension ref="A1:J1587"/>
  <sheetViews>
    <sheetView workbookViewId="0">
      <selection activeCell="E2" sqref="E2"/>
    </sheetView>
  </sheetViews>
  <sheetFormatPr defaultColWidth="8.81640625" defaultRowHeight="12.5" x14ac:dyDescent="0.25"/>
  <cols>
    <col min="1" max="1" width="8.7265625" style="164"/>
    <col min="2" max="2" width="16.54296875" style="164" bestFit="1" customWidth="1"/>
    <col min="3" max="3" width="13.26953125" style="164" bestFit="1" customWidth="1"/>
    <col min="4" max="4" width="24.54296875" style="164" bestFit="1" customWidth="1"/>
    <col min="5" max="5" width="13.26953125" style="164" bestFit="1" customWidth="1"/>
    <col min="6" max="6" width="11.54296875" style="164" bestFit="1" customWidth="1"/>
    <col min="7" max="7" width="28.453125" style="164" customWidth="1"/>
    <col min="8" max="8" width="13.26953125" style="164" bestFit="1" customWidth="1"/>
    <col min="9" max="255" width="8.7265625" style="164"/>
    <col min="256" max="256" width="13.26953125" style="164" bestFit="1" customWidth="1"/>
    <col min="257" max="257" width="10.7265625" style="164" bestFit="1" customWidth="1"/>
    <col min="258" max="258" width="13.26953125" style="164" bestFit="1" customWidth="1"/>
    <col min="259" max="259" width="16.54296875" style="164" bestFit="1" customWidth="1"/>
    <col min="260" max="260" width="13.26953125" style="164" bestFit="1" customWidth="1"/>
    <col min="261" max="261" width="24.54296875" style="164" bestFit="1" customWidth="1"/>
    <col min="262" max="262" width="11.54296875" style="164" bestFit="1" customWidth="1"/>
    <col min="263" max="263" width="13.26953125" style="164" bestFit="1" customWidth="1"/>
    <col min="264" max="264" width="28.453125" style="164" bestFit="1" customWidth="1"/>
    <col min="265" max="511" width="8.7265625" style="164"/>
    <col min="512" max="512" width="13.26953125" style="164" bestFit="1" customWidth="1"/>
    <col min="513" max="513" width="10.7265625" style="164" bestFit="1" customWidth="1"/>
    <col min="514" max="514" width="13.26953125" style="164" bestFit="1" customWidth="1"/>
    <col min="515" max="515" width="16.54296875" style="164" bestFit="1" customWidth="1"/>
    <col min="516" max="516" width="13.26953125" style="164" bestFit="1" customWidth="1"/>
    <col min="517" max="517" width="24.54296875" style="164" bestFit="1" customWidth="1"/>
    <col min="518" max="518" width="11.54296875" style="164" bestFit="1" customWidth="1"/>
    <col min="519" max="519" width="13.26953125" style="164" bestFit="1" customWidth="1"/>
    <col min="520" max="520" width="28.453125" style="164" bestFit="1" customWidth="1"/>
    <col min="521" max="767" width="8.7265625" style="164"/>
    <col min="768" max="768" width="13.26953125" style="164" bestFit="1" customWidth="1"/>
    <col min="769" max="769" width="10.7265625" style="164" bestFit="1" customWidth="1"/>
    <col min="770" max="770" width="13.26953125" style="164" bestFit="1" customWidth="1"/>
    <col min="771" max="771" width="16.54296875" style="164" bestFit="1" customWidth="1"/>
    <col min="772" max="772" width="13.26953125" style="164" bestFit="1" customWidth="1"/>
    <col min="773" max="773" width="24.54296875" style="164" bestFit="1" customWidth="1"/>
    <col min="774" max="774" width="11.54296875" style="164" bestFit="1" customWidth="1"/>
    <col min="775" max="775" width="13.26953125" style="164" bestFit="1" customWidth="1"/>
    <col min="776" max="776" width="28.453125" style="164" bestFit="1" customWidth="1"/>
    <col min="777" max="1023" width="8.7265625" style="164"/>
    <col min="1024" max="1024" width="13.26953125" style="164" bestFit="1" customWidth="1"/>
    <col min="1025" max="1025" width="10.7265625" style="164" bestFit="1" customWidth="1"/>
    <col min="1026" max="1026" width="13.26953125" style="164" bestFit="1" customWidth="1"/>
    <col min="1027" max="1027" width="16.54296875" style="164" bestFit="1" customWidth="1"/>
    <col min="1028" max="1028" width="13.26953125" style="164" bestFit="1" customWidth="1"/>
    <col min="1029" max="1029" width="24.54296875" style="164" bestFit="1" customWidth="1"/>
    <col min="1030" max="1030" width="11.54296875" style="164" bestFit="1" customWidth="1"/>
    <col min="1031" max="1031" width="13.26953125" style="164" bestFit="1" customWidth="1"/>
    <col min="1032" max="1032" width="28.453125" style="164" bestFit="1" customWidth="1"/>
    <col min="1033" max="1279" width="8.7265625" style="164"/>
    <col min="1280" max="1280" width="13.26953125" style="164" bestFit="1" customWidth="1"/>
    <col min="1281" max="1281" width="10.7265625" style="164" bestFit="1" customWidth="1"/>
    <col min="1282" max="1282" width="13.26953125" style="164" bestFit="1" customWidth="1"/>
    <col min="1283" max="1283" width="16.54296875" style="164" bestFit="1" customWidth="1"/>
    <col min="1284" max="1284" width="13.26953125" style="164" bestFit="1" customWidth="1"/>
    <col min="1285" max="1285" width="24.54296875" style="164" bestFit="1" customWidth="1"/>
    <col min="1286" max="1286" width="11.54296875" style="164" bestFit="1" customWidth="1"/>
    <col min="1287" max="1287" width="13.26953125" style="164" bestFit="1" customWidth="1"/>
    <col min="1288" max="1288" width="28.453125" style="164" bestFit="1" customWidth="1"/>
    <col min="1289" max="1535" width="8.7265625" style="164"/>
    <col min="1536" max="1536" width="13.26953125" style="164" bestFit="1" customWidth="1"/>
    <col min="1537" max="1537" width="10.7265625" style="164" bestFit="1" customWidth="1"/>
    <col min="1538" max="1538" width="13.26953125" style="164" bestFit="1" customWidth="1"/>
    <col min="1539" max="1539" width="16.54296875" style="164" bestFit="1" customWidth="1"/>
    <col min="1540" max="1540" width="13.26953125" style="164" bestFit="1" customWidth="1"/>
    <col min="1541" max="1541" width="24.54296875" style="164" bestFit="1" customWidth="1"/>
    <col min="1542" max="1542" width="11.54296875" style="164" bestFit="1" customWidth="1"/>
    <col min="1543" max="1543" width="13.26953125" style="164" bestFit="1" customWidth="1"/>
    <col min="1544" max="1544" width="28.453125" style="164" bestFit="1" customWidth="1"/>
    <col min="1545" max="1791" width="8.7265625" style="164"/>
    <col min="1792" max="1792" width="13.26953125" style="164" bestFit="1" customWidth="1"/>
    <col min="1793" max="1793" width="10.7265625" style="164" bestFit="1" customWidth="1"/>
    <col min="1794" max="1794" width="13.26953125" style="164" bestFit="1" customWidth="1"/>
    <col min="1795" max="1795" width="16.54296875" style="164" bestFit="1" customWidth="1"/>
    <col min="1796" max="1796" width="13.26953125" style="164" bestFit="1" customWidth="1"/>
    <col min="1797" max="1797" width="24.54296875" style="164" bestFit="1" customWidth="1"/>
    <col min="1798" max="1798" width="11.54296875" style="164" bestFit="1" customWidth="1"/>
    <col min="1799" max="1799" width="13.26953125" style="164" bestFit="1" customWidth="1"/>
    <col min="1800" max="1800" width="28.453125" style="164" bestFit="1" customWidth="1"/>
    <col min="1801" max="2047" width="8.7265625" style="164"/>
    <col min="2048" max="2048" width="13.26953125" style="164" bestFit="1" customWidth="1"/>
    <col min="2049" max="2049" width="10.7265625" style="164" bestFit="1" customWidth="1"/>
    <col min="2050" max="2050" width="13.26953125" style="164" bestFit="1" customWidth="1"/>
    <col min="2051" max="2051" width="16.54296875" style="164" bestFit="1" customWidth="1"/>
    <col min="2052" max="2052" width="13.26953125" style="164" bestFit="1" customWidth="1"/>
    <col min="2053" max="2053" width="24.54296875" style="164" bestFit="1" customWidth="1"/>
    <col min="2054" max="2054" width="11.54296875" style="164" bestFit="1" customWidth="1"/>
    <col min="2055" max="2055" width="13.26953125" style="164" bestFit="1" customWidth="1"/>
    <col min="2056" max="2056" width="28.453125" style="164" bestFit="1" customWidth="1"/>
    <col min="2057" max="2303" width="8.7265625" style="164"/>
    <col min="2304" max="2304" width="13.26953125" style="164" bestFit="1" customWidth="1"/>
    <col min="2305" max="2305" width="10.7265625" style="164" bestFit="1" customWidth="1"/>
    <col min="2306" max="2306" width="13.26953125" style="164" bestFit="1" customWidth="1"/>
    <col min="2307" max="2307" width="16.54296875" style="164" bestFit="1" customWidth="1"/>
    <col min="2308" max="2308" width="13.26953125" style="164" bestFit="1" customWidth="1"/>
    <col min="2309" max="2309" width="24.54296875" style="164" bestFit="1" customWidth="1"/>
    <col min="2310" max="2310" width="11.54296875" style="164" bestFit="1" customWidth="1"/>
    <col min="2311" max="2311" width="13.26953125" style="164" bestFit="1" customWidth="1"/>
    <col min="2312" max="2312" width="28.453125" style="164" bestFit="1" customWidth="1"/>
    <col min="2313" max="2559" width="8.7265625" style="164"/>
    <col min="2560" max="2560" width="13.26953125" style="164" bestFit="1" customWidth="1"/>
    <col min="2561" max="2561" width="10.7265625" style="164" bestFit="1" customWidth="1"/>
    <col min="2562" max="2562" width="13.26953125" style="164" bestFit="1" customWidth="1"/>
    <col min="2563" max="2563" width="16.54296875" style="164" bestFit="1" customWidth="1"/>
    <col min="2564" max="2564" width="13.26953125" style="164" bestFit="1" customWidth="1"/>
    <col min="2565" max="2565" width="24.54296875" style="164" bestFit="1" customWidth="1"/>
    <col min="2566" max="2566" width="11.54296875" style="164" bestFit="1" customWidth="1"/>
    <col min="2567" max="2567" width="13.26953125" style="164" bestFit="1" customWidth="1"/>
    <col min="2568" max="2568" width="28.453125" style="164" bestFit="1" customWidth="1"/>
    <col min="2569" max="2815" width="8.7265625" style="164"/>
    <col min="2816" max="2816" width="13.26953125" style="164" bestFit="1" customWidth="1"/>
    <col min="2817" max="2817" width="10.7265625" style="164" bestFit="1" customWidth="1"/>
    <col min="2818" max="2818" width="13.26953125" style="164" bestFit="1" customWidth="1"/>
    <col min="2819" max="2819" width="16.54296875" style="164" bestFit="1" customWidth="1"/>
    <col min="2820" max="2820" width="13.26953125" style="164" bestFit="1" customWidth="1"/>
    <col min="2821" max="2821" width="24.54296875" style="164" bestFit="1" customWidth="1"/>
    <col min="2822" max="2822" width="11.54296875" style="164" bestFit="1" customWidth="1"/>
    <col min="2823" max="2823" width="13.26953125" style="164" bestFit="1" customWidth="1"/>
    <col min="2824" max="2824" width="28.453125" style="164" bestFit="1" customWidth="1"/>
    <col min="2825" max="3071" width="8.7265625" style="164"/>
    <col min="3072" max="3072" width="13.26953125" style="164" bestFit="1" customWidth="1"/>
    <col min="3073" max="3073" width="10.7265625" style="164" bestFit="1" customWidth="1"/>
    <col min="3074" max="3074" width="13.26953125" style="164" bestFit="1" customWidth="1"/>
    <col min="3075" max="3075" width="16.54296875" style="164" bestFit="1" customWidth="1"/>
    <col min="3076" max="3076" width="13.26953125" style="164" bestFit="1" customWidth="1"/>
    <col min="3077" max="3077" width="24.54296875" style="164" bestFit="1" customWidth="1"/>
    <col min="3078" max="3078" width="11.54296875" style="164" bestFit="1" customWidth="1"/>
    <col min="3079" max="3079" width="13.26953125" style="164" bestFit="1" customWidth="1"/>
    <col min="3080" max="3080" width="28.453125" style="164" bestFit="1" customWidth="1"/>
    <col min="3081" max="3327" width="8.7265625" style="164"/>
    <col min="3328" max="3328" width="13.26953125" style="164" bestFit="1" customWidth="1"/>
    <col min="3329" max="3329" width="10.7265625" style="164" bestFit="1" customWidth="1"/>
    <col min="3330" max="3330" width="13.26953125" style="164" bestFit="1" customWidth="1"/>
    <col min="3331" max="3331" width="16.54296875" style="164" bestFit="1" customWidth="1"/>
    <col min="3332" max="3332" width="13.26953125" style="164" bestFit="1" customWidth="1"/>
    <col min="3333" max="3333" width="24.54296875" style="164" bestFit="1" customWidth="1"/>
    <col min="3334" max="3334" width="11.54296875" style="164" bestFit="1" customWidth="1"/>
    <col min="3335" max="3335" width="13.26953125" style="164" bestFit="1" customWidth="1"/>
    <col min="3336" max="3336" width="28.453125" style="164" bestFit="1" customWidth="1"/>
    <col min="3337" max="3583" width="8.7265625" style="164"/>
    <col min="3584" max="3584" width="13.26953125" style="164" bestFit="1" customWidth="1"/>
    <col min="3585" max="3585" width="10.7265625" style="164" bestFit="1" customWidth="1"/>
    <col min="3586" max="3586" width="13.26953125" style="164" bestFit="1" customWidth="1"/>
    <col min="3587" max="3587" width="16.54296875" style="164" bestFit="1" customWidth="1"/>
    <col min="3588" max="3588" width="13.26953125" style="164" bestFit="1" customWidth="1"/>
    <col min="3589" max="3589" width="24.54296875" style="164" bestFit="1" customWidth="1"/>
    <col min="3590" max="3590" width="11.54296875" style="164" bestFit="1" customWidth="1"/>
    <col min="3591" max="3591" width="13.26953125" style="164" bestFit="1" customWidth="1"/>
    <col min="3592" max="3592" width="28.453125" style="164" bestFit="1" customWidth="1"/>
    <col min="3593" max="3839" width="8.7265625" style="164"/>
    <col min="3840" max="3840" width="13.26953125" style="164" bestFit="1" customWidth="1"/>
    <col min="3841" max="3841" width="10.7265625" style="164" bestFit="1" customWidth="1"/>
    <col min="3842" max="3842" width="13.26953125" style="164" bestFit="1" customWidth="1"/>
    <col min="3843" max="3843" width="16.54296875" style="164" bestFit="1" customWidth="1"/>
    <col min="3844" max="3844" width="13.26953125" style="164" bestFit="1" customWidth="1"/>
    <col min="3845" max="3845" width="24.54296875" style="164" bestFit="1" customWidth="1"/>
    <col min="3846" max="3846" width="11.54296875" style="164" bestFit="1" customWidth="1"/>
    <col min="3847" max="3847" width="13.26953125" style="164" bestFit="1" customWidth="1"/>
    <col min="3848" max="3848" width="28.453125" style="164" bestFit="1" customWidth="1"/>
    <col min="3849" max="4095" width="8.7265625" style="164"/>
    <col min="4096" max="4096" width="13.26953125" style="164" bestFit="1" customWidth="1"/>
    <col min="4097" max="4097" width="10.7265625" style="164" bestFit="1" customWidth="1"/>
    <col min="4098" max="4098" width="13.26953125" style="164" bestFit="1" customWidth="1"/>
    <col min="4099" max="4099" width="16.54296875" style="164" bestFit="1" customWidth="1"/>
    <col min="4100" max="4100" width="13.26953125" style="164" bestFit="1" customWidth="1"/>
    <col min="4101" max="4101" width="24.54296875" style="164" bestFit="1" customWidth="1"/>
    <col min="4102" max="4102" width="11.54296875" style="164" bestFit="1" customWidth="1"/>
    <col min="4103" max="4103" width="13.26953125" style="164" bestFit="1" customWidth="1"/>
    <col min="4104" max="4104" width="28.453125" style="164" bestFit="1" customWidth="1"/>
    <col min="4105" max="4351" width="8.7265625" style="164"/>
    <col min="4352" max="4352" width="13.26953125" style="164" bestFit="1" customWidth="1"/>
    <col min="4353" max="4353" width="10.7265625" style="164" bestFit="1" customWidth="1"/>
    <col min="4354" max="4354" width="13.26953125" style="164" bestFit="1" customWidth="1"/>
    <col min="4355" max="4355" width="16.54296875" style="164" bestFit="1" customWidth="1"/>
    <col min="4356" max="4356" width="13.26953125" style="164" bestFit="1" customWidth="1"/>
    <col min="4357" max="4357" width="24.54296875" style="164" bestFit="1" customWidth="1"/>
    <col min="4358" max="4358" width="11.54296875" style="164" bestFit="1" customWidth="1"/>
    <col min="4359" max="4359" width="13.26953125" style="164" bestFit="1" customWidth="1"/>
    <col min="4360" max="4360" width="28.453125" style="164" bestFit="1" customWidth="1"/>
    <col min="4361" max="4607" width="8.7265625" style="164"/>
    <col min="4608" max="4608" width="13.26953125" style="164" bestFit="1" customWidth="1"/>
    <col min="4609" max="4609" width="10.7265625" style="164" bestFit="1" customWidth="1"/>
    <col min="4610" max="4610" width="13.26953125" style="164" bestFit="1" customWidth="1"/>
    <col min="4611" max="4611" width="16.54296875" style="164" bestFit="1" customWidth="1"/>
    <col min="4612" max="4612" width="13.26953125" style="164" bestFit="1" customWidth="1"/>
    <col min="4613" max="4613" width="24.54296875" style="164" bestFit="1" customWidth="1"/>
    <col min="4614" max="4614" width="11.54296875" style="164" bestFit="1" customWidth="1"/>
    <col min="4615" max="4615" width="13.26953125" style="164" bestFit="1" customWidth="1"/>
    <col min="4616" max="4616" width="28.453125" style="164" bestFit="1" customWidth="1"/>
    <col min="4617" max="4863" width="8.7265625" style="164"/>
    <col min="4864" max="4864" width="13.26953125" style="164" bestFit="1" customWidth="1"/>
    <col min="4865" max="4865" width="10.7265625" style="164" bestFit="1" customWidth="1"/>
    <col min="4866" max="4866" width="13.26953125" style="164" bestFit="1" customWidth="1"/>
    <col min="4867" max="4867" width="16.54296875" style="164" bestFit="1" customWidth="1"/>
    <col min="4868" max="4868" width="13.26953125" style="164" bestFit="1" customWidth="1"/>
    <col min="4869" max="4869" width="24.54296875" style="164" bestFit="1" customWidth="1"/>
    <col min="4870" max="4870" width="11.54296875" style="164" bestFit="1" customWidth="1"/>
    <col min="4871" max="4871" width="13.26953125" style="164" bestFit="1" customWidth="1"/>
    <col min="4872" max="4872" width="28.453125" style="164" bestFit="1" customWidth="1"/>
    <col min="4873" max="5119" width="8.7265625" style="164"/>
    <col min="5120" max="5120" width="13.26953125" style="164" bestFit="1" customWidth="1"/>
    <col min="5121" max="5121" width="10.7265625" style="164" bestFit="1" customWidth="1"/>
    <col min="5122" max="5122" width="13.26953125" style="164" bestFit="1" customWidth="1"/>
    <col min="5123" max="5123" width="16.54296875" style="164" bestFit="1" customWidth="1"/>
    <col min="5124" max="5124" width="13.26953125" style="164" bestFit="1" customWidth="1"/>
    <col min="5125" max="5125" width="24.54296875" style="164" bestFit="1" customWidth="1"/>
    <col min="5126" max="5126" width="11.54296875" style="164" bestFit="1" customWidth="1"/>
    <col min="5127" max="5127" width="13.26953125" style="164" bestFit="1" customWidth="1"/>
    <col min="5128" max="5128" width="28.453125" style="164" bestFit="1" customWidth="1"/>
    <col min="5129" max="5375" width="8.7265625" style="164"/>
    <col min="5376" max="5376" width="13.26953125" style="164" bestFit="1" customWidth="1"/>
    <col min="5377" max="5377" width="10.7265625" style="164" bestFit="1" customWidth="1"/>
    <col min="5378" max="5378" width="13.26953125" style="164" bestFit="1" customWidth="1"/>
    <col min="5379" max="5379" width="16.54296875" style="164" bestFit="1" customWidth="1"/>
    <col min="5380" max="5380" width="13.26953125" style="164" bestFit="1" customWidth="1"/>
    <col min="5381" max="5381" width="24.54296875" style="164" bestFit="1" customWidth="1"/>
    <col min="5382" max="5382" width="11.54296875" style="164" bestFit="1" customWidth="1"/>
    <col min="5383" max="5383" width="13.26953125" style="164" bestFit="1" customWidth="1"/>
    <col min="5384" max="5384" width="28.453125" style="164" bestFit="1" customWidth="1"/>
    <col min="5385" max="5631" width="8.7265625" style="164"/>
    <col min="5632" max="5632" width="13.26953125" style="164" bestFit="1" customWidth="1"/>
    <col min="5633" max="5633" width="10.7265625" style="164" bestFit="1" customWidth="1"/>
    <col min="5634" max="5634" width="13.26953125" style="164" bestFit="1" customWidth="1"/>
    <col min="5635" max="5635" width="16.54296875" style="164" bestFit="1" customWidth="1"/>
    <col min="5636" max="5636" width="13.26953125" style="164" bestFit="1" customWidth="1"/>
    <col min="5637" max="5637" width="24.54296875" style="164" bestFit="1" customWidth="1"/>
    <col min="5638" max="5638" width="11.54296875" style="164" bestFit="1" customWidth="1"/>
    <col min="5639" max="5639" width="13.26953125" style="164" bestFit="1" customWidth="1"/>
    <col min="5640" max="5640" width="28.453125" style="164" bestFit="1" customWidth="1"/>
    <col min="5641" max="5887" width="8.7265625" style="164"/>
    <col min="5888" max="5888" width="13.26953125" style="164" bestFit="1" customWidth="1"/>
    <col min="5889" max="5889" width="10.7265625" style="164" bestFit="1" customWidth="1"/>
    <col min="5890" max="5890" width="13.26953125" style="164" bestFit="1" customWidth="1"/>
    <col min="5891" max="5891" width="16.54296875" style="164" bestFit="1" customWidth="1"/>
    <col min="5892" max="5892" width="13.26953125" style="164" bestFit="1" customWidth="1"/>
    <col min="5893" max="5893" width="24.54296875" style="164" bestFit="1" customWidth="1"/>
    <col min="5894" max="5894" width="11.54296875" style="164" bestFit="1" customWidth="1"/>
    <col min="5895" max="5895" width="13.26953125" style="164" bestFit="1" customWidth="1"/>
    <col min="5896" max="5896" width="28.453125" style="164" bestFit="1" customWidth="1"/>
    <col min="5897" max="6143" width="8.7265625" style="164"/>
    <col min="6144" max="6144" width="13.26953125" style="164" bestFit="1" customWidth="1"/>
    <col min="6145" max="6145" width="10.7265625" style="164" bestFit="1" customWidth="1"/>
    <col min="6146" max="6146" width="13.26953125" style="164" bestFit="1" customWidth="1"/>
    <col min="6147" max="6147" width="16.54296875" style="164" bestFit="1" customWidth="1"/>
    <col min="6148" max="6148" width="13.26953125" style="164" bestFit="1" customWidth="1"/>
    <col min="6149" max="6149" width="24.54296875" style="164" bestFit="1" customWidth="1"/>
    <col min="6150" max="6150" width="11.54296875" style="164" bestFit="1" customWidth="1"/>
    <col min="6151" max="6151" width="13.26953125" style="164" bestFit="1" customWidth="1"/>
    <col min="6152" max="6152" width="28.453125" style="164" bestFit="1" customWidth="1"/>
    <col min="6153" max="6399" width="8.7265625" style="164"/>
    <col min="6400" max="6400" width="13.26953125" style="164" bestFit="1" customWidth="1"/>
    <col min="6401" max="6401" width="10.7265625" style="164" bestFit="1" customWidth="1"/>
    <col min="6402" max="6402" width="13.26953125" style="164" bestFit="1" customWidth="1"/>
    <col min="6403" max="6403" width="16.54296875" style="164" bestFit="1" customWidth="1"/>
    <col min="6404" max="6404" width="13.26953125" style="164" bestFit="1" customWidth="1"/>
    <col min="6405" max="6405" width="24.54296875" style="164" bestFit="1" customWidth="1"/>
    <col min="6406" max="6406" width="11.54296875" style="164" bestFit="1" customWidth="1"/>
    <col min="6407" max="6407" width="13.26953125" style="164" bestFit="1" customWidth="1"/>
    <col min="6408" max="6408" width="28.453125" style="164" bestFit="1" customWidth="1"/>
    <col min="6409" max="6655" width="8.7265625" style="164"/>
    <col min="6656" max="6656" width="13.26953125" style="164" bestFit="1" customWidth="1"/>
    <col min="6657" max="6657" width="10.7265625" style="164" bestFit="1" customWidth="1"/>
    <col min="6658" max="6658" width="13.26953125" style="164" bestFit="1" customWidth="1"/>
    <col min="6659" max="6659" width="16.54296875" style="164" bestFit="1" customWidth="1"/>
    <col min="6660" max="6660" width="13.26953125" style="164" bestFit="1" customWidth="1"/>
    <col min="6661" max="6661" width="24.54296875" style="164" bestFit="1" customWidth="1"/>
    <col min="6662" max="6662" width="11.54296875" style="164" bestFit="1" customWidth="1"/>
    <col min="6663" max="6663" width="13.26953125" style="164" bestFit="1" customWidth="1"/>
    <col min="6664" max="6664" width="28.453125" style="164" bestFit="1" customWidth="1"/>
    <col min="6665" max="6911" width="8.7265625" style="164"/>
    <col min="6912" max="6912" width="13.26953125" style="164" bestFit="1" customWidth="1"/>
    <col min="6913" max="6913" width="10.7265625" style="164" bestFit="1" customWidth="1"/>
    <col min="6914" max="6914" width="13.26953125" style="164" bestFit="1" customWidth="1"/>
    <col min="6915" max="6915" width="16.54296875" style="164" bestFit="1" customWidth="1"/>
    <col min="6916" max="6916" width="13.26953125" style="164" bestFit="1" customWidth="1"/>
    <col min="6917" max="6917" width="24.54296875" style="164" bestFit="1" customWidth="1"/>
    <col min="6918" max="6918" width="11.54296875" style="164" bestFit="1" customWidth="1"/>
    <col min="6919" max="6919" width="13.26953125" style="164" bestFit="1" customWidth="1"/>
    <col min="6920" max="6920" width="28.453125" style="164" bestFit="1" customWidth="1"/>
    <col min="6921" max="7167" width="8.7265625" style="164"/>
    <col min="7168" max="7168" width="13.26953125" style="164" bestFit="1" customWidth="1"/>
    <col min="7169" max="7169" width="10.7265625" style="164" bestFit="1" customWidth="1"/>
    <col min="7170" max="7170" width="13.26953125" style="164" bestFit="1" customWidth="1"/>
    <col min="7171" max="7171" width="16.54296875" style="164" bestFit="1" customWidth="1"/>
    <col min="7172" max="7172" width="13.26953125" style="164" bestFit="1" customWidth="1"/>
    <col min="7173" max="7173" width="24.54296875" style="164" bestFit="1" customWidth="1"/>
    <col min="7174" max="7174" width="11.54296875" style="164" bestFit="1" customWidth="1"/>
    <col min="7175" max="7175" width="13.26953125" style="164" bestFit="1" customWidth="1"/>
    <col min="7176" max="7176" width="28.453125" style="164" bestFit="1" customWidth="1"/>
    <col min="7177" max="7423" width="8.7265625" style="164"/>
    <col min="7424" max="7424" width="13.26953125" style="164" bestFit="1" customWidth="1"/>
    <col min="7425" max="7425" width="10.7265625" style="164" bestFit="1" customWidth="1"/>
    <col min="7426" max="7426" width="13.26953125" style="164" bestFit="1" customWidth="1"/>
    <col min="7427" max="7427" width="16.54296875" style="164" bestFit="1" customWidth="1"/>
    <col min="7428" max="7428" width="13.26953125" style="164" bestFit="1" customWidth="1"/>
    <col min="7429" max="7429" width="24.54296875" style="164" bestFit="1" customWidth="1"/>
    <col min="7430" max="7430" width="11.54296875" style="164" bestFit="1" customWidth="1"/>
    <col min="7431" max="7431" width="13.26953125" style="164" bestFit="1" customWidth="1"/>
    <col min="7432" max="7432" width="28.453125" style="164" bestFit="1" customWidth="1"/>
    <col min="7433" max="7679" width="8.7265625" style="164"/>
    <col min="7680" max="7680" width="13.26953125" style="164" bestFit="1" customWidth="1"/>
    <col min="7681" max="7681" width="10.7265625" style="164" bestFit="1" customWidth="1"/>
    <col min="7682" max="7682" width="13.26953125" style="164" bestFit="1" customWidth="1"/>
    <col min="7683" max="7683" width="16.54296875" style="164" bestFit="1" customWidth="1"/>
    <col min="7684" max="7684" width="13.26953125" style="164" bestFit="1" customWidth="1"/>
    <col min="7685" max="7685" width="24.54296875" style="164" bestFit="1" customWidth="1"/>
    <col min="7686" max="7686" width="11.54296875" style="164" bestFit="1" customWidth="1"/>
    <col min="7687" max="7687" width="13.26953125" style="164" bestFit="1" customWidth="1"/>
    <col min="7688" max="7688" width="28.453125" style="164" bestFit="1" customWidth="1"/>
    <col min="7689" max="7935" width="8.7265625" style="164"/>
    <col min="7936" max="7936" width="13.26953125" style="164" bestFit="1" customWidth="1"/>
    <col min="7937" max="7937" width="10.7265625" style="164" bestFit="1" customWidth="1"/>
    <col min="7938" max="7938" width="13.26953125" style="164" bestFit="1" customWidth="1"/>
    <col min="7939" max="7939" width="16.54296875" style="164" bestFit="1" customWidth="1"/>
    <col min="7940" max="7940" width="13.26953125" style="164" bestFit="1" customWidth="1"/>
    <col min="7941" max="7941" width="24.54296875" style="164" bestFit="1" customWidth="1"/>
    <col min="7942" max="7942" width="11.54296875" style="164" bestFit="1" customWidth="1"/>
    <col min="7943" max="7943" width="13.26953125" style="164" bestFit="1" customWidth="1"/>
    <col min="7944" max="7944" width="28.453125" style="164" bestFit="1" customWidth="1"/>
    <col min="7945" max="8191" width="8.7265625" style="164"/>
    <col min="8192" max="8192" width="13.26953125" style="164" bestFit="1" customWidth="1"/>
    <col min="8193" max="8193" width="10.7265625" style="164" bestFit="1" customWidth="1"/>
    <col min="8194" max="8194" width="13.26953125" style="164" bestFit="1" customWidth="1"/>
    <col min="8195" max="8195" width="16.54296875" style="164" bestFit="1" customWidth="1"/>
    <col min="8196" max="8196" width="13.26953125" style="164" bestFit="1" customWidth="1"/>
    <col min="8197" max="8197" width="24.54296875" style="164" bestFit="1" customWidth="1"/>
    <col min="8198" max="8198" width="11.54296875" style="164" bestFit="1" customWidth="1"/>
    <col min="8199" max="8199" width="13.26953125" style="164" bestFit="1" customWidth="1"/>
    <col min="8200" max="8200" width="28.453125" style="164" bestFit="1" customWidth="1"/>
    <col min="8201" max="8447" width="8.7265625" style="164"/>
    <col min="8448" max="8448" width="13.26953125" style="164" bestFit="1" customWidth="1"/>
    <col min="8449" max="8449" width="10.7265625" style="164" bestFit="1" customWidth="1"/>
    <col min="8450" max="8450" width="13.26953125" style="164" bestFit="1" customWidth="1"/>
    <col min="8451" max="8451" width="16.54296875" style="164" bestFit="1" customWidth="1"/>
    <col min="8452" max="8452" width="13.26953125" style="164" bestFit="1" customWidth="1"/>
    <col min="8453" max="8453" width="24.54296875" style="164" bestFit="1" customWidth="1"/>
    <col min="8454" max="8454" width="11.54296875" style="164" bestFit="1" customWidth="1"/>
    <col min="8455" max="8455" width="13.26953125" style="164" bestFit="1" customWidth="1"/>
    <col min="8456" max="8456" width="28.453125" style="164" bestFit="1" customWidth="1"/>
    <col min="8457" max="8703" width="8.7265625" style="164"/>
    <col min="8704" max="8704" width="13.26953125" style="164" bestFit="1" customWidth="1"/>
    <col min="8705" max="8705" width="10.7265625" style="164" bestFit="1" customWidth="1"/>
    <col min="8706" max="8706" width="13.26953125" style="164" bestFit="1" customWidth="1"/>
    <col min="8707" max="8707" width="16.54296875" style="164" bestFit="1" customWidth="1"/>
    <col min="8708" max="8708" width="13.26953125" style="164" bestFit="1" customWidth="1"/>
    <col min="8709" max="8709" width="24.54296875" style="164" bestFit="1" customWidth="1"/>
    <col min="8710" max="8710" width="11.54296875" style="164" bestFit="1" customWidth="1"/>
    <col min="8711" max="8711" width="13.26953125" style="164" bestFit="1" customWidth="1"/>
    <col min="8712" max="8712" width="28.453125" style="164" bestFit="1" customWidth="1"/>
    <col min="8713" max="8959" width="8.7265625" style="164"/>
    <col min="8960" max="8960" width="13.26953125" style="164" bestFit="1" customWidth="1"/>
    <col min="8961" max="8961" width="10.7265625" style="164" bestFit="1" customWidth="1"/>
    <col min="8962" max="8962" width="13.26953125" style="164" bestFit="1" customWidth="1"/>
    <col min="8963" max="8963" width="16.54296875" style="164" bestFit="1" customWidth="1"/>
    <col min="8964" max="8964" width="13.26953125" style="164" bestFit="1" customWidth="1"/>
    <col min="8965" max="8965" width="24.54296875" style="164" bestFit="1" customWidth="1"/>
    <col min="8966" max="8966" width="11.54296875" style="164" bestFit="1" customWidth="1"/>
    <col min="8967" max="8967" width="13.26953125" style="164" bestFit="1" customWidth="1"/>
    <col min="8968" max="8968" width="28.453125" style="164" bestFit="1" customWidth="1"/>
    <col min="8969" max="9215" width="8.7265625" style="164"/>
    <col min="9216" max="9216" width="13.26953125" style="164" bestFit="1" customWidth="1"/>
    <col min="9217" max="9217" width="10.7265625" style="164" bestFit="1" customWidth="1"/>
    <col min="9218" max="9218" width="13.26953125" style="164" bestFit="1" customWidth="1"/>
    <col min="9219" max="9219" width="16.54296875" style="164" bestFit="1" customWidth="1"/>
    <col min="9220" max="9220" width="13.26953125" style="164" bestFit="1" customWidth="1"/>
    <col min="9221" max="9221" width="24.54296875" style="164" bestFit="1" customWidth="1"/>
    <col min="9222" max="9222" width="11.54296875" style="164" bestFit="1" customWidth="1"/>
    <col min="9223" max="9223" width="13.26953125" style="164" bestFit="1" customWidth="1"/>
    <col min="9224" max="9224" width="28.453125" style="164" bestFit="1" customWidth="1"/>
    <col min="9225" max="9471" width="8.7265625" style="164"/>
    <col min="9472" max="9472" width="13.26953125" style="164" bestFit="1" customWidth="1"/>
    <col min="9473" max="9473" width="10.7265625" style="164" bestFit="1" customWidth="1"/>
    <col min="9474" max="9474" width="13.26953125" style="164" bestFit="1" customWidth="1"/>
    <col min="9475" max="9475" width="16.54296875" style="164" bestFit="1" customWidth="1"/>
    <col min="9476" max="9476" width="13.26953125" style="164" bestFit="1" customWidth="1"/>
    <col min="9477" max="9477" width="24.54296875" style="164" bestFit="1" customWidth="1"/>
    <col min="9478" max="9478" width="11.54296875" style="164" bestFit="1" customWidth="1"/>
    <col min="9479" max="9479" width="13.26953125" style="164" bestFit="1" customWidth="1"/>
    <col min="9480" max="9480" width="28.453125" style="164" bestFit="1" customWidth="1"/>
    <col min="9481" max="9727" width="8.7265625" style="164"/>
    <col min="9728" max="9728" width="13.26953125" style="164" bestFit="1" customWidth="1"/>
    <col min="9729" max="9729" width="10.7265625" style="164" bestFit="1" customWidth="1"/>
    <col min="9730" max="9730" width="13.26953125" style="164" bestFit="1" customWidth="1"/>
    <col min="9731" max="9731" width="16.54296875" style="164" bestFit="1" customWidth="1"/>
    <col min="9732" max="9732" width="13.26953125" style="164" bestFit="1" customWidth="1"/>
    <col min="9733" max="9733" width="24.54296875" style="164" bestFit="1" customWidth="1"/>
    <col min="9734" max="9734" width="11.54296875" style="164" bestFit="1" customWidth="1"/>
    <col min="9735" max="9735" width="13.26953125" style="164" bestFit="1" customWidth="1"/>
    <col min="9736" max="9736" width="28.453125" style="164" bestFit="1" customWidth="1"/>
    <col min="9737" max="9983" width="8.7265625" style="164"/>
    <col min="9984" max="9984" width="13.26953125" style="164" bestFit="1" customWidth="1"/>
    <col min="9985" max="9985" width="10.7265625" style="164" bestFit="1" customWidth="1"/>
    <col min="9986" max="9986" width="13.26953125" style="164" bestFit="1" customWidth="1"/>
    <col min="9987" max="9987" width="16.54296875" style="164" bestFit="1" customWidth="1"/>
    <col min="9988" max="9988" width="13.26953125" style="164" bestFit="1" customWidth="1"/>
    <col min="9989" max="9989" width="24.54296875" style="164" bestFit="1" customWidth="1"/>
    <col min="9990" max="9990" width="11.54296875" style="164" bestFit="1" customWidth="1"/>
    <col min="9991" max="9991" width="13.26953125" style="164" bestFit="1" customWidth="1"/>
    <col min="9992" max="9992" width="28.453125" style="164" bestFit="1" customWidth="1"/>
    <col min="9993" max="10239" width="8.7265625" style="164"/>
    <col min="10240" max="10240" width="13.26953125" style="164" bestFit="1" customWidth="1"/>
    <col min="10241" max="10241" width="10.7265625" style="164" bestFit="1" customWidth="1"/>
    <col min="10242" max="10242" width="13.26953125" style="164" bestFit="1" customWidth="1"/>
    <col min="10243" max="10243" width="16.54296875" style="164" bestFit="1" customWidth="1"/>
    <col min="10244" max="10244" width="13.26953125" style="164" bestFit="1" customWidth="1"/>
    <col min="10245" max="10245" width="24.54296875" style="164" bestFit="1" customWidth="1"/>
    <col min="10246" max="10246" width="11.54296875" style="164" bestFit="1" customWidth="1"/>
    <col min="10247" max="10247" width="13.26953125" style="164" bestFit="1" customWidth="1"/>
    <col min="10248" max="10248" width="28.453125" style="164" bestFit="1" customWidth="1"/>
    <col min="10249" max="10495" width="8.7265625" style="164"/>
    <col min="10496" max="10496" width="13.26953125" style="164" bestFit="1" customWidth="1"/>
    <col min="10497" max="10497" width="10.7265625" style="164" bestFit="1" customWidth="1"/>
    <col min="10498" max="10498" width="13.26953125" style="164" bestFit="1" customWidth="1"/>
    <col min="10499" max="10499" width="16.54296875" style="164" bestFit="1" customWidth="1"/>
    <col min="10500" max="10500" width="13.26953125" style="164" bestFit="1" customWidth="1"/>
    <col min="10501" max="10501" width="24.54296875" style="164" bestFit="1" customWidth="1"/>
    <col min="10502" max="10502" width="11.54296875" style="164" bestFit="1" customWidth="1"/>
    <col min="10503" max="10503" width="13.26953125" style="164" bestFit="1" customWidth="1"/>
    <col min="10504" max="10504" width="28.453125" style="164" bestFit="1" customWidth="1"/>
    <col min="10505" max="10751" width="8.7265625" style="164"/>
    <col min="10752" max="10752" width="13.26953125" style="164" bestFit="1" customWidth="1"/>
    <col min="10753" max="10753" width="10.7265625" style="164" bestFit="1" customWidth="1"/>
    <col min="10754" max="10754" width="13.26953125" style="164" bestFit="1" customWidth="1"/>
    <col min="10755" max="10755" width="16.54296875" style="164" bestFit="1" customWidth="1"/>
    <col min="10756" max="10756" width="13.26953125" style="164" bestFit="1" customWidth="1"/>
    <col min="10757" max="10757" width="24.54296875" style="164" bestFit="1" customWidth="1"/>
    <col min="10758" max="10758" width="11.54296875" style="164" bestFit="1" customWidth="1"/>
    <col min="10759" max="10759" width="13.26953125" style="164" bestFit="1" customWidth="1"/>
    <col min="10760" max="10760" width="28.453125" style="164" bestFit="1" customWidth="1"/>
    <col min="10761" max="11007" width="8.7265625" style="164"/>
    <col min="11008" max="11008" width="13.26953125" style="164" bestFit="1" customWidth="1"/>
    <col min="11009" max="11009" width="10.7265625" style="164" bestFit="1" customWidth="1"/>
    <col min="11010" max="11010" width="13.26953125" style="164" bestFit="1" customWidth="1"/>
    <col min="11011" max="11011" width="16.54296875" style="164" bestFit="1" customWidth="1"/>
    <col min="11012" max="11012" width="13.26953125" style="164" bestFit="1" customWidth="1"/>
    <col min="11013" max="11013" width="24.54296875" style="164" bestFit="1" customWidth="1"/>
    <col min="11014" max="11014" width="11.54296875" style="164" bestFit="1" customWidth="1"/>
    <col min="11015" max="11015" width="13.26953125" style="164" bestFit="1" customWidth="1"/>
    <col min="11016" max="11016" width="28.453125" style="164" bestFit="1" customWidth="1"/>
    <col min="11017" max="11263" width="8.7265625" style="164"/>
    <col min="11264" max="11264" width="13.26953125" style="164" bestFit="1" customWidth="1"/>
    <col min="11265" max="11265" width="10.7265625" style="164" bestFit="1" customWidth="1"/>
    <col min="11266" max="11266" width="13.26953125" style="164" bestFit="1" customWidth="1"/>
    <col min="11267" max="11267" width="16.54296875" style="164" bestFit="1" customWidth="1"/>
    <col min="11268" max="11268" width="13.26953125" style="164" bestFit="1" customWidth="1"/>
    <col min="11269" max="11269" width="24.54296875" style="164" bestFit="1" customWidth="1"/>
    <col min="11270" max="11270" width="11.54296875" style="164" bestFit="1" customWidth="1"/>
    <col min="11271" max="11271" width="13.26953125" style="164" bestFit="1" customWidth="1"/>
    <col min="11272" max="11272" width="28.453125" style="164" bestFit="1" customWidth="1"/>
    <col min="11273" max="11519" width="8.7265625" style="164"/>
    <col min="11520" max="11520" width="13.26953125" style="164" bestFit="1" customWidth="1"/>
    <col min="11521" max="11521" width="10.7265625" style="164" bestFit="1" customWidth="1"/>
    <col min="11522" max="11522" width="13.26953125" style="164" bestFit="1" customWidth="1"/>
    <col min="11523" max="11523" width="16.54296875" style="164" bestFit="1" customWidth="1"/>
    <col min="11524" max="11524" width="13.26953125" style="164" bestFit="1" customWidth="1"/>
    <col min="11525" max="11525" width="24.54296875" style="164" bestFit="1" customWidth="1"/>
    <col min="11526" max="11526" width="11.54296875" style="164" bestFit="1" customWidth="1"/>
    <col min="11527" max="11527" width="13.26953125" style="164" bestFit="1" customWidth="1"/>
    <col min="11528" max="11528" width="28.453125" style="164" bestFit="1" customWidth="1"/>
    <col min="11529" max="11775" width="8.7265625" style="164"/>
    <col min="11776" max="11776" width="13.26953125" style="164" bestFit="1" customWidth="1"/>
    <col min="11777" max="11777" width="10.7265625" style="164" bestFit="1" customWidth="1"/>
    <col min="11778" max="11778" width="13.26953125" style="164" bestFit="1" customWidth="1"/>
    <col min="11779" max="11779" width="16.54296875" style="164" bestFit="1" customWidth="1"/>
    <col min="11780" max="11780" width="13.26953125" style="164" bestFit="1" customWidth="1"/>
    <col min="11781" max="11781" width="24.54296875" style="164" bestFit="1" customWidth="1"/>
    <col min="11782" max="11782" width="11.54296875" style="164" bestFit="1" customWidth="1"/>
    <col min="11783" max="11783" width="13.26953125" style="164" bestFit="1" customWidth="1"/>
    <col min="11784" max="11784" width="28.453125" style="164" bestFit="1" customWidth="1"/>
    <col min="11785" max="12031" width="8.7265625" style="164"/>
    <col min="12032" max="12032" width="13.26953125" style="164" bestFit="1" customWidth="1"/>
    <col min="12033" max="12033" width="10.7265625" style="164" bestFit="1" customWidth="1"/>
    <col min="12034" max="12034" width="13.26953125" style="164" bestFit="1" customWidth="1"/>
    <col min="12035" max="12035" width="16.54296875" style="164" bestFit="1" customWidth="1"/>
    <col min="12036" max="12036" width="13.26953125" style="164" bestFit="1" customWidth="1"/>
    <col min="12037" max="12037" width="24.54296875" style="164" bestFit="1" customWidth="1"/>
    <col min="12038" max="12038" width="11.54296875" style="164" bestFit="1" customWidth="1"/>
    <col min="12039" max="12039" width="13.26953125" style="164" bestFit="1" customWidth="1"/>
    <col min="12040" max="12040" width="28.453125" style="164" bestFit="1" customWidth="1"/>
    <col min="12041" max="12287" width="8.7265625" style="164"/>
    <col min="12288" max="12288" width="13.26953125" style="164" bestFit="1" customWidth="1"/>
    <col min="12289" max="12289" width="10.7265625" style="164" bestFit="1" customWidth="1"/>
    <col min="12290" max="12290" width="13.26953125" style="164" bestFit="1" customWidth="1"/>
    <col min="12291" max="12291" width="16.54296875" style="164" bestFit="1" customWidth="1"/>
    <col min="12292" max="12292" width="13.26953125" style="164" bestFit="1" customWidth="1"/>
    <col min="12293" max="12293" width="24.54296875" style="164" bestFit="1" customWidth="1"/>
    <col min="12294" max="12294" width="11.54296875" style="164" bestFit="1" customWidth="1"/>
    <col min="12295" max="12295" width="13.26953125" style="164" bestFit="1" customWidth="1"/>
    <col min="12296" max="12296" width="28.453125" style="164" bestFit="1" customWidth="1"/>
    <col min="12297" max="12543" width="8.7265625" style="164"/>
    <col min="12544" max="12544" width="13.26953125" style="164" bestFit="1" customWidth="1"/>
    <col min="12545" max="12545" width="10.7265625" style="164" bestFit="1" customWidth="1"/>
    <col min="12546" max="12546" width="13.26953125" style="164" bestFit="1" customWidth="1"/>
    <col min="12547" max="12547" width="16.54296875" style="164" bestFit="1" customWidth="1"/>
    <col min="12548" max="12548" width="13.26953125" style="164" bestFit="1" customWidth="1"/>
    <col min="12549" max="12549" width="24.54296875" style="164" bestFit="1" customWidth="1"/>
    <col min="12550" max="12550" width="11.54296875" style="164" bestFit="1" customWidth="1"/>
    <col min="12551" max="12551" width="13.26953125" style="164" bestFit="1" customWidth="1"/>
    <col min="12552" max="12552" width="28.453125" style="164" bestFit="1" customWidth="1"/>
    <col min="12553" max="12799" width="8.7265625" style="164"/>
    <col min="12800" max="12800" width="13.26953125" style="164" bestFit="1" customWidth="1"/>
    <col min="12801" max="12801" width="10.7265625" style="164" bestFit="1" customWidth="1"/>
    <col min="12802" max="12802" width="13.26953125" style="164" bestFit="1" customWidth="1"/>
    <col min="12803" max="12803" width="16.54296875" style="164" bestFit="1" customWidth="1"/>
    <col min="12804" max="12804" width="13.26953125" style="164" bestFit="1" customWidth="1"/>
    <col min="12805" max="12805" width="24.54296875" style="164" bestFit="1" customWidth="1"/>
    <col min="12806" max="12806" width="11.54296875" style="164" bestFit="1" customWidth="1"/>
    <col min="12807" max="12807" width="13.26953125" style="164" bestFit="1" customWidth="1"/>
    <col min="12808" max="12808" width="28.453125" style="164" bestFit="1" customWidth="1"/>
    <col min="12809" max="13055" width="8.7265625" style="164"/>
    <col min="13056" max="13056" width="13.26953125" style="164" bestFit="1" customWidth="1"/>
    <col min="13057" max="13057" width="10.7265625" style="164" bestFit="1" customWidth="1"/>
    <col min="13058" max="13058" width="13.26953125" style="164" bestFit="1" customWidth="1"/>
    <col min="13059" max="13059" width="16.54296875" style="164" bestFit="1" customWidth="1"/>
    <col min="13060" max="13060" width="13.26953125" style="164" bestFit="1" customWidth="1"/>
    <col min="13061" max="13061" width="24.54296875" style="164" bestFit="1" customWidth="1"/>
    <col min="13062" max="13062" width="11.54296875" style="164" bestFit="1" customWidth="1"/>
    <col min="13063" max="13063" width="13.26953125" style="164" bestFit="1" customWidth="1"/>
    <col min="13064" max="13064" width="28.453125" style="164" bestFit="1" customWidth="1"/>
    <col min="13065" max="13311" width="8.7265625" style="164"/>
    <col min="13312" max="13312" width="13.26953125" style="164" bestFit="1" customWidth="1"/>
    <col min="13313" max="13313" width="10.7265625" style="164" bestFit="1" customWidth="1"/>
    <col min="13314" max="13314" width="13.26953125" style="164" bestFit="1" customWidth="1"/>
    <col min="13315" max="13315" width="16.54296875" style="164" bestFit="1" customWidth="1"/>
    <col min="13316" max="13316" width="13.26953125" style="164" bestFit="1" customWidth="1"/>
    <col min="13317" max="13317" width="24.54296875" style="164" bestFit="1" customWidth="1"/>
    <col min="13318" max="13318" width="11.54296875" style="164" bestFit="1" customWidth="1"/>
    <col min="13319" max="13319" width="13.26953125" style="164" bestFit="1" customWidth="1"/>
    <col min="13320" max="13320" width="28.453125" style="164" bestFit="1" customWidth="1"/>
    <col min="13321" max="13567" width="8.7265625" style="164"/>
    <col min="13568" max="13568" width="13.26953125" style="164" bestFit="1" customWidth="1"/>
    <col min="13569" max="13569" width="10.7265625" style="164" bestFit="1" customWidth="1"/>
    <col min="13570" max="13570" width="13.26953125" style="164" bestFit="1" customWidth="1"/>
    <col min="13571" max="13571" width="16.54296875" style="164" bestFit="1" customWidth="1"/>
    <col min="13572" max="13572" width="13.26953125" style="164" bestFit="1" customWidth="1"/>
    <col min="13573" max="13573" width="24.54296875" style="164" bestFit="1" customWidth="1"/>
    <col min="13574" max="13574" width="11.54296875" style="164" bestFit="1" customWidth="1"/>
    <col min="13575" max="13575" width="13.26953125" style="164" bestFit="1" customWidth="1"/>
    <col min="13576" max="13576" width="28.453125" style="164" bestFit="1" customWidth="1"/>
    <col min="13577" max="13823" width="8.7265625" style="164"/>
    <col min="13824" max="13824" width="13.26953125" style="164" bestFit="1" customWidth="1"/>
    <col min="13825" max="13825" width="10.7265625" style="164" bestFit="1" customWidth="1"/>
    <col min="13826" max="13826" width="13.26953125" style="164" bestFit="1" customWidth="1"/>
    <col min="13827" max="13827" width="16.54296875" style="164" bestFit="1" customWidth="1"/>
    <col min="13828" max="13828" width="13.26953125" style="164" bestFit="1" customWidth="1"/>
    <col min="13829" max="13829" width="24.54296875" style="164" bestFit="1" customWidth="1"/>
    <col min="13830" max="13830" width="11.54296875" style="164" bestFit="1" customWidth="1"/>
    <col min="13831" max="13831" width="13.26953125" style="164" bestFit="1" customWidth="1"/>
    <col min="13832" max="13832" width="28.453125" style="164" bestFit="1" customWidth="1"/>
    <col min="13833" max="14079" width="8.7265625" style="164"/>
    <col min="14080" max="14080" width="13.26953125" style="164" bestFit="1" customWidth="1"/>
    <col min="14081" max="14081" width="10.7265625" style="164" bestFit="1" customWidth="1"/>
    <col min="14082" max="14082" width="13.26953125" style="164" bestFit="1" customWidth="1"/>
    <col min="14083" max="14083" width="16.54296875" style="164" bestFit="1" customWidth="1"/>
    <col min="14084" max="14084" width="13.26953125" style="164" bestFit="1" customWidth="1"/>
    <col min="14085" max="14085" width="24.54296875" style="164" bestFit="1" customWidth="1"/>
    <col min="14086" max="14086" width="11.54296875" style="164" bestFit="1" customWidth="1"/>
    <col min="14087" max="14087" width="13.26953125" style="164" bestFit="1" customWidth="1"/>
    <col min="14088" max="14088" width="28.453125" style="164" bestFit="1" customWidth="1"/>
    <col min="14089" max="14335" width="8.7265625" style="164"/>
    <col min="14336" max="14336" width="13.26953125" style="164" bestFit="1" customWidth="1"/>
    <col min="14337" max="14337" width="10.7265625" style="164" bestFit="1" customWidth="1"/>
    <col min="14338" max="14338" width="13.26953125" style="164" bestFit="1" customWidth="1"/>
    <col min="14339" max="14339" width="16.54296875" style="164" bestFit="1" customWidth="1"/>
    <col min="14340" max="14340" width="13.26953125" style="164" bestFit="1" customWidth="1"/>
    <col min="14341" max="14341" width="24.54296875" style="164" bestFit="1" customWidth="1"/>
    <col min="14342" max="14342" width="11.54296875" style="164" bestFit="1" customWidth="1"/>
    <col min="14343" max="14343" width="13.26953125" style="164" bestFit="1" customWidth="1"/>
    <col min="14344" max="14344" width="28.453125" style="164" bestFit="1" customWidth="1"/>
    <col min="14345" max="14591" width="8.7265625" style="164"/>
    <col min="14592" max="14592" width="13.26953125" style="164" bestFit="1" customWidth="1"/>
    <col min="14593" max="14593" width="10.7265625" style="164" bestFit="1" customWidth="1"/>
    <col min="14594" max="14594" width="13.26953125" style="164" bestFit="1" customWidth="1"/>
    <col min="14595" max="14595" width="16.54296875" style="164" bestFit="1" customWidth="1"/>
    <col min="14596" max="14596" width="13.26953125" style="164" bestFit="1" customWidth="1"/>
    <col min="14597" max="14597" width="24.54296875" style="164" bestFit="1" customWidth="1"/>
    <col min="14598" max="14598" width="11.54296875" style="164" bestFit="1" customWidth="1"/>
    <col min="14599" max="14599" width="13.26953125" style="164" bestFit="1" customWidth="1"/>
    <col min="14600" max="14600" width="28.453125" style="164" bestFit="1" customWidth="1"/>
    <col min="14601" max="14847" width="8.7265625" style="164"/>
    <col min="14848" max="14848" width="13.26953125" style="164" bestFit="1" customWidth="1"/>
    <col min="14849" max="14849" width="10.7265625" style="164" bestFit="1" customWidth="1"/>
    <col min="14850" max="14850" width="13.26953125" style="164" bestFit="1" customWidth="1"/>
    <col min="14851" max="14851" width="16.54296875" style="164" bestFit="1" customWidth="1"/>
    <col min="14852" max="14852" width="13.26953125" style="164" bestFit="1" customWidth="1"/>
    <col min="14853" max="14853" width="24.54296875" style="164" bestFit="1" customWidth="1"/>
    <col min="14854" max="14854" width="11.54296875" style="164" bestFit="1" customWidth="1"/>
    <col min="14855" max="14855" width="13.26953125" style="164" bestFit="1" customWidth="1"/>
    <col min="14856" max="14856" width="28.453125" style="164" bestFit="1" customWidth="1"/>
    <col min="14857" max="15103" width="8.7265625" style="164"/>
    <col min="15104" max="15104" width="13.26953125" style="164" bestFit="1" customWidth="1"/>
    <col min="15105" max="15105" width="10.7265625" style="164" bestFit="1" customWidth="1"/>
    <col min="15106" max="15106" width="13.26953125" style="164" bestFit="1" customWidth="1"/>
    <col min="15107" max="15107" width="16.54296875" style="164" bestFit="1" customWidth="1"/>
    <col min="15108" max="15108" width="13.26953125" style="164" bestFit="1" customWidth="1"/>
    <col min="15109" max="15109" width="24.54296875" style="164" bestFit="1" customWidth="1"/>
    <col min="15110" max="15110" width="11.54296875" style="164" bestFit="1" customWidth="1"/>
    <col min="15111" max="15111" width="13.26953125" style="164" bestFit="1" customWidth="1"/>
    <col min="15112" max="15112" width="28.453125" style="164" bestFit="1" customWidth="1"/>
    <col min="15113" max="15359" width="8.7265625" style="164"/>
    <col min="15360" max="15360" width="13.26953125" style="164" bestFit="1" customWidth="1"/>
    <col min="15361" max="15361" width="10.7265625" style="164" bestFit="1" customWidth="1"/>
    <col min="15362" max="15362" width="13.26953125" style="164" bestFit="1" customWidth="1"/>
    <col min="15363" max="15363" width="16.54296875" style="164" bestFit="1" customWidth="1"/>
    <col min="15364" max="15364" width="13.26953125" style="164" bestFit="1" customWidth="1"/>
    <col min="15365" max="15365" width="24.54296875" style="164" bestFit="1" customWidth="1"/>
    <col min="15366" max="15366" width="11.54296875" style="164" bestFit="1" customWidth="1"/>
    <col min="15367" max="15367" width="13.26953125" style="164" bestFit="1" customWidth="1"/>
    <col min="15368" max="15368" width="28.453125" style="164" bestFit="1" customWidth="1"/>
    <col min="15369" max="15615" width="8.7265625" style="164"/>
    <col min="15616" max="15616" width="13.26953125" style="164" bestFit="1" customWidth="1"/>
    <col min="15617" max="15617" width="10.7265625" style="164" bestFit="1" customWidth="1"/>
    <col min="15618" max="15618" width="13.26953125" style="164" bestFit="1" customWidth="1"/>
    <col min="15619" max="15619" width="16.54296875" style="164" bestFit="1" customWidth="1"/>
    <col min="15620" max="15620" width="13.26953125" style="164" bestFit="1" customWidth="1"/>
    <col min="15621" max="15621" width="24.54296875" style="164" bestFit="1" customWidth="1"/>
    <col min="15622" max="15622" width="11.54296875" style="164" bestFit="1" customWidth="1"/>
    <col min="15623" max="15623" width="13.26953125" style="164" bestFit="1" customWidth="1"/>
    <col min="15624" max="15624" width="28.453125" style="164" bestFit="1" customWidth="1"/>
    <col min="15625" max="15871" width="8.7265625" style="164"/>
    <col min="15872" max="15872" width="13.26953125" style="164" bestFit="1" customWidth="1"/>
    <col min="15873" max="15873" width="10.7265625" style="164" bestFit="1" customWidth="1"/>
    <col min="15874" max="15874" width="13.26953125" style="164" bestFit="1" customWidth="1"/>
    <col min="15875" max="15875" width="16.54296875" style="164" bestFit="1" customWidth="1"/>
    <col min="15876" max="15876" width="13.26953125" style="164" bestFit="1" customWidth="1"/>
    <col min="15877" max="15877" width="24.54296875" style="164" bestFit="1" customWidth="1"/>
    <col min="15878" max="15878" width="11.54296875" style="164" bestFit="1" customWidth="1"/>
    <col min="15879" max="15879" width="13.26953125" style="164" bestFit="1" customWidth="1"/>
    <col min="15880" max="15880" width="28.453125" style="164" bestFit="1" customWidth="1"/>
    <col min="15881" max="16127" width="8.7265625" style="164"/>
    <col min="16128" max="16128" width="13.26953125" style="164" bestFit="1" customWidth="1"/>
    <col min="16129" max="16129" width="10.7265625" style="164" bestFit="1" customWidth="1"/>
    <col min="16130" max="16130" width="13.26953125" style="164" bestFit="1" customWidth="1"/>
    <col min="16131" max="16131" width="16.54296875" style="164" bestFit="1" customWidth="1"/>
    <col min="16132" max="16132" width="13.26953125" style="164" bestFit="1" customWidth="1"/>
    <col min="16133" max="16133" width="24.54296875" style="164" bestFit="1" customWidth="1"/>
    <col min="16134" max="16134" width="11.54296875" style="164" bestFit="1" customWidth="1"/>
    <col min="16135" max="16135" width="13.26953125" style="164" bestFit="1" customWidth="1"/>
    <col min="16136" max="16136" width="28.453125" style="164" bestFit="1" customWidth="1"/>
    <col min="16137" max="16384" width="8.7265625" style="164"/>
  </cols>
  <sheetData>
    <row r="1" spans="1:10" ht="13" x14ac:dyDescent="0.3">
      <c r="B1" s="299" t="s">
        <v>675</v>
      </c>
      <c r="C1" s="299" t="s">
        <v>680</v>
      </c>
      <c r="D1" s="299" t="s">
        <v>676</v>
      </c>
      <c r="E1" s="299" t="s">
        <v>1198</v>
      </c>
      <c r="F1" s="299" t="s">
        <v>1199</v>
      </c>
      <c r="G1" s="299" t="s">
        <v>677</v>
      </c>
      <c r="H1" s="299" t="s">
        <v>679</v>
      </c>
      <c r="I1" s="164" t="s">
        <v>8805</v>
      </c>
      <c r="J1" s="164" t="s">
        <v>8806</v>
      </c>
    </row>
    <row r="2" spans="1:10" x14ac:dyDescent="0.25">
      <c r="A2" s="164" t="str">
        <f>B2&amp;D2&amp;G2</f>
        <v>Analamanga1er Arrondissement1er Arrondissement</v>
      </c>
      <c r="B2" s="165" t="s">
        <v>669</v>
      </c>
      <c r="C2" s="165" t="s">
        <v>8807</v>
      </c>
      <c r="D2" s="165" t="s">
        <v>1204</v>
      </c>
      <c r="E2" s="165" t="s">
        <v>8808</v>
      </c>
      <c r="F2" s="165" t="s">
        <v>1205</v>
      </c>
      <c r="G2" s="165" t="s">
        <v>1204</v>
      </c>
      <c r="H2" s="165" t="s">
        <v>8809</v>
      </c>
    </row>
    <row r="3" spans="1:10" x14ac:dyDescent="0.25">
      <c r="A3" s="164" t="str">
        <f t="shared" ref="A3:A66" si="0">B3&amp;D3&amp;G3</f>
        <v>Analamanga2e Arrondissement2e Arrondissement</v>
      </c>
      <c r="B3" s="165" t="s">
        <v>669</v>
      </c>
      <c r="C3" s="165" t="s">
        <v>8807</v>
      </c>
      <c r="D3" s="165" t="s">
        <v>1208</v>
      </c>
      <c r="E3" s="165" t="s">
        <v>8810</v>
      </c>
      <c r="F3" s="165" t="s">
        <v>1205</v>
      </c>
      <c r="G3" s="165" t="s">
        <v>1208</v>
      </c>
      <c r="H3" s="165" t="s">
        <v>8811</v>
      </c>
    </row>
    <row r="4" spans="1:10" x14ac:dyDescent="0.25">
      <c r="A4" s="164" t="str">
        <f t="shared" si="0"/>
        <v>Analamanga3e Arrondissement3e Arrondissement</v>
      </c>
      <c r="B4" s="165" t="s">
        <v>669</v>
      </c>
      <c r="C4" s="165" t="s">
        <v>8807</v>
      </c>
      <c r="D4" s="165" t="s">
        <v>1211</v>
      </c>
      <c r="E4" s="165" t="s">
        <v>8812</v>
      </c>
      <c r="F4" s="165" t="s">
        <v>1205</v>
      </c>
      <c r="G4" s="165" t="s">
        <v>1211</v>
      </c>
      <c r="H4" s="165" t="s">
        <v>8813</v>
      </c>
    </row>
    <row r="5" spans="1:10" x14ac:dyDescent="0.25">
      <c r="A5" s="164" t="str">
        <f t="shared" si="0"/>
        <v>Analamanga4e Arrondissement4e Arrondissement</v>
      </c>
      <c r="B5" s="165" t="s">
        <v>669</v>
      </c>
      <c r="C5" s="165" t="s">
        <v>8807</v>
      </c>
      <c r="D5" s="165" t="s">
        <v>1214</v>
      </c>
      <c r="E5" s="165" t="s">
        <v>8814</v>
      </c>
      <c r="F5" s="165" t="s">
        <v>1205</v>
      </c>
      <c r="G5" s="165" t="s">
        <v>1214</v>
      </c>
      <c r="H5" s="165" t="s">
        <v>8815</v>
      </c>
    </row>
    <row r="6" spans="1:10" x14ac:dyDescent="0.25">
      <c r="A6" s="164" t="str">
        <f t="shared" si="0"/>
        <v>Analamanga5e Arrondissement5e Arrondissement</v>
      </c>
      <c r="B6" s="165" t="s">
        <v>669</v>
      </c>
      <c r="C6" s="165" t="s">
        <v>8807</v>
      </c>
      <c r="D6" s="165" t="s">
        <v>1217</v>
      </c>
      <c r="E6" s="165" t="s">
        <v>8816</v>
      </c>
      <c r="F6" s="165" t="s">
        <v>1205</v>
      </c>
      <c r="G6" s="165" t="s">
        <v>1217</v>
      </c>
      <c r="H6" s="165" t="s">
        <v>8817</v>
      </c>
    </row>
    <row r="7" spans="1:10" x14ac:dyDescent="0.25">
      <c r="A7" s="164" t="str">
        <f t="shared" si="0"/>
        <v>Analamanga6e Arrondissement6e Arrondissement</v>
      </c>
      <c r="B7" s="165" t="s">
        <v>669</v>
      </c>
      <c r="C7" s="165" t="s">
        <v>8807</v>
      </c>
      <c r="D7" s="165" t="s">
        <v>1220</v>
      </c>
      <c r="E7" s="165" t="s">
        <v>8818</v>
      </c>
      <c r="F7" s="165" t="s">
        <v>1205</v>
      </c>
      <c r="G7" s="165" t="s">
        <v>1220</v>
      </c>
      <c r="H7" s="165" t="s">
        <v>8819</v>
      </c>
    </row>
    <row r="8" spans="1:10" x14ac:dyDescent="0.25">
      <c r="A8" s="164" t="str">
        <f t="shared" si="0"/>
        <v>AnalamangaAntananarivo AvaradranoAlasora</v>
      </c>
      <c r="B8" s="165" t="s">
        <v>669</v>
      </c>
      <c r="C8" s="165" t="s">
        <v>8807</v>
      </c>
      <c r="D8" s="165" t="s">
        <v>1223</v>
      </c>
      <c r="E8" s="165" t="s">
        <v>8820</v>
      </c>
      <c r="F8" s="165" t="s">
        <v>1205</v>
      </c>
      <c r="G8" s="165" t="s">
        <v>1224</v>
      </c>
      <c r="H8" s="165" t="s">
        <v>8821</v>
      </c>
    </row>
    <row r="9" spans="1:10" x14ac:dyDescent="0.25">
      <c r="A9" s="164" t="str">
        <f t="shared" si="0"/>
        <v>AnalamangaAntananarivo AvaradranoAnkadikely Ilafy</v>
      </c>
      <c r="B9" s="165" t="s">
        <v>669</v>
      </c>
      <c r="C9" s="165" t="s">
        <v>8807</v>
      </c>
      <c r="D9" s="165" t="s">
        <v>1223</v>
      </c>
      <c r="E9" s="165" t="s">
        <v>8820</v>
      </c>
      <c r="F9" s="165" t="s">
        <v>1205</v>
      </c>
      <c r="G9" s="165" t="s">
        <v>1226</v>
      </c>
      <c r="H9" s="165" t="s">
        <v>8822</v>
      </c>
    </row>
    <row r="10" spans="1:10" x14ac:dyDescent="0.25">
      <c r="A10" s="164" t="str">
        <f t="shared" si="0"/>
        <v>AnalamangaAntananarivo AvaradranoAmbohimanambola</v>
      </c>
      <c r="B10" s="165" t="s">
        <v>669</v>
      </c>
      <c r="C10" s="165" t="s">
        <v>8807</v>
      </c>
      <c r="D10" s="165" t="s">
        <v>1223</v>
      </c>
      <c r="E10" s="165" t="s">
        <v>8820</v>
      </c>
      <c r="F10" s="165" t="s">
        <v>1205</v>
      </c>
      <c r="G10" s="165" t="s">
        <v>1228</v>
      </c>
      <c r="H10" s="165" t="s">
        <v>8823</v>
      </c>
    </row>
    <row r="11" spans="1:10" x14ac:dyDescent="0.25">
      <c r="A11" s="164" t="str">
        <f t="shared" si="0"/>
        <v>AnalamangaAntananarivo AvaradranoSabotsy Namehana</v>
      </c>
      <c r="B11" s="165" t="s">
        <v>669</v>
      </c>
      <c r="C11" s="165" t="s">
        <v>8807</v>
      </c>
      <c r="D11" s="165" t="s">
        <v>1223</v>
      </c>
      <c r="E11" s="165" t="s">
        <v>8820</v>
      </c>
      <c r="F11" s="165" t="s">
        <v>1205</v>
      </c>
      <c r="G11" s="165" t="s">
        <v>1230</v>
      </c>
      <c r="H11" s="165" t="s">
        <v>8824</v>
      </c>
    </row>
    <row r="12" spans="1:10" x14ac:dyDescent="0.25">
      <c r="A12" s="164" t="str">
        <f t="shared" si="0"/>
        <v>AnalamangaAntananarivo AvaradranoAmbohimangakely</v>
      </c>
      <c r="B12" s="165" t="s">
        <v>669</v>
      </c>
      <c r="C12" s="165" t="s">
        <v>8807</v>
      </c>
      <c r="D12" s="165" t="s">
        <v>1223</v>
      </c>
      <c r="E12" s="165" t="s">
        <v>8820</v>
      </c>
      <c r="F12" s="165" t="s">
        <v>1205</v>
      </c>
      <c r="G12" s="165" t="s">
        <v>1232</v>
      </c>
      <c r="H12" s="165" t="s">
        <v>8825</v>
      </c>
    </row>
    <row r="13" spans="1:10" x14ac:dyDescent="0.25">
      <c r="A13" s="164" t="str">
        <f t="shared" si="0"/>
        <v>AnalamangaAntananarivo AvaradranoManandriana</v>
      </c>
      <c r="B13" s="165" t="s">
        <v>669</v>
      </c>
      <c r="C13" s="165" t="s">
        <v>8807</v>
      </c>
      <c r="D13" s="165" t="s">
        <v>1223</v>
      </c>
      <c r="E13" s="165" t="s">
        <v>8820</v>
      </c>
      <c r="F13" s="165" t="s">
        <v>1205</v>
      </c>
      <c r="G13" s="165" t="s">
        <v>943</v>
      </c>
      <c r="H13" s="165" t="s">
        <v>8826</v>
      </c>
    </row>
    <row r="14" spans="1:10" x14ac:dyDescent="0.25">
      <c r="A14" s="164" t="str">
        <f t="shared" si="0"/>
        <v>AnalamangaAntananarivo AvaradranoAmbohimalaza Miray</v>
      </c>
      <c r="B14" s="165" t="s">
        <v>669</v>
      </c>
      <c r="C14" s="165" t="s">
        <v>8807</v>
      </c>
      <c r="D14" s="165" t="s">
        <v>1223</v>
      </c>
      <c r="E14" s="165" t="s">
        <v>8820</v>
      </c>
      <c r="F14" s="165" t="s">
        <v>1205</v>
      </c>
      <c r="G14" s="165" t="s">
        <v>1235</v>
      </c>
      <c r="H14" s="165" t="s">
        <v>8827</v>
      </c>
    </row>
    <row r="15" spans="1:10" x14ac:dyDescent="0.25">
      <c r="A15" s="164" t="str">
        <f t="shared" si="0"/>
        <v>AnalamangaAntananarivo AvaradranoFiaferana</v>
      </c>
      <c r="B15" s="165" t="s">
        <v>669</v>
      </c>
      <c r="C15" s="165" t="s">
        <v>8807</v>
      </c>
      <c r="D15" s="165" t="s">
        <v>1223</v>
      </c>
      <c r="E15" s="165" t="s">
        <v>8820</v>
      </c>
      <c r="F15" s="165" t="s">
        <v>1205</v>
      </c>
      <c r="G15" s="165" t="s">
        <v>1237</v>
      </c>
      <c r="H15" s="165" t="s">
        <v>8828</v>
      </c>
    </row>
    <row r="16" spans="1:10" x14ac:dyDescent="0.25">
      <c r="A16" s="164" t="str">
        <f t="shared" si="0"/>
        <v>AnalamangaAntananarivo AvaradranoAmbohimanga Rova</v>
      </c>
      <c r="B16" s="165" t="s">
        <v>669</v>
      </c>
      <c r="C16" s="165" t="s">
        <v>8807</v>
      </c>
      <c r="D16" s="165" t="s">
        <v>1223</v>
      </c>
      <c r="E16" s="165" t="s">
        <v>8820</v>
      </c>
      <c r="F16" s="165" t="s">
        <v>1205</v>
      </c>
      <c r="G16" s="165" t="s">
        <v>1239</v>
      </c>
      <c r="H16" s="165" t="s">
        <v>8829</v>
      </c>
    </row>
    <row r="17" spans="1:8" x14ac:dyDescent="0.25">
      <c r="A17" s="164" t="str">
        <f t="shared" si="0"/>
        <v>AnalamangaAntananarivo AvaradranoViliahazo</v>
      </c>
      <c r="B17" s="165" t="s">
        <v>669</v>
      </c>
      <c r="C17" s="165" t="s">
        <v>8807</v>
      </c>
      <c r="D17" s="165" t="s">
        <v>1223</v>
      </c>
      <c r="E17" s="165" t="s">
        <v>8820</v>
      </c>
      <c r="F17" s="165" t="s">
        <v>1205</v>
      </c>
      <c r="G17" s="165" t="s">
        <v>1241</v>
      </c>
      <c r="H17" s="165" t="s">
        <v>8830</v>
      </c>
    </row>
    <row r="18" spans="1:8" x14ac:dyDescent="0.25">
      <c r="A18" s="164" t="str">
        <f t="shared" si="0"/>
        <v>AnalamangaAntananarivo AvaradranoTalata Volonondry</v>
      </c>
      <c r="B18" s="165" t="s">
        <v>669</v>
      </c>
      <c r="C18" s="165" t="s">
        <v>8807</v>
      </c>
      <c r="D18" s="165" t="s">
        <v>1223</v>
      </c>
      <c r="E18" s="165" t="s">
        <v>8820</v>
      </c>
      <c r="F18" s="165" t="s">
        <v>1205</v>
      </c>
      <c r="G18" s="165" t="s">
        <v>1243</v>
      </c>
      <c r="H18" s="165" t="s">
        <v>8831</v>
      </c>
    </row>
    <row r="19" spans="1:8" x14ac:dyDescent="0.25">
      <c r="A19" s="164" t="str">
        <f t="shared" si="0"/>
        <v>AnalamangaAntananarivo AvaradranoAnjeva Gara</v>
      </c>
      <c r="B19" s="165" t="s">
        <v>669</v>
      </c>
      <c r="C19" s="165" t="s">
        <v>8807</v>
      </c>
      <c r="D19" s="165" t="s">
        <v>1223</v>
      </c>
      <c r="E19" s="165" t="s">
        <v>8820</v>
      </c>
      <c r="F19" s="165" t="s">
        <v>1205</v>
      </c>
      <c r="G19" s="165" t="s">
        <v>1245</v>
      </c>
      <c r="H19" s="165" t="s">
        <v>8832</v>
      </c>
    </row>
    <row r="20" spans="1:8" x14ac:dyDescent="0.25">
      <c r="A20" s="164" t="str">
        <f t="shared" si="0"/>
        <v>AnalamangaAntananarivo AvaradranoMasindray</v>
      </c>
      <c r="B20" s="165" t="s">
        <v>669</v>
      </c>
      <c r="C20" s="165" t="s">
        <v>8807</v>
      </c>
      <c r="D20" s="165" t="s">
        <v>1223</v>
      </c>
      <c r="E20" s="165" t="s">
        <v>8820</v>
      </c>
      <c r="F20" s="165" t="s">
        <v>1205</v>
      </c>
      <c r="G20" s="165" t="s">
        <v>1247</v>
      </c>
      <c r="H20" s="165" t="s">
        <v>8833</v>
      </c>
    </row>
    <row r="21" spans="1:8" x14ac:dyDescent="0.25">
      <c r="A21" s="164" t="str">
        <f t="shared" si="0"/>
        <v>AnalamangaAntananarivo AvaradranoAnkadinandriana</v>
      </c>
      <c r="B21" s="165" t="s">
        <v>669</v>
      </c>
      <c r="C21" s="165" t="s">
        <v>8807</v>
      </c>
      <c r="D21" s="165" t="s">
        <v>1223</v>
      </c>
      <c r="E21" s="165" t="s">
        <v>8820</v>
      </c>
      <c r="F21" s="165" t="s">
        <v>1205</v>
      </c>
      <c r="G21" s="165" t="s">
        <v>1249</v>
      </c>
      <c r="H21" s="165" t="s">
        <v>8834</v>
      </c>
    </row>
    <row r="22" spans="1:8" x14ac:dyDescent="0.25">
      <c r="A22" s="164" t="str">
        <f t="shared" si="0"/>
        <v>AnalamangaAmbohidratrimoAmbohidratrimo</v>
      </c>
      <c r="B22" s="165" t="s">
        <v>669</v>
      </c>
      <c r="C22" s="165" t="s">
        <v>8807</v>
      </c>
      <c r="D22" s="165" t="s">
        <v>1252</v>
      </c>
      <c r="E22" s="165" t="s">
        <v>8835</v>
      </c>
      <c r="F22" s="165" t="s">
        <v>1205</v>
      </c>
      <c r="G22" s="165" t="s">
        <v>1252</v>
      </c>
      <c r="H22" s="165" t="s">
        <v>8836</v>
      </c>
    </row>
    <row r="23" spans="1:8" x14ac:dyDescent="0.25">
      <c r="A23" s="164" t="str">
        <f t="shared" si="0"/>
        <v>AnalamangaAmbohidratrimoAnosiala</v>
      </c>
      <c r="B23" s="165" t="s">
        <v>669</v>
      </c>
      <c r="C23" s="165" t="s">
        <v>8807</v>
      </c>
      <c r="D23" s="165" t="s">
        <v>1252</v>
      </c>
      <c r="E23" s="165" t="s">
        <v>8835</v>
      </c>
      <c r="F23" s="165" t="s">
        <v>1205</v>
      </c>
      <c r="G23" s="165" t="s">
        <v>1159</v>
      </c>
      <c r="H23" s="165" t="s">
        <v>8837</v>
      </c>
    </row>
    <row r="24" spans="1:8" x14ac:dyDescent="0.25">
      <c r="A24" s="164" t="str">
        <f t="shared" si="0"/>
        <v>AnalamangaAmbohidratrimoTalatamaty</v>
      </c>
      <c r="B24" s="165" t="s">
        <v>669</v>
      </c>
      <c r="C24" s="165" t="s">
        <v>8807</v>
      </c>
      <c r="D24" s="165" t="s">
        <v>1252</v>
      </c>
      <c r="E24" s="165" t="s">
        <v>8835</v>
      </c>
      <c r="F24" s="165" t="s">
        <v>1205</v>
      </c>
      <c r="G24" s="165" t="s">
        <v>1255</v>
      </c>
      <c r="H24" s="165" t="s">
        <v>8838</v>
      </c>
    </row>
    <row r="25" spans="1:8" x14ac:dyDescent="0.25">
      <c r="A25" s="164" t="str">
        <f t="shared" si="0"/>
        <v>AnalamangaAmbohidratrimoAntehiroka</v>
      </c>
      <c r="B25" s="165" t="s">
        <v>669</v>
      </c>
      <c r="C25" s="165" t="s">
        <v>8807</v>
      </c>
      <c r="D25" s="165" t="s">
        <v>1252</v>
      </c>
      <c r="E25" s="165" t="s">
        <v>8835</v>
      </c>
      <c r="F25" s="165" t="s">
        <v>1205</v>
      </c>
      <c r="G25" s="165" t="s">
        <v>1257</v>
      </c>
      <c r="H25" s="165" t="s">
        <v>8839</v>
      </c>
    </row>
    <row r="26" spans="1:8" x14ac:dyDescent="0.25">
      <c r="A26" s="164" t="str">
        <f t="shared" si="0"/>
        <v>AnalamangaAmbohidratrimoIarinarivo</v>
      </c>
      <c r="B26" s="165" t="s">
        <v>669</v>
      </c>
      <c r="C26" s="165" t="s">
        <v>8807</v>
      </c>
      <c r="D26" s="165" t="s">
        <v>1252</v>
      </c>
      <c r="E26" s="165" t="s">
        <v>8835</v>
      </c>
      <c r="F26" s="165" t="s">
        <v>1205</v>
      </c>
      <c r="G26" s="165" t="s">
        <v>1259</v>
      </c>
      <c r="H26" s="165" t="s">
        <v>8840</v>
      </c>
    </row>
    <row r="27" spans="1:8" x14ac:dyDescent="0.25">
      <c r="A27" s="164" t="str">
        <f t="shared" si="0"/>
        <v>AnalamangaAmbohidratrimoIvato Firaisana</v>
      </c>
      <c r="B27" s="165" t="s">
        <v>669</v>
      </c>
      <c r="C27" s="165" t="s">
        <v>8807</v>
      </c>
      <c r="D27" s="165" t="s">
        <v>1252</v>
      </c>
      <c r="E27" s="165" t="s">
        <v>8835</v>
      </c>
      <c r="F27" s="165" t="s">
        <v>1205</v>
      </c>
      <c r="G27" s="165" t="s">
        <v>1261</v>
      </c>
      <c r="H27" s="165" t="s">
        <v>8841</v>
      </c>
    </row>
    <row r="28" spans="1:8" x14ac:dyDescent="0.25">
      <c r="A28" s="164" t="str">
        <f t="shared" si="0"/>
        <v>AnalamangaAmbohidratrimoIvato Aeroport</v>
      </c>
      <c r="B28" s="165" t="s">
        <v>669</v>
      </c>
      <c r="C28" s="165" t="s">
        <v>8807</v>
      </c>
      <c r="D28" s="165" t="s">
        <v>1252</v>
      </c>
      <c r="E28" s="165" t="s">
        <v>8835</v>
      </c>
      <c r="F28" s="165" t="s">
        <v>1205</v>
      </c>
      <c r="G28" s="165" t="s">
        <v>1263</v>
      </c>
      <c r="H28" s="165" t="s">
        <v>8842</v>
      </c>
    </row>
    <row r="29" spans="1:8" x14ac:dyDescent="0.25">
      <c r="A29" s="164" t="str">
        <f t="shared" si="0"/>
        <v>AnalamangaAmbohidratrimoAmbohitrimanjaka</v>
      </c>
      <c r="B29" s="165" t="s">
        <v>669</v>
      </c>
      <c r="C29" s="165" t="s">
        <v>8807</v>
      </c>
      <c r="D29" s="165" t="s">
        <v>1252</v>
      </c>
      <c r="E29" s="165" t="s">
        <v>8835</v>
      </c>
      <c r="F29" s="165" t="s">
        <v>1205</v>
      </c>
      <c r="G29" s="165" t="s">
        <v>1265</v>
      </c>
      <c r="H29" s="165" t="s">
        <v>8843</v>
      </c>
    </row>
    <row r="30" spans="1:8" x14ac:dyDescent="0.25">
      <c r="A30" s="164" t="str">
        <f t="shared" si="0"/>
        <v>AnalamangaAmbohidratrimoMahitsy</v>
      </c>
      <c r="B30" s="165" t="s">
        <v>669</v>
      </c>
      <c r="C30" s="165" t="s">
        <v>8807</v>
      </c>
      <c r="D30" s="165" t="s">
        <v>1252</v>
      </c>
      <c r="E30" s="165" t="s">
        <v>8835</v>
      </c>
      <c r="F30" s="165" t="s">
        <v>1205</v>
      </c>
      <c r="G30" s="165" t="s">
        <v>1267</v>
      </c>
      <c r="H30" s="165" t="s">
        <v>8844</v>
      </c>
    </row>
    <row r="31" spans="1:8" x14ac:dyDescent="0.25">
      <c r="A31" s="164" t="str">
        <f t="shared" si="0"/>
        <v>AnalamangaAmbohidratrimoMerimandroso</v>
      </c>
      <c r="B31" s="165" t="s">
        <v>669</v>
      </c>
      <c r="C31" s="165" t="s">
        <v>8807</v>
      </c>
      <c r="D31" s="165" t="s">
        <v>1252</v>
      </c>
      <c r="E31" s="165" t="s">
        <v>8835</v>
      </c>
      <c r="F31" s="165" t="s">
        <v>1205</v>
      </c>
      <c r="G31" s="165" t="s">
        <v>1269</v>
      </c>
      <c r="H31" s="165" t="s">
        <v>8845</v>
      </c>
    </row>
    <row r="32" spans="1:8" x14ac:dyDescent="0.25">
      <c r="A32" s="164" t="str">
        <f t="shared" si="0"/>
        <v>AnalamangaAmbohidratrimoAmbatolampy</v>
      </c>
      <c r="B32" s="165" t="s">
        <v>669</v>
      </c>
      <c r="C32" s="165" t="s">
        <v>8807</v>
      </c>
      <c r="D32" s="165" t="s">
        <v>1252</v>
      </c>
      <c r="E32" s="165" t="s">
        <v>8835</v>
      </c>
      <c r="F32" s="165" t="s">
        <v>1205</v>
      </c>
      <c r="G32" s="165" t="s">
        <v>1271</v>
      </c>
      <c r="H32" s="165" t="s">
        <v>8846</v>
      </c>
    </row>
    <row r="33" spans="1:8" x14ac:dyDescent="0.25">
      <c r="A33" s="164" t="str">
        <f t="shared" si="0"/>
        <v>AnalamangaAmbohidratrimoAmpangabe</v>
      </c>
      <c r="B33" s="165" t="s">
        <v>669</v>
      </c>
      <c r="C33" s="165" t="s">
        <v>8807</v>
      </c>
      <c r="D33" s="165" t="s">
        <v>1252</v>
      </c>
      <c r="E33" s="165" t="s">
        <v>8835</v>
      </c>
      <c r="F33" s="165" t="s">
        <v>1205</v>
      </c>
      <c r="G33" s="165" t="s">
        <v>1273</v>
      </c>
      <c r="H33" s="165" t="s">
        <v>8847</v>
      </c>
    </row>
    <row r="34" spans="1:8" x14ac:dyDescent="0.25">
      <c r="A34" s="164" t="str">
        <f t="shared" si="0"/>
        <v>AnalamangaAmbohidratrimoAmpanotokana</v>
      </c>
      <c r="B34" s="165" t="s">
        <v>669</v>
      </c>
      <c r="C34" s="165" t="s">
        <v>8807</v>
      </c>
      <c r="D34" s="165" t="s">
        <v>1252</v>
      </c>
      <c r="E34" s="165" t="s">
        <v>8835</v>
      </c>
      <c r="F34" s="165" t="s">
        <v>1205</v>
      </c>
      <c r="G34" s="165" t="s">
        <v>1275</v>
      </c>
      <c r="H34" s="165" t="s">
        <v>8848</v>
      </c>
    </row>
    <row r="35" spans="1:8" x14ac:dyDescent="0.25">
      <c r="A35" s="164" t="str">
        <f t="shared" si="0"/>
        <v>AnalamangaAmbohidratrimoMananjara</v>
      </c>
      <c r="B35" s="165" t="s">
        <v>669</v>
      </c>
      <c r="C35" s="165" t="s">
        <v>8807</v>
      </c>
      <c r="D35" s="165" t="s">
        <v>1252</v>
      </c>
      <c r="E35" s="165" t="s">
        <v>8835</v>
      </c>
      <c r="F35" s="165" t="s">
        <v>1205</v>
      </c>
      <c r="G35" s="165" t="s">
        <v>1277</v>
      </c>
      <c r="H35" s="165" t="s">
        <v>8849</v>
      </c>
    </row>
    <row r="36" spans="1:8" x14ac:dyDescent="0.25">
      <c r="A36" s="164" t="str">
        <f t="shared" si="0"/>
        <v>AnalamangaAmbohidratrimoManjakavaradrano</v>
      </c>
      <c r="B36" s="165" t="s">
        <v>669</v>
      </c>
      <c r="C36" s="165" t="s">
        <v>8807</v>
      </c>
      <c r="D36" s="165" t="s">
        <v>1252</v>
      </c>
      <c r="E36" s="165" t="s">
        <v>8835</v>
      </c>
      <c r="F36" s="165" t="s">
        <v>1205</v>
      </c>
      <c r="G36" s="165" t="s">
        <v>1279</v>
      </c>
      <c r="H36" s="165" t="s">
        <v>8850</v>
      </c>
    </row>
    <row r="37" spans="1:8" x14ac:dyDescent="0.25">
      <c r="A37" s="164" t="str">
        <f t="shared" si="0"/>
        <v>AnalamangaAmbohidratrimoAntsahafilo</v>
      </c>
      <c r="B37" s="165" t="s">
        <v>669</v>
      </c>
      <c r="C37" s="165" t="s">
        <v>8807</v>
      </c>
      <c r="D37" s="165" t="s">
        <v>1252</v>
      </c>
      <c r="E37" s="165" t="s">
        <v>8835</v>
      </c>
      <c r="F37" s="165" t="s">
        <v>1205</v>
      </c>
      <c r="G37" s="165" t="s">
        <v>1281</v>
      </c>
      <c r="H37" s="165" t="s">
        <v>8851</v>
      </c>
    </row>
    <row r="38" spans="1:8" x14ac:dyDescent="0.25">
      <c r="A38" s="164" t="str">
        <f t="shared" si="0"/>
        <v>AnalamangaAmbohidratrimoAmbohimanjaka</v>
      </c>
      <c r="B38" s="165" t="s">
        <v>669</v>
      </c>
      <c r="C38" s="165" t="s">
        <v>8807</v>
      </c>
      <c r="D38" s="165" t="s">
        <v>1252</v>
      </c>
      <c r="E38" s="165" t="s">
        <v>8835</v>
      </c>
      <c r="F38" s="165" t="s">
        <v>1205</v>
      </c>
      <c r="G38" s="165" t="s">
        <v>1283</v>
      </c>
      <c r="H38" s="165" t="s">
        <v>8852</v>
      </c>
    </row>
    <row r="39" spans="1:8" x14ac:dyDescent="0.25">
      <c r="A39" s="164" t="str">
        <f t="shared" si="0"/>
        <v>AnalamangaAmbohidratrimoFiadanana</v>
      </c>
      <c r="B39" s="165" t="s">
        <v>669</v>
      </c>
      <c r="C39" s="165" t="s">
        <v>8807</v>
      </c>
      <c r="D39" s="165" t="s">
        <v>1252</v>
      </c>
      <c r="E39" s="165" t="s">
        <v>8835</v>
      </c>
      <c r="F39" s="165" t="s">
        <v>1205</v>
      </c>
      <c r="G39" s="165" t="s">
        <v>577</v>
      </c>
      <c r="H39" s="165" t="s">
        <v>8853</v>
      </c>
    </row>
    <row r="40" spans="1:8" x14ac:dyDescent="0.25">
      <c r="A40" s="164" t="str">
        <f t="shared" si="0"/>
        <v>AnalamangaAmbohidratrimoMahabo (AMB)</v>
      </c>
      <c r="B40" s="165" t="s">
        <v>669</v>
      </c>
      <c r="C40" s="165" t="s">
        <v>8807</v>
      </c>
      <c r="D40" s="165" t="s">
        <v>1252</v>
      </c>
      <c r="E40" s="165" t="s">
        <v>8835</v>
      </c>
      <c r="F40" s="165" t="s">
        <v>1205</v>
      </c>
      <c r="G40" s="171" t="s">
        <v>8854</v>
      </c>
      <c r="H40" s="165" t="s">
        <v>8855</v>
      </c>
    </row>
    <row r="41" spans="1:8" x14ac:dyDescent="0.25">
      <c r="A41" s="164" t="str">
        <f t="shared" si="0"/>
        <v>AnalamangaAmbohidratrimoMahereza</v>
      </c>
      <c r="B41" s="165" t="s">
        <v>669</v>
      </c>
      <c r="C41" s="165" t="s">
        <v>8807</v>
      </c>
      <c r="D41" s="165" t="s">
        <v>1252</v>
      </c>
      <c r="E41" s="165" t="s">
        <v>8835</v>
      </c>
      <c r="F41" s="165" t="s">
        <v>1205</v>
      </c>
      <c r="G41" s="165" t="s">
        <v>1287</v>
      </c>
      <c r="H41" s="165" t="s">
        <v>8856</v>
      </c>
    </row>
    <row r="42" spans="1:8" x14ac:dyDescent="0.25">
      <c r="A42" s="164" t="str">
        <f t="shared" si="0"/>
        <v>AnalamangaAmbohidratrimoAntanetibe</v>
      </c>
      <c r="B42" s="165" t="s">
        <v>669</v>
      </c>
      <c r="C42" s="165" t="s">
        <v>8807</v>
      </c>
      <c r="D42" s="165" t="s">
        <v>1252</v>
      </c>
      <c r="E42" s="165" t="s">
        <v>8835</v>
      </c>
      <c r="F42" s="165" t="s">
        <v>1205</v>
      </c>
      <c r="G42" s="165" t="s">
        <v>1289</v>
      </c>
      <c r="H42" s="165" t="s">
        <v>8857</v>
      </c>
    </row>
    <row r="43" spans="1:8" x14ac:dyDescent="0.25">
      <c r="A43" s="164" t="str">
        <f t="shared" si="0"/>
        <v>AnalamangaAmbohidratrimoAmbohipihaonana</v>
      </c>
      <c r="B43" s="165" t="s">
        <v>669</v>
      </c>
      <c r="C43" s="165" t="s">
        <v>8807</v>
      </c>
      <c r="D43" s="165" t="s">
        <v>1252</v>
      </c>
      <c r="E43" s="165" t="s">
        <v>8835</v>
      </c>
      <c r="F43" s="165" t="s">
        <v>1205</v>
      </c>
      <c r="G43" s="165" t="s">
        <v>1291</v>
      </c>
      <c r="H43" s="165" t="s">
        <v>8858</v>
      </c>
    </row>
    <row r="44" spans="1:8" x14ac:dyDescent="0.25">
      <c r="A44" s="164" t="str">
        <f t="shared" si="0"/>
        <v>AnalamangaAmbohidratrimoAmbato</v>
      </c>
      <c r="B44" s="165" t="s">
        <v>669</v>
      </c>
      <c r="C44" s="165" t="s">
        <v>8807</v>
      </c>
      <c r="D44" s="165" t="s">
        <v>1252</v>
      </c>
      <c r="E44" s="165" t="s">
        <v>8835</v>
      </c>
      <c r="F44" s="165" t="s">
        <v>1205</v>
      </c>
      <c r="G44" s="165" t="s">
        <v>1293</v>
      </c>
      <c r="H44" s="165" t="s">
        <v>8859</v>
      </c>
    </row>
    <row r="45" spans="1:8" x14ac:dyDescent="0.25">
      <c r="A45" s="164" t="str">
        <f t="shared" si="0"/>
        <v>AnalamangaAmbohidratrimoAnjanadoria</v>
      </c>
      <c r="B45" s="165" t="s">
        <v>669</v>
      </c>
      <c r="C45" s="165" t="s">
        <v>8807</v>
      </c>
      <c r="D45" s="165" t="s">
        <v>1252</v>
      </c>
      <c r="E45" s="165" t="s">
        <v>8835</v>
      </c>
      <c r="F45" s="165" t="s">
        <v>1205</v>
      </c>
      <c r="G45" s="165" t="s">
        <v>1295</v>
      </c>
      <c r="H45" s="165" t="s">
        <v>8860</v>
      </c>
    </row>
    <row r="46" spans="1:8" x14ac:dyDescent="0.25">
      <c r="A46" s="164" t="str">
        <f t="shared" si="0"/>
        <v>AnalamangaAmbohidratrimoAvaratsena</v>
      </c>
      <c r="B46" s="165" t="s">
        <v>669</v>
      </c>
      <c r="C46" s="165" t="s">
        <v>8807</v>
      </c>
      <c r="D46" s="165" t="s">
        <v>1252</v>
      </c>
      <c r="E46" s="165" t="s">
        <v>8835</v>
      </c>
      <c r="F46" s="165" t="s">
        <v>1205</v>
      </c>
      <c r="G46" s="165" t="s">
        <v>1297</v>
      </c>
      <c r="H46" s="165" t="s">
        <v>8861</v>
      </c>
    </row>
    <row r="47" spans="1:8" x14ac:dyDescent="0.25">
      <c r="A47" s="164" t="str">
        <f t="shared" si="0"/>
        <v>AnalamangaAnkazobeAnkazobe</v>
      </c>
      <c r="B47" s="165" t="s">
        <v>669</v>
      </c>
      <c r="C47" s="165" t="s">
        <v>8807</v>
      </c>
      <c r="D47" s="165" t="s">
        <v>1300</v>
      </c>
      <c r="E47" s="165" t="s">
        <v>8862</v>
      </c>
      <c r="F47" s="165" t="s">
        <v>1205</v>
      </c>
      <c r="G47" s="165" t="s">
        <v>1300</v>
      </c>
      <c r="H47" s="165" t="s">
        <v>8863</v>
      </c>
    </row>
    <row r="48" spans="1:8" x14ac:dyDescent="0.25">
      <c r="A48" s="164" t="str">
        <f t="shared" si="0"/>
        <v>AnalamangaAnkazobeTalata Angavo</v>
      </c>
      <c r="B48" s="165" t="s">
        <v>669</v>
      </c>
      <c r="C48" s="165" t="s">
        <v>8807</v>
      </c>
      <c r="D48" s="165" t="s">
        <v>1300</v>
      </c>
      <c r="E48" s="165" t="s">
        <v>8862</v>
      </c>
      <c r="F48" s="165" t="s">
        <v>1205</v>
      </c>
      <c r="G48" s="165" t="s">
        <v>1302</v>
      </c>
      <c r="H48" s="165" t="s">
        <v>8864</v>
      </c>
    </row>
    <row r="49" spans="1:8" x14ac:dyDescent="0.25">
      <c r="A49" s="164" t="str">
        <f t="shared" si="0"/>
        <v>AnalamangaAnkazobeAmbohitromby</v>
      </c>
      <c r="B49" s="165" t="s">
        <v>669</v>
      </c>
      <c r="C49" s="165" t="s">
        <v>8807</v>
      </c>
      <c r="D49" s="165" t="s">
        <v>1300</v>
      </c>
      <c r="E49" s="165" t="s">
        <v>8862</v>
      </c>
      <c r="F49" s="165" t="s">
        <v>1205</v>
      </c>
      <c r="G49" s="165" t="s">
        <v>1304</v>
      </c>
      <c r="H49" s="165" t="s">
        <v>8865</v>
      </c>
    </row>
    <row r="50" spans="1:8" x14ac:dyDescent="0.25">
      <c r="A50" s="164" t="str">
        <f t="shared" si="0"/>
        <v>AnalamangaAnkazobeAntotohazo</v>
      </c>
      <c r="B50" s="165" t="s">
        <v>669</v>
      </c>
      <c r="C50" s="165" t="s">
        <v>8807</v>
      </c>
      <c r="D50" s="165" t="s">
        <v>1300</v>
      </c>
      <c r="E50" s="165" t="s">
        <v>8862</v>
      </c>
      <c r="F50" s="165" t="s">
        <v>1205</v>
      </c>
      <c r="G50" s="165" t="s">
        <v>1306</v>
      </c>
      <c r="H50" s="165" t="s">
        <v>8866</v>
      </c>
    </row>
    <row r="51" spans="1:8" x14ac:dyDescent="0.25">
      <c r="A51" s="164" t="str">
        <f t="shared" si="0"/>
        <v>AnalamangaAnkazobeMarondry</v>
      </c>
      <c r="B51" s="165" t="s">
        <v>669</v>
      </c>
      <c r="C51" s="165" t="s">
        <v>8807</v>
      </c>
      <c r="D51" s="165" t="s">
        <v>1300</v>
      </c>
      <c r="E51" s="165" t="s">
        <v>8862</v>
      </c>
      <c r="F51" s="165" t="s">
        <v>1205</v>
      </c>
      <c r="G51" s="165" t="s">
        <v>1308</v>
      </c>
      <c r="H51" s="165" t="s">
        <v>8867</v>
      </c>
    </row>
    <row r="52" spans="1:8" x14ac:dyDescent="0.25">
      <c r="A52" s="164" t="str">
        <f t="shared" si="0"/>
        <v>AnalamangaAnkazobeFihaonana</v>
      </c>
      <c r="B52" s="165" t="s">
        <v>669</v>
      </c>
      <c r="C52" s="165" t="s">
        <v>8807</v>
      </c>
      <c r="D52" s="165" t="s">
        <v>1300</v>
      </c>
      <c r="E52" s="165" t="s">
        <v>8862</v>
      </c>
      <c r="F52" s="165" t="s">
        <v>1205</v>
      </c>
      <c r="G52" s="165" t="s">
        <v>1310</v>
      </c>
      <c r="H52" s="165" t="s">
        <v>8868</v>
      </c>
    </row>
    <row r="53" spans="1:8" x14ac:dyDescent="0.25">
      <c r="A53" s="164" t="str">
        <f t="shared" si="0"/>
        <v>AnalamangaAnkazobeMahavelona</v>
      </c>
      <c r="B53" s="165" t="s">
        <v>669</v>
      </c>
      <c r="C53" s="165" t="s">
        <v>8807</v>
      </c>
      <c r="D53" s="165" t="s">
        <v>1300</v>
      </c>
      <c r="E53" s="165" t="s">
        <v>8862</v>
      </c>
      <c r="F53" s="165" t="s">
        <v>1205</v>
      </c>
      <c r="G53" s="165" t="s">
        <v>1312</v>
      </c>
      <c r="H53" s="165" t="s">
        <v>8869</v>
      </c>
    </row>
    <row r="54" spans="1:8" x14ac:dyDescent="0.25">
      <c r="A54" s="164" t="str">
        <f t="shared" si="0"/>
        <v>AnalamangaAnkazobeFiadanana</v>
      </c>
      <c r="B54" s="165" t="s">
        <v>669</v>
      </c>
      <c r="C54" s="165" t="s">
        <v>8807</v>
      </c>
      <c r="D54" s="165" t="s">
        <v>1300</v>
      </c>
      <c r="E54" s="165" t="s">
        <v>8862</v>
      </c>
      <c r="F54" s="165" t="s">
        <v>1205</v>
      </c>
      <c r="G54" s="165" t="s">
        <v>577</v>
      </c>
      <c r="H54" s="165" t="s">
        <v>8870</v>
      </c>
    </row>
    <row r="55" spans="1:8" x14ac:dyDescent="0.25">
      <c r="A55" s="164" t="str">
        <f t="shared" si="0"/>
        <v>AnalamangaAnkazobeTsaramasoandro</v>
      </c>
      <c r="B55" s="165" t="s">
        <v>669</v>
      </c>
      <c r="C55" s="165" t="s">
        <v>8807</v>
      </c>
      <c r="D55" s="165" t="s">
        <v>1300</v>
      </c>
      <c r="E55" s="165" t="s">
        <v>8862</v>
      </c>
      <c r="F55" s="165" t="s">
        <v>1205</v>
      </c>
      <c r="G55" s="165" t="s">
        <v>1315</v>
      </c>
      <c r="H55" s="165" t="s">
        <v>8871</v>
      </c>
    </row>
    <row r="56" spans="1:8" x14ac:dyDescent="0.25">
      <c r="A56" s="164" t="str">
        <f t="shared" si="0"/>
        <v>AnalamangaAnkazobeAmbolotarakely</v>
      </c>
      <c r="B56" s="165" t="s">
        <v>669</v>
      </c>
      <c r="C56" s="165" t="s">
        <v>8807</v>
      </c>
      <c r="D56" s="165" t="s">
        <v>1300</v>
      </c>
      <c r="E56" s="165" t="s">
        <v>8862</v>
      </c>
      <c r="F56" s="165" t="s">
        <v>1205</v>
      </c>
      <c r="G56" s="165" t="s">
        <v>1317</v>
      </c>
      <c r="H56" s="165" t="s">
        <v>8872</v>
      </c>
    </row>
    <row r="57" spans="1:8" x14ac:dyDescent="0.25">
      <c r="A57" s="164" t="str">
        <f t="shared" si="0"/>
        <v>AnalamangaAnkazobeAntakavana</v>
      </c>
      <c r="B57" s="165" t="s">
        <v>669</v>
      </c>
      <c r="C57" s="165" t="s">
        <v>8807</v>
      </c>
      <c r="D57" s="165" t="s">
        <v>1300</v>
      </c>
      <c r="E57" s="165" t="s">
        <v>8862</v>
      </c>
      <c r="F57" s="165" t="s">
        <v>1205</v>
      </c>
      <c r="G57" s="165" t="s">
        <v>1319</v>
      </c>
      <c r="H57" s="165" t="s">
        <v>8873</v>
      </c>
    </row>
    <row r="58" spans="1:8" x14ac:dyDescent="0.25">
      <c r="A58" s="164" t="str">
        <f t="shared" si="0"/>
        <v>AnalamangaAnkazobeKiangara</v>
      </c>
      <c r="B58" s="165" t="s">
        <v>669</v>
      </c>
      <c r="C58" s="165" t="s">
        <v>8807</v>
      </c>
      <c r="D58" s="165" t="s">
        <v>1300</v>
      </c>
      <c r="E58" s="165" t="s">
        <v>8862</v>
      </c>
      <c r="F58" s="165" t="s">
        <v>1205</v>
      </c>
      <c r="G58" s="165" t="s">
        <v>1321</v>
      </c>
      <c r="H58" s="165" t="s">
        <v>8874</v>
      </c>
    </row>
    <row r="59" spans="1:8" x14ac:dyDescent="0.25">
      <c r="A59" s="164" t="str">
        <f t="shared" si="0"/>
        <v>AnalamangaAnkazobeMiantso</v>
      </c>
      <c r="B59" s="165" t="s">
        <v>669</v>
      </c>
      <c r="C59" s="165" t="s">
        <v>8807</v>
      </c>
      <c r="D59" s="165" t="s">
        <v>1300</v>
      </c>
      <c r="E59" s="165" t="s">
        <v>8862</v>
      </c>
      <c r="F59" s="165" t="s">
        <v>1205</v>
      </c>
      <c r="G59" s="165" t="s">
        <v>1323</v>
      </c>
      <c r="H59" s="165" t="s">
        <v>8875</v>
      </c>
    </row>
    <row r="60" spans="1:8" x14ac:dyDescent="0.25">
      <c r="A60" s="164" t="str">
        <f t="shared" si="0"/>
        <v>AnalamangaManjakandrianaManjakandriana</v>
      </c>
      <c r="B60" s="165" t="s">
        <v>669</v>
      </c>
      <c r="C60" s="165" t="s">
        <v>8807</v>
      </c>
      <c r="D60" s="165" t="s">
        <v>996</v>
      </c>
      <c r="E60" s="165" t="s">
        <v>8876</v>
      </c>
      <c r="F60" s="165" t="s">
        <v>1205</v>
      </c>
      <c r="G60" s="165" t="s">
        <v>996</v>
      </c>
      <c r="H60" s="165" t="s">
        <v>8877</v>
      </c>
    </row>
    <row r="61" spans="1:8" x14ac:dyDescent="0.25">
      <c r="A61" s="164" t="str">
        <f t="shared" si="0"/>
        <v>AnalamangaManjakandrianaAmbatolaona</v>
      </c>
      <c r="B61" s="165" t="s">
        <v>669</v>
      </c>
      <c r="C61" s="165" t="s">
        <v>8807</v>
      </c>
      <c r="D61" s="165" t="s">
        <v>996</v>
      </c>
      <c r="E61" s="165" t="s">
        <v>8876</v>
      </c>
      <c r="F61" s="165" t="s">
        <v>1205</v>
      </c>
      <c r="G61" s="165" t="s">
        <v>1327</v>
      </c>
      <c r="H61" s="165" t="s">
        <v>8878</v>
      </c>
    </row>
    <row r="62" spans="1:8" x14ac:dyDescent="0.25">
      <c r="A62" s="164" t="str">
        <f t="shared" si="0"/>
        <v>AnalamangaManjakandrianaSambaina</v>
      </c>
      <c r="B62" s="165" t="s">
        <v>669</v>
      </c>
      <c r="C62" s="165" t="s">
        <v>8807</v>
      </c>
      <c r="D62" s="165" t="s">
        <v>996</v>
      </c>
      <c r="E62" s="165" t="s">
        <v>8876</v>
      </c>
      <c r="F62" s="165" t="s">
        <v>1205</v>
      </c>
      <c r="G62" s="165" t="s">
        <v>1329</v>
      </c>
      <c r="H62" s="165" t="s">
        <v>8879</v>
      </c>
    </row>
    <row r="63" spans="1:8" x14ac:dyDescent="0.25">
      <c r="A63" s="164" t="str">
        <f t="shared" si="0"/>
        <v>AnalamangaManjakandrianaAmbohibary</v>
      </c>
      <c r="B63" s="165" t="s">
        <v>669</v>
      </c>
      <c r="C63" s="165" t="s">
        <v>8807</v>
      </c>
      <c r="D63" s="165" t="s">
        <v>996</v>
      </c>
      <c r="E63" s="165" t="s">
        <v>8876</v>
      </c>
      <c r="F63" s="165" t="s">
        <v>1205</v>
      </c>
      <c r="G63" s="165" t="s">
        <v>1331</v>
      </c>
      <c r="H63" s="165" t="s">
        <v>8880</v>
      </c>
    </row>
    <row r="64" spans="1:8" x14ac:dyDescent="0.25">
      <c r="A64" s="164" t="str">
        <f t="shared" si="0"/>
        <v>AnalamangaManjakandrianaAmbatomanga</v>
      </c>
      <c r="B64" s="165" t="s">
        <v>669</v>
      </c>
      <c r="C64" s="165" t="s">
        <v>8807</v>
      </c>
      <c r="D64" s="165" t="s">
        <v>996</v>
      </c>
      <c r="E64" s="165" t="s">
        <v>8876</v>
      </c>
      <c r="F64" s="165" t="s">
        <v>1205</v>
      </c>
      <c r="G64" s="165" t="s">
        <v>1333</v>
      </c>
      <c r="H64" s="165" t="s">
        <v>8881</v>
      </c>
    </row>
    <row r="65" spans="1:8" x14ac:dyDescent="0.25">
      <c r="A65" s="164" t="str">
        <f t="shared" si="0"/>
        <v>AnalamangaManjakandrianaAlarobia</v>
      </c>
      <c r="B65" s="165" t="s">
        <v>669</v>
      </c>
      <c r="C65" s="165" t="s">
        <v>8807</v>
      </c>
      <c r="D65" s="165" t="s">
        <v>996</v>
      </c>
      <c r="E65" s="165" t="s">
        <v>8876</v>
      </c>
      <c r="F65" s="165" t="s">
        <v>1205</v>
      </c>
      <c r="G65" s="165" t="s">
        <v>1335</v>
      </c>
      <c r="H65" s="165" t="s">
        <v>8882</v>
      </c>
    </row>
    <row r="66" spans="1:8" x14ac:dyDescent="0.25">
      <c r="A66" s="164" t="str">
        <f t="shared" si="0"/>
        <v>AnalamangaManjakandrianaMantasoa</v>
      </c>
      <c r="B66" s="165" t="s">
        <v>669</v>
      </c>
      <c r="C66" s="165" t="s">
        <v>8807</v>
      </c>
      <c r="D66" s="165" t="s">
        <v>996</v>
      </c>
      <c r="E66" s="165" t="s">
        <v>8876</v>
      </c>
      <c r="F66" s="165" t="s">
        <v>1205</v>
      </c>
      <c r="G66" s="165" t="s">
        <v>1337</v>
      </c>
      <c r="H66" s="165" t="s">
        <v>8883</v>
      </c>
    </row>
    <row r="67" spans="1:8" x14ac:dyDescent="0.25">
      <c r="A67" s="164" t="str">
        <f t="shared" ref="A67:A130" si="1">B67&amp;D67&amp;G67</f>
        <v>AnalamangaManjakandrianaRanovao</v>
      </c>
      <c r="B67" s="165" t="s">
        <v>669</v>
      </c>
      <c r="C67" s="165" t="s">
        <v>8807</v>
      </c>
      <c r="D67" s="165" t="s">
        <v>996</v>
      </c>
      <c r="E67" s="165" t="s">
        <v>8876</v>
      </c>
      <c r="F67" s="165" t="s">
        <v>1205</v>
      </c>
      <c r="G67" s="165" t="s">
        <v>1339</v>
      </c>
      <c r="H67" s="165" t="s">
        <v>8884</v>
      </c>
    </row>
    <row r="68" spans="1:8" x14ac:dyDescent="0.25">
      <c r="A68" s="164" t="str">
        <f t="shared" si="1"/>
        <v>AnalamangaManjakandrianaMiadanandriana</v>
      </c>
      <c r="B68" s="165" t="s">
        <v>669</v>
      </c>
      <c r="C68" s="165" t="s">
        <v>8807</v>
      </c>
      <c r="D68" s="165" t="s">
        <v>996</v>
      </c>
      <c r="E68" s="165" t="s">
        <v>8876</v>
      </c>
      <c r="F68" s="165" t="s">
        <v>1205</v>
      </c>
      <c r="G68" s="165" t="s">
        <v>1341</v>
      </c>
      <c r="H68" s="165" t="s">
        <v>8885</v>
      </c>
    </row>
    <row r="69" spans="1:8" x14ac:dyDescent="0.25">
      <c r="A69" s="164" t="str">
        <f t="shared" si="1"/>
        <v>AnalamangaManjakandrianaNandihizana</v>
      </c>
      <c r="B69" s="165" t="s">
        <v>669</v>
      </c>
      <c r="C69" s="165" t="s">
        <v>8807</v>
      </c>
      <c r="D69" s="165" t="s">
        <v>996</v>
      </c>
      <c r="E69" s="165" t="s">
        <v>8876</v>
      </c>
      <c r="F69" s="165" t="s">
        <v>1205</v>
      </c>
      <c r="G69" s="165" t="s">
        <v>1343</v>
      </c>
      <c r="H69" s="165" t="s">
        <v>8886</v>
      </c>
    </row>
    <row r="70" spans="1:8" x14ac:dyDescent="0.25">
      <c r="A70" s="164" t="str">
        <f t="shared" si="1"/>
        <v>AnalamangaManjakandrianaAnjepy</v>
      </c>
      <c r="B70" s="165" t="s">
        <v>669</v>
      </c>
      <c r="C70" s="165" t="s">
        <v>8807</v>
      </c>
      <c r="D70" s="165" t="s">
        <v>996</v>
      </c>
      <c r="E70" s="165" t="s">
        <v>8876</v>
      </c>
      <c r="F70" s="165" t="s">
        <v>1205</v>
      </c>
      <c r="G70" s="165" t="s">
        <v>1345</v>
      </c>
      <c r="H70" s="165" t="s">
        <v>8887</v>
      </c>
    </row>
    <row r="71" spans="1:8" x14ac:dyDescent="0.25">
      <c r="A71" s="164" t="str">
        <f t="shared" si="1"/>
        <v>AnalamangaManjakandrianaAmbanitsena</v>
      </c>
      <c r="B71" s="165" t="s">
        <v>669</v>
      </c>
      <c r="C71" s="165" t="s">
        <v>8807</v>
      </c>
      <c r="D71" s="165" t="s">
        <v>996</v>
      </c>
      <c r="E71" s="165" t="s">
        <v>8876</v>
      </c>
      <c r="F71" s="165" t="s">
        <v>1205</v>
      </c>
      <c r="G71" s="165" t="s">
        <v>1347</v>
      </c>
      <c r="H71" s="165" t="s">
        <v>8888</v>
      </c>
    </row>
    <row r="72" spans="1:8" x14ac:dyDescent="0.25">
      <c r="A72" s="164" t="str">
        <f t="shared" si="1"/>
        <v>AnalamangaManjakandrianaAmbohitrandriamanitra</v>
      </c>
      <c r="B72" s="165" t="s">
        <v>669</v>
      </c>
      <c r="C72" s="165" t="s">
        <v>8807</v>
      </c>
      <c r="D72" s="165" t="s">
        <v>996</v>
      </c>
      <c r="E72" s="165" t="s">
        <v>8876</v>
      </c>
      <c r="F72" s="165" t="s">
        <v>1205</v>
      </c>
      <c r="G72" s="165" t="s">
        <v>1349</v>
      </c>
      <c r="H72" s="165" t="s">
        <v>8889</v>
      </c>
    </row>
    <row r="73" spans="1:8" x14ac:dyDescent="0.25">
      <c r="A73" s="164" t="str">
        <f t="shared" si="1"/>
        <v>AnalamangaManjakandrianaAmbatomena</v>
      </c>
      <c r="B73" s="165" t="s">
        <v>669</v>
      </c>
      <c r="C73" s="165" t="s">
        <v>8807</v>
      </c>
      <c r="D73" s="165" t="s">
        <v>996</v>
      </c>
      <c r="E73" s="165" t="s">
        <v>8876</v>
      </c>
      <c r="F73" s="165" t="s">
        <v>1205</v>
      </c>
      <c r="G73" s="165" t="s">
        <v>1351</v>
      </c>
      <c r="H73" s="165" t="s">
        <v>8890</v>
      </c>
    </row>
    <row r="74" spans="1:8" x14ac:dyDescent="0.25">
      <c r="A74" s="164" t="str">
        <f t="shared" si="1"/>
        <v>AnalamangaManjakandrianaAmbohibao Sud</v>
      </c>
      <c r="B74" s="165" t="s">
        <v>669</v>
      </c>
      <c r="C74" s="165" t="s">
        <v>8807</v>
      </c>
      <c r="D74" s="165" t="s">
        <v>996</v>
      </c>
      <c r="E74" s="165" t="s">
        <v>8876</v>
      </c>
      <c r="F74" s="165" t="s">
        <v>1205</v>
      </c>
      <c r="G74" s="165" t="s">
        <v>1353</v>
      </c>
      <c r="H74" s="165" t="s">
        <v>8891</v>
      </c>
    </row>
    <row r="75" spans="1:8" x14ac:dyDescent="0.25">
      <c r="A75" s="164" t="str">
        <f t="shared" si="1"/>
        <v>AnalamangaManjakandrianaAmbohitseheno</v>
      </c>
      <c r="B75" s="165" t="s">
        <v>669</v>
      </c>
      <c r="C75" s="165" t="s">
        <v>8807</v>
      </c>
      <c r="D75" s="165" t="s">
        <v>996</v>
      </c>
      <c r="E75" s="165" t="s">
        <v>8876</v>
      </c>
      <c r="F75" s="165" t="s">
        <v>1205</v>
      </c>
      <c r="G75" s="165" t="s">
        <v>1355</v>
      </c>
      <c r="H75" s="165" t="s">
        <v>8892</v>
      </c>
    </row>
    <row r="76" spans="1:8" x14ac:dyDescent="0.25">
      <c r="A76" s="164" t="str">
        <f t="shared" si="1"/>
        <v>AnalamangaManjakandrianaAntsahalalina</v>
      </c>
      <c r="B76" s="165" t="s">
        <v>669</v>
      </c>
      <c r="C76" s="165" t="s">
        <v>8807</v>
      </c>
      <c r="D76" s="165" t="s">
        <v>996</v>
      </c>
      <c r="E76" s="165" t="s">
        <v>8876</v>
      </c>
      <c r="F76" s="165" t="s">
        <v>1205</v>
      </c>
      <c r="G76" s="165" t="s">
        <v>1357</v>
      </c>
      <c r="H76" s="165" t="s">
        <v>8893</v>
      </c>
    </row>
    <row r="77" spans="1:8" x14ac:dyDescent="0.25">
      <c r="A77" s="164" t="str">
        <f t="shared" si="1"/>
        <v>AnalamangaAndramasinaSabotsy Ambohitromby</v>
      </c>
      <c r="B77" s="165" t="s">
        <v>669</v>
      </c>
      <c r="C77" s="165" t="s">
        <v>8807</v>
      </c>
      <c r="D77" s="165" t="s">
        <v>1360</v>
      </c>
      <c r="E77" s="165" t="s">
        <v>8894</v>
      </c>
      <c r="F77" s="165" t="s">
        <v>1205</v>
      </c>
      <c r="G77" s="165" t="s">
        <v>1361</v>
      </c>
      <c r="H77" s="165" t="s">
        <v>8895</v>
      </c>
    </row>
    <row r="78" spans="1:8" x14ac:dyDescent="0.25">
      <c r="A78" s="164" t="str">
        <f t="shared" si="1"/>
        <v>AnalamangaAndramasinaAndohariana</v>
      </c>
      <c r="B78" s="165" t="s">
        <v>669</v>
      </c>
      <c r="C78" s="165" t="s">
        <v>8807</v>
      </c>
      <c r="D78" s="165" t="s">
        <v>1360</v>
      </c>
      <c r="E78" s="165" t="s">
        <v>8894</v>
      </c>
      <c r="F78" s="165" t="s">
        <v>1205</v>
      </c>
      <c r="G78" s="165" t="s">
        <v>1363</v>
      </c>
      <c r="H78" s="165" t="s">
        <v>8896</v>
      </c>
    </row>
    <row r="79" spans="1:8" x14ac:dyDescent="0.25">
      <c r="A79" s="164" t="str">
        <f t="shared" si="1"/>
        <v>AnalamangaAndramasinaMandrosoa</v>
      </c>
      <c r="B79" s="165" t="s">
        <v>669</v>
      </c>
      <c r="C79" s="165" t="s">
        <v>8807</v>
      </c>
      <c r="D79" s="165" t="s">
        <v>1360</v>
      </c>
      <c r="E79" s="165" t="s">
        <v>8894</v>
      </c>
      <c r="F79" s="165" t="s">
        <v>1205</v>
      </c>
      <c r="G79" s="165" t="s">
        <v>1365</v>
      </c>
      <c r="H79" s="165" t="s">
        <v>8897</v>
      </c>
    </row>
    <row r="80" spans="1:8" x14ac:dyDescent="0.25">
      <c r="A80" s="164" t="str">
        <f t="shared" si="1"/>
        <v>AnalamangaAntananarivo AtsimondranoAmbatofahavalo</v>
      </c>
      <c r="B80" s="165" t="s">
        <v>669</v>
      </c>
      <c r="C80" s="165" t="s">
        <v>8807</v>
      </c>
      <c r="D80" s="165" t="s">
        <v>1368</v>
      </c>
      <c r="E80" s="165" t="s">
        <v>8898</v>
      </c>
      <c r="F80" s="165" t="s">
        <v>1205</v>
      </c>
      <c r="G80" s="165" t="s">
        <v>1369</v>
      </c>
      <c r="H80" s="165" t="s">
        <v>8899</v>
      </c>
    </row>
    <row r="81" spans="1:8" x14ac:dyDescent="0.25">
      <c r="A81" s="164" t="str">
        <f t="shared" si="1"/>
        <v>VakinankaratraAntsirabe IAntsenakely Andraikiba</v>
      </c>
      <c r="B81" s="165" t="s">
        <v>1372</v>
      </c>
      <c r="C81" s="165" t="s">
        <v>8900</v>
      </c>
      <c r="D81" s="165" t="s">
        <v>1374</v>
      </c>
      <c r="E81" s="165" t="s">
        <v>8901</v>
      </c>
      <c r="F81" s="165" t="s">
        <v>1205</v>
      </c>
      <c r="G81" s="165" t="s">
        <v>1375</v>
      </c>
      <c r="H81" s="165" t="s">
        <v>8902</v>
      </c>
    </row>
    <row r="82" spans="1:8" x14ac:dyDescent="0.25">
      <c r="A82" s="164" t="str">
        <f t="shared" si="1"/>
        <v>VakinankaratraAntsirabe IAmpatana Mandriankeniheny</v>
      </c>
      <c r="B82" s="165" t="s">
        <v>1372</v>
      </c>
      <c r="C82" s="165" t="s">
        <v>8900</v>
      </c>
      <c r="D82" s="165" t="s">
        <v>1374</v>
      </c>
      <c r="E82" s="165" t="s">
        <v>8901</v>
      </c>
      <c r="F82" s="165" t="s">
        <v>1205</v>
      </c>
      <c r="G82" s="165" t="s">
        <v>1377</v>
      </c>
      <c r="H82" s="165" t="s">
        <v>8903</v>
      </c>
    </row>
    <row r="83" spans="1:8" x14ac:dyDescent="0.25">
      <c r="A83" s="164" t="str">
        <f t="shared" si="1"/>
        <v>VakinankaratraAntanifotsyAmpitatafika</v>
      </c>
      <c r="B83" s="165" t="s">
        <v>1372</v>
      </c>
      <c r="C83" s="165" t="s">
        <v>8900</v>
      </c>
      <c r="D83" s="165" t="s">
        <v>1380</v>
      </c>
      <c r="E83" s="165" t="s">
        <v>8904</v>
      </c>
      <c r="F83" s="165" t="s">
        <v>1205</v>
      </c>
      <c r="G83" s="165" t="s">
        <v>1381</v>
      </c>
      <c r="H83" s="165" t="s">
        <v>8905</v>
      </c>
    </row>
    <row r="84" spans="1:8" x14ac:dyDescent="0.25">
      <c r="A84" s="164" t="str">
        <f t="shared" si="1"/>
        <v>VakinankaratraAntanifotsyAmbatomiady</v>
      </c>
      <c r="B84" s="165" t="s">
        <v>1372</v>
      </c>
      <c r="C84" s="165" t="s">
        <v>8900</v>
      </c>
      <c r="D84" s="165" t="s">
        <v>1380</v>
      </c>
      <c r="E84" s="165" t="s">
        <v>8904</v>
      </c>
      <c r="F84" s="165" t="s">
        <v>1205</v>
      </c>
      <c r="G84" s="165" t="s">
        <v>1383</v>
      </c>
      <c r="H84" s="165" t="s">
        <v>8906</v>
      </c>
    </row>
    <row r="85" spans="1:8" x14ac:dyDescent="0.25">
      <c r="A85" s="164" t="str">
        <f t="shared" si="1"/>
        <v>VakinankaratraAntanifotsyAndranofito</v>
      </c>
      <c r="B85" s="165" t="s">
        <v>1372</v>
      </c>
      <c r="C85" s="165" t="s">
        <v>8900</v>
      </c>
      <c r="D85" s="165" t="s">
        <v>1380</v>
      </c>
      <c r="E85" s="165" t="s">
        <v>8904</v>
      </c>
      <c r="F85" s="165" t="s">
        <v>1205</v>
      </c>
      <c r="G85" s="165" t="s">
        <v>1385</v>
      </c>
      <c r="H85" s="165" t="s">
        <v>8907</v>
      </c>
    </row>
    <row r="86" spans="1:8" x14ac:dyDescent="0.25">
      <c r="A86" s="164" t="str">
        <f t="shared" si="1"/>
        <v>Haute MatsiatraAmbalavaoFenoarivo</v>
      </c>
      <c r="B86" s="165" t="s">
        <v>1034</v>
      </c>
      <c r="C86" s="165" t="s">
        <v>8908</v>
      </c>
      <c r="D86" s="165" t="s">
        <v>1035</v>
      </c>
      <c r="E86" s="165" t="s">
        <v>8909</v>
      </c>
      <c r="F86" s="165" t="s">
        <v>1205</v>
      </c>
      <c r="G86" s="165" t="s">
        <v>708</v>
      </c>
      <c r="H86" s="165" t="s">
        <v>8910</v>
      </c>
    </row>
    <row r="87" spans="1:8" x14ac:dyDescent="0.25">
      <c r="A87" s="164" t="str">
        <f t="shared" si="1"/>
        <v>Haute MatsiatraAmbohimahasoaAmbohimahasoa</v>
      </c>
      <c r="B87" s="165" t="s">
        <v>1034</v>
      </c>
      <c r="C87" s="165" t="s">
        <v>8908</v>
      </c>
      <c r="D87" s="165" t="s">
        <v>1049</v>
      </c>
      <c r="E87" s="165" t="s">
        <v>8911</v>
      </c>
      <c r="F87" s="165" t="s">
        <v>1205</v>
      </c>
      <c r="G87" s="165" t="s">
        <v>1049</v>
      </c>
      <c r="H87" s="165" t="s">
        <v>8912</v>
      </c>
    </row>
    <row r="88" spans="1:8" x14ac:dyDescent="0.25">
      <c r="A88" s="164" t="str">
        <f t="shared" si="1"/>
        <v>Haute MatsiatraAmbohimahasoaAmpitana</v>
      </c>
      <c r="B88" s="165" t="s">
        <v>1034</v>
      </c>
      <c r="C88" s="165" t="s">
        <v>8908</v>
      </c>
      <c r="D88" s="165" t="s">
        <v>1049</v>
      </c>
      <c r="E88" s="165" t="s">
        <v>8911</v>
      </c>
      <c r="F88" s="165" t="s">
        <v>1205</v>
      </c>
      <c r="G88" s="165" t="s">
        <v>1053</v>
      </c>
      <c r="H88" s="165" t="s">
        <v>8913</v>
      </c>
    </row>
    <row r="89" spans="1:8" x14ac:dyDescent="0.25">
      <c r="A89" s="164" t="str">
        <f t="shared" si="1"/>
        <v>Amoron I ManiaManandrianaAmbohipo</v>
      </c>
      <c r="B89" s="165" t="s">
        <v>901</v>
      </c>
      <c r="C89" s="165" t="s">
        <v>8914</v>
      </c>
      <c r="D89" s="165" t="s">
        <v>943</v>
      </c>
      <c r="E89" s="165" t="s">
        <v>8915</v>
      </c>
      <c r="F89" s="165" t="s">
        <v>1205</v>
      </c>
      <c r="G89" s="165" t="s">
        <v>947</v>
      </c>
      <c r="H89" s="165" t="s">
        <v>8916</v>
      </c>
    </row>
    <row r="90" spans="1:8" x14ac:dyDescent="0.25">
      <c r="A90" s="164" t="str">
        <f t="shared" si="1"/>
        <v>Amoron I ManiaManandrianaAnjoman'ankona</v>
      </c>
      <c r="B90" s="165" t="s">
        <v>901</v>
      </c>
      <c r="C90" s="165" t="s">
        <v>8914</v>
      </c>
      <c r="D90" s="165" t="s">
        <v>943</v>
      </c>
      <c r="E90" s="165" t="s">
        <v>8915</v>
      </c>
      <c r="F90" s="165" t="s">
        <v>1205</v>
      </c>
      <c r="G90" s="165" t="s">
        <v>951</v>
      </c>
      <c r="H90" s="165" t="s">
        <v>8917</v>
      </c>
    </row>
    <row r="91" spans="1:8" x14ac:dyDescent="0.25">
      <c r="A91" s="164" t="str">
        <f t="shared" si="1"/>
        <v>Amoron I ManiaManandrianaVinany Andakatanikely</v>
      </c>
      <c r="B91" s="165" t="s">
        <v>901</v>
      </c>
      <c r="C91" s="165" t="s">
        <v>8914</v>
      </c>
      <c r="D91" s="165" t="s">
        <v>943</v>
      </c>
      <c r="E91" s="165" t="s">
        <v>8915</v>
      </c>
      <c r="F91" s="165" t="s">
        <v>1205</v>
      </c>
      <c r="G91" s="165" t="s">
        <v>953</v>
      </c>
      <c r="H91" s="165" t="s">
        <v>8918</v>
      </c>
    </row>
    <row r="92" spans="1:8" x14ac:dyDescent="0.25">
      <c r="A92" s="164" t="str">
        <f t="shared" si="1"/>
        <v>Vatovavy FitovinanyIkongoAnkarimbelo</v>
      </c>
      <c r="B92" s="165" t="s">
        <v>530</v>
      </c>
      <c r="C92" s="165" t="s">
        <v>8919</v>
      </c>
      <c r="D92" s="165" t="s">
        <v>607</v>
      </c>
      <c r="E92" s="165" t="s">
        <v>8920</v>
      </c>
      <c r="F92" s="165" t="s">
        <v>1205</v>
      </c>
      <c r="G92" s="165" t="s">
        <v>612</v>
      </c>
      <c r="H92" s="165" t="s">
        <v>8921</v>
      </c>
    </row>
    <row r="93" spans="1:8" x14ac:dyDescent="0.25">
      <c r="A93" s="164" t="str">
        <f t="shared" si="1"/>
        <v>Vatovavy FitovinanyIkongoAntodinga</v>
      </c>
      <c r="B93" s="165" t="s">
        <v>530</v>
      </c>
      <c r="C93" s="165" t="s">
        <v>8919</v>
      </c>
      <c r="D93" s="165" t="s">
        <v>607</v>
      </c>
      <c r="E93" s="165" t="s">
        <v>8920</v>
      </c>
      <c r="F93" s="165" t="s">
        <v>1205</v>
      </c>
      <c r="G93" s="165" t="s">
        <v>611</v>
      </c>
      <c r="H93" s="165" t="s">
        <v>8922</v>
      </c>
    </row>
    <row r="94" spans="1:8" x14ac:dyDescent="0.25">
      <c r="A94" s="164" t="str">
        <f t="shared" si="1"/>
        <v>Vatovavy FitovinanyIkongoKalafotsy</v>
      </c>
      <c r="B94" s="165" t="s">
        <v>530</v>
      </c>
      <c r="C94" s="165" t="s">
        <v>8919</v>
      </c>
      <c r="D94" s="165" t="s">
        <v>607</v>
      </c>
      <c r="E94" s="165" t="s">
        <v>8920</v>
      </c>
      <c r="F94" s="165" t="s">
        <v>1205</v>
      </c>
      <c r="G94" s="165" t="s">
        <v>613</v>
      </c>
      <c r="H94" s="165" t="s">
        <v>8923</v>
      </c>
    </row>
    <row r="95" spans="1:8" x14ac:dyDescent="0.25">
      <c r="A95" s="164" t="str">
        <f t="shared" si="1"/>
        <v>Atsimo AtsinananaBefotakaAntondabe</v>
      </c>
      <c r="B95" s="165" t="s">
        <v>633</v>
      </c>
      <c r="C95" s="165" t="s">
        <v>8924</v>
      </c>
      <c r="D95" s="165" t="s">
        <v>681</v>
      </c>
      <c r="E95" s="165" t="s">
        <v>8925</v>
      </c>
      <c r="F95" s="165" t="s">
        <v>1205</v>
      </c>
      <c r="G95" s="165" t="s">
        <v>687</v>
      </c>
      <c r="H95" s="165" t="s">
        <v>8926</v>
      </c>
    </row>
    <row r="96" spans="1:8" x14ac:dyDescent="0.25">
      <c r="A96" s="164" t="str">
        <f t="shared" si="1"/>
        <v>Atsimo AtsinananaBefotakaMarovitsika Sud</v>
      </c>
      <c r="B96" s="165" t="s">
        <v>633</v>
      </c>
      <c r="C96" s="165" t="s">
        <v>8924</v>
      </c>
      <c r="D96" s="165" t="s">
        <v>681</v>
      </c>
      <c r="E96" s="165" t="s">
        <v>8925</v>
      </c>
      <c r="F96" s="165" t="s">
        <v>1205</v>
      </c>
      <c r="G96" s="165" t="s">
        <v>690</v>
      </c>
      <c r="H96" s="165" t="s">
        <v>8927</v>
      </c>
    </row>
    <row r="97" spans="1:8" x14ac:dyDescent="0.25">
      <c r="A97" s="164" t="str">
        <f t="shared" si="1"/>
        <v>Atsimo AtsinananaBefotakaAntaninarenina</v>
      </c>
      <c r="B97" s="165" t="s">
        <v>633</v>
      </c>
      <c r="C97" s="165" t="s">
        <v>8924</v>
      </c>
      <c r="D97" s="165" t="s">
        <v>681</v>
      </c>
      <c r="E97" s="165" t="s">
        <v>8925</v>
      </c>
      <c r="F97" s="165" t="s">
        <v>1205</v>
      </c>
      <c r="G97" s="165" t="s">
        <v>682</v>
      </c>
      <c r="H97" s="165" t="s">
        <v>8928</v>
      </c>
    </row>
    <row r="98" spans="1:8" x14ac:dyDescent="0.25">
      <c r="A98" s="164" t="str">
        <f t="shared" si="1"/>
        <v>AnalamangaManjakandrianaAmbohitrony</v>
      </c>
      <c r="B98" s="165" t="s">
        <v>669</v>
      </c>
      <c r="C98" s="165" t="s">
        <v>8807</v>
      </c>
      <c r="D98" s="165" t="s">
        <v>996</v>
      </c>
      <c r="E98" s="165" t="s">
        <v>8876</v>
      </c>
      <c r="F98" s="165" t="s">
        <v>1205</v>
      </c>
      <c r="G98" s="165" t="s">
        <v>1402</v>
      </c>
      <c r="H98" s="165" t="s">
        <v>8929</v>
      </c>
    </row>
    <row r="99" spans="1:8" x14ac:dyDescent="0.25">
      <c r="A99" s="164" t="str">
        <f t="shared" si="1"/>
        <v>AnalamangaManjakandrianaMerikanjaka</v>
      </c>
      <c r="B99" s="165" t="s">
        <v>669</v>
      </c>
      <c r="C99" s="165" t="s">
        <v>8807</v>
      </c>
      <c r="D99" s="165" t="s">
        <v>996</v>
      </c>
      <c r="E99" s="165" t="s">
        <v>8876</v>
      </c>
      <c r="F99" s="165" t="s">
        <v>1205</v>
      </c>
      <c r="G99" s="165" t="s">
        <v>1404</v>
      </c>
      <c r="H99" s="165" t="s">
        <v>8930</v>
      </c>
    </row>
    <row r="100" spans="1:8" x14ac:dyDescent="0.25">
      <c r="A100" s="164" t="str">
        <f t="shared" si="1"/>
        <v>AnalamangaManjakandrianaAnjoma Betoho</v>
      </c>
      <c r="B100" s="165" t="s">
        <v>669</v>
      </c>
      <c r="C100" s="165" t="s">
        <v>8807</v>
      </c>
      <c r="D100" s="165" t="s">
        <v>996</v>
      </c>
      <c r="E100" s="165" t="s">
        <v>8876</v>
      </c>
      <c r="F100" s="165" t="s">
        <v>1205</v>
      </c>
      <c r="G100" s="165" t="s">
        <v>1406</v>
      </c>
      <c r="H100" s="165" t="s">
        <v>8931</v>
      </c>
    </row>
    <row r="101" spans="1:8" x14ac:dyDescent="0.25">
      <c r="A101" s="164" t="str">
        <f t="shared" si="1"/>
        <v>AnalamangaManjakandrianaAnkazondandy</v>
      </c>
      <c r="B101" s="165" t="s">
        <v>669</v>
      </c>
      <c r="C101" s="165" t="s">
        <v>8807</v>
      </c>
      <c r="D101" s="165" t="s">
        <v>996</v>
      </c>
      <c r="E101" s="165" t="s">
        <v>8876</v>
      </c>
      <c r="F101" s="165" t="s">
        <v>1205</v>
      </c>
      <c r="G101" s="165" t="s">
        <v>1408</v>
      </c>
      <c r="H101" s="165" t="s">
        <v>8932</v>
      </c>
    </row>
    <row r="102" spans="1:8" x14ac:dyDescent="0.25">
      <c r="A102" s="164" t="str">
        <f t="shared" si="1"/>
        <v>AnalamangaManjakandrianaSoavinandriana</v>
      </c>
      <c r="B102" s="165" t="s">
        <v>669</v>
      </c>
      <c r="C102" s="165" t="s">
        <v>8807</v>
      </c>
      <c r="D102" s="165" t="s">
        <v>996</v>
      </c>
      <c r="E102" s="165" t="s">
        <v>8876</v>
      </c>
      <c r="F102" s="165" t="s">
        <v>1205</v>
      </c>
      <c r="G102" s="165" t="s">
        <v>1410</v>
      </c>
      <c r="H102" s="165" t="s">
        <v>8933</v>
      </c>
    </row>
    <row r="103" spans="1:8" x14ac:dyDescent="0.25">
      <c r="A103" s="164" t="str">
        <f t="shared" si="1"/>
        <v>AnalamangaManjakandrianaAmbohitrolomahitsy</v>
      </c>
      <c r="B103" s="165" t="s">
        <v>669</v>
      </c>
      <c r="C103" s="165" t="s">
        <v>8807</v>
      </c>
      <c r="D103" s="165" t="s">
        <v>996</v>
      </c>
      <c r="E103" s="165" t="s">
        <v>8876</v>
      </c>
      <c r="F103" s="165" t="s">
        <v>1205</v>
      </c>
      <c r="G103" s="165" t="s">
        <v>1412</v>
      </c>
      <c r="H103" s="165" t="s">
        <v>8934</v>
      </c>
    </row>
    <row r="104" spans="1:8" x14ac:dyDescent="0.25">
      <c r="A104" s="164" t="str">
        <f t="shared" si="1"/>
        <v>AnalamangaManjakandrianaAmpaneva</v>
      </c>
      <c r="B104" s="165" t="s">
        <v>669</v>
      </c>
      <c r="C104" s="165" t="s">
        <v>8807</v>
      </c>
      <c r="D104" s="165" t="s">
        <v>996</v>
      </c>
      <c r="E104" s="165" t="s">
        <v>8876</v>
      </c>
      <c r="F104" s="165" t="s">
        <v>1205</v>
      </c>
      <c r="G104" s="165" t="s">
        <v>1414</v>
      </c>
      <c r="H104" s="165" t="s">
        <v>8935</v>
      </c>
    </row>
    <row r="105" spans="1:8" x14ac:dyDescent="0.25">
      <c r="A105" s="164" t="str">
        <f t="shared" si="1"/>
        <v>AnalamangaManjakandrianaSadabe</v>
      </c>
      <c r="B105" s="165" t="s">
        <v>669</v>
      </c>
      <c r="C105" s="165" t="s">
        <v>8807</v>
      </c>
      <c r="D105" s="165" t="s">
        <v>996</v>
      </c>
      <c r="E105" s="165" t="s">
        <v>8876</v>
      </c>
      <c r="F105" s="165" t="s">
        <v>1205</v>
      </c>
      <c r="G105" s="165" t="s">
        <v>1416</v>
      </c>
      <c r="H105" s="165" t="s">
        <v>8936</v>
      </c>
    </row>
    <row r="106" spans="1:8" x14ac:dyDescent="0.25">
      <c r="A106" s="164" t="str">
        <f t="shared" si="1"/>
        <v>AnalamangaAnjozorobeAnjozorobe</v>
      </c>
      <c r="B106" s="165" t="s">
        <v>669</v>
      </c>
      <c r="C106" s="165" t="s">
        <v>8807</v>
      </c>
      <c r="D106" s="165" t="s">
        <v>1419</v>
      </c>
      <c r="E106" s="165" t="s">
        <v>8937</v>
      </c>
      <c r="F106" s="165" t="s">
        <v>1205</v>
      </c>
      <c r="G106" s="165" t="s">
        <v>1419</v>
      </c>
      <c r="H106" s="165" t="s">
        <v>8938</v>
      </c>
    </row>
    <row r="107" spans="1:8" x14ac:dyDescent="0.25">
      <c r="A107" s="164" t="str">
        <f t="shared" si="1"/>
        <v>AnalamangaAnjozorobeMangamila</v>
      </c>
      <c r="B107" s="165" t="s">
        <v>669</v>
      </c>
      <c r="C107" s="165" t="s">
        <v>8807</v>
      </c>
      <c r="D107" s="165" t="s">
        <v>1419</v>
      </c>
      <c r="E107" s="165" t="s">
        <v>8937</v>
      </c>
      <c r="F107" s="165" t="s">
        <v>1205</v>
      </c>
      <c r="G107" s="165" t="s">
        <v>1421</v>
      </c>
      <c r="H107" s="165" t="s">
        <v>8939</v>
      </c>
    </row>
    <row r="108" spans="1:8" x14ac:dyDescent="0.25">
      <c r="A108" s="164" t="str">
        <f t="shared" si="1"/>
        <v>AnalamangaAnjozorobeAmbongamarina</v>
      </c>
      <c r="B108" s="165" t="s">
        <v>669</v>
      </c>
      <c r="C108" s="165" t="s">
        <v>8807</v>
      </c>
      <c r="D108" s="165" t="s">
        <v>1419</v>
      </c>
      <c r="E108" s="165" t="s">
        <v>8937</v>
      </c>
      <c r="F108" s="165" t="s">
        <v>1205</v>
      </c>
      <c r="G108" s="165" t="s">
        <v>1423</v>
      </c>
      <c r="H108" s="165" t="s">
        <v>8940</v>
      </c>
    </row>
    <row r="109" spans="1:8" x14ac:dyDescent="0.25">
      <c r="A109" s="164" t="str">
        <f t="shared" si="1"/>
        <v>AnalamangaAnjozorobeTsarasaotra</v>
      </c>
      <c r="B109" s="165" t="s">
        <v>669</v>
      </c>
      <c r="C109" s="165" t="s">
        <v>8807</v>
      </c>
      <c r="D109" s="165" t="s">
        <v>1419</v>
      </c>
      <c r="E109" s="165" t="s">
        <v>8937</v>
      </c>
      <c r="F109" s="165" t="s">
        <v>1205</v>
      </c>
      <c r="G109" s="165" t="s">
        <v>930</v>
      </c>
      <c r="H109" s="165" t="s">
        <v>8941</v>
      </c>
    </row>
    <row r="110" spans="1:8" x14ac:dyDescent="0.25">
      <c r="A110" s="164" t="str">
        <f t="shared" si="1"/>
        <v>AnalamangaAnjozorobeAmbohimanarina Marovazaha</v>
      </c>
      <c r="B110" s="165" t="s">
        <v>669</v>
      </c>
      <c r="C110" s="165" t="s">
        <v>8807</v>
      </c>
      <c r="D110" s="165" t="s">
        <v>1419</v>
      </c>
      <c r="E110" s="165" t="s">
        <v>8937</v>
      </c>
      <c r="F110" s="165" t="s">
        <v>1205</v>
      </c>
      <c r="G110" s="165" t="s">
        <v>1426</v>
      </c>
      <c r="H110" s="165" t="s">
        <v>8942</v>
      </c>
    </row>
    <row r="111" spans="1:8" x14ac:dyDescent="0.25">
      <c r="A111" s="164" t="str">
        <f t="shared" si="1"/>
        <v>AnalamangaAnjozorobeBetatao</v>
      </c>
      <c r="B111" s="165" t="s">
        <v>669</v>
      </c>
      <c r="C111" s="165" t="s">
        <v>8807</v>
      </c>
      <c r="D111" s="165" t="s">
        <v>1419</v>
      </c>
      <c r="E111" s="165" t="s">
        <v>8937</v>
      </c>
      <c r="F111" s="165" t="s">
        <v>1205</v>
      </c>
      <c r="G111" s="165" t="s">
        <v>1428</v>
      </c>
      <c r="H111" s="165" t="s">
        <v>8943</v>
      </c>
    </row>
    <row r="112" spans="1:8" x14ac:dyDescent="0.25">
      <c r="A112" s="164" t="str">
        <f t="shared" si="1"/>
        <v>AnalamangaAnjozorobeAlakamisy</v>
      </c>
      <c r="B112" s="165" t="s">
        <v>669</v>
      </c>
      <c r="C112" s="165" t="s">
        <v>8807</v>
      </c>
      <c r="D112" s="165" t="s">
        <v>1419</v>
      </c>
      <c r="E112" s="165" t="s">
        <v>8937</v>
      </c>
      <c r="F112" s="165" t="s">
        <v>1205</v>
      </c>
      <c r="G112" s="165" t="s">
        <v>1430</v>
      </c>
      <c r="H112" s="165" t="s">
        <v>8944</v>
      </c>
    </row>
    <row r="113" spans="1:8" x14ac:dyDescent="0.25">
      <c r="A113" s="164" t="str">
        <f t="shared" si="1"/>
        <v>AnalamangaAnjozorobeAnalaroa</v>
      </c>
      <c r="B113" s="165" t="s">
        <v>669</v>
      </c>
      <c r="C113" s="165" t="s">
        <v>8807</v>
      </c>
      <c r="D113" s="165" t="s">
        <v>1419</v>
      </c>
      <c r="E113" s="165" t="s">
        <v>8937</v>
      </c>
      <c r="F113" s="165" t="s">
        <v>1205</v>
      </c>
      <c r="G113" s="165" t="s">
        <v>1432</v>
      </c>
      <c r="H113" s="165" t="s">
        <v>8945</v>
      </c>
    </row>
    <row r="114" spans="1:8" x14ac:dyDescent="0.25">
      <c r="A114" s="164" t="str">
        <f t="shared" si="1"/>
        <v>AnalamangaAnjozorobeAntanetibe</v>
      </c>
      <c r="B114" s="165" t="s">
        <v>669</v>
      </c>
      <c r="C114" s="165" t="s">
        <v>8807</v>
      </c>
      <c r="D114" s="165" t="s">
        <v>1419</v>
      </c>
      <c r="E114" s="165" t="s">
        <v>8937</v>
      </c>
      <c r="F114" s="165" t="s">
        <v>1205</v>
      </c>
      <c r="G114" s="165" t="s">
        <v>1289</v>
      </c>
      <c r="H114" s="165" t="s">
        <v>8946</v>
      </c>
    </row>
    <row r="115" spans="1:8" x14ac:dyDescent="0.25">
      <c r="A115" s="164" t="str">
        <f t="shared" si="1"/>
        <v>AnalamangaAnjozorobeBelanitra</v>
      </c>
      <c r="B115" s="165" t="s">
        <v>669</v>
      </c>
      <c r="C115" s="165" t="s">
        <v>8807</v>
      </c>
      <c r="D115" s="165" t="s">
        <v>1419</v>
      </c>
      <c r="E115" s="165" t="s">
        <v>8937</v>
      </c>
      <c r="F115" s="165" t="s">
        <v>1205</v>
      </c>
      <c r="G115" s="165" t="s">
        <v>1435</v>
      </c>
      <c r="H115" s="165" t="s">
        <v>8947</v>
      </c>
    </row>
    <row r="116" spans="1:8" x14ac:dyDescent="0.25">
      <c r="A116" s="164" t="str">
        <f t="shared" si="1"/>
        <v>AnalamangaAnjozorobeAmbatomanoina</v>
      </c>
      <c r="B116" s="165" t="s">
        <v>669</v>
      </c>
      <c r="C116" s="165" t="s">
        <v>8807</v>
      </c>
      <c r="D116" s="165" t="s">
        <v>1419</v>
      </c>
      <c r="E116" s="165" t="s">
        <v>8937</v>
      </c>
      <c r="F116" s="165" t="s">
        <v>1205</v>
      </c>
      <c r="G116" s="165" t="s">
        <v>1437</v>
      </c>
      <c r="H116" s="165" t="s">
        <v>8948</v>
      </c>
    </row>
    <row r="117" spans="1:8" x14ac:dyDescent="0.25">
      <c r="A117" s="164" t="str">
        <f t="shared" si="1"/>
        <v>AnalamangaAnjozorobeAmparatanjona</v>
      </c>
      <c r="B117" s="165" t="s">
        <v>669</v>
      </c>
      <c r="C117" s="165" t="s">
        <v>8807</v>
      </c>
      <c r="D117" s="165" t="s">
        <v>1419</v>
      </c>
      <c r="E117" s="165" t="s">
        <v>8937</v>
      </c>
      <c r="F117" s="165" t="s">
        <v>1205</v>
      </c>
      <c r="G117" s="165" t="s">
        <v>1439</v>
      </c>
      <c r="H117" s="165" t="s">
        <v>8949</v>
      </c>
    </row>
    <row r="118" spans="1:8" x14ac:dyDescent="0.25">
      <c r="A118" s="164" t="str">
        <f t="shared" si="1"/>
        <v>AnalamangaAnjozorobeAmboasary Nord</v>
      </c>
      <c r="B118" s="165" t="s">
        <v>669</v>
      </c>
      <c r="C118" s="165" t="s">
        <v>8807</v>
      </c>
      <c r="D118" s="165" t="s">
        <v>1419</v>
      </c>
      <c r="E118" s="165" t="s">
        <v>8937</v>
      </c>
      <c r="F118" s="165" t="s">
        <v>1205</v>
      </c>
      <c r="G118" s="165" t="s">
        <v>1441</v>
      </c>
      <c r="H118" s="165" t="s">
        <v>8950</v>
      </c>
    </row>
    <row r="119" spans="1:8" x14ac:dyDescent="0.25">
      <c r="A119" s="164" t="str">
        <f t="shared" si="1"/>
        <v>AnalamangaAnjozorobeAndrovakely</v>
      </c>
      <c r="B119" s="165" t="s">
        <v>669</v>
      </c>
      <c r="C119" s="165" t="s">
        <v>8807</v>
      </c>
      <c r="D119" s="165" t="s">
        <v>1419</v>
      </c>
      <c r="E119" s="165" t="s">
        <v>8937</v>
      </c>
      <c r="F119" s="165" t="s">
        <v>1205</v>
      </c>
      <c r="G119" s="165" t="s">
        <v>1443</v>
      </c>
      <c r="H119" s="165" t="s">
        <v>8951</v>
      </c>
    </row>
    <row r="120" spans="1:8" x14ac:dyDescent="0.25">
      <c r="A120" s="164" t="str">
        <f t="shared" si="1"/>
        <v>AnalamangaAnjozorobeAmbohibary Vohilena</v>
      </c>
      <c r="B120" s="165" t="s">
        <v>669</v>
      </c>
      <c r="C120" s="165" t="s">
        <v>8807</v>
      </c>
      <c r="D120" s="165" t="s">
        <v>1419</v>
      </c>
      <c r="E120" s="165" t="s">
        <v>8937</v>
      </c>
      <c r="F120" s="165" t="s">
        <v>1205</v>
      </c>
      <c r="G120" s="165" t="s">
        <v>1445</v>
      </c>
      <c r="H120" s="165" t="s">
        <v>8952</v>
      </c>
    </row>
    <row r="121" spans="1:8" x14ac:dyDescent="0.25">
      <c r="A121" s="164" t="str">
        <f t="shared" si="1"/>
        <v>AnalamangaAnjozorobeAmbohimirary</v>
      </c>
      <c r="B121" s="165" t="s">
        <v>669</v>
      </c>
      <c r="C121" s="165" t="s">
        <v>8807</v>
      </c>
      <c r="D121" s="165" t="s">
        <v>1419</v>
      </c>
      <c r="E121" s="165" t="s">
        <v>8937</v>
      </c>
      <c r="F121" s="165" t="s">
        <v>1205</v>
      </c>
      <c r="G121" s="165" t="s">
        <v>1447</v>
      </c>
      <c r="H121" s="165" t="s">
        <v>8953</v>
      </c>
    </row>
    <row r="122" spans="1:8" x14ac:dyDescent="0.25">
      <c r="A122" s="164" t="str">
        <f t="shared" si="1"/>
        <v>AnalamangaAnjozorobeMarotsipoy</v>
      </c>
      <c r="B122" s="165" t="s">
        <v>669</v>
      </c>
      <c r="C122" s="165" t="s">
        <v>8807</v>
      </c>
      <c r="D122" s="165" t="s">
        <v>1419</v>
      </c>
      <c r="E122" s="165" t="s">
        <v>8937</v>
      </c>
      <c r="F122" s="165" t="s">
        <v>1205</v>
      </c>
      <c r="G122" s="165" t="s">
        <v>1449</v>
      </c>
      <c r="H122" s="165" t="s">
        <v>8954</v>
      </c>
    </row>
    <row r="123" spans="1:8" x14ac:dyDescent="0.25">
      <c r="A123" s="164" t="str">
        <f t="shared" si="1"/>
        <v>AnalamangaAnjozorobeBeronono</v>
      </c>
      <c r="B123" s="165" t="s">
        <v>669</v>
      </c>
      <c r="C123" s="165" t="s">
        <v>8807</v>
      </c>
      <c r="D123" s="165" t="s">
        <v>1419</v>
      </c>
      <c r="E123" s="165" t="s">
        <v>8937</v>
      </c>
      <c r="F123" s="165" t="s">
        <v>1205</v>
      </c>
      <c r="G123" s="165" t="s">
        <v>1451</v>
      </c>
      <c r="H123" s="165" t="s">
        <v>8955</v>
      </c>
    </row>
    <row r="124" spans="1:8" x14ac:dyDescent="0.25">
      <c r="A124" s="164" t="str">
        <f t="shared" si="1"/>
        <v>AnalamangaAndramasinaAndramasina</v>
      </c>
      <c r="B124" s="165" t="s">
        <v>669</v>
      </c>
      <c r="C124" s="165" t="s">
        <v>8807</v>
      </c>
      <c r="D124" s="165" t="s">
        <v>1360</v>
      </c>
      <c r="E124" s="165" t="s">
        <v>8894</v>
      </c>
      <c r="F124" s="165" t="s">
        <v>1205</v>
      </c>
      <c r="G124" s="165" t="s">
        <v>1360</v>
      </c>
      <c r="H124" s="165" t="s">
        <v>8956</v>
      </c>
    </row>
    <row r="125" spans="1:8" x14ac:dyDescent="0.25">
      <c r="A125" s="164" t="str">
        <f t="shared" si="1"/>
        <v>AnalamangaAndramasinaAlatsinainy Bakaro</v>
      </c>
      <c r="B125" s="165" t="s">
        <v>669</v>
      </c>
      <c r="C125" s="165" t="s">
        <v>8807</v>
      </c>
      <c r="D125" s="165" t="s">
        <v>1360</v>
      </c>
      <c r="E125" s="165" t="s">
        <v>8894</v>
      </c>
      <c r="F125" s="165" t="s">
        <v>1205</v>
      </c>
      <c r="G125" s="165" t="s">
        <v>1454</v>
      </c>
      <c r="H125" s="165" t="s">
        <v>8957</v>
      </c>
    </row>
    <row r="126" spans="1:8" x14ac:dyDescent="0.25">
      <c r="A126" s="164" t="str">
        <f t="shared" si="1"/>
        <v>AnalamangaAndramasinaAntotohazo</v>
      </c>
      <c r="B126" s="165" t="s">
        <v>669</v>
      </c>
      <c r="C126" s="165" t="s">
        <v>8807</v>
      </c>
      <c r="D126" s="165" t="s">
        <v>1360</v>
      </c>
      <c r="E126" s="165" t="s">
        <v>8894</v>
      </c>
      <c r="F126" s="165" t="s">
        <v>1205</v>
      </c>
      <c r="G126" s="165" t="s">
        <v>1306</v>
      </c>
      <c r="H126" s="165" t="s">
        <v>8958</v>
      </c>
    </row>
    <row r="127" spans="1:8" x14ac:dyDescent="0.25">
      <c r="A127" s="164" t="str">
        <f t="shared" si="1"/>
        <v>AnalamangaAndramasinaAmbohimiadana</v>
      </c>
      <c r="B127" s="165" t="s">
        <v>669</v>
      </c>
      <c r="C127" s="165" t="s">
        <v>8807</v>
      </c>
      <c r="D127" s="165" t="s">
        <v>1360</v>
      </c>
      <c r="E127" s="165" t="s">
        <v>8894</v>
      </c>
      <c r="F127" s="165" t="s">
        <v>1205</v>
      </c>
      <c r="G127" s="165" t="s">
        <v>1457</v>
      </c>
      <c r="H127" s="165" t="s">
        <v>8959</v>
      </c>
    </row>
    <row r="128" spans="1:8" x14ac:dyDescent="0.25">
      <c r="A128" s="164" t="str">
        <f t="shared" si="1"/>
        <v>AnalamangaAndramasinaTankafatra</v>
      </c>
      <c r="B128" s="165" t="s">
        <v>669</v>
      </c>
      <c r="C128" s="165" t="s">
        <v>8807</v>
      </c>
      <c r="D128" s="165" t="s">
        <v>1360</v>
      </c>
      <c r="E128" s="165" t="s">
        <v>8894</v>
      </c>
      <c r="F128" s="165" t="s">
        <v>1205</v>
      </c>
      <c r="G128" s="165" t="s">
        <v>1459</v>
      </c>
      <c r="H128" s="165" t="s">
        <v>8960</v>
      </c>
    </row>
    <row r="129" spans="1:8" x14ac:dyDescent="0.25">
      <c r="A129" s="164" t="str">
        <f t="shared" si="1"/>
        <v>AnalamangaAndramasinaAlarobia Vatosola</v>
      </c>
      <c r="B129" s="165" t="s">
        <v>669</v>
      </c>
      <c r="C129" s="165" t="s">
        <v>8807</v>
      </c>
      <c r="D129" s="165" t="s">
        <v>1360</v>
      </c>
      <c r="E129" s="165" t="s">
        <v>8894</v>
      </c>
      <c r="F129" s="165" t="s">
        <v>1205</v>
      </c>
      <c r="G129" s="165" t="s">
        <v>1461</v>
      </c>
      <c r="H129" s="165" t="s">
        <v>8961</v>
      </c>
    </row>
    <row r="130" spans="1:8" x14ac:dyDescent="0.25">
      <c r="A130" s="164" t="str">
        <f t="shared" si="1"/>
        <v>AnalamangaAndramasinaFitsinjovana Bakaro</v>
      </c>
      <c r="B130" s="165" t="s">
        <v>669</v>
      </c>
      <c r="C130" s="165" t="s">
        <v>8807</v>
      </c>
      <c r="D130" s="165" t="s">
        <v>1360</v>
      </c>
      <c r="E130" s="165" t="s">
        <v>8894</v>
      </c>
      <c r="F130" s="165" t="s">
        <v>1205</v>
      </c>
      <c r="G130" s="165" t="s">
        <v>1463</v>
      </c>
      <c r="H130" s="165" t="s">
        <v>8962</v>
      </c>
    </row>
    <row r="131" spans="1:8" x14ac:dyDescent="0.25">
      <c r="A131" s="164" t="str">
        <f t="shared" ref="A131:A194" si="2">B131&amp;D131&amp;G131</f>
        <v>AnalamangaAndramasinaSabotsy Manjakavahoaka</v>
      </c>
      <c r="B131" s="165" t="s">
        <v>669</v>
      </c>
      <c r="C131" s="165" t="s">
        <v>8807</v>
      </c>
      <c r="D131" s="165" t="s">
        <v>1360</v>
      </c>
      <c r="E131" s="165" t="s">
        <v>8894</v>
      </c>
      <c r="F131" s="165" t="s">
        <v>1205</v>
      </c>
      <c r="G131" s="165" t="s">
        <v>1465</v>
      </c>
      <c r="H131" s="165" t="s">
        <v>8963</v>
      </c>
    </row>
    <row r="132" spans="1:8" x14ac:dyDescent="0.25">
      <c r="A132" s="164" t="str">
        <f t="shared" si="2"/>
        <v>AnalamangaAndramasinaAnosibe Trimoloharano</v>
      </c>
      <c r="B132" s="165" t="s">
        <v>669</v>
      </c>
      <c r="C132" s="165" t="s">
        <v>8807</v>
      </c>
      <c r="D132" s="165" t="s">
        <v>1360</v>
      </c>
      <c r="E132" s="165" t="s">
        <v>8894</v>
      </c>
      <c r="F132" s="165" t="s">
        <v>1205</v>
      </c>
      <c r="G132" s="165" t="s">
        <v>1467</v>
      </c>
      <c r="H132" s="165" t="s">
        <v>8964</v>
      </c>
    </row>
    <row r="133" spans="1:8" x14ac:dyDescent="0.25">
      <c r="A133" s="164" t="str">
        <f t="shared" si="2"/>
        <v>AnalamangaAntananarivo AtsimondranoAmpitatafika</v>
      </c>
      <c r="B133" s="165" t="s">
        <v>669</v>
      </c>
      <c r="C133" s="165" t="s">
        <v>8807</v>
      </c>
      <c r="D133" s="165" t="s">
        <v>1368</v>
      </c>
      <c r="E133" s="165" t="s">
        <v>8898</v>
      </c>
      <c r="F133" s="165" t="s">
        <v>1205</v>
      </c>
      <c r="G133" s="165" t="s">
        <v>1381</v>
      </c>
      <c r="H133" s="165" t="s">
        <v>8965</v>
      </c>
    </row>
    <row r="134" spans="1:8" x14ac:dyDescent="0.25">
      <c r="A134" s="164" t="str">
        <f t="shared" si="2"/>
        <v>AnalamangaAntananarivo AtsimondranoAnosizato Andrefana</v>
      </c>
      <c r="B134" s="165" t="s">
        <v>669</v>
      </c>
      <c r="C134" s="165" t="s">
        <v>8807</v>
      </c>
      <c r="D134" s="165" t="s">
        <v>1368</v>
      </c>
      <c r="E134" s="165" t="s">
        <v>8898</v>
      </c>
      <c r="F134" s="165" t="s">
        <v>1205</v>
      </c>
      <c r="G134" s="165" t="s">
        <v>1470</v>
      </c>
      <c r="H134" s="165" t="s">
        <v>8966</v>
      </c>
    </row>
    <row r="135" spans="1:8" x14ac:dyDescent="0.25">
      <c r="A135" s="164" t="str">
        <f t="shared" si="2"/>
        <v>AnalamangaAntananarivo AtsimondranoAndranonahoatra</v>
      </c>
      <c r="B135" s="165" t="s">
        <v>669</v>
      </c>
      <c r="C135" s="165" t="s">
        <v>8807</v>
      </c>
      <c r="D135" s="165" t="s">
        <v>1368</v>
      </c>
      <c r="E135" s="165" t="s">
        <v>8898</v>
      </c>
      <c r="F135" s="165" t="s">
        <v>1205</v>
      </c>
      <c r="G135" s="165" t="s">
        <v>1472</v>
      </c>
      <c r="H135" s="165" t="s">
        <v>8967</v>
      </c>
    </row>
    <row r="136" spans="1:8" x14ac:dyDescent="0.25">
      <c r="A136" s="164" t="str">
        <f t="shared" si="2"/>
        <v>AnalamangaAntananarivo AtsimondranoAmbohidrapeto</v>
      </c>
      <c r="B136" s="165" t="s">
        <v>669</v>
      </c>
      <c r="C136" s="165" t="s">
        <v>8807</v>
      </c>
      <c r="D136" s="165" t="s">
        <v>1368</v>
      </c>
      <c r="E136" s="165" t="s">
        <v>8898</v>
      </c>
      <c r="F136" s="165" t="s">
        <v>1205</v>
      </c>
      <c r="G136" s="165" t="s">
        <v>1474</v>
      </c>
      <c r="H136" s="165" t="s">
        <v>8968</v>
      </c>
    </row>
    <row r="137" spans="1:8" x14ac:dyDescent="0.25">
      <c r="A137" s="164" t="str">
        <f t="shared" si="2"/>
        <v>AnalamangaAntananarivo AtsimondranoBemasoandro</v>
      </c>
      <c r="B137" s="165" t="s">
        <v>669</v>
      </c>
      <c r="C137" s="165" t="s">
        <v>8807</v>
      </c>
      <c r="D137" s="165" t="s">
        <v>1368</v>
      </c>
      <c r="E137" s="165" t="s">
        <v>8898</v>
      </c>
      <c r="F137" s="165" t="s">
        <v>1205</v>
      </c>
      <c r="G137" s="165" t="s">
        <v>1476</v>
      </c>
      <c r="H137" s="165" t="s">
        <v>8969</v>
      </c>
    </row>
    <row r="138" spans="1:8" x14ac:dyDescent="0.25">
      <c r="A138" s="164" t="str">
        <f t="shared" si="2"/>
        <v>AnalamangaAntananarivo AtsimondranoFiombonana</v>
      </c>
      <c r="B138" s="165" t="s">
        <v>669</v>
      </c>
      <c r="C138" s="165" t="s">
        <v>8807</v>
      </c>
      <c r="D138" s="165" t="s">
        <v>1368</v>
      </c>
      <c r="E138" s="165" t="s">
        <v>8898</v>
      </c>
      <c r="F138" s="165" t="s">
        <v>1205</v>
      </c>
      <c r="G138" s="165" t="s">
        <v>1478</v>
      </c>
      <c r="H138" s="165" t="s">
        <v>8970</v>
      </c>
    </row>
    <row r="139" spans="1:8" x14ac:dyDescent="0.25">
      <c r="A139" s="164" t="str">
        <f t="shared" si="2"/>
        <v>AnalamangaAntananarivo AtsimondranoItaosy</v>
      </c>
      <c r="B139" s="165" t="s">
        <v>669</v>
      </c>
      <c r="C139" s="165" t="s">
        <v>8807</v>
      </c>
      <c r="D139" s="165" t="s">
        <v>1368</v>
      </c>
      <c r="E139" s="165" t="s">
        <v>8898</v>
      </c>
      <c r="F139" s="165" t="s">
        <v>1205</v>
      </c>
      <c r="G139" s="165" t="s">
        <v>1480</v>
      </c>
      <c r="H139" s="165" t="s">
        <v>8971</v>
      </c>
    </row>
    <row r="140" spans="1:8" x14ac:dyDescent="0.25">
      <c r="A140" s="164" t="str">
        <f t="shared" si="2"/>
        <v>AnalamangaAntananarivo AtsimondranoAmbavahaditokana</v>
      </c>
      <c r="B140" s="165" t="s">
        <v>669</v>
      </c>
      <c r="C140" s="165" t="s">
        <v>8807</v>
      </c>
      <c r="D140" s="165" t="s">
        <v>1368</v>
      </c>
      <c r="E140" s="165" t="s">
        <v>8898</v>
      </c>
      <c r="F140" s="165" t="s">
        <v>1205</v>
      </c>
      <c r="G140" s="165" t="s">
        <v>1482</v>
      </c>
      <c r="H140" s="165" t="s">
        <v>8972</v>
      </c>
    </row>
    <row r="141" spans="1:8" x14ac:dyDescent="0.25">
      <c r="A141" s="164" t="str">
        <f t="shared" si="2"/>
        <v>AnalamangaAntananarivo AtsimondranoTanjombato</v>
      </c>
      <c r="B141" s="165" t="s">
        <v>669</v>
      </c>
      <c r="C141" s="165" t="s">
        <v>8807</v>
      </c>
      <c r="D141" s="165" t="s">
        <v>1368</v>
      </c>
      <c r="E141" s="165" t="s">
        <v>8898</v>
      </c>
      <c r="F141" s="165" t="s">
        <v>1205</v>
      </c>
      <c r="G141" s="165" t="s">
        <v>1484</v>
      </c>
      <c r="H141" s="165" t="s">
        <v>8973</v>
      </c>
    </row>
    <row r="142" spans="1:8" x14ac:dyDescent="0.25">
      <c r="A142" s="164" t="str">
        <f t="shared" si="2"/>
        <v>AnalamangaAntananarivo AtsimondranoAndoharanofotsy</v>
      </c>
      <c r="B142" s="165" t="s">
        <v>669</v>
      </c>
      <c r="C142" s="165" t="s">
        <v>8807</v>
      </c>
      <c r="D142" s="165" t="s">
        <v>1368</v>
      </c>
      <c r="E142" s="165" t="s">
        <v>8898</v>
      </c>
      <c r="F142" s="165" t="s">
        <v>1205</v>
      </c>
      <c r="G142" s="165" t="s">
        <v>1486</v>
      </c>
      <c r="H142" s="165" t="s">
        <v>8974</v>
      </c>
    </row>
    <row r="143" spans="1:8" x14ac:dyDescent="0.25">
      <c r="A143" s="164" t="str">
        <f t="shared" si="2"/>
        <v>AnalamangaAntananarivo AtsimondranoAnkaraobato</v>
      </c>
      <c r="B143" s="165" t="s">
        <v>669</v>
      </c>
      <c r="C143" s="165" t="s">
        <v>8807</v>
      </c>
      <c r="D143" s="165" t="s">
        <v>1368</v>
      </c>
      <c r="E143" s="165" t="s">
        <v>8898</v>
      </c>
      <c r="F143" s="165" t="s">
        <v>1205</v>
      </c>
      <c r="G143" s="165" t="s">
        <v>1488</v>
      </c>
      <c r="H143" s="165" t="s">
        <v>8975</v>
      </c>
    </row>
    <row r="144" spans="1:8" x14ac:dyDescent="0.25">
      <c r="A144" s="164" t="str">
        <f t="shared" si="2"/>
        <v>AnalamangaAntananarivo AtsimondranoSoalandy</v>
      </c>
      <c r="B144" s="165" t="s">
        <v>669</v>
      </c>
      <c r="C144" s="165" t="s">
        <v>8807</v>
      </c>
      <c r="D144" s="165" t="s">
        <v>1368</v>
      </c>
      <c r="E144" s="165" t="s">
        <v>8898</v>
      </c>
      <c r="F144" s="165" t="s">
        <v>1205</v>
      </c>
      <c r="G144" s="165" t="s">
        <v>1490</v>
      </c>
      <c r="H144" s="165" t="s">
        <v>8976</v>
      </c>
    </row>
    <row r="145" spans="1:8" x14ac:dyDescent="0.25">
      <c r="A145" s="164" t="str">
        <f t="shared" si="2"/>
        <v>AnalamangaAntananarivo AtsimondranoAntanetikely</v>
      </c>
      <c r="B145" s="165" t="s">
        <v>669</v>
      </c>
      <c r="C145" s="165" t="s">
        <v>8807</v>
      </c>
      <c r="D145" s="165" t="s">
        <v>1368</v>
      </c>
      <c r="E145" s="165" t="s">
        <v>8898</v>
      </c>
      <c r="F145" s="165" t="s">
        <v>1205</v>
      </c>
      <c r="G145" s="165" t="s">
        <v>1492</v>
      </c>
      <c r="H145" s="165" t="s">
        <v>8977</v>
      </c>
    </row>
    <row r="146" spans="1:8" x14ac:dyDescent="0.25">
      <c r="A146" s="164" t="str">
        <f t="shared" si="2"/>
        <v>AnalamangaAntananarivo AtsimondranoAlatsinainy Ambazaha</v>
      </c>
      <c r="B146" s="165" t="s">
        <v>669</v>
      </c>
      <c r="C146" s="165" t="s">
        <v>8807</v>
      </c>
      <c r="D146" s="165" t="s">
        <v>1368</v>
      </c>
      <c r="E146" s="165" t="s">
        <v>8898</v>
      </c>
      <c r="F146" s="165" t="s">
        <v>1205</v>
      </c>
      <c r="G146" s="165" t="s">
        <v>1494</v>
      </c>
      <c r="H146" s="165" t="s">
        <v>8978</v>
      </c>
    </row>
    <row r="147" spans="1:8" x14ac:dyDescent="0.25">
      <c r="A147" s="164" t="str">
        <f t="shared" si="2"/>
        <v>AnalamangaAntananarivo AtsimondranoAmpanefy</v>
      </c>
      <c r="B147" s="165" t="s">
        <v>669</v>
      </c>
      <c r="C147" s="165" t="s">
        <v>8807</v>
      </c>
      <c r="D147" s="165" t="s">
        <v>1368</v>
      </c>
      <c r="E147" s="165" t="s">
        <v>8898</v>
      </c>
      <c r="F147" s="165" t="s">
        <v>1205</v>
      </c>
      <c r="G147" s="165" t="s">
        <v>1496</v>
      </c>
      <c r="H147" s="165" t="s">
        <v>8979</v>
      </c>
    </row>
    <row r="148" spans="1:8" x14ac:dyDescent="0.25">
      <c r="A148" s="164" t="str">
        <f t="shared" si="2"/>
        <v>AnalamangaAntananarivo AtsimondranoAnkadimanga</v>
      </c>
      <c r="B148" s="165" t="s">
        <v>669</v>
      </c>
      <c r="C148" s="165" t="s">
        <v>8807</v>
      </c>
      <c r="D148" s="165" t="s">
        <v>1368</v>
      </c>
      <c r="E148" s="165" t="s">
        <v>8898</v>
      </c>
      <c r="F148" s="165" t="s">
        <v>1205</v>
      </c>
      <c r="G148" s="165" t="s">
        <v>1498</v>
      </c>
      <c r="H148" s="165" t="s">
        <v>8980</v>
      </c>
    </row>
    <row r="149" spans="1:8" x14ac:dyDescent="0.25">
      <c r="A149" s="164" t="str">
        <f t="shared" si="2"/>
        <v>AnalamangaAntananarivo AtsimondranoFenoarivo</v>
      </c>
      <c r="B149" s="165" t="s">
        <v>669</v>
      </c>
      <c r="C149" s="165" t="s">
        <v>8807</v>
      </c>
      <c r="D149" s="165" t="s">
        <v>1368</v>
      </c>
      <c r="E149" s="165" t="s">
        <v>8898</v>
      </c>
      <c r="F149" s="165" t="s">
        <v>1205</v>
      </c>
      <c r="G149" s="165" t="s">
        <v>708</v>
      </c>
      <c r="H149" s="165" t="s">
        <v>8981</v>
      </c>
    </row>
    <row r="150" spans="1:8" x14ac:dyDescent="0.25">
      <c r="A150" s="164" t="str">
        <f t="shared" si="2"/>
        <v>AnalamangaAntananarivo AtsimondranoAlakamisy Fenoarivo</v>
      </c>
      <c r="B150" s="165" t="s">
        <v>669</v>
      </c>
      <c r="C150" s="165" t="s">
        <v>8807</v>
      </c>
      <c r="D150" s="165" t="s">
        <v>1368</v>
      </c>
      <c r="E150" s="165" t="s">
        <v>8898</v>
      </c>
      <c r="F150" s="165" t="s">
        <v>1205</v>
      </c>
      <c r="G150" s="165" t="s">
        <v>1501</v>
      </c>
      <c r="H150" s="165" t="s">
        <v>8982</v>
      </c>
    </row>
    <row r="151" spans="1:8" x14ac:dyDescent="0.25">
      <c r="A151" s="164" t="str">
        <f t="shared" si="2"/>
        <v>AnalamangaAntananarivo AtsimondranoSoavina</v>
      </c>
      <c r="B151" s="165" t="s">
        <v>669</v>
      </c>
      <c r="C151" s="165" t="s">
        <v>8807</v>
      </c>
      <c r="D151" s="165" t="s">
        <v>1368</v>
      </c>
      <c r="E151" s="165" t="s">
        <v>8898</v>
      </c>
      <c r="F151" s="165" t="s">
        <v>1205</v>
      </c>
      <c r="G151" s="165" t="s">
        <v>583</v>
      </c>
      <c r="H151" s="165" t="s">
        <v>8983</v>
      </c>
    </row>
    <row r="152" spans="1:8" x14ac:dyDescent="0.25">
      <c r="A152" s="164" t="str">
        <f t="shared" si="2"/>
        <v>AnalamangaAntananarivo AtsimondranoAmbohijanaka</v>
      </c>
      <c r="B152" s="165" t="s">
        <v>669</v>
      </c>
      <c r="C152" s="165" t="s">
        <v>8807</v>
      </c>
      <c r="D152" s="165" t="s">
        <v>1368</v>
      </c>
      <c r="E152" s="165" t="s">
        <v>8898</v>
      </c>
      <c r="F152" s="165" t="s">
        <v>1205</v>
      </c>
      <c r="G152" s="165" t="s">
        <v>1504</v>
      </c>
      <c r="H152" s="165" t="s">
        <v>8984</v>
      </c>
    </row>
    <row r="153" spans="1:8" x14ac:dyDescent="0.25">
      <c r="A153" s="164" t="str">
        <f t="shared" si="2"/>
        <v>AnalamangaAntananarivo AtsimondranoAmpahitrosy</v>
      </c>
      <c r="B153" s="165" t="s">
        <v>669</v>
      </c>
      <c r="C153" s="165" t="s">
        <v>8807</v>
      </c>
      <c r="D153" s="165" t="s">
        <v>1368</v>
      </c>
      <c r="E153" s="165" t="s">
        <v>8898</v>
      </c>
      <c r="F153" s="165" t="s">
        <v>1205</v>
      </c>
      <c r="G153" s="165" t="s">
        <v>1506</v>
      </c>
      <c r="H153" s="165" t="s">
        <v>8985</v>
      </c>
    </row>
    <row r="154" spans="1:8" x14ac:dyDescent="0.25">
      <c r="A154" s="164" t="str">
        <f t="shared" si="2"/>
        <v>AnalamangaAntananarivo AtsimondranoBongatsara</v>
      </c>
      <c r="B154" s="165" t="s">
        <v>669</v>
      </c>
      <c r="C154" s="165" t="s">
        <v>8807</v>
      </c>
      <c r="D154" s="165" t="s">
        <v>1368</v>
      </c>
      <c r="E154" s="165" t="s">
        <v>8898</v>
      </c>
      <c r="F154" s="165" t="s">
        <v>1205</v>
      </c>
      <c r="G154" s="165" t="s">
        <v>1508</v>
      </c>
      <c r="H154" s="165" t="s">
        <v>8986</v>
      </c>
    </row>
    <row r="155" spans="1:8" x14ac:dyDescent="0.25">
      <c r="A155" s="164" t="str">
        <f t="shared" si="2"/>
        <v>AnalamangaAntananarivo AtsimondranoAndrohibe</v>
      </c>
      <c r="B155" s="165" t="s">
        <v>669</v>
      </c>
      <c r="C155" s="165" t="s">
        <v>8807</v>
      </c>
      <c r="D155" s="165" t="s">
        <v>1368</v>
      </c>
      <c r="E155" s="165" t="s">
        <v>8898</v>
      </c>
      <c r="F155" s="165" t="s">
        <v>1205</v>
      </c>
      <c r="G155" s="165" t="s">
        <v>1510</v>
      </c>
      <c r="H155" s="165" t="s">
        <v>8987</v>
      </c>
    </row>
    <row r="156" spans="1:8" x14ac:dyDescent="0.25">
      <c r="A156" s="164" t="str">
        <f t="shared" si="2"/>
        <v>AnalamangaAntananarivo AtsimondranoTsiafahy</v>
      </c>
      <c r="B156" s="165" t="s">
        <v>669</v>
      </c>
      <c r="C156" s="165" t="s">
        <v>8807</v>
      </c>
      <c r="D156" s="165" t="s">
        <v>1368</v>
      </c>
      <c r="E156" s="165" t="s">
        <v>8898</v>
      </c>
      <c r="F156" s="165" t="s">
        <v>1205</v>
      </c>
      <c r="G156" s="165" t="s">
        <v>1512</v>
      </c>
      <c r="H156" s="165" t="s">
        <v>8988</v>
      </c>
    </row>
    <row r="157" spans="1:8" x14ac:dyDescent="0.25">
      <c r="A157" s="164" t="str">
        <f t="shared" si="2"/>
        <v>AnalamangaAntananarivo AtsimondranoAmbalavao</v>
      </c>
      <c r="B157" s="165" t="s">
        <v>669</v>
      </c>
      <c r="C157" s="165" t="s">
        <v>8807</v>
      </c>
      <c r="D157" s="165" t="s">
        <v>1368</v>
      </c>
      <c r="E157" s="165" t="s">
        <v>8898</v>
      </c>
      <c r="F157" s="165" t="s">
        <v>1205</v>
      </c>
      <c r="G157" s="165" t="s">
        <v>1035</v>
      </c>
      <c r="H157" s="165" t="s">
        <v>8989</v>
      </c>
    </row>
    <row r="158" spans="1:8" x14ac:dyDescent="0.25">
      <c r="A158" s="164" t="str">
        <f t="shared" si="2"/>
        <v>VakinankaratraAntsirabe ISoamalaza Mahatsinjo</v>
      </c>
      <c r="B158" s="165" t="s">
        <v>1372</v>
      </c>
      <c r="C158" s="165" t="s">
        <v>8900</v>
      </c>
      <c r="D158" s="165" t="s">
        <v>1374</v>
      </c>
      <c r="E158" s="165" t="s">
        <v>8901</v>
      </c>
      <c r="F158" s="165" t="s">
        <v>1205</v>
      </c>
      <c r="G158" s="165" t="s">
        <v>1515</v>
      </c>
      <c r="H158" s="165" t="s">
        <v>8990</v>
      </c>
    </row>
    <row r="159" spans="1:8" x14ac:dyDescent="0.25">
      <c r="A159" s="164" t="str">
        <f t="shared" si="2"/>
        <v>VakinankaratraAntsirabe IAntsirabe Afovoany Atsinanana</v>
      </c>
      <c r="B159" s="165" t="s">
        <v>1372</v>
      </c>
      <c r="C159" s="165" t="s">
        <v>8900</v>
      </c>
      <c r="D159" s="165" t="s">
        <v>1374</v>
      </c>
      <c r="E159" s="165" t="s">
        <v>8901</v>
      </c>
      <c r="F159" s="165" t="s">
        <v>1205</v>
      </c>
      <c r="G159" s="165" t="s">
        <v>1517</v>
      </c>
      <c r="H159" s="165" t="s">
        <v>8991</v>
      </c>
    </row>
    <row r="160" spans="1:8" x14ac:dyDescent="0.25">
      <c r="A160" s="164" t="str">
        <f t="shared" si="2"/>
        <v>VakinankaratraAntsirabe IManodidina Ny Gara Ambilombe</v>
      </c>
      <c r="B160" s="165" t="s">
        <v>1372</v>
      </c>
      <c r="C160" s="165" t="s">
        <v>8900</v>
      </c>
      <c r="D160" s="165" t="s">
        <v>1374</v>
      </c>
      <c r="E160" s="165" t="s">
        <v>8901</v>
      </c>
      <c r="F160" s="165" t="s">
        <v>1205</v>
      </c>
      <c r="G160" s="165" t="s">
        <v>1519</v>
      </c>
      <c r="H160" s="165" t="s">
        <v>8992</v>
      </c>
    </row>
    <row r="161" spans="1:8" x14ac:dyDescent="0.25">
      <c r="A161" s="164" t="str">
        <f t="shared" si="2"/>
        <v>VakinankaratraAntsirabe IMahazoarivo Avarabohitra</v>
      </c>
      <c r="B161" s="165" t="s">
        <v>1372</v>
      </c>
      <c r="C161" s="165" t="s">
        <v>8900</v>
      </c>
      <c r="D161" s="165" t="s">
        <v>1374</v>
      </c>
      <c r="E161" s="165" t="s">
        <v>8901</v>
      </c>
      <c r="F161" s="165" t="s">
        <v>1205</v>
      </c>
      <c r="G161" s="165" t="s">
        <v>1521</v>
      </c>
      <c r="H161" s="165" t="s">
        <v>8993</v>
      </c>
    </row>
    <row r="162" spans="1:8" x14ac:dyDescent="0.25">
      <c r="A162" s="164" t="str">
        <f t="shared" si="2"/>
        <v>VakinankaratraBetafoBetafo</v>
      </c>
      <c r="B162" s="165" t="s">
        <v>1372</v>
      </c>
      <c r="C162" s="165" t="s">
        <v>8900</v>
      </c>
      <c r="D162" s="165" t="s">
        <v>1524</v>
      </c>
      <c r="E162" s="165" t="s">
        <v>8994</v>
      </c>
      <c r="F162" s="165" t="s">
        <v>1205</v>
      </c>
      <c r="G162" s="165" t="s">
        <v>1524</v>
      </c>
      <c r="H162" s="165" t="s">
        <v>8995</v>
      </c>
    </row>
    <row r="163" spans="1:8" x14ac:dyDescent="0.25">
      <c r="A163" s="164" t="str">
        <f t="shared" si="2"/>
        <v>VakinankaratraBetafoAndranomafana</v>
      </c>
      <c r="B163" s="165" t="s">
        <v>1372</v>
      </c>
      <c r="C163" s="165" t="s">
        <v>8900</v>
      </c>
      <c r="D163" s="165" t="s">
        <v>1524</v>
      </c>
      <c r="E163" s="165" t="s">
        <v>8994</v>
      </c>
      <c r="F163" s="165" t="s">
        <v>1205</v>
      </c>
      <c r="G163" s="165" t="s">
        <v>1526</v>
      </c>
      <c r="H163" s="165" t="s">
        <v>8996</v>
      </c>
    </row>
    <row r="164" spans="1:8" x14ac:dyDescent="0.25">
      <c r="A164" s="164" t="str">
        <f t="shared" si="2"/>
        <v>VakinankaratraBetafoMandritsara</v>
      </c>
      <c r="B164" s="165" t="s">
        <v>1372</v>
      </c>
      <c r="C164" s="165" t="s">
        <v>8900</v>
      </c>
      <c r="D164" s="165" t="s">
        <v>1524</v>
      </c>
      <c r="E164" s="165" t="s">
        <v>8994</v>
      </c>
      <c r="F164" s="165" t="s">
        <v>1205</v>
      </c>
      <c r="G164" s="165" t="s">
        <v>1528</v>
      </c>
      <c r="H164" s="165" t="s">
        <v>8997</v>
      </c>
    </row>
    <row r="165" spans="1:8" x14ac:dyDescent="0.25">
      <c r="A165" s="164" t="str">
        <f t="shared" si="2"/>
        <v>VakinankaratraBetafoAlakamisy Anativato</v>
      </c>
      <c r="B165" s="165" t="s">
        <v>1372</v>
      </c>
      <c r="C165" s="165" t="s">
        <v>8900</v>
      </c>
      <c r="D165" s="165" t="s">
        <v>1524</v>
      </c>
      <c r="E165" s="165" t="s">
        <v>8994</v>
      </c>
      <c r="F165" s="165" t="s">
        <v>1205</v>
      </c>
      <c r="G165" s="165" t="s">
        <v>1530</v>
      </c>
      <c r="H165" s="165" t="s">
        <v>8998</v>
      </c>
    </row>
    <row r="166" spans="1:8" x14ac:dyDescent="0.25">
      <c r="A166" s="164" t="str">
        <f t="shared" si="2"/>
        <v>VakinankaratraBetafoAntsoso</v>
      </c>
      <c r="B166" s="165" t="s">
        <v>1372</v>
      </c>
      <c r="C166" s="165" t="s">
        <v>8900</v>
      </c>
      <c r="D166" s="165" t="s">
        <v>1524</v>
      </c>
      <c r="E166" s="165" t="s">
        <v>8994</v>
      </c>
      <c r="F166" s="165" t="s">
        <v>1205</v>
      </c>
      <c r="G166" s="165" t="s">
        <v>1532</v>
      </c>
      <c r="H166" s="165" t="s">
        <v>8999</v>
      </c>
    </row>
    <row r="167" spans="1:8" x14ac:dyDescent="0.25">
      <c r="A167" s="164" t="str">
        <f t="shared" si="2"/>
        <v>VakinankaratraBetafoTritriva</v>
      </c>
      <c r="B167" s="165" t="s">
        <v>1372</v>
      </c>
      <c r="C167" s="165" t="s">
        <v>8900</v>
      </c>
      <c r="D167" s="165" t="s">
        <v>1524</v>
      </c>
      <c r="E167" s="165" t="s">
        <v>8994</v>
      </c>
      <c r="F167" s="165" t="s">
        <v>1205</v>
      </c>
      <c r="G167" s="165" t="s">
        <v>1534</v>
      </c>
      <c r="H167" s="165" t="s">
        <v>9000</v>
      </c>
    </row>
    <row r="168" spans="1:8" x14ac:dyDescent="0.25">
      <c r="A168" s="164" t="str">
        <f t="shared" si="2"/>
        <v>VakinankaratraBetafoSoavina</v>
      </c>
      <c r="B168" s="165" t="s">
        <v>1372</v>
      </c>
      <c r="C168" s="165" t="s">
        <v>8900</v>
      </c>
      <c r="D168" s="165" t="s">
        <v>1524</v>
      </c>
      <c r="E168" s="165" t="s">
        <v>8994</v>
      </c>
      <c r="F168" s="165" t="s">
        <v>1205</v>
      </c>
      <c r="G168" s="165" t="s">
        <v>583</v>
      </c>
      <c r="H168" s="165" t="s">
        <v>9001</v>
      </c>
    </row>
    <row r="169" spans="1:8" x14ac:dyDescent="0.25">
      <c r="A169" s="164" t="str">
        <f t="shared" si="2"/>
        <v>VakinankaratraBetafoManohisoa</v>
      </c>
      <c r="B169" s="165" t="s">
        <v>1372</v>
      </c>
      <c r="C169" s="165" t="s">
        <v>8900</v>
      </c>
      <c r="D169" s="165" t="s">
        <v>1524</v>
      </c>
      <c r="E169" s="165" t="s">
        <v>8994</v>
      </c>
      <c r="F169" s="165" t="s">
        <v>1205</v>
      </c>
      <c r="G169" s="165" t="s">
        <v>1537</v>
      </c>
      <c r="H169" s="165" t="s">
        <v>9002</v>
      </c>
    </row>
    <row r="170" spans="1:8" x14ac:dyDescent="0.25">
      <c r="A170" s="164" t="str">
        <f t="shared" si="2"/>
        <v>VakinankaratraBetafoAmbatonikolahy</v>
      </c>
      <c r="B170" s="165" t="s">
        <v>1372</v>
      </c>
      <c r="C170" s="165" t="s">
        <v>8900</v>
      </c>
      <c r="D170" s="165" t="s">
        <v>1524</v>
      </c>
      <c r="E170" s="165" t="s">
        <v>8994</v>
      </c>
      <c r="F170" s="165" t="s">
        <v>1205</v>
      </c>
      <c r="G170" s="165" t="s">
        <v>1539</v>
      </c>
      <c r="H170" s="165" t="s">
        <v>9003</v>
      </c>
    </row>
    <row r="171" spans="1:8" x14ac:dyDescent="0.25">
      <c r="A171" s="164" t="str">
        <f t="shared" si="2"/>
        <v>VakinankaratraBetafoAntohobe</v>
      </c>
      <c r="B171" s="165" t="s">
        <v>1372</v>
      </c>
      <c r="C171" s="165" t="s">
        <v>8900</v>
      </c>
      <c r="D171" s="165" t="s">
        <v>1524</v>
      </c>
      <c r="E171" s="165" t="s">
        <v>8994</v>
      </c>
      <c r="F171" s="165" t="s">
        <v>1205</v>
      </c>
      <c r="G171" s="165" t="s">
        <v>1541</v>
      </c>
      <c r="H171" s="165" t="s">
        <v>9004</v>
      </c>
    </row>
    <row r="172" spans="1:8" x14ac:dyDescent="0.25">
      <c r="A172" s="164" t="str">
        <f t="shared" si="2"/>
        <v>VakinankaratraBetafoMahaiza</v>
      </c>
      <c r="B172" s="165" t="s">
        <v>1372</v>
      </c>
      <c r="C172" s="165" t="s">
        <v>8900</v>
      </c>
      <c r="D172" s="165" t="s">
        <v>1524</v>
      </c>
      <c r="E172" s="165" t="s">
        <v>8994</v>
      </c>
      <c r="F172" s="165" t="s">
        <v>1205</v>
      </c>
      <c r="G172" s="165" t="s">
        <v>1543</v>
      </c>
      <c r="H172" s="165" t="s">
        <v>9005</v>
      </c>
    </row>
    <row r="173" spans="1:8" x14ac:dyDescent="0.25">
      <c r="A173" s="164" t="str">
        <f t="shared" si="2"/>
        <v>VakinankaratraBetafoAnosiarivo Manapa</v>
      </c>
      <c r="B173" s="165" t="s">
        <v>1372</v>
      </c>
      <c r="C173" s="165" t="s">
        <v>8900</v>
      </c>
      <c r="D173" s="165" t="s">
        <v>1524</v>
      </c>
      <c r="E173" s="165" t="s">
        <v>8994</v>
      </c>
      <c r="F173" s="165" t="s">
        <v>1205</v>
      </c>
      <c r="G173" s="165" t="s">
        <v>1545</v>
      </c>
      <c r="H173" s="165" t="s">
        <v>9006</v>
      </c>
    </row>
    <row r="174" spans="1:8" x14ac:dyDescent="0.25">
      <c r="A174" s="164" t="str">
        <f t="shared" si="2"/>
        <v>VakinankaratraBetafoAlakamisy Marososona</v>
      </c>
      <c r="B174" s="165" t="s">
        <v>1372</v>
      </c>
      <c r="C174" s="165" t="s">
        <v>8900</v>
      </c>
      <c r="D174" s="165" t="s">
        <v>1524</v>
      </c>
      <c r="E174" s="165" t="s">
        <v>8994</v>
      </c>
      <c r="F174" s="165" t="s">
        <v>1205</v>
      </c>
      <c r="G174" s="165" t="s">
        <v>1547</v>
      </c>
      <c r="H174" s="165" t="s">
        <v>9007</v>
      </c>
    </row>
    <row r="175" spans="1:8" x14ac:dyDescent="0.25">
      <c r="A175" s="164" t="str">
        <f t="shared" si="2"/>
        <v>VakinankaratraBetafoAmbohimanambola</v>
      </c>
      <c r="B175" s="165" t="s">
        <v>1372</v>
      </c>
      <c r="C175" s="165" t="s">
        <v>8900</v>
      </c>
      <c r="D175" s="165" t="s">
        <v>1524</v>
      </c>
      <c r="E175" s="165" t="s">
        <v>8994</v>
      </c>
      <c r="F175" s="165" t="s">
        <v>1205</v>
      </c>
      <c r="G175" s="165" t="s">
        <v>1228</v>
      </c>
      <c r="H175" s="165" t="s">
        <v>9008</v>
      </c>
    </row>
    <row r="176" spans="1:8" x14ac:dyDescent="0.25">
      <c r="A176" s="164" t="str">
        <f t="shared" si="2"/>
        <v>VakinankaratraBetafoAmbohimasina</v>
      </c>
      <c r="B176" s="165" t="s">
        <v>1372</v>
      </c>
      <c r="C176" s="165" t="s">
        <v>8900</v>
      </c>
      <c r="D176" s="165" t="s">
        <v>1524</v>
      </c>
      <c r="E176" s="165" t="s">
        <v>8994</v>
      </c>
      <c r="F176" s="165" t="s">
        <v>1205</v>
      </c>
      <c r="G176" s="165" t="s">
        <v>1550</v>
      </c>
      <c r="H176" s="165" t="s">
        <v>9009</v>
      </c>
    </row>
    <row r="177" spans="1:8" x14ac:dyDescent="0.25">
      <c r="A177" s="164" t="str">
        <f t="shared" si="2"/>
        <v>VakinankaratraBetafoInanantonana</v>
      </c>
      <c r="B177" s="165" t="s">
        <v>1372</v>
      </c>
      <c r="C177" s="165" t="s">
        <v>8900</v>
      </c>
      <c r="D177" s="165" t="s">
        <v>1524</v>
      </c>
      <c r="E177" s="165" t="s">
        <v>8994</v>
      </c>
      <c r="F177" s="165" t="s">
        <v>1205</v>
      </c>
      <c r="G177" s="165" t="s">
        <v>1552</v>
      </c>
      <c r="H177" s="165" t="s">
        <v>9010</v>
      </c>
    </row>
    <row r="178" spans="1:8" x14ac:dyDescent="0.25">
      <c r="A178" s="164" t="str">
        <f t="shared" si="2"/>
        <v>VakinankaratraBetafoAlarobia Bemaha</v>
      </c>
      <c r="B178" s="165" t="s">
        <v>1372</v>
      </c>
      <c r="C178" s="165" t="s">
        <v>8900</v>
      </c>
      <c r="D178" s="165" t="s">
        <v>1524</v>
      </c>
      <c r="E178" s="165" t="s">
        <v>8994</v>
      </c>
      <c r="F178" s="165" t="s">
        <v>1205</v>
      </c>
      <c r="G178" s="165" t="s">
        <v>1554</v>
      </c>
      <c r="H178" s="165" t="s">
        <v>9011</v>
      </c>
    </row>
    <row r="179" spans="1:8" x14ac:dyDescent="0.25">
      <c r="A179" s="164" t="str">
        <f t="shared" si="2"/>
        <v>VakinankaratraBetafoAndrembesoa</v>
      </c>
      <c r="B179" s="165" t="s">
        <v>1372</v>
      </c>
      <c r="C179" s="165" t="s">
        <v>8900</v>
      </c>
      <c r="D179" s="165" t="s">
        <v>1524</v>
      </c>
      <c r="E179" s="165" t="s">
        <v>8994</v>
      </c>
      <c r="F179" s="165" t="s">
        <v>1205</v>
      </c>
      <c r="G179" s="165" t="s">
        <v>1556</v>
      </c>
      <c r="H179" s="165" t="s">
        <v>9012</v>
      </c>
    </row>
    <row r="180" spans="1:8" x14ac:dyDescent="0.25">
      <c r="A180" s="164" t="str">
        <f t="shared" si="2"/>
        <v>VakinankaratraAmbatolampyAmbatolampy</v>
      </c>
      <c r="B180" s="165" t="s">
        <v>1372</v>
      </c>
      <c r="C180" s="165" t="s">
        <v>8900</v>
      </c>
      <c r="D180" s="165" t="s">
        <v>1271</v>
      </c>
      <c r="E180" s="165" t="s">
        <v>9013</v>
      </c>
      <c r="F180" s="165" t="s">
        <v>1205</v>
      </c>
      <c r="G180" s="165" t="s">
        <v>1271</v>
      </c>
      <c r="H180" s="165" t="s">
        <v>9014</v>
      </c>
    </row>
    <row r="181" spans="1:8" x14ac:dyDescent="0.25">
      <c r="A181" s="164" t="str">
        <f t="shared" si="2"/>
        <v>VakinankaratraAmbatolampyMorarano</v>
      </c>
      <c r="B181" s="165" t="s">
        <v>1372</v>
      </c>
      <c r="C181" s="165" t="s">
        <v>8900</v>
      </c>
      <c r="D181" s="165" t="s">
        <v>1271</v>
      </c>
      <c r="E181" s="165" t="s">
        <v>9013</v>
      </c>
      <c r="F181" s="165" t="s">
        <v>1205</v>
      </c>
      <c r="G181" s="165" t="s">
        <v>956</v>
      </c>
      <c r="H181" s="165" t="s">
        <v>9015</v>
      </c>
    </row>
    <row r="182" spans="1:8" x14ac:dyDescent="0.25">
      <c r="A182" s="164" t="str">
        <f t="shared" si="2"/>
        <v>VakinankaratraAmbatolampyAmbohipihaonana</v>
      </c>
      <c r="B182" s="165" t="s">
        <v>1372</v>
      </c>
      <c r="C182" s="165" t="s">
        <v>8900</v>
      </c>
      <c r="D182" s="165" t="s">
        <v>1271</v>
      </c>
      <c r="E182" s="165" t="s">
        <v>9013</v>
      </c>
      <c r="F182" s="165" t="s">
        <v>1205</v>
      </c>
      <c r="G182" s="165" t="s">
        <v>1291</v>
      </c>
      <c r="H182" s="165" t="s">
        <v>9016</v>
      </c>
    </row>
    <row r="183" spans="1:8" x14ac:dyDescent="0.25">
      <c r="A183" s="164" t="str">
        <f t="shared" si="2"/>
        <v>VakinankaratraAmbatolampyManjakatompo</v>
      </c>
      <c r="B183" s="165" t="s">
        <v>1372</v>
      </c>
      <c r="C183" s="165" t="s">
        <v>8900</v>
      </c>
      <c r="D183" s="165" t="s">
        <v>1271</v>
      </c>
      <c r="E183" s="165" t="s">
        <v>9013</v>
      </c>
      <c r="F183" s="165" t="s">
        <v>1205</v>
      </c>
      <c r="G183" s="165" t="s">
        <v>1562</v>
      </c>
      <c r="H183" s="165" t="s">
        <v>9017</v>
      </c>
    </row>
    <row r="184" spans="1:8" x14ac:dyDescent="0.25">
      <c r="A184" s="164" t="str">
        <f t="shared" si="2"/>
        <v>VakinankaratraAmbatolampyAmbatondrakalavao</v>
      </c>
      <c r="B184" s="165" t="s">
        <v>1372</v>
      </c>
      <c r="C184" s="165" t="s">
        <v>8900</v>
      </c>
      <c r="D184" s="165" t="s">
        <v>1271</v>
      </c>
      <c r="E184" s="165" t="s">
        <v>9013</v>
      </c>
      <c r="F184" s="165" t="s">
        <v>1205</v>
      </c>
      <c r="G184" s="165" t="s">
        <v>1564</v>
      </c>
      <c r="H184" s="165" t="s">
        <v>9018</v>
      </c>
    </row>
    <row r="185" spans="1:8" x14ac:dyDescent="0.25">
      <c r="A185" s="164" t="str">
        <f t="shared" si="2"/>
        <v>VakinankaratraAmbatolampyAndriambilany</v>
      </c>
      <c r="B185" s="165" t="s">
        <v>1372</v>
      </c>
      <c r="C185" s="165" t="s">
        <v>8900</v>
      </c>
      <c r="D185" s="165" t="s">
        <v>1271</v>
      </c>
      <c r="E185" s="165" t="s">
        <v>9013</v>
      </c>
      <c r="F185" s="165" t="s">
        <v>1205</v>
      </c>
      <c r="G185" s="165" t="s">
        <v>1566</v>
      </c>
      <c r="H185" s="165" t="s">
        <v>9019</v>
      </c>
    </row>
    <row r="186" spans="1:8" x14ac:dyDescent="0.25">
      <c r="A186" s="164" t="str">
        <f t="shared" si="2"/>
        <v>VakinankaratraAmbatolampyBelambo Firaisana</v>
      </c>
      <c r="B186" s="165" t="s">
        <v>1372</v>
      </c>
      <c r="C186" s="165" t="s">
        <v>8900</v>
      </c>
      <c r="D186" s="165" t="s">
        <v>1271</v>
      </c>
      <c r="E186" s="165" t="s">
        <v>9013</v>
      </c>
      <c r="F186" s="165" t="s">
        <v>1205</v>
      </c>
      <c r="G186" s="165" t="s">
        <v>1568</v>
      </c>
      <c r="H186" s="165" t="s">
        <v>9020</v>
      </c>
    </row>
    <row r="187" spans="1:8" x14ac:dyDescent="0.25">
      <c r="A187" s="164" t="str">
        <f t="shared" si="2"/>
        <v>VakinankaratraAmbatolampyAndravola Vohipeno</v>
      </c>
      <c r="B187" s="165" t="s">
        <v>1372</v>
      </c>
      <c r="C187" s="165" t="s">
        <v>8900</v>
      </c>
      <c r="D187" s="165" t="s">
        <v>1271</v>
      </c>
      <c r="E187" s="165" t="s">
        <v>9013</v>
      </c>
      <c r="F187" s="165" t="s">
        <v>1205</v>
      </c>
      <c r="G187" s="165" t="s">
        <v>1570</v>
      </c>
      <c r="H187" s="165" t="s">
        <v>9021</v>
      </c>
    </row>
    <row r="188" spans="1:8" x14ac:dyDescent="0.25">
      <c r="A188" s="164" t="str">
        <f t="shared" si="2"/>
        <v>VakinankaratraAmbatolampyTsiafajavona Ankaratra</v>
      </c>
      <c r="B188" s="165" t="s">
        <v>1372</v>
      </c>
      <c r="C188" s="165" t="s">
        <v>8900</v>
      </c>
      <c r="D188" s="165" t="s">
        <v>1271</v>
      </c>
      <c r="E188" s="165" t="s">
        <v>9013</v>
      </c>
      <c r="F188" s="165" t="s">
        <v>1205</v>
      </c>
      <c r="G188" s="165" t="s">
        <v>1572</v>
      </c>
      <c r="H188" s="165" t="s">
        <v>9022</v>
      </c>
    </row>
    <row r="189" spans="1:8" x14ac:dyDescent="0.25">
      <c r="A189" s="164" t="str">
        <f t="shared" si="2"/>
        <v>VakinankaratraAmbatolampyAmbodifarihy Fenomanana</v>
      </c>
      <c r="B189" s="165" t="s">
        <v>1372</v>
      </c>
      <c r="C189" s="165" t="s">
        <v>8900</v>
      </c>
      <c r="D189" s="165" t="s">
        <v>1271</v>
      </c>
      <c r="E189" s="165" t="s">
        <v>9013</v>
      </c>
      <c r="F189" s="165" t="s">
        <v>1205</v>
      </c>
      <c r="G189" s="165" t="s">
        <v>1574</v>
      </c>
      <c r="H189" s="165" t="s">
        <v>9023</v>
      </c>
    </row>
    <row r="190" spans="1:8" x14ac:dyDescent="0.25">
      <c r="A190" s="164" t="str">
        <f t="shared" si="2"/>
        <v>VakinankaratraAmbatolampySabotsy Namatoana</v>
      </c>
      <c r="B190" s="165" t="s">
        <v>1372</v>
      </c>
      <c r="C190" s="165" t="s">
        <v>8900</v>
      </c>
      <c r="D190" s="165" t="s">
        <v>1271</v>
      </c>
      <c r="E190" s="165" t="s">
        <v>9013</v>
      </c>
      <c r="F190" s="165" t="s">
        <v>1205</v>
      </c>
      <c r="G190" s="165" t="s">
        <v>1576</v>
      </c>
      <c r="H190" s="165" t="s">
        <v>9024</v>
      </c>
    </row>
    <row r="191" spans="1:8" x14ac:dyDescent="0.25">
      <c r="A191" s="164" t="str">
        <f t="shared" si="2"/>
        <v>VakinankaratraAmbatolampyAntanimasaka</v>
      </c>
      <c r="B191" s="165" t="s">
        <v>1372</v>
      </c>
      <c r="C191" s="165" t="s">
        <v>8900</v>
      </c>
      <c r="D191" s="165" t="s">
        <v>1271</v>
      </c>
      <c r="E191" s="165" t="s">
        <v>9013</v>
      </c>
      <c r="F191" s="165" t="s">
        <v>1205</v>
      </c>
      <c r="G191" s="165" t="s">
        <v>1578</v>
      </c>
      <c r="H191" s="165" t="s">
        <v>9025</v>
      </c>
    </row>
    <row r="192" spans="1:8" x14ac:dyDescent="0.25">
      <c r="A192" s="164" t="str">
        <f t="shared" si="2"/>
        <v>VakinankaratraAmbatolampyBehenjy</v>
      </c>
      <c r="B192" s="165" t="s">
        <v>1372</v>
      </c>
      <c r="C192" s="165" t="s">
        <v>8900</v>
      </c>
      <c r="D192" s="165" t="s">
        <v>1271</v>
      </c>
      <c r="E192" s="165" t="s">
        <v>9013</v>
      </c>
      <c r="F192" s="165" t="s">
        <v>1205</v>
      </c>
      <c r="G192" s="165" t="s">
        <v>1580</v>
      </c>
      <c r="H192" s="165" t="s">
        <v>9026</v>
      </c>
    </row>
    <row r="193" spans="1:8" x14ac:dyDescent="0.25">
      <c r="A193" s="164" t="str">
        <f t="shared" si="2"/>
        <v>VakinankaratraAmbatolampyAntsampandrano</v>
      </c>
      <c r="B193" s="165" t="s">
        <v>1372</v>
      </c>
      <c r="C193" s="165" t="s">
        <v>8900</v>
      </c>
      <c r="D193" s="165" t="s">
        <v>1271</v>
      </c>
      <c r="E193" s="165" t="s">
        <v>9013</v>
      </c>
      <c r="F193" s="165" t="s">
        <v>1205</v>
      </c>
      <c r="G193" s="165" t="s">
        <v>1582</v>
      </c>
      <c r="H193" s="165" t="s">
        <v>9027</v>
      </c>
    </row>
    <row r="194" spans="1:8" x14ac:dyDescent="0.25">
      <c r="A194" s="164" t="str">
        <f t="shared" si="2"/>
        <v>VakinankaratraAmbatolampyAntanamalaza</v>
      </c>
      <c r="B194" s="165" t="s">
        <v>1372</v>
      </c>
      <c r="C194" s="165" t="s">
        <v>8900</v>
      </c>
      <c r="D194" s="165" t="s">
        <v>1271</v>
      </c>
      <c r="E194" s="165" t="s">
        <v>9013</v>
      </c>
      <c r="F194" s="165" t="s">
        <v>1205</v>
      </c>
      <c r="G194" s="165" t="s">
        <v>1584</v>
      </c>
      <c r="H194" s="165" t="s">
        <v>9028</v>
      </c>
    </row>
    <row r="195" spans="1:8" x14ac:dyDescent="0.25">
      <c r="A195" s="164" t="str">
        <f t="shared" ref="A195:A258" si="3">B195&amp;D195&amp;G195</f>
        <v>VakinankaratraAmbatolampyAntakasina</v>
      </c>
      <c r="B195" s="165" t="s">
        <v>1372</v>
      </c>
      <c r="C195" s="165" t="s">
        <v>8900</v>
      </c>
      <c r="D195" s="165" t="s">
        <v>1271</v>
      </c>
      <c r="E195" s="165" t="s">
        <v>9013</v>
      </c>
      <c r="F195" s="165" t="s">
        <v>1205</v>
      </c>
      <c r="G195" s="165" t="s">
        <v>1586</v>
      </c>
      <c r="H195" s="165" t="s">
        <v>9029</v>
      </c>
    </row>
    <row r="196" spans="1:8" x14ac:dyDescent="0.25">
      <c r="A196" s="164" t="str">
        <f t="shared" si="3"/>
        <v>VakinankaratraAmbatolampyTsinjoarivo</v>
      </c>
      <c r="B196" s="165" t="s">
        <v>1372</v>
      </c>
      <c r="C196" s="165" t="s">
        <v>8900</v>
      </c>
      <c r="D196" s="165" t="s">
        <v>1271</v>
      </c>
      <c r="E196" s="165" t="s">
        <v>9013</v>
      </c>
      <c r="F196" s="165" t="s">
        <v>1205</v>
      </c>
      <c r="G196" s="165" t="s">
        <v>1588</v>
      </c>
      <c r="H196" s="165" t="s">
        <v>9030</v>
      </c>
    </row>
    <row r="197" spans="1:8" x14ac:dyDescent="0.25">
      <c r="A197" s="164" t="str">
        <f t="shared" si="3"/>
        <v>VakinankaratraAmbatolampyAndranovelona</v>
      </c>
      <c r="B197" s="165" t="s">
        <v>1372</v>
      </c>
      <c r="C197" s="165" t="s">
        <v>8900</v>
      </c>
      <c r="D197" s="165" t="s">
        <v>1271</v>
      </c>
      <c r="E197" s="165" t="s">
        <v>9013</v>
      </c>
      <c r="F197" s="165" t="s">
        <v>1205</v>
      </c>
      <c r="G197" s="165" t="s">
        <v>1590</v>
      </c>
      <c r="H197" s="165" t="s">
        <v>9031</v>
      </c>
    </row>
    <row r="198" spans="1:8" x14ac:dyDescent="0.25">
      <c r="A198" s="164" t="str">
        <f t="shared" si="3"/>
        <v>VakinankaratraAntanifotsyAntanifotsy</v>
      </c>
      <c r="B198" s="165" t="s">
        <v>1372</v>
      </c>
      <c r="C198" s="165" t="s">
        <v>8900</v>
      </c>
      <c r="D198" s="165" t="s">
        <v>1380</v>
      </c>
      <c r="E198" s="165" t="s">
        <v>8904</v>
      </c>
      <c r="F198" s="165" t="s">
        <v>1205</v>
      </c>
      <c r="G198" s="165" t="s">
        <v>1380</v>
      </c>
      <c r="H198" s="165" t="s">
        <v>9032</v>
      </c>
    </row>
    <row r="199" spans="1:8" x14ac:dyDescent="0.25">
      <c r="A199" s="164" t="str">
        <f t="shared" si="3"/>
        <v>VakinankaratraAntanifotsyAmbatolahy</v>
      </c>
      <c r="B199" s="165" t="s">
        <v>1372</v>
      </c>
      <c r="C199" s="165" t="s">
        <v>8900</v>
      </c>
      <c r="D199" s="165" t="s">
        <v>1380</v>
      </c>
      <c r="E199" s="165" t="s">
        <v>8904</v>
      </c>
      <c r="F199" s="165" t="s">
        <v>1205</v>
      </c>
      <c r="G199" s="165" t="s">
        <v>1122</v>
      </c>
      <c r="H199" s="165" t="s">
        <v>9033</v>
      </c>
    </row>
    <row r="200" spans="1:8" x14ac:dyDescent="0.25">
      <c r="A200" s="164" t="str">
        <f t="shared" si="3"/>
        <v>VakinankaratraAntanifotsyAmbohimandroso</v>
      </c>
      <c r="B200" s="165" t="s">
        <v>1372</v>
      </c>
      <c r="C200" s="165" t="s">
        <v>8900</v>
      </c>
      <c r="D200" s="165" t="s">
        <v>1380</v>
      </c>
      <c r="E200" s="165" t="s">
        <v>8904</v>
      </c>
      <c r="F200" s="165" t="s">
        <v>1205</v>
      </c>
      <c r="G200" s="165" t="s">
        <v>705</v>
      </c>
      <c r="H200" s="165" t="s">
        <v>9034</v>
      </c>
    </row>
    <row r="201" spans="1:8" x14ac:dyDescent="0.25">
      <c r="A201" s="164" t="str">
        <f t="shared" si="3"/>
        <v>VakinankaratraAntanifotsyAmbatotsipihina</v>
      </c>
      <c r="B201" s="165" t="s">
        <v>1372</v>
      </c>
      <c r="C201" s="165" t="s">
        <v>8900</v>
      </c>
      <c r="D201" s="165" t="s">
        <v>1380</v>
      </c>
      <c r="E201" s="165" t="s">
        <v>8904</v>
      </c>
      <c r="F201" s="165" t="s">
        <v>1205</v>
      </c>
      <c r="G201" s="165" t="s">
        <v>1595</v>
      </c>
      <c r="H201" s="165" t="s">
        <v>9035</v>
      </c>
    </row>
    <row r="202" spans="1:8" x14ac:dyDescent="0.25">
      <c r="A202" s="164" t="str">
        <f t="shared" si="3"/>
        <v>VakinankaratraAntanifotsyAmbohitompoina</v>
      </c>
      <c r="B202" s="165" t="s">
        <v>1372</v>
      </c>
      <c r="C202" s="165" t="s">
        <v>8900</v>
      </c>
      <c r="D202" s="165" t="s">
        <v>1380</v>
      </c>
      <c r="E202" s="165" t="s">
        <v>8904</v>
      </c>
      <c r="F202" s="165" t="s">
        <v>1205</v>
      </c>
      <c r="G202" s="165" t="s">
        <v>1597</v>
      </c>
      <c r="H202" s="165" t="s">
        <v>9036</v>
      </c>
    </row>
    <row r="203" spans="1:8" x14ac:dyDescent="0.25">
      <c r="A203" s="164" t="str">
        <f t="shared" si="3"/>
        <v>VakinankaratraAntanifotsyBelanitra</v>
      </c>
      <c r="B203" s="165" t="s">
        <v>1372</v>
      </c>
      <c r="C203" s="165" t="s">
        <v>8900</v>
      </c>
      <c r="D203" s="165" t="s">
        <v>1380</v>
      </c>
      <c r="E203" s="165" t="s">
        <v>8904</v>
      </c>
      <c r="F203" s="165" t="s">
        <v>1205</v>
      </c>
      <c r="G203" s="165" t="s">
        <v>1435</v>
      </c>
      <c r="H203" s="165" t="s">
        <v>9037</v>
      </c>
    </row>
    <row r="204" spans="1:8" x14ac:dyDescent="0.25">
      <c r="A204" s="164" t="str">
        <f t="shared" si="3"/>
        <v>VakinankaratraAntanifotsyAntsahalava</v>
      </c>
      <c r="B204" s="165" t="s">
        <v>1372</v>
      </c>
      <c r="C204" s="165" t="s">
        <v>8900</v>
      </c>
      <c r="D204" s="165" t="s">
        <v>1380</v>
      </c>
      <c r="E204" s="165" t="s">
        <v>8904</v>
      </c>
      <c r="F204" s="165" t="s">
        <v>1205</v>
      </c>
      <c r="G204" s="165" t="s">
        <v>1600</v>
      </c>
      <c r="H204" s="165" t="s">
        <v>9038</v>
      </c>
    </row>
    <row r="205" spans="1:8" x14ac:dyDescent="0.25">
      <c r="A205" s="164" t="str">
        <f t="shared" si="3"/>
        <v>VakinankaratraAntanifotsyAmbodiriana</v>
      </c>
      <c r="B205" s="165" t="s">
        <v>1372</v>
      </c>
      <c r="C205" s="165" t="s">
        <v>8900</v>
      </c>
      <c r="D205" s="165" t="s">
        <v>1380</v>
      </c>
      <c r="E205" s="165" t="s">
        <v>8904</v>
      </c>
      <c r="F205" s="165" t="s">
        <v>1205</v>
      </c>
      <c r="G205" s="165" t="s">
        <v>578</v>
      </c>
      <c r="H205" s="165" t="s">
        <v>9039</v>
      </c>
    </row>
    <row r="206" spans="1:8" x14ac:dyDescent="0.25">
      <c r="A206" s="164" t="str">
        <f t="shared" si="3"/>
        <v>VakinankaratraAntanifotsyAntsampandrano</v>
      </c>
      <c r="B206" s="165" t="s">
        <v>1372</v>
      </c>
      <c r="C206" s="165" t="s">
        <v>8900</v>
      </c>
      <c r="D206" s="165" t="s">
        <v>1380</v>
      </c>
      <c r="E206" s="165" t="s">
        <v>8904</v>
      </c>
      <c r="F206" s="165" t="s">
        <v>1205</v>
      </c>
      <c r="G206" s="165" t="s">
        <v>1582</v>
      </c>
      <c r="H206" s="165" t="s">
        <v>9040</v>
      </c>
    </row>
    <row r="207" spans="1:8" x14ac:dyDescent="0.25">
      <c r="A207" s="164" t="str">
        <f t="shared" si="3"/>
        <v>VakinankaratraFaratsihoFaratsiho</v>
      </c>
      <c r="B207" s="165" t="s">
        <v>1372</v>
      </c>
      <c r="C207" s="165" t="s">
        <v>8900</v>
      </c>
      <c r="D207" s="165" t="s">
        <v>1605</v>
      </c>
      <c r="E207" s="165" t="s">
        <v>9041</v>
      </c>
      <c r="F207" s="165" t="s">
        <v>1205</v>
      </c>
      <c r="G207" s="165" t="s">
        <v>1605</v>
      </c>
      <c r="H207" s="165" t="s">
        <v>9042</v>
      </c>
    </row>
    <row r="208" spans="1:8" x14ac:dyDescent="0.25">
      <c r="A208" s="164" t="str">
        <f t="shared" si="3"/>
        <v>VakinankaratraFaratsihoAntsampanimahazo</v>
      </c>
      <c r="B208" s="165" t="s">
        <v>1372</v>
      </c>
      <c r="C208" s="165" t="s">
        <v>8900</v>
      </c>
      <c r="D208" s="165" t="s">
        <v>1605</v>
      </c>
      <c r="E208" s="165" t="s">
        <v>9041</v>
      </c>
      <c r="F208" s="165" t="s">
        <v>1205</v>
      </c>
      <c r="G208" s="165" t="s">
        <v>1607</v>
      </c>
      <c r="H208" s="165" t="s">
        <v>9043</v>
      </c>
    </row>
    <row r="209" spans="1:8" x14ac:dyDescent="0.25">
      <c r="A209" s="164" t="str">
        <f t="shared" si="3"/>
        <v>VakinankaratraFaratsihoFaravohitra</v>
      </c>
      <c r="B209" s="165" t="s">
        <v>1372</v>
      </c>
      <c r="C209" s="165" t="s">
        <v>8900</v>
      </c>
      <c r="D209" s="165" t="s">
        <v>1605</v>
      </c>
      <c r="E209" s="165" t="s">
        <v>9041</v>
      </c>
      <c r="F209" s="165" t="s">
        <v>1205</v>
      </c>
      <c r="G209" s="165" t="s">
        <v>1609</v>
      </c>
      <c r="H209" s="165" t="s">
        <v>9044</v>
      </c>
    </row>
    <row r="210" spans="1:8" x14ac:dyDescent="0.25">
      <c r="A210" s="164" t="str">
        <f t="shared" si="3"/>
        <v>VakinankaratraFaratsihoRamainandro</v>
      </c>
      <c r="B210" s="165" t="s">
        <v>1372</v>
      </c>
      <c r="C210" s="165" t="s">
        <v>8900</v>
      </c>
      <c r="D210" s="165" t="s">
        <v>1605</v>
      </c>
      <c r="E210" s="165" t="s">
        <v>9041</v>
      </c>
      <c r="F210" s="165" t="s">
        <v>1205</v>
      </c>
      <c r="G210" s="165" t="s">
        <v>1611</v>
      </c>
      <c r="H210" s="165" t="s">
        <v>9045</v>
      </c>
    </row>
    <row r="211" spans="1:8" x14ac:dyDescent="0.25">
      <c r="A211" s="164" t="str">
        <f t="shared" si="3"/>
        <v>VakinankaratraFaratsihoAndranomiady</v>
      </c>
      <c r="B211" s="165" t="s">
        <v>1372</v>
      </c>
      <c r="C211" s="165" t="s">
        <v>8900</v>
      </c>
      <c r="D211" s="165" t="s">
        <v>1605</v>
      </c>
      <c r="E211" s="165" t="s">
        <v>9041</v>
      </c>
      <c r="F211" s="165" t="s">
        <v>1205</v>
      </c>
      <c r="G211" s="165" t="s">
        <v>1613</v>
      </c>
      <c r="H211" s="165" t="s">
        <v>9046</v>
      </c>
    </row>
    <row r="212" spans="1:8" x14ac:dyDescent="0.25">
      <c r="A212" s="164" t="str">
        <f t="shared" si="3"/>
        <v>VakinankaratraFaratsihoVinaninony Atsimo</v>
      </c>
      <c r="B212" s="165" t="s">
        <v>1372</v>
      </c>
      <c r="C212" s="165" t="s">
        <v>8900</v>
      </c>
      <c r="D212" s="165" t="s">
        <v>1605</v>
      </c>
      <c r="E212" s="165" t="s">
        <v>9041</v>
      </c>
      <c r="F212" s="165" t="s">
        <v>1205</v>
      </c>
      <c r="G212" s="165" t="s">
        <v>1615</v>
      </c>
      <c r="H212" s="165" t="s">
        <v>9047</v>
      </c>
    </row>
    <row r="213" spans="1:8" x14ac:dyDescent="0.25">
      <c r="A213" s="164" t="str">
        <f t="shared" si="3"/>
        <v>VakinankaratraFaratsihoAmbohiborona</v>
      </c>
      <c r="B213" s="165" t="s">
        <v>1372</v>
      </c>
      <c r="C213" s="165" t="s">
        <v>8900</v>
      </c>
      <c r="D213" s="165" t="s">
        <v>1605</v>
      </c>
      <c r="E213" s="165" t="s">
        <v>9041</v>
      </c>
      <c r="F213" s="165" t="s">
        <v>1205</v>
      </c>
      <c r="G213" s="165" t="s">
        <v>1617</v>
      </c>
      <c r="H213" s="165" t="s">
        <v>9048</v>
      </c>
    </row>
    <row r="214" spans="1:8" x14ac:dyDescent="0.25">
      <c r="A214" s="164" t="str">
        <f t="shared" si="3"/>
        <v>VakinankaratraFaratsihoMiandrarivo</v>
      </c>
      <c r="B214" s="165" t="s">
        <v>1372</v>
      </c>
      <c r="C214" s="165" t="s">
        <v>8900</v>
      </c>
      <c r="D214" s="165" t="s">
        <v>1605</v>
      </c>
      <c r="E214" s="165" t="s">
        <v>9041</v>
      </c>
      <c r="F214" s="165" t="s">
        <v>1205</v>
      </c>
      <c r="G214" s="165" t="s">
        <v>1619</v>
      </c>
      <c r="H214" s="165" t="s">
        <v>9049</v>
      </c>
    </row>
    <row r="215" spans="1:8" x14ac:dyDescent="0.25">
      <c r="A215" s="164" t="str">
        <f t="shared" si="3"/>
        <v>VakinankaratraFaratsihoValabetokana</v>
      </c>
      <c r="B215" s="165" t="s">
        <v>1372</v>
      </c>
      <c r="C215" s="165" t="s">
        <v>8900</v>
      </c>
      <c r="D215" s="165" t="s">
        <v>1605</v>
      </c>
      <c r="E215" s="165" t="s">
        <v>9041</v>
      </c>
      <c r="F215" s="165" t="s">
        <v>1205</v>
      </c>
      <c r="G215" s="165" t="s">
        <v>1621</v>
      </c>
      <c r="H215" s="165" t="s">
        <v>9050</v>
      </c>
    </row>
    <row r="216" spans="1:8" x14ac:dyDescent="0.25">
      <c r="A216" s="164" t="str">
        <f t="shared" si="3"/>
        <v>VakinankaratraAntsirabe IIAmbano</v>
      </c>
      <c r="B216" s="165" t="s">
        <v>1372</v>
      </c>
      <c r="C216" s="165" t="s">
        <v>8900</v>
      </c>
      <c r="D216" s="165" t="s">
        <v>1624</v>
      </c>
      <c r="E216" s="165" t="s">
        <v>9051</v>
      </c>
      <c r="F216" s="165" t="s">
        <v>1205</v>
      </c>
      <c r="G216" s="165" t="s">
        <v>1625</v>
      </c>
      <c r="H216" s="165" t="s">
        <v>9052</v>
      </c>
    </row>
    <row r="217" spans="1:8" x14ac:dyDescent="0.25">
      <c r="A217" s="164" t="str">
        <f t="shared" si="3"/>
        <v>VakinankaratraAntsirabe IIBelazao</v>
      </c>
      <c r="B217" s="165" t="s">
        <v>1372</v>
      </c>
      <c r="C217" s="165" t="s">
        <v>8900</v>
      </c>
      <c r="D217" s="165" t="s">
        <v>1624</v>
      </c>
      <c r="E217" s="165" t="s">
        <v>9051</v>
      </c>
      <c r="F217" s="165" t="s">
        <v>1205</v>
      </c>
      <c r="G217" s="165" t="s">
        <v>1627</v>
      </c>
      <c r="H217" s="165" t="s">
        <v>9053</v>
      </c>
    </row>
    <row r="218" spans="1:8" x14ac:dyDescent="0.25">
      <c r="A218" s="164" t="str">
        <f t="shared" si="3"/>
        <v>VakinankaratraAntsirabe IIAlakamisy</v>
      </c>
      <c r="B218" s="165" t="s">
        <v>1372</v>
      </c>
      <c r="C218" s="165" t="s">
        <v>8900</v>
      </c>
      <c r="D218" s="165" t="s">
        <v>1624</v>
      </c>
      <c r="E218" s="165" t="s">
        <v>9051</v>
      </c>
      <c r="F218" s="165" t="s">
        <v>1205</v>
      </c>
      <c r="G218" s="165" t="s">
        <v>1430</v>
      </c>
      <c r="H218" s="165" t="s">
        <v>9054</v>
      </c>
    </row>
    <row r="219" spans="1:8" x14ac:dyDescent="0.25">
      <c r="A219" s="164" t="str">
        <f t="shared" si="3"/>
        <v>VakinankaratraAntsirabe IIAntanimandry</v>
      </c>
      <c r="B219" s="165" t="s">
        <v>1372</v>
      </c>
      <c r="C219" s="165" t="s">
        <v>8900</v>
      </c>
      <c r="D219" s="165" t="s">
        <v>1624</v>
      </c>
      <c r="E219" s="165" t="s">
        <v>9051</v>
      </c>
      <c r="F219" s="165" t="s">
        <v>1205</v>
      </c>
      <c r="G219" s="165" t="s">
        <v>1630</v>
      </c>
      <c r="H219" s="165" t="s">
        <v>9055</v>
      </c>
    </row>
    <row r="220" spans="1:8" x14ac:dyDescent="0.25">
      <c r="A220" s="164" t="str">
        <f t="shared" si="3"/>
        <v>VakinankaratraAntsirabe IIVinaninkarena</v>
      </c>
      <c r="B220" s="165" t="s">
        <v>1372</v>
      </c>
      <c r="C220" s="165" t="s">
        <v>8900</v>
      </c>
      <c r="D220" s="165" t="s">
        <v>1624</v>
      </c>
      <c r="E220" s="165" t="s">
        <v>9051</v>
      </c>
      <c r="F220" s="165" t="s">
        <v>1205</v>
      </c>
      <c r="G220" s="165" t="s">
        <v>1632</v>
      </c>
      <c r="H220" s="165" t="s">
        <v>9056</v>
      </c>
    </row>
    <row r="221" spans="1:8" x14ac:dyDescent="0.25">
      <c r="A221" s="164" t="str">
        <f t="shared" si="3"/>
        <v>VakinankaratraAntsirabe IIAndranomanelatra</v>
      </c>
      <c r="B221" s="165" t="s">
        <v>1372</v>
      </c>
      <c r="C221" s="165" t="s">
        <v>8900</v>
      </c>
      <c r="D221" s="165" t="s">
        <v>1624</v>
      </c>
      <c r="E221" s="165" t="s">
        <v>9051</v>
      </c>
      <c r="F221" s="165" t="s">
        <v>1205</v>
      </c>
      <c r="G221" s="165" t="s">
        <v>1634</v>
      </c>
      <c r="H221" s="165" t="s">
        <v>9057</v>
      </c>
    </row>
    <row r="222" spans="1:8" x14ac:dyDescent="0.25">
      <c r="A222" s="164" t="str">
        <f t="shared" si="3"/>
        <v>VakinankaratraAntsirabe IIAmbohidranandriana</v>
      </c>
      <c r="B222" s="165" t="s">
        <v>1372</v>
      </c>
      <c r="C222" s="165" t="s">
        <v>8900</v>
      </c>
      <c r="D222" s="165" t="s">
        <v>1624</v>
      </c>
      <c r="E222" s="165" t="s">
        <v>9051</v>
      </c>
      <c r="F222" s="165" t="s">
        <v>1205</v>
      </c>
      <c r="G222" s="165" t="s">
        <v>1636</v>
      </c>
      <c r="H222" s="165" t="s">
        <v>9058</v>
      </c>
    </row>
    <row r="223" spans="1:8" x14ac:dyDescent="0.25">
      <c r="A223" s="164" t="str">
        <f t="shared" si="3"/>
        <v>VakinankaratraAntsirabe IIAmbohimiarivo</v>
      </c>
      <c r="B223" s="165" t="s">
        <v>1372</v>
      </c>
      <c r="C223" s="165" t="s">
        <v>8900</v>
      </c>
      <c r="D223" s="165" t="s">
        <v>1624</v>
      </c>
      <c r="E223" s="165" t="s">
        <v>9051</v>
      </c>
      <c r="F223" s="165" t="s">
        <v>1205</v>
      </c>
      <c r="G223" s="165" t="s">
        <v>1638</v>
      </c>
      <c r="H223" s="165" t="s">
        <v>9059</v>
      </c>
    </row>
    <row r="224" spans="1:8" x14ac:dyDescent="0.25">
      <c r="A224" s="164" t="str">
        <f t="shared" si="3"/>
        <v>VakinankaratraAntsirabe IIAmbohitsimanova</v>
      </c>
      <c r="B224" s="165" t="s">
        <v>1372</v>
      </c>
      <c r="C224" s="165" t="s">
        <v>8900</v>
      </c>
      <c r="D224" s="165" t="s">
        <v>1624</v>
      </c>
      <c r="E224" s="165" t="s">
        <v>9051</v>
      </c>
      <c r="F224" s="165" t="s">
        <v>1205</v>
      </c>
      <c r="G224" s="165" t="s">
        <v>1640</v>
      </c>
      <c r="H224" s="165" t="s">
        <v>9060</v>
      </c>
    </row>
    <row r="225" spans="1:8" x14ac:dyDescent="0.25">
      <c r="A225" s="164" t="str">
        <f t="shared" si="3"/>
        <v>VakinankaratraAntsirabe IIMangarano</v>
      </c>
      <c r="B225" s="165" t="s">
        <v>1372</v>
      </c>
      <c r="C225" s="165" t="s">
        <v>8900</v>
      </c>
      <c r="D225" s="165" t="s">
        <v>1624</v>
      </c>
      <c r="E225" s="165" t="s">
        <v>9051</v>
      </c>
      <c r="F225" s="165" t="s">
        <v>1205</v>
      </c>
      <c r="G225" s="165" t="s">
        <v>1642</v>
      </c>
      <c r="H225" s="165" t="s">
        <v>9061</v>
      </c>
    </row>
    <row r="226" spans="1:8" x14ac:dyDescent="0.25">
      <c r="A226" s="164" t="str">
        <f t="shared" si="3"/>
        <v>VakinankaratraAntsirabe IIManandona</v>
      </c>
      <c r="B226" s="165" t="s">
        <v>1372</v>
      </c>
      <c r="C226" s="165" t="s">
        <v>8900</v>
      </c>
      <c r="D226" s="165" t="s">
        <v>1624</v>
      </c>
      <c r="E226" s="165" t="s">
        <v>9051</v>
      </c>
      <c r="F226" s="165" t="s">
        <v>1205</v>
      </c>
      <c r="G226" s="165" t="s">
        <v>1644</v>
      </c>
      <c r="H226" s="165" t="s">
        <v>9062</v>
      </c>
    </row>
    <row r="227" spans="1:8" x14ac:dyDescent="0.25">
      <c r="A227" s="164" t="str">
        <f t="shared" si="3"/>
        <v>VakinankaratraAntsirabe IIAntsoatany</v>
      </c>
      <c r="B227" s="165" t="s">
        <v>1372</v>
      </c>
      <c r="C227" s="165" t="s">
        <v>8900</v>
      </c>
      <c r="D227" s="165" t="s">
        <v>1624</v>
      </c>
      <c r="E227" s="165" t="s">
        <v>9051</v>
      </c>
      <c r="F227" s="165" t="s">
        <v>1205</v>
      </c>
      <c r="G227" s="165" t="s">
        <v>1646</v>
      </c>
      <c r="H227" s="165" t="s">
        <v>9063</v>
      </c>
    </row>
    <row r="228" spans="1:8" x14ac:dyDescent="0.25">
      <c r="A228" s="164" t="str">
        <f t="shared" si="3"/>
        <v>VakinankaratraAntsirabe IIAlatsinainy Ibity</v>
      </c>
      <c r="B228" s="165" t="s">
        <v>1372</v>
      </c>
      <c r="C228" s="165" t="s">
        <v>8900</v>
      </c>
      <c r="D228" s="165" t="s">
        <v>1624</v>
      </c>
      <c r="E228" s="165" t="s">
        <v>9051</v>
      </c>
      <c r="F228" s="165" t="s">
        <v>1205</v>
      </c>
      <c r="G228" s="165" t="s">
        <v>1648</v>
      </c>
      <c r="H228" s="165" t="s">
        <v>9064</v>
      </c>
    </row>
    <row r="229" spans="1:8" x14ac:dyDescent="0.25">
      <c r="A229" s="164" t="str">
        <f t="shared" si="3"/>
        <v>VakinankaratraAntsirabe IISahanivotry Manandona</v>
      </c>
      <c r="B229" s="165" t="s">
        <v>1372</v>
      </c>
      <c r="C229" s="165" t="s">
        <v>8900</v>
      </c>
      <c r="D229" s="165" t="s">
        <v>1624</v>
      </c>
      <c r="E229" s="165" t="s">
        <v>9051</v>
      </c>
      <c r="F229" s="165" t="s">
        <v>1205</v>
      </c>
      <c r="G229" s="165" t="s">
        <v>1650</v>
      </c>
      <c r="H229" s="165" t="s">
        <v>9065</v>
      </c>
    </row>
    <row r="230" spans="1:8" x14ac:dyDescent="0.25">
      <c r="A230" s="164" t="str">
        <f t="shared" si="3"/>
        <v>VakinankaratraAntsirabe IISoanindrariny</v>
      </c>
      <c r="B230" s="165" t="s">
        <v>1372</v>
      </c>
      <c r="C230" s="165" t="s">
        <v>8900</v>
      </c>
      <c r="D230" s="165" t="s">
        <v>1624</v>
      </c>
      <c r="E230" s="165" t="s">
        <v>9051</v>
      </c>
      <c r="F230" s="165" t="s">
        <v>1205</v>
      </c>
      <c r="G230" s="165" t="s">
        <v>1652</v>
      </c>
      <c r="H230" s="165" t="s">
        <v>9066</v>
      </c>
    </row>
    <row r="231" spans="1:8" x14ac:dyDescent="0.25">
      <c r="A231" s="164" t="str">
        <f t="shared" si="3"/>
        <v>VakinankaratraAntsirabe IIAmbatomena</v>
      </c>
      <c r="B231" s="165" t="s">
        <v>1372</v>
      </c>
      <c r="C231" s="165" t="s">
        <v>8900</v>
      </c>
      <c r="D231" s="165" t="s">
        <v>1624</v>
      </c>
      <c r="E231" s="165" t="s">
        <v>9051</v>
      </c>
      <c r="F231" s="165" t="s">
        <v>1205</v>
      </c>
      <c r="G231" s="165" t="s">
        <v>1351</v>
      </c>
      <c r="H231" s="165" t="s">
        <v>9067</v>
      </c>
    </row>
    <row r="232" spans="1:8" x14ac:dyDescent="0.25">
      <c r="A232" s="164" t="str">
        <f t="shared" si="3"/>
        <v>VakinankaratraAntsirabe IIAmbohibary</v>
      </c>
      <c r="B232" s="165" t="s">
        <v>1372</v>
      </c>
      <c r="C232" s="165" t="s">
        <v>8900</v>
      </c>
      <c r="D232" s="165" t="s">
        <v>1624</v>
      </c>
      <c r="E232" s="165" t="s">
        <v>9051</v>
      </c>
      <c r="F232" s="165" t="s">
        <v>1205</v>
      </c>
      <c r="G232" s="165" t="s">
        <v>1331</v>
      </c>
      <c r="H232" s="165" t="s">
        <v>9068</v>
      </c>
    </row>
    <row r="233" spans="1:8" x14ac:dyDescent="0.25">
      <c r="A233" s="164" t="str">
        <f t="shared" si="3"/>
        <v>VakinankaratraAntsirabe IIMandrosohasina</v>
      </c>
      <c r="B233" s="165" t="s">
        <v>1372</v>
      </c>
      <c r="C233" s="165" t="s">
        <v>8900</v>
      </c>
      <c r="D233" s="165" t="s">
        <v>1624</v>
      </c>
      <c r="E233" s="165" t="s">
        <v>9051</v>
      </c>
      <c r="F233" s="165" t="s">
        <v>1205</v>
      </c>
      <c r="G233" s="165" t="s">
        <v>1656</v>
      </c>
      <c r="H233" s="165" t="s">
        <v>9069</v>
      </c>
    </row>
    <row r="234" spans="1:8" x14ac:dyDescent="0.25">
      <c r="A234" s="164" t="str">
        <f t="shared" si="3"/>
        <v>VakinankaratraAntsirabe IITsarahonenana Sahanivotry</v>
      </c>
      <c r="B234" s="165" t="s">
        <v>1372</v>
      </c>
      <c r="C234" s="165" t="s">
        <v>8900</v>
      </c>
      <c r="D234" s="165" t="s">
        <v>1624</v>
      </c>
      <c r="E234" s="165" t="s">
        <v>9051</v>
      </c>
      <c r="F234" s="165" t="s">
        <v>1205</v>
      </c>
      <c r="G234" s="165" t="s">
        <v>1658</v>
      </c>
      <c r="H234" s="165" t="s">
        <v>9070</v>
      </c>
    </row>
    <row r="235" spans="1:8" x14ac:dyDescent="0.25">
      <c r="A235" s="164" t="str">
        <f t="shared" si="3"/>
        <v>VakinankaratraAntsirabe IIAntanambao</v>
      </c>
      <c r="B235" s="165" t="s">
        <v>1372</v>
      </c>
      <c r="C235" s="165" t="s">
        <v>8900</v>
      </c>
      <c r="D235" s="165" t="s">
        <v>1624</v>
      </c>
      <c r="E235" s="165" t="s">
        <v>9051</v>
      </c>
      <c r="F235" s="165" t="s">
        <v>1205</v>
      </c>
      <c r="G235" s="165" t="s">
        <v>588</v>
      </c>
      <c r="H235" s="165" t="s">
        <v>9071</v>
      </c>
    </row>
    <row r="236" spans="1:8" x14ac:dyDescent="0.25">
      <c r="A236" s="164" t="str">
        <f t="shared" si="3"/>
        <v>VakinankaratraMandotoMandoto</v>
      </c>
      <c r="B236" s="165" t="s">
        <v>1372</v>
      </c>
      <c r="C236" s="165" t="s">
        <v>8900</v>
      </c>
      <c r="D236" s="165" t="s">
        <v>1662</v>
      </c>
      <c r="E236" s="165" t="s">
        <v>9072</v>
      </c>
      <c r="F236" s="165" t="s">
        <v>1205</v>
      </c>
      <c r="G236" s="165" t="s">
        <v>1662</v>
      </c>
      <c r="H236" s="165" t="s">
        <v>9073</v>
      </c>
    </row>
    <row r="237" spans="1:8" x14ac:dyDescent="0.25">
      <c r="A237" s="164" t="str">
        <f t="shared" si="3"/>
        <v>VakinankaratraMandotoBetsohana</v>
      </c>
      <c r="B237" s="165" t="s">
        <v>1372</v>
      </c>
      <c r="C237" s="165" t="s">
        <v>8900</v>
      </c>
      <c r="D237" s="165" t="s">
        <v>1662</v>
      </c>
      <c r="E237" s="165" t="s">
        <v>9072</v>
      </c>
      <c r="F237" s="165" t="s">
        <v>1205</v>
      </c>
      <c r="G237" s="165" t="s">
        <v>1664</v>
      </c>
      <c r="H237" s="165" t="s">
        <v>9074</v>
      </c>
    </row>
    <row r="238" spans="1:8" x14ac:dyDescent="0.25">
      <c r="A238" s="164" t="str">
        <f t="shared" si="3"/>
        <v>VakinankaratraMandotoAntanambao Ambary</v>
      </c>
      <c r="B238" s="165" t="s">
        <v>1372</v>
      </c>
      <c r="C238" s="165" t="s">
        <v>8900</v>
      </c>
      <c r="D238" s="165" t="s">
        <v>1662</v>
      </c>
      <c r="E238" s="165" t="s">
        <v>9072</v>
      </c>
      <c r="F238" s="165" t="s">
        <v>1205</v>
      </c>
      <c r="G238" s="165" t="s">
        <v>1666</v>
      </c>
      <c r="H238" s="165" t="s">
        <v>9075</v>
      </c>
    </row>
    <row r="239" spans="1:8" x14ac:dyDescent="0.25">
      <c r="A239" s="164" t="str">
        <f t="shared" si="3"/>
        <v>VakinankaratraMandotoAnjoma Ramartina</v>
      </c>
      <c r="B239" s="165" t="s">
        <v>1372</v>
      </c>
      <c r="C239" s="165" t="s">
        <v>8900</v>
      </c>
      <c r="D239" s="165" t="s">
        <v>1662</v>
      </c>
      <c r="E239" s="165" t="s">
        <v>9072</v>
      </c>
      <c r="F239" s="165" t="s">
        <v>1205</v>
      </c>
      <c r="G239" s="165" t="s">
        <v>1668</v>
      </c>
      <c r="H239" s="165" t="s">
        <v>9076</v>
      </c>
    </row>
    <row r="240" spans="1:8" x14ac:dyDescent="0.25">
      <c r="A240" s="164" t="str">
        <f t="shared" si="3"/>
        <v>VakinankaratraMandotoAnkazomiriotra</v>
      </c>
      <c r="B240" s="165" t="s">
        <v>1372</v>
      </c>
      <c r="C240" s="165" t="s">
        <v>8900</v>
      </c>
      <c r="D240" s="165" t="s">
        <v>1662</v>
      </c>
      <c r="E240" s="165" t="s">
        <v>9072</v>
      </c>
      <c r="F240" s="165" t="s">
        <v>1205</v>
      </c>
      <c r="G240" s="165" t="s">
        <v>1670</v>
      </c>
      <c r="H240" s="165" t="s">
        <v>9077</v>
      </c>
    </row>
    <row r="241" spans="1:8" x14ac:dyDescent="0.25">
      <c r="A241" s="164" t="str">
        <f t="shared" si="3"/>
        <v>VakinankaratraMandotoFidirana</v>
      </c>
      <c r="B241" s="165" t="s">
        <v>1372</v>
      </c>
      <c r="C241" s="165" t="s">
        <v>8900</v>
      </c>
      <c r="D241" s="165" t="s">
        <v>1662</v>
      </c>
      <c r="E241" s="165" t="s">
        <v>9072</v>
      </c>
      <c r="F241" s="165" t="s">
        <v>1205</v>
      </c>
      <c r="G241" s="165" t="s">
        <v>1672</v>
      </c>
      <c r="H241" s="165" t="s">
        <v>9078</v>
      </c>
    </row>
    <row r="242" spans="1:8" x14ac:dyDescent="0.25">
      <c r="A242" s="164" t="str">
        <f t="shared" si="3"/>
        <v>VakinankaratraMandotoVasiana</v>
      </c>
      <c r="B242" s="165" t="s">
        <v>1372</v>
      </c>
      <c r="C242" s="165" t="s">
        <v>8900</v>
      </c>
      <c r="D242" s="165" t="s">
        <v>1662</v>
      </c>
      <c r="E242" s="165" t="s">
        <v>9072</v>
      </c>
      <c r="F242" s="165" t="s">
        <v>1205</v>
      </c>
      <c r="G242" s="165" t="s">
        <v>1674</v>
      </c>
      <c r="H242" s="165" t="s">
        <v>9079</v>
      </c>
    </row>
    <row r="243" spans="1:8" x14ac:dyDescent="0.25">
      <c r="A243" s="164" t="str">
        <f t="shared" si="3"/>
        <v>VakinankaratraMandotoVinany</v>
      </c>
      <c r="B243" s="165" t="s">
        <v>1372</v>
      </c>
      <c r="C243" s="165" t="s">
        <v>8900</v>
      </c>
      <c r="D243" s="165" t="s">
        <v>1662</v>
      </c>
      <c r="E243" s="165" t="s">
        <v>9072</v>
      </c>
      <c r="F243" s="165" t="s">
        <v>1205</v>
      </c>
      <c r="G243" s="165" t="s">
        <v>1676</v>
      </c>
      <c r="H243" s="165" t="s">
        <v>9080</v>
      </c>
    </row>
    <row r="244" spans="1:8" x14ac:dyDescent="0.25">
      <c r="A244" s="164" t="str">
        <f t="shared" si="3"/>
        <v>ItasyArivonimamoArivonimamo I</v>
      </c>
      <c r="B244" s="165" t="s">
        <v>1679</v>
      </c>
      <c r="C244" s="165" t="s">
        <v>9081</v>
      </c>
      <c r="D244" s="165" t="s">
        <v>1681</v>
      </c>
      <c r="E244" s="165" t="s">
        <v>9082</v>
      </c>
      <c r="F244" s="165" t="s">
        <v>1205</v>
      </c>
      <c r="G244" s="165" t="s">
        <v>1682</v>
      </c>
      <c r="H244" s="165" t="s">
        <v>9083</v>
      </c>
    </row>
    <row r="245" spans="1:8" x14ac:dyDescent="0.25">
      <c r="A245" s="164" t="str">
        <f t="shared" si="3"/>
        <v>ItasyArivonimamoArivonimamo II</v>
      </c>
      <c r="B245" s="165" t="s">
        <v>1679</v>
      </c>
      <c r="C245" s="165" t="s">
        <v>9081</v>
      </c>
      <c r="D245" s="165" t="s">
        <v>1681</v>
      </c>
      <c r="E245" s="165" t="s">
        <v>9082</v>
      </c>
      <c r="F245" s="165" t="s">
        <v>1205</v>
      </c>
      <c r="G245" s="165" t="s">
        <v>1684</v>
      </c>
      <c r="H245" s="165" t="s">
        <v>9084</v>
      </c>
    </row>
    <row r="246" spans="1:8" x14ac:dyDescent="0.25">
      <c r="A246" s="164" t="str">
        <f t="shared" si="3"/>
        <v>ItasyArivonimamoAmbohitrambo</v>
      </c>
      <c r="B246" s="165" t="s">
        <v>1679</v>
      </c>
      <c r="C246" s="165" t="s">
        <v>9081</v>
      </c>
      <c r="D246" s="165" t="s">
        <v>1681</v>
      </c>
      <c r="E246" s="165" t="s">
        <v>9082</v>
      </c>
      <c r="F246" s="165" t="s">
        <v>1205</v>
      </c>
      <c r="G246" s="165" t="s">
        <v>1686</v>
      </c>
      <c r="H246" s="165" t="s">
        <v>9085</v>
      </c>
    </row>
    <row r="247" spans="1:8" x14ac:dyDescent="0.25">
      <c r="A247" s="164" t="str">
        <f t="shared" si="3"/>
        <v>ItasyArivonimamoAmpahimanga</v>
      </c>
      <c r="B247" s="165" t="s">
        <v>1679</v>
      </c>
      <c r="C247" s="165" t="s">
        <v>9081</v>
      </c>
      <c r="D247" s="165" t="s">
        <v>1681</v>
      </c>
      <c r="E247" s="165" t="s">
        <v>9082</v>
      </c>
      <c r="F247" s="165" t="s">
        <v>1205</v>
      </c>
      <c r="G247" s="165" t="s">
        <v>1688</v>
      </c>
      <c r="H247" s="165" t="s">
        <v>9086</v>
      </c>
    </row>
    <row r="248" spans="1:8" x14ac:dyDescent="0.25">
      <c r="A248" s="164" t="str">
        <f t="shared" si="3"/>
        <v>ItasyArivonimamoAmboanana</v>
      </c>
      <c r="B248" s="165" t="s">
        <v>1679</v>
      </c>
      <c r="C248" s="165" t="s">
        <v>9081</v>
      </c>
      <c r="D248" s="165" t="s">
        <v>1681</v>
      </c>
      <c r="E248" s="165" t="s">
        <v>9082</v>
      </c>
      <c r="F248" s="165" t="s">
        <v>1205</v>
      </c>
      <c r="G248" s="165" t="s">
        <v>1690</v>
      </c>
      <c r="H248" s="165" t="s">
        <v>9087</v>
      </c>
    </row>
    <row r="249" spans="1:8" x14ac:dyDescent="0.25">
      <c r="A249" s="164" t="str">
        <f t="shared" si="3"/>
        <v>ItasyArivonimamoMorafeno</v>
      </c>
      <c r="B249" s="165" t="s">
        <v>1679</v>
      </c>
      <c r="C249" s="165" t="s">
        <v>9081</v>
      </c>
      <c r="D249" s="165" t="s">
        <v>1681</v>
      </c>
      <c r="E249" s="165" t="s">
        <v>9082</v>
      </c>
      <c r="F249" s="165" t="s">
        <v>1205</v>
      </c>
      <c r="G249" s="165" t="s">
        <v>555</v>
      </c>
      <c r="H249" s="165" t="s">
        <v>9088</v>
      </c>
    </row>
    <row r="250" spans="1:8" x14ac:dyDescent="0.25">
      <c r="A250" s="164" t="str">
        <f t="shared" si="3"/>
        <v>ItasyArivonimamoImerintsiatosika</v>
      </c>
      <c r="B250" s="165" t="s">
        <v>1679</v>
      </c>
      <c r="C250" s="165" t="s">
        <v>9081</v>
      </c>
      <c r="D250" s="165" t="s">
        <v>1681</v>
      </c>
      <c r="E250" s="165" t="s">
        <v>9082</v>
      </c>
      <c r="F250" s="165" t="s">
        <v>1205</v>
      </c>
      <c r="G250" s="165" t="s">
        <v>1693</v>
      </c>
      <c r="H250" s="165" t="s">
        <v>9089</v>
      </c>
    </row>
    <row r="251" spans="1:8" x14ac:dyDescent="0.25">
      <c r="A251" s="164" t="str">
        <f t="shared" si="3"/>
        <v>ItasyArivonimamoMorarano</v>
      </c>
      <c r="B251" s="165" t="s">
        <v>1679</v>
      </c>
      <c r="C251" s="165" t="s">
        <v>9081</v>
      </c>
      <c r="D251" s="165" t="s">
        <v>1681</v>
      </c>
      <c r="E251" s="165" t="s">
        <v>9082</v>
      </c>
      <c r="F251" s="165" t="s">
        <v>1205</v>
      </c>
      <c r="G251" s="165" t="s">
        <v>956</v>
      </c>
      <c r="H251" s="165" t="s">
        <v>9090</v>
      </c>
    </row>
    <row r="252" spans="1:8" x14ac:dyDescent="0.25">
      <c r="A252" s="164" t="str">
        <f t="shared" si="3"/>
        <v>ItasyArivonimamoAmbatomirahavavy</v>
      </c>
      <c r="B252" s="165" t="s">
        <v>1679</v>
      </c>
      <c r="C252" s="165" t="s">
        <v>9081</v>
      </c>
      <c r="D252" s="165" t="s">
        <v>1681</v>
      </c>
      <c r="E252" s="165" t="s">
        <v>9082</v>
      </c>
      <c r="F252" s="165" t="s">
        <v>1205</v>
      </c>
      <c r="G252" s="165" t="s">
        <v>1696</v>
      </c>
      <c r="H252" s="165" t="s">
        <v>9091</v>
      </c>
    </row>
    <row r="253" spans="1:8" x14ac:dyDescent="0.25">
      <c r="A253" s="164" t="str">
        <f t="shared" si="3"/>
        <v>ItasyArivonimamoAmbatomanga</v>
      </c>
      <c r="B253" s="165" t="s">
        <v>1679</v>
      </c>
      <c r="C253" s="165" t="s">
        <v>9081</v>
      </c>
      <c r="D253" s="165" t="s">
        <v>1681</v>
      </c>
      <c r="E253" s="165" t="s">
        <v>9082</v>
      </c>
      <c r="F253" s="165" t="s">
        <v>1205</v>
      </c>
      <c r="G253" s="165" t="s">
        <v>1333</v>
      </c>
      <c r="H253" s="165" t="s">
        <v>9092</v>
      </c>
    </row>
    <row r="254" spans="1:8" x14ac:dyDescent="0.25">
      <c r="A254" s="164" t="str">
        <f t="shared" si="3"/>
        <v>ItasyArivonimamoManalalondo</v>
      </c>
      <c r="B254" s="165" t="s">
        <v>1679</v>
      </c>
      <c r="C254" s="165" t="s">
        <v>9081</v>
      </c>
      <c r="D254" s="165" t="s">
        <v>1681</v>
      </c>
      <c r="E254" s="165" t="s">
        <v>9082</v>
      </c>
      <c r="F254" s="165" t="s">
        <v>1205</v>
      </c>
      <c r="G254" s="165" t="s">
        <v>1699</v>
      </c>
      <c r="H254" s="165" t="s">
        <v>9093</v>
      </c>
    </row>
    <row r="255" spans="1:8" x14ac:dyDescent="0.25">
      <c r="A255" s="164" t="str">
        <f t="shared" si="3"/>
        <v>ItasyArivonimamoAntenimbe</v>
      </c>
      <c r="B255" s="165" t="s">
        <v>1679</v>
      </c>
      <c r="C255" s="165" t="s">
        <v>9081</v>
      </c>
      <c r="D255" s="165" t="s">
        <v>1681</v>
      </c>
      <c r="E255" s="165" t="s">
        <v>9082</v>
      </c>
      <c r="F255" s="165" t="s">
        <v>1205</v>
      </c>
      <c r="G255" s="165" t="s">
        <v>1701</v>
      </c>
      <c r="H255" s="165" t="s">
        <v>9094</v>
      </c>
    </row>
    <row r="256" spans="1:8" x14ac:dyDescent="0.25">
      <c r="A256" s="164" t="str">
        <f t="shared" si="3"/>
        <v>ItasyArivonimamoAlakamisikely</v>
      </c>
      <c r="B256" s="165" t="s">
        <v>1679</v>
      </c>
      <c r="C256" s="165" t="s">
        <v>9081</v>
      </c>
      <c r="D256" s="165" t="s">
        <v>1681</v>
      </c>
      <c r="E256" s="165" t="s">
        <v>9082</v>
      </c>
      <c r="F256" s="165" t="s">
        <v>1205</v>
      </c>
      <c r="G256" s="165" t="s">
        <v>1703</v>
      </c>
      <c r="H256" s="165" t="s">
        <v>9095</v>
      </c>
    </row>
    <row r="257" spans="1:8" x14ac:dyDescent="0.25">
      <c r="A257" s="164" t="str">
        <f t="shared" si="3"/>
        <v>ItasyArivonimamoMahatsinjo Est</v>
      </c>
      <c r="B257" s="165" t="s">
        <v>1679</v>
      </c>
      <c r="C257" s="165" t="s">
        <v>9081</v>
      </c>
      <c r="D257" s="165" t="s">
        <v>1681</v>
      </c>
      <c r="E257" s="165" t="s">
        <v>9082</v>
      </c>
      <c r="F257" s="165" t="s">
        <v>1205</v>
      </c>
      <c r="G257" s="165" t="s">
        <v>1705</v>
      </c>
      <c r="H257" s="165" t="s">
        <v>9096</v>
      </c>
    </row>
    <row r="258" spans="1:8" x14ac:dyDescent="0.25">
      <c r="A258" s="164" t="str">
        <f t="shared" si="3"/>
        <v>ItasyArivonimamoMarofangady</v>
      </c>
      <c r="B258" s="165" t="s">
        <v>1679</v>
      </c>
      <c r="C258" s="165" t="s">
        <v>9081</v>
      </c>
      <c r="D258" s="165" t="s">
        <v>1681</v>
      </c>
      <c r="E258" s="165" t="s">
        <v>9082</v>
      </c>
      <c r="F258" s="165" t="s">
        <v>1205</v>
      </c>
      <c r="G258" s="165" t="s">
        <v>1707</v>
      </c>
      <c r="H258" s="165" t="s">
        <v>9097</v>
      </c>
    </row>
    <row r="259" spans="1:8" x14ac:dyDescent="0.25">
      <c r="A259" s="164" t="str">
        <f t="shared" ref="A259:A322" si="4">B259&amp;D259&amp;G259</f>
        <v>ItasyArivonimamoRambolamasoandro Andranomiely</v>
      </c>
      <c r="B259" s="165" t="s">
        <v>1679</v>
      </c>
      <c r="C259" s="165" t="s">
        <v>9081</v>
      </c>
      <c r="D259" s="165" t="s">
        <v>1681</v>
      </c>
      <c r="E259" s="165" t="s">
        <v>9082</v>
      </c>
      <c r="F259" s="165" t="s">
        <v>1205</v>
      </c>
      <c r="G259" s="165" t="s">
        <v>1709</v>
      </c>
      <c r="H259" s="165" t="s">
        <v>9098</v>
      </c>
    </row>
    <row r="260" spans="1:8" x14ac:dyDescent="0.25">
      <c r="A260" s="164" t="str">
        <f t="shared" si="4"/>
        <v>ItasyArivonimamoAmbohimandry</v>
      </c>
      <c r="B260" s="165" t="s">
        <v>1679</v>
      </c>
      <c r="C260" s="165" t="s">
        <v>9081</v>
      </c>
      <c r="D260" s="165" t="s">
        <v>1681</v>
      </c>
      <c r="E260" s="165" t="s">
        <v>9082</v>
      </c>
      <c r="F260" s="165" t="s">
        <v>1205</v>
      </c>
      <c r="G260" s="165" t="s">
        <v>1711</v>
      </c>
      <c r="H260" s="165" t="s">
        <v>9099</v>
      </c>
    </row>
    <row r="261" spans="1:8" x14ac:dyDescent="0.25">
      <c r="A261" s="164" t="str">
        <f t="shared" si="4"/>
        <v>ItasyArivonimamoAntambolo</v>
      </c>
      <c r="B261" s="165" t="s">
        <v>1679</v>
      </c>
      <c r="C261" s="165" t="s">
        <v>9081</v>
      </c>
      <c r="D261" s="165" t="s">
        <v>1681</v>
      </c>
      <c r="E261" s="165" t="s">
        <v>9082</v>
      </c>
      <c r="F261" s="165" t="s">
        <v>1205</v>
      </c>
      <c r="G261" s="165" t="s">
        <v>1713</v>
      </c>
      <c r="H261" s="165" t="s">
        <v>9100</v>
      </c>
    </row>
    <row r="262" spans="1:8" x14ac:dyDescent="0.25">
      <c r="A262" s="164" t="str">
        <f t="shared" si="4"/>
        <v>ItasyArivonimamoAmbohimasina</v>
      </c>
      <c r="B262" s="165" t="s">
        <v>1679</v>
      </c>
      <c r="C262" s="165" t="s">
        <v>9081</v>
      </c>
      <c r="D262" s="165" t="s">
        <v>1681</v>
      </c>
      <c r="E262" s="165" t="s">
        <v>9082</v>
      </c>
      <c r="F262" s="165" t="s">
        <v>1205</v>
      </c>
      <c r="G262" s="165" t="s">
        <v>1550</v>
      </c>
      <c r="H262" s="165" t="s">
        <v>9101</v>
      </c>
    </row>
    <row r="263" spans="1:8" x14ac:dyDescent="0.25">
      <c r="A263" s="164" t="str">
        <f t="shared" si="4"/>
        <v>ItasyArivonimamoAmbohipandrano</v>
      </c>
      <c r="B263" s="165" t="s">
        <v>1679</v>
      </c>
      <c r="C263" s="165" t="s">
        <v>9081</v>
      </c>
      <c r="D263" s="165" t="s">
        <v>1681</v>
      </c>
      <c r="E263" s="165" t="s">
        <v>9082</v>
      </c>
      <c r="F263" s="165" t="s">
        <v>1205</v>
      </c>
      <c r="G263" s="165" t="s">
        <v>1716</v>
      </c>
      <c r="H263" s="165" t="s">
        <v>9102</v>
      </c>
    </row>
    <row r="264" spans="1:8" x14ac:dyDescent="0.25">
      <c r="A264" s="164" t="str">
        <f t="shared" si="4"/>
        <v>ItasyArivonimamoMiandrandra</v>
      </c>
      <c r="B264" s="165" t="s">
        <v>1679</v>
      </c>
      <c r="C264" s="165" t="s">
        <v>9081</v>
      </c>
      <c r="D264" s="165" t="s">
        <v>1681</v>
      </c>
      <c r="E264" s="165" t="s">
        <v>9082</v>
      </c>
      <c r="F264" s="165" t="s">
        <v>1205</v>
      </c>
      <c r="G264" s="165" t="s">
        <v>1718</v>
      </c>
      <c r="H264" s="165" t="s">
        <v>9103</v>
      </c>
    </row>
    <row r="265" spans="1:8" x14ac:dyDescent="0.25">
      <c r="A265" s="164" t="str">
        <f t="shared" si="4"/>
        <v>ItasyArivonimamoMiantsoarivo</v>
      </c>
      <c r="B265" s="165" t="s">
        <v>1679</v>
      </c>
      <c r="C265" s="165" t="s">
        <v>9081</v>
      </c>
      <c r="D265" s="165" t="s">
        <v>1681</v>
      </c>
      <c r="E265" s="165" t="s">
        <v>9082</v>
      </c>
      <c r="F265" s="165" t="s">
        <v>1205</v>
      </c>
      <c r="G265" s="165" t="s">
        <v>1720</v>
      </c>
      <c r="H265" s="165" t="s">
        <v>9104</v>
      </c>
    </row>
    <row r="266" spans="1:8" x14ac:dyDescent="0.25">
      <c r="A266" s="164" t="str">
        <f t="shared" si="4"/>
        <v>ItasyMiarinarivoMiarinarivo I</v>
      </c>
      <c r="B266" s="165" t="s">
        <v>1679</v>
      </c>
      <c r="C266" s="165" t="s">
        <v>9081</v>
      </c>
      <c r="D266" s="165" t="s">
        <v>1046</v>
      </c>
      <c r="E266" s="165" t="s">
        <v>9105</v>
      </c>
      <c r="F266" s="165" t="s">
        <v>1205</v>
      </c>
      <c r="G266" s="165" t="s">
        <v>1723</v>
      </c>
      <c r="H266" s="165" t="s">
        <v>9106</v>
      </c>
    </row>
    <row r="267" spans="1:8" x14ac:dyDescent="0.25">
      <c r="A267" s="164" t="str">
        <f t="shared" si="4"/>
        <v>ItasyMiarinarivoMiarinarivo II</v>
      </c>
      <c r="B267" s="165" t="s">
        <v>1679</v>
      </c>
      <c r="C267" s="165" t="s">
        <v>9081</v>
      </c>
      <c r="D267" s="165" t="s">
        <v>1046</v>
      </c>
      <c r="E267" s="165" t="s">
        <v>9105</v>
      </c>
      <c r="F267" s="165" t="s">
        <v>1205</v>
      </c>
      <c r="G267" s="165" t="s">
        <v>1725</v>
      </c>
      <c r="H267" s="165" t="s">
        <v>9107</v>
      </c>
    </row>
    <row r="268" spans="1:8" x14ac:dyDescent="0.25">
      <c r="A268" s="164" t="str">
        <f t="shared" si="4"/>
        <v>ItasyMiarinarivoAmbatomanjaka</v>
      </c>
      <c r="B268" s="165" t="s">
        <v>1679</v>
      </c>
      <c r="C268" s="165" t="s">
        <v>9081</v>
      </c>
      <c r="D268" s="165" t="s">
        <v>1046</v>
      </c>
      <c r="E268" s="165" t="s">
        <v>9105</v>
      </c>
      <c r="F268" s="165" t="s">
        <v>1205</v>
      </c>
      <c r="G268" s="165" t="s">
        <v>1727</v>
      </c>
      <c r="H268" s="165" t="s">
        <v>9108</v>
      </c>
    </row>
    <row r="269" spans="1:8" x14ac:dyDescent="0.25">
      <c r="A269" s="164" t="str">
        <f t="shared" si="4"/>
        <v>ItasyMiarinarivoManazary</v>
      </c>
      <c r="B269" s="165" t="s">
        <v>1679</v>
      </c>
      <c r="C269" s="165" t="s">
        <v>9081</v>
      </c>
      <c r="D269" s="165" t="s">
        <v>1046</v>
      </c>
      <c r="E269" s="165" t="s">
        <v>9105</v>
      </c>
      <c r="F269" s="165" t="s">
        <v>1205</v>
      </c>
      <c r="G269" s="165" t="s">
        <v>1729</v>
      </c>
      <c r="H269" s="165" t="s">
        <v>9109</v>
      </c>
    </row>
    <row r="270" spans="1:8" x14ac:dyDescent="0.25">
      <c r="A270" s="164" t="str">
        <f t="shared" si="4"/>
        <v>ItasyMiarinarivoAntoby Est</v>
      </c>
      <c r="B270" s="165" t="s">
        <v>1679</v>
      </c>
      <c r="C270" s="165" t="s">
        <v>9081</v>
      </c>
      <c r="D270" s="165" t="s">
        <v>1046</v>
      </c>
      <c r="E270" s="165" t="s">
        <v>9105</v>
      </c>
      <c r="F270" s="165" t="s">
        <v>1205</v>
      </c>
      <c r="G270" s="165" t="s">
        <v>1731</v>
      </c>
      <c r="H270" s="165" t="s">
        <v>9110</v>
      </c>
    </row>
    <row r="271" spans="1:8" x14ac:dyDescent="0.25">
      <c r="A271" s="164" t="str">
        <f t="shared" si="4"/>
        <v>ItasyMiarinarivoSoamahamanina</v>
      </c>
      <c r="B271" s="165" t="s">
        <v>1679</v>
      </c>
      <c r="C271" s="165" t="s">
        <v>9081</v>
      </c>
      <c r="D271" s="165" t="s">
        <v>1046</v>
      </c>
      <c r="E271" s="165" t="s">
        <v>9105</v>
      </c>
      <c r="F271" s="165" t="s">
        <v>1205</v>
      </c>
      <c r="G271" s="165" t="s">
        <v>1733</v>
      </c>
      <c r="H271" s="165" t="s">
        <v>9111</v>
      </c>
    </row>
    <row r="272" spans="1:8" x14ac:dyDescent="0.25">
      <c r="A272" s="164" t="str">
        <f t="shared" si="4"/>
        <v>ItasyMiarinarivoAnalavory</v>
      </c>
      <c r="B272" s="165" t="s">
        <v>1679</v>
      </c>
      <c r="C272" s="165" t="s">
        <v>9081</v>
      </c>
      <c r="D272" s="165" t="s">
        <v>1046</v>
      </c>
      <c r="E272" s="165" t="s">
        <v>9105</v>
      </c>
      <c r="F272" s="165" t="s">
        <v>1205</v>
      </c>
      <c r="G272" s="165" t="s">
        <v>1158</v>
      </c>
      <c r="H272" s="165" t="s">
        <v>9112</v>
      </c>
    </row>
    <row r="273" spans="1:8" x14ac:dyDescent="0.25">
      <c r="A273" s="164" t="str">
        <f t="shared" si="4"/>
        <v>ItasyMiarinarivoAlatsinainikely</v>
      </c>
      <c r="B273" s="165" t="s">
        <v>1679</v>
      </c>
      <c r="C273" s="165" t="s">
        <v>9081</v>
      </c>
      <c r="D273" s="165" t="s">
        <v>1046</v>
      </c>
      <c r="E273" s="165" t="s">
        <v>9105</v>
      </c>
      <c r="F273" s="165" t="s">
        <v>1205</v>
      </c>
      <c r="G273" s="165" t="s">
        <v>1736</v>
      </c>
      <c r="H273" s="165" t="s">
        <v>9113</v>
      </c>
    </row>
    <row r="274" spans="1:8" x14ac:dyDescent="0.25">
      <c r="A274" s="164" t="str">
        <f t="shared" si="4"/>
        <v>ItasyMiarinarivoMandiavato</v>
      </c>
      <c r="B274" s="165" t="s">
        <v>1679</v>
      </c>
      <c r="C274" s="165" t="s">
        <v>9081</v>
      </c>
      <c r="D274" s="165" t="s">
        <v>1046</v>
      </c>
      <c r="E274" s="165" t="s">
        <v>9105</v>
      </c>
      <c r="F274" s="165" t="s">
        <v>1205</v>
      </c>
      <c r="G274" s="165" t="s">
        <v>1738</v>
      </c>
      <c r="H274" s="165" t="s">
        <v>9114</v>
      </c>
    </row>
    <row r="275" spans="1:8" x14ac:dyDescent="0.25">
      <c r="A275" s="164" t="str">
        <f t="shared" si="4"/>
        <v>ItasyMiarinarivoAnosibe Ifanja</v>
      </c>
      <c r="B275" s="165" t="s">
        <v>1679</v>
      </c>
      <c r="C275" s="165" t="s">
        <v>9081</v>
      </c>
      <c r="D275" s="165" t="s">
        <v>1046</v>
      </c>
      <c r="E275" s="165" t="s">
        <v>9105</v>
      </c>
      <c r="F275" s="165" t="s">
        <v>1205</v>
      </c>
      <c r="G275" s="165" t="s">
        <v>1740</v>
      </c>
      <c r="H275" s="165" t="s">
        <v>9115</v>
      </c>
    </row>
    <row r="276" spans="1:8" x14ac:dyDescent="0.25">
      <c r="A276" s="164" t="str">
        <f t="shared" si="4"/>
        <v>ItasyMiarinarivoSarobaratra Ifanja</v>
      </c>
      <c r="B276" s="165" t="s">
        <v>1679</v>
      </c>
      <c r="C276" s="165" t="s">
        <v>9081</v>
      </c>
      <c r="D276" s="165" t="s">
        <v>1046</v>
      </c>
      <c r="E276" s="165" t="s">
        <v>9105</v>
      </c>
      <c r="F276" s="165" t="s">
        <v>1205</v>
      </c>
      <c r="G276" s="165" t="s">
        <v>1742</v>
      </c>
      <c r="H276" s="165" t="s">
        <v>9116</v>
      </c>
    </row>
    <row r="277" spans="1:8" x14ac:dyDescent="0.25">
      <c r="A277" s="164" t="str">
        <f t="shared" si="4"/>
        <v>ItasyMiarinarivoZoma Bealoka</v>
      </c>
      <c r="B277" s="165" t="s">
        <v>1679</v>
      </c>
      <c r="C277" s="165" t="s">
        <v>9081</v>
      </c>
      <c r="D277" s="165" t="s">
        <v>1046</v>
      </c>
      <c r="E277" s="165" t="s">
        <v>9105</v>
      </c>
      <c r="F277" s="165" t="s">
        <v>1205</v>
      </c>
      <c r="G277" s="165" t="s">
        <v>1744</v>
      </c>
      <c r="H277" s="165" t="s">
        <v>9117</v>
      </c>
    </row>
    <row r="278" spans="1:8" x14ac:dyDescent="0.25">
      <c r="A278" s="164" t="str">
        <f t="shared" si="4"/>
        <v>ItasyMiarinarivoSoavimbazaha</v>
      </c>
      <c r="B278" s="165" t="s">
        <v>1679</v>
      </c>
      <c r="C278" s="165" t="s">
        <v>9081</v>
      </c>
      <c r="D278" s="165" t="s">
        <v>1046</v>
      </c>
      <c r="E278" s="165" t="s">
        <v>9105</v>
      </c>
      <c r="F278" s="165" t="s">
        <v>1205</v>
      </c>
      <c r="G278" s="165" t="s">
        <v>1746</v>
      </c>
      <c r="H278" s="165" t="s">
        <v>9118</v>
      </c>
    </row>
    <row r="279" spans="1:8" x14ac:dyDescent="0.25">
      <c r="A279" s="164" t="str">
        <f t="shared" si="4"/>
        <v>ItasyMiarinarivoAndolofotsy</v>
      </c>
      <c r="B279" s="165" t="s">
        <v>1679</v>
      </c>
      <c r="C279" s="165" t="s">
        <v>9081</v>
      </c>
      <c r="D279" s="165" t="s">
        <v>1046</v>
      </c>
      <c r="E279" s="165" t="s">
        <v>9105</v>
      </c>
      <c r="F279" s="165" t="s">
        <v>1205</v>
      </c>
      <c r="G279" s="165" t="s">
        <v>1748</v>
      </c>
      <c r="H279" s="165" t="s">
        <v>9119</v>
      </c>
    </row>
    <row r="280" spans="1:8" x14ac:dyDescent="0.25">
      <c r="A280" s="164" t="str">
        <f t="shared" si="4"/>
        <v>ItasySoavinandrianaSoavinandriana</v>
      </c>
      <c r="B280" s="165" t="s">
        <v>1679</v>
      </c>
      <c r="C280" s="165" t="s">
        <v>9081</v>
      </c>
      <c r="D280" s="165" t="s">
        <v>1410</v>
      </c>
      <c r="E280" s="165" t="s">
        <v>9120</v>
      </c>
      <c r="F280" s="165" t="s">
        <v>1205</v>
      </c>
      <c r="G280" s="165" t="s">
        <v>1410</v>
      </c>
      <c r="H280" s="165" t="s">
        <v>9121</v>
      </c>
    </row>
    <row r="281" spans="1:8" x14ac:dyDescent="0.25">
      <c r="A281" s="164" t="str">
        <f t="shared" si="4"/>
        <v>ItasySoavinandrianaDondona</v>
      </c>
      <c r="B281" s="165" t="s">
        <v>1679</v>
      </c>
      <c r="C281" s="165" t="s">
        <v>9081</v>
      </c>
      <c r="D281" s="165" t="s">
        <v>1410</v>
      </c>
      <c r="E281" s="165" t="s">
        <v>9120</v>
      </c>
      <c r="F281" s="165" t="s">
        <v>1205</v>
      </c>
      <c r="G281" s="165" t="s">
        <v>1752</v>
      </c>
      <c r="H281" s="165" t="s">
        <v>9122</v>
      </c>
    </row>
    <row r="282" spans="1:8" x14ac:dyDescent="0.25">
      <c r="A282" s="164" t="str">
        <f t="shared" si="4"/>
        <v>ItasySoavinandrianaAmpary</v>
      </c>
      <c r="B282" s="165" t="s">
        <v>1679</v>
      </c>
      <c r="C282" s="165" t="s">
        <v>9081</v>
      </c>
      <c r="D282" s="165" t="s">
        <v>1410</v>
      </c>
      <c r="E282" s="165" t="s">
        <v>9120</v>
      </c>
      <c r="F282" s="165" t="s">
        <v>1205</v>
      </c>
      <c r="G282" s="165" t="s">
        <v>1754</v>
      </c>
      <c r="H282" s="165" t="s">
        <v>9123</v>
      </c>
    </row>
    <row r="283" spans="1:8" x14ac:dyDescent="0.25">
      <c r="A283" s="164" t="str">
        <f t="shared" si="4"/>
        <v>ItasySoavinandrianaMananasy</v>
      </c>
      <c r="B283" s="165" t="s">
        <v>1679</v>
      </c>
      <c r="C283" s="165" t="s">
        <v>9081</v>
      </c>
      <c r="D283" s="165" t="s">
        <v>1410</v>
      </c>
      <c r="E283" s="165" t="s">
        <v>9120</v>
      </c>
      <c r="F283" s="165" t="s">
        <v>1205</v>
      </c>
      <c r="G283" s="165" t="s">
        <v>1756</v>
      </c>
      <c r="H283" s="165" t="s">
        <v>9124</v>
      </c>
    </row>
    <row r="284" spans="1:8" x14ac:dyDescent="0.25">
      <c r="A284" s="164" t="str">
        <f t="shared" si="4"/>
        <v>ItasySoavinandrianaMasindray</v>
      </c>
      <c r="B284" s="165" t="s">
        <v>1679</v>
      </c>
      <c r="C284" s="165" t="s">
        <v>9081</v>
      </c>
      <c r="D284" s="165" t="s">
        <v>1410</v>
      </c>
      <c r="E284" s="165" t="s">
        <v>9120</v>
      </c>
      <c r="F284" s="165" t="s">
        <v>1205</v>
      </c>
      <c r="G284" s="165" t="s">
        <v>1247</v>
      </c>
      <c r="H284" s="165" t="s">
        <v>9125</v>
      </c>
    </row>
    <row r="285" spans="1:8" x14ac:dyDescent="0.25">
      <c r="A285" s="164" t="str">
        <f t="shared" si="4"/>
        <v>ItasySoavinandrianaAmparibohitra</v>
      </c>
      <c r="B285" s="165" t="s">
        <v>1679</v>
      </c>
      <c r="C285" s="165" t="s">
        <v>9081</v>
      </c>
      <c r="D285" s="165" t="s">
        <v>1410</v>
      </c>
      <c r="E285" s="165" t="s">
        <v>9120</v>
      </c>
      <c r="F285" s="165" t="s">
        <v>1205</v>
      </c>
      <c r="G285" s="165" t="s">
        <v>1759</v>
      </c>
      <c r="H285" s="165" t="s">
        <v>9126</v>
      </c>
    </row>
    <row r="286" spans="1:8" x14ac:dyDescent="0.25">
      <c r="A286" s="164" t="str">
        <f t="shared" si="4"/>
        <v>ItasySoavinandrianaAmpefy</v>
      </c>
      <c r="B286" s="165" t="s">
        <v>1679</v>
      </c>
      <c r="C286" s="165" t="s">
        <v>9081</v>
      </c>
      <c r="D286" s="165" t="s">
        <v>1410</v>
      </c>
      <c r="E286" s="165" t="s">
        <v>9120</v>
      </c>
      <c r="F286" s="165" t="s">
        <v>1205</v>
      </c>
      <c r="G286" s="165" t="s">
        <v>1761</v>
      </c>
      <c r="H286" s="165" t="s">
        <v>9127</v>
      </c>
    </row>
    <row r="287" spans="1:8" x14ac:dyDescent="0.25">
      <c r="A287" s="164" t="str">
        <f t="shared" si="4"/>
        <v>ItasySoavinandrianaAntanetibe</v>
      </c>
      <c r="B287" s="165" t="s">
        <v>1679</v>
      </c>
      <c r="C287" s="165" t="s">
        <v>9081</v>
      </c>
      <c r="D287" s="165" t="s">
        <v>1410</v>
      </c>
      <c r="E287" s="165" t="s">
        <v>9120</v>
      </c>
      <c r="F287" s="165" t="s">
        <v>1205</v>
      </c>
      <c r="G287" s="165" t="s">
        <v>1289</v>
      </c>
      <c r="H287" s="165" t="s">
        <v>9128</v>
      </c>
    </row>
    <row r="288" spans="1:8" x14ac:dyDescent="0.25">
      <c r="A288" s="164" t="str">
        <f t="shared" si="4"/>
        <v>ItasySoavinandrianaAmparaky</v>
      </c>
      <c r="B288" s="165" t="s">
        <v>1679</v>
      </c>
      <c r="C288" s="165" t="s">
        <v>9081</v>
      </c>
      <c r="D288" s="165" t="s">
        <v>1410</v>
      </c>
      <c r="E288" s="165" t="s">
        <v>9120</v>
      </c>
      <c r="F288" s="165" t="s">
        <v>1205</v>
      </c>
      <c r="G288" s="165" t="s">
        <v>1764</v>
      </c>
      <c r="H288" s="165" t="s">
        <v>9129</v>
      </c>
    </row>
    <row r="289" spans="1:8" x14ac:dyDescent="0.25">
      <c r="A289" s="164" t="str">
        <f t="shared" si="4"/>
        <v>ItasySoavinandrianaAmberomanga</v>
      </c>
      <c r="B289" s="165" t="s">
        <v>1679</v>
      </c>
      <c r="C289" s="165" t="s">
        <v>9081</v>
      </c>
      <c r="D289" s="165" t="s">
        <v>1410</v>
      </c>
      <c r="E289" s="165" t="s">
        <v>9120</v>
      </c>
      <c r="F289" s="165" t="s">
        <v>1205</v>
      </c>
      <c r="G289" s="165" t="s">
        <v>1766</v>
      </c>
      <c r="H289" s="165" t="s">
        <v>9130</v>
      </c>
    </row>
    <row r="290" spans="1:8" x14ac:dyDescent="0.25">
      <c r="A290" s="164" t="str">
        <f t="shared" si="4"/>
        <v>ItasySoavinandrianaAnkaranana</v>
      </c>
      <c r="B290" s="165" t="s">
        <v>1679</v>
      </c>
      <c r="C290" s="165" t="s">
        <v>9081</v>
      </c>
      <c r="D290" s="165" t="s">
        <v>1410</v>
      </c>
      <c r="E290" s="165" t="s">
        <v>9120</v>
      </c>
      <c r="F290" s="165" t="s">
        <v>1205</v>
      </c>
      <c r="G290" s="165" t="s">
        <v>1768</v>
      </c>
      <c r="H290" s="165" t="s">
        <v>9131</v>
      </c>
    </row>
    <row r="291" spans="1:8" x14ac:dyDescent="0.25">
      <c r="A291" s="164" t="str">
        <f t="shared" si="4"/>
        <v>ItasySoavinandrianaMahavelona</v>
      </c>
      <c r="B291" s="165" t="s">
        <v>1679</v>
      </c>
      <c r="C291" s="165" t="s">
        <v>9081</v>
      </c>
      <c r="D291" s="165" t="s">
        <v>1410</v>
      </c>
      <c r="E291" s="165" t="s">
        <v>9120</v>
      </c>
      <c r="F291" s="165" t="s">
        <v>1205</v>
      </c>
      <c r="G291" s="165" t="s">
        <v>1312</v>
      </c>
      <c r="H291" s="165" t="s">
        <v>9132</v>
      </c>
    </row>
    <row r="292" spans="1:8" x14ac:dyDescent="0.25">
      <c r="A292" s="164" t="str">
        <f t="shared" si="4"/>
        <v>ItasySoavinandrianaAnkisabe</v>
      </c>
      <c r="B292" s="165" t="s">
        <v>1679</v>
      </c>
      <c r="C292" s="165" t="s">
        <v>9081</v>
      </c>
      <c r="D292" s="165" t="s">
        <v>1410</v>
      </c>
      <c r="E292" s="165" t="s">
        <v>9120</v>
      </c>
      <c r="F292" s="165" t="s">
        <v>1205</v>
      </c>
      <c r="G292" s="165" t="s">
        <v>1771</v>
      </c>
      <c r="H292" s="165" t="s">
        <v>9133</v>
      </c>
    </row>
    <row r="293" spans="1:8" x14ac:dyDescent="0.25">
      <c r="A293" s="164" t="str">
        <f t="shared" si="4"/>
        <v>ItasySoavinandrianaAmbatoasana Centre</v>
      </c>
      <c r="B293" s="165" t="s">
        <v>1679</v>
      </c>
      <c r="C293" s="165" t="s">
        <v>9081</v>
      </c>
      <c r="D293" s="165" t="s">
        <v>1410</v>
      </c>
      <c r="E293" s="165" t="s">
        <v>9120</v>
      </c>
      <c r="F293" s="165" t="s">
        <v>1205</v>
      </c>
      <c r="G293" s="165" t="s">
        <v>1773</v>
      </c>
      <c r="H293" s="165" t="s">
        <v>9134</v>
      </c>
    </row>
    <row r="294" spans="1:8" x14ac:dyDescent="0.25">
      <c r="A294" s="164" t="str">
        <f t="shared" si="4"/>
        <v>ItasySoavinandrianaTamponala</v>
      </c>
      <c r="B294" s="165" t="s">
        <v>1679</v>
      </c>
      <c r="C294" s="165" t="s">
        <v>9081</v>
      </c>
      <c r="D294" s="165" t="s">
        <v>1410</v>
      </c>
      <c r="E294" s="165" t="s">
        <v>9120</v>
      </c>
      <c r="F294" s="165" t="s">
        <v>1205</v>
      </c>
      <c r="G294" s="165" t="s">
        <v>1775</v>
      </c>
      <c r="H294" s="165" t="s">
        <v>9135</v>
      </c>
    </row>
    <row r="295" spans="1:8" x14ac:dyDescent="0.25">
      <c r="A295" s="164" t="str">
        <f t="shared" si="4"/>
        <v>BongolavaTsiroanomandidyTsiroanomandidy Ville</v>
      </c>
      <c r="B295" s="165" t="s">
        <v>1778</v>
      </c>
      <c r="C295" s="165" t="s">
        <v>9136</v>
      </c>
      <c r="D295" s="165" t="s">
        <v>1780</v>
      </c>
      <c r="E295" s="165" t="s">
        <v>9137</v>
      </c>
      <c r="F295" s="165" t="s">
        <v>1205</v>
      </c>
      <c r="G295" s="165" t="s">
        <v>1781</v>
      </c>
      <c r="H295" s="165" t="s">
        <v>9138</v>
      </c>
    </row>
    <row r="296" spans="1:8" x14ac:dyDescent="0.25">
      <c r="A296" s="164" t="str">
        <f t="shared" si="4"/>
        <v>BongolavaTsiroanomandidyTsiroanomandidy Fihaonana</v>
      </c>
      <c r="B296" s="165" t="s">
        <v>1778</v>
      </c>
      <c r="C296" s="165" t="s">
        <v>9136</v>
      </c>
      <c r="D296" s="165" t="s">
        <v>1780</v>
      </c>
      <c r="E296" s="165" t="s">
        <v>9137</v>
      </c>
      <c r="F296" s="165" t="s">
        <v>1205</v>
      </c>
      <c r="G296" s="165" t="s">
        <v>1783</v>
      </c>
      <c r="H296" s="165" t="s">
        <v>9139</v>
      </c>
    </row>
    <row r="297" spans="1:8" x14ac:dyDescent="0.25">
      <c r="A297" s="164" t="str">
        <f t="shared" si="4"/>
        <v>BongolavaTsiroanomandidyAmbatolampy</v>
      </c>
      <c r="B297" s="165" t="s">
        <v>1778</v>
      </c>
      <c r="C297" s="165" t="s">
        <v>9136</v>
      </c>
      <c r="D297" s="165" t="s">
        <v>1780</v>
      </c>
      <c r="E297" s="165" t="s">
        <v>9137</v>
      </c>
      <c r="F297" s="165" t="s">
        <v>1205</v>
      </c>
      <c r="G297" s="165" t="s">
        <v>1271</v>
      </c>
      <c r="H297" s="165" t="s">
        <v>9140</v>
      </c>
    </row>
    <row r="298" spans="1:8" x14ac:dyDescent="0.25">
      <c r="A298" s="164" t="str">
        <f t="shared" si="4"/>
        <v>BongolavaTsiroanomandidyMaritampona</v>
      </c>
      <c r="B298" s="165" t="s">
        <v>1778</v>
      </c>
      <c r="C298" s="165" t="s">
        <v>9136</v>
      </c>
      <c r="D298" s="165" t="s">
        <v>1780</v>
      </c>
      <c r="E298" s="165" t="s">
        <v>9137</v>
      </c>
      <c r="F298" s="165" t="s">
        <v>1205</v>
      </c>
      <c r="G298" s="165" t="s">
        <v>1786</v>
      </c>
      <c r="H298" s="165" t="s">
        <v>9141</v>
      </c>
    </row>
    <row r="299" spans="1:8" x14ac:dyDescent="0.25">
      <c r="A299" s="164" t="str">
        <f t="shared" si="4"/>
        <v>BongolavaTsiroanomandidyBevato</v>
      </c>
      <c r="B299" s="165" t="s">
        <v>1778</v>
      </c>
      <c r="C299" s="165" t="s">
        <v>9136</v>
      </c>
      <c r="D299" s="165" t="s">
        <v>1780</v>
      </c>
      <c r="E299" s="165" t="s">
        <v>9137</v>
      </c>
      <c r="F299" s="165" t="s">
        <v>1205</v>
      </c>
      <c r="G299" s="165" t="s">
        <v>1788</v>
      </c>
      <c r="H299" s="165" t="s">
        <v>9142</v>
      </c>
    </row>
    <row r="300" spans="1:8" x14ac:dyDescent="0.25">
      <c r="A300" s="164" t="str">
        <f t="shared" si="4"/>
        <v>BongolavaTsiroanomandidyAnkadinondry Sakay</v>
      </c>
      <c r="B300" s="165" t="s">
        <v>1778</v>
      </c>
      <c r="C300" s="165" t="s">
        <v>9136</v>
      </c>
      <c r="D300" s="165" t="s">
        <v>1780</v>
      </c>
      <c r="E300" s="165" t="s">
        <v>9137</v>
      </c>
      <c r="F300" s="165" t="s">
        <v>1205</v>
      </c>
      <c r="G300" s="165" t="s">
        <v>1790</v>
      </c>
      <c r="H300" s="165" t="s">
        <v>9143</v>
      </c>
    </row>
    <row r="301" spans="1:8" x14ac:dyDescent="0.25">
      <c r="A301" s="164" t="str">
        <f t="shared" si="4"/>
        <v>BongolavaTsiroanomandidyAnkerana Avaratra</v>
      </c>
      <c r="B301" s="165" t="s">
        <v>1778</v>
      </c>
      <c r="C301" s="165" t="s">
        <v>9136</v>
      </c>
      <c r="D301" s="165" t="s">
        <v>1780</v>
      </c>
      <c r="E301" s="165" t="s">
        <v>9137</v>
      </c>
      <c r="F301" s="165" t="s">
        <v>1205</v>
      </c>
      <c r="G301" s="165" t="s">
        <v>1792</v>
      </c>
      <c r="H301" s="165" t="s">
        <v>9144</v>
      </c>
    </row>
    <row r="302" spans="1:8" x14ac:dyDescent="0.25">
      <c r="A302" s="164" t="str">
        <f t="shared" si="4"/>
        <v>BongolavaTsiroanomandidyMiandrarivo</v>
      </c>
      <c r="B302" s="165" t="s">
        <v>1778</v>
      </c>
      <c r="C302" s="165" t="s">
        <v>9136</v>
      </c>
      <c r="D302" s="165" t="s">
        <v>1780</v>
      </c>
      <c r="E302" s="165" t="s">
        <v>9137</v>
      </c>
      <c r="F302" s="165" t="s">
        <v>1205</v>
      </c>
      <c r="G302" s="165" t="s">
        <v>1619</v>
      </c>
      <c r="H302" s="165" t="s">
        <v>9145</v>
      </c>
    </row>
    <row r="303" spans="1:8" x14ac:dyDescent="0.25">
      <c r="A303" s="164" t="str">
        <f t="shared" si="4"/>
        <v>BongolavaTsiroanomandidyTsinjoarivo Imanga</v>
      </c>
      <c r="B303" s="165" t="s">
        <v>1778</v>
      </c>
      <c r="C303" s="165" t="s">
        <v>9136</v>
      </c>
      <c r="D303" s="165" t="s">
        <v>1780</v>
      </c>
      <c r="E303" s="165" t="s">
        <v>9137</v>
      </c>
      <c r="F303" s="165" t="s">
        <v>1205</v>
      </c>
      <c r="G303" s="165" t="s">
        <v>1795</v>
      </c>
      <c r="H303" s="165" t="s">
        <v>9146</v>
      </c>
    </row>
    <row r="304" spans="1:8" x14ac:dyDescent="0.25">
      <c r="A304" s="164" t="str">
        <f t="shared" si="4"/>
        <v>BongolavaTsiroanomandidySoanierana</v>
      </c>
      <c r="B304" s="165" t="s">
        <v>1778</v>
      </c>
      <c r="C304" s="165" t="s">
        <v>9136</v>
      </c>
      <c r="D304" s="165" t="s">
        <v>1780</v>
      </c>
      <c r="E304" s="165" t="s">
        <v>9137</v>
      </c>
      <c r="F304" s="165" t="s">
        <v>1205</v>
      </c>
      <c r="G304" s="165" t="s">
        <v>1797</v>
      </c>
      <c r="H304" s="165" t="s">
        <v>9147</v>
      </c>
    </row>
    <row r="305" spans="1:8" x14ac:dyDescent="0.25">
      <c r="A305" s="164" t="str">
        <f t="shared" si="4"/>
        <v>BongolavaTsiroanomandidyAnosy</v>
      </c>
      <c r="B305" s="165" t="s">
        <v>1778</v>
      </c>
      <c r="C305" s="165" t="s">
        <v>9136</v>
      </c>
      <c r="D305" s="165" t="s">
        <v>1780</v>
      </c>
      <c r="E305" s="165" t="s">
        <v>9137</v>
      </c>
      <c r="F305" s="165" t="s">
        <v>1205</v>
      </c>
      <c r="G305" s="165" t="s">
        <v>1799</v>
      </c>
      <c r="H305" s="165" t="s">
        <v>9148</v>
      </c>
    </row>
    <row r="306" spans="1:8" x14ac:dyDescent="0.25">
      <c r="A306" s="164" t="str">
        <f t="shared" si="4"/>
        <v>BongolavaTsiroanomandidyAmbararatabe</v>
      </c>
      <c r="B306" s="165" t="s">
        <v>1778</v>
      </c>
      <c r="C306" s="165" t="s">
        <v>9136</v>
      </c>
      <c r="D306" s="165" t="s">
        <v>1780</v>
      </c>
      <c r="E306" s="165" t="s">
        <v>9137</v>
      </c>
      <c r="F306" s="165" t="s">
        <v>1205</v>
      </c>
      <c r="G306" s="165" t="s">
        <v>1801</v>
      </c>
      <c r="H306" s="165" t="s">
        <v>9149</v>
      </c>
    </row>
    <row r="307" spans="1:8" x14ac:dyDescent="0.25">
      <c r="A307" s="164" t="str">
        <f t="shared" si="4"/>
        <v>BongolavaTsiroanomandidyBelobaka</v>
      </c>
      <c r="B307" s="165" t="s">
        <v>1778</v>
      </c>
      <c r="C307" s="165" t="s">
        <v>9136</v>
      </c>
      <c r="D307" s="165" t="s">
        <v>1780</v>
      </c>
      <c r="E307" s="165" t="s">
        <v>9137</v>
      </c>
      <c r="F307" s="165" t="s">
        <v>1205</v>
      </c>
      <c r="G307" s="165" t="s">
        <v>1803</v>
      </c>
      <c r="H307" s="165" t="s">
        <v>9150</v>
      </c>
    </row>
    <row r="308" spans="1:8" x14ac:dyDescent="0.25">
      <c r="A308" s="164" t="str">
        <f t="shared" si="4"/>
        <v>BongolavaTsiroanomandidyAmbalanirana</v>
      </c>
      <c r="B308" s="165" t="s">
        <v>1778</v>
      </c>
      <c r="C308" s="165" t="s">
        <v>9136</v>
      </c>
      <c r="D308" s="165" t="s">
        <v>1780</v>
      </c>
      <c r="E308" s="165" t="s">
        <v>9137</v>
      </c>
      <c r="F308" s="165" t="s">
        <v>1205</v>
      </c>
      <c r="G308" s="165" t="s">
        <v>1805</v>
      </c>
      <c r="H308" s="165" t="s">
        <v>9151</v>
      </c>
    </row>
    <row r="309" spans="1:8" x14ac:dyDescent="0.25">
      <c r="A309" s="164" t="str">
        <f t="shared" si="4"/>
        <v>BongolavaTsiroanomandidyMahasolo</v>
      </c>
      <c r="B309" s="165" t="s">
        <v>1778</v>
      </c>
      <c r="C309" s="165" t="s">
        <v>9136</v>
      </c>
      <c r="D309" s="165" t="s">
        <v>1780</v>
      </c>
      <c r="E309" s="165" t="s">
        <v>9137</v>
      </c>
      <c r="F309" s="165" t="s">
        <v>1205</v>
      </c>
      <c r="G309" s="165" t="s">
        <v>1807</v>
      </c>
      <c r="H309" s="165" t="s">
        <v>9152</v>
      </c>
    </row>
    <row r="310" spans="1:8" x14ac:dyDescent="0.25">
      <c r="A310" s="164" t="str">
        <f t="shared" si="4"/>
        <v>BongolavaTsiroanomandidyBemahatazana</v>
      </c>
      <c r="B310" s="165" t="s">
        <v>1778</v>
      </c>
      <c r="C310" s="165" t="s">
        <v>9136</v>
      </c>
      <c r="D310" s="165" t="s">
        <v>1780</v>
      </c>
      <c r="E310" s="165" t="s">
        <v>9137</v>
      </c>
      <c r="F310" s="165" t="s">
        <v>1205</v>
      </c>
      <c r="G310" s="165" t="s">
        <v>1809</v>
      </c>
      <c r="H310" s="165" t="s">
        <v>9153</v>
      </c>
    </row>
    <row r="311" spans="1:8" x14ac:dyDescent="0.25">
      <c r="A311" s="164" t="str">
        <f t="shared" si="4"/>
        <v>BongolavaTsiroanomandidyFierenana</v>
      </c>
      <c r="B311" s="165" t="s">
        <v>1778</v>
      </c>
      <c r="C311" s="165" t="s">
        <v>9136</v>
      </c>
      <c r="D311" s="165" t="s">
        <v>1780</v>
      </c>
      <c r="E311" s="165" t="s">
        <v>9137</v>
      </c>
      <c r="F311" s="165" t="s">
        <v>1205</v>
      </c>
      <c r="G311" s="165" t="s">
        <v>1811</v>
      </c>
      <c r="H311" s="165" t="s">
        <v>9154</v>
      </c>
    </row>
    <row r="312" spans="1:8" x14ac:dyDescent="0.25">
      <c r="A312" s="164" t="str">
        <f t="shared" si="4"/>
        <v>BongolavaTsiroanomandidyMaroharona</v>
      </c>
      <c r="B312" s="165" t="s">
        <v>1778</v>
      </c>
      <c r="C312" s="165" t="s">
        <v>9136</v>
      </c>
      <c r="D312" s="165" t="s">
        <v>1780</v>
      </c>
      <c r="E312" s="165" t="s">
        <v>9137</v>
      </c>
      <c r="F312" s="165" t="s">
        <v>1205</v>
      </c>
      <c r="G312" s="165" t="s">
        <v>1813</v>
      </c>
      <c r="H312" s="165" t="s">
        <v>9155</v>
      </c>
    </row>
    <row r="313" spans="1:8" x14ac:dyDescent="0.25">
      <c r="A313" s="164" t="str">
        <f t="shared" si="4"/>
        <v>BongolavaFenoarivobeFenoarivo Centre</v>
      </c>
      <c r="B313" s="165" t="s">
        <v>1778</v>
      </c>
      <c r="C313" s="165" t="s">
        <v>9136</v>
      </c>
      <c r="D313" s="165" t="s">
        <v>1816</v>
      </c>
      <c r="E313" s="165" t="s">
        <v>9156</v>
      </c>
      <c r="F313" s="165" t="s">
        <v>1205</v>
      </c>
      <c r="G313" s="165" t="s">
        <v>1817</v>
      </c>
      <c r="H313" s="165" t="s">
        <v>9157</v>
      </c>
    </row>
    <row r="314" spans="1:8" x14ac:dyDescent="0.25">
      <c r="A314" s="164" t="str">
        <f t="shared" si="4"/>
        <v>BongolavaFenoarivobeFiravahana</v>
      </c>
      <c r="B314" s="165" t="s">
        <v>1778</v>
      </c>
      <c r="C314" s="165" t="s">
        <v>9136</v>
      </c>
      <c r="D314" s="165" t="s">
        <v>1816</v>
      </c>
      <c r="E314" s="165" t="s">
        <v>9156</v>
      </c>
      <c r="F314" s="165" t="s">
        <v>1205</v>
      </c>
      <c r="G314" s="165" t="s">
        <v>1819</v>
      </c>
      <c r="H314" s="165" t="s">
        <v>9158</v>
      </c>
    </row>
    <row r="315" spans="1:8" x14ac:dyDescent="0.25">
      <c r="A315" s="164" t="str">
        <f t="shared" si="4"/>
        <v>BongolavaFenoarivobeMorarano Maritampona</v>
      </c>
      <c r="B315" s="165" t="s">
        <v>1778</v>
      </c>
      <c r="C315" s="165" t="s">
        <v>9136</v>
      </c>
      <c r="D315" s="165" t="s">
        <v>1816</v>
      </c>
      <c r="E315" s="165" t="s">
        <v>9156</v>
      </c>
      <c r="F315" s="165" t="s">
        <v>1205</v>
      </c>
      <c r="G315" s="165" t="s">
        <v>1821</v>
      </c>
      <c r="H315" s="165" t="s">
        <v>9159</v>
      </c>
    </row>
    <row r="316" spans="1:8" x14ac:dyDescent="0.25">
      <c r="A316" s="164" t="str">
        <f t="shared" si="4"/>
        <v>BongolavaFenoarivobeKiranomena</v>
      </c>
      <c r="B316" s="165" t="s">
        <v>1778</v>
      </c>
      <c r="C316" s="165" t="s">
        <v>9136</v>
      </c>
      <c r="D316" s="165" t="s">
        <v>1816</v>
      </c>
      <c r="E316" s="165" t="s">
        <v>9156</v>
      </c>
      <c r="F316" s="165" t="s">
        <v>1205</v>
      </c>
      <c r="G316" s="165" t="s">
        <v>1823</v>
      </c>
      <c r="H316" s="165" t="s">
        <v>9160</v>
      </c>
    </row>
    <row r="317" spans="1:8" x14ac:dyDescent="0.25">
      <c r="A317" s="164" t="str">
        <f t="shared" si="4"/>
        <v>BongolavaFenoarivobeTsinjoarivo 22</v>
      </c>
      <c r="B317" s="165" t="s">
        <v>1778</v>
      </c>
      <c r="C317" s="165" t="s">
        <v>9136</v>
      </c>
      <c r="D317" s="165" t="s">
        <v>1816</v>
      </c>
      <c r="E317" s="165" t="s">
        <v>9156</v>
      </c>
      <c r="F317" s="165" t="s">
        <v>1205</v>
      </c>
      <c r="G317" s="165" t="s">
        <v>1825</v>
      </c>
      <c r="H317" s="165" t="s">
        <v>9161</v>
      </c>
    </row>
    <row r="318" spans="1:8" x14ac:dyDescent="0.25">
      <c r="A318" s="164" t="str">
        <f t="shared" si="4"/>
        <v>BongolavaFenoarivobeMahajeby</v>
      </c>
      <c r="B318" s="165" t="s">
        <v>1778</v>
      </c>
      <c r="C318" s="165" t="s">
        <v>9136</v>
      </c>
      <c r="D318" s="165" t="s">
        <v>1816</v>
      </c>
      <c r="E318" s="165" t="s">
        <v>9156</v>
      </c>
      <c r="F318" s="165" t="s">
        <v>1205</v>
      </c>
      <c r="G318" s="165" t="s">
        <v>1827</v>
      </c>
      <c r="H318" s="165" t="s">
        <v>9162</v>
      </c>
    </row>
    <row r="319" spans="1:8" x14ac:dyDescent="0.25">
      <c r="A319" s="164" t="str">
        <f t="shared" si="4"/>
        <v>BongolavaFenoarivobeAmbohitromby</v>
      </c>
      <c r="B319" s="165" t="s">
        <v>1778</v>
      </c>
      <c r="C319" s="165" t="s">
        <v>9136</v>
      </c>
      <c r="D319" s="165" t="s">
        <v>1816</v>
      </c>
      <c r="E319" s="165" t="s">
        <v>9156</v>
      </c>
      <c r="F319" s="165" t="s">
        <v>1205</v>
      </c>
      <c r="G319" s="165" t="s">
        <v>1304</v>
      </c>
      <c r="H319" s="165" t="s">
        <v>9163</v>
      </c>
    </row>
    <row r="320" spans="1:8" x14ac:dyDescent="0.25">
      <c r="A320" s="164" t="str">
        <f t="shared" si="4"/>
        <v>BongolavaFenoarivobeAmbatomainty Atsimo</v>
      </c>
      <c r="B320" s="165" t="s">
        <v>1778</v>
      </c>
      <c r="C320" s="165" t="s">
        <v>9136</v>
      </c>
      <c r="D320" s="165" t="s">
        <v>1816</v>
      </c>
      <c r="E320" s="165" t="s">
        <v>9156</v>
      </c>
      <c r="F320" s="165" t="s">
        <v>1205</v>
      </c>
      <c r="G320" s="165" t="s">
        <v>1830</v>
      </c>
      <c r="H320" s="165" t="s">
        <v>9164</v>
      </c>
    </row>
    <row r="321" spans="1:8" x14ac:dyDescent="0.25">
      <c r="A321" s="164" t="str">
        <f t="shared" si="4"/>
        <v>Haute MatsiatraFianarantsoa ITanana Ambony</v>
      </c>
      <c r="B321" s="165" t="s">
        <v>1034</v>
      </c>
      <c r="C321" s="165" t="s">
        <v>8908</v>
      </c>
      <c r="D321" s="165" t="s">
        <v>1065</v>
      </c>
      <c r="E321" s="165" t="s">
        <v>9165</v>
      </c>
      <c r="F321" s="165" t="s">
        <v>1205</v>
      </c>
      <c r="G321" s="165" t="s">
        <v>1071</v>
      </c>
      <c r="H321" s="165" t="s">
        <v>9166</v>
      </c>
    </row>
    <row r="322" spans="1:8" x14ac:dyDescent="0.25">
      <c r="A322" s="164" t="str">
        <f t="shared" si="4"/>
        <v>Haute MatsiatraFianarantsoa ITanana Ambany</v>
      </c>
      <c r="B322" s="165" t="s">
        <v>1034</v>
      </c>
      <c r="C322" s="165" t="s">
        <v>8908</v>
      </c>
      <c r="D322" s="165" t="s">
        <v>1065</v>
      </c>
      <c r="E322" s="165" t="s">
        <v>9165</v>
      </c>
      <c r="F322" s="165" t="s">
        <v>1205</v>
      </c>
      <c r="G322" s="165" t="s">
        <v>1070</v>
      </c>
      <c r="H322" s="165" t="s">
        <v>9167</v>
      </c>
    </row>
    <row r="323" spans="1:8" x14ac:dyDescent="0.25">
      <c r="A323" s="164" t="str">
        <f t="shared" ref="A323:A386" si="5">B323&amp;D323&amp;G323</f>
        <v>Haute MatsiatraFianarantsoa IAndrainjato Avaratra</v>
      </c>
      <c r="B323" s="165" t="s">
        <v>1034</v>
      </c>
      <c r="C323" s="165" t="s">
        <v>8908</v>
      </c>
      <c r="D323" s="165" t="s">
        <v>1065</v>
      </c>
      <c r="E323" s="165" t="s">
        <v>9165</v>
      </c>
      <c r="F323" s="165" t="s">
        <v>1205</v>
      </c>
      <c r="G323" s="165" t="s">
        <v>1066</v>
      </c>
      <c r="H323" s="165" t="s">
        <v>9168</v>
      </c>
    </row>
    <row r="324" spans="1:8" x14ac:dyDescent="0.25">
      <c r="A324" s="164" t="str">
        <f t="shared" si="5"/>
        <v>Haute MatsiatraFianarantsoa IAndrainjato Sud</v>
      </c>
      <c r="B324" s="165" t="s">
        <v>1034</v>
      </c>
      <c r="C324" s="165" t="s">
        <v>8908</v>
      </c>
      <c r="D324" s="165" t="s">
        <v>1065</v>
      </c>
      <c r="E324" s="165" t="s">
        <v>9165</v>
      </c>
      <c r="F324" s="165" t="s">
        <v>1205</v>
      </c>
      <c r="G324" s="165" t="s">
        <v>1067</v>
      </c>
      <c r="H324" s="165" t="s">
        <v>9169</v>
      </c>
    </row>
    <row r="325" spans="1:8" x14ac:dyDescent="0.25">
      <c r="A325" s="164" t="str">
        <f t="shared" si="5"/>
        <v>Haute MatsiatraFianarantsoa IManolafaka</v>
      </c>
      <c r="B325" s="165" t="s">
        <v>1034</v>
      </c>
      <c r="C325" s="165" t="s">
        <v>8908</v>
      </c>
      <c r="D325" s="165" t="s">
        <v>1065</v>
      </c>
      <c r="E325" s="165" t="s">
        <v>9165</v>
      </c>
      <c r="F325" s="165" t="s">
        <v>1205</v>
      </c>
      <c r="G325" s="165" t="s">
        <v>1069</v>
      </c>
      <c r="H325" s="165" t="s">
        <v>9170</v>
      </c>
    </row>
    <row r="326" spans="1:8" x14ac:dyDescent="0.25">
      <c r="A326" s="164" t="str">
        <f t="shared" si="5"/>
        <v>Haute MatsiatraFianarantsoa ILalazana</v>
      </c>
      <c r="B326" s="165" t="s">
        <v>1034</v>
      </c>
      <c r="C326" s="165" t="s">
        <v>8908</v>
      </c>
      <c r="D326" s="165" t="s">
        <v>1065</v>
      </c>
      <c r="E326" s="165" t="s">
        <v>9165</v>
      </c>
      <c r="F326" s="165" t="s">
        <v>1205</v>
      </c>
      <c r="G326" s="165" t="s">
        <v>1068</v>
      </c>
      <c r="H326" s="165" t="s">
        <v>9171</v>
      </c>
    </row>
    <row r="327" spans="1:8" x14ac:dyDescent="0.25">
      <c r="A327" s="164" t="str">
        <f t="shared" si="5"/>
        <v>Haute MatsiatraFianarantsoa IVatosola</v>
      </c>
      <c r="B327" s="165" t="s">
        <v>1034</v>
      </c>
      <c r="C327" s="165" t="s">
        <v>8908</v>
      </c>
      <c r="D327" s="165" t="s">
        <v>1065</v>
      </c>
      <c r="E327" s="165" t="s">
        <v>9165</v>
      </c>
      <c r="F327" s="165" t="s">
        <v>1205</v>
      </c>
      <c r="G327" s="165" t="s">
        <v>1072</v>
      </c>
      <c r="H327" s="165" t="s">
        <v>9172</v>
      </c>
    </row>
    <row r="328" spans="1:8" x14ac:dyDescent="0.25">
      <c r="A328" s="164" t="str">
        <f t="shared" si="5"/>
        <v>Haute MatsiatraAmbalavaoAmbalavao</v>
      </c>
      <c r="B328" s="165" t="s">
        <v>1034</v>
      </c>
      <c r="C328" s="165" t="s">
        <v>8908</v>
      </c>
      <c r="D328" s="165" t="s">
        <v>1035</v>
      </c>
      <c r="E328" s="165" t="s">
        <v>8909</v>
      </c>
      <c r="F328" s="165" t="s">
        <v>1205</v>
      </c>
      <c r="G328" s="165" t="s">
        <v>1035</v>
      </c>
      <c r="H328" s="165" t="s">
        <v>9173</v>
      </c>
    </row>
    <row r="329" spans="1:8" x14ac:dyDescent="0.25">
      <c r="A329" s="164" t="str">
        <f t="shared" si="5"/>
        <v>Haute MatsiatraAmbalavaoManamisoa</v>
      </c>
      <c r="B329" s="165" t="s">
        <v>1034</v>
      </c>
      <c r="C329" s="165" t="s">
        <v>8908</v>
      </c>
      <c r="D329" s="165" t="s">
        <v>1035</v>
      </c>
      <c r="E329" s="165" t="s">
        <v>8909</v>
      </c>
      <c r="F329" s="165" t="s">
        <v>1205</v>
      </c>
      <c r="G329" s="165" t="s">
        <v>1045</v>
      </c>
      <c r="H329" s="165" t="s">
        <v>9174</v>
      </c>
    </row>
    <row r="330" spans="1:8" x14ac:dyDescent="0.25">
      <c r="A330" s="164" t="str">
        <f t="shared" si="5"/>
        <v>Haute MatsiatraAmbalavaoIarintsena</v>
      </c>
      <c r="B330" s="165" t="s">
        <v>1034</v>
      </c>
      <c r="C330" s="165" t="s">
        <v>8908</v>
      </c>
      <c r="D330" s="165" t="s">
        <v>1035</v>
      </c>
      <c r="E330" s="165" t="s">
        <v>8909</v>
      </c>
      <c r="F330" s="165" t="s">
        <v>1205</v>
      </c>
      <c r="G330" s="165" t="s">
        <v>1042</v>
      </c>
      <c r="H330" s="165" t="s">
        <v>9175</v>
      </c>
    </row>
    <row r="331" spans="1:8" x14ac:dyDescent="0.25">
      <c r="A331" s="164" t="str">
        <f t="shared" si="5"/>
        <v>Haute MatsiatraAmbalavaoAmbohimandroso</v>
      </c>
      <c r="B331" s="165" t="s">
        <v>1034</v>
      </c>
      <c r="C331" s="165" t="s">
        <v>8908</v>
      </c>
      <c r="D331" s="165" t="s">
        <v>1035</v>
      </c>
      <c r="E331" s="165" t="s">
        <v>8909</v>
      </c>
      <c r="F331" s="165" t="s">
        <v>1205</v>
      </c>
      <c r="G331" s="165" t="s">
        <v>705</v>
      </c>
      <c r="H331" s="165" t="s">
        <v>9176</v>
      </c>
    </row>
    <row r="332" spans="1:8" x14ac:dyDescent="0.25">
      <c r="A332" s="164" t="str">
        <f t="shared" si="5"/>
        <v>Haute MatsiatraAmbalavaoAndrainjato</v>
      </c>
      <c r="B332" s="165" t="s">
        <v>1034</v>
      </c>
      <c r="C332" s="165" t="s">
        <v>8908</v>
      </c>
      <c r="D332" s="165" t="s">
        <v>1035</v>
      </c>
      <c r="E332" s="165" t="s">
        <v>8909</v>
      </c>
      <c r="F332" s="165" t="s">
        <v>1205</v>
      </c>
      <c r="G332" s="165" t="s">
        <v>1039</v>
      </c>
      <c r="H332" s="165" t="s">
        <v>9177</v>
      </c>
    </row>
    <row r="333" spans="1:8" x14ac:dyDescent="0.25">
      <c r="A333" s="164" t="str">
        <f t="shared" si="5"/>
        <v>Haute MatsiatraAmbalavaoAnjoma</v>
      </c>
      <c r="B333" s="165" t="s">
        <v>1034</v>
      </c>
      <c r="C333" s="165" t="s">
        <v>8908</v>
      </c>
      <c r="D333" s="165" t="s">
        <v>1035</v>
      </c>
      <c r="E333" s="165" t="s">
        <v>8909</v>
      </c>
      <c r="F333" s="165" t="s">
        <v>1205</v>
      </c>
      <c r="G333" s="165" t="s">
        <v>955</v>
      </c>
      <c r="H333" s="165" t="s">
        <v>9178</v>
      </c>
    </row>
    <row r="334" spans="1:8" x14ac:dyDescent="0.25">
      <c r="A334" s="164" t="str">
        <f t="shared" si="5"/>
        <v>Haute MatsiatraAmbalavaoKirano</v>
      </c>
      <c r="B334" s="165" t="s">
        <v>1034</v>
      </c>
      <c r="C334" s="165" t="s">
        <v>8908</v>
      </c>
      <c r="D334" s="165" t="s">
        <v>1035</v>
      </c>
      <c r="E334" s="165" t="s">
        <v>8909</v>
      </c>
      <c r="F334" s="165" t="s">
        <v>1205</v>
      </c>
      <c r="G334" s="165" t="s">
        <v>1043</v>
      </c>
      <c r="H334" s="165" t="s">
        <v>9179</v>
      </c>
    </row>
    <row r="335" spans="1:8" x14ac:dyDescent="0.25">
      <c r="A335" s="164" t="str">
        <f t="shared" si="5"/>
        <v>Haute MatsiatraAmbalavaoSendrisoa</v>
      </c>
      <c r="B335" s="165" t="s">
        <v>1034</v>
      </c>
      <c r="C335" s="165" t="s">
        <v>8908</v>
      </c>
      <c r="D335" s="165" t="s">
        <v>1035</v>
      </c>
      <c r="E335" s="165" t="s">
        <v>8909</v>
      </c>
      <c r="F335" s="165" t="s">
        <v>1205</v>
      </c>
      <c r="G335" s="165" t="s">
        <v>1047</v>
      </c>
      <c r="H335" s="165" t="s">
        <v>9180</v>
      </c>
    </row>
    <row r="336" spans="1:8" x14ac:dyDescent="0.25">
      <c r="A336" s="164" t="str">
        <f t="shared" si="5"/>
        <v>Haute MatsiatraAmbalavaoBesoa</v>
      </c>
      <c r="B336" s="165" t="s">
        <v>1034</v>
      </c>
      <c r="C336" s="165" t="s">
        <v>8908</v>
      </c>
      <c r="D336" s="165" t="s">
        <v>1035</v>
      </c>
      <c r="E336" s="165" t="s">
        <v>8909</v>
      </c>
      <c r="F336" s="165" t="s">
        <v>1205</v>
      </c>
      <c r="G336" s="165" t="s">
        <v>1041</v>
      </c>
      <c r="H336" s="165" t="s">
        <v>9181</v>
      </c>
    </row>
    <row r="337" spans="1:8" x14ac:dyDescent="0.25">
      <c r="A337" s="164" t="str">
        <f t="shared" si="5"/>
        <v>Haute MatsiatraAmbalavaoMahazony</v>
      </c>
      <c r="B337" s="165" t="s">
        <v>1034</v>
      </c>
      <c r="C337" s="165" t="s">
        <v>8908</v>
      </c>
      <c r="D337" s="165" t="s">
        <v>1035</v>
      </c>
      <c r="E337" s="165" t="s">
        <v>8909</v>
      </c>
      <c r="F337" s="165" t="s">
        <v>1205</v>
      </c>
      <c r="G337" s="165" t="s">
        <v>1044</v>
      </c>
      <c r="H337" s="165" t="s">
        <v>9182</v>
      </c>
    </row>
    <row r="338" spans="1:8" x14ac:dyDescent="0.25">
      <c r="A338" s="164" t="str">
        <f t="shared" si="5"/>
        <v>Haute MatsiatraAmbalavaoAmbinanindovoka</v>
      </c>
      <c r="B338" s="165" t="s">
        <v>1034</v>
      </c>
      <c r="C338" s="165" t="s">
        <v>8908</v>
      </c>
      <c r="D338" s="165" t="s">
        <v>1035</v>
      </c>
      <c r="E338" s="165" t="s">
        <v>8909</v>
      </c>
      <c r="F338" s="165" t="s">
        <v>1205</v>
      </c>
      <c r="G338" s="165" t="s">
        <v>1036</v>
      </c>
      <c r="H338" s="165" t="s">
        <v>9183</v>
      </c>
    </row>
    <row r="339" spans="1:8" x14ac:dyDescent="0.25">
      <c r="A339" s="164" t="str">
        <f t="shared" si="5"/>
        <v>Haute MatsiatraAmbalavaoAnkaramena</v>
      </c>
      <c r="B339" s="165" t="s">
        <v>1034</v>
      </c>
      <c r="C339" s="165" t="s">
        <v>8908</v>
      </c>
      <c r="D339" s="165" t="s">
        <v>1035</v>
      </c>
      <c r="E339" s="165" t="s">
        <v>8909</v>
      </c>
      <c r="F339" s="165" t="s">
        <v>1205</v>
      </c>
      <c r="G339" s="165" t="s">
        <v>1040</v>
      </c>
      <c r="H339" s="165" t="s">
        <v>9184</v>
      </c>
    </row>
    <row r="340" spans="1:8" x14ac:dyDescent="0.25">
      <c r="A340" s="164" t="str">
        <f t="shared" si="5"/>
        <v>Haute MatsiatraAmbalavaoAmbinaniroa</v>
      </c>
      <c r="B340" s="165" t="s">
        <v>1034</v>
      </c>
      <c r="C340" s="165" t="s">
        <v>8908</v>
      </c>
      <c r="D340" s="165" t="s">
        <v>1035</v>
      </c>
      <c r="E340" s="165" t="s">
        <v>8909</v>
      </c>
      <c r="F340" s="165" t="s">
        <v>1205</v>
      </c>
      <c r="G340" s="165" t="s">
        <v>1037</v>
      </c>
      <c r="H340" s="165" t="s">
        <v>9185</v>
      </c>
    </row>
    <row r="341" spans="1:8" x14ac:dyDescent="0.25">
      <c r="A341" s="164" t="str">
        <f t="shared" si="5"/>
        <v>Haute MatsiatraAmbalavaoAmbohimahamasina</v>
      </c>
      <c r="B341" s="165" t="s">
        <v>1034</v>
      </c>
      <c r="C341" s="165" t="s">
        <v>8908</v>
      </c>
      <c r="D341" s="165" t="s">
        <v>1035</v>
      </c>
      <c r="E341" s="165" t="s">
        <v>8909</v>
      </c>
      <c r="F341" s="165" t="s">
        <v>1205</v>
      </c>
      <c r="G341" s="165" t="s">
        <v>1038</v>
      </c>
      <c r="H341" s="165" t="s">
        <v>9186</v>
      </c>
    </row>
    <row r="342" spans="1:8" x14ac:dyDescent="0.25">
      <c r="A342" s="164" t="str">
        <f t="shared" si="5"/>
        <v>Haute MatsiatraAmbalavaoMiarinarivo</v>
      </c>
      <c r="B342" s="165" t="s">
        <v>1034</v>
      </c>
      <c r="C342" s="165" t="s">
        <v>8908</v>
      </c>
      <c r="D342" s="165" t="s">
        <v>1035</v>
      </c>
      <c r="E342" s="165" t="s">
        <v>8909</v>
      </c>
      <c r="F342" s="165" t="s">
        <v>1205</v>
      </c>
      <c r="G342" s="165" t="s">
        <v>1046</v>
      </c>
      <c r="H342" s="165" t="s">
        <v>9187</v>
      </c>
    </row>
    <row r="343" spans="1:8" x14ac:dyDescent="0.25">
      <c r="A343" s="164" t="str">
        <f t="shared" si="5"/>
        <v>Haute MatsiatraAmbalavaoVohitsaoka</v>
      </c>
      <c r="B343" s="165" t="s">
        <v>1034</v>
      </c>
      <c r="C343" s="165" t="s">
        <v>8908</v>
      </c>
      <c r="D343" s="165" t="s">
        <v>1035</v>
      </c>
      <c r="E343" s="165" t="s">
        <v>8909</v>
      </c>
      <c r="F343" s="165" t="s">
        <v>1205</v>
      </c>
      <c r="G343" s="165" t="s">
        <v>1048</v>
      </c>
      <c r="H343" s="165" t="s">
        <v>9188</v>
      </c>
    </row>
    <row r="344" spans="1:8" x14ac:dyDescent="0.25">
      <c r="A344" s="164" t="str">
        <f t="shared" si="5"/>
        <v>Haute MatsiatraAmbohimahasoaAnkerana</v>
      </c>
      <c r="B344" s="165" t="s">
        <v>1034</v>
      </c>
      <c r="C344" s="165" t="s">
        <v>8908</v>
      </c>
      <c r="D344" s="165" t="s">
        <v>1049</v>
      </c>
      <c r="E344" s="165" t="s">
        <v>8911</v>
      </c>
      <c r="F344" s="165" t="s">
        <v>1205</v>
      </c>
      <c r="G344" s="165" t="s">
        <v>1055</v>
      </c>
      <c r="H344" s="165" t="s">
        <v>9189</v>
      </c>
    </row>
    <row r="345" spans="1:8" x14ac:dyDescent="0.25">
      <c r="A345" s="164" t="str">
        <f t="shared" si="5"/>
        <v>Haute MatsiatraAmbohimahasoaManandroy</v>
      </c>
      <c r="B345" s="165" t="s">
        <v>1034</v>
      </c>
      <c r="C345" s="165" t="s">
        <v>8908</v>
      </c>
      <c r="D345" s="165" t="s">
        <v>1049</v>
      </c>
      <c r="E345" s="165" t="s">
        <v>8911</v>
      </c>
      <c r="F345" s="165" t="s">
        <v>1205</v>
      </c>
      <c r="G345" s="165" t="s">
        <v>1060</v>
      </c>
      <c r="H345" s="165" t="s">
        <v>9190</v>
      </c>
    </row>
    <row r="346" spans="1:8" x14ac:dyDescent="0.25">
      <c r="A346" s="164" t="str">
        <f t="shared" si="5"/>
        <v>Haute MatsiatraAmbohimahasoaAmbalakindresy</v>
      </c>
      <c r="B346" s="165" t="s">
        <v>1034</v>
      </c>
      <c r="C346" s="165" t="s">
        <v>8908</v>
      </c>
      <c r="D346" s="165" t="s">
        <v>1049</v>
      </c>
      <c r="E346" s="165" t="s">
        <v>8911</v>
      </c>
      <c r="F346" s="165" t="s">
        <v>1205</v>
      </c>
      <c r="G346" s="165" t="s">
        <v>1050</v>
      </c>
      <c r="H346" s="165" t="s">
        <v>9191</v>
      </c>
    </row>
    <row r="347" spans="1:8" x14ac:dyDescent="0.25">
      <c r="A347" s="164" t="str">
        <f t="shared" si="5"/>
        <v>Haute MatsiatraAmbohimahasoaAnkafina Tsarafidy</v>
      </c>
      <c r="B347" s="165" t="s">
        <v>1034</v>
      </c>
      <c r="C347" s="165" t="s">
        <v>8908</v>
      </c>
      <c r="D347" s="165" t="s">
        <v>1049</v>
      </c>
      <c r="E347" s="165" t="s">
        <v>8911</v>
      </c>
      <c r="F347" s="165" t="s">
        <v>1205</v>
      </c>
      <c r="G347" s="165" t="s">
        <v>1054</v>
      </c>
      <c r="H347" s="165" t="s">
        <v>9192</v>
      </c>
    </row>
    <row r="348" spans="1:8" x14ac:dyDescent="0.25">
      <c r="A348" s="164" t="str">
        <f t="shared" si="5"/>
        <v>Haute MatsiatraAmbohimahasoaSahave</v>
      </c>
      <c r="B348" s="165" t="s">
        <v>1034</v>
      </c>
      <c r="C348" s="165" t="s">
        <v>8908</v>
      </c>
      <c r="D348" s="165" t="s">
        <v>1049</v>
      </c>
      <c r="E348" s="165" t="s">
        <v>8911</v>
      </c>
      <c r="F348" s="165" t="s">
        <v>1205</v>
      </c>
      <c r="G348" s="165" t="s">
        <v>1062</v>
      </c>
      <c r="H348" s="165" t="s">
        <v>9193</v>
      </c>
    </row>
    <row r="349" spans="1:8" x14ac:dyDescent="0.25">
      <c r="A349" s="164" t="str">
        <f t="shared" si="5"/>
        <v>Haute MatsiatraAmbohimahasoaMorafeno</v>
      </c>
      <c r="B349" s="165" t="s">
        <v>1034</v>
      </c>
      <c r="C349" s="165" t="s">
        <v>8908</v>
      </c>
      <c r="D349" s="165" t="s">
        <v>1049</v>
      </c>
      <c r="E349" s="165" t="s">
        <v>8911</v>
      </c>
      <c r="F349" s="165" t="s">
        <v>1205</v>
      </c>
      <c r="G349" s="165" t="s">
        <v>555</v>
      </c>
      <c r="H349" s="165" t="s">
        <v>9194</v>
      </c>
    </row>
    <row r="350" spans="1:8" x14ac:dyDescent="0.25">
      <c r="A350" s="164" t="str">
        <f t="shared" si="5"/>
        <v>Haute MatsiatraAmbohimahasoaIkalalao</v>
      </c>
      <c r="B350" s="165" t="s">
        <v>1034</v>
      </c>
      <c r="C350" s="165" t="s">
        <v>8908</v>
      </c>
      <c r="D350" s="165" t="s">
        <v>1049</v>
      </c>
      <c r="E350" s="165" t="s">
        <v>8911</v>
      </c>
      <c r="F350" s="165" t="s">
        <v>1205</v>
      </c>
      <c r="G350" s="165" t="s">
        <v>1058</v>
      </c>
      <c r="H350" s="165" t="s">
        <v>9195</v>
      </c>
    </row>
    <row r="351" spans="1:8" x14ac:dyDescent="0.25">
      <c r="A351" s="164" t="str">
        <f t="shared" si="5"/>
        <v>Haute MatsiatraAmbohimahasoaVohiposa</v>
      </c>
      <c r="B351" s="165" t="s">
        <v>1034</v>
      </c>
      <c r="C351" s="165" t="s">
        <v>8908</v>
      </c>
      <c r="D351" s="165" t="s">
        <v>1049</v>
      </c>
      <c r="E351" s="165" t="s">
        <v>8911</v>
      </c>
      <c r="F351" s="165" t="s">
        <v>1205</v>
      </c>
      <c r="G351" s="165" t="s">
        <v>1063</v>
      </c>
      <c r="H351" s="165" t="s">
        <v>9196</v>
      </c>
    </row>
    <row r="352" spans="1:8" x14ac:dyDescent="0.25">
      <c r="A352" s="164" t="str">
        <f t="shared" si="5"/>
        <v>Haute MatsiatraAmbohimahasoaAmbatosoa</v>
      </c>
      <c r="B352" s="165" t="s">
        <v>1034</v>
      </c>
      <c r="C352" s="165" t="s">
        <v>8908</v>
      </c>
      <c r="D352" s="165" t="s">
        <v>1049</v>
      </c>
      <c r="E352" s="165" t="s">
        <v>8911</v>
      </c>
      <c r="F352" s="165" t="s">
        <v>1205</v>
      </c>
      <c r="G352" s="165" t="s">
        <v>1051</v>
      </c>
      <c r="H352" s="165" t="s">
        <v>9197</v>
      </c>
    </row>
    <row r="353" spans="1:8" x14ac:dyDescent="0.25">
      <c r="A353" s="164" t="str">
        <f t="shared" si="5"/>
        <v>Haute MatsiatraAmbohimahasoaIsaka</v>
      </c>
      <c r="B353" s="165" t="s">
        <v>1034</v>
      </c>
      <c r="C353" s="165" t="s">
        <v>8908</v>
      </c>
      <c r="D353" s="165" t="s">
        <v>1049</v>
      </c>
      <c r="E353" s="165" t="s">
        <v>8911</v>
      </c>
      <c r="F353" s="165" t="s">
        <v>1205</v>
      </c>
      <c r="G353" s="165" t="s">
        <v>1059</v>
      </c>
      <c r="H353" s="165" t="s">
        <v>9198</v>
      </c>
    </row>
    <row r="354" spans="1:8" x14ac:dyDescent="0.25">
      <c r="A354" s="164" t="str">
        <f t="shared" si="5"/>
        <v>Haute MatsiatraAmbohimahasoaVohitrarivo</v>
      </c>
      <c r="B354" s="165" t="s">
        <v>1034</v>
      </c>
      <c r="C354" s="165" t="s">
        <v>8908</v>
      </c>
      <c r="D354" s="165" t="s">
        <v>1049</v>
      </c>
      <c r="E354" s="165" t="s">
        <v>8911</v>
      </c>
      <c r="F354" s="165" t="s">
        <v>1205</v>
      </c>
      <c r="G354" s="165" t="s">
        <v>1064</v>
      </c>
      <c r="H354" s="165" t="s">
        <v>9199</v>
      </c>
    </row>
    <row r="355" spans="1:8" x14ac:dyDescent="0.25">
      <c r="A355" s="164" t="str">
        <f t="shared" si="5"/>
        <v>Haute MatsiatraAmbohimahasoaAmbohinamboarina</v>
      </c>
      <c r="B355" s="165" t="s">
        <v>1034</v>
      </c>
      <c r="C355" s="165" t="s">
        <v>8908</v>
      </c>
      <c r="D355" s="165" t="s">
        <v>1049</v>
      </c>
      <c r="E355" s="165" t="s">
        <v>8911</v>
      </c>
      <c r="F355" s="165" t="s">
        <v>1205</v>
      </c>
      <c r="G355" s="165" t="s">
        <v>1052</v>
      </c>
      <c r="H355" s="165" t="s">
        <v>9200</v>
      </c>
    </row>
    <row r="356" spans="1:8" x14ac:dyDescent="0.25">
      <c r="A356" s="164" t="str">
        <f t="shared" si="5"/>
        <v>Haute MatsiatraAmbohimahasoaSahatona</v>
      </c>
      <c r="B356" s="165" t="s">
        <v>1034</v>
      </c>
      <c r="C356" s="165" t="s">
        <v>8908</v>
      </c>
      <c r="D356" s="165" t="s">
        <v>1049</v>
      </c>
      <c r="E356" s="165" t="s">
        <v>8911</v>
      </c>
      <c r="F356" s="165" t="s">
        <v>1205</v>
      </c>
      <c r="G356" s="165" t="s">
        <v>1061</v>
      </c>
      <c r="H356" s="165" t="s">
        <v>9201</v>
      </c>
    </row>
    <row r="357" spans="1:8" x14ac:dyDescent="0.25">
      <c r="A357" s="164" t="str">
        <f t="shared" si="5"/>
        <v>Haute MatsiatraAmbohimahasoaCamp Robin</v>
      </c>
      <c r="B357" s="165" t="s">
        <v>1034</v>
      </c>
      <c r="C357" s="165" t="s">
        <v>8908</v>
      </c>
      <c r="D357" s="165" t="s">
        <v>1049</v>
      </c>
      <c r="E357" s="165" t="s">
        <v>8911</v>
      </c>
      <c r="F357" s="165" t="s">
        <v>1205</v>
      </c>
      <c r="G357" s="165" t="s">
        <v>1057</v>
      </c>
      <c r="H357" s="165" t="s">
        <v>9202</v>
      </c>
    </row>
    <row r="358" spans="1:8" x14ac:dyDescent="0.25">
      <c r="A358" s="164" t="str">
        <f t="shared" si="5"/>
        <v>Haute MatsiatraAmbohimahasoaBefeta</v>
      </c>
      <c r="B358" s="165" t="s">
        <v>1034</v>
      </c>
      <c r="C358" s="165" t="s">
        <v>8908</v>
      </c>
      <c r="D358" s="165" t="s">
        <v>1049</v>
      </c>
      <c r="E358" s="165" t="s">
        <v>8911</v>
      </c>
      <c r="F358" s="165" t="s">
        <v>1205</v>
      </c>
      <c r="G358" s="165" t="s">
        <v>1056</v>
      </c>
      <c r="H358" s="165" t="s">
        <v>9203</v>
      </c>
    </row>
    <row r="359" spans="1:8" x14ac:dyDescent="0.25">
      <c r="A359" s="164" t="str">
        <f t="shared" si="5"/>
        <v>Haute MatsiatraAmbohimahasoaFiadanana</v>
      </c>
      <c r="B359" s="165" t="s">
        <v>1034</v>
      </c>
      <c r="C359" s="165" t="s">
        <v>8908</v>
      </c>
      <c r="D359" s="165" t="s">
        <v>1049</v>
      </c>
      <c r="E359" s="165" t="s">
        <v>8911</v>
      </c>
      <c r="F359" s="165" t="s">
        <v>1205</v>
      </c>
      <c r="G359" s="165" t="s">
        <v>577</v>
      </c>
      <c r="H359" s="165" t="s">
        <v>9204</v>
      </c>
    </row>
    <row r="360" spans="1:8" x14ac:dyDescent="0.25">
      <c r="A360" s="164" t="str">
        <f t="shared" si="5"/>
        <v>Haute MatsiatraIkalamavonyIkalamavony</v>
      </c>
      <c r="B360" s="165" t="s">
        <v>1034</v>
      </c>
      <c r="C360" s="165" t="s">
        <v>8908</v>
      </c>
      <c r="D360" s="165" t="s">
        <v>1073</v>
      </c>
      <c r="E360" s="165" t="s">
        <v>9205</v>
      </c>
      <c r="F360" s="165" t="s">
        <v>1205</v>
      </c>
      <c r="G360" s="165" t="s">
        <v>1073</v>
      </c>
      <c r="H360" s="165" t="s">
        <v>9206</v>
      </c>
    </row>
    <row r="361" spans="1:8" x14ac:dyDescent="0.25">
      <c r="A361" s="164" t="str">
        <f t="shared" si="5"/>
        <v>Haute MatsiatraIkalamavonyMangidy</v>
      </c>
      <c r="B361" s="165" t="s">
        <v>1034</v>
      </c>
      <c r="C361" s="165" t="s">
        <v>8908</v>
      </c>
      <c r="D361" s="165" t="s">
        <v>1073</v>
      </c>
      <c r="E361" s="165" t="s">
        <v>9205</v>
      </c>
      <c r="F361" s="165" t="s">
        <v>1205</v>
      </c>
      <c r="G361" s="165" t="s">
        <v>1076</v>
      </c>
      <c r="H361" s="165" t="s">
        <v>9207</v>
      </c>
    </row>
    <row r="362" spans="1:8" x14ac:dyDescent="0.25">
      <c r="A362" s="164" t="str">
        <f t="shared" si="5"/>
        <v>Haute MatsiatraIkalamavonySolila</v>
      </c>
      <c r="B362" s="165" t="s">
        <v>1034</v>
      </c>
      <c r="C362" s="165" t="s">
        <v>8908</v>
      </c>
      <c r="D362" s="165" t="s">
        <v>1073</v>
      </c>
      <c r="E362" s="165" t="s">
        <v>9205</v>
      </c>
      <c r="F362" s="165" t="s">
        <v>1205</v>
      </c>
      <c r="G362" s="165" t="s">
        <v>1077</v>
      </c>
      <c r="H362" s="165" t="s">
        <v>9208</v>
      </c>
    </row>
    <row r="363" spans="1:8" x14ac:dyDescent="0.25">
      <c r="A363" s="164" t="str">
        <f t="shared" si="5"/>
        <v>Haute MatsiatraIkalamavonyAmbatomainty</v>
      </c>
      <c r="B363" s="165" t="s">
        <v>1034</v>
      </c>
      <c r="C363" s="165" t="s">
        <v>8908</v>
      </c>
      <c r="D363" s="165" t="s">
        <v>1073</v>
      </c>
      <c r="E363" s="165" t="s">
        <v>9205</v>
      </c>
      <c r="F363" s="165" t="s">
        <v>1205</v>
      </c>
      <c r="G363" s="165" t="s">
        <v>1074</v>
      </c>
      <c r="H363" s="165" t="s">
        <v>9209</v>
      </c>
    </row>
    <row r="364" spans="1:8" x14ac:dyDescent="0.25">
      <c r="A364" s="164" t="str">
        <f t="shared" si="5"/>
        <v>Haute MatsiatraIkalamavonyFitampito</v>
      </c>
      <c r="B364" s="165" t="s">
        <v>1034</v>
      </c>
      <c r="C364" s="165" t="s">
        <v>8908</v>
      </c>
      <c r="D364" s="165" t="s">
        <v>1073</v>
      </c>
      <c r="E364" s="165" t="s">
        <v>9205</v>
      </c>
      <c r="F364" s="165" t="s">
        <v>1205</v>
      </c>
      <c r="G364" s="165" t="s">
        <v>1075</v>
      </c>
      <c r="H364" s="165" t="s">
        <v>9210</v>
      </c>
    </row>
    <row r="365" spans="1:8" x14ac:dyDescent="0.25">
      <c r="A365" s="164" t="str">
        <f t="shared" si="5"/>
        <v>Haute MatsiatraIkalamavonyTanamarina Sakay</v>
      </c>
      <c r="B365" s="165" t="s">
        <v>1034</v>
      </c>
      <c r="C365" s="165" t="s">
        <v>8908</v>
      </c>
      <c r="D365" s="165" t="s">
        <v>1073</v>
      </c>
      <c r="E365" s="165" t="s">
        <v>9205</v>
      </c>
      <c r="F365" s="165" t="s">
        <v>1205</v>
      </c>
      <c r="G365" s="165" t="s">
        <v>1079</v>
      </c>
      <c r="H365" s="165" t="s">
        <v>9211</v>
      </c>
    </row>
    <row r="366" spans="1:8" x14ac:dyDescent="0.25">
      <c r="A366" s="164" t="str">
        <f t="shared" si="5"/>
        <v>Haute MatsiatraIkalamavonyTsitondroina</v>
      </c>
      <c r="B366" s="165" t="s">
        <v>1034</v>
      </c>
      <c r="C366" s="165" t="s">
        <v>8908</v>
      </c>
      <c r="D366" s="165" t="s">
        <v>1073</v>
      </c>
      <c r="E366" s="165" t="s">
        <v>9205</v>
      </c>
      <c r="F366" s="165" t="s">
        <v>1205</v>
      </c>
      <c r="G366" s="165" t="s">
        <v>1080</v>
      </c>
      <c r="H366" s="165" t="s">
        <v>9212</v>
      </c>
    </row>
    <row r="367" spans="1:8" x14ac:dyDescent="0.25">
      <c r="A367" s="164" t="str">
        <f t="shared" si="5"/>
        <v>Haute MatsiatraIkalamavonyTanamarina Bekisopa</v>
      </c>
      <c r="B367" s="165" t="s">
        <v>1034</v>
      </c>
      <c r="C367" s="165" t="s">
        <v>8908</v>
      </c>
      <c r="D367" s="165" t="s">
        <v>1073</v>
      </c>
      <c r="E367" s="165" t="s">
        <v>9205</v>
      </c>
      <c r="F367" s="165" t="s">
        <v>1205</v>
      </c>
      <c r="G367" s="165" t="s">
        <v>1078</v>
      </c>
      <c r="H367" s="165" t="s">
        <v>9213</v>
      </c>
    </row>
    <row r="368" spans="1:8" x14ac:dyDescent="0.25">
      <c r="A368" s="164" t="str">
        <f t="shared" si="5"/>
        <v>Haute MatsiatraLalanginaAndrainjato Centre</v>
      </c>
      <c r="B368" s="165" t="s">
        <v>1034</v>
      </c>
      <c r="C368" s="165" t="s">
        <v>8908</v>
      </c>
      <c r="D368" s="165" t="s">
        <v>1092</v>
      </c>
      <c r="E368" s="165" t="s">
        <v>9214</v>
      </c>
      <c r="F368" s="165" t="s">
        <v>1205</v>
      </c>
      <c r="G368" s="165" t="s">
        <v>1097</v>
      </c>
      <c r="H368" s="165" t="s">
        <v>9215</v>
      </c>
    </row>
    <row r="369" spans="1:8" x14ac:dyDescent="0.25">
      <c r="A369" s="164" t="str">
        <f t="shared" si="5"/>
        <v>Haute MatsiatraLalanginaAndrainjato Est</v>
      </c>
      <c r="B369" s="165" t="s">
        <v>1034</v>
      </c>
      <c r="C369" s="165" t="s">
        <v>8908</v>
      </c>
      <c r="D369" s="165" t="s">
        <v>1092</v>
      </c>
      <c r="E369" s="165" t="s">
        <v>9214</v>
      </c>
      <c r="F369" s="165" t="s">
        <v>1205</v>
      </c>
      <c r="G369" s="165" t="s">
        <v>1098</v>
      </c>
      <c r="H369" s="165" t="s">
        <v>9216</v>
      </c>
    </row>
    <row r="370" spans="1:8" x14ac:dyDescent="0.25">
      <c r="A370" s="164" t="str">
        <f t="shared" si="5"/>
        <v>Haute MatsiatraLalanginaAmbalakely</v>
      </c>
      <c r="B370" s="165" t="s">
        <v>1034</v>
      </c>
      <c r="C370" s="165" t="s">
        <v>8908</v>
      </c>
      <c r="D370" s="165" t="s">
        <v>1092</v>
      </c>
      <c r="E370" s="165" t="s">
        <v>9214</v>
      </c>
      <c r="F370" s="165" t="s">
        <v>1205</v>
      </c>
      <c r="G370" s="165" t="s">
        <v>1095</v>
      </c>
      <c r="H370" s="165" t="s">
        <v>9217</v>
      </c>
    </row>
    <row r="371" spans="1:8" x14ac:dyDescent="0.25">
      <c r="A371" s="164" t="str">
        <f t="shared" si="5"/>
        <v>Haute MatsiatraLalanginaIvoamba</v>
      </c>
      <c r="B371" s="165" t="s">
        <v>1034</v>
      </c>
      <c r="C371" s="165" t="s">
        <v>8908</v>
      </c>
      <c r="D371" s="165" t="s">
        <v>1092</v>
      </c>
      <c r="E371" s="165" t="s">
        <v>9214</v>
      </c>
      <c r="F371" s="165" t="s">
        <v>1205</v>
      </c>
      <c r="G371" s="165" t="s">
        <v>1102</v>
      </c>
      <c r="H371" s="165" t="s">
        <v>9218</v>
      </c>
    </row>
    <row r="372" spans="1:8" x14ac:dyDescent="0.25">
      <c r="A372" s="164" t="str">
        <f t="shared" si="5"/>
        <v>Haute MatsiatraLalanginaTaindambo</v>
      </c>
      <c r="B372" s="165" t="s">
        <v>1034</v>
      </c>
      <c r="C372" s="165" t="s">
        <v>8908</v>
      </c>
      <c r="D372" s="165" t="s">
        <v>1092</v>
      </c>
      <c r="E372" s="165" t="s">
        <v>9214</v>
      </c>
      <c r="F372" s="165" t="s">
        <v>1205</v>
      </c>
      <c r="G372" s="165" t="s">
        <v>1105</v>
      </c>
      <c r="H372" s="165" t="s">
        <v>9219</v>
      </c>
    </row>
    <row r="373" spans="1:8" x14ac:dyDescent="0.25">
      <c r="A373" s="164" t="str">
        <f t="shared" si="5"/>
        <v>Haute MatsiatraLalanginaMahatsinjony</v>
      </c>
      <c r="B373" s="165" t="s">
        <v>1034</v>
      </c>
      <c r="C373" s="165" t="s">
        <v>8908</v>
      </c>
      <c r="D373" s="165" t="s">
        <v>1092</v>
      </c>
      <c r="E373" s="165" t="s">
        <v>9214</v>
      </c>
      <c r="F373" s="165" t="s">
        <v>1205</v>
      </c>
      <c r="G373" s="165" t="s">
        <v>1103</v>
      </c>
      <c r="H373" s="165" t="s">
        <v>9220</v>
      </c>
    </row>
    <row r="374" spans="1:8" x14ac:dyDescent="0.25">
      <c r="A374" s="164" t="str">
        <f t="shared" si="5"/>
        <v>Haute MatsiatraLalanginaSahambavy</v>
      </c>
      <c r="B374" s="165" t="s">
        <v>1034</v>
      </c>
      <c r="C374" s="165" t="s">
        <v>8908</v>
      </c>
      <c r="D374" s="165" t="s">
        <v>1092</v>
      </c>
      <c r="E374" s="165" t="s">
        <v>9214</v>
      </c>
      <c r="F374" s="165" t="s">
        <v>1205</v>
      </c>
      <c r="G374" s="165" t="s">
        <v>1104</v>
      </c>
      <c r="H374" s="165" t="s">
        <v>9221</v>
      </c>
    </row>
    <row r="375" spans="1:8" x14ac:dyDescent="0.25">
      <c r="A375" s="164" t="str">
        <f t="shared" si="5"/>
        <v>Haute MatsiatraLalanginaAmbalamahasoa</v>
      </c>
      <c r="B375" s="165" t="s">
        <v>1034</v>
      </c>
      <c r="C375" s="165" t="s">
        <v>8908</v>
      </c>
      <c r="D375" s="165" t="s">
        <v>1092</v>
      </c>
      <c r="E375" s="165" t="s">
        <v>9214</v>
      </c>
      <c r="F375" s="165" t="s">
        <v>1205</v>
      </c>
      <c r="G375" s="165" t="s">
        <v>1096</v>
      </c>
      <c r="H375" s="165" t="s">
        <v>9222</v>
      </c>
    </row>
    <row r="376" spans="1:8" x14ac:dyDescent="0.25">
      <c r="A376" s="164" t="str">
        <f t="shared" si="5"/>
        <v>Haute MatsiatraLalanginaAlakamisy Ambohimaha</v>
      </c>
      <c r="B376" s="165" t="s">
        <v>1034</v>
      </c>
      <c r="C376" s="165" t="s">
        <v>8908</v>
      </c>
      <c r="D376" s="165" t="s">
        <v>1092</v>
      </c>
      <c r="E376" s="165" t="s">
        <v>9214</v>
      </c>
      <c r="F376" s="165" t="s">
        <v>1205</v>
      </c>
      <c r="G376" s="165" t="s">
        <v>1093</v>
      </c>
      <c r="H376" s="165" t="s">
        <v>9223</v>
      </c>
    </row>
    <row r="377" spans="1:8" x14ac:dyDescent="0.25">
      <c r="A377" s="164" t="str">
        <f t="shared" si="5"/>
        <v>Haute MatsiatraLalanginaAndroy</v>
      </c>
      <c r="B377" s="165" t="s">
        <v>1034</v>
      </c>
      <c r="C377" s="165" t="s">
        <v>8908</v>
      </c>
      <c r="D377" s="165" t="s">
        <v>1092</v>
      </c>
      <c r="E377" s="165" t="s">
        <v>9214</v>
      </c>
      <c r="F377" s="165" t="s">
        <v>1205</v>
      </c>
      <c r="G377" s="165" t="s">
        <v>1099</v>
      </c>
      <c r="H377" s="165" t="s">
        <v>9224</v>
      </c>
    </row>
    <row r="378" spans="1:8" x14ac:dyDescent="0.25">
      <c r="A378" s="164" t="str">
        <f t="shared" si="5"/>
        <v>Haute MatsiatraLalanginaAlatsinainy Ialamarina</v>
      </c>
      <c r="B378" s="165" t="s">
        <v>1034</v>
      </c>
      <c r="C378" s="165" t="s">
        <v>8908</v>
      </c>
      <c r="D378" s="165" t="s">
        <v>1092</v>
      </c>
      <c r="E378" s="165" t="s">
        <v>9214</v>
      </c>
      <c r="F378" s="165" t="s">
        <v>1205</v>
      </c>
      <c r="G378" s="165" t="s">
        <v>1094</v>
      </c>
      <c r="H378" s="165" t="s">
        <v>9225</v>
      </c>
    </row>
    <row r="379" spans="1:8" x14ac:dyDescent="0.25">
      <c r="A379" s="164" t="str">
        <f t="shared" si="5"/>
        <v>Haute MatsiatraLalanginaFandrandava</v>
      </c>
      <c r="B379" s="165" t="s">
        <v>1034</v>
      </c>
      <c r="C379" s="165" t="s">
        <v>8908</v>
      </c>
      <c r="D379" s="165" t="s">
        <v>1092</v>
      </c>
      <c r="E379" s="165" t="s">
        <v>9214</v>
      </c>
      <c r="F379" s="165" t="s">
        <v>1205</v>
      </c>
      <c r="G379" s="165" t="s">
        <v>1100</v>
      </c>
      <c r="H379" s="165" t="s">
        <v>9226</v>
      </c>
    </row>
    <row r="380" spans="1:8" x14ac:dyDescent="0.25">
      <c r="A380" s="164" t="str">
        <f t="shared" si="5"/>
        <v>Haute MatsiatraLalanginaIalananindro</v>
      </c>
      <c r="B380" s="165" t="s">
        <v>1034</v>
      </c>
      <c r="C380" s="165" t="s">
        <v>8908</v>
      </c>
      <c r="D380" s="165" t="s">
        <v>1092</v>
      </c>
      <c r="E380" s="165" t="s">
        <v>9214</v>
      </c>
      <c r="F380" s="165" t="s">
        <v>1205</v>
      </c>
      <c r="G380" s="165" t="s">
        <v>1101</v>
      </c>
      <c r="H380" s="165" t="s">
        <v>9227</v>
      </c>
    </row>
    <row r="381" spans="1:8" x14ac:dyDescent="0.25">
      <c r="A381" s="164" t="str">
        <f t="shared" si="5"/>
        <v>Haute MatsiatraVohibatoMahasoabe</v>
      </c>
      <c r="B381" s="165" t="s">
        <v>1034</v>
      </c>
      <c r="C381" s="165" t="s">
        <v>8908</v>
      </c>
      <c r="D381" s="165" t="s">
        <v>1106</v>
      </c>
      <c r="E381" s="165" t="s">
        <v>9228</v>
      </c>
      <c r="F381" s="165" t="s">
        <v>1205</v>
      </c>
      <c r="G381" s="165" t="s">
        <v>1113</v>
      </c>
      <c r="H381" s="165" t="s">
        <v>9229</v>
      </c>
    </row>
    <row r="382" spans="1:8" x14ac:dyDescent="0.25">
      <c r="A382" s="164" t="str">
        <f t="shared" si="5"/>
        <v>Haute MatsiatraVohibatoVinanitelo</v>
      </c>
      <c r="B382" s="165" t="s">
        <v>1034</v>
      </c>
      <c r="C382" s="165" t="s">
        <v>8908</v>
      </c>
      <c r="D382" s="165" t="s">
        <v>1106</v>
      </c>
      <c r="E382" s="165" t="s">
        <v>9228</v>
      </c>
      <c r="F382" s="165" t="s">
        <v>1205</v>
      </c>
      <c r="G382" s="165" t="s">
        <v>1117</v>
      </c>
      <c r="H382" s="165" t="s">
        <v>9230</v>
      </c>
    </row>
    <row r="383" spans="1:8" x14ac:dyDescent="0.25">
      <c r="A383" s="164" t="str">
        <f t="shared" si="5"/>
        <v>Haute MatsiatraVohibatoAlakamisy Itenina</v>
      </c>
      <c r="B383" s="165" t="s">
        <v>1034</v>
      </c>
      <c r="C383" s="165" t="s">
        <v>8908</v>
      </c>
      <c r="D383" s="165" t="s">
        <v>1106</v>
      </c>
      <c r="E383" s="165" t="s">
        <v>9228</v>
      </c>
      <c r="F383" s="165" t="s">
        <v>1205</v>
      </c>
      <c r="G383" s="165" t="s">
        <v>1107</v>
      </c>
      <c r="H383" s="165" t="s">
        <v>9231</v>
      </c>
    </row>
    <row r="384" spans="1:8" x14ac:dyDescent="0.25">
      <c r="A384" s="164" t="str">
        <f t="shared" si="5"/>
        <v>Haute MatsiatraVohibatoTalata Ampano</v>
      </c>
      <c r="B384" s="165" t="s">
        <v>1034</v>
      </c>
      <c r="C384" s="165" t="s">
        <v>8908</v>
      </c>
      <c r="D384" s="165" t="s">
        <v>1106</v>
      </c>
      <c r="E384" s="165" t="s">
        <v>9228</v>
      </c>
      <c r="F384" s="165" t="s">
        <v>1205</v>
      </c>
      <c r="G384" s="165" t="s">
        <v>1116</v>
      </c>
      <c r="H384" s="165" t="s">
        <v>9232</v>
      </c>
    </row>
    <row r="385" spans="1:8" x14ac:dyDescent="0.25">
      <c r="A385" s="164" t="str">
        <f t="shared" si="5"/>
        <v>Haute MatsiatraVohibatoIhazoara</v>
      </c>
      <c r="B385" s="165" t="s">
        <v>1034</v>
      </c>
      <c r="C385" s="165" t="s">
        <v>8908</v>
      </c>
      <c r="D385" s="165" t="s">
        <v>1106</v>
      </c>
      <c r="E385" s="165" t="s">
        <v>9228</v>
      </c>
      <c r="F385" s="165" t="s">
        <v>1205</v>
      </c>
      <c r="G385" s="165" t="s">
        <v>1111</v>
      </c>
      <c r="H385" s="165" t="s">
        <v>9233</v>
      </c>
    </row>
    <row r="386" spans="1:8" x14ac:dyDescent="0.25">
      <c r="A386" s="164" t="str">
        <f t="shared" si="5"/>
        <v>Haute MatsiatraVohibatoAnkaromalaza Mifanasoa</v>
      </c>
      <c r="B386" s="165" t="s">
        <v>1034</v>
      </c>
      <c r="C386" s="165" t="s">
        <v>8908</v>
      </c>
      <c r="D386" s="165" t="s">
        <v>1106</v>
      </c>
      <c r="E386" s="165" t="s">
        <v>9228</v>
      </c>
      <c r="F386" s="165" t="s">
        <v>1205</v>
      </c>
      <c r="G386" s="165" t="s">
        <v>1110</v>
      </c>
      <c r="H386" s="165" t="s">
        <v>9234</v>
      </c>
    </row>
    <row r="387" spans="1:8" x14ac:dyDescent="0.25">
      <c r="A387" s="164" t="str">
        <f t="shared" ref="A387:A450" si="6">B387&amp;D387&amp;G387</f>
        <v>Haute MatsiatraVohibatoVohimarina</v>
      </c>
      <c r="B387" s="165" t="s">
        <v>1034</v>
      </c>
      <c r="C387" s="165" t="s">
        <v>8908</v>
      </c>
      <c r="D387" s="165" t="s">
        <v>1106</v>
      </c>
      <c r="E387" s="165" t="s">
        <v>9228</v>
      </c>
      <c r="F387" s="165" t="s">
        <v>1205</v>
      </c>
      <c r="G387" s="165" t="s">
        <v>1119</v>
      </c>
      <c r="H387" s="165" t="s">
        <v>9235</v>
      </c>
    </row>
    <row r="388" spans="1:8" x14ac:dyDescent="0.25">
      <c r="A388" s="164" t="str">
        <f t="shared" si="6"/>
        <v>Haute MatsiatraVohibatoManeva</v>
      </c>
      <c r="B388" s="165" t="s">
        <v>1034</v>
      </c>
      <c r="C388" s="165" t="s">
        <v>8908</v>
      </c>
      <c r="D388" s="165" t="s">
        <v>1106</v>
      </c>
      <c r="E388" s="165" t="s">
        <v>9228</v>
      </c>
      <c r="F388" s="165" t="s">
        <v>1205</v>
      </c>
      <c r="G388" s="165" t="s">
        <v>1114</v>
      </c>
      <c r="H388" s="165" t="s">
        <v>9236</v>
      </c>
    </row>
    <row r="389" spans="1:8" x14ac:dyDescent="0.25">
      <c r="A389" s="164" t="str">
        <f t="shared" si="6"/>
        <v>Haute MatsiatraVohibatoVohitrafeno</v>
      </c>
      <c r="B389" s="165" t="s">
        <v>1034</v>
      </c>
      <c r="C389" s="165" t="s">
        <v>8908</v>
      </c>
      <c r="D389" s="165" t="s">
        <v>1106</v>
      </c>
      <c r="E389" s="165" t="s">
        <v>9228</v>
      </c>
      <c r="F389" s="165" t="s">
        <v>1205</v>
      </c>
      <c r="G389" s="165" t="s">
        <v>1120</v>
      </c>
      <c r="H389" s="165" t="s">
        <v>9237</v>
      </c>
    </row>
    <row r="390" spans="1:8" x14ac:dyDescent="0.25">
      <c r="A390" s="164" t="str">
        <f t="shared" si="6"/>
        <v>Haute MatsiatraVohibatoAndranovorivato</v>
      </c>
      <c r="B390" s="165" t="s">
        <v>1034</v>
      </c>
      <c r="C390" s="165" t="s">
        <v>8908</v>
      </c>
      <c r="D390" s="165" t="s">
        <v>1106</v>
      </c>
      <c r="E390" s="165" t="s">
        <v>9228</v>
      </c>
      <c r="F390" s="165" t="s">
        <v>1205</v>
      </c>
      <c r="G390" s="165" t="s">
        <v>1109</v>
      </c>
      <c r="H390" s="165" t="s">
        <v>9238</v>
      </c>
    </row>
    <row r="391" spans="1:8" x14ac:dyDescent="0.25">
      <c r="A391" s="164" t="str">
        <f t="shared" si="6"/>
        <v>Haute MatsiatraVohibatoVohibato Ouest</v>
      </c>
      <c r="B391" s="165" t="s">
        <v>1034</v>
      </c>
      <c r="C391" s="165" t="s">
        <v>8908</v>
      </c>
      <c r="D391" s="165" t="s">
        <v>1106</v>
      </c>
      <c r="E391" s="165" t="s">
        <v>9228</v>
      </c>
      <c r="F391" s="165" t="s">
        <v>1205</v>
      </c>
      <c r="G391" s="165" t="s">
        <v>1118</v>
      </c>
      <c r="H391" s="165" t="s">
        <v>9239</v>
      </c>
    </row>
    <row r="392" spans="1:8" x14ac:dyDescent="0.25">
      <c r="A392" s="164" t="str">
        <f t="shared" si="6"/>
        <v>Haute MatsiatraVohibatoAndranomiditra</v>
      </c>
      <c r="B392" s="165" t="s">
        <v>1034</v>
      </c>
      <c r="C392" s="165" t="s">
        <v>8908</v>
      </c>
      <c r="D392" s="165" t="s">
        <v>1106</v>
      </c>
      <c r="E392" s="165" t="s">
        <v>9228</v>
      </c>
      <c r="F392" s="165" t="s">
        <v>1205</v>
      </c>
      <c r="G392" s="165" t="s">
        <v>1108</v>
      </c>
      <c r="H392" s="165" t="s">
        <v>9240</v>
      </c>
    </row>
    <row r="393" spans="1:8" x14ac:dyDescent="0.25">
      <c r="A393" s="164" t="str">
        <f t="shared" si="6"/>
        <v>Haute MatsiatraVohibatoSoaindrana</v>
      </c>
      <c r="B393" s="165" t="s">
        <v>1034</v>
      </c>
      <c r="C393" s="165" t="s">
        <v>8908</v>
      </c>
      <c r="D393" s="165" t="s">
        <v>1106</v>
      </c>
      <c r="E393" s="165" t="s">
        <v>9228</v>
      </c>
      <c r="F393" s="165" t="s">
        <v>1205</v>
      </c>
      <c r="G393" s="165" t="s">
        <v>1115</v>
      </c>
      <c r="H393" s="165" t="s">
        <v>9241</v>
      </c>
    </row>
    <row r="394" spans="1:8" x14ac:dyDescent="0.25">
      <c r="A394" s="164" t="str">
        <f t="shared" si="6"/>
        <v>Haute MatsiatraVohibatoMahaditra</v>
      </c>
      <c r="B394" s="165" t="s">
        <v>1034</v>
      </c>
      <c r="C394" s="165" t="s">
        <v>8908</v>
      </c>
      <c r="D394" s="165" t="s">
        <v>1106</v>
      </c>
      <c r="E394" s="165" t="s">
        <v>9228</v>
      </c>
      <c r="F394" s="165" t="s">
        <v>1205</v>
      </c>
      <c r="G394" s="165" t="s">
        <v>1112</v>
      </c>
      <c r="H394" s="165" t="s">
        <v>9242</v>
      </c>
    </row>
    <row r="395" spans="1:8" x14ac:dyDescent="0.25">
      <c r="A395" s="164" t="str">
        <f t="shared" si="6"/>
        <v>Haute MatsiatraIsandraIsorana</v>
      </c>
      <c r="B395" s="165" t="s">
        <v>1034</v>
      </c>
      <c r="C395" s="165" t="s">
        <v>8908</v>
      </c>
      <c r="D395" s="165" t="s">
        <v>1081</v>
      </c>
      <c r="E395" s="165" t="s">
        <v>9243</v>
      </c>
      <c r="F395" s="165" t="s">
        <v>1205</v>
      </c>
      <c r="G395" s="165" t="s">
        <v>1089</v>
      </c>
      <c r="H395" s="165" t="s">
        <v>9244</v>
      </c>
    </row>
    <row r="396" spans="1:8" x14ac:dyDescent="0.25">
      <c r="A396" s="164" t="str">
        <f t="shared" si="6"/>
        <v>Haute MatsiatraIsandraAnjoma Itsara</v>
      </c>
      <c r="B396" s="165" t="s">
        <v>1034</v>
      </c>
      <c r="C396" s="165" t="s">
        <v>8908</v>
      </c>
      <c r="D396" s="165" t="s">
        <v>1081</v>
      </c>
      <c r="E396" s="165" t="s">
        <v>9243</v>
      </c>
      <c r="F396" s="165" t="s">
        <v>1205</v>
      </c>
      <c r="G396" s="165" t="s">
        <v>1085</v>
      </c>
      <c r="H396" s="165" t="s">
        <v>9245</v>
      </c>
    </row>
    <row r="397" spans="1:8" x14ac:dyDescent="0.25">
      <c r="A397" s="164" t="str">
        <f t="shared" si="6"/>
        <v>Haute MatsiatraIsandraAndoharanomaitso</v>
      </c>
      <c r="B397" s="165" t="s">
        <v>1034</v>
      </c>
      <c r="C397" s="165" t="s">
        <v>8908</v>
      </c>
      <c r="D397" s="165" t="s">
        <v>1081</v>
      </c>
      <c r="E397" s="165" t="s">
        <v>9243</v>
      </c>
      <c r="F397" s="165" t="s">
        <v>1205</v>
      </c>
      <c r="G397" s="165" t="s">
        <v>1084</v>
      </c>
      <c r="H397" s="165" t="s">
        <v>9246</v>
      </c>
    </row>
    <row r="398" spans="1:8" x14ac:dyDescent="0.25">
      <c r="A398" s="164" t="str">
        <f t="shared" si="6"/>
        <v>Haute MatsiatraIsandraAmbondrona</v>
      </c>
      <c r="B398" s="165" t="s">
        <v>1034</v>
      </c>
      <c r="C398" s="165" t="s">
        <v>8908</v>
      </c>
      <c r="D398" s="165" t="s">
        <v>1081</v>
      </c>
      <c r="E398" s="165" t="s">
        <v>9243</v>
      </c>
      <c r="F398" s="165" t="s">
        <v>1205</v>
      </c>
      <c r="G398" s="165" t="s">
        <v>1083</v>
      </c>
      <c r="H398" s="165" t="s">
        <v>9247</v>
      </c>
    </row>
    <row r="399" spans="1:8" x14ac:dyDescent="0.25">
      <c r="A399" s="164" t="str">
        <f t="shared" si="6"/>
        <v>Haute MatsiatraIsandraAmbalamidera II</v>
      </c>
      <c r="B399" s="165" t="s">
        <v>1034</v>
      </c>
      <c r="C399" s="165" t="s">
        <v>8908</v>
      </c>
      <c r="D399" s="165" t="s">
        <v>1081</v>
      </c>
      <c r="E399" s="165" t="s">
        <v>9243</v>
      </c>
      <c r="F399" s="165" t="s">
        <v>1205</v>
      </c>
      <c r="G399" s="165" t="s">
        <v>1082</v>
      </c>
      <c r="H399" s="165" t="s">
        <v>9248</v>
      </c>
    </row>
    <row r="400" spans="1:8" x14ac:dyDescent="0.25">
      <c r="A400" s="164" t="str">
        <f t="shared" si="6"/>
        <v>Haute MatsiatraIsandraAnkarinarivo Manirisoa</v>
      </c>
      <c r="B400" s="165" t="s">
        <v>1034</v>
      </c>
      <c r="C400" s="165" t="s">
        <v>8908</v>
      </c>
      <c r="D400" s="165" t="s">
        <v>1081</v>
      </c>
      <c r="E400" s="165" t="s">
        <v>9243</v>
      </c>
      <c r="F400" s="165" t="s">
        <v>1205</v>
      </c>
      <c r="G400" s="165" t="s">
        <v>1086</v>
      </c>
      <c r="H400" s="165" t="s">
        <v>9249</v>
      </c>
    </row>
    <row r="401" spans="1:8" x14ac:dyDescent="0.25">
      <c r="A401" s="164" t="str">
        <f t="shared" si="6"/>
        <v>Haute MatsiatraIsandraSoatanana</v>
      </c>
      <c r="B401" s="165" t="s">
        <v>1034</v>
      </c>
      <c r="C401" s="165" t="s">
        <v>8908</v>
      </c>
      <c r="D401" s="165" t="s">
        <v>1081</v>
      </c>
      <c r="E401" s="165" t="s">
        <v>9243</v>
      </c>
      <c r="F401" s="165" t="s">
        <v>1205</v>
      </c>
      <c r="G401" s="165" t="s">
        <v>1091</v>
      </c>
      <c r="H401" s="165" t="s">
        <v>9250</v>
      </c>
    </row>
    <row r="402" spans="1:8" x14ac:dyDescent="0.25">
      <c r="A402" s="164" t="str">
        <f t="shared" si="6"/>
        <v>Haute MatsiatraIsandraNasandratrony</v>
      </c>
      <c r="B402" s="165" t="s">
        <v>1034</v>
      </c>
      <c r="C402" s="165" t="s">
        <v>8908</v>
      </c>
      <c r="D402" s="165" t="s">
        <v>1081</v>
      </c>
      <c r="E402" s="165" t="s">
        <v>9243</v>
      </c>
      <c r="F402" s="165" t="s">
        <v>1205</v>
      </c>
      <c r="G402" s="165" t="s">
        <v>1090</v>
      </c>
      <c r="H402" s="165" t="s">
        <v>9251</v>
      </c>
    </row>
    <row r="403" spans="1:8" x14ac:dyDescent="0.25">
      <c r="A403" s="164" t="str">
        <f t="shared" si="6"/>
        <v>Haute MatsiatraIsandraMahazoarivo</v>
      </c>
      <c r="B403" s="165" t="s">
        <v>1034</v>
      </c>
      <c r="C403" s="165" t="s">
        <v>8908</v>
      </c>
      <c r="D403" s="165" t="s">
        <v>1081</v>
      </c>
      <c r="E403" s="165" t="s">
        <v>9243</v>
      </c>
      <c r="F403" s="165" t="s">
        <v>1205</v>
      </c>
      <c r="G403" s="165" t="s">
        <v>816</v>
      </c>
      <c r="H403" s="165" t="s">
        <v>9252</v>
      </c>
    </row>
    <row r="404" spans="1:8" x14ac:dyDescent="0.25">
      <c r="A404" s="164" t="str">
        <f t="shared" si="6"/>
        <v>Haute MatsiatraIsandraFanjakana</v>
      </c>
      <c r="B404" s="165" t="s">
        <v>1034</v>
      </c>
      <c r="C404" s="165" t="s">
        <v>8908</v>
      </c>
      <c r="D404" s="165" t="s">
        <v>1081</v>
      </c>
      <c r="E404" s="165" t="s">
        <v>9243</v>
      </c>
      <c r="F404" s="165" t="s">
        <v>1205</v>
      </c>
      <c r="G404" s="165" t="s">
        <v>1087</v>
      </c>
      <c r="H404" s="165" t="s">
        <v>9253</v>
      </c>
    </row>
    <row r="405" spans="1:8" x14ac:dyDescent="0.25">
      <c r="A405" s="164" t="str">
        <f t="shared" si="6"/>
        <v>Haute MatsiatraIsandraIavonomby Vohibola</v>
      </c>
      <c r="B405" s="165" t="s">
        <v>1034</v>
      </c>
      <c r="C405" s="165" t="s">
        <v>8908</v>
      </c>
      <c r="D405" s="165" t="s">
        <v>1081</v>
      </c>
      <c r="E405" s="165" t="s">
        <v>9243</v>
      </c>
      <c r="F405" s="165" t="s">
        <v>1205</v>
      </c>
      <c r="G405" s="165" t="s">
        <v>1088</v>
      </c>
      <c r="H405" s="165" t="s">
        <v>9254</v>
      </c>
    </row>
    <row r="406" spans="1:8" x14ac:dyDescent="0.25">
      <c r="A406" s="164" t="str">
        <f t="shared" si="6"/>
        <v>Amoron I ManiaAmbatofinandrahanaAmbatofinandrahana</v>
      </c>
      <c r="B406" s="165" t="s">
        <v>901</v>
      </c>
      <c r="C406" s="165" t="s">
        <v>8914</v>
      </c>
      <c r="D406" s="165" t="s">
        <v>902</v>
      </c>
      <c r="E406" s="165" t="s">
        <v>9255</v>
      </c>
      <c r="F406" s="165" t="s">
        <v>1205</v>
      </c>
      <c r="G406" s="165" t="s">
        <v>902</v>
      </c>
      <c r="H406" s="165" t="s">
        <v>9256</v>
      </c>
    </row>
    <row r="407" spans="1:8" x14ac:dyDescent="0.25">
      <c r="A407" s="164" t="str">
        <f t="shared" si="6"/>
        <v>Amoron I ManiaAmbatofinandrahanaItremo</v>
      </c>
      <c r="B407" s="165" t="s">
        <v>901</v>
      </c>
      <c r="C407" s="165" t="s">
        <v>8914</v>
      </c>
      <c r="D407" s="165" t="s">
        <v>902</v>
      </c>
      <c r="E407" s="165" t="s">
        <v>9255</v>
      </c>
      <c r="F407" s="165" t="s">
        <v>1205</v>
      </c>
      <c r="G407" s="165" t="s">
        <v>906</v>
      </c>
      <c r="H407" s="165" t="s">
        <v>9257</v>
      </c>
    </row>
    <row r="408" spans="1:8" x14ac:dyDescent="0.25">
      <c r="A408" s="164" t="str">
        <f t="shared" si="6"/>
        <v>Amoron I ManiaAmbatofinandrahanaFenoarivo</v>
      </c>
      <c r="B408" s="165" t="s">
        <v>901</v>
      </c>
      <c r="C408" s="165" t="s">
        <v>8914</v>
      </c>
      <c r="D408" s="165" t="s">
        <v>902</v>
      </c>
      <c r="E408" s="165" t="s">
        <v>9255</v>
      </c>
      <c r="F408" s="165" t="s">
        <v>1205</v>
      </c>
      <c r="G408" s="165" t="s">
        <v>708</v>
      </c>
      <c r="H408" s="165" t="s">
        <v>9258</v>
      </c>
    </row>
    <row r="409" spans="1:8" x14ac:dyDescent="0.25">
      <c r="A409" s="164" t="str">
        <f t="shared" si="6"/>
        <v>Amoron I ManiaAmbatofinandrahanaSoavina</v>
      </c>
      <c r="B409" s="165" t="s">
        <v>901</v>
      </c>
      <c r="C409" s="165" t="s">
        <v>8914</v>
      </c>
      <c r="D409" s="165" t="s">
        <v>902</v>
      </c>
      <c r="E409" s="165" t="s">
        <v>9255</v>
      </c>
      <c r="F409" s="165" t="s">
        <v>1205</v>
      </c>
      <c r="G409" s="165" t="s">
        <v>583</v>
      </c>
      <c r="H409" s="165" t="s">
        <v>9259</v>
      </c>
    </row>
    <row r="410" spans="1:8" x14ac:dyDescent="0.25">
      <c r="A410" s="164" t="str">
        <f t="shared" si="6"/>
        <v>Amoron I ManiaAmbatofinandrahanaAmbondromisotra</v>
      </c>
      <c r="B410" s="165" t="s">
        <v>901</v>
      </c>
      <c r="C410" s="165" t="s">
        <v>8914</v>
      </c>
      <c r="D410" s="165" t="s">
        <v>902</v>
      </c>
      <c r="E410" s="165" t="s">
        <v>9255</v>
      </c>
      <c r="F410" s="165" t="s">
        <v>1205</v>
      </c>
      <c r="G410" s="165" t="s">
        <v>904</v>
      </c>
      <c r="H410" s="165" t="s">
        <v>9260</v>
      </c>
    </row>
    <row r="411" spans="1:8" x14ac:dyDescent="0.25">
      <c r="A411" s="164" t="str">
        <f t="shared" si="6"/>
        <v>Amoron I ManiaAmbatofinandrahanaAmbatomifanongoa</v>
      </c>
      <c r="B411" s="165" t="s">
        <v>901</v>
      </c>
      <c r="C411" s="165" t="s">
        <v>8914</v>
      </c>
      <c r="D411" s="165" t="s">
        <v>902</v>
      </c>
      <c r="E411" s="165" t="s">
        <v>9255</v>
      </c>
      <c r="F411" s="165" t="s">
        <v>1205</v>
      </c>
      <c r="G411" s="165" t="s">
        <v>903</v>
      </c>
      <c r="H411" s="165" t="s">
        <v>9261</v>
      </c>
    </row>
    <row r="412" spans="1:8" x14ac:dyDescent="0.25">
      <c r="A412" s="164" t="str">
        <f t="shared" si="6"/>
        <v>Amoron I ManiaAmbatofinandrahanaAmborompotsy</v>
      </c>
      <c r="B412" s="165" t="s">
        <v>901</v>
      </c>
      <c r="C412" s="165" t="s">
        <v>8914</v>
      </c>
      <c r="D412" s="165" t="s">
        <v>902</v>
      </c>
      <c r="E412" s="165" t="s">
        <v>9255</v>
      </c>
      <c r="F412" s="165" t="s">
        <v>1205</v>
      </c>
      <c r="G412" s="165" t="s">
        <v>905</v>
      </c>
      <c r="H412" s="165" t="s">
        <v>9262</v>
      </c>
    </row>
    <row r="413" spans="1:8" x14ac:dyDescent="0.25">
      <c r="A413" s="164" t="str">
        <f t="shared" si="6"/>
        <v>Amoron I ManiaAmbatofinandrahanaMandrosonoro</v>
      </c>
      <c r="B413" s="165" t="s">
        <v>901</v>
      </c>
      <c r="C413" s="165" t="s">
        <v>8914</v>
      </c>
      <c r="D413" s="165" t="s">
        <v>902</v>
      </c>
      <c r="E413" s="165" t="s">
        <v>9255</v>
      </c>
      <c r="F413" s="165" t="s">
        <v>1205</v>
      </c>
      <c r="G413" s="165" t="s">
        <v>907</v>
      </c>
      <c r="H413" s="165" t="s">
        <v>9263</v>
      </c>
    </row>
    <row r="414" spans="1:8" x14ac:dyDescent="0.25">
      <c r="A414" s="164" t="str">
        <f t="shared" si="6"/>
        <v>Amoron I ManiaAmbatofinandrahanaMangataboahangy</v>
      </c>
      <c r="B414" s="165" t="s">
        <v>901</v>
      </c>
      <c r="C414" s="165" t="s">
        <v>8914</v>
      </c>
      <c r="D414" s="165" t="s">
        <v>902</v>
      </c>
      <c r="E414" s="165" t="s">
        <v>9255</v>
      </c>
      <c r="F414" s="165" t="s">
        <v>1205</v>
      </c>
      <c r="G414" s="165" t="s">
        <v>908</v>
      </c>
      <c r="H414" s="165" t="s">
        <v>9264</v>
      </c>
    </row>
    <row r="415" spans="1:8" x14ac:dyDescent="0.25">
      <c r="A415" s="164" t="str">
        <f t="shared" si="6"/>
        <v>Amoron I ManiaAmbositraAmbositra I</v>
      </c>
      <c r="B415" s="165" t="s">
        <v>901</v>
      </c>
      <c r="C415" s="165" t="s">
        <v>8914</v>
      </c>
      <c r="D415" s="165" t="s">
        <v>909</v>
      </c>
      <c r="E415" s="165" t="s">
        <v>9265</v>
      </c>
      <c r="F415" s="165" t="s">
        <v>1205</v>
      </c>
      <c r="G415" s="165" t="s">
        <v>916</v>
      </c>
      <c r="H415" s="165" t="s">
        <v>9266</v>
      </c>
    </row>
    <row r="416" spans="1:8" x14ac:dyDescent="0.25">
      <c r="A416" s="164" t="str">
        <f t="shared" si="6"/>
        <v>Amoron I ManiaAmbositraAmbositra II</v>
      </c>
      <c r="B416" s="165" t="s">
        <v>901</v>
      </c>
      <c r="C416" s="165" t="s">
        <v>8914</v>
      </c>
      <c r="D416" s="165" t="s">
        <v>909</v>
      </c>
      <c r="E416" s="165" t="s">
        <v>9265</v>
      </c>
      <c r="F416" s="165" t="s">
        <v>1205</v>
      </c>
      <c r="G416" s="165" t="s">
        <v>917</v>
      </c>
      <c r="H416" s="165" t="s">
        <v>9267</v>
      </c>
    </row>
    <row r="417" spans="1:8" x14ac:dyDescent="0.25">
      <c r="A417" s="164" t="str">
        <f t="shared" si="6"/>
        <v>Amoron I ManiaAmbositraAnkazoambo</v>
      </c>
      <c r="B417" s="165" t="s">
        <v>901</v>
      </c>
      <c r="C417" s="165" t="s">
        <v>8914</v>
      </c>
      <c r="D417" s="165" t="s">
        <v>909</v>
      </c>
      <c r="E417" s="165" t="s">
        <v>9265</v>
      </c>
      <c r="F417" s="165" t="s">
        <v>1205</v>
      </c>
      <c r="G417" s="165" t="s">
        <v>919</v>
      </c>
      <c r="H417" s="165" t="s">
        <v>9268</v>
      </c>
    </row>
    <row r="418" spans="1:8" x14ac:dyDescent="0.25">
      <c r="A418" s="164" t="str">
        <f t="shared" si="6"/>
        <v>Amoron I ManiaAmbositraIvony Miaramiasa</v>
      </c>
      <c r="B418" s="165" t="s">
        <v>901</v>
      </c>
      <c r="C418" s="165" t="s">
        <v>8914</v>
      </c>
      <c r="D418" s="165" t="s">
        <v>909</v>
      </c>
      <c r="E418" s="165" t="s">
        <v>9265</v>
      </c>
      <c r="F418" s="165" t="s">
        <v>1205</v>
      </c>
      <c r="G418" s="165" t="s">
        <v>925</v>
      </c>
      <c r="H418" s="165" t="s">
        <v>9269</v>
      </c>
    </row>
    <row r="419" spans="1:8" x14ac:dyDescent="0.25">
      <c r="A419" s="164" t="str">
        <f t="shared" si="6"/>
        <v>Amoron I ManiaAmbositraAndina</v>
      </c>
      <c r="B419" s="165" t="s">
        <v>901</v>
      </c>
      <c r="C419" s="165" t="s">
        <v>8914</v>
      </c>
      <c r="D419" s="165" t="s">
        <v>909</v>
      </c>
      <c r="E419" s="165" t="s">
        <v>9265</v>
      </c>
      <c r="F419" s="165" t="s">
        <v>1205</v>
      </c>
      <c r="G419" s="165" t="s">
        <v>918</v>
      </c>
      <c r="H419" s="165" t="s">
        <v>9270</v>
      </c>
    </row>
    <row r="420" spans="1:8" x14ac:dyDescent="0.25">
      <c r="A420" s="164" t="str">
        <f t="shared" si="6"/>
        <v>Amoron I ManiaAmbositraImerina Imady</v>
      </c>
      <c r="B420" s="165" t="s">
        <v>901</v>
      </c>
      <c r="C420" s="165" t="s">
        <v>8914</v>
      </c>
      <c r="D420" s="165" t="s">
        <v>909</v>
      </c>
      <c r="E420" s="165" t="s">
        <v>9265</v>
      </c>
      <c r="F420" s="165" t="s">
        <v>1205</v>
      </c>
      <c r="G420" s="165" t="s">
        <v>924</v>
      </c>
      <c r="H420" s="165" t="s">
        <v>9271</v>
      </c>
    </row>
    <row r="421" spans="1:8" x14ac:dyDescent="0.25">
      <c r="A421" s="164" t="str">
        <f t="shared" si="6"/>
        <v>Amoron I ManiaAmbositraIvato</v>
      </c>
      <c r="B421" s="165" t="s">
        <v>901</v>
      </c>
      <c r="C421" s="165" t="s">
        <v>8914</v>
      </c>
      <c r="D421" s="165" t="s">
        <v>909</v>
      </c>
      <c r="E421" s="165" t="s">
        <v>9265</v>
      </c>
      <c r="F421" s="165" t="s">
        <v>1205</v>
      </c>
      <c r="G421" s="165" t="s">
        <v>602</v>
      </c>
      <c r="H421" s="165" t="s">
        <v>9272</v>
      </c>
    </row>
    <row r="422" spans="1:8" x14ac:dyDescent="0.25">
      <c r="A422" s="164" t="str">
        <f t="shared" si="6"/>
        <v>Amoron I ManiaAmbositraTsarasaotra</v>
      </c>
      <c r="B422" s="165" t="s">
        <v>901</v>
      </c>
      <c r="C422" s="165" t="s">
        <v>8914</v>
      </c>
      <c r="D422" s="165" t="s">
        <v>909</v>
      </c>
      <c r="E422" s="165" t="s">
        <v>9265</v>
      </c>
      <c r="F422" s="165" t="s">
        <v>1205</v>
      </c>
      <c r="G422" s="165" t="s">
        <v>930</v>
      </c>
      <c r="H422" s="165" t="s">
        <v>9273</v>
      </c>
    </row>
    <row r="423" spans="1:8" x14ac:dyDescent="0.25">
      <c r="A423" s="164" t="str">
        <f t="shared" si="6"/>
        <v>Amoron I ManiaAmbositraMarosoa</v>
      </c>
      <c r="B423" s="165" t="s">
        <v>901</v>
      </c>
      <c r="C423" s="165" t="s">
        <v>8914</v>
      </c>
      <c r="D423" s="165" t="s">
        <v>909</v>
      </c>
      <c r="E423" s="165" t="s">
        <v>9265</v>
      </c>
      <c r="F423" s="165" t="s">
        <v>1205</v>
      </c>
      <c r="G423" s="165" t="s">
        <v>928</v>
      </c>
      <c r="H423" s="165" t="s">
        <v>9274</v>
      </c>
    </row>
    <row r="424" spans="1:8" x14ac:dyDescent="0.25">
      <c r="A424" s="164" t="str">
        <f t="shared" si="6"/>
        <v>Amoron I ManiaAmbositraFahizay</v>
      </c>
      <c r="B424" s="165" t="s">
        <v>901</v>
      </c>
      <c r="C424" s="165" t="s">
        <v>8914</v>
      </c>
      <c r="D424" s="165" t="s">
        <v>909</v>
      </c>
      <c r="E424" s="165" t="s">
        <v>9265</v>
      </c>
      <c r="F424" s="165" t="s">
        <v>1205</v>
      </c>
      <c r="G424" s="165" t="s">
        <v>921</v>
      </c>
      <c r="H424" s="165" t="s">
        <v>9275</v>
      </c>
    </row>
    <row r="425" spans="1:8" x14ac:dyDescent="0.25">
      <c r="A425" s="164" t="str">
        <f t="shared" si="6"/>
        <v>Amoron I ManiaAmbositraAlakamisy Ambohijato</v>
      </c>
      <c r="B425" s="165" t="s">
        <v>901</v>
      </c>
      <c r="C425" s="165" t="s">
        <v>8914</v>
      </c>
      <c r="D425" s="165" t="s">
        <v>909</v>
      </c>
      <c r="E425" s="165" t="s">
        <v>9265</v>
      </c>
      <c r="F425" s="165" t="s">
        <v>1205</v>
      </c>
      <c r="G425" s="165" t="s">
        <v>910</v>
      </c>
      <c r="H425" s="165" t="s">
        <v>9276</v>
      </c>
    </row>
    <row r="426" spans="1:8" x14ac:dyDescent="0.25">
      <c r="A426" s="164" t="str">
        <f t="shared" si="6"/>
        <v>Amoron I ManiaAmbositraKianjandrakefina</v>
      </c>
      <c r="B426" s="165" t="s">
        <v>901</v>
      </c>
      <c r="C426" s="165" t="s">
        <v>8914</v>
      </c>
      <c r="D426" s="165" t="s">
        <v>909</v>
      </c>
      <c r="E426" s="165" t="s">
        <v>9265</v>
      </c>
      <c r="F426" s="165" t="s">
        <v>1205</v>
      </c>
      <c r="G426" s="165" t="s">
        <v>926</v>
      </c>
      <c r="H426" s="165" t="s">
        <v>9277</v>
      </c>
    </row>
    <row r="427" spans="1:8" x14ac:dyDescent="0.25">
      <c r="A427" s="164" t="str">
        <f t="shared" si="6"/>
        <v>Amoron I ManiaAmbositraAmbalamanakana</v>
      </c>
      <c r="B427" s="165" t="s">
        <v>901</v>
      </c>
      <c r="C427" s="165" t="s">
        <v>8914</v>
      </c>
      <c r="D427" s="165" t="s">
        <v>909</v>
      </c>
      <c r="E427" s="165" t="s">
        <v>9265</v>
      </c>
      <c r="F427" s="165" t="s">
        <v>1205</v>
      </c>
      <c r="G427" s="165" t="s">
        <v>911</v>
      </c>
      <c r="H427" s="165" t="s">
        <v>9278</v>
      </c>
    </row>
    <row r="428" spans="1:8" x14ac:dyDescent="0.25">
      <c r="A428" s="164" t="str">
        <f t="shared" si="6"/>
        <v>Amoron I ManiaAmbositraIlaka Centre</v>
      </c>
      <c r="B428" s="165" t="s">
        <v>901</v>
      </c>
      <c r="C428" s="165" t="s">
        <v>8914</v>
      </c>
      <c r="D428" s="165" t="s">
        <v>909</v>
      </c>
      <c r="E428" s="165" t="s">
        <v>9265</v>
      </c>
      <c r="F428" s="165" t="s">
        <v>1205</v>
      </c>
      <c r="G428" s="165" t="s">
        <v>923</v>
      </c>
      <c r="H428" s="165" t="s">
        <v>9279</v>
      </c>
    </row>
    <row r="429" spans="1:8" x14ac:dyDescent="0.25">
      <c r="A429" s="164" t="str">
        <f t="shared" si="6"/>
        <v>Amoron I ManiaAmbositraIhadilanana</v>
      </c>
      <c r="B429" s="165" t="s">
        <v>901</v>
      </c>
      <c r="C429" s="165" t="s">
        <v>8914</v>
      </c>
      <c r="D429" s="165" t="s">
        <v>909</v>
      </c>
      <c r="E429" s="165" t="s">
        <v>9265</v>
      </c>
      <c r="F429" s="165" t="s">
        <v>1205</v>
      </c>
      <c r="G429" s="165" t="s">
        <v>922</v>
      </c>
      <c r="H429" s="165" t="s">
        <v>9280</v>
      </c>
    </row>
    <row r="430" spans="1:8" x14ac:dyDescent="0.25">
      <c r="A430" s="164" t="str">
        <f t="shared" si="6"/>
        <v>Amoron I ManiaAmbositraAmbatofitorahana</v>
      </c>
      <c r="B430" s="165" t="s">
        <v>901</v>
      </c>
      <c r="C430" s="165" t="s">
        <v>8914</v>
      </c>
      <c r="D430" s="165" t="s">
        <v>909</v>
      </c>
      <c r="E430" s="165" t="s">
        <v>9265</v>
      </c>
      <c r="F430" s="165" t="s">
        <v>1205</v>
      </c>
      <c r="G430" s="165" t="s">
        <v>912</v>
      </c>
      <c r="H430" s="165" t="s">
        <v>9281</v>
      </c>
    </row>
    <row r="431" spans="1:8" x14ac:dyDescent="0.25">
      <c r="A431" s="164" t="str">
        <f t="shared" si="6"/>
        <v>Amoron I ManiaAmbositraAntoetra</v>
      </c>
      <c r="B431" s="165" t="s">
        <v>901</v>
      </c>
      <c r="C431" s="165" t="s">
        <v>8914</v>
      </c>
      <c r="D431" s="165" t="s">
        <v>909</v>
      </c>
      <c r="E431" s="165" t="s">
        <v>9265</v>
      </c>
      <c r="F431" s="165" t="s">
        <v>1205</v>
      </c>
      <c r="G431" s="165" t="s">
        <v>920</v>
      </c>
      <c r="H431" s="165" t="s">
        <v>9282</v>
      </c>
    </row>
    <row r="432" spans="1:8" x14ac:dyDescent="0.25">
      <c r="A432" s="164" t="str">
        <f t="shared" si="6"/>
        <v>Amoron I ManiaAmbositraMahazina Ambohipierenana</v>
      </c>
      <c r="B432" s="165" t="s">
        <v>901</v>
      </c>
      <c r="C432" s="165" t="s">
        <v>8914</v>
      </c>
      <c r="D432" s="165" t="s">
        <v>909</v>
      </c>
      <c r="E432" s="165" t="s">
        <v>9265</v>
      </c>
      <c r="F432" s="165" t="s">
        <v>1205</v>
      </c>
      <c r="G432" s="165" t="s">
        <v>927</v>
      </c>
      <c r="H432" s="165" t="s">
        <v>9283</v>
      </c>
    </row>
    <row r="433" spans="1:8" x14ac:dyDescent="0.25">
      <c r="A433" s="164" t="str">
        <f t="shared" si="6"/>
        <v>Amoron I ManiaAmbositraSahatsiho Ambohimanjaka</v>
      </c>
      <c r="B433" s="165" t="s">
        <v>901</v>
      </c>
      <c r="C433" s="165" t="s">
        <v>8914</v>
      </c>
      <c r="D433" s="165" t="s">
        <v>909</v>
      </c>
      <c r="E433" s="165" t="s">
        <v>9265</v>
      </c>
      <c r="F433" s="165" t="s">
        <v>1205</v>
      </c>
      <c r="G433" s="165" t="s">
        <v>929</v>
      </c>
      <c r="H433" s="165" t="s">
        <v>9284</v>
      </c>
    </row>
    <row r="434" spans="1:8" x14ac:dyDescent="0.25">
      <c r="A434" s="164" t="str">
        <f t="shared" si="6"/>
        <v>Amoron I ManiaAmbositraAmbohimitombo I</v>
      </c>
      <c r="B434" s="165" t="s">
        <v>901</v>
      </c>
      <c r="C434" s="165" t="s">
        <v>8914</v>
      </c>
      <c r="D434" s="165" t="s">
        <v>909</v>
      </c>
      <c r="E434" s="165" t="s">
        <v>9265</v>
      </c>
      <c r="F434" s="165" t="s">
        <v>1205</v>
      </c>
      <c r="G434" s="165" t="s">
        <v>914</v>
      </c>
      <c r="H434" s="165" t="s">
        <v>9285</v>
      </c>
    </row>
    <row r="435" spans="1:8" x14ac:dyDescent="0.25">
      <c r="A435" s="164" t="str">
        <f t="shared" si="6"/>
        <v>Amoron I ManiaAmbositraAmbohimitombo II</v>
      </c>
      <c r="B435" s="165" t="s">
        <v>901</v>
      </c>
      <c r="C435" s="165" t="s">
        <v>8914</v>
      </c>
      <c r="D435" s="165" t="s">
        <v>909</v>
      </c>
      <c r="E435" s="165" t="s">
        <v>9265</v>
      </c>
      <c r="F435" s="165" t="s">
        <v>1205</v>
      </c>
      <c r="G435" s="165" t="s">
        <v>915</v>
      </c>
      <c r="H435" s="165" t="s">
        <v>9286</v>
      </c>
    </row>
    <row r="436" spans="1:8" x14ac:dyDescent="0.25">
      <c r="A436" s="164" t="str">
        <f t="shared" si="6"/>
        <v>Amoron I ManiaAmbositraAmbinanindrano</v>
      </c>
      <c r="B436" s="165" t="s">
        <v>901</v>
      </c>
      <c r="C436" s="165" t="s">
        <v>8914</v>
      </c>
      <c r="D436" s="165" t="s">
        <v>909</v>
      </c>
      <c r="E436" s="165" t="s">
        <v>9265</v>
      </c>
      <c r="F436" s="165" t="s">
        <v>1205</v>
      </c>
      <c r="G436" s="165" t="s">
        <v>913</v>
      </c>
      <c r="H436" s="165" t="s">
        <v>9287</v>
      </c>
    </row>
    <row r="437" spans="1:8" x14ac:dyDescent="0.25">
      <c r="A437" s="164" t="str">
        <f t="shared" si="6"/>
        <v>Amoron I ManiaAmbositraVohidahy</v>
      </c>
      <c r="B437" s="165" t="s">
        <v>901</v>
      </c>
      <c r="C437" s="165" t="s">
        <v>8914</v>
      </c>
      <c r="D437" s="165" t="s">
        <v>909</v>
      </c>
      <c r="E437" s="165" t="s">
        <v>9265</v>
      </c>
      <c r="F437" s="165" t="s">
        <v>1205</v>
      </c>
      <c r="G437" s="165" t="s">
        <v>931</v>
      </c>
      <c r="H437" s="165" t="s">
        <v>9288</v>
      </c>
    </row>
    <row r="438" spans="1:8" x14ac:dyDescent="0.25">
      <c r="A438" s="164" t="str">
        <f t="shared" si="6"/>
        <v>Amoron I ManiaFandrianaFandriana</v>
      </c>
      <c r="B438" s="165" t="s">
        <v>901</v>
      </c>
      <c r="C438" s="165" t="s">
        <v>8914</v>
      </c>
      <c r="D438" s="165" t="s">
        <v>932</v>
      </c>
      <c r="E438" s="165" t="s">
        <v>9289</v>
      </c>
      <c r="F438" s="165" t="s">
        <v>1205</v>
      </c>
      <c r="G438" s="165" t="s">
        <v>932</v>
      </c>
      <c r="H438" s="165" t="s">
        <v>9290</v>
      </c>
    </row>
    <row r="439" spans="1:8" x14ac:dyDescent="0.25">
      <c r="A439" s="164" t="str">
        <f t="shared" si="6"/>
        <v>Amoron I ManiaFandrianaMilamaina</v>
      </c>
      <c r="B439" s="165" t="s">
        <v>901</v>
      </c>
      <c r="C439" s="165" t="s">
        <v>8914</v>
      </c>
      <c r="D439" s="165" t="s">
        <v>932</v>
      </c>
      <c r="E439" s="165" t="s">
        <v>9289</v>
      </c>
      <c r="F439" s="165" t="s">
        <v>1205</v>
      </c>
      <c r="G439" s="165" t="s">
        <v>938</v>
      </c>
      <c r="H439" s="165" t="s">
        <v>9291</v>
      </c>
    </row>
    <row r="440" spans="1:8" x14ac:dyDescent="0.25">
      <c r="A440" s="164" t="str">
        <f t="shared" si="6"/>
        <v>Amoron I ManiaFandrianaSahamadio Fisakana</v>
      </c>
      <c r="B440" s="165" t="s">
        <v>901</v>
      </c>
      <c r="C440" s="165" t="s">
        <v>8914</v>
      </c>
      <c r="D440" s="165" t="s">
        <v>932</v>
      </c>
      <c r="E440" s="165" t="s">
        <v>9289</v>
      </c>
      <c r="F440" s="165" t="s">
        <v>1205</v>
      </c>
      <c r="G440" s="165" t="s">
        <v>939</v>
      </c>
      <c r="H440" s="165" t="s">
        <v>9292</v>
      </c>
    </row>
    <row r="441" spans="1:8" x14ac:dyDescent="0.25">
      <c r="A441" s="164" t="str">
        <f t="shared" si="6"/>
        <v>Amoron I ManiaFandrianaFiadanana</v>
      </c>
      <c r="B441" s="165" t="s">
        <v>901</v>
      </c>
      <c r="C441" s="165" t="s">
        <v>8914</v>
      </c>
      <c r="D441" s="165" t="s">
        <v>932</v>
      </c>
      <c r="E441" s="165" t="s">
        <v>9289</v>
      </c>
      <c r="F441" s="165" t="s">
        <v>1205</v>
      </c>
      <c r="G441" s="165" t="s">
        <v>577</v>
      </c>
      <c r="H441" s="165" t="s">
        <v>9293</v>
      </c>
    </row>
    <row r="442" spans="1:8" x14ac:dyDescent="0.25">
      <c r="A442" s="164" t="str">
        <f t="shared" si="6"/>
        <v>Amoron I ManiaFandrianaTsarazaza</v>
      </c>
      <c r="B442" s="165" t="s">
        <v>901</v>
      </c>
      <c r="C442" s="165" t="s">
        <v>8914</v>
      </c>
      <c r="D442" s="165" t="s">
        <v>932</v>
      </c>
      <c r="E442" s="165" t="s">
        <v>9289</v>
      </c>
      <c r="F442" s="165" t="s">
        <v>1205</v>
      </c>
      <c r="G442" s="165" t="s">
        <v>942</v>
      </c>
      <c r="H442" s="165" t="s">
        <v>9294</v>
      </c>
    </row>
    <row r="443" spans="1:8" x14ac:dyDescent="0.25">
      <c r="A443" s="164" t="str">
        <f t="shared" si="6"/>
        <v>Amoron I ManiaFandrianaTatamalaza</v>
      </c>
      <c r="B443" s="165" t="s">
        <v>901</v>
      </c>
      <c r="C443" s="165" t="s">
        <v>8914</v>
      </c>
      <c r="D443" s="165" t="s">
        <v>932</v>
      </c>
      <c r="E443" s="165" t="s">
        <v>9289</v>
      </c>
      <c r="F443" s="165" t="s">
        <v>1205</v>
      </c>
      <c r="G443" s="165" t="s">
        <v>941</v>
      </c>
      <c r="H443" s="165" t="s">
        <v>9295</v>
      </c>
    </row>
    <row r="444" spans="1:8" x14ac:dyDescent="0.25">
      <c r="A444" s="164" t="str">
        <f t="shared" si="6"/>
        <v>Amoron I ManiaFandrianaAnkarinoro</v>
      </c>
      <c r="B444" s="165" t="s">
        <v>901</v>
      </c>
      <c r="C444" s="165" t="s">
        <v>8914</v>
      </c>
      <c r="D444" s="165" t="s">
        <v>932</v>
      </c>
      <c r="E444" s="165" t="s">
        <v>9289</v>
      </c>
      <c r="F444" s="165" t="s">
        <v>1205</v>
      </c>
      <c r="G444" s="165" t="s">
        <v>934</v>
      </c>
      <c r="H444" s="165" t="s">
        <v>9296</v>
      </c>
    </row>
    <row r="445" spans="1:8" x14ac:dyDescent="0.25">
      <c r="A445" s="164" t="str">
        <f t="shared" si="6"/>
        <v>Amoron I ManiaFandrianaSandrandahy</v>
      </c>
      <c r="B445" s="165" t="s">
        <v>901</v>
      </c>
      <c r="C445" s="165" t="s">
        <v>8914</v>
      </c>
      <c r="D445" s="165" t="s">
        <v>932</v>
      </c>
      <c r="E445" s="165" t="s">
        <v>9289</v>
      </c>
      <c r="F445" s="165" t="s">
        <v>1205</v>
      </c>
      <c r="G445" s="165" t="s">
        <v>940</v>
      </c>
      <c r="H445" s="165" t="s">
        <v>9297</v>
      </c>
    </row>
    <row r="446" spans="1:8" x14ac:dyDescent="0.25">
      <c r="A446" s="164" t="str">
        <f t="shared" si="6"/>
        <v>Amoron I ManiaFandrianaMahazoarivo</v>
      </c>
      <c r="B446" s="165" t="s">
        <v>901</v>
      </c>
      <c r="C446" s="165" t="s">
        <v>8914</v>
      </c>
      <c r="D446" s="165" t="s">
        <v>932</v>
      </c>
      <c r="E446" s="165" t="s">
        <v>9289</v>
      </c>
      <c r="F446" s="165" t="s">
        <v>1205</v>
      </c>
      <c r="G446" s="165" t="s">
        <v>816</v>
      </c>
      <c r="H446" s="165" t="s">
        <v>9298</v>
      </c>
    </row>
    <row r="447" spans="1:8" x14ac:dyDescent="0.25">
      <c r="A447" s="164" t="str">
        <f t="shared" si="6"/>
        <v>Amoron I ManiaFandrianaMiarinavaratra</v>
      </c>
      <c r="B447" s="165" t="s">
        <v>901</v>
      </c>
      <c r="C447" s="165" t="s">
        <v>8914</v>
      </c>
      <c r="D447" s="165" t="s">
        <v>932</v>
      </c>
      <c r="E447" s="165" t="s">
        <v>9289</v>
      </c>
      <c r="F447" s="165" t="s">
        <v>1205</v>
      </c>
      <c r="G447" s="165" t="s">
        <v>937</v>
      </c>
      <c r="H447" s="165" t="s">
        <v>9299</v>
      </c>
    </row>
    <row r="448" spans="1:8" x14ac:dyDescent="0.25">
      <c r="A448" s="164" t="str">
        <f t="shared" si="6"/>
        <v>Amoron I ManiaFandrianaBetsimisotra</v>
      </c>
      <c r="B448" s="165" t="s">
        <v>901</v>
      </c>
      <c r="C448" s="165" t="s">
        <v>8914</v>
      </c>
      <c r="D448" s="165" t="s">
        <v>932</v>
      </c>
      <c r="E448" s="165" t="s">
        <v>9289</v>
      </c>
      <c r="F448" s="165" t="s">
        <v>1205</v>
      </c>
      <c r="G448" s="165" t="s">
        <v>935</v>
      </c>
      <c r="H448" s="165" t="s">
        <v>9300</v>
      </c>
    </row>
    <row r="449" spans="1:8" x14ac:dyDescent="0.25">
      <c r="A449" s="164" t="str">
        <f t="shared" si="6"/>
        <v>Amoron I ManiaFandrianaAlakamisy Ambohimahazo</v>
      </c>
      <c r="B449" s="165" t="s">
        <v>901</v>
      </c>
      <c r="C449" s="165" t="s">
        <v>8914</v>
      </c>
      <c r="D449" s="165" t="s">
        <v>932</v>
      </c>
      <c r="E449" s="165" t="s">
        <v>9289</v>
      </c>
      <c r="F449" s="165" t="s">
        <v>1205</v>
      </c>
      <c r="G449" s="165" t="s">
        <v>933</v>
      </c>
      <c r="H449" s="165" t="s">
        <v>9301</v>
      </c>
    </row>
    <row r="450" spans="1:8" x14ac:dyDescent="0.25">
      <c r="A450" s="164" t="str">
        <f t="shared" si="6"/>
        <v>Amoron I ManiaFandrianaImito</v>
      </c>
      <c r="B450" s="165" t="s">
        <v>901</v>
      </c>
      <c r="C450" s="165" t="s">
        <v>8914</v>
      </c>
      <c r="D450" s="165" t="s">
        <v>932</v>
      </c>
      <c r="E450" s="165" t="s">
        <v>9289</v>
      </c>
      <c r="F450" s="165" t="s">
        <v>1205</v>
      </c>
      <c r="G450" s="165" t="s">
        <v>936</v>
      </c>
      <c r="H450" s="165" t="s">
        <v>9302</v>
      </c>
    </row>
    <row r="451" spans="1:8" x14ac:dyDescent="0.25">
      <c r="A451" s="164" t="str">
        <f t="shared" ref="A451:A514" si="7">B451&amp;D451&amp;G451</f>
        <v>Amoron I ManiaManandrianaAmbovombe Centre</v>
      </c>
      <c r="B451" s="165" t="s">
        <v>901</v>
      </c>
      <c r="C451" s="165" t="s">
        <v>8914</v>
      </c>
      <c r="D451" s="165" t="s">
        <v>943</v>
      </c>
      <c r="E451" s="165" t="s">
        <v>8915</v>
      </c>
      <c r="F451" s="165" t="s">
        <v>1205</v>
      </c>
      <c r="G451" s="165" t="s">
        <v>948</v>
      </c>
      <c r="H451" s="165" t="s">
        <v>9303</v>
      </c>
    </row>
    <row r="452" spans="1:8" x14ac:dyDescent="0.25">
      <c r="A452" s="164" t="str">
        <f t="shared" si="7"/>
        <v>Amoron I ManiaManandrianaAmbohimahazo</v>
      </c>
      <c r="B452" s="165" t="s">
        <v>901</v>
      </c>
      <c r="C452" s="165" t="s">
        <v>8914</v>
      </c>
      <c r="D452" s="165" t="s">
        <v>943</v>
      </c>
      <c r="E452" s="165" t="s">
        <v>8915</v>
      </c>
      <c r="F452" s="165" t="s">
        <v>1205</v>
      </c>
      <c r="G452" s="165" t="s">
        <v>945</v>
      </c>
      <c r="H452" s="165" t="s">
        <v>9304</v>
      </c>
    </row>
    <row r="453" spans="1:8" x14ac:dyDescent="0.25">
      <c r="A453" s="164" t="str">
        <f t="shared" si="7"/>
        <v>Amoron I ManiaManandrianaAnjoma Nandihizana</v>
      </c>
      <c r="B453" s="165" t="s">
        <v>901</v>
      </c>
      <c r="C453" s="165" t="s">
        <v>8914</v>
      </c>
      <c r="D453" s="165" t="s">
        <v>943</v>
      </c>
      <c r="E453" s="165" t="s">
        <v>8915</v>
      </c>
      <c r="F453" s="165" t="s">
        <v>1205</v>
      </c>
      <c r="G453" s="165" t="s">
        <v>950</v>
      </c>
      <c r="H453" s="165" t="s">
        <v>9305</v>
      </c>
    </row>
    <row r="454" spans="1:8" x14ac:dyDescent="0.25">
      <c r="A454" s="164" t="str">
        <f t="shared" si="7"/>
        <v>Amoron I ManiaManandrianaAmbohimilanja</v>
      </c>
      <c r="B454" s="165" t="s">
        <v>901</v>
      </c>
      <c r="C454" s="165" t="s">
        <v>8914</v>
      </c>
      <c r="D454" s="165" t="s">
        <v>943</v>
      </c>
      <c r="E454" s="165" t="s">
        <v>8915</v>
      </c>
      <c r="F454" s="165" t="s">
        <v>1205</v>
      </c>
      <c r="G454" s="165" t="s">
        <v>946</v>
      </c>
      <c r="H454" s="165" t="s">
        <v>9306</v>
      </c>
    </row>
    <row r="455" spans="1:8" x14ac:dyDescent="0.25">
      <c r="A455" s="164" t="str">
        <f t="shared" si="7"/>
        <v>Amoron I ManiaManandrianaTalata Vohimena</v>
      </c>
      <c r="B455" s="165" t="s">
        <v>901</v>
      </c>
      <c r="C455" s="165" t="s">
        <v>8914</v>
      </c>
      <c r="D455" s="165" t="s">
        <v>943</v>
      </c>
      <c r="E455" s="165" t="s">
        <v>8915</v>
      </c>
      <c r="F455" s="165" t="s">
        <v>1205</v>
      </c>
      <c r="G455" s="165" t="s">
        <v>952</v>
      </c>
      <c r="H455" s="165" t="s">
        <v>9307</v>
      </c>
    </row>
    <row r="456" spans="1:8" x14ac:dyDescent="0.25">
      <c r="A456" s="164" t="str">
        <f t="shared" si="7"/>
        <v>Amoron I ManiaManandrianaAmbatomarina</v>
      </c>
      <c r="B456" s="165" t="s">
        <v>901</v>
      </c>
      <c r="C456" s="165" t="s">
        <v>8914</v>
      </c>
      <c r="D456" s="165" t="s">
        <v>943</v>
      </c>
      <c r="E456" s="165" t="s">
        <v>8915</v>
      </c>
      <c r="F456" s="165" t="s">
        <v>1205</v>
      </c>
      <c r="G456" s="165" t="s">
        <v>944</v>
      </c>
      <c r="H456" s="165" t="s">
        <v>9308</v>
      </c>
    </row>
    <row r="457" spans="1:8" x14ac:dyDescent="0.25">
      <c r="A457" s="164" t="str">
        <f t="shared" si="7"/>
        <v>Amoron I ManiaManandrianaAndakatany</v>
      </c>
      <c r="B457" s="165" t="s">
        <v>901</v>
      </c>
      <c r="C457" s="165" t="s">
        <v>8914</v>
      </c>
      <c r="D457" s="165" t="s">
        <v>943</v>
      </c>
      <c r="E457" s="165" t="s">
        <v>8915</v>
      </c>
      <c r="F457" s="165" t="s">
        <v>1205</v>
      </c>
      <c r="G457" s="165" t="s">
        <v>949</v>
      </c>
      <c r="H457" s="165" t="s">
        <v>9309</v>
      </c>
    </row>
    <row r="458" spans="1:8" x14ac:dyDescent="0.25">
      <c r="A458" s="164" t="str">
        <f t="shared" si="7"/>
        <v>Vatovavy FitovinanyIfanadianaIfanadiana</v>
      </c>
      <c r="B458" s="165" t="s">
        <v>530</v>
      </c>
      <c r="C458" s="165" t="s">
        <v>8919</v>
      </c>
      <c r="D458" s="165" t="s">
        <v>590</v>
      </c>
      <c r="E458" s="165" t="s">
        <v>9310</v>
      </c>
      <c r="F458" s="165" t="s">
        <v>1205</v>
      </c>
      <c r="G458" s="165" t="s">
        <v>590</v>
      </c>
      <c r="H458" s="165" t="s">
        <v>9311</v>
      </c>
    </row>
    <row r="459" spans="1:8" x14ac:dyDescent="0.25">
      <c r="A459" s="164" t="str">
        <f t="shared" si="7"/>
        <v>Vatovavy FitovinanyIfanadianaAntaretra</v>
      </c>
      <c r="B459" s="165" t="s">
        <v>530</v>
      </c>
      <c r="C459" s="165" t="s">
        <v>8919</v>
      </c>
      <c r="D459" s="165" t="s">
        <v>590</v>
      </c>
      <c r="E459" s="165" t="s">
        <v>9310</v>
      </c>
      <c r="F459" s="165" t="s">
        <v>1205</v>
      </c>
      <c r="G459" s="165" t="s">
        <v>562</v>
      </c>
      <c r="H459" s="165" t="s">
        <v>9312</v>
      </c>
    </row>
    <row r="460" spans="1:8" x14ac:dyDescent="0.25">
      <c r="A460" s="164" t="str">
        <f t="shared" si="7"/>
        <v>Vatovavy FitovinanyIfanadianaTsaratanana</v>
      </c>
      <c r="B460" s="165" t="s">
        <v>530</v>
      </c>
      <c r="C460" s="165" t="s">
        <v>8919</v>
      </c>
      <c r="D460" s="165" t="s">
        <v>590</v>
      </c>
      <c r="E460" s="165" t="s">
        <v>9310</v>
      </c>
      <c r="F460" s="165" t="s">
        <v>1205</v>
      </c>
      <c r="G460" s="165" t="s">
        <v>600</v>
      </c>
      <c r="H460" s="165" t="s">
        <v>9313</v>
      </c>
    </row>
    <row r="461" spans="1:8" x14ac:dyDescent="0.25">
      <c r="A461" s="164" t="str">
        <f t="shared" si="7"/>
        <v>Vatovavy FitovinanyIfanadianaRanomafana</v>
      </c>
      <c r="B461" s="165" t="s">
        <v>530</v>
      </c>
      <c r="C461" s="165" t="s">
        <v>8919</v>
      </c>
      <c r="D461" s="165" t="s">
        <v>590</v>
      </c>
      <c r="E461" s="165" t="s">
        <v>9310</v>
      </c>
      <c r="F461" s="165" t="s">
        <v>1205</v>
      </c>
      <c r="G461" s="165" t="s">
        <v>593</v>
      </c>
      <c r="H461" s="165" t="s">
        <v>9314</v>
      </c>
    </row>
    <row r="462" spans="1:8" x14ac:dyDescent="0.25">
      <c r="A462" s="164" t="str">
        <f t="shared" si="7"/>
        <v>Vatovavy FitovinanyIfanadianaKelilalina</v>
      </c>
      <c r="B462" s="165" t="s">
        <v>530</v>
      </c>
      <c r="C462" s="165" t="s">
        <v>8919</v>
      </c>
      <c r="D462" s="165" t="s">
        <v>590</v>
      </c>
      <c r="E462" s="165" t="s">
        <v>9310</v>
      </c>
      <c r="F462" s="165" t="s">
        <v>1205</v>
      </c>
      <c r="G462" s="165" t="s">
        <v>591</v>
      </c>
      <c r="H462" s="165" t="s">
        <v>9315</v>
      </c>
    </row>
    <row r="463" spans="1:8" x14ac:dyDescent="0.25">
      <c r="A463" s="164" t="str">
        <f t="shared" si="7"/>
        <v>Vatovavy FitovinanyIfanadianaAndrorangavola</v>
      </c>
      <c r="B463" s="165" t="s">
        <v>530</v>
      </c>
      <c r="C463" s="165" t="s">
        <v>8919</v>
      </c>
      <c r="D463" s="165" t="s">
        <v>590</v>
      </c>
      <c r="E463" s="165" t="s">
        <v>9310</v>
      </c>
      <c r="F463" s="165" t="s">
        <v>1205</v>
      </c>
      <c r="G463" s="165" t="s">
        <v>581</v>
      </c>
      <c r="H463" s="165" t="s">
        <v>9316</v>
      </c>
    </row>
    <row r="464" spans="1:8" x14ac:dyDescent="0.25">
      <c r="A464" s="164" t="str">
        <f t="shared" si="7"/>
        <v>Vatovavy FitovinanyIfanadianaMarotoko</v>
      </c>
      <c r="B464" s="165" t="s">
        <v>530</v>
      </c>
      <c r="C464" s="165" t="s">
        <v>8919</v>
      </c>
      <c r="D464" s="165" t="s">
        <v>590</v>
      </c>
      <c r="E464" s="165" t="s">
        <v>9310</v>
      </c>
      <c r="F464" s="165" t="s">
        <v>1205</v>
      </c>
      <c r="G464" s="165" t="s">
        <v>592</v>
      </c>
      <c r="H464" s="165" t="s">
        <v>9317</v>
      </c>
    </row>
    <row r="465" spans="1:8" x14ac:dyDescent="0.25">
      <c r="A465" s="164" t="str">
        <f t="shared" si="7"/>
        <v>Vatovavy FitovinanyIfanadianaAmbohimiera</v>
      </c>
      <c r="B465" s="165" t="s">
        <v>530</v>
      </c>
      <c r="C465" s="165" t="s">
        <v>8919</v>
      </c>
      <c r="D465" s="165" t="s">
        <v>590</v>
      </c>
      <c r="E465" s="165" t="s">
        <v>9310</v>
      </c>
      <c r="F465" s="165" t="s">
        <v>1205</v>
      </c>
      <c r="G465" s="165" t="s">
        <v>595</v>
      </c>
      <c r="H465" s="165" t="s">
        <v>9318</v>
      </c>
    </row>
    <row r="466" spans="1:8" x14ac:dyDescent="0.25">
      <c r="A466" s="164" t="str">
        <f t="shared" si="7"/>
        <v>Vatovavy FitovinanyIfanadianaAntsindra</v>
      </c>
      <c r="B466" s="165" t="s">
        <v>530</v>
      </c>
      <c r="C466" s="165" t="s">
        <v>8919</v>
      </c>
      <c r="D466" s="165" t="s">
        <v>590</v>
      </c>
      <c r="E466" s="165" t="s">
        <v>9310</v>
      </c>
      <c r="F466" s="165" t="s">
        <v>1205</v>
      </c>
      <c r="G466" s="165" t="s">
        <v>597</v>
      </c>
      <c r="H466" s="165" t="s">
        <v>9319</v>
      </c>
    </row>
    <row r="467" spans="1:8" x14ac:dyDescent="0.25">
      <c r="A467" s="164" t="str">
        <f t="shared" si="7"/>
        <v>Vatovavy FitovinanyIfanadianaAmbohimanga Du Sud</v>
      </c>
      <c r="B467" s="165" t="s">
        <v>530</v>
      </c>
      <c r="C467" s="165" t="s">
        <v>8919</v>
      </c>
      <c r="D467" s="165" t="s">
        <v>590</v>
      </c>
      <c r="E467" s="165" t="s">
        <v>9310</v>
      </c>
      <c r="F467" s="165" t="s">
        <v>1205</v>
      </c>
      <c r="G467" s="165" t="s">
        <v>594</v>
      </c>
      <c r="H467" s="165" t="s">
        <v>9320</v>
      </c>
    </row>
    <row r="468" spans="1:8" x14ac:dyDescent="0.25">
      <c r="A468" s="164" t="str">
        <f t="shared" si="7"/>
        <v>Vatovavy FitovinanyIfanadianaAnalampasina</v>
      </c>
      <c r="B468" s="165" t="s">
        <v>530</v>
      </c>
      <c r="C468" s="165" t="s">
        <v>8919</v>
      </c>
      <c r="D468" s="165" t="s">
        <v>590</v>
      </c>
      <c r="E468" s="165" t="s">
        <v>9310</v>
      </c>
      <c r="F468" s="165" t="s">
        <v>1205</v>
      </c>
      <c r="G468" s="165" t="s">
        <v>596</v>
      </c>
      <c r="H468" s="165" t="s">
        <v>9321</v>
      </c>
    </row>
    <row r="469" spans="1:8" x14ac:dyDescent="0.25">
      <c r="A469" s="164" t="str">
        <f t="shared" si="7"/>
        <v>Vatovavy FitovinanyIfanadianaFasintsara</v>
      </c>
      <c r="B469" s="165" t="s">
        <v>530</v>
      </c>
      <c r="C469" s="165" t="s">
        <v>8919</v>
      </c>
      <c r="D469" s="165" t="s">
        <v>590</v>
      </c>
      <c r="E469" s="165" t="s">
        <v>9310</v>
      </c>
      <c r="F469" s="165" t="s">
        <v>1205</v>
      </c>
      <c r="G469" s="165" t="s">
        <v>598</v>
      </c>
      <c r="H469" s="165" t="s">
        <v>9322</v>
      </c>
    </row>
    <row r="470" spans="1:8" x14ac:dyDescent="0.25">
      <c r="A470" s="164" t="str">
        <f t="shared" si="7"/>
        <v>Vatovavy FitovinanyIfanadianaMaroharatra</v>
      </c>
      <c r="B470" s="165" t="s">
        <v>530</v>
      </c>
      <c r="C470" s="165" t="s">
        <v>8919</v>
      </c>
      <c r="D470" s="165" t="s">
        <v>590</v>
      </c>
      <c r="E470" s="165" t="s">
        <v>9310</v>
      </c>
      <c r="F470" s="165" t="s">
        <v>1205</v>
      </c>
      <c r="G470" s="165" t="s">
        <v>599</v>
      </c>
      <c r="H470" s="165" t="s">
        <v>9323</v>
      </c>
    </row>
    <row r="471" spans="1:8" x14ac:dyDescent="0.25">
      <c r="A471" s="164" t="str">
        <f t="shared" si="7"/>
        <v>Vatovavy FitovinanyNosy-VarikaNosy Varika</v>
      </c>
      <c r="B471" s="165" t="s">
        <v>530</v>
      </c>
      <c r="C471" s="165" t="s">
        <v>8919</v>
      </c>
      <c r="D471" s="165" t="s">
        <v>573</v>
      </c>
      <c r="E471" s="165" t="s">
        <v>9324</v>
      </c>
      <c r="F471" s="165" t="s">
        <v>1205</v>
      </c>
      <c r="G471" s="165" t="s">
        <v>574</v>
      </c>
      <c r="H471" s="165" t="s">
        <v>9325</v>
      </c>
    </row>
    <row r="472" spans="1:8" x14ac:dyDescent="0.25">
      <c r="A472" s="164" t="str">
        <f t="shared" si="7"/>
        <v>Vatovavy FitovinanyNosy-VarikaAmbahy</v>
      </c>
      <c r="B472" s="165" t="s">
        <v>530</v>
      </c>
      <c r="C472" s="165" t="s">
        <v>8919</v>
      </c>
      <c r="D472" s="165" t="s">
        <v>573</v>
      </c>
      <c r="E472" s="165" t="s">
        <v>9324</v>
      </c>
      <c r="F472" s="165" t="s">
        <v>1205</v>
      </c>
      <c r="G472" s="165" t="s">
        <v>576</v>
      </c>
      <c r="H472" s="165" t="s">
        <v>9326</v>
      </c>
    </row>
    <row r="473" spans="1:8" x14ac:dyDescent="0.25">
      <c r="A473" s="164" t="str">
        <f t="shared" si="7"/>
        <v>Vatovavy FitovinanyNosy-VarikaAndara</v>
      </c>
      <c r="B473" s="165" t="s">
        <v>530</v>
      </c>
      <c r="C473" s="165" t="s">
        <v>8919</v>
      </c>
      <c r="D473" s="165" t="s">
        <v>573</v>
      </c>
      <c r="E473" s="165" t="s">
        <v>9324</v>
      </c>
      <c r="F473" s="165" t="s">
        <v>1205</v>
      </c>
      <c r="G473" s="165" t="s">
        <v>1155</v>
      </c>
      <c r="H473" s="165" t="s">
        <v>9327</v>
      </c>
    </row>
    <row r="474" spans="1:8" x14ac:dyDescent="0.25">
      <c r="A474" s="164" t="str">
        <f t="shared" si="7"/>
        <v>Vatovavy FitovinanyNosy-VarikaFiadanana</v>
      </c>
      <c r="B474" s="165" t="s">
        <v>530</v>
      </c>
      <c r="C474" s="165" t="s">
        <v>8919</v>
      </c>
      <c r="D474" s="165" t="s">
        <v>573</v>
      </c>
      <c r="E474" s="165" t="s">
        <v>9324</v>
      </c>
      <c r="F474" s="165" t="s">
        <v>1205</v>
      </c>
      <c r="G474" s="165" t="s">
        <v>577</v>
      </c>
      <c r="H474" s="165" t="s">
        <v>9328</v>
      </c>
    </row>
    <row r="475" spans="1:8" x14ac:dyDescent="0.25">
      <c r="A475" s="164" t="str">
        <f t="shared" si="7"/>
        <v>Vatovavy FitovinanyNosy-VarikaAmbodirian'i Sahafary</v>
      </c>
      <c r="B475" s="165" t="s">
        <v>530</v>
      </c>
      <c r="C475" s="165" t="s">
        <v>8919</v>
      </c>
      <c r="D475" s="165" t="s">
        <v>573</v>
      </c>
      <c r="E475" s="165" t="s">
        <v>9324</v>
      </c>
      <c r="F475" s="165" t="s">
        <v>1205</v>
      </c>
      <c r="G475" s="165" t="s">
        <v>1156</v>
      </c>
      <c r="H475" s="165" t="s">
        <v>9329</v>
      </c>
    </row>
    <row r="476" spans="1:8" x14ac:dyDescent="0.25">
      <c r="A476" s="164" t="str">
        <f t="shared" si="7"/>
        <v>Vatovavy FitovinanyNosy-VarikaSahavato</v>
      </c>
      <c r="B476" s="165" t="s">
        <v>530</v>
      </c>
      <c r="C476" s="165" t="s">
        <v>8919</v>
      </c>
      <c r="D476" s="165" t="s">
        <v>573</v>
      </c>
      <c r="E476" s="165" t="s">
        <v>9324</v>
      </c>
      <c r="F476" s="165" t="s">
        <v>1205</v>
      </c>
      <c r="G476" s="165" t="s">
        <v>575</v>
      </c>
      <c r="H476" s="165" t="s">
        <v>9330</v>
      </c>
    </row>
    <row r="477" spans="1:8" x14ac:dyDescent="0.25">
      <c r="A477" s="164" t="str">
        <f t="shared" si="7"/>
        <v>Vatovavy FitovinanyNosy-VarikaVohilava</v>
      </c>
      <c r="B477" s="165" t="s">
        <v>530</v>
      </c>
      <c r="C477" s="165" t="s">
        <v>8919</v>
      </c>
      <c r="D477" s="165" t="s">
        <v>573</v>
      </c>
      <c r="E477" s="165" t="s">
        <v>9324</v>
      </c>
      <c r="F477" s="165" t="s">
        <v>1205</v>
      </c>
      <c r="G477" s="165" t="s">
        <v>558</v>
      </c>
      <c r="H477" s="165" t="s">
        <v>9331</v>
      </c>
    </row>
    <row r="478" spans="1:8" x14ac:dyDescent="0.25">
      <c r="A478" s="164" t="str">
        <f t="shared" si="7"/>
        <v>Vatovavy FitovinanyNosy-VarikaVohitrandriana</v>
      </c>
      <c r="B478" s="165" t="s">
        <v>530</v>
      </c>
      <c r="C478" s="165" t="s">
        <v>8919</v>
      </c>
      <c r="D478" s="165" t="s">
        <v>573</v>
      </c>
      <c r="E478" s="165" t="s">
        <v>9324</v>
      </c>
      <c r="F478" s="165" t="s">
        <v>1205</v>
      </c>
      <c r="G478" s="165" t="s">
        <v>585</v>
      </c>
      <c r="H478" s="165" t="s">
        <v>9332</v>
      </c>
    </row>
    <row r="479" spans="1:8" x14ac:dyDescent="0.25">
      <c r="A479" s="164" t="str">
        <f t="shared" si="7"/>
        <v>Vatovavy FitovinanyNosy-VarikaVohidroa</v>
      </c>
      <c r="B479" s="165" t="s">
        <v>530</v>
      </c>
      <c r="C479" s="165" t="s">
        <v>8919</v>
      </c>
      <c r="D479" s="165" t="s">
        <v>573</v>
      </c>
      <c r="E479" s="165" t="s">
        <v>9324</v>
      </c>
      <c r="F479" s="165" t="s">
        <v>1205</v>
      </c>
      <c r="G479" s="165" t="s">
        <v>584</v>
      </c>
      <c r="H479" s="165" t="s">
        <v>9333</v>
      </c>
    </row>
    <row r="480" spans="1:8" x14ac:dyDescent="0.25">
      <c r="A480" s="164" t="str">
        <f t="shared" si="7"/>
        <v>Vatovavy FitovinanyNosy-VarikaAmbakobe</v>
      </c>
      <c r="B480" s="165" t="s">
        <v>530</v>
      </c>
      <c r="C480" s="165" t="s">
        <v>8919</v>
      </c>
      <c r="D480" s="165" t="s">
        <v>573</v>
      </c>
      <c r="E480" s="165" t="s">
        <v>9324</v>
      </c>
      <c r="F480" s="165" t="s">
        <v>1205</v>
      </c>
      <c r="G480" s="165" t="s">
        <v>579</v>
      </c>
      <c r="H480" s="165" t="s">
        <v>9334</v>
      </c>
    </row>
    <row r="481" spans="1:8" x14ac:dyDescent="0.25">
      <c r="A481" s="164" t="str">
        <f t="shared" si="7"/>
        <v>Vatovavy FitovinanyNosy-VarikaSoavina</v>
      </c>
      <c r="B481" s="165" t="s">
        <v>530</v>
      </c>
      <c r="C481" s="165" t="s">
        <v>8919</v>
      </c>
      <c r="D481" s="165" t="s">
        <v>573</v>
      </c>
      <c r="E481" s="165" t="s">
        <v>9324</v>
      </c>
      <c r="F481" s="165" t="s">
        <v>1205</v>
      </c>
      <c r="G481" s="165" t="s">
        <v>583</v>
      </c>
      <c r="H481" s="165" t="s">
        <v>9335</v>
      </c>
    </row>
    <row r="482" spans="1:8" x14ac:dyDescent="0.25">
      <c r="A482" s="164" t="str">
        <f t="shared" si="7"/>
        <v>Vatovavy FitovinanyNosy-VarikaAmbodilafa</v>
      </c>
      <c r="B482" s="165" t="s">
        <v>530</v>
      </c>
      <c r="C482" s="165" t="s">
        <v>8919</v>
      </c>
      <c r="D482" s="165" t="s">
        <v>573</v>
      </c>
      <c r="E482" s="165" t="s">
        <v>9324</v>
      </c>
      <c r="F482" s="165" t="s">
        <v>1205</v>
      </c>
      <c r="G482" s="165" t="s">
        <v>580</v>
      </c>
      <c r="H482" s="165" t="s">
        <v>9336</v>
      </c>
    </row>
    <row r="483" spans="1:8" x14ac:dyDescent="0.25">
      <c r="A483" s="164" t="str">
        <f t="shared" si="7"/>
        <v>Vatovavy FitovinanyNosy-VarikaAndrorangavola</v>
      </c>
      <c r="B483" s="165" t="s">
        <v>530</v>
      </c>
      <c r="C483" s="165" t="s">
        <v>8919</v>
      </c>
      <c r="D483" s="165" t="s">
        <v>573</v>
      </c>
      <c r="E483" s="165" t="s">
        <v>9324</v>
      </c>
      <c r="F483" s="165" t="s">
        <v>1205</v>
      </c>
      <c r="G483" s="165" t="s">
        <v>581</v>
      </c>
      <c r="H483" s="165" t="s">
        <v>9337</v>
      </c>
    </row>
    <row r="484" spans="1:8" x14ac:dyDescent="0.25">
      <c r="A484" s="164" t="str">
        <f t="shared" si="7"/>
        <v>Vatovavy FitovinanyNosy-VarikaAmpasinambo</v>
      </c>
      <c r="B484" s="165" t="s">
        <v>530</v>
      </c>
      <c r="C484" s="165" t="s">
        <v>8919</v>
      </c>
      <c r="D484" s="165" t="s">
        <v>573</v>
      </c>
      <c r="E484" s="165" t="s">
        <v>9324</v>
      </c>
      <c r="F484" s="165" t="s">
        <v>1205</v>
      </c>
      <c r="G484" s="165" t="s">
        <v>587</v>
      </c>
      <c r="H484" s="165" t="s">
        <v>9338</v>
      </c>
    </row>
    <row r="485" spans="1:8" x14ac:dyDescent="0.25">
      <c r="A485" s="164" t="str">
        <f t="shared" si="7"/>
        <v>Vatovavy FitovinanyNosy-VarikaAntanambao</v>
      </c>
      <c r="B485" s="165" t="s">
        <v>530</v>
      </c>
      <c r="C485" s="165" t="s">
        <v>8919</v>
      </c>
      <c r="D485" s="165" t="s">
        <v>573</v>
      </c>
      <c r="E485" s="165" t="s">
        <v>9324</v>
      </c>
      <c r="F485" s="165" t="s">
        <v>1205</v>
      </c>
      <c r="G485" s="165" t="s">
        <v>588</v>
      </c>
      <c r="H485" s="165" t="s">
        <v>9339</v>
      </c>
    </row>
    <row r="486" spans="1:8" x14ac:dyDescent="0.25">
      <c r="A486" s="164" t="str">
        <f t="shared" si="7"/>
        <v>Vatovavy FitovinanyNosy-VarikaAngodongodona</v>
      </c>
      <c r="B486" s="165" t="s">
        <v>530</v>
      </c>
      <c r="C486" s="165" t="s">
        <v>8919</v>
      </c>
      <c r="D486" s="165" t="s">
        <v>573</v>
      </c>
      <c r="E486" s="165" t="s">
        <v>9324</v>
      </c>
      <c r="F486" s="165" t="s">
        <v>1205</v>
      </c>
      <c r="G486" s="165" t="s">
        <v>582</v>
      </c>
      <c r="H486" s="165" t="s">
        <v>9340</v>
      </c>
    </row>
    <row r="487" spans="1:8" x14ac:dyDescent="0.25">
      <c r="A487" s="164" t="str">
        <f t="shared" si="7"/>
        <v>Vatovavy FitovinanyNosy-VarikaBefody</v>
      </c>
      <c r="B487" s="165" t="s">
        <v>530</v>
      </c>
      <c r="C487" s="165" t="s">
        <v>8919</v>
      </c>
      <c r="D487" s="165" t="s">
        <v>573</v>
      </c>
      <c r="E487" s="165" t="s">
        <v>9324</v>
      </c>
      <c r="F487" s="165" t="s">
        <v>1205</v>
      </c>
      <c r="G487" s="165" t="s">
        <v>589</v>
      </c>
      <c r="H487" s="165" t="s">
        <v>9341</v>
      </c>
    </row>
    <row r="488" spans="1:8" x14ac:dyDescent="0.25">
      <c r="A488" s="164" t="str">
        <f t="shared" si="7"/>
        <v>Vatovavy FitovinanyNosy-VarikaAmbodiara</v>
      </c>
      <c r="B488" s="165" t="s">
        <v>530</v>
      </c>
      <c r="C488" s="165" t="s">
        <v>8919</v>
      </c>
      <c r="D488" s="165" t="s">
        <v>573</v>
      </c>
      <c r="E488" s="165" t="s">
        <v>9324</v>
      </c>
      <c r="F488" s="165" t="s">
        <v>1205</v>
      </c>
      <c r="G488" s="165" t="s">
        <v>586</v>
      </c>
      <c r="H488" s="165" t="s">
        <v>9342</v>
      </c>
    </row>
    <row r="489" spans="1:8" x14ac:dyDescent="0.25">
      <c r="A489" s="164" t="str">
        <f t="shared" si="7"/>
        <v>Vatovavy FitovinanyMananjaryMananjary</v>
      </c>
      <c r="B489" s="165" t="s">
        <v>530</v>
      </c>
      <c r="C489" s="165" t="s">
        <v>8919</v>
      </c>
      <c r="D489" s="165" t="s">
        <v>531</v>
      </c>
      <c r="E489" s="165" t="s">
        <v>9343</v>
      </c>
      <c r="F489" s="165" t="s">
        <v>1205</v>
      </c>
      <c r="G489" s="165" t="s">
        <v>531</v>
      </c>
      <c r="H489" s="165" t="s">
        <v>9344</v>
      </c>
    </row>
    <row r="490" spans="1:8" x14ac:dyDescent="0.25">
      <c r="A490" s="164" t="str">
        <f t="shared" si="7"/>
        <v>Vatovavy FitovinanyMananjaryTsaravary</v>
      </c>
      <c r="B490" s="165" t="s">
        <v>530</v>
      </c>
      <c r="C490" s="165" t="s">
        <v>8919</v>
      </c>
      <c r="D490" s="165" t="s">
        <v>531</v>
      </c>
      <c r="E490" s="165" t="s">
        <v>9343</v>
      </c>
      <c r="F490" s="165" t="s">
        <v>1205</v>
      </c>
      <c r="G490" s="165" t="s">
        <v>538</v>
      </c>
      <c r="H490" s="165" t="s">
        <v>9345</v>
      </c>
    </row>
    <row r="491" spans="1:8" x14ac:dyDescent="0.25">
      <c r="A491" s="164" t="str">
        <f t="shared" si="7"/>
        <v>Vatovavy FitovinanyMananjaryAnkatafana</v>
      </c>
      <c r="B491" s="165" t="s">
        <v>530</v>
      </c>
      <c r="C491" s="165" t="s">
        <v>8919</v>
      </c>
      <c r="D491" s="165" t="s">
        <v>531</v>
      </c>
      <c r="E491" s="165" t="s">
        <v>9343</v>
      </c>
      <c r="F491" s="165" t="s">
        <v>1205</v>
      </c>
      <c r="G491" s="165" t="s">
        <v>534</v>
      </c>
      <c r="H491" s="165" t="s">
        <v>9346</v>
      </c>
    </row>
    <row r="492" spans="1:8" x14ac:dyDescent="0.25">
      <c r="A492" s="164" t="str">
        <f t="shared" si="7"/>
        <v>Vatovavy FitovinanyMananjaryMahatsara Sud</v>
      </c>
      <c r="B492" s="165" t="s">
        <v>530</v>
      </c>
      <c r="C492" s="165" t="s">
        <v>8919</v>
      </c>
      <c r="D492" s="165" t="s">
        <v>531</v>
      </c>
      <c r="E492" s="165" t="s">
        <v>9343</v>
      </c>
      <c r="F492" s="165" t="s">
        <v>1205</v>
      </c>
      <c r="G492" s="165" t="s">
        <v>548</v>
      </c>
      <c r="H492" s="165" t="s">
        <v>9347</v>
      </c>
    </row>
    <row r="493" spans="1:8" x14ac:dyDescent="0.25">
      <c r="A493" s="164" t="str">
        <f t="shared" si="7"/>
        <v>Vatovavy FitovinanyMananjaryTsiatosika</v>
      </c>
      <c r="B493" s="165" t="s">
        <v>530</v>
      </c>
      <c r="C493" s="165" t="s">
        <v>8919</v>
      </c>
      <c r="D493" s="165" t="s">
        <v>531</v>
      </c>
      <c r="E493" s="165" t="s">
        <v>9343</v>
      </c>
      <c r="F493" s="165" t="s">
        <v>1205</v>
      </c>
      <c r="G493" s="165" t="s">
        <v>557</v>
      </c>
      <c r="H493" s="165" t="s">
        <v>9348</v>
      </c>
    </row>
    <row r="494" spans="1:8" x14ac:dyDescent="0.25">
      <c r="A494" s="164" t="str">
        <f t="shared" si="7"/>
        <v>Vatovavy FitovinanyMananjaryMahatsara Iefaka</v>
      </c>
      <c r="B494" s="165" t="s">
        <v>530</v>
      </c>
      <c r="C494" s="165" t="s">
        <v>8919</v>
      </c>
      <c r="D494" s="165" t="s">
        <v>531</v>
      </c>
      <c r="E494" s="165" t="s">
        <v>9343</v>
      </c>
      <c r="F494" s="165" t="s">
        <v>1205</v>
      </c>
      <c r="G494" s="165" t="s">
        <v>547</v>
      </c>
      <c r="H494" s="165" t="s">
        <v>9349</v>
      </c>
    </row>
    <row r="495" spans="1:8" x14ac:dyDescent="0.25">
      <c r="A495" s="164" t="str">
        <f t="shared" si="7"/>
        <v>Vatovavy FitovinanyMananjaryMarokarima</v>
      </c>
      <c r="B495" s="165" t="s">
        <v>530</v>
      </c>
      <c r="C495" s="165" t="s">
        <v>8919</v>
      </c>
      <c r="D495" s="165" t="s">
        <v>531</v>
      </c>
      <c r="E495" s="165" t="s">
        <v>9343</v>
      </c>
      <c r="F495" s="165" t="s">
        <v>1205</v>
      </c>
      <c r="G495" s="165" t="s">
        <v>1157</v>
      </c>
      <c r="H495" s="165" t="s">
        <v>9350</v>
      </c>
    </row>
    <row r="496" spans="1:8" x14ac:dyDescent="0.25">
      <c r="A496" s="164" t="str">
        <f t="shared" si="7"/>
        <v>Vatovavy FitovinanyMananjaryMorafeno</v>
      </c>
      <c r="B496" s="165" t="s">
        <v>530</v>
      </c>
      <c r="C496" s="165" t="s">
        <v>8919</v>
      </c>
      <c r="D496" s="165" t="s">
        <v>531</v>
      </c>
      <c r="E496" s="165" t="s">
        <v>9343</v>
      </c>
      <c r="F496" s="165" t="s">
        <v>1205</v>
      </c>
      <c r="G496" s="165" t="s">
        <v>555</v>
      </c>
      <c r="H496" s="165" t="s">
        <v>9351</v>
      </c>
    </row>
    <row r="497" spans="1:8" x14ac:dyDescent="0.25">
      <c r="A497" s="164" t="str">
        <f t="shared" si="7"/>
        <v>Vatovavy FitovinanyMananjaryAntsenavolo</v>
      </c>
      <c r="B497" s="165" t="s">
        <v>530</v>
      </c>
      <c r="C497" s="165" t="s">
        <v>8919</v>
      </c>
      <c r="D497" s="165" t="s">
        <v>531</v>
      </c>
      <c r="E497" s="165" t="s">
        <v>9343</v>
      </c>
      <c r="F497" s="165" t="s">
        <v>1205</v>
      </c>
      <c r="G497" s="165" t="s">
        <v>537</v>
      </c>
      <c r="H497" s="165" t="s">
        <v>9352</v>
      </c>
    </row>
    <row r="498" spans="1:8" x14ac:dyDescent="0.25">
      <c r="A498" s="164" t="str">
        <f t="shared" si="7"/>
        <v>Vatovavy FitovinanyMananjaryMarosangy</v>
      </c>
      <c r="B498" s="165" t="s">
        <v>530</v>
      </c>
      <c r="C498" s="165" t="s">
        <v>8919</v>
      </c>
      <c r="D498" s="165" t="s">
        <v>531</v>
      </c>
      <c r="E498" s="165" t="s">
        <v>9343</v>
      </c>
      <c r="F498" s="165" t="s">
        <v>1205</v>
      </c>
      <c r="G498" s="165" t="s">
        <v>554</v>
      </c>
      <c r="H498" s="165" t="s">
        <v>9353</v>
      </c>
    </row>
    <row r="499" spans="1:8" x14ac:dyDescent="0.25">
      <c r="A499" s="164" t="str">
        <f t="shared" si="7"/>
        <v>Vatovavy FitovinanyMananjaryAmbohimiarina II</v>
      </c>
      <c r="B499" s="165" t="s">
        <v>530</v>
      </c>
      <c r="C499" s="165" t="s">
        <v>8919</v>
      </c>
      <c r="D499" s="165" t="s">
        <v>531</v>
      </c>
      <c r="E499" s="165" t="s">
        <v>9343</v>
      </c>
      <c r="F499" s="165" t="s">
        <v>1205</v>
      </c>
      <c r="G499" s="165" t="s">
        <v>544</v>
      </c>
      <c r="H499" s="165" t="s">
        <v>9354</v>
      </c>
    </row>
    <row r="500" spans="1:8" x14ac:dyDescent="0.25">
      <c r="A500" s="164" t="str">
        <f t="shared" si="7"/>
        <v>Vatovavy FitovinanyMananjaryAndranambolava</v>
      </c>
      <c r="B500" s="165" t="s">
        <v>530</v>
      </c>
      <c r="C500" s="165" t="s">
        <v>8919</v>
      </c>
      <c r="D500" s="165" t="s">
        <v>531</v>
      </c>
      <c r="E500" s="165" t="s">
        <v>9343</v>
      </c>
      <c r="F500" s="165" t="s">
        <v>1205</v>
      </c>
      <c r="G500" s="165" t="s">
        <v>542</v>
      </c>
      <c r="H500" s="165" t="s">
        <v>9355</v>
      </c>
    </row>
    <row r="501" spans="1:8" x14ac:dyDescent="0.25">
      <c r="A501" s="164" t="str">
        <f t="shared" si="7"/>
        <v>Vatovavy FitovinanyMananjaryVohilava</v>
      </c>
      <c r="B501" s="165" t="s">
        <v>530</v>
      </c>
      <c r="C501" s="165" t="s">
        <v>8919</v>
      </c>
      <c r="D501" s="165" t="s">
        <v>531</v>
      </c>
      <c r="E501" s="165" t="s">
        <v>9343</v>
      </c>
      <c r="F501" s="165" t="s">
        <v>1205</v>
      </c>
      <c r="G501" s="165" t="s">
        <v>558</v>
      </c>
      <c r="H501" s="165" t="s">
        <v>9356</v>
      </c>
    </row>
    <row r="502" spans="1:8" x14ac:dyDescent="0.25">
      <c r="A502" s="164" t="str">
        <f t="shared" si="7"/>
        <v>Vatovavy FitovinanyMananjaryMahela</v>
      </c>
      <c r="B502" s="165" t="s">
        <v>530</v>
      </c>
      <c r="C502" s="165" t="s">
        <v>8919</v>
      </c>
      <c r="D502" s="165" t="s">
        <v>531</v>
      </c>
      <c r="E502" s="165" t="s">
        <v>9343</v>
      </c>
      <c r="F502" s="165" t="s">
        <v>1205</v>
      </c>
      <c r="G502" s="165" t="s">
        <v>549</v>
      </c>
      <c r="H502" s="165" t="s">
        <v>9357</v>
      </c>
    </row>
    <row r="503" spans="1:8" x14ac:dyDescent="0.25">
      <c r="A503" s="164" t="str">
        <f t="shared" si="7"/>
        <v>Vatovavy FitovinanyMananjaryAmbohitsara Est</v>
      </c>
      <c r="B503" s="165" t="s">
        <v>530</v>
      </c>
      <c r="C503" s="165" t="s">
        <v>8919</v>
      </c>
      <c r="D503" s="165" t="s">
        <v>531</v>
      </c>
      <c r="E503" s="165" t="s">
        <v>9343</v>
      </c>
      <c r="F503" s="165" t="s">
        <v>1205</v>
      </c>
      <c r="G503" s="165" t="s">
        <v>532</v>
      </c>
      <c r="H503" s="165" t="s">
        <v>9358</v>
      </c>
    </row>
    <row r="504" spans="1:8" x14ac:dyDescent="0.25">
      <c r="A504" s="164" t="str">
        <f t="shared" si="7"/>
        <v>Vatovavy FitovinanyMananjaryMahavoky Nord</v>
      </c>
      <c r="B504" s="165" t="s">
        <v>530</v>
      </c>
      <c r="C504" s="165" t="s">
        <v>8919</v>
      </c>
      <c r="D504" s="165" t="s">
        <v>531</v>
      </c>
      <c r="E504" s="165" t="s">
        <v>9343</v>
      </c>
      <c r="F504" s="165" t="s">
        <v>1205</v>
      </c>
      <c r="G504" s="165" t="s">
        <v>566</v>
      </c>
      <c r="H504" s="165" t="s">
        <v>9359</v>
      </c>
    </row>
    <row r="505" spans="1:8" x14ac:dyDescent="0.25">
      <c r="A505" s="164" t="str">
        <f t="shared" si="7"/>
        <v>Vatovavy FitovinanyMananjaryAndonabe</v>
      </c>
      <c r="B505" s="165" t="s">
        <v>530</v>
      </c>
      <c r="C505" s="165" t="s">
        <v>8919</v>
      </c>
      <c r="D505" s="165" t="s">
        <v>531</v>
      </c>
      <c r="E505" s="165" t="s">
        <v>9343</v>
      </c>
      <c r="F505" s="165" t="s">
        <v>1205</v>
      </c>
      <c r="G505" s="165" t="s">
        <v>560</v>
      </c>
      <c r="H505" s="165" t="s">
        <v>9360</v>
      </c>
    </row>
    <row r="506" spans="1:8" x14ac:dyDescent="0.25">
      <c r="A506" s="164" t="str">
        <f t="shared" si="7"/>
        <v>Vatovavy FitovinanyMananjaryAmbohinihaonana</v>
      </c>
      <c r="B506" s="165" t="s">
        <v>530</v>
      </c>
      <c r="C506" s="165" t="s">
        <v>8919</v>
      </c>
      <c r="D506" s="165" t="s">
        <v>531</v>
      </c>
      <c r="E506" s="165" t="s">
        <v>9343</v>
      </c>
      <c r="F506" s="165" t="s">
        <v>1205</v>
      </c>
      <c r="G506" s="165" t="s">
        <v>545</v>
      </c>
      <c r="H506" s="165" t="s">
        <v>9361</v>
      </c>
    </row>
    <row r="507" spans="1:8" x14ac:dyDescent="0.25">
      <c r="A507" s="164" t="str">
        <f t="shared" si="7"/>
        <v>Vatovavy FitovinanyMananjaryMarofototra</v>
      </c>
      <c r="B507" s="165" t="s">
        <v>530</v>
      </c>
      <c r="C507" s="165" t="s">
        <v>8919</v>
      </c>
      <c r="D507" s="165" t="s">
        <v>531</v>
      </c>
      <c r="E507" s="165" t="s">
        <v>9343</v>
      </c>
      <c r="F507" s="165" t="s">
        <v>1205</v>
      </c>
      <c r="G507" s="165" t="s">
        <v>568</v>
      </c>
      <c r="H507" s="165" t="s">
        <v>9362</v>
      </c>
    </row>
    <row r="508" spans="1:8" x14ac:dyDescent="0.25">
      <c r="A508" s="164" t="str">
        <f t="shared" si="7"/>
        <v>Vatovavy FitovinanyMananjaryAndranomavo</v>
      </c>
      <c r="B508" s="165" t="s">
        <v>530</v>
      </c>
      <c r="C508" s="165" t="s">
        <v>8919</v>
      </c>
      <c r="D508" s="165" t="s">
        <v>531</v>
      </c>
      <c r="E508" s="165" t="s">
        <v>9343</v>
      </c>
      <c r="F508" s="165" t="s">
        <v>1205</v>
      </c>
      <c r="G508" s="165" t="s">
        <v>561</v>
      </c>
      <c r="H508" s="165" t="s">
        <v>9363</v>
      </c>
    </row>
    <row r="509" spans="1:8" x14ac:dyDescent="0.25">
      <c r="A509" s="164" t="str">
        <f t="shared" si="7"/>
        <v>Vatovavy FitovinanyMananjaryVatohandrina</v>
      </c>
      <c r="B509" s="165" t="s">
        <v>530</v>
      </c>
      <c r="C509" s="165" t="s">
        <v>8919</v>
      </c>
      <c r="D509" s="165" t="s">
        <v>531</v>
      </c>
      <c r="E509" s="165" t="s">
        <v>9343</v>
      </c>
      <c r="F509" s="165" t="s">
        <v>1205</v>
      </c>
      <c r="G509" s="165" t="s">
        <v>569</v>
      </c>
      <c r="H509" s="165" t="s">
        <v>9364</v>
      </c>
    </row>
    <row r="510" spans="1:8" x14ac:dyDescent="0.25">
      <c r="A510" s="164" t="str">
        <f t="shared" si="7"/>
        <v>Vatovavy FitovinanyMananjaryAmbalahosy Nord</v>
      </c>
      <c r="B510" s="165" t="s">
        <v>530</v>
      </c>
      <c r="C510" s="165" t="s">
        <v>8919</v>
      </c>
      <c r="D510" s="165" t="s">
        <v>531</v>
      </c>
      <c r="E510" s="165" t="s">
        <v>9343</v>
      </c>
      <c r="F510" s="165" t="s">
        <v>1205</v>
      </c>
      <c r="G510" s="165" t="s">
        <v>543</v>
      </c>
      <c r="H510" s="165" t="s">
        <v>9365</v>
      </c>
    </row>
    <row r="511" spans="1:8" x14ac:dyDescent="0.25">
      <c r="A511" s="164" t="str">
        <f t="shared" si="7"/>
        <v>Vatovavy FitovinanyMananjaryAmbodinonoka</v>
      </c>
      <c r="B511" s="165" t="s">
        <v>530</v>
      </c>
      <c r="C511" s="165" t="s">
        <v>8919</v>
      </c>
      <c r="D511" s="165" t="s">
        <v>531</v>
      </c>
      <c r="E511" s="165" t="s">
        <v>9343</v>
      </c>
      <c r="F511" s="165" t="s">
        <v>1205</v>
      </c>
      <c r="G511" s="165" t="s">
        <v>559</v>
      </c>
      <c r="H511" s="165" t="s">
        <v>9366</v>
      </c>
    </row>
    <row r="512" spans="1:8" x14ac:dyDescent="0.25">
      <c r="A512" s="164" t="str">
        <f t="shared" si="7"/>
        <v>Vatovavy FitovinanyMananjaryAntaretra</v>
      </c>
      <c r="B512" s="165" t="s">
        <v>530</v>
      </c>
      <c r="C512" s="165" t="s">
        <v>8919</v>
      </c>
      <c r="D512" s="165" t="s">
        <v>531</v>
      </c>
      <c r="E512" s="165" t="s">
        <v>9343</v>
      </c>
      <c r="F512" s="165" t="s">
        <v>1205</v>
      </c>
      <c r="G512" s="165" t="s">
        <v>562</v>
      </c>
      <c r="H512" s="165" t="s">
        <v>9367</v>
      </c>
    </row>
    <row r="513" spans="1:8" x14ac:dyDescent="0.25">
      <c r="A513" s="164" t="str">
        <f t="shared" si="7"/>
        <v>Vatovavy FitovinanyMananjaryKianjavato</v>
      </c>
      <c r="B513" s="165" t="s">
        <v>530</v>
      </c>
      <c r="C513" s="165" t="s">
        <v>8919</v>
      </c>
      <c r="D513" s="165" t="s">
        <v>531</v>
      </c>
      <c r="E513" s="165" t="s">
        <v>9343</v>
      </c>
      <c r="F513" s="165" t="s">
        <v>1205</v>
      </c>
      <c r="G513" s="165" t="s">
        <v>563</v>
      </c>
      <c r="H513" s="165" t="s">
        <v>9368</v>
      </c>
    </row>
    <row r="514" spans="1:8" x14ac:dyDescent="0.25">
      <c r="A514" s="164" t="str">
        <f t="shared" si="7"/>
        <v>Vatovavy FitovinanyMananjarySandrohy</v>
      </c>
      <c r="B514" s="165" t="s">
        <v>530</v>
      </c>
      <c r="C514" s="165" t="s">
        <v>8919</v>
      </c>
      <c r="D514" s="165" t="s">
        <v>531</v>
      </c>
      <c r="E514" s="165" t="s">
        <v>9343</v>
      </c>
      <c r="F514" s="165" t="s">
        <v>1205</v>
      </c>
      <c r="G514" s="165" t="s">
        <v>570</v>
      </c>
      <c r="H514" s="165" t="s">
        <v>9369</v>
      </c>
    </row>
    <row r="515" spans="1:8" x14ac:dyDescent="0.25">
      <c r="A515" s="164" t="str">
        <f t="shared" ref="A515:A578" si="8">B515&amp;D515&amp;G515</f>
        <v>Vatovavy FitovinanyMananjaryAnosimparihy</v>
      </c>
      <c r="B515" s="165" t="s">
        <v>530</v>
      </c>
      <c r="C515" s="165" t="s">
        <v>8919</v>
      </c>
      <c r="D515" s="165" t="s">
        <v>531</v>
      </c>
      <c r="E515" s="165" t="s">
        <v>9343</v>
      </c>
      <c r="F515" s="165" t="s">
        <v>1205</v>
      </c>
      <c r="G515" s="165" t="s">
        <v>546</v>
      </c>
      <c r="H515" s="165" t="s">
        <v>9370</v>
      </c>
    </row>
    <row r="516" spans="1:8" x14ac:dyDescent="0.25">
      <c r="A516" s="164" t="str">
        <f t="shared" si="8"/>
        <v>Vatovavy FitovinanyMananjaryManakana Nord</v>
      </c>
      <c r="B516" s="165" t="s">
        <v>530</v>
      </c>
      <c r="C516" s="165" t="s">
        <v>8919</v>
      </c>
      <c r="D516" s="165" t="s">
        <v>531</v>
      </c>
      <c r="E516" s="165" t="s">
        <v>9343</v>
      </c>
      <c r="F516" s="165" t="s">
        <v>1205</v>
      </c>
      <c r="G516" s="165" t="s">
        <v>567</v>
      </c>
      <c r="H516" s="165" t="s">
        <v>9371</v>
      </c>
    </row>
    <row r="517" spans="1:8" x14ac:dyDescent="0.25">
      <c r="A517" s="164" t="str">
        <f t="shared" si="8"/>
        <v>Vatovavy FitovinanyMananjaryNamorona</v>
      </c>
      <c r="B517" s="165" t="s">
        <v>530</v>
      </c>
      <c r="C517" s="165" t="s">
        <v>8919</v>
      </c>
      <c r="D517" s="165" t="s">
        <v>531</v>
      </c>
      <c r="E517" s="165" t="s">
        <v>9343</v>
      </c>
      <c r="F517" s="165" t="s">
        <v>1205</v>
      </c>
      <c r="G517" s="165" t="s">
        <v>556</v>
      </c>
      <c r="H517" s="165" t="s">
        <v>9372</v>
      </c>
    </row>
    <row r="518" spans="1:8" x14ac:dyDescent="0.25">
      <c r="A518" s="164" t="str">
        <f t="shared" si="8"/>
        <v>Vatovavy FitovinanyManakara AtsimoManakara</v>
      </c>
      <c r="B518" s="165" t="s">
        <v>530</v>
      </c>
      <c r="C518" s="165" t="s">
        <v>8919</v>
      </c>
      <c r="D518" s="165" t="s">
        <v>620</v>
      </c>
      <c r="E518" s="165" t="s">
        <v>9373</v>
      </c>
      <c r="F518" s="165" t="s">
        <v>1205</v>
      </c>
      <c r="G518" s="165" t="s">
        <v>627</v>
      </c>
      <c r="H518" s="165" t="s">
        <v>9374</v>
      </c>
    </row>
    <row r="519" spans="1:8" x14ac:dyDescent="0.25">
      <c r="A519" s="164" t="str">
        <f t="shared" si="8"/>
        <v>Vatovavy FitovinanyManakara AtsimoTataho</v>
      </c>
      <c r="B519" s="165" t="s">
        <v>530</v>
      </c>
      <c r="C519" s="165" t="s">
        <v>8919</v>
      </c>
      <c r="D519" s="165" t="s">
        <v>620</v>
      </c>
      <c r="E519" s="165" t="s">
        <v>9373</v>
      </c>
      <c r="F519" s="165" t="s">
        <v>1205</v>
      </c>
      <c r="G519" s="165" t="s">
        <v>1160</v>
      </c>
      <c r="H519" s="165" t="s">
        <v>9375</v>
      </c>
    </row>
    <row r="520" spans="1:8" x14ac:dyDescent="0.25">
      <c r="A520" s="164" t="str">
        <f t="shared" si="8"/>
        <v>Vatovavy FitovinanyManakara AtsimoMangatsiotra</v>
      </c>
      <c r="B520" s="165" t="s">
        <v>530</v>
      </c>
      <c r="C520" s="165" t="s">
        <v>8919</v>
      </c>
      <c r="D520" s="165" t="s">
        <v>620</v>
      </c>
      <c r="E520" s="165" t="s">
        <v>9373</v>
      </c>
      <c r="F520" s="165" t="s">
        <v>1205</v>
      </c>
      <c r="G520" s="165" t="s">
        <v>628</v>
      </c>
      <c r="H520" s="165" t="s">
        <v>9376</v>
      </c>
    </row>
    <row r="521" spans="1:8" x14ac:dyDescent="0.25">
      <c r="A521" s="164" t="str">
        <f t="shared" si="8"/>
        <v>Vatovavy FitovinanyManakara AtsimoMarofarihy</v>
      </c>
      <c r="B521" s="165" t="s">
        <v>530</v>
      </c>
      <c r="C521" s="165" t="s">
        <v>8919</v>
      </c>
      <c r="D521" s="165" t="s">
        <v>620</v>
      </c>
      <c r="E521" s="165" t="s">
        <v>9373</v>
      </c>
      <c r="F521" s="165" t="s">
        <v>1205</v>
      </c>
      <c r="G521" s="165" t="s">
        <v>625</v>
      </c>
      <c r="H521" s="165" t="s">
        <v>9377</v>
      </c>
    </row>
    <row r="522" spans="1:8" x14ac:dyDescent="0.25">
      <c r="A522" s="164" t="str">
        <f t="shared" si="8"/>
        <v>Vatovavy FitovinanyManakara AtsimoAnosiala</v>
      </c>
      <c r="B522" s="165" t="s">
        <v>530</v>
      </c>
      <c r="C522" s="165" t="s">
        <v>8919</v>
      </c>
      <c r="D522" s="165" t="s">
        <v>620</v>
      </c>
      <c r="E522" s="165" t="s">
        <v>9373</v>
      </c>
      <c r="F522" s="165" t="s">
        <v>1205</v>
      </c>
      <c r="G522" s="165" t="s">
        <v>1159</v>
      </c>
      <c r="H522" s="165" t="s">
        <v>9378</v>
      </c>
    </row>
    <row r="523" spans="1:8" x14ac:dyDescent="0.25">
      <c r="A523" s="164" t="str">
        <f t="shared" si="8"/>
        <v>Vatovavy FitovinanyManakara AtsimoAmbila</v>
      </c>
      <c r="B523" s="165" t="s">
        <v>530</v>
      </c>
      <c r="C523" s="165" t="s">
        <v>8919</v>
      </c>
      <c r="D523" s="165" t="s">
        <v>620</v>
      </c>
      <c r="E523" s="165" t="s">
        <v>9373</v>
      </c>
      <c r="F523" s="165" t="s">
        <v>1205</v>
      </c>
      <c r="G523" s="165" t="s">
        <v>624</v>
      </c>
      <c r="H523" s="165" t="s">
        <v>9379</v>
      </c>
    </row>
    <row r="524" spans="1:8" x14ac:dyDescent="0.25">
      <c r="A524" s="164" t="str">
        <f t="shared" si="8"/>
        <v>Vatovavy FitovinanyManakara AtsimoSorombo</v>
      </c>
      <c r="B524" s="165" t="s">
        <v>530</v>
      </c>
      <c r="C524" s="165" t="s">
        <v>8919</v>
      </c>
      <c r="D524" s="165" t="s">
        <v>620</v>
      </c>
      <c r="E524" s="165" t="s">
        <v>9373</v>
      </c>
      <c r="F524" s="165" t="s">
        <v>1205</v>
      </c>
      <c r="G524" s="165" t="s">
        <v>631</v>
      </c>
      <c r="H524" s="165" t="s">
        <v>9380</v>
      </c>
    </row>
    <row r="525" spans="1:8" x14ac:dyDescent="0.25">
      <c r="A525" s="164" t="str">
        <f t="shared" si="8"/>
        <v>Vatovavy FitovinanyManakara AtsimoMizilo Gara</v>
      </c>
      <c r="B525" s="165" t="s">
        <v>530</v>
      </c>
      <c r="C525" s="165" t="s">
        <v>8919</v>
      </c>
      <c r="D525" s="165" t="s">
        <v>620</v>
      </c>
      <c r="E525" s="165" t="s">
        <v>9373</v>
      </c>
      <c r="F525" s="165" t="s">
        <v>1205</v>
      </c>
      <c r="G525" s="165" t="s">
        <v>629</v>
      </c>
      <c r="H525" s="165" t="s">
        <v>9381</v>
      </c>
    </row>
    <row r="526" spans="1:8" x14ac:dyDescent="0.25">
      <c r="A526" s="164" t="str">
        <f t="shared" si="8"/>
        <v>Vatovavy FitovinanyManakara AtsimoAmbohitsara M</v>
      </c>
      <c r="B526" s="165" t="s">
        <v>530</v>
      </c>
      <c r="C526" s="165" t="s">
        <v>8919</v>
      </c>
      <c r="D526" s="165" t="s">
        <v>620</v>
      </c>
      <c r="E526" s="165" t="s">
        <v>9373</v>
      </c>
      <c r="F526" s="165" t="s">
        <v>1205</v>
      </c>
      <c r="G526" s="165" t="s">
        <v>1161</v>
      </c>
      <c r="H526" s="165" t="s">
        <v>9382</v>
      </c>
    </row>
    <row r="527" spans="1:8" x14ac:dyDescent="0.25">
      <c r="A527" s="164" t="str">
        <f t="shared" si="8"/>
        <v>Vatovavy FitovinanyManakara AtsimoSahasinaka</v>
      </c>
      <c r="B527" s="165" t="s">
        <v>530</v>
      </c>
      <c r="C527" s="165" t="s">
        <v>8919</v>
      </c>
      <c r="D527" s="165" t="s">
        <v>620</v>
      </c>
      <c r="E527" s="165" t="s">
        <v>9373</v>
      </c>
      <c r="F527" s="165" t="s">
        <v>1205</v>
      </c>
      <c r="G527" s="165" t="s">
        <v>1162</v>
      </c>
      <c r="H527" s="165" t="s">
        <v>9383</v>
      </c>
    </row>
    <row r="528" spans="1:8" x14ac:dyDescent="0.25">
      <c r="A528" s="164" t="str">
        <f t="shared" si="8"/>
        <v>Vatovavy FitovinanyManakara AtsimoSahanambohitra</v>
      </c>
      <c r="B528" s="165" t="s">
        <v>530</v>
      </c>
      <c r="C528" s="165" t="s">
        <v>8919</v>
      </c>
      <c r="D528" s="165" t="s">
        <v>620</v>
      </c>
      <c r="E528" s="165" t="s">
        <v>9373</v>
      </c>
      <c r="F528" s="165" t="s">
        <v>1205</v>
      </c>
      <c r="G528" s="165" t="s">
        <v>1163</v>
      </c>
      <c r="H528" s="165" t="s">
        <v>9384</v>
      </c>
    </row>
    <row r="529" spans="1:8" x14ac:dyDescent="0.25">
      <c r="A529" s="164" t="str">
        <f t="shared" si="8"/>
        <v>Vatovavy FitovinanyManakara AtsimoAmbahatrazo</v>
      </c>
      <c r="B529" s="165" t="s">
        <v>530</v>
      </c>
      <c r="C529" s="165" t="s">
        <v>8919</v>
      </c>
      <c r="D529" s="165" t="s">
        <v>620</v>
      </c>
      <c r="E529" s="165" t="s">
        <v>9373</v>
      </c>
      <c r="F529" s="165" t="s">
        <v>1205</v>
      </c>
      <c r="G529" s="165" t="s">
        <v>1164</v>
      </c>
      <c r="H529" s="165" t="s">
        <v>9385</v>
      </c>
    </row>
    <row r="530" spans="1:8" x14ac:dyDescent="0.25">
      <c r="A530" s="164" t="str">
        <f t="shared" si="8"/>
        <v>Vatovavy FitovinanyManakara AtsimoAmboanjo</v>
      </c>
      <c r="B530" s="165" t="s">
        <v>530</v>
      </c>
      <c r="C530" s="165" t="s">
        <v>8919</v>
      </c>
      <c r="D530" s="165" t="s">
        <v>620</v>
      </c>
      <c r="E530" s="165" t="s">
        <v>9373</v>
      </c>
      <c r="F530" s="165" t="s">
        <v>1205</v>
      </c>
      <c r="G530" s="165" t="s">
        <v>1165</v>
      </c>
      <c r="H530" s="165" t="s">
        <v>9386</v>
      </c>
    </row>
    <row r="531" spans="1:8" x14ac:dyDescent="0.25">
      <c r="A531" s="164" t="str">
        <f t="shared" si="8"/>
        <v>Vatovavy FitovinanyManakara AtsimoAnorombato</v>
      </c>
      <c r="B531" s="165" t="s">
        <v>530</v>
      </c>
      <c r="C531" s="165" t="s">
        <v>8919</v>
      </c>
      <c r="D531" s="165" t="s">
        <v>620</v>
      </c>
      <c r="E531" s="165" t="s">
        <v>9373</v>
      </c>
      <c r="F531" s="165" t="s">
        <v>1205</v>
      </c>
      <c r="G531" s="165" t="s">
        <v>1166</v>
      </c>
      <c r="H531" s="165" t="s">
        <v>9387</v>
      </c>
    </row>
    <row r="532" spans="1:8" x14ac:dyDescent="0.25">
      <c r="A532" s="164" t="str">
        <f t="shared" si="8"/>
        <v>Vatovavy FitovinanyManakara AtsimoVohimasy</v>
      </c>
      <c r="B532" s="165" t="s">
        <v>530</v>
      </c>
      <c r="C532" s="165" t="s">
        <v>8919</v>
      </c>
      <c r="D532" s="165" t="s">
        <v>620</v>
      </c>
      <c r="E532" s="165" t="s">
        <v>9373</v>
      </c>
      <c r="F532" s="165" t="s">
        <v>1205</v>
      </c>
      <c r="G532" s="165" t="s">
        <v>648</v>
      </c>
      <c r="H532" s="165" t="s">
        <v>9388</v>
      </c>
    </row>
    <row r="533" spans="1:8" x14ac:dyDescent="0.25">
      <c r="A533" s="164" t="str">
        <f t="shared" si="8"/>
        <v>Vatovavy FitovinanyManakara AtsimoLokomby</v>
      </c>
      <c r="B533" s="165" t="s">
        <v>530</v>
      </c>
      <c r="C533" s="165" t="s">
        <v>8919</v>
      </c>
      <c r="D533" s="165" t="s">
        <v>620</v>
      </c>
      <c r="E533" s="165" t="s">
        <v>9373</v>
      </c>
      <c r="F533" s="165" t="s">
        <v>1205</v>
      </c>
      <c r="G533" s="165" t="s">
        <v>621</v>
      </c>
      <c r="H533" s="165" t="s">
        <v>9389</v>
      </c>
    </row>
    <row r="534" spans="1:8" x14ac:dyDescent="0.25">
      <c r="A534" s="164" t="str">
        <f t="shared" si="8"/>
        <v>Vatovavy FitovinanyManakara AtsimoVatana</v>
      </c>
      <c r="B534" s="165" t="s">
        <v>530</v>
      </c>
      <c r="C534" s="165" t="s">
        <v>8919</v>
      </c>
      <c r="D534" s="165" t="s">
        <v>620</v>
      </c>
      <c r="E534" s="165" t="s">
        <v>9373</v>
      </c>
      <c r="F534" s="165" t="s">
        <v>1205</v>
      </c>
      <c r="G534" s="165" t="s">
        <v>1167</v>
      </c>
      <c r="H534" s="165" t="s">
        <v>9390</v>
      </c>
    </row>
    <row r="535" spans="1:8" x14ac:dyDescent="0.25">
      <c r="A535" s="164" t="str">
        <f t="shared" si="8"/>
        <v>Vatovavy FitovinanyManakara AtsimoSakoana</v>
      </c>
      <c r="B535" s="165" t="s">
        <v>530</v>
      </c>
      <c r="C535" s="165" t="s">
        <v>8919</v>
      </c>
      <c r="D535" s="165" t="s">
        <v>620</v>
      </c>
      <c r="E535" s="165" t="s">
        <v>9373</v>
      </c>
      <c r="F535" s="165" t="s">
        <v>1205</v>
      </c>
      <c r="G535" s="165" t="s">
        <v>630</v>
      </c>
      <c r="H535" s="165" t="s">
        <v>9391</v>
      </c>
    </row>
    <row r="536" spans="1:8" x14ac:dyDescent="0.25">
      <c r="A536" s="164" t="str">
        <f t="shared" si="8"/>
        <v>Vatovavy FitovinanyManakara AtsimoAmbahive</v>
      </c>
      <c r="B536" s="165" t="s">
        <v>530</v>
      </c>
      <c r="C536" s="165" t="s">
        <v>8919</v>
      </c>
      <c r="D536" s="165" t="s">
        <v>620</v>
      </c>
      <c r="E536" s="165" t="s">
        <v>9373</v>
      </c>
      <c r="F536" s="165" t="s">
        <v>1205</v>
      </c>
      <c r="G536" s="165" t="s">
        <v>1168</v>
      </c>
      <c r="H536" s="165" t="s">
        <v>9392</v>
      </c>
    </row>
    <row r="537" spans="1:8" x14ac:dyDescent="0.25">
      <c r="A537" s="164" t="str">
        <f t="shared" si="8"/>
        <v>Vatovavy FitovinanyManakara AtsimoAmbandrika</v>
      </c>
      <c r="B537" s="165" t="s">
        <v>530</v>
      </c>
      <c r="C537" s="165" t="s">
        <v>8919</v>
      </c>
      <c r="D537" s="165" t="s">
        <v>620</v>
      </c>
      <c r="E537" s="165" t="s">
        <v>9373</v>
      </c>
      <c r="F537" s="165" t="s">
        <v>1205</v>
      </c>
      <c r="G537" s="165" t="s">
        <v>1169</v>
      </c>
      <c r="H537" s="165" t="s">
        <v>9393</v>
      </c>
    </row>
    <row r="538" spans="1:8" x14ac:dyDescent="0.25">
      <c r="A538" s="164" t="str">
        <f t="shared" si="8"/>
        <v>Vatovavy FitovinanyManakara AtsimoAmbalaroka</v>
      </c>
      <c r="B538" s="165" t="s">
        <v>530</v>
      </c>
      <c r="C538" s="165" t="s">
        <v>8919</v>
      </c>
      <c r="D538" s="165" t="s">
        <v>620</v>
      </c>
      <c r="E538" s="165" t="s">
        <v>9373</v>
      </c>
      <c r="F538" s="165" t="s">
        <v>1205</v>
      </c>
      <c r="G538" s="165" t="s">
        <v>1170</v>
      </c>
      <c r="H538" s="165" t="s">
        <v>9394</v>
      </c>
    </row>
    <row r="539" spans="1:8" x14ac:dyDescent="0.25">
      <c r="A539" s="164" t="str">
        <f t="shared" si="8"/>
        <v>Vatovavy FitovinanyManakara AtsimoVohimanitra</v>
      </c>
      <c r="B539" s="165" t="s">
        <v>530</v>
      </c>
      <c r="C539" s="165" t="s">
        <v>8919</v>
      </c>
      <c r="D539" s="165" t="s">
        <v>620</v>
      </c>
      <c r="E539" s="165" t="s">
        <v>9373</v>
      </c>
      <c r="F539" s="165" t="s">
        <v>1205</v>
      </c>
      <c r="G539" s="165" t="s">
        <v>1171</v>
      </c>
      <c r="H539" s="165" t="s">
        <v>9395</v>
      </c>
    </row>
    <row r="540" spans="1:8" x14ac:dyDescent="0.25">
      <c r="A540" s="164" t="str">
        <f t="shared" si="8"/>
        <v>Vatovavy FitovinanyManakara AtsimoMitanty</v>
      </c>
      <c r="B540" s="165" t="s">
        <v>530</v>
      </c>
      <c r="C540" s="165" t="s">
        <v>8919</v>
      </c>
      <c r="D540" s="165" t="s">
        <v>620</v>
      </c>
      <c r="E540" s="165" t="s">
        <v>9373</v>
      </c>
      <c r="F540" s="165" t="s">
        <v>1205</v>
      </c>
      <c r="G540" s="165" t="s">
        <v>623</v>
      </c>
      <c r="H540" s="165" t="s">
        <v>9396</v>
      </c>
    </row>
    <row r="541" spans="1:8" x14ac:dyDescent="0.25">
      <c r="A541" s="164" t="str">
        <f t="shared" si="8"/>
        <v>Vatovavy FitovinanyManakara AtsimoAnalavory</v>
      </c>
      <c r="B541" s="165" t="s">
        <v>530</v>
      </c>
      <c r="C541" s="165" t="s">
        <v>8919</v>
      </c>
      <c r="D541" s="165" t="s">
        <v>620</v>
      </c>
      <c r="E541" s="165" t="s">
        <v>9373</v>
      </c>
      <c r="F541" s="165" t="s">
        <v>1205</v>
      </c>
      <c r="G541" s="165" t="s">
        <v>1158</v>
      </c>
      <c r="H541" s="165" t="s">
        <v>9397</v>
      </c>
    </row>
    <row r="542" spans="1:8" x14ac:dyDescent="0.25">
      <c r="A542" s="164" t="str">
        <f t="shared" si="8"/>
        <v>Vatovavy FitovinanyManakara AtsimoBekatra</v>
      </c>
      <c r="B542" s="165" t="s">
        <v>530</v>
      </c>
      <c r="C542" s="165" t="s">
        <v>8919</v>
      </c>
      <c r="D542" s="165" t="s">
        <v>620</v>
      </c>
      <c r="E542" s="165" t="s">
        <v>9373</v>
      </c>
      <c r="F542" s="165" t="s">
        <v>1205</v>
      </c>
      <c r="G542" s="165" t="s">
        <v>1172</v>
      </c>
      <c r="H542" s="165" t="s">
        <v>9398</v>
      </c>
    </row>
    <row r="543" spans="1:8" x14ac:dyDescent="0.25">
      <c r="A543" s="164" t="str">
        <f t="shared" si="8"/>
        <v>Vatovavy FitovinanyManakara AtsimoVinanitelo</v>
      </c>
      <c r="B543" s="165" t="s">
        <v>530</v>
      </c>
      <c r="C543" s="165" t="s">
        <v>8919</v>
      </c>
      <c r="D543" s="165" t="s">
        <v>620</v>
      </c>
      <c r="E543" s="165" t="s">
        <v>9373</v>
      </c>
      <c r="F543" s="165" t="s">
        <v>1205</v>
      </c>
      <c r="G543" s="165" t="s">
        <v>1117</v>
      </c>
      <c r="H543" s="165" t="s">
        <v>9399</v>
      </c>
    </row>
    <row r="544" spans="1:8" x14ac:dyDescent="0.25">
      <c r="A544" s="164" t="str">
        <f t="shared" si="8"/>
        <v>Vatovavy FitovinanyManakara AtsimoAmpasimanjeva</v>
      </c>
      <c r="B544" s="165" t="s">
        <v>530</v>
      </c>
      <c r="C544" s="165" t="s">
        <v>8919</v>
      </c>
      <c r="D544" s="165" t="s">
        <v>620</v>
      </c>
      <c r="E544" s="165" t="s">
        <v>9373</v>
      </c>
      <c r="F544" s="165" t="s">
        <v>1205</v>
      </c>
      <c r="G544" s="165" t="s">
        <v>622</v>
      </c>
      <c r="H544" s="165" t="s">
        <v>9400</v>
      </c>
    </row>
    <row r="545" spans="1:8" x14ac:dyDescent="0.25">
      <c r="A545" s="164" t="str">
        <f t="shared" si="8"/>
        <v>Vatovavy FitovinanyManakara AtsimoAmbotaka</v>
      </c>
      <c r="B545" s="165" t="s">
        <v>530</v>
      </c>
      <c r="C545" s="165" t="s">
        <v>8919</v>
      </c>
      <c r="D545" s="165" t="s">
        <v>620</v>
      </c>
      <c r="E545" s="165" t="s">
        <v>9373</v>
      </c>
      <c r="F545" s="165" t="s">
        <v>1205</v>
      </c>
      <c r="G545" s="165" t="s">
        <v>1173</v>
      </c>
      <c r="H545" s="165" t="s">
        <v>9401</v>
      </c>
    </row>
    <row r="546" spans="1:8" x14ac:dyDescent="0.25">
      <c r="A546" s="164" t="str">
        <f t="shared" si="8"/>
        <v>Vatovavy FitovinanyManakara AtsimoNihaonana</v>
      </c>
      <c r="B546" s="165" t="s">
        <v>530</v>
      </c>
      <c r="C546" s="165" t="s">
        <v>8919</v>
      </c>
      <c r="D546" s="165" t="s">
        <v>620</v>
      </c>
      <c r="E546" s="165" t="s">
        <v>9373</v>
      </c>
      <c r="F546" s="165" t="s">
        <v>1205</v>
      </c>
      <c r="G546" s="165" t="s">
        <v>1174</v>
      </c>
      <c r="H546" s="165" t="s">
        <v>9402</v>
      </c>
    </row>
    <row r="547" spans="1:8" x14ac:dyDescent="0.25">
      <c r="A547" s="164" t="str">
        <f t="shared" si="8"/>
        <v>Vatovavy FitovinanyManakara AtsimoMavorano</v>
      </c>
      <c r="B547" s="165" t="s">
        <v>530</v>
      </c>
      <c r="C547" s="165" t="s">
        <v>8919</v>
      </c>
      <c r="D547" s="165" t="s">
        <v>620</v>
      </c>
      <c r="E547" s="165" t="s">
        <v>9373</v>
      </c>
      <c r="F547" s="165" t="s">
        <v>1205</v>
      </c>
      <c r="G547" s="165" t="s">
        <v>1175</v>
      </c>
      <c r="H547" s="165" t="s">
        <v>9403</v>
      </c>
    </row>
    <row r="548" spans="1:8" x14ac:dyDescent="0.25">
      <c r="A548" s="164" t="str">
        <f t="shared" si="8"/>
        <v>Vatovavy FitovinanyManakara AtsimoVohimasina Nord</v>
      </c>
      <c r="B548" s="165" t="s">
        <v>530</v>
      </c>
      <c r="C548" s="165" t="s">
        <v>8919</v>
      </c>
      <c r="D548" s="165" t="s">
        <v>620</v>
      </c>
      <c r="E548" s="165" t="s">
        <v>9373</v>
      </c>
      <c r="F548" s="165" t="s">
        <v>1205</v>
      </c>
      <c r="G548" s="165" t="s">
        <v>626</v>
      </c>
      <c r="H548" s="165" t="s">
        <v>9404</v>
      </c>
    </row>
    <row r="549" spans="1:8" x14ac:dyDescent="0.25">
      <c r="A549" s="164" t="str">
        <f t="shared" si="8"/>
        <v>Vatovavy FitovinanyManakara AtsimoVohimasina Sud</v>
      </c>
      <c r="B549" s="165" t="s">
        <v>530</v>
      </c>
      <c r="C549" s="165" t="s">
        <v>8919</v>
      </c>
      <c r="D549" s="165" t="s">
        <v>620</v>
      </c>
      <c r="E549" s="165" t="s">
        <v>9373</v>
      </c>
      <c r="F549" s="165" t="s">
        <v>1205</v>
      </c>
      <c r="G549" s="165" t="s">
        <v>632</v>
      </c>
      <c r="H549" s="165" t="s">
        <v>9405</v>
      </c>
    </row>
    <row r="550" spans="1:8" x14ac:dyDescent="0.25">
      <c r="A550" s="164" t="str">
        <f t="shared" si="8"/>
        <v>Vatovavy FitovinanyManakara AtsimoBetampona</v>
      </c>
      <c r="B550" s="165" t="s">
        <v>530</v>
      </c>
      <c r="C550" s="165" t="s">
        <v>8919</v>
      </c>
      <c r="D550" s="165" t="s">
        <v>620</v>
      </c>
      <c r="E550" s="165" t="s">
        <v>9373</v>
      </c>
      <c r="F550" s="165" t="s">
        <v>1205</v>
      </c>
      <c r="G550" s="165" t="s">
        <v>1004</v>
      </c>
      <c r="H550" s="165" t="s">
        <v>9406</v>
      </c>
    </row>
    <row r="551" spans="1:8" x14ac:dyDescent="0.25">
      <c r="A551" s="164" t="str">
        <f t="shared" si="8"/>
        <v>Vatovavy FitovinanyManakara AtsimoVohilava</v>
      </c>
      <c r="B551" s="165" t="s">
        <v>530</v>
      </c>
      <c r="C551" s="165" t="s">
        <v>8919</v>
      </c>
      <c r="D551" s="165" t="s">
        <v>620</v>
      </c>
      <c r="E551" s="165" t="s">
        <v>9373</v>
      </c>
      <c r="F551" s="165" t="s">
        <v>1205</v>
      </c>
      <c r="G551" s="165" t="s">
        <v>558</v>
      </c>
      <c r="H551" s="165" t="s">
        <v>9407</v>
      </c>
    </row>
    <row r="552" spans="1:8" x14ac:dyDescent="0.25">
      <c r="A552" s="164" t="str">
        <f t="shared" si="8"/>
        <v>Vatovavy FitovinanyManakara AtsimoFenomby</v>
      </c>
      <c r="B552" s="165" t="s">
        <v>530</v>
      </c>
      <c r="C552" s="165" t="s">
        <v>8919</v>
      </c>
      <c r="D552" s="165" t="s">
        <v>620</v>
      </c>
      <c r="E552" s="165" t="s">
        <v>9373</v>
      </c>
      <c r="F552" s="165" t="s">
        <v>1205</v>
      </c>
      <c r="G552" s="165" t="s">
        <v>1176</v>
      </c>
      <c r="H552" s="165" t="s">
        <v>9408</v>
      </c>
    </row>
    <row r="553" spans="1:8" x14ac:dyDescent="0.25">
      <c r="A553" s="164" t="str">
        <f t="shared" si="8"/>
        <v>Vatovavy FitovinanyManakara AtsimoAmbalavero</v>
      </c>
      <c r="B553" s="165" t="s">
        <v>530</v>
      </c>
      <c r="C553" s="165" t="s">
        <v>8919</v>
      </c>
      <c r="D553" s="165" t="s">
        <v>620</v>
      </c>
      <c r="E553" s="165" t="s">
        <v>9373</v>
      </c>
      <c r="F553" s="165" t="s">
        <v>1205</v>
      </c>
      <c r="G553" s="165" t="s">
        <v>1177</v>
      </c>
      <c r="H553" s="165" t="s">
        <v>9409</v>
      </c>
    </row>
    <row r="554" spans="1:8" x14ac:dyDescent="0.25">
      <c r="A554" s="164" t="str">
        <f t="shared" si="8"/>
        <v>Vatovavy FitovinanyManakara AtsimoAmborondra</v>
      </c>
      <c r="B554" s="165" t="s">
        <v>530</v>
      </c>
      <c r="C554" s="165" t="s">
        <v>8919</v>
      </c>
      <c r="D554" s="165" t="s">
        <v>620</v>
      </c>
      <c r="E554" s="165" t="s">
        <v>9373</v>
      </c>
      <c r="F554" s="165" t="s">
        <v>1205</v>
      </c>
      <c r="G554" s="165" t="s">
        <v>1178</v>
      </c>
      <c r="H554" s="165" t="s">
        <v>9410</v>
      </c>
    </row>
    <row r="555" spans="1:8" x14ac:dyDescent="0.25">
      <c r="A555" s="164" t="str">
        <f t="shared" si="8"/>
        <v>Vatovavy FitovinanyManakara AtsimoMahabako</v>
      </c>
      <c r="B555" s="165" t="s">
        <v>530</v>
      </c>
      <c r="C555" s="165" t="s">
        <v>8919</v>
      </c>
      <c r="D555" s="165" t="s">
        <v>620</v>
      </c>
      <c r="E555" s="165" t="s">
        <v>9373</v>
      </c>
      <c r="F555" s="165" t="s">
        <v>1205</v>
      </c>
      <c r="G555" s="165" t="s">
        <v>1179</v>
      </c>
      <c r="H555" s="165" t="s">
        <v>9411</v>
      </c>
    </row>
    <row r="556" spans="1:8" x14ac:dyDescent="0.25">
      <c r="A556" s="164" t="str">
        <f t="shared" si="8"/>
        <v>Vatovavy FitovinanyManakara AtsimoOnilahy</v>
      </c>
      <c r="B556" s="165" t="s">
        <v>530</v>
      </c>
      <c r="C556" s="165" t="s">
        <v>8919</v>
      </c>
      <c r="D556" s="165" t="s">
        <v>620</v>
      </c>
      <c r="E556" s="165" t="s">
        <v>9373</v>
      </c>
      <c r="F556" s="165" t="s">
        <v>1205</v>
      </c>
      <c r="G556" s="165" t="s">
        <v>1180</v>
      </c>
      <c r="H556" s="165" t="s">
        <v>9412</v>
      </c>
    </row>
    <row r="557" spans="1:8" x14ac:dyDescent="0.25">
      <c r="A557" s="164" t="str">
        <f t="shared" si="8"/>
        <v>Vatovavy FitovinanyManakara AtsimoMahamaibe</v>
      </c>
      <c r="B557" s="165" t="s">
        <v>530</v>
      </c>
      <c r="C557" s="165" t="s">
        <v>8919</v>
      </c>
      <c r="D557" s="165" t="s">
        <v>620</v>
      </c>
      <c r="E557" s="165" t="s">
        <v>9373</v>
      </c>
      <c r="F557" s="165" t="s">
        <v>1205</v>
      </c>
      <c r="G557" s="165" t="s">
        <v>1181</v>
      </c>
      <c r="H557" s="165" t="s">
        <v>9413</v>
      </c>
    </row>
    <row r="558" spans="1:8" x14ac:dyDescent="0.25">
      <c r="A558" s="164" t="str">
        <f t="shared" si="8"/>
        <v>Vatovavy FitovinanyManakara AtsimoKianjanomby</v>
      </c>
      <c r="B558" s="165" t="s">
        <v>530</v>
      </c>
      <c r="C558" s="165" t="s">
        <v>8919</v>
      </c>
      <c r="D558" s="165" t="s">
        <v>620</v>
      </c>
      <c r="E558" s="165" t="s">
        <v>9373</v>
      </c>
      <c r="F558" s="165" t="s">
        <v>1205</v>
      </c>
      <c r="G558" s="165" t="s">
        <v>1182</v>
      </c>
      <c r="H558" s="165" t="s">
        <v>9414</v>
      </c>
    </row>
    <row r="559" spans="1:8" x14ac:dyDescent="0.25">
      <c r="A559" s="164" t="str">
        <f t="shared" si="8"/>
        <v>Vatovavy FitovinanyManakara AtsimoAmpasimpotsy Sud</v>
      </c>
      <c r="B559" s="165" t="s">
        <v>530</v>
      </c>
      <c r="C559" s="165" t="s">
        <v>8919</v>
      </c>
      <c r="D559" s="165" t="s">
        <v>620</v>
      </c>
      <c r="E559" s="165" t="s">
        <v>9373</v>
      </c>
      <c r="F559" s="165" t="s">
        <v>1205</v>
      </c>
      <c r="G559" s="165" t="s">
        <v>1183</v>
      </c>
      <c r="H559" s="165" t="s">
        <v>9415</v>
      </c>
    </row>
    <row r="560" spans="1:8" x14ac:dyDescent="0.25">
      <c r="A560" s="164" t="str">
        <f t="shared" si="8"/>
        <v>Vatovavy FitovinanyManakara AtsimoAnteza</v>
      </c>
      <c r="B560" s="165" t="s">
        <v>530</v>
      </c>
      <c r="C560" s="165" t="s">
        <v>8919</v>
      </c>
      <c r="D560" s="165" t="s">
        <v>620</v>
      </c>
      <c r="E560" s="165" t="s">
        <v>9373</v>
      </c>
      <c r="F560" s="165" t="s">
        <v>1205</v>
      </c>
      <c r="G560" s="165" t="s">
        <v>1184</v>
      </c>
      <c r="H560" s="165" t="s">
        <v>9416</v>
      </c>
    </row>
    <row r="561" spans="1:8" x14ac:dyDescent="0.25">
      <c r="A561" s="164" t="str">
        <f t="shared" si="8"/>
        <v>Vatovavy FitovinanyManakara AtsimoSaharefo</v>
      </c>
      <c r="B561" s="165" t="s">
        <v>530</v>
      </c>
      <c r="C561" s="165" t="s">
        <v>8919</v>
      </c>
      <c r="D561" s="165" t="s">
        <v>620</v>
      </c>
      <c r="E561" s="165" t="s">
        <v>9373</v>
      </c>
      <c r="F561" s="165" t="s">
        <v>1205</v>
      </c>
      <c r="G561" s="165" t="s">
        <v>1185</v>
      </c>
      <c r="H561" s="165" t="s">
        <v>9417</v>
      </c>
    </row>
    <row r="562" spans="1:8" x14ac:dyDescent="0.25">
      <c r="A562" s="164" t="str">
        <f t="shared" si="8"/>
        <v>Vatovavy FitovinanyManakara AtsimoAmpasimboraka</v>
      </c>
      <c r="B562" s="165" t="s">
        <v>530</v>
      </c>
      <c r="C562" s="165" t="s">
        <v>8919</v>
      </c>
      <c r="D562" s="165" t="s">
        <v>620</v>
      </c>
      <c r="E562" s="165" t="s">
        <v>9373</v>
      </c>
      <c r="F562" s="165" t="s">
        <v>1205</v>
      </c>
      <c r="G562" s="165" t="s">
        <v>1186</v>
      </c>
      <c r="H562" s="165" t="s">
        <v>9418</v>
      </c>
    </row>
    <row r="563" spans="1:8" x14ac:dyDescent="0.25">
      <c r="A563" s="164" t="str">
        <f t="shared" si="8"/>
        <v>Vatovavy FitovinanyIkongoIkongo</v>
      </c>
      <c r="B563" s="165" t="s">
        <v>530</v>
      </c>
      <c r="C563" s="165" t="s">
        <v>8919</v>
      </c>
      <c r="D563" s="165" t="s">
        <v>607</v>
      </c>
      <c r="E563" s="165" t="s">
        <v>8920</v>
      </c>
      <c r="F563" s="165" t="s">
        <v>1205</v>
      </c>
      <c r="G563" s="165" t="s">
        <v>607</v>
      </c>
      <c r="H563" s="165" t="s">
        <v>9419</v>
      </c>
    </row>
    <row r="564" spans="1:8" x14ac:dyDescent="0.25">
      <c r="A564" s="164" t="str">
        <f t="shared" si="8"/>
        <v>Vatovavy FitovinanyIkongoAmbolomadinika</v>
      </c>
      <c r="B564" s="165" t="s">
        <v>530</v>
      </c>
      <c r="C564" s="165" t="s">
        <v>8919</v>
      </c>
      <c r="D564" s="165" t="s">
        <v>607</v>
      </c>
      <c r="E564" s="165" t="s">
        <v>8920</v>
      </c>
      <c r="F564" s="165" t="s">
        <v>1205</v>
      </c>
      <c r="G564" s="165" t="s">
        <v>1147</v>
      </c>
      <c r="H564" s="165" t="s">
        <v>9420</v>
      </c>
    </row>
    <row r="565" spans="1:8" x14ac:dyDescent="0.25">
      <c r="A565" s="164" t="str">
        <f t="shared" si="8"/>
        <v>Vatovavy FitovinanyIkongoAmbatofotsy</v>
      </c>
      <c r="B565" s="165" t="s">
        <v>530</v>
      </c>
      <c r="C565" s="165" t="s">
        <v>8919</v>
      </c>
      <c r="D565" s="165" t="s">
        <v>607</v>
      </c>
      <c r="E565" s="165" t="s">
        <v>8920</v>
      </c>
      <c r="F565" s="165" t="s">
        <v>1205</v>
      </c>
      <c r="G565" s="165" t="s">
        <v>1148</v>
      </c>
      <c r="H565" s="165" t="s">
        <v>9421</v>
      </c>
    </row>
    <row r="566" spans="1:8" x14ac:dyDescent="0.25">
      <c r="A566" s="164" t="str">
        <f t="shared" si="8"/>
        <v>Vatovavy FitovinanyIkongoBelemoka</v>
      </c>
      <c r="B566" s="165" t="s">
        <v>530</v>
      </c>
      <c r="C566" s="165" t="s">
        <v>8919</v>
      </c>
      <c r="D566" s="165" t="s">
        <v>607</v>
      </c>
      <c r="E566" s="165" t="s">
        <v>8920</v>
      </c>
      <c r="F566" s="165" t="s">
        <v>1205</v>
      </c>
      <c r="G566" s="165" t="s">
        <v>1149</v>
      </c>
      <c r="H566" s="165" t="s">
        <v>9422</v>
      </c>
    </row>
    <row r="567" spans="1:8" x14ac:dyDescent="0.25">
      <c r="A567" s="164" t="str">
        <f t="shared" si="8"/>
        <v>Vatovavy FitovinanyIkongoMaromiandra</v>
      </c>
      <c r="B567" s="165" t="s">
        <v>530</v>
      </c>
      <c r="C567" s="165" t="s">
        <v>8919</v>
      </c>
      <c r="D567" s="165" t="s">
        <v>607</v>
      </c>
      <c r="E567" s="165" t="s">
        <v>8920</v>
      </c>
      <c r="F567" s="165" t="s">
        <v>1205</v>
      </c>
      <c r="G567" s="165" t="s">
        <v>1150</v>
      </c>
      <c r="H567" s="165" t="s">
        <v>9423</v>
      </c>
    </row>
    <row r="568" spans="1:8" x14ac:dyDescent="0.25">
      <c r="A568" s="164" t="str">
        <f t="shared" si="8"/>
        <v>Vatovavy FitovinanyIkongoManampatrana</v>
      </c>
      <c r="B568" s="165" t="s">
        <v>530</v>
      </c>
      <c r="C568" s="165" t="s">
        <v>8919</v>
      </c>
      <c r="D568" s="165" t="s">
        <v>607</v>
      </c>
      <c r="E568" s="165" t="s">
        <v>8920</v>
      </c>
      <c r="F568" s="165" t="s">
        <v>1205</v>
      </c>
      <c r="G568" s="165" t="s">
        <v>1151</v>
      </c>
      <c r="H568" s="165" t="s">
        <v>9424</v>
      </c>
    </row>
    <row r="569" spans="1:8" x14ac:dyDescent="0.25">
      <c r="A569" s="164" t="str">
        <f t="shared" si="8"/>
        <v>Vatovavy FitovinanyIkongoAmbinanitromby</v>
      </c>
      <c r="B569" s="165" t="s">
        <v>530</v>
      </c>
      <c r="C569" s="165" t="s">
        <v>8919</v>
      </c>
      <c r="D569" s="165" t="s">
        <v>607</v>
      </c>
      <c r="E569" s="165" t="s">
        <v>8920</v>
      </c>
      <c r="F569" s="165" t="s">
        <v>1205</v>
      </c>
      <c r="G569" s="165" t="s">
        <v>1152</v>
      </c>
      <c r="H569" s="165" t="s">
        <v>9425</v>
      </c>
    </row>
    <row r="570" spans="1:8" x14ac:dyDescent="0.25">
      <c r="A570" s="164" t="str">
        <f t="shared" si="8"/>
        <v>Vatovavy FitovinanyIkongoIfanirea</v>
      </c>
      <c r="B570" s="165" t="s">
        <v>530</v>
      </c>
      <c r="C570" s="165" t="s">
        <v>8919</v>
      </c>
      <c r="D570" s="165" t="s">
        <v>607</v>
      </c>
      <c r="E570" s="165" t="s">
        <v>8920</v>
      </c>
      <c r="F570" s="165" t="s">
        <v>1205</v>
      </c>
      <c r="G570" s="165" t="s">
        <v>610</v>
      </c>
      <c r="H570" s="165" t="s">
        <v>9426</v>
      </c>
    </row>
    <row r="571" spans="1:8" x14ac:dyDescent="0.25">
      <c r="A571" s="164" t="str">
        <f t="shared" si="8"/>
        <v>Vatovavy FitovinanyIkongoTanakambana</v>
      </c>
      <c r="B571" s="165" t="s">
        <v>530</v>
      </c>
      <c r="C571" s="165" t="s">
        <v>8919</v>
      </c>
      <c r="D571" s="165" t="s">
        <v>607</v>
      </c>
      <c r="E571" s="165" t="s">
        <v>8920</v>
      </c>
      <c r="F571" s="165" t="s">
        <v>1205</v>
      </c>
      <c r="G571" s="165" t="s">
        <v>608</v>
      </c>
      <c r="H571" s="165" t="s">
        <v>9427</v>
      </c>
    </row>
    <row r="572" spans="1:8" x14ac:dyDescent="0.25">
      <c r="A572" s="164" t="str">
        <f t="shared" si="8"/>
        <v>Vatovavy FitovinanyIkongoSahalanona</v>
      </c>
      <c r="B572" s="165" t="s">
        <v>530</v>
      </c>
      <c r="C572" s="165" t="s">
        <v>8919</v>
      </c>
      <c r="D572" s="165" t="s">
        <v>607</v>
      </c>
      <c r="E572" s="165" t="s">
        <v>8920</v>
      </c>
      <c r="F572" s="165" t="s">
        <v>1205</v>
      </c>
      <c r="G572" s="165" t="s">
        <v>609</v>
      </c>
      <c r="H572" s="165" t="s">
        <v>9428</v>
      </c>
    </row>
    <row r="573" spans="1:8" x14ac:dyDescent="0.25">
      <c r="A573" s="164" t="str">
        <f t="shared" si="8"/>
        <v>Vatovavy FitovinanyIkongoTolongoina</v>
      </c>
      <c r="B573" s="165" t="s">
        <v>530</v>
      </c>
      <c r="C573" s="165" t="s">
        <v>8919</v>
      </c>
      <c r="D573" s="165" t="s">
        <v>607</v>
      </c>
      <c r="E573" s="165" t="s">
        <v>8920</v>
      </c>
      <c r="F573" s="165" t="s">
        <v>1205</v>
      </c>
      <c r="G573" s="165" t="s">
        <v>1153</v>
      </c>
      <c r="H573" s="165" t="s">
        <v>9429</v>
      </c>
    </row>
    <row r="574" spans="1:8" x14ac:dyDescent="0.25">
      <c r="A574" s="164" t="str">
        <f t="shared" si="8"/>
        <v>Vatovavy FitovinanyIkongoAmbohimisafy</v>
      </c>
      <c r="B574" s="165" t="s">
        <v>530</v>
      </c>
      <c r="C574" s="165" t="s">
        <v>8919</v>
      </c>
      <c r="D574" s="165" t="s">
        <v>607</v>
      </c>
      <c r="E574" s="165" t="s">
        <v>8920</v>
      </c>
      <c r="F574" s="165" t="s">
        <v>1205</v>
      </c>
      <c r="G574" s="165" t="s">
        <v>1154</v>
      </c>
      <c r="H574" s="165" t="s">
        <v>9430</v>
      </c>
    </row>
    <row r="575" spans="1:8" x14ac:dyDescent="0.25">
      <c r="A575" s="164" t="str">
        <f t="shared" si="8"/>
        <v>Vatovavy FitovinanyVohipenoVohipeno</v>
      </c>
      <c r="B575" s="165" t="s">
        <v>530</v>
      </c>
      <c r="C575" s="165" t="s">
        <v>8919</v>
      </c>
      <c r="D575" s="165" t="s">
        <v>601</v>
      </c>
      <c r="E575" s="165" t="s">
        <v>9431</v>
      </c>
      <c r="F575" s="165" t="s">
        <v>1205</v>
      </c>
      <c r="G575" s="165" t="s">
        <v>601</v>
      </c>
      <c r="H575" s="165" t="s">
        <v>9432</v>
      </c>
    </row>
    <row r="576" spans="1:8" x14ac:dyDescent="0.25">
      <c r="A576" s="164" t="str">
        <f t="shared" si="8"/>
        <v>Vatovavy FitovinanyVohipenoVohitrindry</v>
      </c>
      <c r="B576" s="165" t="s">
        <v>530</v>
      </c>
      <c r="C576" s="165" t="s">
        <v>8919</v>
      </c>
      <c r="D576" s="165" t="s">
        <v>601</v>
      </c>
      <c r="E576" s="165" t="s">
        <v>9431</v>
      </c>
      <c r="F576" s="165" t="s">
        <v>1205</v>
      </c>
      <c r="G576" s="165" t="s">
        <v>605</v>
      </c>
      <c r="H576" s="165" t="s">
        <v>9433</v>
      </c>
    </row>
    <row r="577" spans="1:8" x14ac:dyDescent="0.25">
      <c r="A577" s="164" t="str">
        <f t="shared" si="8"/>
        <v>Vatovavy FitovinanyVohipenoVohindava</v>
      </c>
      <c r="B577" s="165" t="s">
        <v>530</v>
      </c>
      <c r="C577" s="165" t="s">
        <v>8919</v>
      </c>
      <c r="D577" s="165" t="s">
        <v>601</v>
      </c>
      <c r="E577" s="165" t="s">
        <v>9431</v>
      </c>
      <c r="F577" s="165" t="s">
        <v>1205</v>
      </c>
      <c r="G577" s="165" t="s">
        <v>619</v>
      </c>
      <c r="H577" s="165" t="s">
        <v>9434</v>
      </c>
    </row>
    <row r="578" spans="1:8" x14ac:dyDescent="0.25">
      <c r="A578" s="164" t="str">
        <f t="shared" si="8"/>
        <v>Vatovavy FitovinanyVohipenoIvato</v>
      </c>
      <c r="B578" s="165" t="s">
        <v>530</v>
      </c>
      <c r="C578" s="165" t="s">
        <v>8919</v>
      </c>
      <c r="D578" s="165" t="s">
        <v>601</v>
      </c>
      <c r="E578" s="165" t="s">
        <v>9431</v>
      </c>
      <c r="F578" s="165" t="s">
        <v>1205</v>
      </c>
      <c r="G578" s="165" t="s">
        <v>602</v>
      </c>
      <c r="H578" s="165" t="s">
        <v>9435</v>
      </c>
    </row>
    <row r="579" spans="1:8" x14ac:dyDescent="0.25">
      <c r="A579" s="164" t="str">
        <f t="shared" ref="A579:A642" si="9">B579&amp;D579&amp;G579</f>
        <v>Vatovavy FitovinanyVohipenoSavana</v>
      </c>
      <c r="B579" s="165" t="s">
        <v>530</v>
      </c>
      <c r="C579" s="165" t="s">
        <v>8919</v>
      </c>
      <c r="D579" s="165" t="s">
        <v>601</v>
      </c>
      <c r="E579" s="165" t="s">
        <v>9431</v>
      </c>
      <c r="F579" s="165" t="s">
        <v>1205</v>
      </c>
      <c r="G579" s="165" t="s">
        <v>604</v>
      </c>
      <c r="H579" s="165" t="s">
        <v>9436</v>
      </c>
    </row>
    <row r="580" spans="1:8" x14ac:dyDescent="0.25">
      <c r="A580" s="164" t="str">
        <f t="shared" si="9"/>
        <v>Vatovavy FitovinanyVohipenoAnoloka</v>
      </c>
      <c r="B580" s="165" t="s">
        <v>530</v>
      </c>
      <c r="C580" s="165" t="s">
        <v>8919</v>
      </c>
      <c r="D580" s="165" t="s">
        <v>601</v>
      </c>
      <c r="E580" s="165" t="s">
        <v>9431</v>
      </c>
      <c r="F580" s="165" t="s">
        <v>1205</v>
      </c>
      <c r="G580" s="165" t="s">
        <v>603</v>
      </c>
      <c r="H580" s="165" t="s">
        <v>9437</v>
      </c>
    </row>
    <row r="581" spans="1:8" x14ac:dyDescent="0.25">
      <c r="A581" s="164" t="str">
        <f t="shared" si="9"/>
        <v>Vatovavy FitovinanyVohipenoMahabo</v>
      </c>
      <c r="B581" s="165" t="s">
        <v>530</v>
      </c>
      <c r="C581" s="165" t="s">
        <v>8919</v>
      </c>
      <c r="D581" s="165" t="s">
        <v>601</v>
      </c>
      <c r="E581" s="165" t="s">
        <v>9431</v>
      </c>
      <c r="F581" s="165" t="s">
        <v>1205</v>
      </c>
      <c r="G581" s="165" t="s">
        <v>618</v>
      </c>
      <c r="H581" s="165" t="s">
        <v>9438</v>
      </c>
    </row>
    <row r="582" spans="1:8" x14ac:dyDescent="0.25">
      <c r="A582" s="164" t="str">
        <f t="shared" si="9"/>
        <v>Vatovavy FitovinanyVohipenoAnkarimbary</v>
      </c>
      <c r="B582" s="165" t="s">
        <v>530</v>
      </c>
      <c r="C582" s="165" t="s">
        <v>8919</v>
      </c>
      <c r="D582" s="165" t="s">
        <v>601</v>
      </c>
      <c r="E582" s="165" t="s">
        <v>9431</v>
      </c>
      <c r="F582" s="165" t="s">
        <v>1205</v>
      </c>
      <c r="G582" s="165" t="s">
        <v>614</v>
      </c>
      <c r="H582" s="165" t="s">
        <v>9439</v>
      </c>
    </row>
    <row r="583" spans="1:8" x14ac:dyDescent="0.25">
      <c r="A583" s="164" t="str">
        <f t="shared" si="9"/>
        <v>Vatovavy FitovinanyVohipenoLanivo</v>
      </c>
      <c r="B583" s="165" t="s">
        <v>530</v>
      </c>
      <c r="C583" s="165" t="s">
        <v>8919</v>
      </c>
      <c r="D583" s="165" t="s">
        <v>601</v>
      </c>
      <c r="E583" s="165" t="s">
        <v>9431</v>
      </c>
      <c r="F583" s="165" t="s">
        <v>1205</v>
      </c>
      <c r="G583" s="165" t="s">
        <v>617</v>
      </c>
      <c r="H583" s="165" t="s">
        <v>9440</v>
      </c>
    </row>
    <row r="584" spans="1:8" x14ac:dyDescent="0.25">
      <c r="A584" s="164" t="str">
        <f t="shared" si="9"/>
        <v>Vatovavy FitovinanyVohipenoNato</v>
      </c>
      <c r="B584" s="165" t="s">
        <v>530</v>
      </c>
      <c r="C584" s="165" t="s">
        <v>8919</v>
      </c>
      <c r="D584" s="165" t="s">
        <v>601</v>
      </c>
      <c r="E584" s="165" t="s">
        <v>9431</v>
      </c>
      <c r="F584" s="165" t="s">
        <v>1205</v>
      </c>
      <c r="G584" s="165" t="s">
        <v>1187</v>
      </c>
      <c r="H584" s="165" t="s">
        <v>9441</v>
      </c>
    </row>
    <row r="585" spans="1:8" x14ac:dyDescent="0.25">
      <c r="A585" s="164" t="str">
        <f t="shared" si="9"/>
        <v>Vatovavy FitovinanyVohipenoMahasoabe</v>
      </c>
      <c r="B585" s="165" t="s">
        <v>530</v>
      </c>
      <c r="C585" s="165" t="s">
        <v>8919</v>
      </c>
      <c r="D585" s="165" t="s">
        <v>601</v>
      </c>
      <c r="E585" s="165" t="s">
        <v>9431</v>
      </c>
      <c r="F585" s="165" t="s">
        <v>1205</v>
      </c>
      <c r="G585" s="165" t="s">
        <v>1113</v>
      </c>
      <c r="H585" s="165" t="s">
        <v>9442</v>
      </c>
    </row>
    <row r="586" spans="1:8" x14ac:dyDescent="0.25">
      <c r="A586" s="164" t="str">
        <f t="shared" si="9"/>
        <v>Vatovavy FitovinanyVohipenoOnjatsy</v>
      </c>
      <c r="B586" s="165" t="s">
        <v>530</v>
      </c>
      <c r="C586" s="165" t="s">
        <v>8919</v>
      </c>
      <c r="D586" s="165" t="s">
        <v>601</v>
      </c>
      <c r="E586" s="165" t="s">
        <v>9431</v>
      </c>
      <c r="F586" s="165" t="s">
        <v>1205</v>
      </c>
      <c r="G586" s="165" t="s">
        <v>606</v>
      </c>
      <c r="H586" s="165" t="s">
        <v>9443</v>
      </c>
    </row>
    <row r="587" spans="1:8" x14ac:dyDescent="0.25">
      <c r="A587" s="164" t="str">
        <f t="shared" si="9"/>
        <v>Vatovavy FitovinanyVohipenoVohilany</v>
      </c>
      <c r="B587" s="165" t="s">
        <v>530</v>
      </c>
      <c r="C587" s="165" t="s">
        <v>8919</v>
      </c>
      <c r="D587" s="165" t="s">
        <v>601</v>
      </c>
      <c r="E587" s="165" t="s">
        <v>9431</v>
      </c>
      <c r="F587" s="165" t="s">
        <v>1205</v>
      </c>
      <c r="G587" s="165" t="s">
        <v>1188</v>
      </c>
      <c r="H587" s="165" t="s">
        <v>9444</v>
      </c>
    </row>
    <row r="588" spans="1:8" x14ac:dyDescent="0.25">
      <c r="A588" s="164" t="str">
        <f t="shared" si="9"/>
        <v>Vatovavy FitovinanyVohipenoAndemaka</v>
      </c>
      <c r="B588" s="165" t="s">
        <v>530</v>
      </c>
      <c r="C588" s="165" t="s">
        <v>8919</v>
      </c>
      <c r="D588" s="165" t="s">
        <v>601</v>
      </c>
      <c r="E588" s="165" t="s">
        <v>9431</v>
      </c>
      <c r="F588" s="165" t="s">
        <v>1205</v>
      </c>
      <c r="G588" s="165" t="s">
        <v>1189</v>
      </c>
      <c r="H588" s="165" t="s">
        <v>9445</v>
      </c>
    </row>
    <row r="589" spans="1:8" x14ac:dyDescent="0.25">
      <c r="A589" s="164" t="str">
        <f t="shared" si="9"/>
        <v>Vatovavy FitovinanyVohipenoIfatsy</v>
      </c>
      <c r="B589" s="165" t="s">
        <v>530</v>
      </c>
      <c r="C589" s="165" t="s">
        <v>8919</v>
      </c>
      <c r="D589" s="165" t="s">
        <v>601</v>
      </c>
      <c r="E589" s="165" t="s">
        <v>9431</v>
      </c>
      <c r="F589" s="165" t="s">
        <v>1205</v>
      </c>
      <c r="G589" s="165" t="s">
        <v>615</v>
      </c>
      <c r="H589" s="165" t="s">
        <v>9446</v>
      </c>
    </row>
    <row r="590" spans="1:8" x14ac:dyDescent="0.25">
      <c r="A590" s="164" t="str">
        <f t="shared" si="9"/>
        <v>Vatovavy FitovinanyVohipenoAntananabo</v>
      </c>
      <c r="B590" s="165" t="s">
        <v>530</v>
      </c>
      <c r="C590" s="165" t="s">
        <v>8919</v>
      </c>
      <c r="D590" s="165" t="s">
        <v>601</v>
      </c>
      <c r="E590" s="165" t="s">
        <v>9431</v>
      </c>
      <c r="F590" s="165" t="s">
        <v>1205</v>
      </c>
      <c r="G590" s="165" t="s">
        <v>1190</v>
      </c>
      <c r="H590" s="165" t="s">
        <v>9447</v>
      </c>
    </row>
    <row r="591" spans="1:8" x14ac:dyDescent="0.25">
      <c r="A591" s="164" t="str">
        <f t="shared" si="9"/>
        <v>Vatovavy FitovinanyVohipenoIlakatra</v>
      </c>
      <c r="B591" s="165" t="s">
        <v>530</v>
      </c>
      <c r="C591" s="165" t="s">
        <v>8919</v>
      </c>
      <c r="D591" s="165" t="s">
        <v>601</v>
      </c>
      <c r="E591" s="165" t="s">
        <v>9431</v>
      </c>
      <c r="F591" s="165" t="s">
        <v>1205</v>
      </c>
      <c r="G591" s="165" t="s">
        <v>616</v>
      </c>
      <c r="H591" s="165" t="s">
        <v>9448</v>
      </c>
    </row>
    <row r="592" spans="1:8" x14ac:dyDescent="0.25">
      <c r="A592" s="164" t="str">
        <f t="shared" si="9"/>
        <v>Vatovavy FitovinanyVohipenoSahalava</v>
      </c>
      <c r="B592" s="165" t="s">
        <v>530</v>
      </c>
      <c r="C592" s="165" t="s">
        <v>8919</v>
      </c>
      <c r="D592" s="165" t="s">
        <v>601</v>
      </c>
      <c r="E592" s="165" t="s">
        <v>9431</v>
      </c>
      <c r="F592" s="165" t="s">
        <v>1205</v>
      </c>
      <c r="G592" s="165" t="s">
        <v>1191</v>
      </c>
      <c r="H592" s="165" t="s">
        <v>9449</v>
      </c>
    </row>
    <row r="593" spans="1:8" x14ac:dyDescent="0.25">
      <c r="A593" s="164" t="str">
        <f t="shared" si="9"/>
        <v>Vatovavy FitovinanyVohipenoMahazoarivo</v>
      </c>
      <c r="B593" s="165" t="s">
        <v>530</v>
      </c>
      <c r="C593" s="165" t="s">
        <v>8919</v>
      </c>
      <c r="D593" s="165" t="s">
        <v>601</v>
      </c>
      <c r="E593" s="165" t="s">
        <v>9431</v>
      </c>
      <c r="F593" s="165" t="s">
        <v>1205</v>
      </c>
      <c r="G593" s="165" t="s">
        <v>816</v>
      </c>
      <c r="H593" s="165" t="s">
        <v>9450</v>
      </c>
    </row>
    <row r="594" spans="1:8" x14ac:dyDescent="0.25">
      <c r="A594" s="164" t="str">
        <f t="shared" si="9"/>
        <v>IhorombeIhosyIhosy</v>
      </c>
      <c r="B594" s="165" t="s">
        <v>748</v>
      </c>
      <c r="C594" s="165" t="s">
        <v>9451</v>
      </c>
      <c r="D594" s="165" t="s">
        <v>1121</v>
      </c>
      <c r="E594" s="165" t="s">
        <v>9452</v>
      </c>
      <c r="F594" s="165" t="s">
        <v>1205</v>
      </c>
      <c r="G594" s="165" t="s">
        <v>1121</v>
      </c>
      <c r="H594" s="165" t="s">
        <v>9453</v>
      </c>
    </row>
    <row r="595" spans="1:8" x14ac:dyDescent="0.25">
      <c r="A595" s="164" t="str">
        <f t="shared" si="9"/>
        <v>IhorombeIhosyAnkily</v>
      </c>
      <c r="B595" s="165" t="s">
        <v>748</v>
      </c>
      <c r="C595" s="165" t="s">
        <v>9451</v>
      </c>
      <c r="D595" s="165" t="s">
        <v>1121</v>
      </c>
      <c r="E595" s="165" t="s">
        <v>9452</v>
      </c>
      <c r="F595" s="165" t="s">
        <v>1205</v>
      </c>
      <c r="G595" s="165" t="s">
        <v>1123</v>
      </c>
      <c r="H595" s="165" t="s">
        <v>9454</v>
      </c>
    </row>
    <row r="596" spans="1:8" x14ac:dyDescent="0.25">
      <c r="A596" s="164" t="str">
        <f t="shared" si="9"/>
        <v>IhorombeIhosyAmbia</v>
      </c>
      <c r="B596" s="165" t="s">
        <v>748</v>
      </c>
      <c r="C596" s="165" t="s">
        <v>9451</v>
      </c>
      <c r="D596" s="165" t="s">
        <v>1121</v>
      </c>
      <c r="E596" s="165" t="s">
        <v>9452</v>
      </c>
      <c r="F596" s="165" t="s">
        <v>1205</v>
      </c>
      <c r="G596" s="165" t="s">
        <v>1124</v>
      </c>
      <c r="H596" s="165" t="s">
        <v>9455</v>
      </c>
    </row>
    <row r="597" spans="1:8" x14ac:dyDescent="0.25">
      <c r="A597" s="164" t="str">
        <f t="shared" si="9"/>
        <v>IhorombeIhosyTolohomiady</v>
      </c>
      <c r="B597" s="165" t="s">
        <v>748</v>
      </c>
      <c r="C597" s="165" t="s">
        <v>9451</v>
      </c>
      <c r="D597" s="165" t="s">
        <v>1121</v>
      </c>
      <c r="E597" s="165" t="s">
        <v>9452</v>
      </c>
      <c r="F597" s="165" t="s">
        <v>1205</v>
      </c>
      <c r="G597" s="165" t="s">
        <v>1125</v>
      </c>
      <c r="H597" s="165" t="s">
        <v>9456</v>
      </c>
    </row>
    <row r="598" spans="1:8" x14ac:dyDescent="0.25">
      <c r="A598" s="164" t="str">
        <f t="shared" si="9"/>
        <v>IhorombeIhosyIrina</v>
      </c>
      <c r="B598" s="165" t="s">
        <v>748</v>
      </c>
      <c r="C598" s="165" t="s">
        <v>9451</v>
      </c>
      <c r="D598" s="165" t="s">
        <v>1121</v>
      </c>
      <c r="E598" s="165" t="s">
        <v>9452</v>
      </c>
      <c r="F598" s="165" t="s">
        <v>1205</v>
      </c>
      <c r="G598" s="165" t="s">
        <v>1126</v>
      </c>
      <c r="H598" s="165" t="s">
        <v>9457</v>
      </c>
    </row>
    <row r="599" spans="1:8" x14ac:dyDescent="0.25">
      <c r="A599" s="164" t="str">
        <f t="shared" si="9"/>
        <v>IhorombeIhosySahambano</v>
      </c>
      <c r="B599" s="165" t="s">
        <v>748</v>
      </c>
      <c r="C599" s="165" t="s">
        <v>9451</v>
      </c>
      <c r="D599" s="165" t="s">
        <v>1121</v>
      </c>
      <c r="E599" s="165" t="s">
        <v>9452</v>
      </c>
      <c r="F599" s="165" t="s">
        <v>1205</v>
      </c>
      <c r="G599" s="165" t="s">
        <v>1127</v>
      </c>
      <c r="H599" s="165" t="s">
        <v>9458</v>
      </c>
    </row>
    <row r="600" spans="1:8" x14ac:dyDescent="0.25">
      <c r="A600" s="164" t="str">
        <f t="shared" si="9"/>
        <v>IhorombeIhosyAnalaliry</v>
      </c>
      <c r="B600" s="165" t="s">
        <v>748</v>
      </c>
      <c r="C600" s="165" t="s">
        <v>9451</v>
      </c>
      <c r="D600" s="165" t="s">
        <v>1121</v>
      </c>
      <c r="E600" s="165" t="s">
        <v>9452</v>
      </c>
      <c r="F600" s="165" t="s">
        <v>1205</v>
      </c>
      <c r="G600" s="165" t="s">
        <v>1128</v>
      </c>
      <c r="H600" s="165" t="s">
        <v>9459</v>
      </c>
    </row>
    <row r="601" spans="1:8" x14ac:dyDescent="0.25">
      <c r="A601" s="164" t="str">
        <f t="shared" si="9"/>
        <v>IhorombeIhosyMahasoa</v>
      </c>
      <c r="B601" s="165" t="s">
        <v>748</v>
      </c>
      <c r="C601" s="165" t="s">
        <v>9451</v>
      </c>
      <c r="D601" s="165" t="s">
        <v>1121</v>
      </c>
      <c r="E601" s="165" t="s">
        <v>9452</v>
      </c>
      <c r="F601" s="165" t="s">
        <v>1205</v>
      </c>
      <c r="G601" s="165" t="s">
        <v>1129</v>
      </c>
      <c r="H601" s="165" t="s">
        <v>9460</v>
      </c>
    </row>
    <row r="602" spans="1:8" x14ac:dyDescent="0.25">
      <c r="A602" s="164" t="str">
        <f t="shared" si="9"/>
        <v>IhorombeIhosyAmbatolahy</v>
      </c>
      <c r="B602" s="165" t="s">
        <v>748</v>
      </c>
      <c r="C602" s="165" t="s">
        <v>9451</v>
      </c>
      <c r="D602" s="165" t="s">
        <v>1121</v>
      </c>
      <c r="E602" s="165" t="s">
        <v>9452</v>
      </c>
      <c r="F602" s="165" t="s">
        <v>1205</v>
      </c>
      <c r="G602" s="165" t="s">
        <v>1122</v>
      </c>
      <c r="H602" s="165" t="s">
        <v>9461</v>
      </c>
    </row>
    <row r="603" spans="1:8" x14ac:dyDescent="0.25">
      <c r="A603" s="164" t="str">
        <f t="shared" si="9"/>
        <v>IhorombeIhosySoamatasy</v>
      </c>
      <c r="B603" s="165" t="s">
        <v>748</v>
      </c>
      <c r="C603" s="165" t="s">
        <v>9451</v>
      </c>
      <c r="D603" s="165" t="s">
        <v>1121</v>
      </c>
      <c r="E603" s="165" t="s">
        <v>9452</v>
      </c>
      <c r="F603" s="165" t="s">
        <v>1205</v>
      </c>
      <c r="G603" s="165" t="s">
        <v>1130</v>
      </c>
      <c r="H603" s="165" t="s">
        <v>9462</v>
      </c>
    </row>
    <row r="604" spans="1:8" x14ac:dyDescent="0.25">
      <c r="A604" s="164" t="str">
        <f t="shared" si="9"/>
        <v>IhorombeIhosyZazafotsy</v>
      </c>
      <c r="B604" s="165" t="s">
        <v>748</v>
      </c>
      <c r="C604" s="165" t="s">
        <v>9451</v>
      </c>
      <c r="D604" s="165" t="s">
        <v>1121</v>
      </c>
      <c r="E604" s="165" t="s">
        <v>9452</v>
      </c>
      <c r="F604" s="165" t="s">
        <v>1205</v>
      </c>
      <c r="G604" s="165" t="s">
        <v>1131</v>
      </c>
      <c r="H604" s="165" t="s">
        <v>9463</v>
      </c>
    </row>
    <row r="605" spans="1:8" x14ac:dyDescent="0.25">
      <c r="A605" s="164" t="str">
        <f t="shared" si="9"/>
        <v>IhorombeIhosyAntsoha</v>
      </c>
      <c r="B605" s="165" t="s">
        <v>748</v>
      </c>
      <c r="C605" s="165" t="s">
        <v>9451</v>
      </c>
      <c r="D605" s="165" t="s">
        <v>1121</v>
      </c>
      <c r="E605" s="165" t="s">
        <v>9452</v>
      </c>
      <c r="F605" s="165" t="s">
        <v>1205</v>
      </c>
      <c r="G605" s="165" t="s">
        <v>1132</v>
      </c>
      <c r="H605" s="165" t="s">
        <v>9464</v>
      </c>
    </row>
    <row r="606" spans="1:8" x14ac:dyDescent="0.25">
      <c r="A606" s="164" t="str">
        <f t="shared" si="9"/>
        <v>IhorombeIhosySakalalina</v>
      </c>
      <c r="B606" s="165" t="s">
        <v>748</v>
      </c>
      <c r="C606" s="165" t="s">
        <v>9451</v>
      </c>
      <c r="D606" s="165" t="s">
        <v>1121</v>
      </c>
      <c r="E606" s="165" t="s">
        <v>9452</v>
      </c>
      <c r="F606" s="165" t="s">
        <v>1205</v>
      </c>
      <c r="G606" s="165" t="s">
        <v>1133</v>
      </c>
      <c r="H606" s="165" t="s">
        <v>9465</v>
      </c>
    </row>
    <row r="607" spans="1:8" x14ac:dyDescent="0.25">
      <c r="A607" s="164" t="str">
        <f t="shared" si="9"/>
        <v>IhorombeIhosySatrokala</v>
      </c>
      <c r="B607" s="165" t="s">
        <v>748</v>
      </c>
      <c r="C607" s="165" t="s">
        <v>9451</v>
      </c>
      <c r="D607" s="165" t="s">
        <v>1121</v>
      </c>
      <c r="E607" s="165" t="s">
        <v>9452</v>
      </c>
      <c r="F607" s="165" t="s">
        <v>1205</v>
      </c>
      <c r="G607" s="165" t="s">
        <v>1134</v>
      </c>
      <c r="H607" s="165" t="s">
        <v>9466</v>
      </c>
    </row>
    <row r="608" spans="1:8" x14ac:dyDescent="0.25">
      <c r="A608" s="164" t="str">
        <f t="shared" si="9"/>
        <v>IhorombeIhosyAndiolava</v>
      </c>
      <c r="B608" s="165" t="s">
        <v>748</v>
      </c>
      <c r="C608" s="165" t="s">
        <v>9451</v>
      </c>
      <c r="D608" s="165" t="s">
        <v>1121</v>
      </c>
      <c r="E608" s="165" t="s">
        <v>9452</v>
      </c>
      <c r="F608" s="165" t="s">
        <v>1205</v>
      </c>
      <c r="G608" s="165" t="s">
        <v>1135</v>
      </c>
      <c r="H608" s="165" t="s">
        <v>9467</v>
      </c>
    </row>
    <row r="609" spans="1:8" x14ac:dyDescent="0.25">
      <c r="A609" s="164" t="str">
        <f t="shared" si="9"/>
        <v>IhorombeIhosyAnalavoka</v>
      </c>
      <c r="B609" s="165" t="s">
        <v>748</v>
      </c>
      <c r="C609" s="165" t="s">
        <v>9451</v>
      </c>
      <c r="D609" s="165" t="s">
        <v>1121</v>
      </c>
      <c r="E609" s="165" t="s">
        <v>9452</v>
      </c>
      <c r="F609" s="165" t="s">
        <v>1205</v>
      </c>
      <c r="G609" s="165" t="s">
        <v>1136</v>
      </c>
      <c r="H609" s="165" t="s">
        <v>9468</v>
      </c>
    </row>
    <row r="610" spans="1:8" x14ac:dyDescent="0.25">
      <c r="A610" s="164" t="str">
        <f t="shared" si="9"/>
        <v>IhorombeIhosyRanohira</v>
      </c>
      <c r="B610" s="165" t="s">
        <v>748</v>
      </c>
      <c r="C610" s="165" t="s">
        <v>9451</v>
      </c>
      <c r="D610" s="165" t="s">
        <v>1121</v>
      </c>
      <c r="E610" s="165" t="s">
        <v>9452</v>
      </c>
      <c r="F610" s="165" t="s">
        <v>1205</v>
      </c>
      <c r="G610" s="165" t="s">
        <v>1137</v>
      </c>
      <c r="H610" s="165" t="s">
        <v>9469</v>
      </c>
    </row>
    <row r="611" spans="1:8" x14ac:dyDescent="0.25">
      <c r="A611" s="164" t="str">
        <f t="shared" si="9"/>
        <v>IhorombeIhosyIlakaka</v>
      </c>
      <c r="B611" s="165" t="s">
        <v>748</v>
      </c>
      <c r="C611" s="165" t="s">
        <v>9451</v>
      </c>
      <c r="D611" s="165" t="s">
        <v>1121</v>
      </c>
      <c r="E611" s="165" t="s">
        <v>9452</v>
      </c>
      <c r="F611" s="165" t="s">
        <v>1205</v>
      </c>
      <c r="G611" s="165" t="s">
        <v>1138</v>
      </c>
      <c r="H611" s="165" t="s">
        <v>9470</v>
      </c>
    </row>
    <row r="612" spans="1:8" x14ac:dyDescent="0.25">
      <c r="A612" s="164" t="str">
        <f t="shared" si="9"/>
        <v>IhorombeIhosyMenamaty Iloto</v>
      </c>
      <c r="B612" s="165" t="s">
        <v>748</v>
      </c>
      <c r="C612" s="165" t="s">
        <v>9451</v>
      </c>
      <c r="D612" s="165" t="s">
        <v>1121</v>
      </c>
      <c r="E612" s="165" t="s">
        <v>9452</v>
      </c>
      <c r="F612" s="165" t="s">
        <v>1205</v>
      </c>
      <c r="G612" s="165" t="s">
        <v>1139</v>
      </c>
      <c r="H612" s="165" t="s">
        <v>9471</v>
      </c>
    </row>
    <row r="613" spans="1:8" x14ac:dyDescent="0.25">
      <c r="A613" s="164" t="str">
        <f t="shared" si="9"/>
        <v>IhorombeIvohibeIvohibe</v>
      </c>
      <c r="B613" s="165" t="s">
        <v>748</v>
      </c>
      <c r="C613" s="165" t="s">
        <v>9451</v>
      </c>
      <c r="D613" s="165" t="s">
        <v>1140</v>
      </c>
      <c r="E613" s="165" t="s">
        <v>9472</v>
      </c>
      <c r="F613" s="165" t="s">
        <v>1205</v>
      </c>
      <c r="G613" s="165" t="s">
        <v>1140</v>
      </c>
      <c r="H613" s="165" t="s">
        <v>9473</v>
      </c>
    </row>
    <row r="614" spans="1:8" x14ac:dyDescent="0.25">
      <c r="A614" s="164" t="str">
        <f t="shared" si="9"/>
        <v>IhorombeIvohibeAntambohobe</v>
      </c>
      <c r="B614" s="165" t="s">
        <v>748</v>
      </c>
      <c r="C614" s="165" t="s">
        <v>9451</v>
      </c>
      <c r="D614" s="165" t="s">
        <v>1140</v>
      </c>
      <c r="E614" s="165" t="s">
        <v>9472</v>
      </c>
      <c r="F614" s="165" t="s">
        <v>1205</v>
      </c>
      <c r="G614" s="165" t="s">
        <v>1141</v>
      </c>
      <c r="H614" s="165" t="s">
        <v>9474</v>
      </c>
    </row>
    <row r="615" spans="1:8" x14ac:dyDescent="0.25">
      <c r="A615" s="164" t="str">
        <f t="shared" si="9"/>
        <v>IhorombeIvohibeMaropaika</v>
      </c>
      <c r="B615" s="165" t="s">
        <v>748</v>
      </c>
      <c r="C615" s="165" t="s">
        <v>9451</v>
      </c>
      <c r="D615" s="165" t="s">
        <v>1140</v>
      </c>
      <c r="E615" s="165" t="s">
        <v>9472</v>
      </c>
      <c r="F615" s="165" t="s">
        <v>1205</v>
      </c>
      <c r="G615" s="165" t="s">
        <v>1142</v>
      </c>
      <c r="H615" s="165" t="s">
        <v>9475</v>
      </c>
    </row>
    <row r="616" spans="1:8" x14ac:dyDescent="0.25">
      <c r="A616" s="164" t="str">
        <f t="shared" si="9"/>
        <v>IhorombeIvohibeIvongo</v>
      </c>
      <c r="B616" s="165" t="s">
        <v>748</v>
      </c>
      <c r="C616" s="165" t="s">
        <v>9451</v>
      </c>
      <c r="D616" s="165" t="s">
        <v>1140</v>
      </c>
      <c r="E616" s="165" t="s">
        <v>9472</v>
      </c>
      <c r="F616" s="165" t="s">
        <v>1205</v>
      </c>
      <c r="G616" s="165" t="s">
        <v>1143</v>
      </c>
      <c r="H616" s="165" t="s">
        <v>9476</v>
      </c>
    </row>
    <row r="617" spans="1:8" x14ac:dyDescent="0.25">
      <c r="A617" s="164" t="str">
        <f t="shared" si="9"/>
        <v>IhorombeIakoraIakora</v>
      </c>
      <c r="B617" s="165" t="s">
        <v>748</v>
      </c>
      <c r="C617" s="165" t="s">
        <v>9451</v>
      </c>
      <c r="D617" s="165" t="s">
        <v>1144</v>
      </c>
      <c r="E617" s="165" t="s">
        <v>9477</v>
      </c>
      <c r="F617" s="165" t="s">
        <v>1205</v>
      </c>
      <c r="G617" s="165" t="s">
        <v>1144</v>
      </c>
      <c r="H617" s="165" t="s">
        <v>9478</v>
      </c>
    </row>
    <row r="618" spans="1:8" x14ac:dyDescent="0.25">
      <c r="A618" s="164" t="str">
        <f t="shared" si="9"/>
        <v>IhorombeIakoraRanotsara Nord</v>
      </c>
      <c r="B618" s="165" t="s">
        <v>748</v>
      </c>
      <c r="C618" s="165" t="s">
        <v>9451</v>
      </c>
      <c r="D618" s="165" t="s">
        <v>1144</v>
      </c>
      <c r="E618" s="165" t="s">
        <v>9477</v>
      </c>
      <c r="F618" s="165" t="s">
        <v>1205</v>
      </c>
      <c r="G618" s="165" t="s">
        <v>1145</v>
      </c>
      <c r="H618" s="165" t="s">
        <v>9479</v>
      </c>
    </row>
    <row r="619" spans="1:8" x14ac:dyDescent="0.25">
      <c r="A619" s="164" t="str">
        <f t="shared" si="9"/>
        <v>IhorombeIakoraBegogo</v>
      </c>
      <c r="B619" s="165" t="s">
        <v>748</v>
      </c>
      <c r="C619" s="165" t="s">
        <v>9451</v>
      </c>
      <c r="D619" s="165" t="s">
        <v>1144</v>
      </c>
      <c r="E619" s="165" t="s">
        <v>9477</v>
      </c>
      <c r="F619" s="165" t="s">
        <v>1205</v>
      </c>
      <c r="G619" s="165" t="s">
        <v>1146</v>
      </c>
      <c r="H619" s="165" t="s">
        <v>9480</v>
      </c>
    </row>
    <row r="620" spans="1:8" x14ac:dyDescent="0.25">
      <c r="A620" s="164" t="str">
        <f t="shared" si="9"/>
        <v>Atsimo AtsinananaFarafanganaFarafangana</v>
      </c>
      <c r="B620" s="165" t="s">
        <v>633</v>
      </c>
      <c r="C620" s="165" t="s">
        <v>8924</v>
      </c>
      <c r="D620" s="165" t="s">
        <v>634</v>
      </c>
      <c r="E620" s="165" t="s">
        <v>9481</v>
      </c>
      <c r="F620" s="165" t="s">
        <v>1205</v>
      </c>
      <c r="G620" s="165" t="s">
        <v>634</v>
      </c>
      <c r="H620" s="165" t="s">
        <v>9482</v>
      </c>
    </row>
    <row r="621" spans="1:8" x14ac:dyDescent="0.25">
      <c r="A621" s="164" t="str">
        <f t="shared" si="9"/>
        <v>Atsimo AtsinananaFarafanganaVohimasy</v>
      </c>
      <c r="B621" s="165" t="s">
        <v>633</v>
      </c>
      <c r="C621" s="165" t="s">
        <v>8924</v>
      </c>
      <c r="D621" s="165" t="s">
        <v>634</v>
      </c>
      <c r="E621" s="165" t="s">
        <v>9481</v>
      </c>
      <c r="F621" s="165" t="s">
        <v>1205</v>
      </c>
      <c r="G621" s="165" t="s">
        <v>648</v>
      </c>
      <c r="H621" s="165" t="s">
        <v>9483</v>
      </c>
    </row>
    <row r="622" spans="1:8" x14ac:dyDescent="0.25">
      <c r="A622" s="164" t="str">
        <f t="shared" si="9"/>
        <v>Atsimo AtsinananaFarafanganaAnosivelo</v>
      </c>
      <c r="B622" s="165" t="s">
        <v>633</v>
      </c>
      <c r="C622" s="165" t="s">
        <v>8924</v>
      </c>
      <c r="D622" s="165" t="s">
        <v>634</v>
      </c>
      <c r="E622" s="165" t="s">
        <v>9481</v>
      </c>
      <c r="F622" s="165" t="s">
        <v>1205</v>
      </c>
      <c r="G622" s="165" t="s">
        <v>642</v>
      </c>
      <c r="H622" s="165" t="s">
        <v>9484</v>
      </c>
    </row>
    <row r="623" spans="1:8" x14ac:dyDescent="0.25">
      <c r="A623" s="164" t="str">
        <f t="shared" si="9"/>
        <v>Atsimo AtsinananaFarafanganaAnosy Tsararafa</v>
      </c>
      <c r="B623" s="165" t="s">
        <v>633</v>
      </c>
      <c r="C623" s="165" t="s">
        <v>8924</v>
      </c>
      <c r="D623" s="165" t="s">
        <v>634</v>
      </c>
      <c r="E623" s="165" t="s">
        <v>9481</v>
      </c>
      <c r="F623" s="165" t="s">
        <v>1205</v>
      </c>
      <c r="G623" s="165" t="s">
        <v>643</v>
      </c>
      <c r="H623" s="165" t="s">
        <v>9485</v>
      </c>
    </row>
    <row r="624" spans="1:8" x14ac:dyDescent="0.25">
      <c r="A624" s="164" t="str">
        <f t="shared" si="9"/>
        <v>Atsimo AtsinananaFarafanganaVohitromby</v>
      </c>
      <c r="B624" s="165" t="s">
        <v>633</v>
      </c>
      <c r="C624" s="165" t="s">
        <v>8924</v>
      </c>
      <c r="D624" s="165" t="s">
        <v>634</v>
      </c>
      <c r="E624" s="165" t="s">
        <v>9481</v>
      </c>
      <c r="F624" s="165" t="s">
        <v>1205</v>
      </c>
      <c r="G624" s="165" t="s">
        <v>649</v>
      </c>
      <c r="H624" s="165" t="s">
        <v>9486</v>
      </c>
    </row>
    <row r="625" spans="1:8" x14ac:dyDescent="0.25">
      <c r="A625" s="164" t="str">
        <f t="shared" si="9"/>
        <v>Atsimo AtsinananaFarafanganaIvandrika</v>
      </c>
      <c r="B625" s="165" t="s">
        <v>633</v>
      </c>
      <c r="C625" s="165" t="s">
        <v>8924</v>
      </c>
      <c r="D625" s="165" t="s">
        <v>634</v>
      </c>
      <c r="E625" s="165" t="s">
        <v>9481</v>
      </c>
      <c r="F625" s="165" t="s">
        <v>1205</v>
      </c>
      <c r="G625" s="165" t="s">
        <v>645</v>
      </c>
      <c r="H625" s="165" t="s">
        <v>9487</v>
      </c>
    </row>
    <row r="626" spans="1:8" x14ac:dyDescent="0.25">
      <c r="A626" s="164" t="str">
        <f t="shared" si="9"/>
        <v>Atsimo AtsinananaFarafanganaManambotra Atsimo</v>
      </c>
      <c r="B626" s="165" t="s">
        <v>633</v>
      </c>
      <c r="C626" s="165" t="s">
        <v>8924</v>
      </c>
      <c r="D626" s="165" t="s">
        <v>634</v>
      </c>
      <c r="E626" s="165" t="s">
        <v>9481</v>
      </c>
      <c r="F626" s="165" t="s">
        <v>1205</v>
      </c>
      <c r="G626" s="165" t="s">
        <v>716</v>
      </c>
      <c r="H626" s="165" t="s">
        <v>9488</v>
      </c>
    </row>
    <row r="627" spans="1:8" x14ac:dyDescent="0.25">
      <c r="A627" s="164" t="str">
        <f t="shared" si="9"/>
        <v>Atsimo AtsinananaFarafanganaMahavelo</v>
      </c>
      <c r="B627" s="165" t="s">
        <v>633</v>
      </c>
      <c r="C627" s="165" t="s">
        <v>8924</v>
      </c>
      <c r="D627" s="165" t="s">
        <v>634</v>
      </c>
      <c r="E627" s="165" t="s">
        <v>9481</v>
      </c>
      <c r="F627" s="165" t="s">
        <v>1205</v>
      </c>
      <c r="G627" s="165" t="s">
        <v>647</v>
      </c>
      <c r="H627" s="165" t="s">
        <v>9489</v>
      </c>
    </row>
    <row r="628" spans="1:8" x14ac:dyDescent="0.25">
      <c r="A628" s="164" t="str">
        <f t="shared" si="9"/>
        <v>Atsimo AtsinananaFarafanganaMahafasa Centre</v>
      </c>
      <c r="B628" s="165" t="s">
        <v>633</v>
      </c>
      <c r="C628" s="165" t="s">
        <v>8924</v>
      </c>
      <c r="D628" s="165" t="s">
        <v>634</v>
      </c>
      <c r="E628" s="165" t="s">
        <v>9481</v>
      </c>
      <c r="F628" s="165" t="s">
        <v>1205</v>
      </c>
      <c r="G628" s="165" t="s">
        <v>635</v>
      </c>
      <c r="H628" s="165" t="s">
        <v>9490</v>
      </c>
    </row>
    <row r="629" spans="1:8" x14ac:dyDescent="0.25">
      <c r="A629" s="164" t="str">
        <f t="shared" si="9"/>
        <v>Atsimo AtsinananaFarafanganaAmporoforo</v>
      </c>
      <c r="B629" s="165" t="s">
        <v>633</v>
      </c>
      <c r="C629" s="165" t="s">
        <v>8924</v>
      </c>
      <c r="D629" s="165" t="s">
        <v>634</v>
      </c>
      <c r="E629" s="165" t="s">
        <v>9481</v>
      </c>
      <c r="F629" s="165" t="s">
        <v>1205</v>
      </c>
      <c r="G629" s="165" t="s">
        <v>640</v>
      </c>
      <c r="H629" s="165" t="s">
        <v>9491</v>
      </c>
    </row>
    <row r="630" spans="1:8" x14ac:dyDescent="0.25">
      <c r="A630" s="164" t="str">
        <f t="shared" si="9"/>
        <v>Atsimo AtsinananaFarafanganaIabohazo</v>
      </c>
      <c r="B630" s="165" t="s">
        <v>633</v>
      </c>
      <c r="C630" s="165" t="s">
        <v>8924</v>
      </c>
      <c r="D630" s="165" t="s">
        <v>634</v>
      </c>
      <c r="E630" s="165" t="s">
        <v>9481</v>
      </c>
      <c r="F630" s="165" t="s">
        <v>1205</v>
      </c>
      <c r="G630" s="165" t="s">
        <v>721</v>
      </c>
      <c r="H630" s="165" t="s">
        <v>9492</v>
      </c>
    </row>
    <row r="631" spans="1:8" x14ac:dyDescent="0.25">
      <c r="A631" s="164" t="str">
        <f t="shared" si="9"/>
        <v>Atsimo AtsinananaFarafanganaTangainony</v>
      </c>
      <c r="B631" s="165" t="s">
        <v>633</v>
      </c>
      <c r="C631" s="165" t="s">
        <v>8924</v>
      </c>
      <c r="D631" s="165" t="s">
        <v>634</v>
      </c>
      <c r="E631" s="165" t="s">
        <v>9481</v>
      </c>
      <c r="F631" s="165" t="s">
        <v>1205</v>
      </c>
      <c r="G631" s="165" t="s">
        <v>637</v>
      </c>
      <c r="H631" s="165" t="s">
        <v>9493</v>
      </c>
    </row>
    <row r="632" spans="1:8" x14ac:dyDescent="0.25">
      <c r="A632" s="164" t="str">
        <f t="shared" si="9"/>
        <v>Atsimo AtsinananaFarafanganaBeretra Bevoay</v>
      </c>
      <c r="B632" s="165" t="s">
        <v>633</v>
      </c>
      <c r="C632" s="165" t="s">
        <v>8924</v>
      </c>
      <c r="D632" s="165" t="s">
        <v>634</v>
      </c>
      <c r="E632" s="165" t="s">
        <v>9481</v>
      </c>
      <c r="F632" s="165" t="s">
        <v>1205</v>
      </c>
      <c r="G632" s="165" t="s">
        <v>724</v>
      </c>
      <c r="H632" s="165" t="s">
        <v>9494</v>
      </c>
    </row>
    <row r="633" spans="1:8" x14ac:dyDescent="0.25">
      <c r="A633" s="164" t="str">
        <f t="shared" si="9"/>
        <v>Atsimo AtsinananaFarafanganaAmbohigogo</v>
      </c>
      <c r="B633" s="165" t="s">
        <v>633</v>
      </c>
      <c r="C633" s="165" t="s">
        <v>8924</v>
      </c>
      <c r="D633" s="165" t="s">
        <v>634</v>
      </c>
      <c r="E633" s="165" t="s">
        <v>9481</v>
      </c>
      <c r="F633" s="165" t="s">
        <v>1205</v>
      </c>
      <c r="G633" s="165" t="s">
        <v>726</v>
      </c>
      <c r="H633" s="165" t="s">
        <v>9495</v>
      </c>
    </row>
    <row r="634" spans="1:8" x14ac:dyDescent="0.25">
      <c r="A634" s="164" t="str">
        <f t="shared" si="9"/>
        <v>Atsimo AtsinananaFarafanganaMaheriraty</v>
      </c>
      <c r="B634" s="165" t="s">
        <v>633</v>
      </c>
      <c r="C634" s="165" t="s">
        <v>8924</v>
      </c>
      <c r="D634" s="165" t="s">
        <v>634</v>
      </c>
      <c r="E634" s="165" t="s">
        <v>9481</v>
      </c>
      <c r="F634" s="165" t="s">
        <v>1205</v>
      </c>
      <c r="G634" s="165" t="s">
        <v>728</v>
      </c>
      <c r="H634" s="165" t="s">
        <v>9496</v>
      </c>
    </row>
    <row r="635" spans="1:8" x14ac:dyDescent="0.25">
      <c r="A635" s="164" t="str">
        <f t="shared" si="9"/>
        <v>Atsimo AtsinananaFarafanganaMahabo Mananivo</v>
      </c>
      <c r="B635" s="165" t="s">
        <v>633</v>
      </c>
      <c r="C635" s="165" t="s">
        <v>8924</v>
      </c>
      <c r="D635" s="165" t="s">
        <v>634</v>
      </c>
      <c r="E635" s="165" t="s">
        <v>9481</v>
      </c>
      <c r="F635" s="165" t="s">
        <v>1205</v>
      </c>
      <c r="G635" s="165" t="s">
        <v>646</v>
      </c>
      <c r="H635" s="165" t="s">
        <v>9497</v>
      </c>
    </row>
    <row r="636" spans="1:8" x14ac:dyDescent="0.25">
      <c r="A636" s="164" t="str">
        <f t="shared" si="9"/>
        <v>Atsimo AtsinananaFarafanganaAmbohimandroso</v>
      </c>
      <c r="B636" s="165" t="s">
        <v>633</v>
      </c>
      <c r="C636" s="165" t="s">
        <v>8924</v>
      </c>
      <c r="D636" s="165" t="s">
        <v>634</v>
      </c>
      <c r="E636" s="165" t="s">
        <v>9481</v>
      </c>
      <c r="F636" s="165" t="s">
        <v>1205</v>
      </c>
      <c r="G636" s="165" t="s">
        <v>705</v>
      </c>
      <c r="H636" s="165" t="s">
        <v>9498</v>
      </c>
    </row>
    <row r="637" spans="1:8" x14ac:dyDescent="0.25">
      <c r="A637" s="164" t="str">
        <f t="shared" si="9"/>
        <v>Atsimo AtsinananaFarafanganaAnkarana Miraihina</v>
      </c>
      <c r="B637" s="165" t="s">
        <v>633</v>
      </c>
      <c r="C637" s="165" t="s">
        <v>8924</v>
      </c>
      <c r="D637" s="165" t="s">
        <v>634</v>
      </c>
      <c r="E637" s="165" t="s">
        <v>9481</v>
      </c>
      <c r="F637" s="165" t="s">
        <v>1205</v>
      </c>
      <c r="G637" s="165" t="s">
        <v>641</v>
      </c>
      <c r="H637" s="165" t="s">
        <v>9499</v>
      </c>
    </row>
    <row r="638" spans="1:8" x14ac:dyDescent="0.25">
      <c r="A638" s="164" t="str">
        <f t="shared" si="9"/>
        <v>Atsimo AtsinananaFarafanganaEvato</v>
      </c>
      <c r="B638" s="165" t="s">
        <v>633</v>
      </c>
      <c r="C638" s="165" t="s">
        <v>8924</v>
      </c>
      <c r="D638" s="165" t="s">
        <v>634</v>
      </c>
      <c r="E638" s="165" t="s">
        <v>9481</v>
      </c>
      <c r="F638" s="165" t="s">
        <v>1205</v>
      </c>
      <c r="G638" s="165" t="s">
        <v>639</v>
      </c>
      <c r="H638" s="165" t="s">
        <v>9500</v>
      </c>
    </row>
    <row r="639" spans="1:8" x14ac:dyDescent="0.25">
      <c r="A639" s="164" t="str">
        <f t="shared" si="9"/>
        <v>Atsimo AtsinananaFarafanganaEtrotroka Atsimo</v>
      </c>
      <c r="B639" s="165" t="s">
        <v>633</v>
      </c>
      <c r="C639" s="165" t="s">
        <v>8924</v>
      </c>
      <c r="D639" s="165" t="s">
        <v>634</v>
      </c>
      <c r="E639" s="165" t="s">
        <v>9481</v>
      </c>
      <c r="F639" s="165" t="s">
        <v>1205</v>
      </c>
      <c r="G639" s="165" t="s">
        <v>733</v>
      </c>
      <c r="H639" s="165" t="s">
        <v>9501</v>
      </c>
    </row>
    <row r="640" spans="1:8" x14ac:dyDescent="0.25">
      <c r="A640" s="164" t="str">
        <f t="shared" si="9"/>
        <v>Atsimo AtsinananaFarafanganaAmbalavato Nord</v>
      </c>
      <c r="B640" s="165" t="s">
        <v>633</v>
      </c>
      <c r="C640" s="165" t="s">
        <v>8924</v>
      </c>
      <c r="D640" s="165" t="s">
        <v>634</v>
      </c>
      <c r="E640" s="165" t="s">
        <v>9481</v>
      </c>
      <c r="F640" s="165" t="s">
        <v>1205</v>
      </c>
      <c r="G640" s="165" t="s">
        <v>735</v>
      </c>
      <c r="H640" s="165" t="s">
        <v>9502</v>
      </c>
    </row>
    <row r="641" spans="1:8" x14ac:dyDescent="0.25">
      <c r="A641" s="164" t="str">
        <f t="shared" si="9"/>
        <v>Atsimo AtsinananaFarafanganaEfatsy</v>
      </c>
      <c r="B641" s="165" t="s">
        <v>633</v>
      </c>
      <c r="C641" s="165" t="s">
        <v>8924</v>
      </c>
      <c r="D641" s="165" t="s">
        <v>634</v>
      </c>
      <c r="E641" s="165" t="s">
        <v>9481</v>
      </c>
      <c r="F641" s="165" t="s">
        <v>1205</v>
      </c>
      <c r="G641" s="165" t="s">
        <v>644</v>
      </c>
      <c r="H641" s="165" t="s">
        <v>9503</v>
      </c>
    </row>
    <row r="642" spans="1:8" x14ac:dyDescent="0.25">
      <c r="A642" s="164" t="str">
        <f t="shared" si="9"/>
        <v>Atsimo AtsinananaFarafanganaTovona</v>
      </c>
      <c r="B642" s="165" t="s">
        <v>633</v>
      </c>
      <c r="C642" s="165" t="s">
        <v>8924</v>
      </c>
      <c r="D642" s="165" t="s">
        <v>634</v>
      </c>
      <c r="E642" s="165" t="s">
        <v>9481</v>
      </c>
      <c r="F642" s="165" t="s">
        <v>1205</v>
      </c>
      <c r="G642" s="165" t="s">
        <v>738</v>
      </c>
      <c r="H642" s="165" t="s">
        <v>9504</v>
      </c>
    </row>
    <row r="643" spans="1:8" x14ac:dyDescent="0.25">
      <c r="A643" s="164" t="str">
        <f t="shared" ref="A643:A706" si="10">B643&amp;D643&amp;G643</f>
        <v>Atsimo AtsinananaFarafanganaAmbalatany</v>
      </c>
      <c r="B643" s="165" t="s">
        <v>633</v>
      </c>
      <c r="C643" s="165" t="s">
        <v>8924</v>
      </c>
      <c r="D643" s="165" t="s">
        <v>634</v>
      </c>
      <c r="E643" s="165" t="s">
        <v>9481</v>
      </c>
      <c r="F643" s="165" t="s">
        <v>1205</v>
      </c>
      <c r="G643" s="165" t="s">
        <v>740</v>
      </c>
      <c r="H643" s="165" t="s">
        <v>9505</v>
      </c>
    </row>
    <row r="644" spans="1:8" x14ac:dyDescent="0.25">
      <c r="A644" s="164" t="str">
        <f t="shared" si="10"/>
        <v>Atsimo AtsinananaFarafanganaNamohora Iaborano</v>
      </c>
      <c r="B644" s="165" t="s">
        <v>633</v>
      </c>
      <c r="C644" s="165" t="s">
        <v>8924</v>
      </c>
      <c r="D644" s="165" t="s">
        <v>634</v>
      </c>
      <c r="E644" s="165" t="s">
        <v>9481</v>
      </c>
      <c r="F644" s="165" t="s">
        <v>1205</v>
      </c>
      <c r="G644" s="165" t="s">
        <v>742</v>
      </c>
      <c r="H644" s="165" t="s">
        <v>9506</v>
      </c>
    </row>
    <row r="645" spans="1:8" x14ac:dyDescent="0.25">
      <c r="A645" s="164" t="str">
        <f t="shared" si="10"/>
        <v>Atsimo AtsinananaFarafanganaSahamadio</v>
      </c>
      <c r="B645" s="165" t="s">
        <v>633</v>
      </c>
      <c r="C645" s="165" t="s">
        <v>8924</v>
      </c>
      <c r="D645" s="165" t="s">
        <v>634</v>
      </c>
      <c r="E645" s="165" t="s">
        <v>9481</v>
      </c>
      <c r="F645" s="165" t="s">
        <v>1205</v>
      </c>
      <c r="G645" s="165" t="s">
        <v>744</v>
      </c>
      <c r="H645" s="165" t="s">
        <v>9507</v>
      </c>
    </row>
    <row r="646" spans="1:8" x14ac:dyDescent="0.25">
      <c r="A646" s="164" t="str">
        <f t="shared" si="10"/>
        <v>Atsimo AtsinananaFarafanganaFenoarivo</v>
      </c>
      <c r="B646" s="165" t="s">
        <v>633</v>
      </c>
      <c r="C646" s="165" t="s">
        <v>8924</v>
      </c>
      <c r="D646" s="165" t="s">
        <v>634</v>
      </c>
      <c r="E646" s="165" t="s">
        <v>9481</v>
      </c>
      <c r="F646" s="165" t="s">
        <v>1205</v>
      </c>
      <c r="G646" s="165" t="s">
        <v>708</v>
      </c>
      <c r="H646" s="165" t="s">
        <v>9508</v>
      </c>
    </row>
    <row r="647" spans="1:8" x14ac:dyDescent="0.25">
      <c r="A647" s="164" t="str">
        <f t="shared" si="10"/>
        <v>Atsimo AtsinananaFarafanganaAntseranambe</v>
      </c>
      <c r="B647" s="165" t="s">
        <v>633</v>
      </c>
      <c r="C647" s="165" t="s">
        <v>8924</v>
      </c>
      <c r="D647" s="165" t="s">
        <v>634</v>
      </c>
      <c r="E647" s="165" t="s">
        <v>9481</v>
      </c>
      <c r="F647" s="165" t="s">
        <v>1205</v>
      </c>
      <c r="G647" s="165" t="s">
        <v>746</v>
      </c>
      <c r="H647" s="165" t="s">
        <v>9509</v>
      </c>
    </row>
    <row r="648" spans="1:8" x14ac:dyDescent="0.25">
      <c r="A648" s="164" t="str">
        <f t="shared" si="10"/>
        <v>Atsimo AtsinananaFarafanganaIhorombe</v>
      </c>
      <c r="B648" s="165" t="s">
        <v>633</v>
      </c>
      <c r="C648" s="165" t="s">
        <v>8924</v>
      </c>
      <c r="D648" s="165" t="s">
        <v>634</v>
      </c>
      <c r="E648" s="165" t="s">
        <v>9481</v>
      </c>
      <c r="F648" s="165" t="s">
        <v>1205</v>
      </c>
      <c r="G648" s="165" t="s">
        <v>748</v>
      </c>
      <c r="H648" s="165" t="s">
        <v>9510</v>
      </c>
    </row>
    <row r="649" spans="1:8" x14ac:dyDescent="0.25">
      <c r="A649" s="164" t="str">
        <f t="shared" si="10"/>
        <v>Atsimo AtsinananaFarafanganaAmbalavato Antevato</v>
      </c>
      <c r="B649" s="165" t="s">
        <v>633</v>
      </c>
      <c r="C649" s="165" t="s">
        <v>8924</v>
      </c>
      <c r="D649" s="165" t="s">
        <v>634</v>
      </c>
      <c r="E649" s="165" t="s">
        <v>9481</v>
      </c>
      <c r="F649" s="165" t="s">
        <v>1205</v>
      </c>
      <c r="G649" s="165" t="s">
        <v>750</v>
      </c>
      <c r="H649" s="165" t="s">
        <v>9511</v>
      </c>
    </row>
    <row r="650" spans="1:8" x14ac:dyDescent="0.25">
      <c r="A650" s="164" t="str">
        <f t="shared" si="10"/>
        <v>Atsimo AtsinananaFarafanganaVohilengo</v>
      </c>
      <c r="B650" s="165" t="s">
        <v>633</v>
      </c>
      <c r="C650" s="165" t="s">
        <v>8924</v>
      </c>
      <c r="D650" s="165" t="s">
        <v>634</v>
      </c>
      <c r="E650" s="165" t="s">
        <v>9481</v>
      </c>
      <c r="F650" s="165" t="s">
        <v>1205</v>
      </c>
      <c r="G650" s="165" t="s">
        <v>638</v>
      </c>
      <c r="H650" s="165" t="s">
        <v>9512</v>
      </c>
    </row>
    <row r="651" spans="1:8" x14ac:dyDescent="0.25">
      <c r="A651" s="164" t="str">
        <f t="shared" si="10"/>
        <v>Atsimo AtsinananaFarafanganaMarovandrika</v>
      </c>
      <c r="B651" s="165" t="s">
        <v>633</v>
      </c>
      <c r="C651" s="165" t="s">
        <v>8924</v>
      </c>
      <c r="D651" s="165" t="s">
        <v>634</v>
      </c>
      <c r="E651" s="165" t="s">
        <v>9481</v>
      </c>
      <c r="F651" s="165" t="s">
        <v>1205</v>
      </c>
      <c r="G651" s="165" t="s">
        <v>753</v>
      </c>
      <c r="H651" s="165" t="s">
        <v>9513</v>
      </c>
    </row>
    <row r="652" spans="1:8" x14ac:dyDescent="0.25">
      <c r="A652" s="164" t="str">
        <f t="shared" si="10"/>
        <v>Atsimo AtsinananaVangaindranoVangaindrano</v>
      </c>
      <c r="B652" s="165" t="s">
        <v>633</v>
      </c>
      <c r="C652" s="165" t="s">
        <v>8924</v>
      </c>
      <c r="D652" s="165" t="s">
        <v>650</v>
      </c>
      <c r="E652" s="165" t="s">
        <v>9514</v>
      </c>
      <c r="F652" s="165" t="s">
        <v>1205</v>
      </c>
      <c r="G652" s="165" t="s">
        <v>650</v>
      </c>
      <c r="H652" s="165" t="s">
        <v>9515</v>
      </c>
    </row>
    <row r="653" spans="1:8" x14ac:dyDescent="0.25">
      <c r="A653" s="164" t="str">
        <f t="shared" si="10"/>
        <v>Atsimo AtsinananaVangaindranoAmpasimalemy</v>
      </c>
      <c r="B653" s="165" t="s">
        <v>633</v>
      </c>
      <c r="C653" s="165" t="s">
        <v>8924</v>
      </c>
      <c r="D653" s="165" t="s">
        <v>650</v>
      </c>
      <c r="E653" s="165" t="s">
        <v>9514</v>
      </c>
      <c r="F653" s="165" t="s">
        <v>1205</v>
      </c>
      <c r="G653" s="165" t="s">
        <v>652</v>
      </c>
      <c r="H653" s="165" t="s">
        <v>9516</v>
      </c>
    </row>
    <row r="654" spans="1:8" x14ac:dyDescent="0.25">
      <c r="A654" s="164" t="str">
        <f t="shared" si="10"/>
        <v>Atsimo AtsinananaVangaindranoTsianofana</v>
      </c>
      <c r="B654" s="165" t="s">
        <v>633</v>
      </c>
      <c r="C654" s="165" t="s">
        <v>8924</v>
      </c>
      <c r="D654" s="165" t="s">
        <v>650</v>
      </c>
      <c r="E654" s="165" t="s">
        <v>9514</v>
      </c>
      <c r="F654" s="165" t="s">
        <v>1205</v>
      </c>
      <c r="G654" s="165" t="s">
        <v>657</v>
      </c>
      <c r="H654" s="165" t="s">
        <v>9517</v>
      </c>
    </row>
    <row r="655" spans="1:8" x14ac:dyDescent="0.25">
      <c r="A655" s="164" t="str">
        <f t="shared" si="10"/>
        <v>Atsimo AtsinananaVangaindranoBekaraoky</v>
      </c>
      <c r="B655" s="165" t="s">
        <v>633</v>
      </c>
      <c r="C655" s="165" t="s">
        <v>8924</v>
      </c>
      <c r="D655" s="165" t="s">
        <v>650</v>
      </c>
      <c r="E655" s="165" t="s">
        <v>9514</v>
      </c>
      <c r="F655" s="165" t="s">
        <v>1205</v>
      </c>
      <c r="G655" s="165" t="s">
        <v>658</v>
      </c>
      <c r="H655" s="165" t="s">
        <v>9518</v>
      </c>
    </row>
    <row r="656" spans="1:8" x14ac:dyDescent="0.25">
      <c r="A656" s="164" t="str">
        <f t="shared" si="10"/>
        <v>Atsimo AtsinananaVangaindranoTsiately</v>
      </c>
      <c r="B656" s="165" t="s">
        <v>633</v>
      </c>
      <c r="C656" s="165" t="s">
        <v>8924</v>
      </c>
      <c r="D656" s="165" t="s">
        <v>650</v>
      </c>
      <c r="E656" s="165" t="s">
        <v>9514</v>
      </c>
      <c r="F656" s="165" t="s">
        <v>1205</v>
      </c>
      <c r="G656" s="165" t="s">
        <v>662</v>
      </c>
      <c r="H656" s="165" t="s">
        <v>9519</v>
      </c>
    </row>
    <row r="657" spans="1:8" x14ac:dyDescent="0.25">
      <c r="A657" s="164" t="str">
        <f t="shared" si="10"/>
        <v>Atsimo AtsinananaVangaindranoSoamanova</v>
      </c>
      <c r="B657" s="165" t="s">
        <v>633</v>
      </c>
      <c r="C657" s="165" t="s">
        <v>8924</v>
      </c>
      <c r="D657" s="165" t="s">
        <v>650</v>
      </c>
      <c r="E657" s="165" t="s">
        <v>9514</v>
      </c>
      <c r="F657" s="165" t="s">
        <v>1205</v>
      </c>
      <c r="G657" s="165" t="s">
        <v>651</v>
      </c>
      <c r="H657" s="165" t="s">
        <v>9520</v>
      </c>
    </row>
    <row r="658" spans="1:8" x14ac:dyDescent="0.25">
      <c r="A658" s="164" t="str">
        <f t="shared" si="10"/>
        <v>Atsimo AtsinananaVangaindranoLopary</v>
      </c>
      <c r="B658" s="165" t="s">
        <v>633</v>
      </c>
      <c r="C658" s="165" t="s">
        <v>8924</v>
      </c>
      <c r="D658" s="165" t="s">
        <v>650</v>
      </c>
      <c r="E658" s="165" t="s">
        <v>9514</v>
      </c>
      <c r="F658" s="165" t="s">
        <v>1205</v>
      </c>
      <c r="G658" s="165" t="s">
        <v>659</v>
      </c>
      <c r="H658" s="165" t="s">
        <v>9521</v>
      </c>
    </row>
    <row r="659" spans="1:8" x14ac:dyDescent="0.25">
      <c r="A659" s="164" t="str">
        <f t="shared" si="10"/>
        <v>Atsimo AtsinananaVangaindranoBema</v>
      </c>
      <c r="B659" s="165" t="s">
        <v>633</v>
      </c>
      <c r="C659" s="165" t="s">
        <v>8924</v>
      </c>
      <c r="D659" s="165" t="s">
        <v>650</v>
      </c>
      <c r="E659" s="165" t="s">
        <v>9514</v>
      </c>
      <c r="F659" s="165" t="s">
        <v>1205</v>
      </c>
      <c r="G659" s="165" t="s">
        <v>763</v>
      </c>
      <c r="H659" s="165" t="s">
        <v>9522</v>
      </c>
    </row>
    <row r="660" spans="1:8" x14ac:dyDescent="0.25">
      <c r="A660" s="164" t="str">
        <f t="shared" si="10"/>
        <v>Atsimo AtsinananaVangaindranoVohitrambo</v>
      </c>
      <c r="B660" s="165" t="s">
        <v>633</v>
      </c>
      <c r="C660" s="165" t="s">
        <v>8924</v>
      </c>
      <c r="D660" s="165" t="s">
        <v>650</v>
      </c>
      <c r="E660" s="165" t="s">
        <v>9514</v>
      </c>
      <c r="F660" s="165" t="s">
        <v>1205</v>
      </c>
      <c r="G660" s="165" t="s">
        <v>656</v>
      </c>
      <c r="H660" s="165" t="s">
        <v>9523</v>
      </c>
    </row>
    <row r="661" spans="1:8" x14ac:dyDescent="0.25">
      <c r="A661" s="164" t="str">
        <f t="shared" si="10"/>
        <v>Atsimo AtsinananaVangaindranoAnilobe</v>
      </c>
      <c r="B661" s="165" t="s">
        <v>633</v>
      </c>
      <c r="C661" s="165" t="s">
        <v>8924</v>
      </c>
      <c r="D661" s="165" t="s">
        <v>650</v>
      </c>
      <c r="E661" s="165" t="s">
        <v>9514</v>
      </c>
      <c r="F661" s="165" t="s">
        <v>1205</v>
      </c>
      <c r="G661" s="165" t="s">
        <v>766</v>
      </c>
      <c r="H661" s="165" t="s">
        <v>9524</v>
      </c>
    </row>
    <row r="662" spans="1:8" x14ac:dyDescent="0.25">
      <c r="A662" s="164" t="str">
        <f t="shared" si="10"/>
        <v>Atsimo AtsinananaVangaindranoLohafary</v>
      </c>
      <c r="B662" s="165" t="s">
        <v>633</v>
      </c>
      <c r="C662" s="165" t="s">
        <v>8924</v>
      </c>
      <c r="D662" s="165" t="s">
        <v>650</v>
      </c>
      <c r="E662" s="165" t="s">
        <v>9514</v>
      </c>
      <c r="F662" s="165" t="s">
        <v>1205</v>
      </c>
      <c r="G662" s="165" t="s">
        <v>768</v>
      </c>
      <c r="H662" s="165" t="s">
        <v>9525</v>
      </c>
    </row>
    <row r="663" spans="1:8" x14ac:dyDescent="0.25">
      <c r="A663" s="164" t="str">
        <f t="shared" si="10"/>
        <v>Atsimo AtsinananaVangaindranoAmpataka</v>
      </c>
      <c r="B663" s="165" t="s">
        <v>633</v>
      </c>
      <c r="C663" s="165" t="s">
        <v>8924</v>
      </c>
      <c r="D663" s="165" t="s">
        <v>650</v>
      </c>
      <c r="E663" s="165" t="s">
        <v>9514</v>
      </c>
      <c r="F663" s="165" t="s">
        <v>1205</v>
      </c>
      <c r="G663" s="165" t="s">
        <v>653</v>
      </c>
      <c r="H663" s="165" t="s">
        <v>9526</v>
      </c>
    </row>
    <row r="664" spans="1:8" x14ac:dyDescent="0.25">
      <c r="A664" s="164" t="str">
        <f t="shared" si="10"/>
        <v>Atsimo AtsinananaVangaindranoMatanga</v>
      </c>
      <c r="B664" s="165" t="s">
        <v>633</v>
      </c>
      <c r="C664" s="165" t="s">
        <v>8924</v>
      </c>
      <c r="D664" s="165" t="s">
        <v>650</v>
      </c>
      <c r="E664" s="165" t="s">
        <v>9514</v>
      </c>
      <c r="F664" s="165" t="s">
        <v>1205</v>
      </c>
      <c r="G664" s="165" t="s">
        <v>661</v>
      </c>
      <c r="H664" s="165" t="s">
        <v>9527</v>
      </c>
    </row>
    <row r="665" spans="1:8" x14ac:dyDescent="0.25">
      <c r="A665" s="164" t="str">
        <f t="shared" si="10"/>
        <v>Atsimo AtsinananaVangaindranoMasianaka</v>
      </c>
      <c r="B665" s="165" t="s">
        <v>633</v>
      </c>
      <c r="C665" s="165" t="s">
        <v>8924</v>
      </c>
      <c r="D665" s="165" t="s">
        <v>650</v>
      </c>
      <c r="E665" s="165" t="s">
        <v>9514</v>
      </c>
      <c r="F665" s="165" t="s">
        <v>1205</v>
      </c>
      <c r="G665" s="165" t="s">
        <v>655</v>
      </c>
      <c r="H665" s="165" t="s">
        <v>9528</v>
      </c>
    </row>
    <row r="666" spans="1:8" x14ac:dyDescent="0.25">
      <c r="A666" s="164" t="str">
        <f t="shared" si="10"/>
        <v>Atsimo AtsinananaVangaindranoVohipaho</v>
      </c>
      <c r="B666" s="165" t="s">
        <v>633</v>
      </c>
      <c r="C666" s="165" t="s">
        <v>8924</v>
      </c>
      <c r="D666" s="165" t="s">
        <v>650</v>
      </c>
      <c r="E666" s="165" t="s">
        <v>9514</v>
      </c>
      <c r="F666" s="165" t="s">
        <v>1205</v>
      </c>
      <c r="G666" s="165" t="s">
        <v>664</v>
      </c>
      <c r="H666" s="165" t="s">
        <v>9529</v>
      </c>
    </row>
    <row r="667" spans="1:8" x14ac:dyDescent="0.25">
      <c r="A667" s="164" t="str">
        <f t="shared" si="10"/>
        <v>Atsimo AtsinananaVangaindranoMarokibo</v>
      </c>
      <c r="B667" s="165" t="s">
        <v>633</v>
      </c>
      <c r="C667" s="165" t="s">
        <v>8924</v>
      </c>
      <c r="D667" s="165" t="s">
        <v>650</v>
      </c>
      <c r="E667" s="165" t="s">
        <v>9514</v>
      </c>
      <c r="F667" s="165" t="s">
        <v>1205</v>
      </c>
      <c r="G667" s="165" t="s">
        <v>660</v>
      </c>
      <c r="H667" s="165" t="s">
        <v>9530</v>
      </c>
    </row>
    <row r="668" spans="1:8" x14ac:dyDescent="0.25">
      <c r="A668" s="164" t="str">
        <f t="shared" si="10"/>
        <v>Atsimo AtsinananaVangaindranoRanomena</v>
      </c>
      <c r="B668" s="165" t="s">
        <v>633</v>
      </c>
      <c r="C668" s="165" t="s">
        <v>8924</v>
      </c>
      <c r="D668" s="165" t="s">
        <v>650</v>
      </c>
      <c r="E668" s="165" t="s">
        <v>9514</v>
      </c>
      <c r="F668" s="165" t="s">
        <v>1205</v>
      </c>
      <c r="G668" s="165" t="s">
        <v>775</v>
      </c>
      <c r="H668" s="165" t="s">
        <v>9531</v>
      </c>
    </row>
    <row r="669" spans="1:8" x14ac:dyDescent="0.25">
      <c r="A669" s="164" t="str">
        <f t="shared" si="10"/>
        <v>Atsimo AtsinananaVangaindranoAmbongo</v>
      </c>
      <c r="B669" s="165" t="s">
        <v>633</v>
      </c>
      <c r="C669" s="165" t="s">
        <v>8924</v>
      </c>
      <c r="D669" s="165" t="s">
        <v>650</v>
      </c>
      <c r="E669" s="165" t="s">
        <v>9514</v>
      </c>
      <c r="F669" s="165" t="s">
        <v>1205</v>
      </c>
      <c r="G669" s="165" t="s">
        <v>777</v>
      </c>
      <c r="H669" s="165" t="s">
        <v>9532</v>
      </c>
    </row>
    <row r="670" spans="1:8" x14ac:dyDescent="0.25">
      <c r="A670" s="164" t="str">
        <f t="shared" si="10"/>
        <v>Atsimo AtsinananaVangaindranoAmbatolava</v>
      </c>
      <c r="B670" s="165" t="s">
        <v>633</v>
      </c>
      <c r="C670" s="165" t="s">
        <v>8924</v>
      </c>
      <c r="D670" s="165" t="s">
        <v>650</v>
      </c>
      <c r="E670" s="165" t="s">
        <v>9514</v>
      </c>
      <c r="F670" s="165" t="s">
        <v>1205</v>
      </c>
      <c r="G670" s="165" t="s">
        <v>779</v>
      </c>
      <c r="H670" s="165" t="s">
        <v>9533</v>
      </c>
    </row>
    <row r="671" spans="1:8" x14ac:dyDescent="0.25">
      <c r="A671" s="164" t="str">
        <f t="shared" si="10"/>
        <v>Atsimo AtsinananaVangaindranoIara</v>
      </c>
      <c r="B671" s="165" t="s">
        <v>633</v>
      </c>
      <c r="C671" s="165" t="s">
        <v>8924</v>
      </c>
      <c r="D671" s="165" t="s">
        <v>650</v>
      </c>
      <c r="E671" s="165" t="s">
        <v>9514</v>
      </c>
      <c r="F671" s="165" t="s">
        <v>1205</v>
      </c>
      <c r="G671" s="165" t="s">
        <v>781</v>
      </c>
      <c r="H671" s="165" t="s">
        <v>9534</v>
      </c>
    </row>
    <row r="672" spans="1:8" x14ac:dyDescent="0.25">
      <c r="A672" s="164" t="str">
        <f t="shared" si="10"/>
        <v>Atsimo AtsinananaVangaindranoBevata</v>
      </c>
      <c r="B672" s="165" t="s">
        <v>633</v>
      </c>
      <c r="C672" s="165" t="s">
        <v>8924</v>
      </c>
      <c r="D672" s="165" t="s">
        <v>650</v>
      </c>
      <c r="E672" s="165" t="s">
        <v>9514</v>
      </c>
      <c r="F672" s="165" t="s">
        <v>1205</v>
      </c>
      <c r="G672" s="165" t="s">
        <v>783</v>
      </c>
      <c r="H672" s="165" t="s">
        <v>9535</v>
      </c>
    </row>
    <row r="673" spans="1:8" x14ac:dyDescent="0.25">
      <c r="A673" s="164" t="str">
        <f t="shared" si="10"/>
        <v>Atsimo AtsinananaVangaindranoKarimbary</v>
      </c>
      <c r="B673" s="165" t="s">
        <v>633</v>
      </c>
      <c r="C673" s="165" t="s">
        <v>8924</v>
      </c>
      <c r="D673" s="165" t="s">
        <v>650</v>
      </c>
      <c r="E673" s="165" t="s">
        <v>9514</v>
      </c>
      <c r="F673" s="165" t="s">
        <v>1205</v>
      </c>
      <c r="G673" s="165" t="s">
        <v>785</v>
      </c>
      <c r="H673" s="165" t="s">
        <v>9536</v>
      </c>
    </row>
    <row r="674" spans="1:8" x14ac:dyDescent="0.25">
      <c r="A674" s="164" t="str">
        <f t="shared" si="10"/>
        <v>Atsimo AtsinananaVangaindranoManambondro</v>
      </c>
      <c r="B674" s="165" t="s">
        <v>633</v>
      </c>
      <c r="C674" s="165" t="s">
        <v>8924</v>
      </c>
      <c r="D674" s="165" t="s">
        <v>650</v>
      </c>
      <c r="E674" s="165" t="s">
        <v>9514</v>
      </c>
      <c r="F674" s="165" t="s">
        <v>1205</v>
      </c>
      <c r="G674" s="165" t="s">
        <v>787</v>
      </c>
      <c r="H674" s="165" t="s">
        <v>9537</v>
      </c>
    </row>
    <row r="675" spans="1:8" x14ac:dyDescent="0.25">
      <c r="A675" s="164" t="str">
        <f t="shared" si="10"/>
        <v>Atsimo AtsinananaVangaindranoFenoambany</v>
      </c>
      <c r="B675" s="165" t="s">
        <v>633</v>
      </c>
      <c r="C675" s="165" t="s">
        <v>8924</v>
      </c>
      <c r="D675" s="165" t="s">
        <v>650</v>
      </c>
      <c r="E675" s="165" t="s">
        <v>9514</v>
      </c>
      <c r="F675" s="165" t="s">
        <v>1205</v>
      </c>
      <c r="G675" s="165" t="s">
        <v>789</v>
      </c>
      <c r="H675" s="165" t="s">
        <v>9538</v>
      </c>
    </row>
    <row r="676" spans="1:8" x14ac:dyDescent="0.25">
      <c r="A676" s="164" t="str">
        <f t="shared" si="10"/>
        <v>Atsimo AtsinananaVangaindranoIsahara</v>
      </c>
      <c r="B676" s="165" t="s">
        <v>633</v>
      </c>
      <c r="C676" s="165" t="s">
        <v>8924</v>
      </c>
      <c r="D676" s="165" t="s">
        <v>650</v>
      </c>
      <c r="E676" s="165" t="s">
        <v>9514</v>
      </c>
      <c r="F676" s="165" t="s">
        <v>1205</v>
      </c>
      <c r="G676" s="165" t="s">
        <v>791</v>
      </c>
      <c r="H676" s="165" t="s">
        <v>9539</v>
      </c>
    </row>
    <row r="677" spans="1:8" x14ac:dyDescent="0.25">
      <c r="A677" s="164" t="str">
        <f t="shared" si="10"/>
        <v>Atsimo AtsinananaVangaindranoVohimalaza</v>
      </c>
      <c r="B677" s="165" t="s">
        <v>633</v>
      </c>
      <c r="C677" s="165" t="s">
        <v>8924</v>
      </c>
      <c r="D677" s="165" t="s">
        <v>650</v>
      </c>
      <c r="E677" s="165" t="s">
        <v>9514</v>
      </c>
      <c r="F677" s="165" t="s">
        <v>1205</v>
      </c>
      <c r="G677" s="165" t="s">
        <v>663</v>
      </c>
      <c r="H677" s="165" t="s">
        <v>9540</v>
      </c>
    </row>
    <row r="678" spans="1:8" x14ac:dyDescent="0.25">
      <c r="A678" s="164" t="str">
        <f t="shared" si="10"/>
        <v>Atsimo AtsinananaVangaindranoVatanato</v>
      </c>
      <c r="B678" s="165" t="s">
        <v>633</v>
      </c>
      <c r="C678" s="165" t="s">
        <v>8924</v>
      </c>
      <c r="D678" s="165" t="s">
        <v>650</v>
      </c>
      <c r="E678" s="165" t="s">
        <v>9514</v>
      </c>
      <c r="F678" s="165" t="s">
        <v>1205</v>
      </c>
      <c r="G678" s="165" t="s">
        <v>794</v>
      </c>
      <c r="H678" s="165" t="s">
        <v>9541</v>
      </c>
    </row>
    <row r="679" spans="1:8" x14ac:dyDescent="0.25">
      <c r="A679" s="164" t="str">
        <f t="shared" si="10"/>
        <v>Atsimo AtsinananaVangaindranoAmparihy Est</v>
      </c>
      <c r="B679" s="165" t="s">
        <v>633</v>
      </c>
      <c r="C679" s="165" t="s">
        <v>8924</v>
      </c>
      <c r="D679" s="165" t="s">
        <v>650</v>
      </c>
      <c r="E679" s="165" t="s">
        <v>9514</v>
      </c>
      <c r="F679" s="165" t="s">
        <v>1205</v>
      </c>
      <c r="G679" s="165" t="s">
        <v>796</v>
      </c>
      <c r="H679" s="165" t="s">
        <v>9542</v>
      </c>
    </row>
    <row r="680" spans="1:8" x14ac:dyDescent="0.25">
      <c r="A680" s="164" t="str">
        <f t="shared" si="10"/>
        <v>Atsimo AtsinananaVangaindranoSandravinany</v>
      </c>
      <c r="B680" s="165" t="s">
        <v>633</v>
      </c>
      <c r="C680" s="165" t="s">
        <v>8924</v>
      </c>
      <c r="D680" s="165" t="s">
        <v>650</v>
      </c>
      <c r="E680" s="165" t="s">
        <v>9514</v>
      </c>
      <c r="F680" s="165" t="s">
        <v>1205</v>
      </c>
      <c r="G680" s="165" t="s">
        <v>798</v>
      </c>
      <c r="H680" s="165" t="s">
        <v>9543</v>
      </c>
    </row>
    <row r="681" spans="1:8" x14ac:dyDescent="0.25">
      <c r="A681" s="164" t="str">
        <f t="shared" si="10"/>
        <v>Atsimo AtsinananaMidongy-AtsimoNosifeno</v>
      </c>
      <c r="B681" s="165" t="s">
        <v>633</v>
      </c>
      <c r="C681" s="165" t="s">
        <v>8924</v>
      </c>
      <c r="D681" s="165" t="s">
        <v>668</v>
      </c>
      <c r="E681" s="165" t="s">
        <v>9544</v>
      </c>
      <c r="F681" s="165" t="s">
        <v>1205</v>
      </c>
      <c r="G681" s="165" t="s">
        <v>800</v>
      </c>
      <c r="H681" s="165" t="s">
        <v>9545</v>
      </c>
    </row>
    <row r="682" spans="1:8" x14ac:dyDescent="0.25">
      <c r="A682" s="164" t="str">
        <f t="shared" si="10"/>
        <v>Atsimo AtsinananaMidongy-AtsimoAnkazovelo</v>
      </c>
      <c r="B682" s="165" t="s">
        <v>633</v>
      </c>
      <c r="C682" s="165" t="s">
        <v>8924</v>
      </c>
      <c r="D682" s="165" t="s">
        <v>668</v>
      </c>
      <c r="E682" s="165" t="s">
        <v>9544</v>
      </c>
      <c r="F682" s="165" t="s">
        <v>1205</v>
      </c>
      <c r="G682" s="165" t="s">
        <v>803</v>
      </c>
      <c r="H682" s="165" t="s">
        <v>9546</v>
      </c>
    </row>
    <row r="683" spans="1:8" x14ac:dyDescent="0.25">
      <c r="A683" s="164" t="str">
        <f t="shared" si="10"/>
        <v>Atsimo AtsinananaMidongy-AtsimoAndranolalina</v>
      </c>
      <c r="B683" s="165" t="s">
        <v>633</v>
      </c>
      <c r="C683" s="165" t="s">
        <v>8924</v>
      </c>
      <c r="D683" s="165" t="s">
        <v>668</v>
      </c>
      <c r="E683" s="165" t="s">
        <v>9544</v>
      </c>
      <c r="F683" s="165" t="s">
        <v>1205</v>
      </c>
      <c r="G683" s="165" t="s">
        <v>805</v>
      </c>
      <c r="H683" s="165" t="s">
        <v>9547</v>
      </c>
    </row>
    <row r="684" spans="1:8" x14ac:dyDescent="0.25">
      <c r="A684" s="164" t="str">
        <f t="shared" si="10"/>
        <v>Atsimo AtsinananaMidongy-AtsimoMaliorano</v>
      </c>
      <c r="B684" s="165" t="s">
        <v>633</v>
      </c>
      <c r="C684" s="165" t="s">
        <v>8924</v>
      </c>
      <c r="D684" s="165" t="s">
        <v>668</v>
      </c>
      <c r="E684" s="165" t="s">
        <v>9544</v>
      </c>
      <c r="F684" s="165" t="s">
        <v>1205</v>
      </c>
      <c r="G684" s="165" t="s">
        <v>807</v>
      </c>
      <c r="H684" s="165" t="s">
        <v>9548</v>
      </c>
    </row>
    <row r="685" spans="1:8" x14ac:dyDescent="0.25">
      <c r="A685" s="164" t="str">
        <f t="shared" si="10"/>
        <v>Atsimo AtsinananaMidongy-AtsimoIvondro</v>
      </c>
      <c r="B685" s="165" t="s">
        <v>633</v>
      </c>
      <c r="C685" s="165" t="s">
        <v>8924</v>
      </c>
      <c r="D685" s="165" t="s">
        <v>668</v>
      </c>
      <c r="E685" s="165" t="s">
        <v>9544</v>
      </c>
      <c r="F685" s="165" t="s">
        <v>1205</v>
      </c>
      <c r="G685" s="165" t="s">
        <v>809</v>
      </c>
      <c r="H685" s="165" t="s">
        <v>9549</v>
      </c>
    </row>
    <row r="686" spans="1:8" x14ac:dyDescent="0.25">
      <c r="A686" s="164" t="str">
        <f t="shared" si="10"/>
        <v>Atsimo AtsinananaMidongy-AtsimoSoakibany</v>
      </c>
      <c r="B686" s="165" t="s">
        <v>633</v>
      </c>
      <c r="C686" s="165" t="s">
        <v>8924</v>
      </c>
      <c r="D686" s="165" t="s">
        <v>668</v>
      </c>
      <c r="E686" s="165" t="s">
        <v>9544</v>
      </c>
      <c r="F686" s="165" t="s">
        <v>1205</v>
      </c>
      <c r="G686" s="165" t="s">
        <v>811</v>
      </c>
      <c r="H686" s="165" t="s">
        <v>9550</v>
      </c>
    </row>
    <row r="687" spans="1:8" x14ac:dyDescent="0.25">
      <c r="A687" s="164" t="str">
        <f t="shared" si="10"/>
        <v>Atsimo AtsinananaVondrozoVondrozo</v>
      </c>
      <c r="B687" s="165" t="s">
        <v>633</v>
      </c>
      <c r="C687" s="165" t="s">
        <v>8924</v>
      </c>
      <c r="D687" s="165" t="s">
        <v>813</v>
      </c>
      <c r="E687" s="165" t="s">
        <v>9551</v>
      </c>
      <c r="F687" s="165" t="s">
        <v>1205</v>
      </c>
      <c r="G687" s="165" t="s">
        <v>813</v>
      </c>
      <c r="H687" s="165" t="s">
        <v>9552</v>
      </c>
    </row>
    <row r="688" spans="1:8" x14ac:dyDescent="0.25">
      <c r="A688" s="164" t="str">
        <f t="shared" si="10"/>
        <v>Atsimo AtsinananaVondrozoManambidala</v>
      </c>
      <c r="B688" s="165" t="s">
        <v>633</v>
      </c>
      <c r="C688" s="165" t="s">
        <v>8924</v>
      </c>
      <c r="D688" s="165" t="s">
        <v>813</v>
      </c>
      <c r="E688" s="165" t="s">
        <v>9551</v>
      </c>
      <c r="F688" s="165" t="s">
        <v>1205</v>
      </c>
      <c r="G688" s="165" t="s">
        <v>820</v>
      </c>
      <c r="H688" s="165" t="s">
        <v>9553</v>
      </c>
    </row>
    <row r="689" spans="1:8" x14ac:dyDescent="0.25">
      <c r="A689" s="164" t="str">
        <f t="shared" si="10"/>
        <v>Atsimo AtsinananaVondrozoAnandravy</v>
      </c>
      <c r="B689" s="165" t="s">
        <v>633</v>
      </c>
      <c r="C689" s="165" t="s">
        <v>8924</v>
      </c>
      <c r="D689" s="165" t="s">
        <v>813</v>
      </c>
      <c r="E689" s="165" t="s">
        <v>9551</v>
      </c>
      <c r="F689" s="165" t="s">
        <v>1205</v>
      </c>
      <c r="G689" s="165" t="s">
        <v>822</v>
      </c>
      <c r="H689" s="165" t="s">
        <v>9554</v>
      </c>
    </row>
    <row r="690" spans="1:8" x14ac:dyDescent="0.25">
      <c r="A690" s="164" t="str">
        <f t="shared" si="10"/>
        <v>Atsimo AtsinananaVondrozoMahatsinjo</v>
      </c>
      <c r="B690" s="165" t="s">
        <v>633</v>
      </c>
      <c r="C690" s="165" t="s">
        <v>8924</v>
      </c>
      <c r="D690" s="165" t="s">
        <v>813</v>
      </c>
      <c r="E690" s="165" t="s">
        <v>9551</v>
      </c>
      <c r="F690" s="165" t="s">
        <v>1205</v>
      </c>
      <c r="G690" s="165" t="s">
        <v>824</v>
      </c>
      <c r="H690" s="165" t="s">
        <v>9555</v>
      </c>
    </row>
    <row r="691" spans="1:8" x14ac:dyDescent="0.25">
      <c r="A691" s="164" t="str">
        <f t="shared" si="10"/>
        <v>Atsimo AtsinananaVondrozoMahazoarivo</v>
      </c>
      <c r="B691" s="165" t="s">
        <v>633</v>
      </c>
      <c r="C691" s="165" t="s">
        <v>8924</v>
      </c>
      <c r="D691" s="165" t="s">
        <v>813</v>
      </c>
      <c r="E691" s="165" t="s">
        <v>9551</v>
      </c>
      <c r="F691" s="165" t="s">
        <v>1205</v>
      </c>
      <c r="G691" s="165" t="s">
        <v>816</v>
      </c>
      <c r="H691" s="165" t="s">
        <v>9556</v>
      </c>
    </row>
    <row r="692" spans="1:8" x14ac:dyDescent="0.25">
      <c r="A692" s="164" t="str">
        <f t="shared" si="10"/>
        <v>Atsimo AtsinananaVondrozoIamonta</v>
      </c>
      <c r="B692" s="165" t="s">
        <v>633</v>
      </c>
      <c r="C692" s="165" t="s">
        <v>8924</v>
      </c>
      <c r="D692" s="165" t="s">
        <v>813</v>
      </c>
      <c r="E692" s="165" t="s">
        <v>9551</v>
      </c>
      <c r="F692" s="165" t="s">
        <v>1205</v>
      </c>
      <c r="G692" s="165" t="s">
        <v>826</v>
      </c>
      <c r="H692" s="165" t="s">
        <v>9557</v>
      </c>
    </row>
    <row r="693" spans="1:8" x14ac:dyDescent="0.25">
      <c r="A693" s="164" t="str">
        <f t="shared" si="10"/>
        <v>Atsimo AtsinananaVondrozoVohimary</v>
      </c>
      <c r="B693" s="165" t="s">
        <v>633</v>
      </c>
      <c r="C693" s="165" t="s">
        <v>8924</v>
      </c>
      <c r="D693" s="165" t="s">
        <v>813</v>
      </c>
      <c r="E693" s="165" t="s">
        <v>9551</v>
      </c>
      <c r="F693" s="165" t="s">
        <v>1205</v>
      </c>
      <c r="G693" s="165" t="s">
        <v>2146</v>
      </c>
      <c r="H693" s="165" t="s">
        <v>9558</v>
      </c>
    </row>
    <row r="694" spans="1:8" x14ac:dyDescent="0.25">
      <c r="A694" s="164" t="str">
        <f t="shared" si="10"/>
        <v>Atsimo AtsinananaVondrozoAntokonala</v>
      </c>
      <c r="B694" s="165" t="s">
        <v>633</v>
      </c>
      <c r="C694" s="165" t="s">
        <v>8924</v>
      </c>
      <c r="D694" s="165" t="s">
        <v>813</v>
      </c>
      <c r="E694" s="165" t="s">
        <v>9551</v>
      </c>
      <c r="F694" s="165" t="s">
        <v>1205</v>
      </c>
      <c r="G694" s="165" t="s">
        <v>829</v>
      </c>
      <c r="H694" s="165" t="s">
        <v>9559</v>
      </c>
    </row>
    <row r="695" spans="1:8" x14ac:dyDescent="0.25">
      <c r="A695" s="164" t="str">
        <f t="shared" si="10"/>
        <v>Atsimo AtsinananaVondrozoAmbohimana</v>
      </c>
      <c r="B695" s="165" t="s">
        <v>633</v>
      </c>
      <c r="C695" s="165" t="s">
        <v>8924</v>
      </c>
      <c r="D695" s="165" t="s">
        <v>813</v>
      </c>
      <c r="E695" s="165" t="s">
        <v>9551</v>
      </c>
      <c r="F695" s="165" t="s">
        <v>1205</v>
      </c>
      <c r="G695" s="165" t="s">
        <v>831</v>
      </c>
      <c r="H695" s="165" t="s">
        <v>9560</v>
      </c>
    </row>
    <row r="696" spans="1:8" x14ac:dyDescent="0.25">
      <c r="A696" s="164" t="str">
        <f t="shared" si="10"/>
        <v>Atsimo AtsinananaVondrozoKarianga</v>
      </c>
      <c r="B696" s="165" t="s">
        <v>633</v>
      </c>
      <c r="C696" s="165" t="s">
        <v>8924</v>
      </c>
      <c r="D696" s="165" t="s">
        <v>813</v>
      </c>
      <c r="E696" s="165" t="s">
        <v>9551</v>
      </c>
      <c r="F696" s="165" t="s">
        <v>1205</v>
      </c>
      <c r="G696" s="165" t="s">
        <v>833</v>
      </c>
      <c r="H696" s="165" t="s">
        <v>9561</v>
      </c>
    </row>
    <row r="697" spans="1:8" x14ac:dyDescent="0.25">
      <c r="A697" s="164" t="str">
        <f t="shared" si="10"/>
        <v>Atsimo AtsinananaVondrozoManato</v>
      </c>
      <c r="B697" s="165" t="s">
        <v>633</v>
      </c>
      <c r="C697" s="165" t="s">
        <v>8924</v>
      </c>
      <c r="D697" s="165" t="s">
        <v>813</v>
      </c>
      <c r="E697" s="165" t="s">
        <v>9551</v>
      </c>
      <c r="F697" s="165" t="s">
        <v>1205</v>
      </c>
      <c r="G697" s="165" t="s">
        <v>835</v>
      </c>
      <c r="H697" s="165" t="s">
        <v>9562</v>
      </c>
    </row>
    <row r="698" spans="1:8" x14ac:dyDescent="0.25">
      <c r="A698" s="164" t="str">
        <f t="shared" si="10"/>
        <v>Atsimo AtsinananaVondrozoIvato</v>
      </c>
      <c r="B698" s="165" t="s">
        <v>633</v>
      </c>
      <c r="C698" s="165" t="s">
        <v>8924</v>
      </c>
      <c r="D698" s="165" t="s">
        <v>813</v>
      </c>
      <c r="E698" s="165" t="s">
        <v>9551</v>
      </c>
      <c r="F698" s="165" t="s">
        <v>1205</v>
      </c>
      <c r="G698" s="165" t="s">
        <v>602</v>
      </c>
      <c r="H698" s="165" t="s">
        <v>9563</v>
      </c>
    </row>
    <row r="699" spans="1:8" x14ac:dyDescent="0.25">
      <c r="A699" s="164" t="str">
        <f t="shared" si="10"/>
        <v>Atsimo AtsinananaVondrozoMahavelo</v>
      </c>
      <c r="B699" s="165" t="s">
        <v>633</v>
      </c>
      <c r="C699" s="165" t="s">
        <v>8924</v>
      </c>
      <c r="D699" s="165" t="s">
        <v>813</v>
      </c>
      <c r="E699" s="165" t="s">
        <v>9551</v>
      </c>
      <c r="F699" s="165" t="s">
        <v>1205</v>
      </c>
      <c r="G699" s="165" t="s">
        <v>647</v>
      </c>
      <c r="H699" s="165" t="s">
        <v>9564</v>
      </c>
    </row>
    <row r="700" spans="1:8" x14ac:dyDescent="0.25">
      <c r="A700" s="164" t="str">
        <f t="shared" si="10"/>
        <v>Atsimo AtsinananaVondrozoAndakana</v>
      </c>
      <c r="B700" s="165" t="s">
        <v>633</v>
      </c>
      <c r="C700" s="165" t="s">
        <v>8924</v>
      </c>
      <c r="D700" s="165" t="s">
        <v>813</v>
      </c>
      <c r="E700" s="165" t="s">
        <v>9551</v>
      </c>
      <c r="F700" s="165" t="s">
        <v>1205</v>
      </c>
      <c r="G700" s="165" t="s">
        <v>837</v>
      </c>
      <c r="H700" s="165" t="s">
        <v>9565</v>
      </c>
    </row>
    <row r="701" spans="1:8" x14ac:dyDescent="0.25">
      <c r="A701" s="164" t="str">
        <f t="shared" si="10"/>
        <v>Atsimo AtsinananaVondrozoMoroteza</v>
      </c>
      <c r="B701" s="165" t="s">
        <v>633</v>
      </c>
      <c r="C701" s="165" t="s">
        <v>8924</v>
      </c>
      <c r="D701" s="165" t="s">
        <v>813</v>
      </c>
      <c r="E701" s="165" t="s">
        <v>9551</v>
      </c>
      <c r="F701" s="165" t="s">
        <v>1205</v>
      </c>
      <c r="G701" s="165" t="s">
        <v>839</v>
      </c>
      <c r="H701" s="165" t="s">
        <v>9566</v>
      </c>
    </row>
    <row r="702" spans="1:8" x14ac:dyDescent="0.25">
      <c r="A702" s="164" t="str">
        <f t="shared" si="10"/>
        <v>Atsimo AtsinananaVondrozoVohiboreka</v>
      </c>
      <c r="B702" s="165" t="s">
        <v>633</v>
      </c>
      <c r="C702" s="165" t="s">
        <v>8924</v>
      </c>
      <c r="D702" s="165" t="s">
        <v>813</v>
      </c>
      <c r="E702" s="165" t="s">
        <v>9551</v>
      </c>
      <c r="F702" s="165" t="s">
        <v>1205</v>
      </c>
      <c r="G702" s="165" t="s">
        <v>841</v>
      </c>
      <c r="H702" s="165" t="s">
        <v>9567</v>
      </c>
    </row>
    <row r="703" spans="1:8" x14ac:dyDescent="0.25">
      <c r="A703" s="164" t="str">
        <f t="shared" si="10"/>
        <v>Atsimo AtsinananaBefotakaBefotaka Sud</v>
      </c>
      <c r="B703" s="165" t="s">
        <v>633</v>
      </c>
      <c r="C703" s="165" t="s">
        <v>8924</v>
      </c>
      <c r="D703" s="165" t="s">
        <v>681</v>
      </c>
      <c r="E703" s="165" t="s">
        <v>8925</v>
      </c>
      <c r="F703" s="165" t="s">
        <v>1205</v>
      </c>
      <c r="G703" s="165" t="s">
        <v>693</v>
      </c>
      <c r="H703" s="165" t="s">
        <v>9568</v>
      </c>
    </row>
    <row r="704" spans="1:8" x14ac:dyDescent="0.25">
      <c r="A704" s="164" t="str">
        <f t="shared" si="10"/>
        <v>Atsimo AtsinananaBefotakaRanotsara Sud</v>
      </c>
      <c r="B704" s="165" t="s">
        <v>633</v>
      </c>
      <c r="C704" s="165" t="s">
        <v>8924</v>
      </c>
      <c r="D704" s="165" t="s">
        <v>681</v>
      </c>
      <c r="E704" s="165" t="s">
        <v>8925</v>
      </c>
      <c r="F704" s="165" t="s">
        <v>1205</v>
      </c>
      <c r="G704" s="165" t="s">
        <v>696</v>
      </c>
      <c r="H704" s="165" t="s">
        <v>9569</v>
      </c>
    </row>
    <row r="705" spans="1:8" x14ac:dyDescent="0.25">
      <c r="A705" s="164" t="str">
        <f t="shared" si="10"/>
        <v>Atsimo AtsinananaBefotakaBeharena</v>
      </c>
      <c r="B705" s="165" t="s">
        <v>633</v>
      </c>
      <c r="C705" s="165" t="s">
        <v>8924</v>
      </c>
      <c r="D705" s="165" t="s">
        <v>681</v>
      </c>
      <c r="E705" s="165" t="s">
        <v>8925</v>
      </c>
      <c r="F705" s="165" t="s">
        <v>1205</v>
      </c>
      <c r="G705" s="165" t="s">
        <v>699</v>
      </c>
      <c r="H705" s="165" t="s">
        <v>9570</v>
      </c>
    </row>
    <row r="706" spans="1:8" x14ac:dyDescent="0.25">
      <c r="A706" s="164" t="str">
        <f t="shared" si="10"/>
        <v>Atsimo AtsinananaBefotakaBekofafa Sud</v>
      </c>
      <c r="B706" s="165" t="s">
        <v>633</v>
      </c>
      <c r="C706" s="165" t="s">
        <v>8924</v>
      </c>
      <c r="D706" s="165" t="s">
        <v>681</v>
      </c>
      <c r="E706" s="165" t="s">
        <v>8925</v>
      </c>
      <c r="F706" s="165" t="s">
        <v>1205</v>
      </c>
      <c r="G706" s="165" t="s">
        <v>702</v>
      </c>
      <c r="H706" s="165" t="s">
        <v>9571</v>
      </c>
    </row>
    <row r="707" spans="1:8" x14ac:dyDescent="0.25">
      <c r="A707" s="164" t="str">
        <f t="shared" ref="A707:A770" si="11">B707&amp;D707&amp;G707</f>
        <v>AtsinananaToamasina IAmbodimanga</v>
      </c>
      <c r="B707" s="165" t="s">
        <v>665</v>
      </c>
      <c r="C707" s="165" t="s">
        <v>9572</v>
      </c>
      <c r="D707" s="165" t="s">
        <v>954</v>
      </c>
      <c r="E707" s="165" t="s">
        <v>9573</v>
      </c>
      <c r="F707" s="165" t="s">
        <v>1205</v>
      </c>
      <c r="G707" s="165" t="s">
        <v>957</v>
      </c>
      <c r="H707" s="165" t="s">
        <v>9574</v>
      </c>
    </row>
    <row r="708" spans="1:8" x14ac:dyDescent="0.25">
      <c r="A708" s="164" t="str">
        <f t="shared" si="11"/>
        <v>AtsinananaToamasina IAnjoma</v>
      </c>
      <c r="B708" s="165" t="s">
        <v>665</v>
      </c>
      <c r="C708" s="165" t="s">
        <v>9572</v>
      </c>
      <c r="D708" s="165" t="s">
        <v>954</v>
      </c>
      <c r="E708" s="165" t="s">
        <v>9573</v>
      </c>
      <c r="F708" s="165" t="s">
        <v>1205</v>
      </c>
      <c r="G708" s="165" t="s">
        <v>955</v>
      </c>
      <c r="H708" s="165" t="s">
        <v>9575</v>
      </c>
    </row>
    <row r="709" spans="1:8" x14ac:dyDescent="0.25">
      <c r="A709" s="164" t="str">
        <f t="shared" si="11"/>
        <v>AtsinananaToamasina IMorarano</v>
      </c>
      <c r="B709" s="165" t="s">
        <v>665</v>
      </c>
      <c r="C709" s="165" t="s">
        <v>9572</v>
      </c>
      <c r="D709" s="165" t="s">
        <v>954</v>
      </c>
      <c r="E709" s="165" t="s">
        <v>9573</v>
      </c>
      <c r="F709" s="165" t="s">
        <v>1205</v>
      </c>
      <c r="G709" s="165" t="s">
        <v>956</v>
      </c>
      <c r="H709" s="165" t="s">
        <v>9576</v>
      </c>
    </row>
    <row r="710" spans="1:8" x14ac:dyDescent="0.25">
      <c r="A710" s="164" t="str">
        <f t="shared" si="11"/>
        <v>AtsinananaToamasina ITanambao V</v>
      </c>
      <c r="B710" s="165" t="s">
        <v>665</v>
      </c>
      <c r="C710" s="165" t="s">
        <v>9572</v>
      </c>
      <c r="D710" s="165" t="s">
        <v>954</v>
      </c>
      <c r="E710" s="165" t="s">
        <v>9573</v>
      </c>
      <c r="F710" s="165" t="s">
        <v>1205</v>
      </c>
      <c r="G710" s="165" t="s">
        <v>958</v>
      </c>
      <c r="H710" s="165" t="s">
        <v>9577</v>
      </c>
    </row>
    <row r="711" spans="1:8" x14ac:dyDescent="0.25">
      <c r="A711" s="164" t="str">
        <f t="shared" si="11"/>
        <v>AtsinananaToamasina IAnkirihiry</v>
      </c>
      <c r="B711" s="165" t="s">
        <v>665</v>
      </c>
      <c r="C711" s="165" t="s">
        <v>9572</v>
      </c>
      <c r="D711" s="165" t="s">
        <v>954</v>
      </c>
      <c r="E711" s="165" t="s">
        <v>9573</v>
      </c>
      <c r="F711" s="165" t="s">
        <v>1205</v>
      </c>
      <c r="G711" s="165" t="s">
        <v>959</v>
      </c>
      <c r="H711" s="165" t="s">
        <v>9578</v>
      </c>
    </row>
    <row r="712" spans="1:8" x14ac:dyDescent="0.25">
      <c r="A712" s="164" t="str">
        <f t="shared" si="11"/>
        <v>AtsinananaBrickavilleBrickaville</v>
      </c>
      <c r="B712" s="165" t="s">
        <v>665</v>
      </c>
      <c r="C712" s="165" t="s">
        <v>9572</v>
      </c>
      <c r="D712" s="165" t="s">
        <v>960</v>
      </c>
      <c r="E712" s="165" t="s">
        <v>9579</v>
      </c>
      <c r="F712" s="165" t="s">
        <v>1205</v>
      </c>
      <c r="G712" s="165" t="s">
        <v>960</v>
      </c>
      <c r="H712" s="165" t="s">
        <v>9580</v>
      </c>
    </row>
    <row r="713" spans="1:8" x14ac:dyDescent="0.25">
      <c r="A713" s="164" t="str">
        <f t="shared" si="11"/>
        <v>AtsinananaBrickavilleVohitranivona</v>
      </c>
      <c r="B713" s="165" t="s">
        <v>665</v>
      </c>
      <c r="C713" s="165" t="s">
        <v>9572</v>
      </c>
      <c r="D713" s="165" t="s">
        <v>960</v>
      </c>
      <c r="E713" s="165" t="s">
        <v>9579</v>
      </c>
      <c r="F713" s="165" t="s">
        <v>1205</v>
      </c>
      <c r="G713" s="165" t="s">
        <v>961</v>
      </c>
      <c r="H713" s="165" t="s">
        <v>9581</v>
      </c>
    </row>
    <row r="714" spans="1:8" x14ac:dyDescent="0.25">
      <c r="A714" s="164" t="str">
        <f t="shared" si="11"/>
        <v>AtsinananaBrickavilleAnivorano Est</v>
      </c>
      <c r="B714" s="165" t="s">
        <v>665</v>
      </c>
      <c r="C714" s="165" t="s">
        <v>9572</v>
      </c>
      <c r="D714" s="165" t="s">
        <v>960</v>
      </c>
      <c r="E714" s="165" t="s">
        <v>9579</v>
      </c>
      <c r="F714" s="165" t="s">
        <v>1205</v>
      </c>
      <c r="G714" s="165" t="s">
        <v>962</v>
      </c>
      <c r="H714" s="165" t="s">
        <v>9582</v>
      </c>
    </row>
    <row r="715" spans="1:8" x14ac:dyDescent="0.25">
      <c r="A715" s="164" t="str">
        <f t="shared" si="11"/>
        <v>AtsinananaBrickavilleMahatsara</v>
      </c>
      <c r="B715" s="165" t="s">
        <v>665</v>
      </c>
      <c r="C715" s="165" t="s">
        <v>9572</v>
      </c>
      <c r="D715" s="165" t="s">
        <v>960</v>
      </c>
      <c r="E715" s="165" t="s">
        <v>9579</v>
      </c>
      <c r="F715" s="165" t="s">
        <v>1205</v>
      </c>
      <c r="G715" s="165" t="s">
        <v>963</v>
      </c>
      <c r="H715" s="165" t="s">
        <v>9583</v>
      </c>
    </row>
    <row r="716" spans="1:8" x14ac:dyDescent="0.25">
      <c r="A716" s="164" t="str">
        <f t="shared" si="11"/>
        <v>AtsinananaBrickavilleAndovoranto</v>
      </c>
      <c r="B716" s="165" t="s">
        <v>665</v>
      </c>
      <c r="C716" s="165" t="s">
        <v>9572</v>
      </c>
      <c r="D716" s="165" t="s">
        <v>960</v>
      </c>
      <c r="E716" s="165" t="s">
        <v>9579</v>
      </c>
      <c r="F716" s="165" t="s">
        <v>1205</v>
      </c>
      <c r="G716" s="165" t="s">
        <v>964</v>
      </c>
      <c r="H716" s="165" t="s">
        <v>9584</v>
      </c>
    </row>
    <row r="717" spans="1:8" x14ac:dyDescent="0.25">
      <c r="A717" s="164" t="str">
        <f t="shared" si="11"/>
        <v>AtsinananaBrickavilleAmbinaninony</v>
      </c>
      <c r="B717" s="165" t="s">
        <v>665</v>
      </c>
      <c r="C717" s="165" t="s">
        <v>9572</v>
      </c>
      <c r="D717" s="165" t="s">
        <v>960</v>
      </c>
      <c r="E717" s="165" t="s">
        <v>9579</v>
      </c>
      <c r="F717" s="165" t="s">
        <v>1205</v>
      </c>
      <c r="G717" s="165" t="s">
        <v>965</v>
      </c>
      <c r="H717" s="165" t="s">
        <v>9585</v>
      </c>
    </row>
    <row r="718" spans="1:8" x14ac:dyDescent="0.25">
      <c r="A718" s="164" t="str">
        <f t="shared" si="11"/>
        <v>AtsinananaBrickavilleFetraomby</v>
      </c>
      <c r="B718" s="165" t="s">
        <v>665</v>
      </c>
      <c r="C718" s="165" t="s">
        <v>9572</v>
      </c>
      <c r="D718" s="165" t="s">
        <v>960</v>
      </c>
      <c r="E718" s="165" t="s">
        <v>9579</v>
      </c>
      <c r="F718" s="165" t="s">
        <v>1205</v>
      </c>
      <c r="G718" s="165" t="s">
        <v>966</v>
      </c>
      <c r="H718" s="165" t="s">
        <v>9586</v>
      </c>
    </row>
    <row r="719" spans="1:8" x14ac:dyDescent="0.25">
      <c r="A719" s="164" t="str">
        <f t="shared" si="11"/>
        <v>AtsinananaBrickavilleVohipeno Razanaka</v>
      </c>
      <c r="B719" s="165" t="s">
        <v>665</v>
      </c>
      <c r="C719" s="165" t="s">
        <v>9572</v>
      </c>
      <c r="D719" s="165" t="s">
        <v>960</v>
      </c>
      <c r="E719" s="165" t="s">
        <v>9579</v>
      </c>
      <c r="F719" s="165" t="s">
        <v>1205</v>
      </c>
      <c r="G719" s="165" t="s">
        <v>967</v>
      </c>
      <c r="H719" s="165" t="s">
        <v>9587</v>
      </c>
    </row>
    <row r="720" spans="1:8" x14ac:dyDescent="0.25">
      <c r="A720" s="164" t="str">
        <f t="shared" si="11"/>
        <v>AtsinananaBrickavilleRanomafana Est</v>
      </c>
      <c r="B720" s="165" t="s">
        <v>665</v>
      </c>
      <c r="C720" s="165" t="s">
        <v>9572</v>
      </c>
      <c r="D720" s="165" t="s">
        <v>960</v>
      </c>
      <c r="E720" s="165" t="s">
        <v>9579</v>
      </c>
      <c r="F720" s="165" t="s">
        <v>1205</v>
      </c>
      <c r="G720" s="165" t="s">
        <v>968</v>
      </c>
      <c r="H720" s="165" t="s">
        <v>9588</v>
      </c>
    </row>
    <row r="721" spans="1:8" x14ac:dyDescent="0.25">
      <c r="A721" s="164" t="str">
        <f t="shared" si="11"/>
        <v>AtsinananaBrickavilleAmpasimbe</v>
      </c>
      <c r="B721" s="165" t="s">
        <v>665</v>
      </c>
      <c r="C721" s="165" t="s">
        <v>9572</v>
      </c>
      <c r="D721" s="165" t="s">
        <v>960</v>
      </c>
      <c r="E721" s="165" t="s">
        <v>9579</v>
      </c>
      <c r="F721" s="165" t="s">
        <v>1205</v>
      </c>
      <c r="G721" s="165" t="s">
        <v>969</v>
      </c>
      <c r="H721" s="165" t="s">
        <v>9589</v>
      </c>
    </row>
    <row r="722" spans="1:8" x14ac:dyDescent="0.25">
      <c r="A722" s="164" t="str">
        <f t="shared" si="11"/>
        <v>AtsinananaBrickavilleFanasana</v>
      </c>
      <c r="B722" s="165" t="s">
        <v>665</v>
      </c>
      <c r="C722" s="165" t="s">
        <v>9572</v>
      </c>
      <c r="D722" s="165" t="s">
        <v>960</v>
      </c>
      <c r="E722" s="165" t="s">
        <v>9579</v>
      </c>
      <c r="F722" s="165" t="s">
        <v>1205</v>
      </c>
      <c r="G722" s="165" t="s">
        <v>970</v>
      </c>
      <c r="H722" s="165" t="s">
        <v>9590</v>
      </c>
    </row>
    <row r="723" spans="1:8" x14ac:dyDescent="0.25">
      <c r="A723" s="164" t="str">
        <f t="shared" si="11"/>
        <v>AtsinananaBrickavilleAmbalarondra</v>
      </c>
      <c r="B723" s="165" t="s">
        <v>665</v>
      </c>
      <c r="C723" s="165" t="s">
        <v>9572</v>
      </c>
      <c r="D723" s="165" t="s">
        <v>960</v>
      </c>
      <c r="E723" s="165" t="s">
        <v>9579</v>
      </c>
      <c r="F723" s="165" t="s">
        <v>1205</v>
      </c>
      <c r="G723" s="165" t="s">
        <v>971</v>
      </c>
      <c r="H723" s="165" t="s">
        <v>9591</v>
      </c>
    </row>
    <row r="724" spans="1:8" x14ac:dyDescent="0.25">
      <c r="A724" s="164" t="str">
        <f t="shared" si="11"/>
        <v>AtsinananaBrickavilleMaroseranana</v>
      </c>
      <c r="B724" s="165" t="s">
        <v>665</v>
      </c>
      <c r="C724" s="165" t="s">
        <v>9572</v>
      </c>
      <c r="D724" s="165" t="s">
        <v>960</v>
      </c>
      <c r="E724" s="165" t="s">
        <v>9579</v>
      </c>
      <c r="F724" s="165" t="s">
        <v>1205</v>
      </c>
      <c r="G724" s="165" t="s">
        <v>972</v>
      </c>
      <c r="H724" s="165" t="s">
        <v>9592</v>
      </c>
    </row>
    <row r="725" spans="1:8" x14ac:dyDescent="0.25">
      <c r="A725" s="164" t="str">
        <f t="shared" si="11"/>
        <v>AtsinananaBrickavilleLohariandava</v>
      </c>
      <c r="B725" s="165" t="s">
        <v>665</v>
      </c>
      <c r="C725" s="165" t="s">
        <v>9572</v>
      </c>
      <c r="D725" s="165" t="s">
        <v>960</v>
      </c>
      <c r="E725" s="165" t="s">
        <v>9579</v>
      </c>
      <c r="F725" s="165" t="s">
        <v>1205</v>
      </c>
      <c r="G725" s="165" t="s">
        <v>973</v>
      </c>
      <c r="H725" s="165" t="s">
        <v>9593</v>
      </c>
    </row>
    <row r="726" spans="1:8" x14ac:dyDescent="0.25">
      <c r="A726" s="164" t="str">
        <f t="shared" si="11"/>
        <v>AtsinananaBrickavilleAndekaleka</v>
      </c>
      <c r="B726" s="165" t="s">
        <v>665</v>
      </c>
      <c r="C726" s="165" t="s">
        <v>9572</v>
      </c>
      <c r="D726" s="165" t="s">
        <v>960</v>
      </c>
      <c r="E726" s="165" t="s">
        <v>9579</v>
      </c>
      <c r="F726" s="165" t="s">
        <v>1205</v>
      </c>
      <c r="G726" s="165" t="s">
        <v>974</v>
      </c>
      <c r="H726" s="165" t="s">
        <v>9594</v>
      </c>
    </row>
    <row r="727" spans="1:8" x14ac:dyDescent="0.25">
      <c r="A727" s="164" t="str">
        <f t="shared" si="11"/>
        <v>AtsinananaBrickavilleAmbohimanana</v>
      </c>
      <c r="B727" s="165" t="s">
        <v>665</v>
      </c>
      <c r="C727" s="165" t="s">
        <v>9572</v>
      </c>
      <c r="D727" s="165" t="s">
        <v>960</v>
      </c>
      <c r="E727" s="165" t="s">
        <v>9579</v>
      </c>
      <c r="F727" s="165" t="s">
        <v>1205</v>
      </c>
      <c r="G727" s="165" t="s">
        <v>975</v>
      </c>
      <c r="H727" s="165" t="s">
        <v>9595</v>
      </c>
    </row>
    <row r="728" spans="1:8" x14ac:dyDescent="0.25">
      <c r="A728" s="164" t="str">
        <f t="shared" si="11"/>
        <v>AtsinananaBrickavilleAnjahamana</v>
      </c>
      <c r="B728" s="165" t="s">
        <v>665</v>
      </c>
      <c r="C728" s="165" t="s">
        <v>9572</v>
      </c>
      <c r="D728" s="165" t="s">
        <v>960</v>
      </c>
      <c r="E728" s="165" t="s">
        <v>9579</v>
      </c>
      <c r="F728" s="165" t="s">
        <v>1205</v>
      </c>
      <c r="G728" s="165" t="s">
        <v>976</v>
      </c>
      <c r="H728" s="165" t="s">
        <v>9596</v>
      </c>
    </row>
    <row r="729" spans="1:8" x14ac:dyDescent="0.25">
      <c r="A729" s="164" t="str">
        <f t="shared" si="11"/>
        <v>AtsinananaVatomandryVatomandry</v>
      </c>
      <c r="B729" s="165" t="s">
        <v>665</v>
      </c>
      <c r="C729" s="165" t="s">
        <v>9572</v>
      </c>
      <c r="D729" s="165" t="s">
        <v>977</v>
      </c>
      <c r="E729" s="165" t="s">
        <v>9597</v>
      </c>
      <c r="F729" s="165" t="s">
        <v>1205</v>
      </c>
      <c r="G729" s="165" t="s">
        <v>977</v>
      </c>
      <c r="H729" s="165" t="s">
        <v>9598</v>
      </c>
    </row>
    <row r="730" spans="1:8" x14ac:dyDescent="0.25">
      <c r="A730" s="164" t="str">
        <f t="shared" si="11"/>
        <v>AtsinananaVatomandryAmbodivoananto</v>
      </c>
      <c r="B730" s="165" t="s">
        <v>665</v>
      </c>
      <c r="C730" s="165" t="s">
        <v>9572</v>
      </c>
      <c r="D730" s="165" t="s">
        <v>977</v>
      </c>
      <c r="E730" s="165" t="s">
        <v>9597</v>
      </c>
      <c r="F730" s="165" t="s">
        <v>1205</v>
      </c>
      <c r="G730" s="165" t="s">
        <v>978</v>
      </c>
      <c r="H730" s="165" t="s">
        <v>9599</v>
      </c>
    </row>
    <row r="731" spans="1:8" x14ac:dyDescent="0.25">
      <c r="A731" s="164" t="str">
        <f t="shared" si="11"/>
        <v>AtsinananaVatomandryMaintinandry</v>
      </c>
      <c r="B731" s="165" t="s">
        <v>665</v>
      </c>
      <c r="C731" s="165" t="s">
        <v>9572</v>
      </c>
      <c r="D731" s="165" t="s">
        <v>977</v>
      </c>
      <c r="E731" s="165" t="s">
        <v>9597</v>
      </c>
      <c r="F731" s="165" t="s">
        <v>1205</v>
      </c>
      <c r="G731" s="165" t="s">
        <v>979</v>
      </c>
      <c r="H731" s="165" t="s">
        <v>9600</v>
      </c>
    </row>
    <row r="732" spans="1:8" x14ac:dyDescent="0.25">
      <c r="A732" s="164" t="str">
        <f t="shared" si="11"/>
        <v>AtsinananaVatomandryTanambao Vahatrakaka</v>
      </c>
      <c r="B732" s="165" t="s">
        <v>665</v>
      </c>
      <c r="C732" s="165" t="s">
        <v>9572</v>
      </c>
      <c r="D732" s="165" t="s">
        <v>977</v>
      </c>
      <c r="E732" s="165" t="s">
        <v>9597</v>
      </c>
      <c r="F732" s="165" t="s">
        <v>1205</v>
      </c>
      <c r="G732" s="165" t="s">
        <v>980</v>
      </c>
      <c r="H732" s="165" t="s">
        <v>9601</v>
      </c>
    </row>
    <row r="733" spans="1:8" x14ac:dyDescent="0.25">
      <c r="A733" s="164" t="str">
        <f t="shared" si="11"/>
        <v>AtsinananaVatomandryTsarasambo</v>
      </c>
      <c r="B733" s="165" t="s">
        <v>665</v>
      </c>
      <c r="C733" s="165" t="s">
        <v>9572</v>
      </c>
      <c r="D733" s="165" t="s">
        <v>977</v>
      </c>
      <c r="E733" s="165" t="s">
        <v>9597</v>
      </c>
      <c r="F733" s="165" t="s">
        <v>1205</v>
      </c>
      <c r="G733" s="165" t="s">
        <v>981</v>
      </c>
      <c r="H733" s="165" t="s">
        <v>9602</v>
      </c>
    </row>
    <row r="734" spans="1:8" x14ac:dyDescent="0.25">
      <c r="A734" s="164" t="str">
        <f t="shared" si="11"/>
        <v>AtsinananaVatomandrySahamatevina</v>
      </c>
      <c r="B734" s="165" t="s">
        <v>665</v>
      </c>
      <c r="C734" s="165" t="s">
        <v>9572</v>
      </c>
      <c r="D734" s="165" t="s">
        <v>977</v>
      </c>
      <c r="E734" s="165" t="s">
        <v>9597</v>
      </c>
      <c r="F734" s="165" t="s">
        <v>1205</v>
      </c>
      <c r="G734" s="165" t="s">
        <v>982</v>
      </c>
      <c r="H734" s="165" t="s">
        <v>9603</v>
      </c>
    </row>
    <row r="735" spans="1:8" x14ac:dyDescent="0.25">
      <c r="A735" s="164" t="str">
        <f t="shared" si="11"/>
        <v>AtsinananaVatomandryAntanambao Mahatsara</v>
      </c>
      <c r="B735" s="165" t="s">
        <v>665</v>
      </c>
      <c r="C735" s="165" t="s">
        <v>9572</v>
      </c>
      <c r="D735" s="165" t="s">
        <v>977</v>
      </c>
      <c r="E735" s="165" t="s">
        <v>9597</v>
      </c>
      <c r="F735" s="165" t="s">
        <v>1205</v>
      </c>
      <c r="G735" s="165" t="s">
        <v>983</v>
      </c>
      <c r="H735" s="165" t="s">
        <v>9604</v>
      </c>
    </row>
    <row r="736" spans="1:8" x14ac:dyDescent="0.25">
      <c r="A736" s="164" t="str">
        <f t="shared" si="11"/>
        <v>AtsinananaVatomandryIamborano</v>
      </c>
      <c r="B736" s="165" t="s">
        <v>665</v>
      </c>
      <c r="C736" s="165" t="s">
        <v>9572</v>
      </c>
      <c r="D736" s="165" t="s">
        <v>977</v>
      </c>
      <c r="E736" s="165" t="s">
        <v>9597</v>
      </c>
      <c r="F736" s="165" t="s">
        <v>1205</v>
      </c>
      <c r="G736" s="165" t="s">
        <v>984</v>
      </c>
      <c r="H736" s="165" t="s">
        <v>9605</v>
      </c>
    </row>
    <row r="737" spans="1:8" x14ac:dyDescent="0.25">
      <c r="A737" s="164" t="str">
        <f t="shared" si="11"/>
        <v>AtsinananaVatomandryAmbalavolo</v>
      </c>
      <c r="B737" s="165" t="s">
        <v>665</v>
      </c>
      <c r="C737" s="165" t="s">
        <v>9572</v>
      </c>
      <c r="D737" s="165" t="s">
        <v>977</v>
      </c>
      <c r="E737" s="165" t="s">
        <v>9597</v>
      </c>
      <c r="F737" s="165" t="s">
        <v>1205</v>
      </c>
      <c r="G737" s="165" t="s">
        <v>985</v>
      </c>
      <c r="H737" s="165" t="s">
        <v>9606</v>
      </c>
    </row>
    <row r="738" spans="1:8" x14ac:dyDescent="0.25">
      <c r="A738" s="164" t="str">
        <f t="shared" si="11"/>
        <v>AtsinananaVatomandryAmboditavolo</v>
      </c>
      <c r="B738" s="165" t="s">
        <v>665</v>
      </c>
      <c r="C738" s="165" t="s">
        <v>9572</v>
      </c>
      <c r="D738" s="165" t="s">
        <v>977</v>
      </c>
      <c r="E738" s="165" t="s">
        <v>9597</v>
      </c>
      <c r="F738" s="165" t="s">
        <v>1205</v>
      </c>
      <c r="G738" s="165" t="s">
        <v>986</v>
      </c>
      <c r="H738" s="165" t="s">
        <v>9607</v>
      </c>
    </row>
    <row r="739" spans="1:8" x14ac:dyDescent="0.25">
      <c r="A739" s="164" t="str">
        <f t="shared" si="11"/>
        <v>AtsinananaVatomandryNiherenana</v>
      </c>
      <c r="B739" s="165" t="s">
        <v>665</v>
      </c>
      <c r="C739" s="165" t="s">
        <v>9572</v>
      </c>
      <c r="D739" s="165" t="s">
        <v>977</v>
      </c>
      <c r="E739" s="165" t="s">
        <v>9597</v>
      </c>
      <c r="F739" s="165" t="s">
        <v>1205</v>
      </c>
      <c r="G739" s="165" t="s">
        <v>987</v>
      </c>
      <c r="H739" s="165" t="s">
        <v>9608</v>
      </c>
    </row>
    <row r="740" spans="1:8" x14ac:dyDescent="0.25">
      <c r="A740" s="164" t="str">
        <f t="shared" si="11"/>
        <v>AtsinananaVatomandryIlaka Est</v>
      </c>
      <c r="B740" s="165" t="s">
        <v>665</v>
      </c>
      <c r="C740" s="165" t="s">
        <v>9572</v>
      </c>
      <c r="D740" s="165" t="s">
        <v>977</v>
      </c>
      <c r="E740" s="165" t="s">
        <v>9597</v>
      </c>
      <c r="F740" s="165" t="s">
        <v>1205</v>
      </c>
      <c r="G740" s="165" t="s">
        <v>988</v>
      </c>
      <c r="H740" s="165" t="s">
        <v>9609</v>
      </c>
    </row>
    <row r="741" spans="1:8" x14ac:dyDescent="0.25">
      <c r="A741" s="164" t="str">
        <f t="shared" si="11"/>
        <v>AtsinananaVatomandryNiarovana Caroline</v>
      </c>
      <c r="B741" s="165" t="s">
        <v>665</v>
      </c>
      <c r="C741" s="165" t="s">
        <v>9572</v>
      </c>
      <c r="D741" s="165" t="s">
        <v>977</v>
      </c>
      <c r="E741" s="165" t="s">
        <v>9597</v>
      </c>
      <c r="F741" s="165" t="s">
        <v>1205</v>
      </c>
      <c r="G741" s="165" t="s">
        <v>989</v>
      </c>
      <c r="H741" s="165" t="s">
        <v>9610</v>
      </c>
    </row>
    <row r="742" spans="1:8" x14ac:dyDescent="0.25">
      <c r="A742" s="164" t="str">
        <f t="shared" si="11"/>
        <v>AtsinananaVatomandryTsivangiana</v>
      </c>
      <c r="B742" s="165" t="s">
        <v>665</v>
      </c>
      <c r="C742" s="165" t="s">
        <v>9572</v>
      </c>
      <c r="D742" s="165" t="s">
        <v>977</v>
      </c>
      <c r="E742" s="165" t="s">
        <v>9597</v>
      </c>
      <c r="F742" s="165" t="s">
        <v>1205</v>
      </c>
      <c r="G742" s="165" t="s">
        <v>990</v>
      </c>
      <c r="H742" s="165" t="s">
        <v>9611</v>
      </c>
    </row>
    <row r="743" spans="1:8" x14ac:dyDescent="0.25">
      <c r="A743" s="164" t="str">
        <f t="shared" si="11"/>
        <v>AtsinananaVatomandryAmpasimazava</v>
      </c>
      <c r="B743" s="165" t="s">
        <v>665</v>
      </c>
      <c r="C743" s="165" t="s">
        <v>9572</v>
      </c>
      <c r="D743" s="165" t="s">
        <v>977</v>
      </c>
      <c r="E743" s="165" t="s">
        <v>9597</v>
      </c>
      <c r="F743" s="165" t="s">
        <v>1205</v>
      </c>
      <c r="G743" s="165" t="s">
        <v>991</v>
      </c>
      <c r="H743" s="165" t="s">
        <v>9612</v>
      </c>
    </row>
    <row r="744" spans="1:8" x14ac:dyDescent="0.25">
      <c r="A744" s="164" t="str">
        <f t="shared" si="11"/>
        <v>AtsinananaVatomandryAmpasimadinika</v>
      </c>
      <c r="B744" s="165" t="s">
        <v>665</v>
      </c>
      <c r="C744" s="165" t="s">
        <v>9572</v>
      </c>
      <c r="D744" s="165" t="s">
        <v>977</v>
      </c>
      <c r="E744" s="165" t="s">
        <v>9597</v>
      </c>
      <c r="F744" s="165" t="s">
        <v>1205</v>
      </c>
      <c r="G744" s="165" t="s">
        <v>992</v>
      </c>
      <c r="H744" s="165" t="s">
        <v>9613</v>
      </c>
    </row>
    <row r="745" spans="1:8" x14ac:dyDescent="0.25">
      <c r="A745" s="164" t="str">
        <f t="shared" si="11"/>
        <v>AtsinananaVatomandryIfasina I</v>
      </c>
      <c r="B745" s="165" t="s">
        <v>665</v>
      </c>
      <c r="C745" s="165" t="s">
        <v>9572</v>
      </c>
      <c r="D745" s="165" t="s">
        <v>977</v>
      </c>
      <c r="E745" s="165" t="s">
        <v>9597</v>
      </c>
      <c r="F745" s="165" t="s">
        <v>1205</v>
      </c>
      <c r="G745" s="165" t="s">
        <v>993</v>
      </c>
      <c r="H745" s="165" t="s">
        <v>9614</v>
      </c>
    </row>
    <row r="746" spans="1:8" x14ac:dyDescent="0.25">
      <c r="A746" s="164" t="str">
        <f t="shared" si="11"/>
        <v>AtsinananaVatomandryAmbalabe</v>
      </c>
      <c r="B746" s="165" t="s">
        <v>665</v>
      </c>
      <c r="C746" s="165" t="s">
        <v>9572</v>
      </c>
      <c r="D746" s="165" t="s">
        <v>977</v>
      </c>
      <c r="E746" s="165" t="s">
        <v>9597</v>
      </c>
      <c r="F746" s="165" t="s">
        <v>1205</v>
      </c>
      <c r="G746" s="165" t="s">
        <v>994</v>
      </c>
      <c r="H746" s="165" t="s">
        <v>9615</v>
      </c>
    </row>
    <row r="747" spans="1:8" x14ac:dyDescent="0.25">
      <c r="A747" s="164" t="str">
        <f t="shared" si="11"/>
        <v>AtsinananaVatomandryIfasina II</v>
      </c>
      <c r="B747" s="165" t="s">
        <v>665</v>
      </c>
      <c r="C747" s="165" t="s">
        <v>9572</v>
      </c>
      <c r="D747" s="165" t="s">
        <v>977</v>
      </c>
      <c r="E747" s="165" t="s">
        <v>9597</v>
      </c>
      <c r="F747" s="165" t="s">
        <v>1205</v>
      </c>
      <c r="G747" s="165" t="s">
        <v>995</v>
      </c>
      <c r="H747" s="165" t="s">
        <v>9616</v>
      </c>
    </row>
    <row r="748" spans="1:8" x14ac:dyDescent="0.25">
      <c r="A748" s="164" t="str">
        <f t="shared" si="11"/>
        <v>AtsinananaMahanoroMahanoro</v>
      </c>
      <c r="B748" s="165" t="s">
        <v>665</v>
      </c>
      <c r="C748" s="165" t="s">
        <v>9572</v>
      </c>
      <c r="D748" s="165" t="s">
        <v>666</v>
      </c>
      <c r="E748" s="165" t="s">
        <v>9617</v>
      </c>
      <c r="F748" s="165" t="s">
        <v>1205</v>
      </c>
      <c r="G748" s="165" t="s">
        <v>666</v>
      </c>
      <c r="H748" s="165" t="s">
        <v>9618</v>
      </c>
    </row>
    <row r="749" spans="1:8" x14ac:dyDescent="0.25">
      <c r="A749" s="164" t="str">
        <f t="shared" si="11"/>
        <v>AtsinananaMahanoroBetsizaraina</v>
      </c>
      <c r="B749" s="165" t="s">
        <v>665</v>
      </c>
      <c r="C749" s="165" t="s">
        <v>9572</v>
      </c>
      <c r="D749" s="165" t="s">
        <v>666</v>
      </c>
      <c r="E749" s="165" t="s">
        <v>9617</v>
      </c>
      <c r="F749" s="165" t="s">
        <v>1205</v>
      </c>
      <c r="G749" s="165" t="s">
        <v>997</v>
      </c>
      <c r="H749" s="165" t="s">
        <v>9619</v>
      </c>
    </row>
    <row r="750" spans="1:8" x14ac:dyDescent="0.25">
      <c r="A750" s="164" t="str">
        <f t="shared" si="11"/>
        <v>AtsinananaMahanoroTsaravinany</v>
      </c>
      <c r="B750" s="165" t="s">
        <v>665</v>
      </c>
      <c r="C750" s="165" t="s">
        <v>9572</v>
      </c>
      <c r="D750" s="165" t="s">
        <v>666</v>
      </c>
      <c r="E750" s="165" t="s">
        <v>9617</v>
      </c>
      <c r="F750" s="165" t="s">
        <v>1205</v>
      </c>
      <c r="G750" s="165" t="s">
        <v>998</v>
      </c>
      <c r="H750" s="165" t="s">
        <v>9620</v>
      </c>
    </row>
    <row r="751" spans="1:8" x14ac:dyDescent="0.25">
      <c r="A751" s="164" t="str">
        <f t="shared" si="11"/>
        <v>AtsinananaMahanoroAmbodiharina</v>
      </c>
      <c r="B751" s="165" t="s">
        <v>665</v>
      </c>
      <c r="C751" s="165" t="s">
        <v>9572</v>
      </c>
      <c r="D751" s="165" t="s">
        <v>666</v>
      </c>
      <c r="E751" s="165" t="s">
        <v>9617</v>
      </c>
      <c r="F751" s="165" t="s">
        <v>1205</v>
      </c>
      <c r="G751" s="165" t="s">
        <v>999</v>
      </c>
      <c r="H751" s="165" t="s">
        <v>9621</v>
      </c>
    </row>
    <row r="752" spans="1:8" x14ac:dyDescent="0.25">
      <c r="A752" s="164" t="str">
        <f t="shared" si="11"/>
        <v>AtsinananaMahanoroManjakandriana</v>
      </c>
      <c r="B752" s="165" t="s">
        <v>665</v>
      </c>
      <c r="C752" s="165" t="s">
        <v>9572</v>
      </c>
      <c r="D752" s="165" t="s">
        <v>666</v>
      </c>
      <c r="E752" s="165" t="s">
        <v>9617</v>
      </c>
      <c r="F752" s="165" t="s">
        <v>1205</v>
      </c>
      <c r="G752" s="165" t="s">
        <v>996</v>
      </c>
      <c r="H752" s="165" t="s">
        <v>9622</v>
      </c>
    </row>
    <row r="753" spans="1:8" x14ac:dyDescent="0.25">
      <c r="A753" s="164" t="str">
        <f t="shared" si="11"/>
        <v>AtsinananaMahanoroMasomeloka</v>
      </c>
      <c r="B753" s="165" t="s">
        <v>665</v>
      </c>
      <c r="C753" s="165" t="s">
        <v>9572</v>
      </c>
      <c r="D753" s="165" t="s">
        <v>666</v>
      </c>
      <c r="E753" s="165" t="s">
        <v>9617</v>
      </c>
      <c r="F753" s="165" t="s">
        <v>1205</v>
      </c>
      <c r="G753" s="165" t="s">
        <v>667</v>
      </c>
      <c r="H753" s="165" t="s">
        <v>9623</v>
      </c>
    </row>
    <row r="754" spans="1:8" x14ac:dyDescent="0.25">
      <c r="A754" s="164" t="str">
        <f t="shared" si="11"/>
        <v>AtsinananaMahanoroAmbinanidilana</v>
      </c>
      <c r="B754" s="165" t="s">
        <v>665</v>
      </c>
      <c r="C754" s="165" t="s">
        <v>9572</v>
      </c>
      <c r="D754" s="165" t="s">
        <v>666</v>
      </c>
      <c r="E754" s="165" t="s">
        <v>9617</v>
      </c>
      <c r="F754" s="165" t="s">
        <v>1205</v>
      </c>
      <c r="G754" s="165" t="s">
        <v>1000</v>
      </c>
      <c r="H754" s="165" t="s">
        <v>9624</v>
      </c>
    </row>
    <row r="755" spans="1:8" x14ac:dyDescent="0.25">
      <c r="A755" s="164" t="str">
        <f t="shared" si="11"/>
        <v>AtsinananaMahanoroAmbodibonara</v>
      </c>
      <c r="B755" s="165" t="s">
        <v>665</v>
      </c>
      <c r="C755" s="165" t="s">
        <v>9572</v>
      </c>
      <c r="D755" s="165" t="s">
        <v>666</v>
      </c>
      <c r="E755" s="165" t="s">
        <v>9617</v>
      </c>
      <c r="F755" s="165" t="s">
        <v>1205</v>
      </c>
      <c r="G755" s="165" t="s">
        <v>1001</v>
      </c>
      <c r="H755" s="165" t="s">
        <v>9625</v>
      </c>
    </row>
    <row r="756" spans="1:8" x14ac:dyDescent="0.25">
      <c r="A756" s="164" t="str">
        <f t="shared" si="11"/>
        <v>AtsinananaMahanoroAnkazotsifantatra</v>
      </c>
      <c r="B756" s="165" t="s">
        <v>665</v>
      </c>
      <c r="C756" s="165" t="s">
        <v>9572</v>
      </c>
      <c r="D756" s="165" t="s">
        <v>666</v>
      </c>
      <c r="E756" s="165" t="s">
        <v>9617</v>
      </c>
      <c r="F756" s="165" t="s">
        <v>1205</v>
      </c>
      <c r="G756" s="165" t="s">
        <v>1002</v>
      </c>
      <c r="H756" s="165" t="s">
        <v>9626</v>
      </c>
    </row>
    <row r="757" spans="1:8" x14ac:dyDescent="0.25">
      <c r="A757" s="164" t="str">
        <f t="shared" si="11"/>
        <v>AtsinananaMahanoroAmbinanindrano</v>
      </c>
      <c r="B757" s="165" t="s">
        <v>665</v>
      </c>
      <c r="C757" s="165" t="s">
        <v>9572</v>
      </c>
      <c r="D757" s="165" t="s">
        <v>666</v>
      </c>
      <c r="E757" s="165" t="s">
        <v>9617</v>
      </c>
      <c r="F757" s="165" t="s">
        <v>1205</v>
      </c>
      <c r="G757" s="165" t="s">
        <v>913</v>
      </c>
      <c r="H757" s="165" t="s">
        <v>9627</v>
      </c>
    </row>
    <row r="758" spans="1:8" x14ac:dyDescent="0.25">
      <c r="A758" s="164" t="str">
        <f t="shared" si="11"/>
        <v>AtsinananaMahanoroBefotaka</v>
      </c>
      <c r="B758" s="165" t="s">
        <v>665</v>
      </c>
      <c r="C758" s="165" t="s">
        <v>9572</v>
      </c>
      <c r="D758" s="165" t="s">
        <v>666</v>
      </c>
      <c r="E758" s="165" t="s">
        <v>9617</v>
      </c>
      <c r="F758" s="165" t="s">
        <v>1205</v>
      </c>
      <c r="G758" s="165" t="s">
        <v>681</v>
      </c>
      <c r="H758" s="165" t="s">
        <v>9628</v>
      </c>
    </row>
    <row r="759" spans="1:8" x14ac:dyDescent="0.25">
      <c r="A759" s="164" t="str">
        <f t="shared" si="11"/>
        <v>AtsinananaMarolamboMarolambo</v>
      </c>
      <c r="B759" s="165" t="s">
        <v>665</v>
      </c>
      <c r="C759" s="165" t="s">
        <v>9572</v>
      </c>
      <c r="D759" s="165" t="s">
        <v>1003</v>
      </c>
      <c r="E759" s="165" t="s">
        <v>9629</v>
      </c>
      <c r="F759" s="165" t="s">
        <v>1205</v>
      </c>
      <c r="G759" s="165" t="s">
        <v>1003</v>
      </c>
      <c r="H759" s="165" t="s">
        <v>9630</v>
      </c>
    </row>
    <row r="760" spans="1:8" x14ac:dyDescent="0.25">
      <c r="A760" s="164" t="str">
        <f t="shared" si="11"/>
        <v>AtsinananaMarolamboBetampona</v>
      </c>
      <c r="B760" s="165" t="s">
        <v>665</v>
      </c>
      <c r="C760" s="165" t="s">
        <v>9572</v>
      </c>
      <c r="D760" s="165" t="s">
        <v>1003</v>
      </c>
      <c r="E760" s="165" t="s">
        <v>9629</v>
      </c>
      <c r="F760" s="165" t="s">
        <v>1205</v>
      </c>
      <c r="G760" s="165" t="s">
        <v>1004</v>
      </c>
      <c r="H760" s="165" t="s">
        <v>9631</v>
      </c>
    </row>
    <row r="761" spans="1:8" x14ac:dyDescent="0.25">
      <c r="A761" s="164" t="str">
        <f t="shared" si="11"/>
        <v>AtsinananaMarolamboTanambao Rabemanana</v>
      </c>
      <c r="B761" s="165" t="s">
        <v>665</v>
      </c>
      <c r="C761" s="165" t="s">
        <v>9572</v>
      </c>
      <c r="D761" s="165" t="s">
        <v>1003</v>
      </c>
      <c r="E761" s="165" t="s">
        <v>9629</v>
      </c>
      <c r="F761" s="165" t="s">
        <v>1205</v>
      </c>
      <c r="G761" s="165" t="s">
        <v>1005</v>
      </c>
      <c r="H761" s="165" t="s">
        <v>9632</v>
      </c>
    </row>
    <row r="762" spans="1:8" x14ac:dyDescent="0.25">
      <c r="A762" s="164" t="str">
        <f t="shared" si="11"/>
        <v>AtsinananaMarolamboAndonabe Sud</v>
      </c>
      <c r="B762" s="165" t="s">
        <v>665</v>
      </c>
      <c r="C762" s="165" t="s">
        <v>9572</v>
      </c>
      <c r="D762" s="165" t="s">
        <v>1003</v>
      </c>
      <c r="E762" s="165" t="s">
        <v>9629</v>
      </c>
      <c r="F762" s="165" t="s">
        <v>1205</v>
      </c>
      <c r="G762" s="165" t="s">
        <v>1006</v>
      </c>
      <c r="H762" s="165" t="s">
        <v>9633</v>
      </c>
    </row>
    <row r="763" spans="1:8" x14ac:dyDescent="0.25">
      <c r="A763" s="164" t="str">
        <f t="shared" si="11"/>
        <v>AtsinananaMarolamboAmbalapaiso II</v>
      </c>
      <c r="B763" s="165" t="s">
        <v>665</v>
      </c>
      <c r="C763" s="165" t="s">
        <v>9572</v>
      </c>
      <c r="D763" s="165" t="s">
        <v>1003</v>
      </c>
      <c r="E763" s="165" t="s">
        <v>9629</v>
      </c>
      <c r="F763" s="165" t="s">
        <v>1205</v>
      </c>
      <c r="G763" s="165" t="s">
        <v>1007</v>
      </c>
      <c r="H763" s="165" t="s">
        <v>9634</v>
      </c>
    </row>
    <row r="764" spans="1:8" x14ac:dyDescent="0.25">
      <c r="A764" s="164" t="str">
        <f t="shared" si="11"/>
        <v>AtsinananaMarolamboAmbodivoangy</v>
      </c>
      <c r="B764" s="165" t="s">
        <v>665</v>
      </c>
      <c r="C764" s="165" t="s">
        <v>9572</v>
      </c>
      <c r="D764" s="165" t="s">
        <v>1003</v>
      </c>
      <c r="E764" s="165" t="s">
        <v>9629</v>
      </c>
      <c r="F764" s="165" t="s">
        <v>1205</v>
      </c>
      <c r="G764" s="165" t="s">
        <v>1008</v>
      </c>
      <c r="H764" s="165" t="s">
        <v>9635</v>
      </c>
    </row>
    <row r="765" spans="1:8" x14ac:dyDescent="0.25">
      <c r="A765" s="164" t="str">
        <f t="shared" si="11"/>
        <v>AtsinananaMarolamboAmbohimilanja</v>
      </c>
      <c r="B765" s="165" t="s">
        <v>665</v>
      </c>
      <c r="C765" s="165" t="s">
        <v>9572</v>
      </c>
      <c r="D765" s="165" t="s">
        <v>1003</v>
      </c>
      <c r="E765" s="165" t="s">
        <v>9629</v>
      </c>
      <c r="F765" s="165" t="s">
        <v>1205</v>
      </c>
      <c r="G765" s="165" t="s">
        <v>946</v>
      </c>
      <c r="H765" s="165" t="s">
        <v>9636</v>
      </c>
    </row>
    <row r="766" spans="1:8" x14ac:dyDescent="0.25">
      <c r="A766" s="164" t="str">
        <f t="shared" si="11"/>
        <v>AtsinananaMarolamboAmbatofisaka II</v>
      </c>
      <c r="B766" s="165" t="s">
        <v>665</v>
      </c>
      <c r="C766" s="165" t="s">
        <v>9572</v>
      </c>
      <c r="D766" s="165" t="s">
        <v>1003</v>
      </c>
      <c r="E766" s="165" t="s">
        <v>9629</v>
      </c>
      <c r="F766" s="165" t="s">
        <v>1205</v>
      </c>
      <c r="G766" s="165" t="s">
        <v>1009</v>
      </c>
      <c r="H766" s="165" t="s">
        <v>9637</v>
      </c>
    </row>
    <row r="767" spans="1:8" x14ac:dyDescent="0.25">
      <c r="A767" s="164" t="str">
        <f t="shared" si="11"/>
        <v>AtsinananaMarolamboAndrorangavola</v>
      </c>
      <c r="B767" s="165" t="s">
        <v>665</v>
      </c>
      <c r="C767" s="165" t="s">
        <v>9572</v>
      </c>
      <c r="D767" s="165" t="s">
        <v>1003</v>
      </c>
      <c r="E767" s="165" t="s">
        <v>9629</v>
      </c>
      <c r="F767" s="165" t="s">
        <v>1205</v>
      </c>
      <c r="G767" s="165" t="s">
        <v>581</v>
      </c>
      <c r="H767" s="165" t="s">
        <v>9638</v>
      </c>
    </row>
    <row r="768" spans="1:8" x14ac:dyDescent="0.25">
      <c r="A768" s="164" t="str">
        <f t="shared" si="11"/>
        <v>AtsinananaMarolamboAnosiarivo I</v>
      </c>
      <c r="B768" s="165" t="s">
        <v>665</v>
      </c>
      <c r="C768" s="165" t="s">
        <v>9572</v>
      </c>
      <c r="D768" s="165" t="s">
        <v>1003</v>
      </c>
      <c r="E768" s="165" t="s">
        <v>9629</v>
      </c>
      <c r="F768" s="165" t="s">
        <v>1205</v>
      </c>
      <c r="G768" s="165" t="s">
        <v>1010</v>
      </c>
      <c r="H768" s="165" t="s">
        <v>9639</v>
      </c>
    </row>
    <row r="769" spans="1:8" x14ac:dyDescent="0.25">
      <c r="A769" s="164" t="str">
        <f t="shared" si="11"/>
        <v>AtsinananaMarolamboAmboasary</v>
      </c>
      <c r="B769" s="165" t="s">
        <v>665</v>
      </c>
      <c r="C769" s="165" t="s">
        <v>9572</v>
      </c>
      <c r="D769" s="165" t="s">
        <v>1003</v>
      </c>
      <c r="E769" s="165" t="s">
        <v>9629</v>
      </c>
      <c r="F769" s="165" t="s">
        <v>1205</v>
      </c>
      <c r="G769" s="165" t="s">
        <v>1011</v>
      </c>
      <c r="H769" s="165" t="s">
        <v>9640</v>
      </c>
    </row>
    <row r="770" spans="1:8" x14ac:dyDescent="0.25">
      <c r="A770" s="164" t="str">
        <f t="shared" si="11"/>
        <v>AtsinananaMarolamboLohavanana</v>
      </c>
      <c r="B770" s="165" t="s">
        <v>665</v>
      </c>
      <c r="C770" s="165" t="s">
        <v>9572</v>
      </c>
      <c r="D770" s="165" t="s">
        <v>1003</v>
      </c>
      <c r="E770" s="165" t="s">
        <v>9629</v>
      </c>
      <c r="F770" s="165" t="s">
        <v>1205</v>
      </c>
      <c r="G770" s="165" t="s">
        <v>1012</v>
      </c>
      <c r="H770" s="165" t="s">
        <v>9641</v>
      </c>
    </row>
    <row r="771" spans="1:8" x14ac:dyDescent="0.25">
      <c r="A771" s="164" t="str">
        <f t="shared" ref="A771:A834" si="12">B771&amp;D771&amp;G771</f>
        <v>AtsinananaMarolamboAmbodinonoka</v>
      </c>
      <c r="B771" s="165" t="s">
        <v>665</v>
      </c>
      <c r="C771" s="165" t="s">
        <v>9572</v>
      </c>
      <c r="D771" s="165" t="s">
        <v>1003</v>
      </c>
      <c r="E771" s="165" t="s">
        <v>9629</v>
      </c>
      <c r="F771" s="165" t="s">
        <v>1205</v>
      </c>
      <c r="G771" s="165" t="s">
        <v>559</v>
      </c>
      <c r="H771" s="165" t="s">
        <v>9642</v>
      </c>
    </row>
    <row r="772" spans="1:8" x14ac:dyDescent="0.25">
      <c r="A772" s="164" t="str">
        <f t="shared" si="12"/>
        <v>AtsinananaMarolamboSahakevo</v>
      </c>
      <c r="B772" s="165" t="s">
        <v>665</v>
      </c>
      <c r="C772" s="165" t="s">
        <v>9572</v>
      </c>
      <c r="D772" s="165" t="s">
        <v>1003</v>
      </c>
      <c r="E772" s="165" t="s">
        <v>9629</v>
      </c>
      <c r="F772" s="165" t="s">
        <v>1205</v>
      </c>
      <c r="G772" s="165" t="s">
        <v>1013</v>
      </c>
      <c r="H772" s="165" t="s">
        <v>9643</v>
      </c>
    </row>
    <row r="773" spans="1:8" x14ac:dyDescent="0.25">
      <c r="A773" s="164" t="str">
        <f t="shared" si="12"/>
        <v>AtsinananaToamasina IIToamasina Suburbaine</v>
      </c>
      <c r="B773" s="165" t="s">
        <v>665</v>
      </c>
      <c r="C773" s="165" t="s">
        <v>9572</v>
      </c>
      <c r="D773" s="165" t="s">
        <v>1018</v>
      </c>
      <c r="E773" s="165" t="s">
        <v>9644</v>
      </c>
      <c r="F773" s="165" t="s">
        <v>1205</v>
      </c>
      <c r="G773" s="165" t="s">
        <v>1019</v>
      </c>
      <c r="H773" s="165" t="s">
        <v>9645</v>
      </c>
    </row>
    <row r="774" spans="1:8" x14ac:dyDescent="0.25">
      <c r="A774" s="164" t="str">
        <f t="shared" si="12"/>
        <v>AtsinananaToamasina IIAntetezambaro</v>
      </c>
      <c r="B774" s="165" t="s">
        <v>665</v>
      </c>
      <c r="C774" s="165" t="s">
        <v>9572</v>
      </c>
      <c r="D774" s="165" t="s">
        <v>1018</v>
      </c>
      <c r="E774" s="165" t="s">
        <v>9644</v>
      </c>
      <c r="F774" s="165" t="s">
        <v>1205</v>
      </c>
      <c r="G774" s="165" t="s">
        <v>1020</v>
      </c>
      <c r="H774" s="165" t="s">
        <v>9646</v>
      </c>
    </row>
    <row r="775" spans="1:8" x14ac:dyDescent="0.25">
      <c r="A775" s="164" t="str">
        <f t="shared" si="12"/>
        <v>AtsinananaToamasina IIFanandrana</v>
      </c>
      <c r="B775" s="165" t="s">
        <v>665</v>
      </c>
      <c r="C775" s="165" t="s">
        <v>9572</v>
      </c>
      <c r="D775" s="165" t="s">
        <v>1018</v>
      </c>
      <c r="E775" s="165" t="s">
        <v>9644</v>
      </c>
      <c r="F775" s="165" t="s">
        <v>1205</v>
      </c>
      <c r="G775" s="165" t="s">
        <v>1021</v>
      </c>
      <c r="H775" s="165" t="s">
        <v>9647</v>
      </c>
    </row>
    <row r="776" spans="1:8" x14ac:dyDescent="0.25">
      <c r="A776" s="164" t="str">
        <f t="shared" si="12"/>
        <v>AtsinananaToamasina IIAmbodiriana</v>
      </c>
      <c r="B776" s="165" t="s">
        <v>665</v>
      </c>
      <c r="C776" s="165" t="s">
        <v>9572</v>
      </c>
      <c r="D776" s="165" t="s">
        <v>1018</v>
      </c>
      <c r="E776" s="165" t="s">
        <v>9644</v>
      </c>
      <c r="F776" s="165" t="s">
        <v>1205</v>
      </c>
      <c r="G776" s="165" t="s">
        <v>578</v>
      </c>
      <c r="H776" s="165" t="s">
        <v>9648</v>
      </c>
    </row>
    <row r="777" spans="1:8" x14ac:dyDescent="0.25">
      <c r="A777" s="164" t="str">
        <f t="shared" si="12"/>
        <v>AtsinananaToamasina IIAmpasimadinika Manambolo</v>
      </c>
      <c r="B777" s="165" t="s">
        <v>665</v>
      </c>
      <c r="C777" s="165" t="s">
        <v>9572</v>
      </c>
      <c r="D777" s="165" t="s">
        <v>1018</v>
      </c>
      <c r="E777" s="165" t="s">
        <v>9644</v>
      </c>
      <c r="F777" s="165" t="s">
        <v>1205</v>
      </c>
      <c r="G777" s="165" t="s">
        <v>1022</v>
      </c>
      <c r="H777" s="165" t="s">
        <v>9649</v>
      </c>
    </row>
    <row r="778" spans="1:8" x14ac:dyDescent="0.25">
      <c r="A778" s="164" t="str">
        <f t="shared" si="12"/>
        <v>AtsinananaToamasina IIAmboditandroroho</v>
      </c>
      <c r="B778" s="165" t="s">
        <v>665</v>
      </c>
      <c r="C778" s="165" t="s">
        <v>9572</v>
      </c>
      <c r="D778" s="165" t="s">
        <v>1018</v>
      </c>
      <c r="E778" s="165" t="s">
        <v>9644</v>
      </c>
      <c r="F778" s="165" t="s">
        <v>1205</v>
      </c>
      <c r="G778" s="165" t="s">
        <v>1023</v>
      </c>
      <c r="H778" s="165" t="s">
        <v>9650</v>
      </c>
    </row>
    <row r="779" spans="1:8" x14ac:dyDescent="0.25">
      <c r="A779" s="164" t="str">
        <f t="shared" si="12"/>
        <v>AtsinananaToamasina IIMahavelona (Foulpointe)</v>
      </c>
      <c r="B779" s="165" t="s">
        <v>665</v>
      </c>
      <c r="C779" s="165" t="s">
        <v>9572</v>
      </c>
      <c r="D779" s="165" t="s">
        <v>1018</v>
      </c>
      <c r="E779" s="165" t="s">
        <v>9644</v>
      </c>
      <c r="F779" s="165" t="s">
        <v>1205</v>
      </c>
      <c r="G779" s="165" t="s">
        <v>1024</v>
      </c>
      <c r="H779" s="165" t="s">
        <v>9651</v>
      </c>
    </row>
    <row r="780" spans="1:8" x14ac:dyDescent="0.25">
      <c r="A780" s="164" t="str">
        <f t="shared" si="12"/>
        <v>AtsinananaToamasina IISahambala</v>
      </c>
      <c r="B780" s="165" t="s">
        <v>665</v>
      </c>
      <c r="C780" s="165" t="s">
        <v>9572</v>
      </c>
      <c r="D780" s="165" t="s">
        <v>1018</v>
      </c>
      <c r="E780" s="165" t="s">
        <v>9644</v>
      </c>
      <c r="F780" s="165" t="s">
        <v>1205</v>
      </c>
      <c r="G780" s="165" t="s">
        <v>1025</v>
      </c>
      <c r="H780" s="165" t="s">
        <v>9652</v>
      </c>
    </row>
    <row r="781" spans="1:8" x14ac:dyDescent="0.25">
      <c r="A781" s="164" t="str">
        <f t="shared" si="12"/>
        <v>AtsinananaToamasina IIAmbodilazana</v>
      </c>
      <c r="B781" s="165" t="s">
        <v>665</v>
      </c>
      <c r="C781" s="165" t="s">
        <v>9572</v>
      </c>
      <c r="D781" s="165" t="s">
        <v>1018</v>
      </c>
      <c r="E781" s="165" t="s">
        <v>9644</v>
      </c>
      <c r="F781" s="165" t="s">
        <v>1205</v>
      </c>
      <c r="G781" s="165" t="s">
        <v>1026</v>
      </c>
      <c r="H781" s="165" t="s">
        <v>9653</v>
      </c>
    </row>
    <row r="782" spans="1:8" x14ac:dyDescent="0.25">
      <c r="A782" s="164" t="str">
        <f t="shared" si="12"/>
        <v>AtsinananaToamasina IIAmpasimbe Onibe</v>
      </c>
      <c r="B782" s="165" t="s">
        <v>665</v>
      </c>
      <c r="C782" s="165" t="s">
        <v>9572</v>
      </c>
      <c r="D782" s="165" t="s">
        <v>1018</v>
      </c>
      <c r="E782" s="165" t="s">
        <v>9644</v>
      </c>
      <c r="F782" s="165" t="s">
        <v>1205</v>
      </c>
      <c r="G782" s="165" t="s">
        <v>1027</v>
      </c>
      <c r="H782" s="165" t="s">
        <v>9654</v>
      </c>
    </row>
    <row r="783" spans="1:8" x14ac:dyDescent="0.25">
      <c r="A783" s="164" t="str">
        <f t="shared" si="12"/>
        <v>AtsinananaToamasina IIMangabe</v>
      </c>
      <c r="B783" s="165" t="s">
        <v>665</v>
      </c>
      <c r="C783" s="165" t="s">
        <v>9572</v>
      </c>
      <c r="D783" s="165" t="s">
        <v>1018</v>
      </c>
      <c r="E783" s="165" t="s">
        <v>9644</v>
      </c>
      <c r="F783" s="165" t="s">
        <v>1205</v>
      </c>
      <c r="G783" s="165" t="s">
        <v>1028</v>
      </c>
      <c r="H783" s="165" t="s">
        <v>9655</v>
      </c>
    </row>
    <row r="784" spans="1:8" x14ac:dyDescent="0.25">
      <c r="A784" s="164" t="str">
        <f t="shared" si="12"/>
        <v>AtsinananaToamasina IIAmporoforo</v>
      </c>
      <c r="B784" s="165" t="s">
        <v>665</v>
      </c>
      <c r="C784" s="165" t="s">
        <v>9572</v>
      </c>
      <c r="D784" s="165" t="s">
        <v>1018</v>
      </c>
      <c r="E784" s="165" t="s">
        <v>9644</v>
      </c>
      <c r="F784" s="165" t="s">
        <v>1205</v>
      </c>
      <c r="G784" s="165" t="s">
        <v>640</v>
      </c>
      <c r="H784" s="165" t="s">
        <v>9656</v>
      </c>
    </row>
    <row r="785" spans="1:8" x14ac:dyDescent="0.25">
      <c r="A785" s="164" t="str">
        <f t="shared" si="12"/>
        <v>AtsinananaToamasina IIAntenina</v>
      </c>
      <c r="B785" s="165" t="s">
        <v>665</v>
      </c>
      <c r="C785" s="165" t="s">
        <v>9572</v>
      </c>
      <c r="D785" s="165" t="s">
        <v>1018</v>
      </c>
      <c r="E785" s="165" t="s">
        <v>9644</v>
      </c>
      <c r="F785" s="165" t="s">
        <v>1205</v>
      </c>
      <c r="G785" s="165" t="s">
        <v>1029</v>
      </c>
      <c r="H785" s="165" t="s">
        <v>9657</v>
      </c>
    </row>
    <row r="786" spans="1:8" x14ac:dyDescent="0.25">
      <c r="A786" s="164" t="str">
        <f t="shared" si="12"/>
        <v>AtsinananaToamasina IIAndondabe</v>
      </c>
      <c r="B786" s="165" t="s">
        <v>665</v>
      </c>
      <c r="C786" s="165" t="s">
        <v>9572</v>
      </c>
      <c r="D786" s="165" t="s">
        <v>1018</v>
      </c>
      <c r="E786" s="165" t="s">
        <v>9644</v>
      </c>
      <c r="F786" s="165" t="s">
        <v>1205</v>
      </c>
      <c r="G786" s="165" t="s">
        <v>1030</v>
      </c>
      <c r="H786" s="165" t="s">
        <v>9658</v>
      </c>
    </row>
    <row r="787" spans="1:8" x14ac:dyDescent="0.25">
      <c r="A787" s="164" t="str">
        <f t="shared" si="12"/>
        <v>AtsinananaToamasina IIAmpisokina</v>
      </c>
      <c r="B787" s="165" t="s">
        <v>665</v>
      </c>
      <c r="C787" s="165" t="s">
        <v>9572</v>
      </c>
      <c r="D787" s="165" t="s">
        <v>1018</v>
      </c>
      <c r="E787" s="165" t="s">
        <v>9644</v>
      </c>
      <c r="F787" s="165" t="s">
        <v>1205</v>
      </c>
      <c r="G787" s="165" t="s">
        <v>1031</v>
      </c>
      <c r="H787" s="165" t="s">
        <v>9659</v>
      </c>
    </row>
    <row r="788" spans="1:8" x14ac:dyDescent="0.25">
      <c r="A788" s="164" t="str">
        <f t="shared" si="12"/>
        <v>AtsinananaToamasina IIAndranobolaha</v>
      </c>
      <c r="B788" s="165" t="s">
        <v>665</v>
      </c>
      <c r="C788" s="165" t="s">
        <v>9572</v>
      </c>
      <c r="D788" s="165" t="s">
        <v>1018</v>
      </c>
      <c r="E788" s="165" t="s">
        <v>9644</v>
      </c>
      <c r="F788" s="165" t="s">
        <v>1205</v>
      </c>
      <c r="G788" s="165" t="s">
        <v>1032</v>
      </c>
      <c r="H788" s="165" t="s">
        <v>9660</v>
      </c>
    </row>
    <row r="789" spans="1:8" x14ac:dyDescent="0.25">
      <c r="A789" s="164" t="str">
        <f t="shared" si="12"/>
        <v>AtsinananaToamasina IIFito</v>
      </c>
      <c r="B789" s="165" t="s">
        <v>665</v>
      </c>
      <c r="C789" s="165" t="s">
        <v>9572</v>
      </c>
      <c r="D789" s="165" t="s">
        <v>1018</v>
      </c>
      <c r="E789" s="165" t="s">
        <v>9644</v>
      </c>
      <c r="F789" s="165" t="s">
        <v>1205</v>
      </c>
      <c r="G789" s="165" t="s">
        <v>1033</v>
      </c>
      <c r="H789" s="165" t="s">
        <v>9661</v>
      </c>
    </row>
    <row r="790" spans="1:8" x14ac:dyDescent="0.25">
      <c r="A790" s="164" t="str">
        <f t="shared" si="12"/>
        <v>AtsinananaAntanambao ManampontsyAntanambao Manampontsy</v>
      </c>
      <c r="B790" s="165" t="s">
        <v>665</v>
      </c>
      <c r="C790" s="165" t="s">
        <v>9572</v>
      </c>
      <c r="D790" s="165" t="s">
        <v>1014</v>
      </c>
      <c r="E790" s="165" t="s">
        <v>9662</v>
      </c>
      <c r="F790" s="165" t="s">
        <v>1205</v>
      </c>
      <c r="G790" s="165" t="s">
        <v>1014</v>
      </c>
      <c r="H790" s="165" t="s">
        <v>9663</v>
      </c>
    </row>
    <row r="791" spans="1:8" x14ac:dyDescent="0.25">
      <c r="A791" s="164" t="str">
        <f t="shared" si="12"/>
        <v>AtsinananaAntanambao ManampontsyMahela</v>
      </c>
      <c r="B791" s="165" t="s">
        <v>665</v>
      </c>
      <c r="C791" s="165" t="s">
        <v>9572</v>
      </c>
      <c r="D791" s="165" t="s">
        <v>1014</v>
      </c>
      <c r="E791" s="165" t="s">
        <v>9662</v>
      </c>
      <c r="F791" s="165" t="s">
        <v>1205</v>
      </c>
      <c r="G791" s="165" t="s">
        <v>549</v>
      </c>
      <c r="H791" s="165" t="s">
        <v>9664</v>
      </c>
    </row>
    <row r="792" spans="1:8" x14ac:dyDescent="0.25">
      <c r="A792" s="164" t="str">
        <f t="shared" si="12"/>
        <v>AtsinananaAntanambao ManampontsySaivaza</v>
      </c>
      <c r="B792" s="165" t="s">
        <v>665</v>
      </c>
      <c r="C792" s="165" t="s">
        <v>9572</v>
      </c>
      <c r="D792" s="165" t="s">
        <v>1014</v>
      </c>
      <c r="E792" s="165" t="s">
        <v>9662</v>
      </c>
      <c r="F792" s="165" t="s">
        <v>1205</v>
      </c>
      <c r="G792" s="165" t="s">
        <v>1015</v>
      </c>
      <c r="H792" s="165" t="s">
        <v>9665</v>
      </c>
    </row>
    <row r="793" spans="1:8" x14ac:dyDescent="0.25">
      <c r="A793" s="164" t="str">
        <f t="shared" si="12"/>
        <v>AtsinananaAntanambao ManampontsyAntanandehibe</v>
      </c>
      <c r="B793" s="165" t="s">
        <v>665</v>
      </c>
      <c r="C793" s="165" t="s">
        <v>9572</v>
      </c>
      <c r="D793" s="165" t="s">
        <v>1014</v>
      </c>
      <c r="E793" s="165" t="s">
        <v>9662</v>
      </c>
      <c r="F793" s="165" t="s">
        <v>1205</v>
      </c>
      <c r="G793" s="165" t="s">
        <v>1016</v>
      </c>
      <c r="H793" s="165" t="s">
        <v>9666</v>
      </c>
    </row>
    <row r="794" spans="1:8" x14ac:dyDescent="0.25">
      <c r="A794" s="164" t="str">
        <f t="shared" si="12"/>
        <v>AtsinananaAntanambao ManampontsyManakana</v>
      </c>
      <c r="B794" s="165" t="s">
        <v>665</v>
      </c>
      <c r="C794" s="165" t="s">
        <v>9572</v>
      </c>
      <c r="D794" s="165" t="s">
        <v>1014</v>
      </c>
      <c r="E794" s="165" t="s">
        <v>9662</v>
      </c>
      <c r="F794" s="165" t="s">
        <v>1205</v>
      </c>
      <c r="G794" s="165" t="s">
        <v>1017</v>
      </c>
      <c r="H794" s="165" t="s">
        <v>9667</v>
      </c>
    </row>
    <row r="795" spans="1:8" x14ac:dyDescent="0.25">
      <c r="A795" s="164" t="str">
        <f t="shared" si="12"/>
        <v>AnalanjirofoSainte MarieSainte Marie</v>
      </c>
      <c r="B795" s="165" t="s">
        <v>2244</v>
      </c>
      <c r="C795" s="165" t="s">
        <v>9668</v>
      </c>
      <c r="D795" s="165" t="s">
        <v>2246</v>
      </c>
      <c r="E795" s="165" t="s">
        <v>9669</v>
      </c>
      <c r="F795" s="165" t="s">
        <v>1205</v>
      </c>
      <c r="G795" s="165" t="s">
        <v>2246</v>
      </c>
      <c r="H795" s="165" t="s">
        <v>9670</v>
      </c>
    </row>
    <row r="796" spans="1:8" x14ac:dyDescent="0.25">
      <c r="A796" s="164" t="str">
        <f t="shared" si="12"/>
        <v>AnalanjirofoMaroantsetraMaroantsetra</v>
      </c>
      <c r="B796" s="165" t="s">
        <v>2244</v>
      </c>
      <c r="C796" s="165" t="s">
        <v>9668</v>
      </c>
      <c r="D796" s="165" t="s">
        <v>2249</v>
      </c>
      <c r="E796" s="165" t="s">
        <v>9671</v>
      </c>
      <c r="F796" s="165" t="s">
        <v>1205</v>
      </c>
      <c r="G796" s="165" t="s">
        <v>2249</v>
      </c>
      <c r="H796" s="165" t="s">
        <v>9672</v>
      </c>
    </row>
    <row r="797" spans="1:8" x14ac:dyDescent="0.25">
      <c r="A797" s="164" t="str">
        <f t="shared" si="12"/>
        <v>AnalanjirofoMaroantsetraAnjanazana</v>
      </c>
      <c r="B797" s="165" t="s">
        <v>2244</v>
      </c>
      <c r="C797" s="165" t="s">
        <v>9668</v>
      </c>
      <c r="D797" s="165" t="s">
        <v>2249</v>
      </c>
      <c r="E797" s="165" t="s">
        <v>9671</v>
      </c>
      <c r="F797" s="165" t="s">
        <v>1205</v>
      </c>
      <c r="G797" s="165" t="s">
        <v>2251</v>
      </c>
      <c r="H797" s="165" t="s">
        <v>9673</v>
      </c>
    </row>
    <row r="798" spans="1:8" x14ac:dyDescent="0.25">
      <c r="A798" s="164" t="str">
        <f t="shared" si="12"/>
        <v>AnalanjirofoMaroantsetraManambolo</v>
      </c>
      <c r="B798" s="165" t="s">
        <v>2244</v>
      </c>
      <c r="C798" s="165" t="s">
        <v>9668</v>
      </c>
      <c r="D798" s="165" t="s">
        <v>2249</v>
      </c>
      <c r="E798" s="165" t="s">
        <v>9671</v>
      </c>
      <c r="F798" s="165" t="s">
        <v>1205</v>
      </c>
      <c r="G798" s="165" t="s">
        <v>2253</v>
      </c>
      <c r="H798" s="165" t="s">
        <v>9674</v>
      </c>
    </row>
    <row r="799" spans="1:8" x14ac:dyDescent="0.25">
      <c r="A799" s="164" t="str">
        <f t="shared" si="12"/>
        <v>AnalanjirofoMaroantsetraAndranofotsy</v>
      </c>
      <c r="B799" s="165" t="s">
        <v>2244</v>
      </c>
      <c r="C799" s="165" t="s">
        <v>9668</v>
      </c>
      <c r="D799" s="165" t="s">
        <v>2249</v>
      </c>
      <c r="E799" s="165" t="s">
        <v>9671</v>
      </c>
      <c r="F799" s="165" t="s">
        <v>1205</v>
      </c>
      <c r="G799" s="165" t="s">
        <v>2255</v>
      </c>
      <c r="H799" s="165" t="s">
        <v>9675</v>
      </c>
    </row>
    <row r="800" spans="1:8" x14ac:dyDescent="0.25">
      <c r="A800" s="164" t="str">
        <f t="shared" si="12"/>
        <v>AnalanjirofoMaroantsetraAntakotako</v>
      </c>
      <c r="B800" s="165" t="s">
        <v>2244</v>
      </c>
      <c r="C800" s="165" t="s">
        <v>9668</v>
      </c>
      <c r="D800" s="165" t="s">
        <v>2249</v>
      </c>
      <c r="E800" s="165" t="s">
        <v>9671</v>
      </c>
      <c r="F800" s="165" t="s">
        <v>1205</v>
      </c>
      <c r="G800" s="165" t="s">
        <v>2257</v>
      </c>
      <c r="H800" s="165" t="s">
        <v>9676</v>
      </c>
    </row>
    <row r="801" spans="1:8" x14ac:dyDescent="0.25">
      <c r="A801" s="164" t="str">
        <f t="shared" si="12"/>
        <v>AnalanjirofoMaroantsetraAnkofa</v>
      </c>
      <c r="B801" s="165" t="s">
        <v>2244</v>
      </c>
      <c r="C801" s="165" t="s">
        <v>9668</v>
      </c>
      <c r="D801" s="165" t="s">
        <v>2249</v>
      </c>
      <c r="E801" s="165" t="s">
        <v>9671</v>
      </c>
      <c r="F801" s="165" t="s">
        <v>1205</v>
      </c>
      <c r="G801" s="165" t="s">
        <v>2259</v>
      </c>
      <c r="H801" s="165" t="s">
        <v>9677</v>
      </c>
    </row>
    <row r="802" spans="1:8" x14ac:dyDescent="0.25">
      <c r="A802" s="164" t="str">
        <f t="shared" si="12"/>
        <v>AnalanjirofoMaroantsetraAmbinanitelo</v>
      </c>
      <c r="B802" s="165" t="s">
        <v>2244</v>
      </c>
      <c r="C802" s="165" t="s">
        <v>9668</v>
      </c>
      <c r="D802" s="165" t="s">
        <v>2249</v>
      </c>
      <c r="E802" s="165" t="s">
        <v>9671</v>
      </c>
      <c r="F802" s="165" t="s">
        <v>1205</v>
      </c>
      <c r="G802" s="165" t="s">
        <v>2261</v>
      </c>
      <c r="H802" s="165" t="s">
        <v>9678</v>
      </c>
    </row>
    <row r="803" spans="1:8" x14ac:dyDescent="0.25">
      <c r="A803" s="164" t="str">
        <f t="shared" si="12"/>
        <v>AnalanjirofoMaroantsetraAnjahana</v>
      </c>
      <c r="B803" s="165" t="s">
        <v>2244</v>
      </c>
      <c r="C803" s="165" t="s">
        <v>9668</v>
      </c>
      <c r="D803" s="165" t="s">
        <v>2249</v>
      </c>
      <c r="E803" s="165" t="s">
        <v>9671</v>
      </c>
      <c r="F803" s="165" t="s">
        <v>1205</v>
      </c>
      <c r="G803" s="165" t="s">
        <v>2263</v>
      </c>
      <c r="H803" s="165" t="s">
        <v>9679</v>
      </c>
    </row>
    <row r="804" spans="1:8" x14ac:dyDescent="0.25">
      <c r="A804" s="164" t="str">
        <f t="shared" si="12"/>
        <v>AnalanjirofoMaroantsetraAmbanizana</v>
      </c>
      <c r="B804" s="165" t="s">
        <v>2244</v>
      </c>
      <c r="C804" s="165" t="s">
        <v>9668</v>
      </c>
      <c r="D804" s="165" t="s">
        <v>2249</v>
      </c>
      <c r="E804" s="165" t="s">
        <v>9671</v>
      </c>
      <c r="F804" s="165" t="s">
        <v>1205</v>
      </c>
      <c r="G804" s="165" t="s">
        <v>2265</v>
      </c>
      <c r="H804" s="165" t="s">
        <v>9680</v>
      </c>
    </row>
    <row r="805" spans="1:8" x14ac:dyDescent="0.25">
      <c r="A805" s="164" t="str">
        <f t="shared" si="12"/>
        <v>AnalanjirofoMaroantsetraMahalevona</v>
      </c>
      <c r="B805" s="165" t="s">
        <v>2244</v>
      </c>
      <c r="C805" s="165" t="s">
        <v>9668</v>
      </c>
      <c r="D805" s="165" t="s">
        <v>2249</v>
      </c>
      <c r="E805" s="165" t="s">
        <v>9671</v>
      </c>
      <c r="F805" s="165" t="s">
        <v>1205</v>
      </c>
      <c r="G805" s="165" t="s">
        <v>2267</v>
      </c>
      <c r="H805" s="165" t="s">
        <v>9681</v>
      </c>
    </row>
    <row r="806" spans="1:8" x14ac:dyDescent="0.25">
      <c r="A806" s="164" t="str">
        <f t="shared" si="12"/>
        <v>AnalanjirofoMaroantsetraVoloina</v>
      </c>
      <c r="B806" s="165" t="s">
        <v>2244</v>
      </c>
      <c r="C806" s="165" t="s">
        <v>9668</v>
      </c>
      <c r="D806" s="165" t="s">
        <v>2249</v>
      </c>
      <c r="E806" s="165" t="s">
        <v>9671</v>
      </c>
      <c r="F806" s="165" t="s">
        <v>1205</v>
      </c>
      <c r="G806" s="165" t="s">
        <v>2269</v>
      </c>
      <c r="H806" s="165" t="s">
        <v>9682</v>
      </c>
    </row>
    <row r="807" spans="1:8" x14ac:dyDescent="0.25">
      <c r="A807" s="164" t="str">
        <f t="shared" si="12"/>
        <v>AnalanjirofoMaroantsetraAnkofabe</v>
      </c>
      <c r="B807" s="165" t="s">
        <v>2244</v>
      </c>
      <c r="C807" s="165" t="s">
        <v>9668</v>
      </c>
      <c r="D807" s="165" t="s">
        <v>2249</v>
      </c>
      <c r="E807" s="165" t="s">
        <v>9671</v>
      </c>
      <c r="F807" s="165" t="s">
        <v>1205</v>
      </c>
      <c r="G807" s="165" t="s">
        <v>2271</v>
      </c>
      <c r="H807" s="165" t="s">
        <v>9683</v>
      </c>
    </row>
    <row r="808" spans="1:8" x14ac:dyDescent="0.25">
      <c r="A808" s="164" t="str">
        <f t="shared" si="12"/>
        <v>AnalanjirofoMaroantsetraAntsirabe Sahatany</v>
      </c>
      <c r="B808" s="165" t="s">
        <v>2244</v>
      </c>
      <c r="C808" s="165" t="s">
        <v>9668</v>
      </c>
      <c r="D808" s="165" t="s">
        <v>2249</v>
      </c>
      <c r="E808" s="165" t="s">
        <v>9671</v>
      </c>
      <c r="F808" s="165" t="s">
        <v>1205</v>
      </c>
      <c r="G808" s="165" t="s">
        <v>2273</v>
      </c>
      <c r="H808" s="165" t="s">
        <v>9684</v>
      </c>
    </row>
    <row r="809" spans="1:8" x14ac:dyDescent="0.25">
      <c r="A809" s="164" t="str">
        <f t="shared" si="12"/>
        <v>AnalanjirofoMaroantsetraRantabe</v>
      </c>
      <c r="B809" s="165" t="s">
        <v>2244</v>
      </c>
      <c r="C809" s="165" t="s">
        <v>9668</v>
      </c>
      <c r="D809" s="165" t="s">
        <v>2249</v>
      </c>
      <c r="E809" s="165" t="s">
        <v>9671</v>
      </c>
      <c r="F809" s="165" t="s">
        <v>1205</v>
      </c>
      <c r="G809" s="165" t="s">
        <v>2275</v>
      </c>
      <c r="H809" s="165" t="s">
        <v>9685</v>
      </c>
    </row>
    <row r="810" spans="1:8" x14ac:dyDescent="0.25">
      <c r="A810" s="164" t="str">
        <f t="shared" si="12"/>
        <v>AnalanjirofoMaroantsetraMorafeno</v>
      </c>
      <c r="B810" s="165" t="s">
        <v>2244</v>
      </c>
      <c r="C810" s="165" t="s">
        <v>9668</v>
      </c>
      <c r="D810" s="165" t="s">
        <v>2249</v>
      </c>
      <c r="E810" s="165" t="s">
        <v>9671</v>
      </c>
      <c r="F810" s="165" t="s">
        <v>1205</v>
      </c>
      <c r="G810" s="165" t="s">
        <v>555</v>
      </c>
      <c r="H810" s="165" t="s">
        <v>9686</v>
      </c>
    </row>
    <row r="811" spans="1:8" x14ac:dyDescent="0.25">
      <c r="A811" s="164" t="str">
        <f t="shared" si="12"/>
        <v>AnalanjirofoMaroantsetraAndrondrono</v>
      </c>
      <c r="B811" s="165" t="s">
        <v>2244</v>
      </c>
      <c r="C811" s="165" t="s">
        <v>9668</v>
      </c>
      <c r="D811" s="165" t="s">
        <v>2249</v>
      </c>
      <c r="E811" s="165" t="s">
        <v>9671</v>
      </c>
      <c r="F811" s="165" t="s">
        <v>1205</v>
      </c>
      <c r="G811" s="165" t="s">
        <v>2278</v>
      </c>
      <c r="H811" s="165" t="s">
        <v>9687</v>
      </c>
    </row>
    <row r="812" spans="1:8" x14ac:dyDescent="0.25">
      <c r="A812" s="164" t="str">
        <f t="shared" si="12"/>
        <v>AnalanjirofoMaroantsetraAmbodimanga Rantabe</v>
      </c>
      <c r="B812" s="165" t="s">
        <v>2244</v>
      </c>
      <c r="C812" s="165" t="s">
        <v>9668</v>
      </c>
      <c r="D812" s="165" t="s">
        <v>2249</v>
      </c>
      <c r="E812" s="165" t="s">
        <v>9671</v>
      </c>
      <c r="F812" s="165" t="s">
        <v>1205</v>
      </c>
      <c r="G812" s="165" t="s">
        <v>2280</v>
      </c>
      <c r="H812" s="165" t="s">
        <v>9688</v>
      </c>
    </row>
    <row r="813" spans="1:8" x14ac:dyDescent="0.25">
      <c r="A813" s="164" t="str">
        <f t="shared" si="12"/>
        <v>AnalanjirofoMaroantsetraAnandrivola</v>
      </c>
      <c r="B813" s="165" t="s">
        <v>2244</v>
      </c>
      <c r="C813" s="165" t="s">
        <v>9668</v>
      </c>
      <c r="D813" s="165" t="s">
        <v>2249</v>
      </c>
      <c r="E813" s="165" t="s">
        <v>9671</v>
      </c>
      <c r="F813" s="165" t="s">
        <v>1205</v>
      </c>
      <c r="G813" s="165" t="s">
        <v>2282</v>
      </c>
      <c r="H813" s="165" t="s">
        <v>9689</v>
      </c>
    </row>
    <row r="814" spans="1:8" x14ac:dyDescent="0.25">
      <c r="A814" s="164" t="str">
        <f t="shared" si="12"/>
        <v>AnalanjirofoMananara-AvaratraMananara Avaratra</v>
      </c>
      <c r="B814" s="165" t="s">
        <v>2244</v>
      </c>
      <c r="C814" s="165" t="s">
        <v>9668</v>
      </c>
      <c r="D814" s="165" t="s">
        <v>2285</v>
      </c>
      <c r="E814" s="165" t="s">
        <v>9690</v>
      </c>
      <c r="F814" s="165" t="s">
        <v>1205</v>
      </c>
      <c r="G814" s="165" t="s">
        <v>2286</v>
      </c>
      <c r="H814" s="165" t="s">
        <v>9691</v>
      </c>
    </row>
    <row r="815" spans="1:8" x14ac:dyDescent="0.25">
      <c r="A815" s="164" t="str">
        <f t="shared" si="12"/>
        <v>AnalanjirofoMananara-AvaratraAmbodivoanio</v>
      </c>
      <c r="B815" s="165" t="s">
        <v>2244</v>
      </c>
      <c r="C815" s="165" t="s">
        <v>9668</v>
      </c>
      <c r="D815" s="165" t="s">
        <v>2285</v>
      </c>
      <c r="E815" s="165" t="s">
        <v>9690</v>
      </c>
      <c r="F815" s="165" t="s">
        <v>1205</v>
      </c>
      <c r="G815" s="165" t="s">
        <v>2288</v>
      </c>
      <c r="H815" s="165" t="s">
        <v>9692</v>
      </c>
    </row>
    <row r="816" spans="1:8" x14ac:dyDescent="0.25">
      <c r="A816" s="164" t="str">
        <f t="shared" si="12"/>
        <v>AnalanjirofoMananara-AvaratraImorona</v>
      </c>
      <c r="B816" s="165" t="s">
        <v>2244</v>
      </c>
      <c r="C816" s="165" t="s">
        <v>9668</v>
      </c>
      <c r="D816" s="165" t="s">
        <v>2285</v>
      </c>
      <c r="E816" s="165" t="s">
        <v>9690</v>
      </c>
      <c r="F816" s="165" t="s">
        <v>1205</v>
      </c>
      <c r="G816" s="165" t="s">
        <v>2290</v>
      </c>
      <c r="H816" s="165" t="s">
        <v>9693</v>
      </c>
    </row>
    <row r="817" spans="1:8" x14ac:dyDescent="0.25">
      <c r="A817" s="164" t="str">
        <f t="shared" si="12"/>
        <v>AnalanjirofoMananara-AvaratraAntanambaobe</v>
      </c>
      <c r="B817" s="165" t="s">
        <v>2244</v>
      </c>
      <c r="C817" s="165" t="s">
        <v>9668</v>
      </c>
      <c r="D817" s="165" t="s">
        <v>2285</v>
      </c>
      <c r="E817" s="165" t="s">
        <v>9690</v>
      </c>
      <c r="F817" s="165" t="s">
        <v>1205</v>
      </c>
      <c r="G817" s="165" t="s">
        <v>2292</v>
      </c>
      <c r="H817" s="165" t="s">
        <v>9694</v>
      </c>
    </row>
    <row r="818" spans="1:8" x14ac:dyDescent="0.25">
      <c r="A818" s="164" t="str">
        <f t="shared" si="12"/>
        <v>AnalanjirofoMananara-AvaratraAntanananivo</v>
      </c>
      <c r="B818" s="165" t="s">
        <v>2244</v>
      </c>
      <c r="C818" s="165" t="s">
        <v>9668</v>
      </c>
      <c r="D818" s="165" t="s">
        <v>2285</v>
      </c>
      <c r="E818" s="165" t="s">
        <v>9690</v>
      </c>
      <c r="F818" s="165" t="s">
        <v>1205</v>
      </c>
      <c r="G818" s="165" t="s">
        <v>2294</v>
      </c>
      <c r="H818" s="165" t="s">
        <v>9695</v>
      </c>
    </row>
    <row r="819" spans="1:8" x14ac:dyDescent="0.25">
      <c r="A819" s="164" t="str">
        <f t="shared" si="12"/>
        <v>AnalanjirofoMananara-AvaratraManambolosy</v>
      </c>
      <c r="B819" s="165" t="s">
        <v>2244</v>
      </c>
      <c r="C819" s="165" t="s">
        <v>9668</v>
      </c>
      <c r="D819" s="165" t="s">
        <v>2285</v>
      </c>
      <c r="E819" s="165" t="s">
        <v>9690</v>
      </c>
      <c r="F819" s="165" t="s">
        <v>1205</v>
      </c>
      <c r="G819" s="165" t="s">
        <v>2296</v>
      </c>
      <c r="H819" s="165" t="s">
        <v>9696</v>
      </c>
    </row>
    <row r="820" spans="1:8" x14ac:dyDescent="0.25">
      <c r="A820" s="164" t="str">
        <f t="shared" si="12"/>
        <v>AnalanjirofoMananara-AvaratraAmbodiampana</v>
      </c>
      <c r="B820" s="165" t="s">
        <v>2244</v>
      </c>
      <c r="C820" s="165" t="s">
        <v>9668</v>
      </c>
      <c r="D820" s="165" t="s">
        <v>2285</v>
      </c>
      <c r="E820" s="165" t="s">
        <v>9690</v>
      </c>
      <c r="F820" s="165" t="s">
        <v>1205</v>
      </c>
      <c r="G820" s="165" t="s">
        <v>2298</v>
      </c>
      <c r="H820" s="165" t="s">
        <v>9697</v>
      </c>
    </row>
    <row r="821" spans="1:8" x14ac:dyDescent="0.25">
      <c r="A821" s="164" t="str">
        <f t="shared" si="12"/>
        <v>AnalanjirofoMananara-AvaratraSandrakatsy</v>
      </c>
      <c r="B821" s="165" t="s">
        <v>2244</v>
      </c>
      <c r="C821" s="165" t="s">
        <v>9668</v>
      </c>
      <c r="D821" s="165" t="s">
        <v>2285</v>
      </c>
      <c r="E821" s="165" t="s">
        <v>9690</v>
      </c>
      <c r="F821" s="165" t="s">
        <v>1205</v>
      </c>
      <c r="G821" s="165" t="s">
        <v>2300</v>
      </c>
      <c r="H821" s="165" t="s">
        <v>9698</v>
      </c>
    </row>
    <row r="822" spans="1:8" x14ac:dyDescent="0.25">
      <c r="A822" s="164" t="str">
        <f t="shared" si="12"/>
        <v>AnalanjirofoMananara-AvaratraTanibe</v>
      </c>
      <c r="B822" s="165" t="s">
        <v>2244</v>
      </c>
      <c r="C822" s="165" t="s">
        <v>9668</v>
      </c>
      <c r="D822" s="165" t="s">
        <v>2285</v>
      </c>
      <c r="E822" s="165" t="s">
        <v>9690</v>
      </c>
      <c r="F822" s="165" t="s">
        <v>1205</v>
      </c>
      <c r="G822" s="165" t="s">
        <v>2302</v>
      </c>
      <c r="H822" s="165" t="s">
        <v>9699</v>
      </c>
    </row>
    <row r="823" spans="1:8" x14ac:dyDescent="0.25">
      <c r="A823" s="164" t="str">
        <f t="shared" si="12"/>
        <v>AnalanjirofoMananara-AvaratraAmbatoharanana</v>
      </c>
      <c r="B823" s="165" t="s">
        <v>2244</v>
      </c>
      <c r="C823" s="165" t="s">
        <v>9668</v>
      </c>
      <c r="D823" s="165" t="s">
        <v>2285</v>
      </c>
      <c r="E823" s="165" t="s">
        <v>9690</v>
      </c>
      <c r="F823" s="165" t="s">
        <v>1205</v>
      </c>
      <c r="G823" s="165" t="s">
        <v>2304</v>
      </c>
      <c r="H823" s="165" t="s">
        <v>9700</v>
      </c>
    </row>
    <row r="824" spans="1:8" x14ac:dyDescent="0.25">
      <c r="A824" s="164" t="str">
        <f t="shared" si="12"/>
        <v>AnalanjirofoSoanierana IvongoFotsialanana</v>
      </c>
      <c r="B824" s="165" t="s">
        <v>2244</v>
      </c>
      <c r="C824" s="165" t="s">
        <v>9668</v>
      </c>
      <c r="D824" s="165" t="s">
        <v>2307</v>
      </c>
      <c r="E824" s="165" t="s">
        <v>9701</v>
      </c>
      <c r="F824" s="165" t="s">
        <v>1205</v>
      </c>
      <c r="G824" s="165" t="s">
        <v>2308</v>
      </c>
      <c r="H824" s="165" t="s">
        <v>9702</v>
      </c>
    </row>
    <row r="825" spans="1:8" x14ac:dyDescent="0.25">
      <c r="A825" s="164" t="str">
        <f t="shared" si="12"/>
        <v>AnalanjirofoSoanierana IvongoAntanifotsy</v>
      </c>
      <c r="B825" s="165" t="s">
        <v>2244</v>
      </c>
      <c r="C825" s="165" t="s">
        <v>9668</v>
      </c>
      <c r="D825" s="165" t="s">
        <v>2307</v>
      </c>
      <c r="E825" s="165" t="s">
        <v>9701</v>
      </c>
      <c r="F825" s="165" t="s">
        <v>1205</v>
      </c>
      <c r="G825" s="165" t="s">
        <v>1380</v>
      </c>
      <c r="H825" s="165" t="s">
        <v>9703</v>
      </c>
    </row>
    <row r="826" spans="1:8" x14ac:dyDescent="0.25">
      <c r="A826" s="164" t="str">
        <f t="shared" si="12"/>
        <v>AnalanjirofoSoanierana IvongoAmbodiampana</v>
      </c>
      <c r="B826" s="165" t="s">
        <v>2244</v>
      </c>
      <c r="C826" s="165" t="s">
        <v>9668</v>
      </c>
      <c r="D826" s="165" t="s">
        <v>2307</v>
      </c>
      <c r="E826" s="165" t="s">
        <v>9701</v>
      </c>
      <c r="F826" s="165" t="s">
        <v>1205</v>
      </c>
      <c r="G826" s="165" t="s">
        <v>2298</v>
      </c>
      <c r="H826" s="165" t="s">
        <v>9704</v>
      </c>
    </row>
    <row r="827" spans="1:8" x14ac:dyDescent="0.25">
      <c r="A827" s="164" t="str">
        <f t="shared" si="12"/>
        <v>BoenyAmbato BoeniAndranofasika</v>
      </c>
      <c r="B827" s="165" t="s">
        <v>2313</v>
      </c>
      <c r="C827" s="165" t="s">
        <v>9705</v>
      </c>
      <c r="D827" s="165" t="s">
        <v>2315</v>
      </c>
      <c r="E827" s="165" t="s">
        <v>9706</v>
      </c>
      <c r="F827" s="165" t="s">
        <v>1205</v>
      </c>
      <c r="G827" s="165" t="s">
        <v>2316</v>
      </c>
      <c r="H827" s="165" t="s">
        <v>9707</v>
      </c>
    </row>
    <row r="828" spans="1:8" x14ac:dyDescent="0.25">
      <c r="A828" s="164" t="str">
        <f t="shared" si="12"/>
        <v>BoenyAmbato BoeniMadirovalo</v>
      </c>
      <c r="B828" s="165" t="s">
        <v>2313</v>
      </c>
      <c r="C828" s="165" t="s">
        <v>9705</v>
      </c>
      <c r="D828" s="165" t="s">
        <v>2315</v>
      </c>
      <c r="E828" s="165" t="s">
        <v>9706</v>
      </c>
      <c r="F828" s="165" t="s">
        <v>1205</v>
      </c>
      <c r="G828" s="165" t="s">
        <v>2318</v>
      </c>
      <c r="H828" s="165" t="s">
        <v>9708</v>
      </c>
    </row>
    <row r="829" spans="1:8" x14ac:dyDescent="0.25">
      <c r="A829" s="164" t="str">
        <f t="shared" si="12"/>
        <v>BoenyAmbato BoeniAnjiajia</v>
      </c>
      <c r="B829" s="165" t="s">
        <v>2313</v>
      </c>
      <c r="C829" s="165" t="s">
        <v>9705</v>
      </c>
      <c r="D829" s="165" t="s">
        <v>2315</v>
      </c>
      <c r="E829" s="165" t="s">
        <v>9706</v>
      </c>
      <c r="F829" s="165" t="s">
        <v>1205</v>
      </c>
      <c r="G829" s="165" t="s">
        <v>2320</v>
      </c>
      <c r="H829" s="165" t="s">
        <v>9709</v>
      </c>
    </row>
    <row r="830" spans="1:8" x14ac:dyDescent="0.25">
      <c r="A830" s="164" t="str">
        <f t="shared" si="12"/>
        <v>SofiaPort-Berge (Boriziny-Vaovao)Andranomeva</v>
      </c>
      <c r="B830" s="165" t="s">
        <v>2323</v>
      </c>
      <c r="C830" s="165" t="s">
        <v>9710</v>
      </c>
      <c r="D830" s="165" t="s">
        <v>2325</v>
      </c>
      <c r="E830" s="165" t="s">
        <v>9711</v>
      </c>
      <c r="F830" s="165" t="s">
        <v>1205</v>
      </c>
      <c r="G830" s="165" t="s">
        <v>2326</v>
      </c>
      <c r="H830" s="165" t="s">
        <v>9712</v>
      </c>
    </row>
    <row r="831" spans="1:8" x14ac:dyDescent="0.25">
      <c r="A831" s="164" t="str">
        <f t="shared" si="12"/>
        <v>SofiaPort-Berge (Boriziny-Vaovao)Amparihy</v>
      </c>
      <c r="B831" s="165" t="s">
        <v>2323</v>
      </c>
      <c r="C831" s="165" t="s">
        <v>9710</v>
      </c>
      <c r="D831" s="165" t="s">
        <v>2325</v>
      </c>
      <c r="E831" s="165" t="s">
        <v>9711</v>
      </c>
      <c r="F831" s="165" t="s">
        <v>1205</v>
      </c>
      <c r="G831" s="165" t="s">
        <v>2328</v>
      </c>
      <c r="H831" s="165" t="s">
        <v>9713</v>
      </c>
    </row>
    <row r="832" spans="1:8" x14ac:dyDescent="0.25">
      <c r="A832" s="164" t="str">
        <f t="shared" si="12"/>
        <v>SofiaPort-Berge (Boriziny-Vaovao)Leanja</v>
      </c>
      <c r="B832" s="165" t="s">
        <v>2323</v>
      </c>
      <c r="C832" s="165" t="s">
        <v>9710</v>
      </c>
      <c r="D832" s="165" t="s">
        <v>2325</v>
      </c>
      <c r="E832" s="165" t="s">
        <v>9711</v>
      </c>
      <c r="F832" s="165" t="s">
        <v>1205</v>
      </c>
      <c r="G832" s="165" t="s">
        <v>2330</v>
      </c>
      <c r="H832" s="165" t="s">
        <v>9714</v>
      </c>
    </row>
    <row r="833" spans="1:8" x14ac:dyDescent="0.25">
      <c r="A833" s="164" t="str">
        <f t="shared" si="12"/>
        <v>SofiaPort-Berge (Boriziny-Vaovao)Marovato</v>
      </c>
      <c r="B833" s="165" t="s">
        <v>2323</v>
      </c>
      <c r="C833" s="165" t="s">
        <v>9710</v>
      </c>
      <c r="D833" s="165" t="s">
        <v>2325</v>
      </c>
      <c r="E833" s="165" t="s">
        <v>9711</v>
      </c>
      <c r="F833" s="165" t="s">
        <v>1205</v>
      </c>
      <c r="G833" s="165" t="s">
        <v>2332</v>
      </c>
      <c r="H833" s="165" t="s">
        <v>9715</v>
      </c>
    </row>
    <row r="834" spans="1:8" x14ac:dyDescent="0.25">
      <c r="A834" s="164" t="str">
        <f t="shared" si="12"/>
        <v>SofiaPort-Berge (Boriziny-Vaovao)Ambodimahabibo</v>
      </c>
      <c r="B834" s="165" t="s">
        <v>2323</v>
      </c>
      <c r="C834" s="165" t="s">
        <v>9710</v>
      </c>
      <c r="D834" s="165" t="s">
        <v>2325</v>
      </c>
      <c r="E834" s="165" t="s">
        <v>9711</v>
      </c>
      <c r="F834" s="165" t="s">
        <v>1205</v>
      </c>
      <c r="G834" s="165" t="s">
        <v>2334</v>
      </c>
      <c r="H834" s="165" t="s">
        <v>9716</v>
      </c>
    </row>
    <row r="835" spans="1:8" x14ac:dyDescent="0.25">
      <c r="A835" s="164" t="str">
        <f t="shared" ref="A835:A898" si="13">B835&amp;D835&amp;G835</f>
        <v>SofiaPort-Berge (Boriziny-Vaovao)Ambodivongo</v>
      </c>
      <c r="B835" s="165" t="s">
        <v>2323</v>
      </c>
      <c r="C835" s="165" t="s">
        <v>9710</v>
      </c>
      <c r="D835" s="165" t="s">
        <v>2325</v>
      </c>
      <c r="E835" s="165" t="s">
        <v>9711</v>
      </c>
      <c r="F835" s="165" t="s">
        <v>1205</v>
      </c>
      <c r="G835" s="165" t="s">
        <v>2336</v>
      </c>
      <c r="H835" s="165" t="s">
        <v>9717</v>
      </c>
    </row>
    <row r="836" spans="1:8" x14ac:dyDescent="0.25">
      <c r="A836" s="164" t="str">
        <f t="shared" si="13"/>
        <v>MelakyBesalampyBesalampy</v>
      </c>
      <c r="B836" s="165" t="s">
        <v>2339</v>
      </c>
      <c r="C836" s="165" t="s">
        <v>9718</v>
      </c>
      <c r="D836" s="165" t="s">
        <v>2341</v>
      </c>
      <c r="E836" s="165" t="s">
        <v>9719</v>
      </c>
      <c r="F836" s="165" t="s">
        <v>1205</v>
      </c>
      <c r="G836" s="165" t="s">
        <v>2341</v>
      </c>
      <c r="H836" s="165" t="s">
        <v>9720</v>
      </c>
    </row>
    <row r="837" spans="1:8" x14ac:dyDescent="0.25">
      <c r="A837" s="164" t="str">
        <f t="shared" si="13"/>
        <v>MelakyBesalampyAmpako</v>
      </c>
      <c r="B837" s="165" t="s">
        <v>2339</v>
      </c>
      <c r="C837" s="165" t="s">
        <v>9718</v>
      </c>
      <c r="D837" s="165" t="s">
        <v>2341</v>
      </c>
      <c r="E837" s="165" t="s">
        <v>9719</v>
      </c>
      <c r="F837" s="165" t="s">
        <v>1205</v>
      </c>
      <c r="G837" s="165" t="s">
        <v>2343</v>
      </c>
      <c r="H837" s="165" t="s">
        <v>9721</v>
      </c>
    </row>
    <row r="838" spans="1:8" x14ac:dyDescent="0.25">
      <c r="A838" s="164" t="str">
        <f t="shared" si="13"/>
        <v>MelakyBesalampyMarovoay Sud</v>
      </c>
      <c r="B838" s="165" t="s">
        <v>2339</v>
      </c>
      <c r="C838" s="165" t="s">
        <v>9718</v>
      </c>
      <c r="D838" s="165" t="s">
        <v>2341</v>
      </c>
      <c r="E838" s="165" t="s">
        <v>9719</v>
      </c>
      <c r="F838" s="165" t="s">
        <v>1205</v>
      </c>
      <c r="G838" s="165" t="s">
        <v>2345</v>
      </c>
      <c r="H838" s="165" t="s">
        <v>9722</v>
      </c>
    </row>
    <row r="839" spans="1:8" x14ac:dyDescent="0.25">
      <c r="A839" s="164" t="str">
        <f t="shared" si="13"/>
        <v>Atsimo AndrefanaBerorohaMandronarivo</v>
      </c>
      <c r="B839" s="165" t="s">
        <v>672</v>
      </c>
      <c r="C839" s="165" t="s">
        <v>9723</v>
      </c>
      <c r="D839" s="165" t="s">
        <v>2348</v>
      </c>
      <c r="E839" s="165" t="s">
        <v>9724</v>
      </c>
      <c r="F839" s="165" t="s">
        <v>1205</v>
      </c>
      <c r="G839" s="165" t="s">
        <v>2349</v>
      </c>
      <c r="H839" s="165" t="s">
        <v>9725</v>
      </c>
    </row>
    <row r="840" spans="1:8" x14ac:dyDescent="0.25">
      <c r="A840" s="164" t="str">
        <f t="shared" si="13"/>
        <v>Atsimo AndrefanaBerorohaTanamary</v>
      </c>
      <c r="B840" s="165" t="s">
        <v>672</v>
      </c>
      <c r="C840" s="165" t="s">
        <v>9723</v>
      </c>
      <c r="D840" s="165" t="s">
        <v>2348</v>
      </c>
      <c r="E840" s="165" t="s">
        <v>9724</v>
      </c>
      <c r="F840" s="165" t="s">
        <v>1205</v>
      </c>
      <c r="G840" s="165" t="s">
        <v>2351</v>
      </c>
      <c r="H840" s="165" t="s">
        <v>9726</v>
      </c>
    </row>
    <row r="841" spans="1:8" x14ac:dyDescent="0.25">
      <c r="A841" s="164" t="str">
        <f t="shared" si="13"/>
        <v>Atsimo AndrefanaBerorohaSakena</v>
      </c>
      <c r="B841" s="165" t="s">
        <v>672</v>
      </c>
      <c r="C841" s="165" t="s">
        <v>9723</v>
      </c>
      <c r="D841" s="165" t="s">
        <v>2348</v>
      </c>
      <c r="E841" s="165" t="s">
        <v>9724</v>
      </c>
      <c r="F841" s="165" t="s">
        <v>1205</v>
      </c>
      <c r="G841" s="165" t="s">
        <v>2353</v>
      </c>
      <c r="H841" s="165" t="s">
        <v>9727</v>
      </c>
    </row>
    <row r="842" spans="1:8" x14ac:dyDescent="0.25">
      <c r="A842" s="164" t="str">
        <f t="shared" si="13"/>
        <v>Atsimo AndrefanaMorombeAntanimieva</v>
      </c>
      <c r="B842" s="165" t="s">
        <v>672</v>
      </c>
      <c r="C842" s="165" t="s">
        <v>9723</v>
      </c>
      <c r="D842" s="165" t="s">
        <v>2356</v>
      </c>
      <c r="E842" s="165" t="s">
        <v>9728</v>
      </c>
      <c r="F842" s="165" t="s">
        <v>1205</v>
      </c>
      <c r="G842" s="165" t="s">
        <v>2357</v>
      </c>
      <c r="H842" s="165" t="s">
        <v>9729</v>
      </c>
    </row>
    <row r="843" spans="1:8" x14ac:dyDescent="0.25">
      <c r="A843" s="164" t="str">
        <f t="shared" si="13"/>
        <v>Atsimo AndrefanaMorombeBasibasy</v>
      </c>
      <c r="B843" s="165" t="s">
        <v>672</v>
      </c>
      <c r="C843" s="165" t="s">
        <v>9723</v>
      </c>
      <c r="D843" s="165" t="s">
        <v>2356</v>
      </c>
      <c r="E843" s="165" t="s">
        <v>9728</v>
      </c>
      <c r="F843" s="165" t="s">
        <v>1205</v>
      </c>
      <c r="G843" s="165" t="s">
        <v>2359</v>
      </c>
      <c r="H843" s="165" t="s">
        <v>9730</v>
      </c>
    </row>
    <row r="844" spans="1:8" x14ac:dyDescent="0.25">
      <c r="A844" s="164" t="str">
        <f t="shared" si="13"/>
        <v>Atsimo AndrefanaAnkazoaboAnkazoabo Sud</v>
      </c>
      <c r="B844" s="165" t="s">
        <v>672</v>
      </c>
      <c r="C844" s="165" t="s">
        <v>9723</v>
      </c>
      <c r="D844" s="165" t="s">
        <v>2362</v>
      </c>
      <c r="E844" s="165" t="s">
        <v>9731</v>
      </c>
      <c r="F844" s="165" t="s">
        <v>1205</v>
      </c>
      <c r="G844" s="165" t="s">
        <v>2363</v>
      </c>
      <c r="H844" s="165" t="s">
        <v>9732</v>
      </c>
    </row>
    <row r="845" spans="1:8" x14ac:dyDescent="0.25">
      <c r="A845" s="164" t="str">
        <f t="shared" si="13"/>
        <v>AnalanjirofoMananara-AvaratraAntanambe</v>
      </c>
      <c r="B845" s="165" t="s">
        <v>2244</v>
      </c>
      <c r="C845" s="165" t="s">
        <v>9668</v>
      </c>
      <c r="D845" s="165" t="s">
        <v>2285</v>
      </c>
      <c r="E845" s="165" t="s">
        <v>9690</v>
      </c>
      <c r="F845" s="165" t="s">
        <v>1205</v>
      </c>
      <c r="G845" s="165" t="s">
        <v>2365</v>
      </c>
      <c r="H845" s="165" t="s">
        <v>9733</v>
      </c>
    </row>
    <row r="846" spans="1:8" x14ac:dyDescent="0.25">
      <c r="A846" s="164" t="str">
        <f t="shared" si="13"/>
        <v>AnalanjirofoMananara-AvaratraSaromaona</v>
      </c>
      <c r="B846" s="165" t="s">
        <v>2244</v>
      </c>
      <c r="C846" s="165" t="s">
        <v>9668</v>
      </c>
      <c r="D846" s="165" t="s">
        <v>2285</v>
      </c>
      <c r="E846" s="165" t="s">
        <v>9690</v>
      </c>
      <c r="F846" s="165" t="s">
        <v>1205</v>
      </c>
      <c r="G846" s="165" t="s">
        <v>2367</v>
      </c>
      <c r="H846" s="165" t="s">
        <v>9734</v>
      </c>
    </row>
    <row r="847" spans="1:8" x14ac:dyDescent="0.25">
      <c r="A847" s="164" t="str">
        <f t="shared" si="13"/>
        <v>AnalanjirofoMananara-AvaratraVanono</v>
      </c>
      <c r="B847" s="165" t="s">
        <v>2244</v>
      </c>
      <c r="C847" s="165" t="s">
        <v>9668</v>
      </c>
      <c r="D847" s="165" t="s">
        <v>2285</v>
      </c>
      <c r="E847" s="165" t="s">
        <v>9690</v>
      </c>
      <c r="F847" s="165" t="s">
        <v>1205</v>
      </c>
      <c r="G847" s="165" t="s">
        <v>2369</v>
      </c>
      <c r="H847" s="165" t="s">
        <v>9735</v>
      </c>
    </row>
    <row r="848" spans="1:8" x14ac:dyDescent="0.25">
      <c r="A848" s="164" t="str">
        <f t="shared" si="13"/>
        <v>AnalanjirofoMananara-AvaratraAndasibe I</v>
      </c>
      <c r="B848" s="165" t="s">
        <v>2244</v>
      </c>
      <c r="C848" s="165" t="s">
        <v>9668</v>
      </c>
      <c r="D848" s="165" t="s">
        <v>2285</v>
      </c>
      <c r="E848" s="165" t="s">
        <v>9690</v>
      </c>
      <c r="F848" s="165" t="s">
        <v>1205</v>
      </c>
      <c r="G848" s="165" t="s">
        <v>2371</v>
      </c>
      <c r="H848" s="165" t="s">
        <v>9736</v>
      </c>
    </row>
    <row r="849" spans="1:8" x14ac:dyDescent="0.25">
      <c r="A849" s="164" t="str">
        <f t="shared" si="13"/>
        <v>AnalanjirofoFenerive EstFenerive Est</v>
      </c>
      <c r="B849" s="165" t="s">
        <v>2244</v>
      </c>
      <c r="C849" s="165" t="s">
        <v>9668</v>
      </c>
      <c r="D849" s="165" t="s">
        <v>2374</v>
      </c>
      <c r="E849" s="165" t="s">
        <v>9737</v>
      </c>
      <c r="F849" s="165" t="s">
        <v>1205</v>
      </c>
      <c r="G849" s="165" t="s">
        <v>2374</v>
      </c>
      <c r="H849" s="165" t="s">
        <v>9738</v>
      </c>
    </row>
    <row r="850" spans="1:8" x14ac:dyDescent="0.25">
      <c r="A850" s="164" t="str">
        <f t="shared" si="13"/>
        <v>AnalanjirofoFenerive EstAmbodimanga II</v>
      </c>
      <c r="B850" s="165" t="s">
        <v>2244</v>
      </c>
      <c r="C850" s="165" t="s">
        <v>9668</v>
      </c>
      <c r="D850" s="165" t="s">
        <v>2374</v>
      </c>
      <c r="E850" s="165" t="s">
        <v>9737</v>
      </c>
      <c r="F850" s="165" t="s">
        <v>1205</v>
      </c>
      <c r="G850" s="165" t="s">
        <v>2376</v>
      </c>
      <c r="H850" s="165" t="s">
        <v>9739</v>
      </c>
    </row>
    <row r="851" spans="1:8" x14ac:dyDescent="0.25">
      <c r="A851" s="164" t="str">
        <f t="shared" si="13"/>
        <v>AnalanjirofoFenerive EstMahambo</v>
      </c>
      <c r="B851" s="165" t="s">
        <v>2244</v>
      </c>
      <c r="C851" s="165" t="s">
        <v>9668</v>
      </c>
      <c r="D851" s="165" t="s">
        <v>2374</v>
      </c>
      <c r="E851" s="165" t="s">
        <v>9737</v>
      </c>
      <c r="F851" s="165" t="s">
        <v>1205</v>
      </c>
      <c r="G851" s="165" t="s">
        <v>2378</v>
      </c>
      <c r="H851" s="165" t="s">
        <v>9740</v>
      </c>
    </row>
    <row r="852" spans="1:8" x14ac:dyDescent="0.25">
      <c r="A852" s="164" t="str">
        <f t="shared" si="13"/>
        <v>AnalanjirofoFenerive EstAmpasina Maningory</v>
      </c>
      <c r="B852" s="165" t="s">
        <v>2244</v>
      </c>
      <c r="C852" s="165" t="s">
        <v>9668</v>
      </c>
      <c r="D852" s="165" t="s">
        <v>2374</v>
      </c>
      <c r="E852" s="165" t="s">
        <v>9737</v>
      </c>
      <c r="F852" s="165" t="s">
        <v>1205</v>
      </c>
      <c r="G852" s="165" t="s">
        <v>2380</v>
      </c>
      <c r="H852" s="165" t="s">
        <v>9741</v>
      </c>
    </row>
    <row r="853" spans="1:8" x14ac:dyDescent="0.25">
      <c r="A853" s="164" t="str">
        <f t="shared" si="13"/>
        <v>AnalanjirofoFenerive EstAmbatoharanana</v>
      </c>
      <c r="B853" s="165" t="s">
        <v>2244</v>
      </c>
      <c r="C853" s="165" t="s">
        <v>9668</v>
      </c>
      <c r="D853" s="165" t="s">
        <v>2374</v>
      </c>
      <c r="E853" s="165" t="s">
        <v>9737</v>
      </c>
      <c r="F853" s="165" t="s">
        <v>1205</v>
      </c>
      <c r="G853" s="165" t="s">
        <v>2304</v>
      </c>
      <c r="H853" s="165" t="s">
        <v>9742</v>
      </c>
    </row>
    <row r="854" spans="1:8" x14ac:dyDescent="0.25">
      <c r="A854" s="164" t="str">
        <f t="shared" si="13"/>
        <v>AnalanjirofoFenerive EstVohilengo</v>
      </c>
      <c r="B854" s="165" t="s">
        <v>2244</v>
      </c>
      <c r="C854" s="165" t="s">
        <v>9668</v>
      </c>
      <c r="D854" s="165" t="s">
        <v>2374</v>
      </c>
      <c r="E854" s="165" t="s">
        <v>9737</v>
      </c>
      <c r="F854" s="165" t="s">
        <v>1205</v>
      </c>
      <c r="G854" s="165" t="s">
        <v>638</v>
      </c>
      <c r="H854" s="165" t="s">
        <v>9743</v>
      </c>
    </row>
    <row r="855" spans="1:8" x14ac:dyDescent="0.25">
      <c r="A855" s="164" t="str">
        <f t="shared" si="13"/>
        <v>AnalanjirofoFenerive EstSaranambana</v>
      </c>
      <c r="B855" s="165" t="s">
        <v>2244</v>
      </c>
      <c r="C855" s="165" t="s">
        <v>9668</v>
      </c>
      <c r="D855" s="165" t="s">
        <v>2374</v>
      </c>
      <c r="E855" s="165" t="s">
        <v>9737</v>
      </c>
      <c r="F855" s="165" t="s">
        <v>1205</v>
      </c>
      <c r="G855" s="165" t="s">
        <v>2384</v>
      </c>
      <c r="H855" s="165" t="s">
        <v>9744</v>
      </c>
    </row>
    <row r="856" spans="1:8" x14ac:dyDescent="0.25">
      <c r="A856" s="164" t="str">
        <f t="shared" si="13"/>
        <v>AnalanjirofoFenerive EstAmpasimbe Manantsatrana</v>
      </c>
      <c r="B856" s="165" t="s">
        <v>2244</v>
      </c>
      <c r="C856" s="165" t="s">
        <v>9668</v>
      </c>
      <c r="D856" s="165" t="s">
        <v>2374</v>
      </c>
      <c r="E856" s="165" t="s">
        <v>9737</v>
      </c>
      <c r="F856" s="165" t="s">
        <v>1205</v>
      </c>
      <c r="G856" s="165" t="s">
        <v>2386</v>
      </c>
      <c r="H856" s="165" t="s">
        <v>9745</v>
      </c>
    </row>
    <row r="857" spans="1:8" x14ac:dyDescent="0.25">
      <c r="A857" s="164" t="str">
        <f t="shared" si="13"/>
        <v>AnalanjirofoFenerive EstMiorimivalana</v>
      </c>
      <c r="B857" s="165" t="s">
        <v>2244</v>
      </c>
      <c r="C857" s="165" t="s">
        <v>9668</v>
      </c>
      <c r="D857" s="165" t="s">
        <v>2374</v>
      </c>
      <c r="E857" s="165" t="s">
        <v>9737</v>
      </c>
      <c r="F857" s="165" t="s">
        <v>1205</v>
      </c>
      <c r="G857" s="165" t="s">
        <v>2388</v>
      </c>
      <c r="H857" s="165" t="s">
        <v>9746</v>
      </c>
    </row>
    <row r="858" spans="1:8" x14ac:dyDescent="0.25">
      <c r="A858" s="164" t="str">
        <f t="shared" si="13"/>
        <v>AnalanjirofoFenerive EstVohipeno</v>
      </c>
      <c r="B858" s="165" t="s">
        <v>2244</v>
      </c>
      <c r="C858" s="165" t="s">
        <v>9668</v>
      </c>
      <c r="D858" s="165" t="s">
        <v>2374</v>
      </c>
      <c r="E858" s="165" t="s">
        <v>9737</v>
      </c>
      <c r="F858" s="165" t="s">
        <v>1205</v>
      </c>
      <c r="G858" s="165" t="s">
        <v>601</v>
      </c>
      <c r="H858" s="165" t="s">
        <v>9747</v>
      </c>
    </row>
    <row r="859" spans="1:8" x14ac:dyDescent="0.25">
      <c r="A859" s="164" t="str">
        <f t="shared" si="13"/>
        <v>AnalanjirofoFenerive EstAntsiatsiaka</v>
      </c>
      <c r="B859" s="165" t="s">
        <v>2244</v>
      </c>
      <c r="C859" s="165" t="s">
        <v>9668</v>
      </c>
      <c r="D859" s="165" t="s">
        <v>2374</v>
      </c>
      <c r="E859" s="165" t="s">
        <v>9737</v>
      </c>
      <c r="F859" s="165" t="s">
        <v>1205</v>
      </c>
      <c r="G859" s="165" t="s">
        <v>2391</v>
      </c>
      <c r="H859" s="165" t="s">
        <v>9748</v>
      </c>
    </row>
    <row r="860" spans="1:8" x14ac:dyDescent="0.25">
      <c r="A860" s="164" t="str">
        <f t="shared" si="13"/>
        <v>AnalanjirofoFenerive EstMahanoro</v>
      </c>
      <c r="B860" s="165" t="s">
        <v>2244</v>
      </c>
      <c r="C860" s="165" t="s">
        <v>9668</v>
      </c>
      <c r="D860" s="165" t="s">
        <v>2374</v>
      </c>
      <c r="E860" s="165" t="s">
        <v>9737</v>
      </c>
      <c r="F860" s="165" t="s">
        <v>1205</v>
      </c>
      <c r="G860" s="165" t="s">
        <v>666</v>
      </c>
      <c r="H860" s="165" t="s">
        <v>9749</v>
      </c>
    </row>
    <row r="861" spans="1:8" x14ac:dyDescent="0.25">
      <c r="A861" s="164" t="str">
        <f t="shared" si="13"/>
        <v>AnalanjirofoVavateninaVavatenina</v>
      </c>
      <c r="B861" s="165" t="s">
        <v>2244</v>
      </c>
      <c r="C861" s="165" t="s">
        <v>9668</v>
      </c>
      <c r="D861" s="165" t="s">
        <v>2395</v>
      </c>
      <c r="E861" s="165" t="s">
        <v>9750</v>
      </c>
      <c r="F861" s="165" t="s">
        <v>1205</v>
      </c>
      <c r="G861" s="165" t="s">
        <v>2395</v>
      </c>
      <c r="H861" s="165" t="s">
        <v>9751</v>
      </c>
    </row>
    <row r="862" spans="1:8" x14ac:dyDescent="0.25">
      <c r="A862" s="164" t="str">
        <f t="shared" si="13"/>
        <v>AnalanjirofoVavateninaMaromitety</v>
      </c>
      <c r="B862" s="165" t="s">
        <v>2244</v>
      </c>
      <c r="C862" s="165" t="s">
        <v>9668</v>
      </c>
      <c r="D862" s="165" t="s">
        <v>2395</v>
      </c>
      <c r="E862" s="165" t="s">
        <v>9750</v>
      </c>
      <c r="F862" s="165" t="s">
        <v>1205</v>
      </c>
      <c r="G862" s="165" t="s">
        <v>2397</v>
      </c>
      <c r="H862" s="165" t="s">
        <v>9752</v>
      </c>
    </row>
    <row r="863" spans="1:8" x14ac:dyDescent="0.25">
      <c r="A863" s="164" t="str">
        <f t="shared" si="13"/>
        <v>AnalanjirofoVavateninaAmbohibe</v>
      </c>
      <c r="B863" s="165" t="s">
        <v>2244</v>
      </c>
      <c r="C863" s="165" t="s">
        <v>9668</v>
      </c>
      <c r="D863" s="165" t="s">
        <v>2395</v>
      </c>
      <c r="E863" s="165" t="s">
        <v>9750</v>
      </c>
      <c r="F863" s="165" t="s">
        <v>1205</v>
      </c>
      <c r="G863" s="165" t="s">
        <v>2399</v>
      </c>
      <c r="H863" s="165" t="s">
        <v>9753</v>
      </c>
    </row>
    <row r="864" spans="1:8" x14ac:dyDescent="0.25">
      <c r="A864" s="164" t="str">
        <f t="shared" si="13"/>
        <v>AnalanjirofoVavateninaAmpasimazava</v>
      </c>
      <c r="B864" s="165" t="s">
        <v>2244</v>
      </c>
      <c r="C864" s="165" t="s">
        <v>9668</v>
      </c>
      <c r="D864" s="165" t="s">
        <v>2395</v>
      </c>
      <c r="E864" s="165" t="s">
        <v>9750</v>
      </c>
      <c r="F864" s="165" t="s">
        <v>1205</v>
      </c>
      <c r="G864" s="165" t="s">
        <v>991</v>
      </c>
      <c r="H864" s="165" t="s">
        <v>9754</v>
      </c>
    </row>
    <row r="865" spans="1:8" x14ac:dyDescent="0.25">
      <c r="A865" s="164" t="str">
        <f t="shared" si="13"/>
        <v>AnalanjirofoVavateninaAnjahambe</v>
      </c>
      <c r="B865" s="165" t="s">
        <v>2244</v>
      </c>
      <c r="C865" s="165" t="s">
        <v>9668</v>
      </c>
      <c r="D865" s="165" t="s">
        <v>2395</v>
      </c>
      <c r="E865" s="165" t="s">
        <v>9750</v>
      </c>
      <c r="F865" s="165" t="s">
        <v>1205</v>
      </c>
      <c r="G865" s="165" t="s">
        <v>2402</v>
      </c>
      <c r="H865" s="165" t="s">
        <v>9755</v>
      </c>
    </row>
    <row r="866" spans="1:8" x14ac:dyDescent="0.25">
      <c r="A866" s="164" t="str">
        <f t="shared" si="13"/>
        <v>AnalanjirofoVavateninaAmbatoharanana</v>
      </c>
      <c r="B866" s="165" t="s">
        <v>2244</v>
      </c>
      <c r="C866" s="165" t="s">
        <v>9668</v>
      </c>
      <c r="D866" s="165" t="s">
        <v>2395</v>
      </c>
      <c r="E866" s="165" t="s">
        <v>9750</v>
      </c>
      <c r="F866" s="165" t="s">
        <v>1205</v>
      </c>
      <c r="G866" s="165" t="s">
        <v>2304</v>
      </c>
      <c r="H866" s="165" t="s">
        <v>9756</v>
      </c>
    </row>
    <row r="867" spans="1:8" x14ac:dyDescent="0.25">
      <c r="A867" s="164" t="str">
        <f t="shared" si="13"/>
        <v>AnalanjirofoVavateninaAndasibe</v>
      </c>
      <c r="B867" s="165" t="s">
        <v>2244</v>
      </c>
      <c r="C867" s="165" t="s">
        <v>9668</v>
      </c>
      <c r="D867" s="165" t="s">
        <v>2395</v>
      </c>
      <c r="E867" s="165" t="s">
        <v>9750</v>
      </c>
      <c r="F867" s="165" t="s">
        <v>1205</v>
      </c>
      <c r="G867" s="165" t="s">
        <v>2405</v>
      </c>
      <c r="H867" s="165" t="s">
        <v>9757</v>
      </c>
    </row>
    <row r="868" spans="1:8" x14ac:dyDescent="0.25">
      <c r="A868" s="164" t="str">
        <f t="shared" si="13"/>
        <v>AnalanjirofoVavateninaMiarinarivo</v>
      </c>
      <c r="B868" s="165" t="s">
        <v>2244</v>
      </c>
      <c r="C868" s="165" t="s">
        <v>9668</v>
      </c>
      <c r="D868" s="165" t="s">
        <v>2395</v>
      </c>
      <c r="E868" s="165" t="s">
        <v>9750</v>
      </c>
      <c r="F868" s="165" t="s">
        <v>1205</v>
      </c>
      <c r="G868" s="165" t="s">
        <v>1046</v>
      </c>
      <c r="H868" s="165" t="s">
        <v>9758</v>
      </c>
    </row>
    <row r="869" spans="1:8" x14ac:dyDescent="0.25">
      <c r="A869" s="164" t="str">
        <f t="shared" si="13"/>
        <v>AnalanjirofoVavateninaSahatavy</v>
      </c>
      <c r="B869" s="165" t="s">
        <v>2244</v>
      </c>
      <c r="C869" s="165" t="s">
        <v>9668</v>
      </c>
      <c r="D869" s="165" t="s">
        <v>2395</v>
      </c>
      <c r="E869" s="165" t="s">
        <v>9750</v>
      </c>
      <c r="F869" s="165" t="s">
        <v>1205</v>
      </c>
      <c r="G869" s="165" t="s">
        <v>2408</v>
      </c>
      <c r="H869" s="165" t="s">
        <v>9759</v>
      </c>
    </row>
    <row r="870" spans="1:8" x14ac:dyDescent="0.25">
      <c r="A870" s="164" t="str">
        <f t="shared" si="13"/>
        <v>AnalanjirofoVavateninaAmbodimangavalo</v>
      </c>
      <c r="B870" s="165" t="s">
        <v>2244</v>
      </c>
      <c r="C870" s="165" t="s">
        <v>9668</v>
      </c>
      <c r="D870" s="165" t="s">
        <v>2395</v>
      </c>
      <c r="E870" s="165" t="s">
        <v>9750</v>
      </c>
      <c r="F870" s="165" t="s">
        <v>1205</v>
      </c>
      <c r="G870" s="165" t="s">
        <v>2410</v>
      </c>
      <c r="H870" s="165" t="s">
        <v>9760</v>
      </c>
    </row>
    <row r="871" spans="1:8" x14ac:dyDescent="0.25">
      <c r="A871" s="164" t="str">
        <f t="shared" si="13"/>
        <v>AnalanjirofoSoanierana IvongoSoanierana Ivongo</v>
      </c>
      <c r="B871" s="165" t="s">
        <v>2244</v>
      </c>
      <c r="C871" s="165" t="s">
        <v>9668</v>
      </c>
      <c r="D871" s="165" t="s">
        <v>2307</v>
      </c>
      <c r="E871" s="165" t="s">
        <v>9701</v>
      </c>
      <c r="F871" s="165" t="s">
        <v>1205</v>
      </c>
      <c r="G871" s="165" t="s">
        <v>2307</v>
      </c>
      <c r="H871" s="165" t="s">
        <v>9761</v>
      </c>
    </row>
    <row r="872" spans="1:8" x14ac:dyDescent="0.25">
      <c r="A872" s="164" t="str">
        <f t="shared" si="13"/>
        <v>AnalanjirofoSoanierana IvongoAndapafito</v>
      </c>
      <c r="B872" s="165" t="s">
        <v>2244</v>
      </c>
      <c r="C872" s="165" t="s">
        <v>9668</v>
      </c>
      <c r="D872" s="165" t="s">
        <v>2307</v>
      </c>
      <c r="E872" s="165" t="s">
        <v>9701</v>
      </c>
      <c r="F872" s="165" t="s">
        <v>1205</v>
      </c>
      <c r="G872" s="165" t="s">
        <v>2413</v>
      </c>
      <c r="H872" s="165" t="s">
        <v>9762</v>
      </c>
    </row>
    <row r="873" spans="1:8" x14ac:dyDescent="0.25">
      <c r="A873" s="164" t="str">
        <f t="shared" si="13"/>
        <v>AnalanjirofoSoanierana IvongoAmbahoabe</v>
      </c>
      <c r="B873" s="165" t="s">
        <v>2244</v>
      </c>
      <c r="C873" s="165" t="s">
        <v>9668</v>
      </c>
      <c r="D873" s="165" t="s">
        <v>2307</v>
      </c>
      <c r="E873" s="165" t="s">
        <v>9701</v>
      </c>
      <c r="F873" s="165" t="s">
        <v>1205</v>
      </c>
      <c r="G873" s="165" t="s">
        <v>2415</v>
      </c>
      <c r="H873" s="165" t="s">
        <v>9763</v>
      </c>
    </row>
    <row r="874" spans="1:8" x14ac:dyDescent="0.25">
      <c r="A874" s="164" t="str">
        <f t="shared" si="13"/>
        <v>AnalanjirofoSoanierana IvongoManompana</v>
      </c>
      <c r="B874" s="165" t="s">
        <v>2244</v>
      </c>
      <c r="C874" s="165" t="s">
        <v>9668</v>
      </c>
      <c r="D874" s="165" t="s">
        <v>2307</v>
      </c>
      <c r="E874" s="165" t="s">
        <v>9701</v>
      </c>
      <c r="F874" s="165" t="s">
        <v>1205</v>
      </c>
      <c r="G874" s="165" t="s">
        <v>2417</v>
      </c>
      <c r="H874" s="165" t="s">
        <v>9764</v>
      </c>
    </row>
    <row r="875" spans="1:8" x14ac:dyDescent="0.25">
      <c r="A875" s="164" t="str">
        <f t="shared" si="13"/>
        <v>AnalanjirofoSoanierana IvongoAntenina</v>
      </c>
      <c r="B875" s="165" t="s">
        <v>2244</v>
      </c>
      <c r="C875" s="165" t="s">
        <v>9668</v>
      </c>
      <c r="D875" s="165" t="s">
        <v>2307</v>
      </c>
      <c r="E875" s="165" t="s">
        <v>9701</v>
      </c>
      <c r="F875" s="165" t="s">
        <v>1205</v>
      </c>
      <c r="G875" s="165" t="s">
        <v>1029</v>
      </c>
      <c r="H875" s="165" t="s">
        <v>9765</v>
      </c>
    </row>
    <row r="876" spans="1:8" x14ac:dyDescent="0.25">
      <c r="A876" s="164" t="str">
        <f t="shared" si="13"/>
        <v>Alaotra MangoroAmparafaravolaAmparafaravola</v>
      </c>
      <c r="B876" s="165" t="s">
        <v>2421</v>
      </c>
      <c r="C876" s="165" t="s">
        <v>9766</v>
      </c>
      <c r="D876" s="165" t="s">
        <v>2423</v>
      </c>
      <c r="E876" s="165" t="s">
        <v>9767</v>
      </c>
      <c r="F876" s="165" t="s">
        <v>1205</v>
      </c>
      <c r="G876" s="165" t="s">
        <v>2423</v>
      </c>
      <c r="H876" s="165" t="s">
        <v>9768</v>
      </c>
    </row>
    <row r="877" spans="1:8" x14ac:dyDescent="0.25">
      <c r="A877" s="164" t="str">
        <f t="shared" si="13"/>
        <v>Alaotra MangoroAmparafaravolaBedidy</v>
      </c>
      <c r="B877" s="165" t="s">
        <v>2421</v>
      </c>
      <c r="C877" s="165" t="s">
        <v>9766</v>
      </c>
      <c r="D877" s="165" t="s">
        <v>2423</v>
      </c>
      <c r="E877" s="165" t="s">
        <v>9767</v>
      </c>
      <c r="F877" s="165" t="s">
        <v>1205</v>
      </c>
      <c r="G877" s="165" t="s">
        <v>2425</v>
      </c>
      <c r="H877" s="165" t="s">
        <v>9769</v>
      </c>
    </row>
    <row r="878" spans="1:8" x14ac:dyDescent="0.25">
      <c r="A878" s="164" t="str">
        <f t="shared" si="13"/>
        <v>Alaotra MangoroAmparafaravolaAmbohimandroso</v>
      </c>
      <c r="B878" s="165" t="s">
        <v>2421</v>
      </c>
      <c r="C878" s="165" t="s">
        <v>9766</v>
      </c>
      <c r="D878" s="165" t="s">
        <v>2423</v>
      </c>
      <c r="E878" s="165" t="s">
        <v>9767</v>
      </c>
      <c r="F878" s="165" t="s">
        <v>1205</v>
      </c>
      <c r="G878" s="165" t="s">
        <v>705</v>
      </c>
      <c r="H878" s="165" t="s">
        <v>9770</v>
      </c>
    </row>
    <row r="879" spans="1:8" x14ac:dyDescent="0.25">
      <c r="A879" s="164" t="str">
        <f t="shared" si="13"/>
        <v>Alaotra MangoroAmparafaravolaSahamamy</v>
      </c>
      <c r="B879" s="165" t="s">
        <v>2421</v>
      </c>
      <c r="C879" s="165" t="s">
        <v>9766</v>
      </c>
      <c r="D879" s="165" t="s">
        <v>2423</v>
      </c>
      <c r="E879" s="165" t="s">
        <v>9767</v>
      </c>
      <c r="F879" s="165" t="s">
        <v>1205</v>
      </c>
      <c r="G879" s="165" t="s">
        <v>2428</v>
      </c>
      <c r="H879" s="165" t="s">
        <v>9771</v>
      </c>
    </row>
    <row r="880" spans="1:8" x14ac:dyDescent="0.25">
      <c r="A880" s="164" t="str">
        <f t="shared" si="13"/>
        <v>Alaotra MangoroAmparafaravolaAmbatomainty</v>
      </c>
      <c r="B880" s="165" t="s">
        <v>2421</v>
      </c>
      <c r="C880" s="165" t="s">
        <v>9766</v>
      </c>
      <c r="D880" s="165" t="s">
        <v>2423</v>
      </c>
      <c r="E880" s="165" t="s">
        <v>9767</v>
      </c>
      <c r="F880" s="165" t="s">
        <v>1205</v>
      </c>
      <c r="G880" s="165" t="s">
        <v>1074</v>
      </c>
      <c r="H880" s="165" t="s">
        <v>9772</v>
      </c>
    </row>
    <row r="881" spans="1:8" x14ac:dyDescent="0.25">
      <c r="A881" s="164" t="str">
        <f t="shared" si="13"/>
        <v>Alaotra MangoroAmparafaravolaAmpasikely</v>
      </c>
      <c r="B881" s="165" t="s">
        <v>2421</v>
      </c>
      <c r="C881" s="165" t="s">
        <v>9766</v>
      </c>
      <c r="D881" s="165" t="s">
        <v>2423</v>
      </c>
      <c r="E881" s="165" t="s">
        <v>9767</v>
      </c>
      <c r="F881" s="165" t="s">
        <v>1205</v>
      </c>
      <c r="G881" s="165" t="s">
        <v>2431</v>
      </c>
      <c r="H881" s="165" t="s">
        <v>9773</v>
      </c>
    </row>
    <row r="882" spans="1:8" x14ac:dyDescent="0.25">
      <c r="A882" s="164" t="str">
        <f t="shared" si="13"/>
        <v>Alaotra MangoroAmparafaravolaAndrebakely Sud</v>
      </c>
      <c r="B882" s="165" t="s">
        <v>2421</v>
      </c>
      <c r="C882" s="165" t="s">
        <v>9766</v>
      </c>
      <c r="D882" s="165" t="s">
        <v>2423</v>
      </c>
      <c r="E882" s="165" t="s">
        <v>9767</v>
      </c>
      <c r="F882" s="165" t="s">
        <v>1205</v>
      </c>
      <c r="G882" s="165" t="s">
        <v>2433</v>
      </c>
      <c r="H882" s="165" t="s">
        <v>9774</v>
      </c>
    </row>
    <row r="883" spans="1:8" x14ac:dyDescent="0.25">
      <c r="A883" s="164" t="str">
        <f t="shared" si="13"/>
        <v>Alaotra MangoroAmparafaravolaAmbohitrarivo</v>
      </c>
      <c r="B883" s="165" t="s">
        <v>2421</v>
      </c>
      <c r="C883" s="165" t="s">
        <v>9766</v>
      </c>
      <c r="D883" s="165" t="s">
        <v>2423</v>
      </c>
      <c r="E883" s="165" t="s">
        <v>9767</v>
      </c>
      <c r="F883" s="165" t="s">
        <v>1205</v>
      </c>
      <c r="G883" s="165" t="s">
        <v>2435</v>
      </c>
      <c r="H883" s="165" t="s">
        <v>9775</v>
      </c>
    </row>
    <row r="884" spans="1:8" x14ac:dyDescent="0.25">
      <c r="A884" s="164" t="str">
        <f t="shared" si="13"/>
        <v>Alaotra MangoroAmparafaravolaAnororo</v>
      </c>
      <c r="B884" s="165" t="s">
        <v>2421</v>
      </c>
      <c r="C884" s="165" t="s">
        <v>9766</v>
      </c>
      <c r="D884" s="165" t="s">
        <v>2423</v>
      </c>
      <c r="E884" s="165" t="s">
        <v>9767</v>
      </c>
      <c r="F884" s="165" t="s">
        <v>1205</v>
      </c>
      <c r="G884" s="165" t="s">
        <v>2437</v>
      </c>
      <c r="H884" s="165" t="s">
        <v>9776</v>
      </c>
    </row>
    <row r="885" spans="1:8" x14ac:dyDescent="0.25">
      <c r="A885" s="164" t="str">
        <f t="shared" si="13"/>
        <v>Alaotra MangoroAmparafaravolaMorarano Chrome</v>
      </c>
      <c r="B885" s="165" t="s">
        <v>2421</v>
      </c>
      <c r="C885" s="165" t="s">
        <v>9766</v>
      </c>
      <c r="D885" s="165" t="s">
        <v>2423</v>
      </c>
      <c r="E885" s="165" t="s">
        <v>9767</v>
      </c>
      <c r="F885" s="165" t="s">
        <v>1205</v>
      </c>
      <c r="G885" s="165" t="s">
        <v>2439</v>
      </c>
      <c r="H885" s="165" t="s">
        <v>9777</v>
      </c>
    </row>
    <row r="886" spans="1:8" x14ac:dyDescent="0.25">
      <c r="A886" s="164" t="str">
        <f t="shared" si="13"/>
        <v>Alaotra MangoroAmparafaravolaRanomainty</v>
      </c>
      <c r="B886" s="165" t="s">
        <v>2421</v>
      </c>
      <c r="C886" s="165" t="s">
        <v>9766</v>
      </c>
      <c r="D886" s="165" t="s">
        <v>2423</v>
      </c>
      <c r="E886" s="165" t="s">
        <v>9767</v>
      </c>
      <c r="F886" s="165" t="s">
        <v>1205</v>
      </c>
      <c r="G886" s="165" t="s">
        <v>2441</v>
      </c>
      <c r="H886" s="165" t="s">
        <v>9778</v>
      </c>
    </row>
    <row r="887" spans="1:8" x14ac:dyDescent="0.25">
      <c r="A887" s="164" t="str">
        <f t="shared" si="13"/>
        <v>Alaotra MangoroAmparafaravolaAmbohijanahary</v>
      </c>
      <c r="B887" s="165" t="s">
        <v>2421</v>
      </c>
      <c r="C887" s="165" t="s">
        <v>9766</v>
      </c>
      <c r="D887" s="165" t="s">
        <v>2423</v>
      </c>
      <c r="E887" s="165" t="s">
        <v>9767</v>
      </c>
      <c r="F887" s="165" t="s">
        <v>1205</v>
      </c>
      <c r="G887" s="165" t="s">
        <v>2443</v>
      </c>
      <c r="H887" s="165" t="s">
        <v>9779</v>
      </c>
    </row>
    <row r="888" spans="1:8" x14ac:dyDescent="0.25">
      <c r="A888" s="164" t="str">
        <f t="shared" si="13"/>
        <v>Alaotra MangoroAmparafaravolaTanambe</v>
      </c>
      <c r="B888" s="165" t="s">
        <v>2421</v>
      </c>
      <c r="C888" s="165" t="s">
        <v>9766</v>
      </c>
      <c r="D888" s="165" t="s">
        <v>2423</v>
      </c>
      <c r="E888" s="165" t="s">
        <v>9767</v>
      </c>
      <c r="F888" s="165" t="s">
        <v>1205</v>
      </c>
      <c r="G888" s="165" t="s">
        <v>2445</v>
      </c>
      <c r="H888" s="165" t="s">
        <v>9780</v>
      </c>
    </row>
    <row r="889" spans="1:8" x14ac:dyDescent="0.25">
      <c r="A889" s="164" t="str">
        <f t="shared" si="13"/>
        <v>Alaotra MangoroAmparafaravolaBeanana</v>
      </c>
      <c r="B889" s="165" t="s">
        <v>2421</v>
      </c>
      <c r="C889" s="165" t="s">
        <v>9766</v>
      </c>
      <c r="D889" s="165" t="s">
        <v>2423</v>
      </c>
      <c r="E889" s="165" t="s">
        <v>9767</v>
      </c>
      <c r="F889" s="165" t="s">
        <v>1205</v>
      </c>
      <c r="G889" s="165" t="s">
        <v>2447</v>
      </c>
      <c r="H889" s="165" t="s">
        <v>9781</v>
      </c>
    </row>
    <row r="890" spans="1:8" x14ac:dyDescent="0.25">
      <c r="A890" s="164" t="str">
        <f t="shared" si="13"/>
        <v>Alaotra MangoroAmparafaravolaVohitsara</v>
      </c>
      <c r="B890" s="165" t="s">
        <v>2421</v>
      </c>
      <c r="C890" s="165" t="s">
        <v>9766</v>
      </c>
      <c r="D890" s="165" t="s">
        <v>2423</v>
      </c>
      <c r="E890" s="165" t="s">
        <v>9767</v>
      </c>
      <c r="F890" s="165" t="s">
        <v>1205</v>
      </c>
      <c r="G890" s="165" t="s">
        <v>2449</v>
      </c>
      <c r="H890" s="165" t="s">
        <v>9782</v>
      </c>
    </row>
    <row r="891" spans="1:8" x14ac:dyDescent="0.25">
      <c r="A891" s="164" t="str">
        <f t="shared" si="13"/>
        <v>Alaotra MangoroAmparafaravolaAmboavory</v>
      </c>
      <c r="B891" s="165" t="s">
        <v>2421</v>
      </c>
      <c r="C891" s="165" t="s">
        <v>9766</v>
      </c>
      <c r="D891" s="165" t="s">
        <v>2423</v>
      </c>
      <c r="E891" s="165" t="s">
        <v>9767</v>
      </c>
      <c r="F891" s="165" t="s">
        <v>1205</v>
      </c>
      <c r="G891" s="165" t="s">
        <v>2451</v>
      </c>
      <c r="H891" s="165" t="s">
        <v>9783</v>
      </c>
    </row>
    <row r="892" spans="1:8" x14ac:dyDescent="0.25">
      <c r="A892" s="164" t="str">
        <f t="shared" si="13"/>
        <v>Alaotra MangoroAmparafaravolaAndilana Nord</v>
      </c>
      <c r="B892" s="165" t="s">
        <v>2421</v>
      </c>
      <c r="C892" s="165" t="s">
        <v>9766</v>
      </c>
      <c r="D892" s="165" t="s">
        <v>2423</v>
      </c>
      <c r="E892" s="165" t="s">
        <v>9767</v>
      </c>
      <c r="F892" s="165" t="s">
        <v>1205</v>
      </c>
      <c r="G892" s="165" t="s">
        <v>2453</v>
      </c>
      <c r="H892" s="165" t="s">
        <v>9784</v>
      </c>
    </row>
    <row r="893" spans="1:8" x14ac:dyDescent="0.25">
      <c r="A893" s="164" t="str">
        <f t="shared" si="13"/>
        <v>Alaotra MangoroAmparafaravolaAmbodimanga</v>
      </c>
      <c r="B893" s="165" t="s">
        <v>2421</v>
      </c>
      <c r="C893" s="165" t="s">
        <v>9766</v>
      </c>
      <c r="D893" s="165" t="s">
        <v>2423</v>
      </c>
      <c r="E893" s="165" t="s">
        <v>9767</v>
      </c>
      <c r="F893" s="165" t="s">
        <v>1205</v>
      </c>
      <c r="G893" s="165" t="s">
        <v>957</v>
      </c>
      <c r="H893" s="165" t="s">
        <v>9785</v>
      </c>
    </row>
    <row r="894" spans="1:8" x14ac:dyDescent="0.25">
      <c r="A894" s="164" t="str">
        <f t="shared" si="13"/>
        <v>Alaotra MangoroAmparafaravolaVohimena</v>
      </c>
      <c r="B894" s="165" t="s">
        <v>2421</v>
      </c>
      <c r="C894" s="165" t="s">
        <v>9766</v>
      </c>
      <c r="D894" s="165" t="s">
        <v>2423</v>
      </c>
      <c r="E894" s="165" t="s">
        <v>9767</v>
      </c>
      <c r="F894" s="165" t="s">
        <v>1205</v>
      </c>
      <c r="G894" s="165" t="s">
        <v>2456</v>
      </c>
      <c r="H894" s="165" t="s">
        <v>9786</v>
      </c>
    </row>
    <row r="895" spans="1:8" x14ac:dyDescent="0.25">
      <c r="A895" s="164" t="str">
        <f t="shared" si="13"/>
        <v>Alaotra MangoroAmparafaravolaAndrebakely Nord</v>
      </c>
      <c r="B895" s="165" t="s">
        <v>2421</v>
      </c>
      <c r="C895" s="165" t="s">
        <v>9766</v>
      </c>
      <c r="D895" s="165" t="s">
        <v>2423</v>
      </c>
      <c r="E895" s="165" t="s">
        <v>9767</v>
      </c>
      <c r="F895" s="165" t="s">
        <v>1205</v>
      </c>
      <c r="G895" s="165" t="s">
        <v>2458</v>
      </c>
      <c r="H895" s="165" t="s">
        <v>9787</v>
      </c>
    </row>
    <row r="896" spans="1:8" x14ac:dyDescent="0.25">
      <c r="A896" s="164" t="str">
        <f t="shared" si="13"/>
        <v>Alaotra MangoroAmbatondrazakaAmbatondrazaka</v>
      </c>
      <c r="B896" s="165" t="s">
        <v>2421</v>
      </c>
      <c r="C896" s="165" t="s">
        <v>9766</v>
      </c>
      <c r="D896" s="165" t="s">
        <v>2461</v>
      </c>
      <c r="E896" s="165" t="s">
        <v>9788</v>
      </c>
      <c r="F896" s="165" t="s">
        <v>1205</v>
      </c>
      <c r="G896" s="165" t="s">
        <v>2461</v>
      </c>
      <c r="H896" s="165" t="s">
        <v>9789</v>
      </c>
    </row>
    <row r="897" spans="1:8" x14ac:dyDescent="0.25">
      <c r="A897" s="164" t="str">
        <f t="shared" si="13"/>
        <v>Alaotra MangoroAmbatondrazakaFeramanga Nord</v>
      </c>
      <c r="B897" s="165" t="s">
        <v>2421</v>
      </c>
      <c r="C897" s="165" t="s">
        <v>9766</v>
      </c>
      <c r="D897" s="165" t="s">
        <v>2461</v>
      </c>
      <c r="E897" s="165" t="s">
        <v>9788</v>
      </c>
      <c r="F897" s="165" t="s">
        <v>1205</v>
      </c>
      <c r="G897" s="165" t="s">
        <v>2463</v>
      </c>
      <c r="H897" s="165" t="s">
        <v>9790</v>
      </c>
    </row>
    <row r="898" spans="1:8" x14ac:dyDescent="0.25">
      <c r="A898" s="164" t="str">
        <f t="shared" si="13"/>
        <v>Alaotra MangoroAmbatondrazakaAmbatondrazaka Suburbaine</v>
      </c>
      <c r="B898" s="165" t="s">
        <v>2421</v>
      </c>
      <c r="C898" s="165" t="s">
        <v>9766</v>
      </c>
      <c r="D898" s="165" t="s">
        <v>2461</v>
      </c>
      <c r="E898" s="165" t="s">
        <v>9788</v>
      </c>
      <c r="F898" s="165" t="s">
        <v>1205</v>
      </c>
      <c r="G898" s="165" t="s">
        <v>2465</v>
      </c>
      <c r="H898" s="165" t="s">
        <v>9791</v>
      </c>
    </row>
    <row r="899" spans="1:8" x14ac:dyDescent="0.25">
      <c r="A899" s="164" t="str">
        <f t="shared" ref="A899:A962" si="14">B899&amp;D899&amp;G899</f>
        <v>Alaotra MangoroAmbatondrazakaAmbandrika</v>
      </c>
      <c r="B899" s="165" t="s">
        <v>2421</v>
      </c>
      <c r="C899" s="165" t="s">
        <v>9766</v>
      </c>
      <c r="D899" s="165" t="s">
        <v>2461</v>
      </c>
      <c r="E899" s="165" t="s">
        <v>9788</v>
      </c>
      <c r="F899" s="165" t="s">
        <v>1205</v>
      </c>
      <c r="G899" s="165" t="s">
        <v>1169</v>
      </c>
      <c r="H899" s="165" t="s">
        <v>9792</v>
      </c>
    </row>
    <row r="900" spans="1:8" x14ac:dyDescent="0.25">
      <c r="A900" s="164" t="str">
        <f t="shared" si="14"/>
        <v>Alaotra MangoroAmbatondrazakaAmpitatsimo</v>
      </c>
      <c r="B900" s="165" t="s">
        <v>2421</v>
      </c>
      <c r="C900" s="165" t="s">
        <v>9766</v>
      </c>
      <c r="D900" s="165" t="s">
        <v>2461</v>
      </c>
      <c r="E900" s="165" t="s">
        <v>9788</v>
      </c>
      <c r="F900" s="165" t="s">
        <v>1205</v>
      </c>
      <c r="G900" s="165" t="s">
        <v>2468</v>
      </c>
      <c r="H900" s="165" t="s">
        <v>9793</v>
      </c>
    </row>
    <row r="901" spans="1:8" x14ac:dyDescent="0.25">
      <c r="A901" s="164" t="str">
        <f t="shared" si="14"/>
        <v>Alaotra MangoroAmbatondrazakaAmbohitsilaozana</v>
      </c>
      <c r="B901" s="165" t="s">
        <v>2421</v>
      </c>
      <c r="C901" s="165" t="s">
        <v>9766</v>
      </c>
      <c r="D901" s="165" t="s">
        <v>2461</v>
      </c>
      <c r="E901" s="165" t="s">
        <v>9788</v>
      </c>
      <c r="F901" s="165" t="s">
        <v>1205</v>
      </c>
      <c r="G901" s="165" t="s">
        <v>2470</v>
      </c>
      <c r="H901" s="165" t="s">
        <v>9794</v>
      </c>
    </row>
    <row r="902" spans="1:8" x14ac:dyDescent="0.25">
      <c r="A902" s="164" t="str">
        <f t="shared" si="14"/>
        <v>Alaotra MangoroAmbatondrazakaIlafy</v>
      </c>
      <c r="B902" s="165" t="s">
        <v>2421</v>
      </c>
      <c r="C902" s="165" t="s">
        <v>9766</v>
      </c>
      <c r="D902" s="165" t="s">
        <v>2461</v>
      </c>
      <c r="E902" s="165" t="s">
        <v>9788</v>
      </c>
      <c r="F902" s="165" t="s">
        <v>1205</v>
      </c>
      <c r="G902" s="165" t="s">
        <v>2472</v>
      </c>
      <c r="H902" s="165" t="s">
        <v>9795</v>
      </c>
    </row>
    <row r="903" spans="1:8" x14ac:dyDescent="0.25">
      <c r="A903" s="164" t="str">
        <f t="shared" si="14"/>
        <v>Alaotra MangoroAmbatondrazakaManakambahiny Andrefana</v>
      </c>
      <c r="B903" s="165" t="s">
        <v>2421</v>
      </c>
      <c r="C903" s="165" t="s">
        <v>9766</v>
      </c>
      <c r="D903" s="165" t="s">
        <v>2461</v>
      </c>
      <c r="E903" s="165" t="s">
        <v>9788</v>
      </c>
      <c r="F903" s="165" t="s">
        <v>1205</v>
      </c>
      <c r="G903" s="165" t="s">
        <v>2474</v>
      </c>
      <c r="H903" s="165" t="s">
        <v>9796</v>
      </c>
    </row>
    <row r="904" spans="1:8" x14ac:dyDescent="0.25">
      <c r="A904" s="164" t="str">
        <f t="shared" si="14"/>
        <v>Alaotra MangoroAmbatondrazakaAntsangasanga</v>
      </c>
      <c r="B904" s="165" t="s">
        <v>2421</v>
      </c>
      <c r="C904" s="165" t="s">
        <v>9766</v>
      </c>
      <c r="D904" s="165" t="s">
        <v>2461</v>
      </c>
      <c r="E904" s="165" t="s">
        <v>9788</v>
      </c>
      <c r="F904" s="165" t="s">
        <v>1205</v>
      </c>
      <c r="G904" s="165" t="s">
        <v>2476</v>
      </c>
      <c r="H904" s="165" t="s">
        <v>9797</v>
      </c>
    </row>
    <row r="905" spans="1:8" x14ac:dyDescent="0.25">
      <c r="A905" s="164" t="str">
        <f t="shared" si="14"/>
        <v>Alaotra MangoroAmbatondrazakaAmbatosoratra</v>
      </c>
      <c r="B905" s="165" t="s">
        <v>2421</v>
      </c>
      <c r="C905" s="165" t="s">
        <v>9766</v>
      </c>
      <c r="D905" s="165" t="s">
        <v>2461</v>
      </c>
      <c r="E905" s="165" t="s">
        <v>9788</v>
      </c>
      <c r="F905" s="165" t="s">
        <v>1205</v>
      </c>
      <c r="G905" s="165" t="s">
        <v>2478</v>
      </c>
      <c r="H905" s="165" t="s">
        <v>9798</v>
      </c>
    </row>
    <row r="906" spans="1:8" x14ac:dyDescent="0.25">
      <c r="A906" s="164" t="str">
        <f t="shared" si="14"/>
        <v>Alaotra MangoroAmbatondrazakaAndilanatoby</v>
      </c>
      <c r="B906" s="165" t="s">
        <v>2421</v>
      </c>
      <c r="C906" s="165" t="s">
        <v>9766</v>
      </c>
      <c r="D906" s="165" t="s">
        <v>2461</v>
      </c>
      <c r="E906" s="165" t="s">
        <v>9788</v>
      </c>
      <c r="F906" s="165" t="s">
        <v>1205</v>
      </c>
      <c r="G906" s="165" t="s">
        <v>2480</v>
      </c>
      <c r="H906" s="165" t="s">
        <v>9799</v>
      </c>
    </row>
    <row r="907" spans="1:8" x14ac:dyDescent="0.25">
      <c r="A907" s="164" t="str">
        <f t="shared" si="14"/>
        <v>Alaotra MangoroAmbatondrazakaBejofo</v>
      </c>
      <c r="B907" s="165" t="s">
        <v>2421</v>
      </c>
      <c r="C907" s="165" t="s">
        <v>9766</v>
      </c>
      <c r="D907" s="165" t="s">
        <v>2461</v>
      </c>
      <c r="E907" s="165" t="s">
        <v>9788</v>
      </c>
      <c r="F907" s="165" t="s">
        <v>1205</v>
      </c>
      <c r="G907" s="165" t="s">
        <v>2482</v>
      </c>
      <c r="H907" s="165" t="s">
        <v>9800</v>
      </c>
    </row>
    <row r="908" spans="1:8" x14ac:dyDescent="0.25">
      <c r="A908" s="164" t="str">
        <f t="shared" si="14"/>
        <v>Alaotra MangoroAmbatondrazakaDidy</v>
      </c>
      <c r="B908" s="165" t="s">
        <v>2421</v>
      </c>
      <c r="C908" s="165" t="s">
        <v>9766</v>
      </c>
      <c r="D908" s="165" t="s">
        <v>2461</v>
      </c>
      <c r="E908" s="165" t="s">
        <v>9788</v>
      </c>
      <c r="F908" s="165" t="s">
        <v>1205</v>
      </c>
      <c r="G908" s="165" t="s">
        <v>2484</v>
      </c>
      <c r="H908" s="165" t="s">
        <v>9801</v>
      </c>
    </row>
    <row r="909" spans="1:8" x14ac:dyDescent="0.25">
      <c r="A909" s="164" t="str">
        <f t="shared" si="14"/>
        <v>Alaotra MangoroAmbatondrazakaImerimandroso</v>
      </c>
      <c r="B909" s="165" t="s">
        <v>2421</v>
      </c>
      <c r="C909" s="165" t="s">
        <v>9766</v>
      </c>
      <c r="D909" s="165" t="s">
        <v>2461</v>
      </c>
      <c r="E909" s="165" t="s">
        <v>9788</v>
      </c>
      <c r="F909" s="165" t="s">
        <v>1205</v>
      </c>
      <c r="G909" s="165" t="s">
        <v>2486</v>
      </c>
      <c r="H909" s="165" t="s">
        <v>9802</v>
      </c>
    </row>
    <row r="910" spans="1:8" x14ac:dyDescent="0.25">
      <c r="A910" s="164" t="str">
        <f t="shared" si="14"/>
        <v>Alaotra MangoroAmbatondrazakaAmparihintsokatra</v>
      </c>
      <c r="B910" s="165" t="s">
        <v>2421</v>
      </c>
      <c r="C910" s="165" t="s">
        <v>9766</v>
      </c>
      <c r="D910" s="165" t="s">
        <v>2461</v>
      </c>
      <c r="E910" s="165" t="s">
        <v>9788</v>
      </c>
      <c r="F910" s="165" t="s">
        <v>1205</v>
      </c>
      <c r="G910" s="165" t="s">
        <v>2488</v>
      </c>
      <c r="H910" s="165" t="s">
        <v>9803</v>
      </c>
    </row>
    <row r="911" spans="1:8" x14ac:dyDescent="0.25">
      <c r="A911" s="164" t="str">
        <f t="shared" si="14"/>
        <v>Alaotra MangoroAmbatondrazakaAntanandava</v>
      </c>
      <c r="B911" s="165" t="s">
        <v>2421</v>
      </c>
      <c r="C911" s="165" t="s">
        <v>9766</v>
      </c>
      <c r="D911" s="165" t="s">
        <v>2461</v>
      </c>
      <c r="E911" s="165" t="s">
        <v>9788</v>
      </c>
      <c r="F911" s="165" t="s">
        <v>1205</v>
      </c>
      <c r="G911" s="165" t="s">
        <v>2490</v>
      </c>
      <c r="H911" s="165" t="s">
        <v>9804</v>
      </c>
    </row>
    <row r="912" spans="1:8" x14ac:dyDescent="0.25">
      <c r="A912" s="164" t="str">
        <f t="shared" si="14"/>
        <v>Alaotra MangoroAmbatondrazakaAndromba</v>
      </c>
      <c r="B912" s="165" t="s">
        <v>2421</v>
      </c>
      <c r="C912" s="165" t="s">
        <v>9766</v>
      </c>
      <c r="D912" s="165" t="s">
        <v>2461</v>
      </c>
      <c r="E912" s="165" t="s">
        <v>9788</v>
      </c>
      <c r="F912" s="165" t="s">
        <v>1205</v>
      </c>
      <c r="G912" s="165" t="s">
        <v>2492</v>
      </c>
      <c r="H912" s="165" t="s">
        <v>9805</v>
      </c>
    </row>
    <row r="913" spans="1:8" x14ac:dyDescent="0.25">
      <c r="A913" s="164" t="str">
        <f t="shared" si="14"/>
        <v>Alaotra MangoroAmbatondrazakaManakambahiny Antsinanana</v>
      </c>
      <c r="B913" s="165" t="s">
        <v>2421</v>
      </c>
      <c r="C913" s="165" t="s">
        <v>9766</v>
      </c>
      <c r="D913" s="165" t="s">
        <v>2461</v>
      </c>
      <c r="E913" s="165" t="s">
        <v>9788</v>
      </c>
      <c r="F913" s="165" t="s">
        <v>1205</v>
      </c>
      <c r="G913" s="165" t="s">
        <v>2494</v>
      </c>
      <c r="H913" s="165" t="s">
        <v>9806</v>
      </c>
    </row>
    <row r="914" spans="1:8" x14ac:dyDescent="0.25">
      <c r="A914" s="164" t="str">
        <f t="shared" si="14"/>
        <v>Alaotra MangoroAmbatondrazakaSoalazaina</v>
      </c>
      <c r="B914" s="165" t="s">
        <v>2421</v>
      </c>
      <c r="C914" s="165" t="s">
        <v>9766</v>
      </c>
      <c r="D914" s="165" t="s">
        <v>2461</v>
      </c>
      <c r="E914" s="165" t="s">
        <v>9788</v>
      </c>
      <c r="F914" s="165" t="s">
        <v>1205</v>
      </c>
      <c r="G914" s="165" t="s">
        <v>2496</v>
      </c>
      <c r="H914" s="165" t="s">
        <v>9807</v>
      </c>
    </row>
    <row r="915" spans="1:8" x14ac:dyDescent="0.25">
      <c r="A915" s="164" t="str">
        <f t="shared" si="14"/>
        <v>Alaotra MangoroAmbatondrazakaTanambao Besakay</v>
      </c>
      <c r="B915" s="165" t="s">
        <v>2421</v>
      </c>
      <c r="C915" s="165" t="s">
        <v>9766</v>
      </c>
      <c r="D915" s="165" t="s">
        <v>2461</v>
      </c>
      <c r="E915" s="165" t="s">
        <v>9788</v>
      </c>
      <c r="F915" s="165" t="s">
        <v>1205</v>
      </c>
      <c r="G915" s="165" t="s">
        <v>2498</v>
      </c>
      <c r="H915" s="165" t="s">
        <v>9808</v>
      </c>
    </row>
    <row r="916" spans="1:8" x14ac:dyDescent="0.25">
      <c r="A916" s="164" t="str">
        <f t="shared" si="14"/>
        <v>Alaotra MangoroMoramangaMoramanga</v>
      </c>
      <c r="B916" s="165" t="s">
        <v>2421</v>
      </c>
      <c r="C916" s="165" t="s">
        <v>9766</v>
      </c>
      <c r="D916" s="165" t="s">
        <v>2501</v>
      </c>
      <c r="E916" s="165" t="s">
        <v>9809</v>
      </c>
      <c r="F916" s="165" t="s">
        <v>1205</v>
      </c>
      <c r="G916" s="165" t="s">
        <v>2501</v>
      </c>
      <c r="H916" s="165" t="s">
        <v>9810</v>
      </c>
    </row>
    <row r="917" spans="1:8" x14ac:dyDescent="0.25">
      <c r="A917" s="164" t="str">
        <f t="shared" si="14"/>
        <v>Alaotra MangoroMoramangaAmbohibary</v>
      </c>
      <c r="B917" s="165" t="s">
        <v>2421</v>
      </c>
      <c r="C917" s="165" t="s">
        <v>9766</v>
      </c>
      <c r="D917" s="165" t="s">
        <v>2501</v>
      </c>
      <c r="E917" s="165" t="s">
        <v>9809</v>
      </c>
      <c r="F917" s="165" t="s">
        <v>1205</v>
      </c>
      <c r="G917" s="165" t="s">
        <v>1331</v>
      </c>
      <c r="H917" s="165" t="s">
        <v>9811</v>
      </c>
    </row>
    <row r="918" spans="1:8" x14ac:dyDescent="0.25">
      <c r="A918" s="164" t="str">
        <f t="shared" si="14"/>
        <v>Alaotra MangoroMoramangaAmpasimpotsy Gara</v>
      </c>
      <c r="B918" s="165" t="s">
        <v>2421</v>
      </c>
      <c r="C918" s="165" t="s">
        <v>9766</v>
      </c>
      <c r="D918" s="165" t="s">
        <v>2501</v>
      </c>
      <c r="E918" s="165" t="s">
        <v>9809</v>
      </c>
      <c r="F918" s="165" t="s">
        <v>1205</v>
      </c>
      <c r="G918" s="165" t="s">
        <v>2504</v>
      </c>
      <c r="H918" s="165" t="s">
        <v>9812</v>
      </c>
    </row>
    <row r="919" spans="1:8" x14ac:dyDescent="0.25">
      <c r="A919" s="164" t="str">
        <f t="shared" si="14"/>
        <v>Alaotra MangoroMoramangaAndasibe</v>
      </c>
      <c r="B919" s="165" t="s">
        <v>2421</v>
      </c>
      <c r="C919" s="165" t="s">
        <v>9766</v>
      </c>
      <c r="D919" s="165" t="s">
        <v>2501</v>
      </c>
      <c r="E919" s="165" t="s">
        <v>9809</v>
      </c>
      <c r="F919" s="165" t="s">
        <v>1205</v>
      </c>
      <c r="G919" s="165" t="s">
        <v>2405</v>
      </c>
      <c r="H919" s="165" t="s">
        <v>9813</v>
      </c>
    </row>
    <row r="920" spans="1:8" x14ac:dyDescent="0.25">
      <c r="A920" s="164" t="str">
        <f t="shared" si="14"/>
        <v>Alaotra MangoroMoramangaAnosibe Ifody</v>
      </c>
      <c r="B920" s="165" t="s">
        <v>2421</v>
      </c>
      <c r="C920" s="165" t="s">
        <v>9766</v>
      </c>
      <c r="D920" s="165" t="s">
        <v>2501</v>
      </c>
      <c r="E920" s="165" t="s">
        <v>9809</v>
      </c>
      <c r="F920" s="165" t="s">
        <v>1205</v>
      </c>
      <c r="G920" s="165" t="s">
        <v>2507</v>
      </c>
      <c r="H920" s="165" t="s">
        <v>9814</v>
      </c>
    </row>
    <row r="921" spans="1:8" x14ac:dyDescent="0.25">
      <c r="A921" s="164" t="str">
        <f t="shared" si="14"/>
        <v>Alaotra MangoroMoramangaVodiriana</v>
      </c>
      <c r="B921" s="165" t="s">
        <v>2421</v>
      </c>
      <c r="C921" s="165" t="s">
        <v>9766</v>
      </c>
      <c r="D921" s="165" t="s">
        <v>2501</v>
      </c>
      <c r="E921" s="165" t="s">
        <v>9809</v>
      </c>
      <c r="F921" s="165" t="s">
        <v>1205</v>
      </c>
      <c r="G921" s="165" t="s">
        <v>2509</v>
      </c>
      <c r="H921" s="165" t="s">
        <v>9815</v>
      </c>
    </row>
    <row r="922" spans="1:8" x14ac:dyDescent="0.25">
      <c r="A922" s="164" t="str">
        <f t="shared" si="14"/>
        <v>Alaotra MangoroMoramangaMorarano Gara</v>
      </c>
      <c r="B922" s="165" t="s">
        <v>2421</v>
      </c>
      <c r="C922" s="165" t="s">
        <v>9766</v>
      </c>
      <c r="D922" s="165" t="s">
        <v>2501</v>
      </c>
      <c r="E922" s="165" t="s">
        <v>9809</v>
      </c>
      <c r="F922" s="165" t="s">
        <v>1205</v>
      </c>
      <c r="G922" s="165" t="s">
        <v>2511</v>
      </c>
      <c r="H922" s="165" t="s">
        <v>9816</v>
      </c>
    </row>
    <row r="923" spans="1:8" x14ac:dyDescent="0.25">
      <c r="A923" s="164" t="str">
        <f t="shared" si="14"/>
        <v>Alaotra MangoroMoramangaBelavabary</v>
      </c>
      <c r="B923" s="165" t="s">
        <v>2421</v>
      </c>
      <c r="C923" s="165" t="s">
        <v>9766</v>
      </c>
      <c r="D923" s="165" t="s">
        <v>2501</v>
      </c>
      <c r="E923" s="165" t="s">
        <v>9809</v>
      </c>
      <c r="F923" s="165" t="s">
        <v>1205</v>
      </c>
      <c r="G923" s="165" t="s">
        <v>2513</v>
      </c>
      <c r="H923" s="165" t="s">
        <v>9817</v>
      </c>
    </row>
    <row r="924" spans="1:8" x14ac:dyDescent="0.25">
      <c r="A924" s="164" t="str">
        <f t="shared" si="14"/>
        <v>Alaotra MangoroMoramangaSabotsy Anjiro</v>
      </c>
      <c r="B924" s="165" t="s">
        <v>2421</v>
      </c>
      <c r="C924" s="165" t="s">
        <v>9766</v>
      </c>
      <c r="D924" s="165" t="s">
        <v>2501</v>
      </c>
      <c r="E924" s="165" t="s">
        <v>9809</v>
      </c>
      <c r="F924" s="165" t="s">
        <v>1205</v>
      </c>
      <c r="G924" s="165" t="s">
        <v>2515</v>
      </c>
      <c r="H924" s="165" t="s">
        <v>9818</v>
      </c>
    </row>
    <row r="925" spans="1:8" x14ac:dyDescent="0.25">
      <c r="A925" s="164" t="str">
        <f t="shared" si="14"/>
        <v>Alaotra MangoroMoramangaAmbohidronono</v>
      </c>
      <c r="B925" s="165" t="s">
        <v>2421</v>
      </c>
      <c r="C925" s="165" t="s">
        <v>9766</v>
      </c>
      <c r="D925" s="165" t="s">
        <v>2501</v>
      </c>
      <c r="E925" s="165" t="s">
        <v>9809</v>
      </c>
      <c r="F925" s="165" t="s">
        <v>1205</v>
      </c>
      <c r="G925" s="165" t="s">
        <v>2517</v>
      </c>
      <c r="H925" s="165" t="s">
        <v>9819</v>
      </c>
    </row>
    <row r="926" spans="1:8" x14ac:dyDescent="0.25">
      <c r="A926" s="164" t="str">
        <f t="shared" si="14"/>
        <v>Alaotra MangoroMoramangaBeforona</v>
      </c>
      <c r="B926" s="165" t="s">
        <v>2421</v>
      </c>
      <c r="C926" s="165" t="s">
        <v>9766</v>
      </c>
      <c r="D926" s="165" t="s">
        <v>2501</v>
      </c>
      <c r="E926" s="165" t="s">
        <v>9809</v>
      </c>
      <c r="F926" s="165" t="s">
        <v>1205</v>
      </c>
      <c r="G926" s="165" t="s">
        <v>2519</v>
      </c>
      <c r="H926" s="165" t="s">
        <v>9820</v>
      </c>
    </row>
    <row r="927" spans="1:8" x14ac:dyDescent="0.25">
      <c r="A927" s="164" t="str">
        <f t="shared" si="14"/>
        <v>Alaotra MangoroMoramangaAmbatovola</v>
      </c>
      <c r="B927" s="165" t="s">
        <v>2421</v>
      </c>
      <c r="C927" s="165" t="s">
        <v>9766</v>
      </c>
      <c r="D927" s="165" t="s">
        <v>2501</v>
      </c>
      <c r="E927" s="165" t="s">
        <v>9809</v>
      </c>
      <c r="F927" s="165" t="s">
        <v>1205</v>
      </c>
      <c r="G927" s="165" t="s">
        <v>2521</v>
      </c>
      <c r="H927" s="165" t="s">
        <v>9821</v>
      </c>
    </row>
    <row r="928" spans="1:8" x14ac:dyDescent="0.25">
      <c r="A928" s="164" t="str">
        <f t="shared" si="14"/>
        <v>Alaotra MangoroMoramangaLakato</v>
      </c>
      <c r="B928" s="165" t="s">
        <v>2421</v>
      </c>
      <c r="C928" s="165" t="s">
        <v>9766</v>
      </c>
      <c r="D928" s="165" t="s">
        <v>2501</v>
      </c>
      <c r="E928" s="165" t="s">
        <v>9809</v>
      </c>
      <c r="F928" s="165" t="s">
        <v>1205</v>
      </c>
      <c r="G928" s="165" t="s">
        <v>2523</v>
      </c>
      <c r="H928" s="165" t="s">
        <v>9822</v>
      </c>
    </row>
    <row r="929" spans="1:8" x14ac:dyDescent="0.25">
      <c r="A929" s="164" t="str">
        <f t="shared" si="14"/>
        <v>Alaotra MangoroMoramangaAmboasary</v>
      </c>
      <c r="B929" s="165" t="s">
        <v>2421</v>
      </c>
      <c r="C929" s="165" t="s">
        <v>9766</v>
      </c>
      <c r="D929" s="165" t="s">
        <v>2501</v>
      </c>
      <c r="E929" s="165" t="s">
        <v>9809</v>
      </c>
      <c r="F929" s="165" t="s">
        <v>1205</v>
      </c>
      <c r="G929" s="165" t="s">
        <v>1011</v>
      </c>
      <c r="H929" s="165" t="s">
        <v>9823</v>
      </c>
    </row>
    <row r="930" spans="1:8" x14ac:dyDescent="0.25">
      <c r="A930" s="164" t="str">
        <f t="shared" si="14"/>
        <v>Alaotra MangoroMoramangaFierenana</v>
      </c>
      <c r="B930" s="165" t="s">
        <v>2421</v>
      </c>
      <c r="C930" s="165" t="s">
        <v>9766</v>
      </c>
      <c r="D930" s="165" t="s">
        <v>2501</v>
      </c>
      <c r="E930" s="165" t="s">
        <v>9809</v>
      </c>
      <c r="F930" s="165" t="s">
        <v>1205</v>
      </c>
      <c r="G930" s="165" t="s">
        <v>1811</v>
      </c>
      <c r="H930" s="165" t="s">
        <v>9824</v>
      </c>
    </row>
    <row r="931" spans="1:8" x14ac:dyDescent="0.25">
      <c r="A931" s="164" t="str">
        <f t="shared" si="14"/>
        <v>Alaotra MangoroMoramangaMandialaza</v>
      </c>
      <c r="B931" s="165" t="s">
        <v>2421</v>
      </c>
      <c r="C931" s="165" t="s">
        <v>9766</v>
      </c>
      <c r="D931" s="165" t="s">
        <v>2501</v>
      </c>
      <c r="E931" s="165" t="s">
        <v>9809</v>
      </c>
      <c r="F931" s="165" t="s">
        <v>1205</v>
      </c>
      <c r="G931" s="165" t="s">
        <v>2527</v>
      </c>
      <c r="H931" s="165" t="s">
        <v>9825</v>
      </c>
    </row>
    <row r="932" spans="1:8" x14ac:dyDescent="0.25">
      <c r="A932" s="164" t="str">
        <f t="shared" si="14"/>
        <v>Alaotra MangoroMoramangaAntaniditra</v>
      </c>
      <c r="B932" s="165" t="s">
        <v>2421</v>
      </c>
      <c r="C932" s="165" t="s">
        <v>9766</v>
      </c>
      <c r="D932" s="165" t="s">
        <v>2501</v>
      </c>
      <c r="E932" s="165" t="s">
        <v>9809</v>
      </c>
      <c r="F932" s="165" t="s">
        <v>1205</v>
      </c>
      <c r="G932" s="165" t="s">
        <v>2529</v>
      </c>
      <c r="H932" s="165" t="s">
        <v>9826</v>
      </c>
    </row>
    <row r="933" spans="1:8" x14ac:dyDescent="0.25">
      <c r="A933" s="164" t="str">
        <f t="shared" si="14"/>
        <v>Alaotra MangoroMoramangaAmpasipotsy Mandialaza</v>
      </c>
      <c r="B933" s="165" t="s">
        <v>2421</v>
      </c>
      <c r="C933" s="165" t="s">
        <v>9766</v>
      </c>
      <c r="D933" s="165" t="s">
        <v>2501</v>
      </c>
      <c r="E933" s="165" t="s">
        <v>9809</v>
      </c>
      <c r="F933" s="165" t="s">
        <v>1205</v>
      </c>
      <c r="G933" s="165" t="s">
        <v>2531</v>
      </c>
      <c r="H933" s="165" t="s">
        <v>9827</v>
      </c>
    </row>
    <row r="934" spans="1:8" x14ac:dyDescent="0.25">
      <c r="A934" s="164" t="str">
        <f t="shared" si="14"/>
        <v>Alaotra MangoroMoramangaAntanandava</v>
      </c>
      <c r="B934" s="165" t="s">
        <v>2421</v>
      </c>
      <c r="C934" s="165" t="s">
        <v>9766</v>
      </c>
      <c r="D934" s="165" t="s">
        <v>2501</v>
      </c>
      <c r="E934" s="165" t="s">
        <v>9809</v>
      </c>
      <c r="F934" s="165" t="s">
        <v>1205</v>
      </c>
      <c r="G934" s="165" t="s">
        <v>2490</v>
      </c>
      <c r="H934" s="165" t="s">
        <v>9828</v>
      </c>
    </row>
    <row r="935" spans="1:8" x14ac:dyDescent="0.25">
      <c r="A935" s="164" t="str">
        <f t="shared" si="14"/>
        <v>Alaotra MangoroMoramangaMangarivotra</v>
      </c>
      <c r="B935" s="165" t="s">
        <v>2421</v>
      </c>
      <c r="C935" s="165" t="s">
        <v>9766</v>
      </c>
      <c r="D935" s="165" t="s">
        <v>2501</v>
      </c>
      <c r="E935" s="165" t="s">
        <v>9809</v>
      </c>
      <c r="F935" s="165" t="s">
        <v>1205</v>
      </c>
      <c r="G935" s="165" t="s">
        <v>2534</v>
      </c>
      <c r="H935" s="165" t="s">
        <v>9829</v>
      </c>
    </row>
    <row r="936" spans="1:8" x14ac:dyDescent="0.25">
      <c r="A936" s="164" t="str">
        <f t="shared" si="14"/>
        <v>Alaotra MangoroMoramangaAndaingo</v>
      </c>
      <c r="B936" s="165" t="s">
        <v>2421</v>
      </c>
      <c r="C936" s="165" t="s">
        <v>9766</v>
      </c>
      <c r="D936" s="165" t="s">
        <v>2501</v>
      </c>
      <c r="E936" s="165" t="s">
        <v>9809</v>
      </c>
      <c r="F936" s="165" t="s">
        <v>1205</v>
      </c>
      <c r="G936" s="165" t="s">
        <v>2536</v>
      </c>
      <c r="H936" s="165" t="s">
        <v>9830</v>
      </c>
    </row>
    <row r="937" spans="1:8" x14ac:dyDescent="0.25">
      <c r="A937" s="164" t="str">
        <f t="shared" si="14"/>
        <v>Alaotra MangoroAndilamenaAndilamena</v>
      </c>
      <c r="B937" s="165" t="s">
        <v>2421</v>
      </c>
      <c r="C937" s="165" t="s">
        <v>9766</v>
      </c>
      <c r="D937" s="165" t="s">
        <v>2539</v>
      </c>
      <c r="E937" s="165" t="s">
        <v>9831</v>
      </c>
      <c r="F937" s="165" t="s">
        <v>1205</v>
      </c>
      <c r="G937" s="165" t="s">
        <v>2539</v>
      </c>
      <c r="H937" s="165" t="s">
        <v>9832</v>
      </c>
    </row>
    <row r="938" spans="1:8" x14ac:dyDescent="0.25">
      <c r="A938" s="164" t="str">
        <f t="shared" si="14"/>
        <v>Alaotra MangoroAndilamenaBemaitso</v>
      </c>
      <c r="B938" s="165" t="s">
        <v>2421</v>
      </c>
      <c r="C938" s="165" t="s">
        <v>9766</v>
      </c>
      <c r="D938" s="165" t="s">
        <v>2539</v>
      </c>
      <c r="E938" s="165" t="s">
        <v>9831</v>
      </c>
      <c r="F938" s="165" t="s">
        <v>1205</v>
      </c>
      <c r="G938" s="165" t="s">
        <v>2541</v>
      </c>
      <c r="H938" s="165" t="s">
        <v>9833</v>
      </c>
    </row>
    <row r="939" spans="1:8" x14ac:dyDescent="0.25">
      <c r="A939" s="164" t="str">
        <f t="shared" si="14"/>
        <v>Alaotra MangoroAndilamenaAntanimenabaka</v>
      </c>
      <c r="B939" s="165" t="s">
        <v>2421</v>
      </c>
      <c r="C939" s="165" t="s">
        <v>9766</v>
      </c>
      <c r="D939" s="165" t="s">
        <v>2539</v>
      </c>
      <c r="E939" s="165" t="s">
        <v>9831</v>
      </c>
      <c r="F939" s="165" t="s">
        <v>1205</v>
      </c>
      <c r="G939" s="165" t="s">
        <v>2543</v>
      </c>
      <c r="H939" s="165" t="s">
        <v>9834</v>
      </c>
    </row>
    <row r="940" spans="1:8" x14ac:dyDescent="0.25">
      <c r="A940" s="164" t="str">
        <f t="shared" si="14"/>
        <v>Alaotra MangoroAndilamenaTanananifololahy</v>
      </c>
      <c r="B940" s="165" t="s">
        <v>2421</v>
      </c>
      <c r="C940" s="165" t="s">
        <v>9766</v>
      </c>
      <c r="D940" s="165" t="s">
        <v>2539</v>
      </c>
      <c r="E940" s="165" t="s">
        <v>9831</v>
      </c>
      <c r="F940" s="165" t="s">
        <v>1205</v>
      </c>
      <c r="G940" s="165" t="s">
        <v>2545</v>
      </c>
      <c r="H940" s="165" t="s">
        <v>9835</v>
      </c>
    </row>
    <row r="941" spans="1:8" x14ac:dyDescent="0.25">
      <c r="A941" s="164" t="str">
        <f t="shared" si="14"/>
        <v>Alaotra MangoroAndilamenaMaroadabo</v>
      </c>
      <c r="B941" s="165" t="s">
        <v>2421</v>
      </c>
      <c r="C941" s="165" t="s">
        <v>9766</v>
      </c>
      <c r="D941" s="165" t="s">
        <v>2539</v>
      </c>
      <c r="E941" s="165" t="s">
        <v>9831</v>
      </c>
      <c r="F941" s="165" t="s">
        <v>1205</v>
      </c>
      <c r="G941" s="165" t="s">
        <v>2547</v>
      </c>
      <c r="H941" s="165" t="s">
        <v>9836</v>
      </c>
    </row>
    <row r="942" spans="1:8" x14ac:dyDescent="0.25">
      <c r="A942" s="164" t="str">
        <f t="shared" si="14"/>
        <v>Alaotra MangoroAndilamenaMarovato</v>
      </c>
      <c r="B942" s="165" t="s">
        <v>2421</v>
      </c>
      <c r="C942" s="165" t="s">
        <v>9766</v>
      </c>
      <c r="D942" s="165" t="s">
        <v>2539</v>
      </c>
      <c r="E942" s="165" t="s">
        <v>9831</v>
      </c>
      <c r="F942" s="165" t="s">
        <v>1205</v>
      </c>
      <c r="G942" s="165" t="s">
        <v>2332</v>
      </c>
      <c r="H942" s="165" t="s">
        <v>9837</v>
      </c>
    </row>
    <row r="943" spans="1:8" x14ac:dyDescent="0.25">
      <c r="A943" s="164" t="str">
        <f t="shared" si="14"/>
        <v>Alaotra MangoroAndilamenaMiarinarivo</v>
      </c>
      <c r="B943" s="165" t="s">
        <v>2421</v>
      </c>
      <c r="C943" s="165" t="s">
        <v>9766</v>
      </c>
      <c r="D943" s="165" t="s">
        <v>2539</v>
      </c>
      <c r="E943" s="165" t="s">
        <v>9831</v>
      </c>
      <c r="F943" s="165" t="s">
        <v>1205</v>
      </c>
      <c r="G943" s="165" t="s">
        <v>1046</v>
      </c>
      <c r="H943" s="165" t="s">
        <v>9838</v>
      </c>
    </row>
    <row r="944" spans="1:8" x14ac:dyDescent="0.25">
      <c r="A944" s="164" t="str">
        <f t="shared" si="14"/>
        <v>Alaotra MangoroAndilamenaMaitsokely</v>
      </c>
      <c r="B944" s="165" t="s">
        <v>2421</v>
      </c>
      <c r="C944" s="165" t="s">
        <v>9766</v>
      </c>
      <c r="D944" s="165" t="s">
        <v>2539</v>
      </c>
      <c r="E944" s="165" t="s">
        <v>9831</v>
      </c>
      <c r="F944" s="165" t="s">
        <v>1205</v>
      </c>
      <c r="G944" s="165" t="s">
        <v>2551</v>
      </c>
      <c r="H944" s="165" t="s">
        <v>9839</v>
      </c>
    </row>
    <row r="945" spans="1:8" x14ac:dyDescent="0.25">
      <c r="A945" s="164" t="str">
        <f t="shared" si="14"/>
        <v>Alaotra MangoroAnosibe-An'alaAnosibe An'ala</v>
      </c>
      <c r="B945" s="165" t="s">
        <v>2421</v>
      </c>
      <c r="C945" s="165" t="s">
        <v>9766</v>
      </c>
      <c r="D945" s="165" t="s">
        <v>2554</v>
      </c>
      <c r="E945" s="165" t="s">
        <v>9840</v>
      </c>
      <c r="F945" s="165" t="s">
        <v>1205</v>
      </c>
      <c r="G945" s="165" t="s">
        <v>2555</v>
      </c>
      <c r="H945" s="165" t="s">
        <v>9841</v>
      </c>
    </row>
    <row r="946" spans="1:8" x14ac:dyDescent="0.25">
      <c r="A946" s="164" t="str">
        <f t="shared" si="14"/>
        <v>Alaotra MangoroAnosibe-An'alaAmpasimaneva</v>
      </c>
      <c r="B946" s="165" t="s">
        <v>2421</v>
      </c>
      <c r="C946" s="165" t="s">
        <v>9766</v>
      </c>
      <c r="D946" s="165" t="s">
        <v>2554</v>
      </c>
      <c r="E946" s="165" t="s">
        <v>9840</v>
      </c>
      <c r="F946" s="165" t="s">
        <v>1205</v>
      </c>
      <c r="G946" s="165" t="s">
        <v>2557</v>
      </c>
      <c r="H946" s="165" t="s">
        <v>9842</v>
      </c>
    </row>
    <row r="947" spans="1:8" x14ac:dyDescent="0.25">
      <c r="A947" s="164" t="str">
        <f t="shared" si="14"/>
        <v>Alaotra MangoroAnosibe-An'alaAmpandroantraka</v>
      </c>
      <c r="B947" s="165" t="s">
        <v>2421</v>
      </c>
      <c r="C947" s="165" t="s">
        <v>9766</v>
      </c>
      <c r="D947" s="165" t="s">
        <v>2554</v>
      </c>
      <c r="E947" s="165" t="s">
        <v>9840</v>
      </c>
      <c r="F947" s="165" t="s">
        <v>1205</v>
      </c>
      <c r="G947" s="165" t="s">
        <v>2559</v>
      </c>
      <c r="H947" s="165" t="s">
        <v>9843</v>
      </c>
    </row>
    <row r="948" spans="1:8" x14ac:dyDescent="0.25">
      <c r="A948" s="164" t="str">
        <f t="shared" si="14"/>
        <v>Alaotra MangoroAnosibe-An'alaTratramarina</v>
      </c>
      <c r="B948" s="165" t="s">
        <v>2421</v>
      </c>
      <c r="C948" s="165" t="s">
        <v>9766</v>
      </c>
      <c r="D948" s="165" t="s">
        <v>2554</v>
      </c>
      <c r="E948" s="165" t="s">
        <v>9840</v>
      </c>
      <c r="F948" s="165" t="s">
        <v>1205</v>
      </c>
      <c r="G948" s="165" t="s">
        <v>2561</v>
      </c>
      <c r="H948" s="165" t="s">
        <v>9844</v>
      </c>
    </row>
    <row r="949" spans="1:8" x14ac:dyDescent="0.25">
      <c r="A949" s="164" t="str">
        <f t="shared" si="14"/>
        <v>Alaotra MangoroAnosibe-An'alaAntandrokomby</v>
      </c>
      <c r="B949" s="165" t="s">
        <v>2421</v>
      </c>
      <c r="C949" s="165" t="s">
        <v>9766</v>
      </c>
      <c r="D949" s="165" t="s">
        <v>2554</v>
      </c>
      <c r="E949" s="165" t="s">
        <v>9840</v>
      </c>
      <c r="F949" s="165" t="s">
        <v>1205</v>
      </c>
      <c r="G949" s="165" t="s">
        <v>2563</v>
      </c>
      <c r="H949" s="165" t="s">
        <v>9845</v>
      </c>
    </row>
    <row r="950" spans="1:8" x14ac:dyDescent="0.25">
      <c r="A950" s="164" t="str">
        <f t="shared" si="14"/>
        <v>Alaotra MangoroAnosibe-An'alaAmbalaomby</v>
      </c>
      <c r="B950" s="165" t="s">
        <v>2421</v>
      </c>
      <c r="C950" s="165" t="s">
        <v>9766</v>
      </c>
      <c r="D950" s="165" t="s">
        <v>2554</v>
      </c>
      <c r="E950" s="165" t="s">
        <v>9840</v>
      </c>
      <c r="F950" s="165" t="s">
        <v>1205</v>
      </c>
      <c r="G950" s="165" t="s">
        <v>2565</v>
      </c>
      <c r="H950" s="165" t="s">
        <v>9846</v>
      </c>
    </row>
    <row r="951" spans="1:8" x14ac:dyDescent="0.25">
      <c r="A951" s="164" t="str">
        <f t="shared" si="14"/>
        <v>Alaotra MangoroAnosibe-An'alaNiarovana Marosampanana</v>
      </c>
      <c r="B951" s="165" t="s">
        <v>2421</v>
      </c>
      <c r="C951" s="165" t="s">
        <v>9766</v>
      </c>
      <c r="D951" s="165" t="s">
        <v>2554</v>
      </c>
      <c r="E951" s="165" t="s">
        <v>9840</v>
      </c>
      <c r="F951" s="165" t="s">
        <v>1205</v>
      </c>
      <c r="G951" s="165" t="s">
        <v>2567</v>
      </c>
      <c r="H951" s="165" t="s">
        <v>9847</v>
      </c>
    </row>
    <row r="952" spans="1:8" x14ac:dyDescent="0.25">
      <c r="A952" s="164" t="str">
        <f t="shared" si="14"/>
        <v>Alaotra MangoroAnosibe-An'alaTsaravinany</v>
      </c>
      <c r="B952" s="165" t="s">
        <v>2421</v>
      </c>
      <c r="C952" s="165" t="s">
        <v>9766</v>
      </c>
      <c r="D952" s="165" t="s">
        <v>2554</v>
      </c>
      <c r="E952" s="165" t="s">
        <v>9840</v>
      </c>
      <c r="F952" s="165" t="s">
        <v>1205</v>
      </c>
      <c r="G952" s="165" t="s">
        <v>998</v>
      </c>
      <c r="H952" s="165" t="s">
        <v>9848</v>
      </c>
    </row>
    <row r="953" spans="1:8" x14ac:dyDescent="0.25">
      <c r="A953" s="164" t="str">
        <f t="shared" si="14"/>
        <v>Alaotra MangoroAnosibe-An'alaLongozabe</v>
      </c>
      <c r="B953" s="165" t="s">
        <v>2421</v>
      </c>
      <c r="C953" s="165" t="s">
        <v>9766</v>
      </c>
      <c r="D953" s="165" t="s">
        <v>2554</v>
      </c>
      <c r="E953" s="165" t="s">
        <v>9840</v>
      </c>
      <c r="F953" s="165" t="s">
        <v>1205</v>
      </c>
      <c r="G953" s="165" t="s">
        <v>2570</v>
      </c>
      <c r="H953" s="165" t="s">
        <v>9849</v>
      </c>
    </row>
    <row r="954" spans="1:8" x14ac:dyDescent="0.25">
      <c r="A954" s="164" t="str">
        <f t="shared" si="14"/>
        <v>Alaotra MangoroAnosibe-An'alaAmbatoharanana</v>
      </c>
      <c r="B954" s="165" t="s">
        <v>2421</v>
      </c>
      <c r="C954" s="165" t="s">
        <v>9766</v>
      </c>
      <c r="D954" s="165" t="s">
        <v>2554</v>
      </c>
      <c r="E954" s="165" t="s">
        <v>9840</v>
      </c>
      <c r="F954" s="165" t="s">
        <v>1205</v>
      </c>
      <c r="G954" s="165" t="s">
        <v>2304</v>
      </c>
      <c r="H954" s="165" t="s">
        <v>9850</v>
      </c>
    </row>
    <row r="955" spans="1:8" x14ac:dyDescent="0.25">
      <c r="A955" s="164" t="str">
        <f t="shared" si="14"/>
        <v>BoenyMahajanga IMahajanga</v>
      </c>
      <c r="B955" s="165" t="s">
        <v>2313</v>
      </c>
      <c r="C955" s="165" t="s">
        <v>9705</v>
      </c>
      <c r="D955" s="165" t="s">
        <v>2574</v>
      </c>
      <c r="E955" s="165" t="s">
        <v>9851</v>
      </c>
      <c r="F955" s="165" t="s">
        <v>1205</v>
      </c>
      <c r="G955" s="165" t="s">
        <v>2575</v>
      </c>
      <c r="H955" s="165" t="s">
        <v>9852</v>
      </c>
    </row>
    <row r="956" spans="1:8" x14ac:dyDescent="0.25">
      <c r="A956" s="164" t="str">
        <f t="shared" si="14"/>
        <v>BoenyMahajanga IMahabibo</v>
      </c>
      <c r="B956" s="165" t="s">
        <v>2313</v>
      </c>
      <c r="C956" s="165" t="s">
        <v>9705</v>
      </c>
      <c r="D956" s="165" t="s">
        <v>2574</v>
      </c>
      <c r="E956" s="165" t="s">
        <v>9851</v>
      </c>
      <c r="F956" s="165" t="s">
        <v>1205</v>
      </c>
      <c r="G956" s="165" t="s">
        <v>2577</v>
      </c>
      <c r="H956" s="165" t="s">
        <v>9853</v>
      </c>
    </row>
    <row r="957" spans="1:8" x14ac:dyDescent="0.25">
      <c r="A957" s="164" t="str">
        <f t="shared" si="14"/>
        <v>BoenySoalalaSoalala</v>
      </c>
      <c r="B957" s="165" t="s">
        <v>2313</v>
      </c>
      <c r="C957" s="165" t="s">
        <v>9705</v>
      </c>
      <c r="D957" s="165" t="s">
        <v>2580</v>
      </c>
      <c r="E957" s="165" t="s">
        <v>9854</v>
      </c>
      <c r="F957" s="165" t="s">
        <v>1205</v>
      </c>
      <c r="G957" s="165" t="s">
        <v>2580</v>
      </c>
      <c r="H957" s="165" t="s">
        <v>9855</v>
      </c>
    </row>
    <row r="958" spans="1:8" x14ac:dyDescent="0.25">
      <c r="A958" s="164" t="str">
        <f t="shared" si="14"/>
        <v>BoenySoalalaAmbohipaky</v>
      </c>
      <c r="B958" s="165" t="s">
        <v>2313</v>
      </c>
      <c r="C958" s="165" t="s">
        <v>9705</v>
      </c>
      <c r="D958" s="165" t="s">
        <v>2580</v>
      </c>
      <c r="E958" s="165" t="s">
        <v>9854</v>
      </c>
      <c r="F958" s="165" t="s">
        <v>1205</v>
      </c>
      <c r="G958" s="165" t="s">
        <v>2582</v>
      </c>
      <c r="H958" s="165" t="s">
        <v>9856</v>
      </c>
    </row>
    <row r="959" spans="1:8" x14ac:dyDescent="0.25">
      <c r="A959" s="164" t="str">
        <f t="shared" si="14"/>
        <v>BoenySoalalaAndranomavo</v>
      </c>
      <c r="B959" s="165" t="s">
        <v>2313</v>
      </c>
      <c r="C959" s="165" t="s">
        <v>9705</v>
      </c>
      <c r="D959" s="165" t="s">
        <v>2580</v>
      </c>
      <c r="E959" s="165" t="s">
        <v>9854</v>
      </c>
      <c r="F959" s="165" t="s">
        <v>1205</v>
      </c>
      <c r="G959" s="165" t="s">
        <v>561</v>
      </c>
      <c r="H959" s="165" t="s">
        <v>9857</v>
      </c>
    </row>
    <row r="960" spans="1:8" x14ac:dyDescent="0.25">
      <c r="A960" s="164" t="str">
        <f t="shared" si="14"/>
        <v>BoenyAmbato BoeniAmbato Ambarimay</v>
      </c>
      <c r="B960" s="165" t="s">
        <v>2313</v>
      </c>
      <c r="C960" s="165" t="s">
        <v>9705</v>
      </c>
      <c r="D960" s="165" t="s">
        <v>2315</v>
      </c>
      <c r="E960" s="165" t="s">
        <v>9706</v>
      </c>
      <c r="F960" s="165" t="s">
        <v>1205</v>
      </c>
      <c r="G960" s="165" t="s">
        <v>2585</v>
      </c>
      <c r="H960" s="165" t="s">
        <v>9858</v>
      </c>
    </row>
    <row r="961" spans="1:8" x14ac:dyDescent="0.25">
      <c r="A961" s="164" t="str">
        <f t="shared" si="14"/>
        <v>BoenyAmbato BoeniAnkijabe</v>
      </c>
      <c r="B961" s="165" t="s">
        <v>2313</v>
      </c>
      <c r="C961" s="165" t="s">
        <v>9705</v>
      </c>
      <c r="D961" s="165" t="s">
        <v>2315</v>
      </c>
      <c r="E961" s="165" t="s">
        <v>9706</v>
      </c>
      <c r="F961" s="165" t="s">
        <v>1205</v>
      </c>
      <c r="G961" s="165" t="s">
        <v>2587</v>
      </c>
      <c r="H961" s="165" t="s">
        <v>9859</v>
      </c>
    </row>
    <row r="962" spans="1:8" x14ac:dyDescent="0.25">
      <c r="A962" s="164" t="str">
        <f t="shared" si="14"/>
        <v>BoenyAmbato BoeniTsaramandroso</v>
      </c>
      <c r="B962" s="165" t="s">
        <v>2313</v>
      </c>
      <c r="C962" s="165" t="s">
        <v>9705</v>
      </c>
      <c r="D962" s="165" t="s">
        <v>2315</v>
      </c>
      <c r="E962" s="165" t="s">
        <v>9706</v>
      </c>
      <c r="F962" s="165" t="s">
        <v>1205</v>
      </c>
      <c r="G962" s="165" t="s">
        <v>2589</v>
      </c>
      <c r="H962" s="165" t="s">
        <v>9860</v>
      </c>
    </row>
    <row r="963" spans="1:8" x14ac:dyDescent="0.25">
      <c r="A963" s="164" t="str">
        <f t="shared" ref="A963:A1026" si="15">B963&amp;D963&amp;G963</f>
        <v>BoenyAmbato BoeniAmbondromamy</v>
      </c>
      <c r="B963" s="165" t="s">
        <v>2313</v>
      </c>
      <c r="C963" s="165" t="s">
        <v>9705</v>
      </c>
      <c r="D963" s="165" t="s">
        <v>2315</v>
      </c>
      <c r="E963" s="165" t="s">
        <v>9706</v>
      </c>
      <c r="F963" s="165" t="s">
        <v>1205</v>
      </c>
      <c r="G963" s="165" t="s">
        <v>2591</v>
      </c>
      <c r="H963" s="165" t="s">
        <v>9861</v>
      </c>
    </row>
    <row r="964" spans="1:8" x14ac:dyDescent="0.25">
      <c r="A964" s="164" t="str">
        <f t="shared" si="15"/>
        <v>BoenyAmbato BoeniAnkirihitra</v>
      </c>
      <c r="B964" s="165" t="s">
        <v>2313</v>
      </c>
      <c r="C964" s="165" t="s">
        <v>9705</v>
      </c>
      <c r="D964" s="165" t="s">
        <v>2315</v>
      </c>
      <c r="E964" s="165" t="s">
        <v>9706</v>
      </c>
      <c r="F964" s="165" t="s">
        <v>1205</v>
      </c>
      <c r="G964" s="165" t="s">
        <v>2593</v>
      </c>
      <c r="H964" s="165" t="s">
        <v>9862</v>
      </c>
    </row>
    <row r="965" spans="1:8" x14ac:dyDescent="0.25">
      <c r="A965" s="164" t="str">
        <f t="shared" si="15"/>
        <v>BoenyAmbato BoeniAndranomamy</v>
      </c>
      <c r="B965" s="165" t="s">
        <v>2313</v>
      </c>
      <c r="C965" s="165" t="s">
        <v>9705</v>
      </c>
      <c r="D965" s="165" t="s">
        <v>2315</v>
      </c>
      <c r="E965" s="165" t="s">
        <v>9706</v>
      </c>
      <c r="F965" s="165" t="s">
        <v>1205</v>
      </c>
      <c r="G965" s="165" t="s">
        <v>2595</v>
      </c>
      <c r="H965" s="165" t="s">
        <v>9863</v>
      </c>
    </row>
    <row r="966" spans="1:8" x14ac:dyDescent="0.25">
      <c r="A966" s="164" t="str">
        <f t="shared" si="15"/>
        <v>BoenyAmbato BoeniManerinerina</v>
      </c>
      <c r="B966" s="165" t="s">
        <v>2313</v>
      </c>
      <c r="C966" s="165" t="s">
        <v>9705</v>
      </c>
      <c r="D966" s="165" t="s">
        <v>2315</v>
      </c>
      <c r="E966" s="165" t="s">
        <v>9706</v>
      </c>
      <c r="F966" s="165" t="s">
        <v>1205</v>
      </c>
      <c r="G966" s="165" t="s">
        <v>2597</v>
      </c>
      <c r="H966" s="165" t="s">
        <v>9864</v>
      </c>
    </row>
    <row r="967" spans="1:8" x14ac:dyDescent="0.25">
      <c r="A967" s="164" t="str">
        <f t="shared" si="15"/>
        <v>BoenyAmbato BoeniSitampiky</v>
      </c>
      <c r="B967" s="165" t="s">
        <v>2313</v>
      </c>
      <c r="C967" s="165" t="s">
        <v>9705</v>
      </c>
      <c r="D967" s="165" t="s">
        <v>2315</v>
      </c>
      <c r="E967" s="165" t="s">
        <v>9706</v>
      </c>
      <c r="F967" s="165" t="s">
        <v>1205</v>
      </c>
      <c r="G967" s="165" t="s">
        <v>2599</v>
      </c>
      <c r="H967" s="165" t="s">
        <v>9865</v>
      </c>
    </row>
    <row r="968" spans="1:8" x14ac:dyDescent="0.25">
      <c r="A968" s="164" t="str">
        <f t="shared" si="15"/>
        <v>BoenyMarovoayMarovoay Ville</v>
      </c>
      <c r="B968" s="165" t="s">
        <v>2313</v>
      </c>
      <c r="C968" s="165" t="s">
        <v>9705</v>
      </c>
      <c r="D968" s="165" t="s">
        <v>2602</v>
      </c>
      <c r="E968" s="165" t="s">
        <v>9866</v>
      </c>
      <c r="F968" s="165" t="s">
        <v>1205</v>
      </c>
      <c r="G968" s="165" t="s">
        <v>2603</v>
      </c>
      <c r="H968" s="165" t="s">
        <v>9867</v>
      </c>
    </row>
    <row r="969" spans="1:8" x14ac:dyDescent="0.25">
      <c r="A969" s="164" t="str">
        <f t="shared" si="15"/>
        <v>BoenyMarovoayMarovoay Banlieue</v>
      </c>
      <c r="B969" s="165" t="s">
        <v>2313</v>
      </c>
      <c r="C969" s="165" t="s">
        <v>9705</v>
      </c>
      <c r="D969" s="165" t="s">
        <v>2602</v>
      </c>
      <c r="E969" s="165" t="s">
        <v>9866</v>
      </c>
      <c r="F969" s="165" t="s">
        <v>1205</v>
      </c>
      <c r="G969" s="165" t="s">
        <v>2605</v>
      </c>
      <c r="H969" s="165" t="s">
        <v>9868</v>
      </c>
    </row>
    <row r="970" spans="1:8" x14ac:dyDescent="0.25">
      <c r="A970" s="164" t="str">
        <f t="shared" si="15"/>
        <v>BoenyMarovoayAntanambao Andranolava</v>
      </c>
      <c r="B970" s="165" t="s">
        <v>2313</v>
      </c>
      <c r="C970" s="165" t="s">
        <v>9705</v>
      </c>
      <c r="D970" s="165" t="s">
        <v>2602</v>
      </c>
      <c r="E970" s="165" t="s">
        <v>9866</v>
      </c>
      <c r="F970" s="165" t="s">
        <v>1205</v>
      </c>
      <c r="G970" s="165" t="s">
        <v>2607</v>
      </c>
      <c r="H970" s="165" t="s">
        <v>9869</v>
      </c>
    </row>
    <row r="971" spans="1:8" x14ac:dyDescent="0.25">
      <c r="A971" s="164" t="str">
        <f t="shared" si="15"/>
        <v>BoenyMarovoayAnosinalainolona</v>
      </c>
      <c r="B971" s="165" t="s">
        <v>2313</v>
      </c>
      <c r="C971" s="165" t="s">
        <v>9705</v>
      </c>
      <c r="D971" s="165" t="s">
        <v>2602</v>
      </c>
      <c r="E971" s="165" t="s">
        <v>9866</v>
      </c>
      <c r="F971" s="165" t="s">
        <v>1205</v>
      </c>
      <c r="G971" s="165" t="s">
        <v>2609</v>
      </c>
      <c r="H971" s="165" t="s">
        <v>9870</v>
      </c>
    </row>
    <row r="972" spans="1:8" x14ac:dyDescent="0.25">
      <c r="A972" s="164" t="str">
        <f t="shared" si="15"/>
        <v>BoenyMarovoayAmbolomoty</v>
      </c>
      <c r="B972" s="165" t="s">
        <v>2313</v>
      </c>
      <c r="C972" s="165" t="s">
        <v>9705</v>
      </c>
      <c r="D972" s="165" t="s">
        <v>2602</v>
      </c>
      <c r="E972" s="165" t="s">
        <v>9866</v>
      </c>
      <c r="F972" s="165" t="s">
        <v>1205</v>
      </c>
      <c r="G972" s="165" t="s">
        <v>2611</v>
      </c>
      <c r="H972" s="165" t="s">
        <v>9871</v>
      </c>
    </row>
    <row r="973" spans="1:8" x14ac:dyDescent="0.25">
      <c r="A973" s="164" t="str">
        <f t="shared" si="15"/>
        <v>BoenyMarovoayMarovoay</v>
      </c>
      <c r="B973" s="165" t="s">
        <v>2313</v>
      </c>
      <c r="C973" s="165" t="s">
        <v>9705</v>
      </c>
      <c r="D973" s="165" t="s">
        <v>2602</v>
      </c>
      <c r="E973" s="165" t="s">
        <v>9866</v>
      </c>
      <c r="F973" s="165" t="s">
        <v>1205</v>
      </c>
      <c r="G973" s="165" t="s">
        <v>2602</v>
      </c>
      <c r="H973" s="165" t="s">
        <v>9872</v>
      </c>
    </row>
    <row r="974" spans="1:8" x14ac:dyDescent="0.25">
      <c r="A974" s="164" t="str">
        <f t="shared" si="15"/>
        <v>BoenyMarovoayTsararano</v>
      </c>
      <c r="B974" s="165" t="s">
        <v>2313</v>
      </c>
      <c r="C974" s="165" t="s">
        <v>9705</v>
      </c>
      <c r="D974" s="165" t="s">
        <v>2602</v>
      </c>
      <c r="E974" s="165" t="s">
        <v>9866</v>
      </c>
      <c r="F974" s="165" t="s">
        <v>1205</v>
      </c>
      <c r="G974" s="165" t="s">
        <v>2614</v>
      </c>
      <c r="H974" s="165" t="s">
        <v>9873</v>
      </c>
    </row>
    <row r="975" spans="1:8" x14ac:dyDescent="0.25">
      <c r="A975" s="164" t="str">
        <f t="shared" si="15"/>
        <v>BoenyMarovoayAnkazomborona</v>
      </c>
      <c r="B975" s="165" t="s">
        <v>2313</v>
      </c>
      <c r="C975" s="165" t="s">
        <v>9705</v>
      </c>
      <c r="D975" s="165" t="s">
        <v>2602</v>
      </c>
      <c r="E975" s="165" t="s">
        <v>9866</v>
      </c>
      <c r="F975" s="165" t="s">
        <v>1205</v>
      </c>
      <c r="G975" s="165" t="s">
        <v>2616</v>
      </c>
      <c r="H975" s="165" t="s">
        <v>9874</v>
      </c>
    </row>
    <row r="976" spans="1:8" x14ac:dyDescent="0.25">
      <c r="A976" s="164" t="str">
        <f t="shared" si="15"/>
        <v>BoenyMarovoayManaratsandry</v>
      </c>
      <c r="B976" s="165" t="s">
        <v>2313</v>
      </c>
      <c r="C976" s="165" t="s">
        <v>9705</v>
      </c>
      <c r="D976" s="165" t="s">
        <v>2602</v>
      </c>
      <c r="E976" s="165" t="s">
        <v>9866</v>
      </c>
      <c r="F976" s="165" t="s">
        <v>1205</v>
      </c>
      <c r="G976" s="165" t="s">
        <v>2618</v>
      </c>
      <c r="H976" s="165" t="s">
        <v>9875</v>
      </c>
    </row>
    <row r="977" spans="1:8" x14ac:dyDescent="0.25">
      <c r="A977" s="164" t="str">
        <f t="shared" si="15"/>
        <v>BoenyMarovoayAntanimasaka</v>
      </c>
      <c r="B977" s="165" t="s">
        <v>2313</v>
      </c>
      <c r="C977" s="165" t="s">
        <v>9705</v>
      </c>
      <c r="D977" s="165" t="s">
        <v>2602</v>
      </c>
      <c r="E977" s="165" t="s">
        <v>9866</v>
      </c>
      <c r="F977" s="165" t="s">
        <v>1205</v>
      </c>
      <c r="G977" s="165" t="s">
        <v>1578</v>
      </c>
      <c r="H977" s="165" t="s">
        <v>9876</v>
      </c>
    </row>
    <row r="978" spans="1:8" x14ac:dyDescent="0.25">
      <c r="A978" s="164" t="str">
        <f t="shared" si="15"/>
        <v>BoenyMarovoayBemaharivo</v>
      </c>
      <c r="B978" s="165" t="s">
        <v>2313</v>
      </c>
      <c r="C978" s="165" t="s">
        <v>9705</v>
      </c>
      <c r="D978" s="165" t="s">
        <v>2602</v>
      </c>
      <c r="E978" s="165" t="s">
        <v>9866</v>
      </c>
      <c r="F978" s="165" t="s">
        <v>1205</v>
      </c>
      <c r="G978" s="165" t="s">
        <v>2621</v>
      </c>
      <c r="H978" s="165" t="s">
        <v>9877</v>
      </c>
    </row>
    <row r="979" spans="1:8" x14ac:dyDescent="0.25">
      <c r="A979" s="164" t="str">
        <f t="shared" si="15"/>
        <v>BoenyMarovoayAnkaraobato</v>
      </c>
      <c r="B979" s="165" t="s">
        <v>2313</v>
      </c>
      <c r="C979" s="165" t="s">
        <v>9705</v>
      </c>
      <c r="D979" s="165" t="s">
        <v>2602</v>
      </c>
      <c r="E979" s="165" t="s">
        <v>9866</v>
      </c>
      <c r="F979" s="165" t="s">
        <v>1205</v>
      </c>
      <c r="G979" s="165" t="s">
        <v>1488</v>
      </c>
      <c r="H979" s="165" t="s">
        <v>9878</v>
      </c>
    </row>
    <row r="980" spans="1:8" x14ac:dyDescent="0.25">
      <c r="A980" s="164" t="str">
        <f t="shared" si="15"/>
        <v>BoenyMitsinjoMitsinjo</v>
      </c>
      <c r="B980" s="165" t="s">
        <v>2313</v>
      </c>
      <c r="C980" s="165" t="s">
        <v>9705</v>
      </c>
      <c r="D980" s="165" t="s">
        <v>2625</v>
      </c>
      <c r="E980" s="165" t="s">
        <v>9879</v>
      </c>
      <c r="F980" s="165" t="s">
        <v>1205</v>
      </c>
      <c r="G980" s="165" t="s">
        <v>2625</v>
      </c>
      <c r="H980" s="165" t="s">
        <v>9880</v>
      </c>
    </row>
    <row r="981" spans="1:8" x14ac:dyDescent="0.25">
      <c r="A981" s="164" t="str">
        <f t="shared" si="15"/>
        <v>BoenyMitsinjoAntseza</v>
      </c>
      <c r="B981" s="165" t="s">
        <v>2313</v>
      </c>
      <c r="C981" s="165" t="s">
        <v>9705</v>
      </c>
      <c r="D981" s="165" t="s">
        <v>2625</v>
      </c>
      <c r="E981" s="165" t="s">
        <v>9879</v>
      </c>
      <c r="F981" s="165" t="s">
        <v>1205</v>
      </c>
      <c r="G981" s="165" t="s">
        <v>2627</v>
      </c>
      <c r="H981" s="165" t="s">
        <v>9881</v>
      </c>
    </row>
    <row r="982" spans="1:8" x14ac:dyDescent="0.25">
      <c r="A982" s="164" t="str">
        <f t="shared" si="15"/>
        <v>BoenyMitsinjoAntongomena Bevary</v>
      </c>
      <c r="B982" s="165" t="s">
        <v>2313</v>
      </c>
      <c r="C982" s="165" t="s">
        <v>9705</v>
      </c>
      <c r="D982" s="165" t="s">
        <v>2625</v>
      </c>
      <c r="E982" s="165" t="s">
        <v>9879</v>
      </c>
      <c r="F982" s="165" t="s">
        <v>1205</v>
      </c>
      <c r="G982" s="165" t="s">
        <v>2629</v>
      </c>
      <c r="H982" s="165" t="s">
        <v>9882</v>
      </c>
    </row>
    <row r="983" spans="1:8" x14ac:dyDescent="0.25">
      <c r="A983" s="164" t="str">
        <f t="shared" si="15"/>
        <v>BoenyMitsinjoMatsakabanja</v>
      </c>
      <c r="B983" s="165" t="s">
        <v>2313</v>
      </c>
      <c r="C983" s="165" t="s">
        <v>9705</v>
      </c>
      <c r="D983" s="165" t="s">
        <v>2625</v>
      </c>
      <c r="E983" s="165" t="s">
        <v>9879</v>
      </c>
      <c r="F983" s="165" t="s">
        <v>1205</v>
      </c>
      <c r="G983" s="165" t="s">
        <v>2631</v>
      </c>
      <c r="H983" s="165" t="s">
        <v>9883</v>
      </c>
    </row>
    <row r="984" spans="1:8" x14ac:dyDescent="0.25">
      <c r="A984" s="164" t="str">
        <f t="shared" si="15"/>
        <v>BoenyMitsinjoKatsepy</v>
      </c>
      <c r="B984" s="165" t="s">
        <v>2313</v>
      </c>
      <c r="C984" s="165" t="s">
        <v>9705</v>
      </c>
      <c r="D984" s="165" t="s">
        <v>2625</v>
      </c>
      <c r="E984" s="165" t="s">
        <v>9879</v>
      </c>
      <c r="F984" s="165" t="s">
        <v>1205</v>
      </c>
      <c r="G984" s="165" t="s">
        <v>2633</v>
      </c>
      <c r="H984" s="165" t="s">
        <v>9884</v>
      </c>
    </row>
    <row r="985" spans="1:8" x14ac:dyDescent="0.25">
      <c r="A985" s="164" t="str">
        <f t="shared" si="15"/>
        <v>BoenyMitsinjoBekipay</v>
      </c>
      <c r="B985" s="165" t="s">
        <v>2313</v>
      </c>
      <c r="C985" s="165" t="s">
        <v>9705</v>
      </c>
      <c r="D985" s="165" t="s">
        <v>2625</v>
      </c>
      <c r="E985" s="165" t="s">
        <v>9879</v>
      </c>
      <c r="F985" s="165" t="s">
        <v>1205</v>
      </c>
      <c r="G985" s="165" t="s">
        <v>2635</v>
      </c>
      <c r="H985" s="165" t="s">
        <v>9885</v>
      </c>
    </row>
    <row r="986" spans="1:8" x14ac:dyDescent="0.25">
      <c r="A986" s="164" t="str">
        <f t="shared" si="15"/>
        <v>BoenyMitsinjoAmbarimaninga</v>
      </c>
      <c r="B986" s="165" t="s">
        <v>2313</v>
      </c>
      <c r="C986" s="165" t="s">
        <v>9705</v>
      </c>
      <c r="D986" s="165" t="s">
        <v>2625</v>
      </c>
      <c r="E986" s="165" t="s">
        <v>9879</v>
      </c>
      <c r="F986" s="165" t="s">
        <v>1205</v>
      </c>
      <c r="G986" s="165" t="s">
        <v>2637</v>
      </c>
      <c r="H986" s="165" t="s">
        <v>9886</v>
      </c>
    </row>
    <row r="987" spans="1:8" x14ac:dyDescent="0.25">
      <c r="A987" s="164" t="str">
        <f t="shared" si="15"/>
        <v>BoenyMahajanga IIBelobaka</v>
      </c>
      <c r="B987" s="165" t="s">
        <v>2313</v>
      </c>
      <c r="C987" s="165" t="s">
        <v>9705</v>
      </c>
      <c r="D987" s="165" t="s">
        <v>2640</v>
      </c>
      <c r="E987" s="165" t="s">
        <v>9887</v>
      </c>
      <c r="F987" s="165" t="s">
        <v>1205</v>
      </c>
      <c r="G987" s="165" t="s">
        <v>1803</v>
      </c>
      <c r="H987" s="165" t="s">
        <v>9888</v>
      </c>
    </row>
    <row r="988" spans="1:8" x14ac:dyDescent="0.25">
      <c r="A988" s="164" t="str">
        <f t="shared" si="15"/>
        <v>BoenyMahajanga IIBoanamary</v>
      </c>
      <c r="B988" s="165" t="s">
        <v>2313</v>
      </c>
      <c r="C988" s="165" t="s">
        <v>9705</v>
      </c>
      <c r="D988" s="165" t="s">
        <v>2640</v>
      </c>
      <c r="E988" s="165" t="s">
        <v>9887</v>
      </c>
      <c r="F988" s="165" t="s">
        <v>1205</v>
      </c>
      <c r="G988" s="165" t="s">
        <v>2642</v>
      </c>
      <c r="H988" s="165" t="s">
        <v>9889</v>
      </c>
    </row>
    <row r="989" spans="1:8" x14ac:dyDescent="0.25">
      <c r="A989" s="164" t="str">
        <f t="shared" si="15"/>
        <v>BoenyMahajanga IIAmbalakida</v>
      </c>
      <c r="B989" s="165" t="s">
        <v>2313</v>
      </c>
      <c r="C989" s="165" t="s">
        <v>9705</v>
      </c>
      <c r="D989" s="165" t="s">
        <v>2640</v>
      </c>
      <c r="E989" s="165" t="s">
        <v>9887</v>
      </c>
      <c r="F989" s="165" t="s">
        <v>1205</v>
      </c>
      <c r="G989" s="165" t="s">
        <v>2644</v>
      </c>
      <c r="H989" s="165" t="s">
        <v>9890</v>
      </c>
    </row>
    <row r="990" spans="1:8" x14ac:dyDescent="0.25">
      <c r="A990" s="164" t="str">
        <f t="shared" si="15"/>
        <v>BoenyMahajanga IIBetsako</v>
      </c>
      <c r="B990" s="165" t="s">
        <v>2313</v>
      </c>
      <c r="C990" s="165" t="s">
        <v>9705</v>
      </c>
      <c r="D990" s="165" t="s">
        <v>2640</v>
      </c>
      <c r="E990" s="165" t="s">
        <v>9887</v>
      </c>
      <c r="F990" s="165" t="s">
        <v>1205</v>
      </c>
      <c r="G990" s="165" t="s">
        <v>2646</v>
      </c>
      <c r="H990" s="165" t="s">
        <v>9891</v>
      </c>
    </row>
    <row r="991" spans="1:8" x14ac:dyDescent="0.25">
      <c r="A991" s="164" t="str">
        <f t="shared" si="15"/>
        <v>BoenyMahajanga IIMariarano</v>
      </c>
      <c r="B991" s="165" t="s">
        <v>2313</v>
      </c>
      <c r="C991" s="165" t="s">
        <v>9705</v>
      </c>
      <c r="D991" s="165" t="s">
        <v>2640</v>
      </c>
      <c r="E991" s="165" t="s">
        <v>9887</v>
      </c>
      <c r="F991" s="165" t="s">
        <v>1205</v>
      </c>
      <c r="G991" s="165" t="s">
        <v>2648</v>
      </c>
      <c r="H991" s="165" t="s">
        <v>9892</v>
      </c>
    </row>
    <row r="992" spans="1:8" x14ac:dyDescent="0.25">
      <c r="A992" s="164" t="str">
        <f t="shared" si="15"/>
        <v>BoenyMahajanga IIBekobay</v>
      </c>
      <c r="B992" s="165" t="s">
        <v>2313</v>
      </c>
      <c r="C992" s="165" t="s">
        <v>9705</v>
      </c>
      <c r="D992" s="165" t="s">
        <v>2640</v>
      </c>
      <c r="E992" s="165" t="s">
        <v>9887</v>
      </c>
      <c r="F992" s="165" t="s">
        <v>1205</v>
      </c>
      <c r="G992" s="165" t="s">
        <v>2650</v>
      </c>
      <c r="H992" s="165" t="s">
        <v>9893</v>
      </c>
    </row>
    <row r="993" spans="1:8" x14ac:dyDescent="0.25">
      <c r="A993" s="164" t="str">
        <f t="shared" si="15"/>
        <v>BoenyMahajanga IIAndranoboka</v>
      </c>
      <c r="B993" s="165" t="s">
        <v>2313</v>
      </c>
      <c r="C993" s="165" t="s">
        <v>9705</v>
      </c>
      <c r="D993" s="165" t="s">
        <v>2640</v>
      </c>
      <c r="E993" s="165" t="s">
        <v>9887</v>
      </c>
      <c r="F993" s="165" t="s">
        <v>1205</v>
      </c>
      <c r="G993" s="165" t="s">
        <v>2652</v>
      </c>
      <c r="H993" s="165" t="s">
        <v>9894</v>
      </c>
    </row>
    <row r="994" spans="1:8" x14ac:dyDescent="0.25">
      <c r="A994" s="164" t="str">
        <f t="shared" si="15"/>
        <v>BoenyMahajanga IIMahajamba Usine</v>
      </c>
      <c r="B994" s="165" t="s">
        <v>2313</v>
      </c>
      <c r="C994" s="165" t="s">
        <v>9705</v>
      </c>
      <c r="D994" s="165" t="s">
        <v>2640</v>
      </c>
      <c r="E994" s="165" t="s">
        <v>9887</v>
      </c>
      <c r="F994" s="165" t="s">
        <v>1205</v>
      </c>
      <c r="G994" s="165" t="s">
        <v>2654</v>
      </c>
      <c r="H994" s="165" t="s">
        <v>9895</v>
      </c>
    </row>
    <row r="995" spans="1:8" x14ac:dyDescent="0.25">
      <c r="A995" s="164" t="str">
        <f t="shared" si="15"/>
        <v>BoenyMahajanga IIAmbalabe Befanjava</v>
      </c>
      <c r="B995" s="165" t="s">
        <v>2313</v>
      </c>
      <c r="C995" s="165" t="s">
        <v>9705</v>
      </c>
      <c r="D995" s="165" t="s">
        <v>2640</v>
      </c>
      <c r="E995" s="165" t="s">
        <v>9887</v>
      </c>
      <c r="F995" s="165" t="s">
        <v>1205</v>
      </c>
      <c r="G995" s="165" t="s">
        <v>2656</v>
      </c>
      <c r="H995" s="165" t="s">
        <v>9896</v>
      </c>
    </row>
    <row r="996" spans="1:8" x14ac:dyDescent="0.25">
      <c r="A996" s="164" t="str">
        <f t="shared" si="15"/>
        <v>SofiaPort-Berge (Boriziny-Vaovao)Port Berge</v>
      </c>
      <c r="B996" s="165" t="s">
        <v>2323</v>
      </c>
      <c r="C996" s="165" t="s">
        <v>9710</v>
      </c>
      <c r="D996" s="165" t="s">
        <v>2325</v>
      </c>
      <c r="E996" s="165" t="s">
        <v>9711</v>
      </c>
      <c r="F996" s="165" t="s">
        <v>1205</v>
      </c>
      <c r="G996" s="165" t="s">
        <v>2658</v>
      </c>
      <c r="H996" s="165" t="s">
        <v>9897</v>
      </c>
    </row>
    <row r="997" spans="1:8" x14ac:dyDescent="0.25">
      <c r="A997" s="164" t="str">
        <f t="shared" si="15"/>
        <v>SofiaPort-Berge (Boriziny-Vaovao)Ambanjabe</v>
      </c>
      <c r="B997" s="165" t="s">
        <v>2323</v>
      </c>
      <c r="C997" s="165" t="s">
        <v>9710</v>
      </c>
      <c r="D997" s="165" t="s">
        <v>2325</v>
      </c>
      <c r="E997" s="165" t="s">
        <v>9711</v>
      </c>
      <c r="F997" s="165" t="s">
        <v>1205</v>
      </c>
      <c r="G997" s="165" t="s">
        <v>2660</v>
      </c>
      <c r="H997" s="165" t="s">
        <v>9898</v>
      </c>
    </row>
    <row r="998" spans="1:8" x14ac:dyDescent="0.25">
      <c r="A998" s="164" t="str">
        <f t="shared" si="15"/>
        <v>SofiaPort-Berge (Boriziny-Vaovao)Tsaratanana I</v>
      </c>
      <c r="B998" s="165" t="s">
        <v>2323</v>
      </c>
      <c r="C998" s="165" t="s">
        <v>9710</v>
      </c>
      <c r="D998" s="165" t="s">
        <v>2325</v>
      </c>
      <c r="E998" s="165" t="s">
        <v>9711</v>
      </c>
      <c r="F998" s="165" t="s">
        <v>1205</v>
      </c>
      <c r="G998" s="165" t="s">
        <v>2662</v>
      </c>
      <c r="H998" s="165" t="s">
        <v>9899</v>
      </c>
    </row>
    <row r="999" spans="1:8" x14ac:dyDescent="0.25">
      <c r="A999" s="164" t="str">
        <f t="shared" si="15"/>
        <v>SofiaPort-Berge (Boriziny-Vaovao)Tsarahasina</v>
      </c>
      <c r="B999" s="165" t="s">
        <v>2323</v>
      </c>
      <c r="C999" s="165" t="s">
        <v>9710</v>
      </c>
      <c r="D999" s="165" t="s">
        <v>2325</v>
      </c>
      <c r="E999" s="165" t="s">
        <v>9711</v>
      </c>
      <c r="F999" s="165" t="s">
        <v>1205</v>
      </c>
      <c r="G999" s="165" t="s">
        <v>2664</v>
      </c>
      <c r="H999" s="165" t="s">
        <v>9900</v>
      </c>
    </row>
    <row r="1000" spans="1:8" x14ac:dyDescent="0.25">
      <c r="A1000" s="164" t="str">
        <f t="shared" si="15"/>
        <v>SofiaPort-Berge (Boriziny-Vaovao)Tsiningia</v>
      </c>
      <c r="B1000" s="165" t="s">
        <v>2323</v>
      </c>
      <c r="C1000" s="165" t="s">
        <v>9710</v>
      </c>
      <c r="D1000" s="165" t="s">
        <v>2325</v>
      </c>
      <c r="E1000" s="165" t="s">
        <v>9711</v>
      </c>
      <c r="F1000" s="165" t="s">
        <v>1205</v>
      </c>
      <c r="G1000" s="165" t="s">
        <v>2666</v>
      </c>
      <c r="H1000" s="165" t="s">
        <v>9901</v>
      </c>
    </row>
    <row r="1001" spans="1:8" x14ac:dyDescent="0.25">
      <c r="A1001" s="164" t="str">
        <f t="shared" si="15"/>
        <v>SofiaPort-Berge (Boriziny-Vaovao)Ambodisakoana</v>
      </c>
      <c r="B1001" s="165" t="s">
        <v>2323</v>
      </c>
      <c r="C1001" s="165" t="s">
        <v>9710</v>
      </c>
      <c r="D1001" s="165" t="s">
        <v>2325</v>
      </c>
      <c r="E1001" s="165" t="s">
        <v>9711</v>
      </c>
      <c r="F1001" s="165" t="s">
        <v>1205</v>
      </c>
      <c r="G1001" s="165" t="s">
        <v>2668</v>
      </c>
      <c r="H1001" s="165" t="s">
        <v>9902</v>
      </c>
    </row>
    <row r="1002" spans="1:8" x14ac:dyDescent="0.25">
      <c r="A1002" s="164" t="str">
        <f t="shared" si="15"/>
        <v>SofiaPort-Berge (Boriziny-Vaovao)Tsinjomitondraka</v>
      </c>
      <c r="B1002" s="165" t="s">
        <v>2323</v>
      </c>
      <c r="C1002" s="165" t="s">
        <v>9710</v>
      </c>
      <c r="D1002" s="165" t="s">
        <v>2325</v>
      </c>
      <c r="E1002" s="165" t="s">
        <v>9711</v>
      </c>
      <c r="F1002" s="165" t="s">
        <v>1205</v>
      </c>
      <c r="G1002" s="165" t="s">
        <v>2670</v>
      </c>
      <c r="H1002" s="165" t="s">
        <v>9903</v>
      </c>
    </row>
    <row r="1003" spans="1:8" x14ac:dyDescent="0.25">
      <c r="A1003" s="164" t="str">
        <f t="shared" si="15"/>
        <v>SofiaPort-Berge (Boriziny-Vaovao)Maevaranohely</v>
      </c>
      <c r="B1003" s="165" t="s">
        <v>2323</v>
      </c>
      <c r="C1003" s="165" t="s">
        <v>9710</v>
      </c>
      <c r="D1003" s="165" t="s">
        <v>2325</v>
      </c>
      <c r="E1003" s="165" t="s">
        <v>9711</v>
      </c>
      <c r="F1003" s="165" t="s">
        <v>1205</v>
      </c>
      <c r="G1003" s="165" t="s">
        <v>2672</v>
      </c>
      <c r="H1003" s="165" t="s">
        <v>9904</v>
      </c>
    </row>
    <row r="1004" spans="1:8" x14ac:dyDescent="0.25">
      <c r="A1004" s="164" t="str">
        <f t="shared" si="15"/>
        <v>SofiaPort-Berge (Boriziny-Vaovao)Port Berge II</v>
      </c>
      <c r="B1004" s="165" t="s">
        <v>2323</v>
      </c>
      <c r="C1004" s="165" t="s">
        <v>9710</v>
      </c>
      <c r="D1004" s="165" t="s">
        <v>2325</v>
      </c>
      <c r="E1004" s="165" t="s">
        <v>9711</v>
      </c>
      <c r="F1004" s="165" t="s">
        <v>1205</v>
      </c>
      <c r="G1004" s="165" t="s">
        <v>2674</v>
      </c>
      <c r="H1004" s="165" t="s">
        <v>9905</v>
      </c>
    </row>
    <row r="1005" spans="1:8" x14ac:dyDescent="0.25">
      <c r="A1005" s="164" t="str">
        <f t="shared" si="15"/>
        <v>SofiaMandritsaraMandritsara</v>
      </c>
      <c r="B1005" s="165" t="s">
        <v>2323</v>
      </c>
      <c r="C1005" s="165" t="s">
        <v>9710</v>
      </c>
      <c r="D1005" s="165" t="s">
        <v>1528</v>
      </c>
      <c r="E1005" s="165" t="s">
        <v>9906</v>
      </c>
      <c r="F1005" s="165" t="s">
        <v>1205</v>
      </c>
      <c r="G1005" s="165" t="s">
        <v>1528</v>
      </c>
      <c r="H1005" s="165" t="s">
        <v>9907</v>
      </c>
    </row>
    <row r="1006" spans="1:8" x14ac:dyDescent="0.25">
      <c r="A1006" s="164" t="str">
        <f t="shared" si="15"/>
        <v>SofiaMandritsaraAntanandava</v>
      </c>
      <c r="B1006" s="165" t="s">
        <v>2323</v>
      </c>
      <c r="C1006" s="165" t="s">
        <v>9710</v>
      </c>
      <c r="D1006" s="165" t="s">
        <v>1528</v>
      </c>
      <c r="E1006" s="165" t="s">
        <v>9906</v>
      </c>
      <c r="F1006" s="165" t="s">
        <v>1205</v>
      </c>
      <c r="G1006" s="165" t="s">
        <v>2490</v>
      </c>
      <c r="H1006" s="165" t="s">
        <v>9908</v>
      </c>
    </row>
    <row r="1007" spans="1:8" x14ac:dyDescent="0.25">
      <c r="A1007" s="164" t="str">
        <f t="shared" si="15"/>
        <v>SofiaMandritsaraAntsoha</v>
      </c>
      <c r="B1007" s="165" t="s">
        <v>2323</v>
      </c>
      <c r="C1007" s="165" t="s">
        <v>9710</v>
      </c>
      <c r="D1007" s="165" t="s">
        <v>1528</v>
      </c>
      <c r="E1007" s="165" t="s">
        <v>9906</v>
      </c>
      <c r="F1007" s="165" t="s">
        <v>1205</v>
      </c>
      <c r="G1007" s="165" t="s">
        <v>1132</v>
      </c>
      <c r="H1007" s="165" t="s">
        <v>9909</v>
      </c>
    </row>
    <row r="1008" spans="1:8" x14ac:dyDescent="0.25">
      <c r="A1008" s="164" t="str">
        <f t="shared" si="15"/>
        <v>SofiaMandritsaraTsaratanana</v>
      </c>
      <c r="B1008" s="165" t="s">
        <v>2323</v>
      </c>
      <c r="C1008" s="165" t="s">
        <v>9710</v>
      </c>
      <c r="D1008" s="165" t="s">
        <v>1528</v>
      </c>
      <c r="E1008" s="165" t="s">
        <v>9906</v>
      </c>
      <c r="F1008" s="165" t="s">
        <v>1205</v>
      </c>
      <c r="G1008" s="165" t="s">
        <v>600</v>
      </c>
      <c r="H1008" s="165" t="s">
        <v>9910</v>
      </c>
    </row>
    <row r="1009" spans="1:8" x14ac:dyDescent="0.25">
      <c r="A1009" s="164" t="str">
        <f t="shared" si="15"/>
        <v>SofiaMandritsaraKalandy</v>
      </c>
      <c r="B1009" s="165" t="s">
        <v>2323</v>
      </c>
      <c r="C1009" s="165" t="s">
        <v>9710</v>
      </c>
      <c r="D1009" s="165" t="s">
        <v>1528</v>
      </c>
      <c r="E1009" s="165" t="s">
        <v>9906</v>
      </c>
      <c r="F1009" s="165" t="s">
        <v>1205</v>
      </c>
      <c r="G1009" s="165" t="s">
        <v>2681</v>
      </c>
      <c r="H1009" s="165" t="s">
        <v>9911</v>
      </c>
    </row>
    <row r="1010" spans="1:8" x14ac:dyDescent="0.25">
      <c r="A1010" s="164" t="str">
        <f t="shared" si="15"/>
        <v>SofiaMandritsaraAntsirabe Centre</v>
      </c>
      <c r="B1010" s="165" t="s">
        <v>2323</v>
      </c>
      <c r="C1010" s="165" t="s">
        <v>9710</v>
      </c>
      <c r="D1010" s="165" t="s">
        <v>1528</v>
      </c>
      <c r="E1010" s="165" t="s">
        <v>9906</v>
      </c>
      <c r="F1010" s="165" t="s">
        <v>1205</v>
      </c>
      <c r="G1010" s="165" t="s">
        <v>2683</v>
      </c>
      <c r="H1010" s="165" t="s">
        <v>9912</v>
      </c>
    </row>
    <row r="1011" spans="1:8" x14ac:dyDescent="0.25">
      <c r="A1011" s="164" t="str">
        <f t="shared" si="15"/>
        <v>SofiaMandritsaraAntsiatsiaka</v>
      </c>
      <c r="B1011" s="165" t="s">
        <v>2323</v>
      </c>
      <c r="C1011" s="165" t="s">
        <v>9710</v>
      </c>
      <c r="D1011" s="165" t="s">
        <v>1528</v>
      </c>
      <c r="E1011" s="165" t="s">
        <v>9906</v>
      </c>
      <c r="F1011" s="165" t="s">
        <v>1205</v>
      </c>
      <c r="G1011" s="165" t="s">
        <v>2391</v>
      </c>
      <c r="H1011" s="165" t="s">
        <v>9913</v>
      </c>
    </row>
    <row r="1012" spans="1:8" x14ac:dyDescent="0.25">
      <c r="A1012" s="164" t="str">
        <f t="shared" si="15"/>
        <v>SofiaMandritsaraAmboaboa</v>
      </c>
      <c r="B1012" s="165" t="s">
        <v>2323</v>
      </c>
      <c r="C1012" s="165" t="s">
        <v>9710</v>
      </c>
      <c r="D1012" s="165" t="s">
        <v>1528</v>
      </c>
      <c r="E1012" s="165" t="s">
        <v>9906</v>
      </c>
      <c r="F1012" s="165" t="s">
        <v>1205</v>
      </c>
      <c r="G1012" s="165" t="s">
        <v>2686</v>
      </c>
      <c r="H1012" s="165" t="s">
        <v>9914</v>
      </c>
    </row>
    <row r="1013" spans="1:8" x14ac:dyDescent="0.25">
      <c r="A1013" s="164" t="str">
        <f t="shared" si="15"/>
        <v>SofiaMandritsaraManampaneva</v>
      </c>
      <c r="B1013" s="165" t="s">
        <v>2323</v>
      </c>
      <c r="C1013" s="165" t="s">
        <v>9710</v>
      </c>
      <c r="D1013" s="165" t="s">
        <v>1528</v>
      </c>
      <c r="E1013" s="165" t="s">
        <v>9906</v>
      </c>
      <c r="F1013" s="165" t="s">
        <v>1205</v>
      </c>
      <c r="G1013" s="165" t="s">
        <v>2688</v>
      </c>
      <c r="H1013" s="165" t="s">
        <v>9915</v>
      </c>
    </row>
    <row r="1014" spans="1:8" x14ac:dyDescent="0.25">
      <c r="A1014" s="164" t="str">
        <f t="shared" si="15"/>
        <v>SofiaMandritsaraAmbarikorano</v>
      </c>
      <c r="B1014" s="165" t="s">
        <v>2323</v>
      </c>
      <c r="C1014" s="165" t="s">
        <v>9710</v>
      </c>
      <c r="D1014" s="165" t="s">
        <v>1528</v>
      </c>
      <c r="E1014" s="165" t="s">
        <v>9906</v>
      </c>
      <c r="F1014" s="165" t="s">
        <v>1205</v>
      </c>
      <c r="G1014" s="165" t="s">
        <v>2690</v>
      </c>
      <c r="H1014" s="165" t="s">
        <v>9916</v>
      </c>
    </row>
    <row r="1015" spans="1:8" x14ac:dyDescent="0.25">
      <c r="A1015" s="164" t="str">
        <f t="shared" si="15"/>
        <v>SofiaMandritsaraAndratamarina</v>
      </c>
      <c r="B1015" s="165" t="s">
        <v>2323</v>
      </c>
      <c r="C1015" s="165" t="s">
        <v>9710</v>
      </c>
      <c r="D1015" s="165" t="s">
        <v>1528</v>
      </c>
      <c r="E1015" s="165" t="s">
        <v>9906</v>
      </c>
      <c r="F1015" s="165" t="s">
        <v>1205</v>
      </c>
      <c r="G1015" s="165" t="s">
        <v>2692</v>
      </c>
      <c r="H1015" s="165" t="s">
        <v>9917</v>
      </c>
    </row>
    <row r="1016" spans="1:8" x14ac:dyDescent="0.25">
      <c r="A1016" s="164" t="str">
        <f t="shared" si="15"/>
        <v>SofiaMandritsaraAmbaripaika</v>
      </c>
      <c r="B1016" s="165" t="s">
        <v>2323</v>
      </c>
      <c r="C1016" s="165" t="s">
        <v>9710</v>
      </c>
      <c r="D1016" s="165" t="s">
        <v>1528</v>
      </c>
      <c r="E1016" s="165" t="s">
        <v>9906</v>
      </c>
      <c r="F1016" s="165" t="s">
        <v>1205</v>
      </c>
      <c r="G1016" s="165" t="s">
        <v>2694</v>
      </c>
      <c r="H1016" s="165" t="s">
        <v>9918</v>
      </c>
    </row>
    <row r="1017" spans="1:8" x14ac:dyDescent="0.25">
      <c r="A1017" s="164" t="str">
        <f t="shared" si="15"/>
        <v>SofiaMandritsaraAmbodiamontana Kianga</v>
      </c>
      <c r="B1017" s="165" t="s">
        <v>2323</v>
      </c>
      <c r="C1017" s="165" t="s">
        <v>9710</v>
      </c>
      <c r="D1017" s="165" t="s">
        <v>1528</v>
      </c>
      <c r="E1017" s="165" t="s">
        <v>9906</v>
      </c>
      <c r="F1017" s="165" t="s">
        <v>1205</v>
      </c>
      <c r="G1017" s="165" t="s">
        <v>2696</v>
      </c>
      <c r="H1017" s="165" t="s">
        <v>9919</v>
      </c>
    </row>
    <row r="1018" spans="1:8" x14ac:dyDescent="0.25">
      <c r="A1018" s="164" t="str">
        <f t="shared" si="15"/>
        <v>SofiaMandritsaraAmbalakirajy</v>
      </c>
      <c r="B1018" s="165" t="s">
        <v>2323</v>
      </c>
      <c r="C1018" s="165" t="s">
        <v>9710</v>
      </c>
      <c r="D1018" s="165" t="s">
        <v>1528</v>
      </c>
      <c r="E1018" s="165" t="s">
        <v>9906</v>
      </c>
      <c r="F1018" s="165" t="s">
        <v>1205</v>
      </c>
      <c r="G1018" s="165" t="s">
        <v>2698</v>
      </c>
      <c r="H1018" s="165" t="s">
        <v>9920</v>
      </c>
    </row>
    <row r="1019" spans="1:8" x14ac:dyDescent="0.25">
      <c r="A1019" s="164" t="str">
        <f t="shared" si="15"/>
        <v>SofiaMandritsaraTsarajomoka</v>
      </c>
      <c r="B1019" s="165" t="s">
        <v>2323</v>
      </c>
      <c r="C1019" s="165" t="s">
        <v>9710</v>
      </c>
      <c r="D1019" s="165" t="s">
        <v>1528</v>
      </c>
      <c r="E1019" s="165" t="s">
        <v>9906</v>
      </c>
      <c r="F1019" s="165" t="s">
        <v>1205</v>
      </c>
      <c r="G1019" s="165" t="s">
        <v>2700</v>
      </c>
      <c r="H1019" s="165" t="s">
        <v>9921</v>
      </c>
    </row>
    <row r="1020" spans="1:8" x14ac:dyDescent="0.25">
      <c r="A1020" s="164" t="str">
        <f t="shared" si="15"/>
        <v>SofiaMandritsaraAntsatramidola</v>
      </c>
      <c r="B1020" s="165" t="s">
        <v>2323</v>
      </c>
      <c r="C1020" s="165" t="s">
        <v>9710</v>
      </c>
      <c r="D1020" s="165" t="s">
        <v>1528</v>
      </c>
      <c r="E1020" s="165" t="s">
        <v>9906</v>
      </c>
      <c r="F1020" s="165" t="s">
        <v>1205</v>
      </c>
      <c r="G1020" s="165" t="s">
        <v>2702</v>
      </c>
      <c r="H1020" s="165" t="s">
        <v>9922</v>
      </c>
    </row>
    <row r="1021" spans="1:8" x14ac:dyDescent="0.25">
      <c r="A1021" s="164" t="str">
        <f t="shared" si="15"/>
        <v>SofiaMandritsaraAnkiakabe-Fonoko</v>
      </c>
      <c r="B1021" s="165" t="s">
        <v>2323</v>
      </c>
      <c r="C1021" s="165" t="s">
        <v>9710</v>
      </c>
      <c r="D1021" s="165" t="s">
        <v>1528</v>
      </c>
      <c r="E1021" s="165" t="s">
        <v>9906</v>
      </c>
      <c r="F1021" s="165" t="s">
        <v>1205</v>
      </c>
      <c r="G1021" s="165" t="s">
        <v>2704</v>
      </c>
      <c r="H1021" s="165" t="s">
        <v>9923</v>
      </c>
    </row>
    <row r="1022" spans="1:8" x14ac:dyDescent="0.25">
      <c r="A1022" s="164" t="str">
        <f t="shared" si="15"/>
        <v>SofiaMandritsaraMarotandrano</v>
      </c>
      <c r="B1022" s="165" t="s">
        <v>2323</v>
      </c>
      <c r="C1022" s="165" t="s">
        <v>9710</v>
      </c>
      <c r="D1022" s="165" t="s">
        <v>1528</v>
      </c>
      <c r="E1022" s="165" t="s">
        <v>9906</v>
      </c>
      <c r="F1022" s="165" t="s">
        <v>1205</v>
      </c>
      <c r="G1022" s="165" t="s">
        <v>2706</v>
      </c>
      <c r="H1022" s="165" t="s">
        <v>9924</v>
      </c>
    </row>
    <row r="1023" spans="1:8" x14ac:dyDescent="0.25">
      <c r="A1023" s="164" t="str">
        <f t="shared" si="15"/>
        <v>SofiaMandritsaraAmbilombe</v>
      </c>
      <c r="B1023" s="165" t="s">
        <v>2323</v>
      </c>
      <c r="C1023" s="165" t="s">
        <v>9710</v>
      </c>
      <c r="D1023" s="165" t="s">
        <v>1528</v>
      </c>
      <c r="E1023" s="165" t="s">
        <v>9906</v>
      </c>
      <c r="F1023" s="165" t="s">
        <v>1205</v>
      </c>
      <c r="G1023" s="165" t="s">
        <v>2708</v>
      </c>
      <c r="H1023" s="165" t="s">
        <v>9925</v>
      </c>
    </row>
    <row r="1024" spans="1:8" x14ac:dyDescent="0.25">
      <c r="A1024" s="164" t="str">
        <f t="shared" si="15"/>
        <v>SofiaMandritsaraAndohajango</v>
      </c>
      <c r="B1024" s="165" t="s">
        <v>2323</v>
      </c>
      <c r="C1024" s="165" t="s">
        <v>9710</v>
      </c>
      <c r="D1024" s="165" t="s">
        <v>1528</v>
      </c>
      <c r="E1024" s="165" t="s">
        <v>9906</v>
      </c>
      <c r="F1024" s="165" t="s">
        <v>1205</v>
      </c>
      <c r="G1024" s="165" t="s">
        <v>2710</v>
      </c>
      <c r="H1024" s="165" t="s">
        <v>9926</v>
      </c>
    </row>
    <row r="1025" spans="1:8" x14ac:dyDescent="0.25">
      <c r="A1025" s="164" t="str">
        <f t="shared" si="15"/>
        <v>SofiaMandritsaraAnjiabe</v>
      </c>
      <c r="B1025" s="165" t="s">
        <v>2323</v>
      </c>
      <c r="C1025" s="165" t="s">
        <v>9710</v>
      </c>
      <c r="D1025" s="165" t="s">
        <v>1528</v>
      </c>
      <c r="E1025" s="165" t="s">
        <v>9906</v>
      </c>
      <c r="F1025" s="165" t="s">
        <v>1205</v>
      </c>
      <c r="G1025" s="165" t="s">
        <v>2712</v>
      </c>
      <c r="H1025" s="165" t="s">
        <v>9927</v>
      </c>
    </row>
    <row r="1026" spans="1:8" x14ac:dyDescent="0.25">
      <c r="A1026" s="164" t="str">
        <f t="shared" si="15"/>
        <v>SofiaMandritsaraAmbohisoa</v>
      </c>
      <c r="B1026" s="165" t="s">
        <v>2323</v>
      </c>
      <c r="C1026" s="165" t="s">
        <v>9710</v>
      </c>
      <c r="D1026" s="165" t="s">
        <v>1528</v>
      </c>
      <c r="E1026" s="165" t="s">
        <v>9906</v>
      </c>
      <c r="F1026" s="165" t="s">
        <v>1205</v>
      </c>
      <c r="G1026" s="165" t="s">
        <v>2714</v>
      </c>
      <c r="H1026" s="165" t="s">
        <v>9928</v>
      </c>
    </row>
    <row r="1027" spans="1:8" x14ac:dyDescent="0.25">
      <c r="A1027" s="164" t="str">
        <f t="shared" ref="A1027:A1090" si="16">B1027&amp;D1027&amp;G1027</f>
        <v>SofiaMandritsaraAmpatakamaroreny</v>
      </c>
      <c r="B1027" s="165" t="s">
        <v>2323</v>
      </c>
      <c r="C1027" s="165" t="s">
        <v>9710</v>
      </c>
      <c r="D1027" s="165" t="s">
        <v>1528</v>
      </c>
      <c r="E1027" s="165" t="s">
        <v>9906</v>
      </c>
      <c r="F1027" s="165" t="s">
        <v>1205</v>
      </c>
      <c r="G1027" s="165" t="s">
        <v>2716</v>
      </c>
      <c r="H1027" s="165" t="s">
        <v>9929</v>
      </c>
    </row>
    <row r="1028" spans="1:8" x14ac:dyDescent="0.25">
      <c r="A1028" s="164" t="str">
        <f t="shared" si="16"/>
        <v>SofiaMandritsaraAnkiabe-Salohy</v>
      </c>
      <c r="B1028" s="165" t="s">
        <v>2323</v>
      </c>
      <c r="C1028" s="165" t="s">
        <v>9710</v>
      </c>
      <c r="D1028" s="165" t="s">
        <v>1528</v>
      </c>
      <c r="E1028" s="165" t="s">
        <v>9906</v>
      </c>
      <c r="F1028" s="165" t="s">
        <v>1205</v>
      </c>
      <c r="G1028" s="165" t="s">
        <v>2718</v>
      </c>
      <c r="H1028" s="165" t="s">
        <v>9930</v>
      </c>
    </row>
    <row r="1029" spans="1:8" x14ac:dyDescent="0.25">
      <c r="A1029" s="164" t="str">
        <f t="shared" si="16"/>
        <v>SofiaMandritsaraPont Sofia</v>
      </c>
      <c r="B1029" s="165" t="s">
        <v>2323</v>
      </c>
      <c r="C1029" s="165" t="s">
        <v>9710</v>
      </c>
      <c r="D1029" s="165" t="s">
        <v>1528</v>
      </c>
      <c r="E1029" s="165" t="s">
        <v>9906</v>
      </c>
      <c r="F1029" s="165" t="s">
        <v>1205</v>
      </c>
      <c r="G1029" s="165" t="s">
        <v>2720</v>
      </c>
      <c r="H1029" s="165" t="s">
        <v>9931</v>
      </c>
    </row>
    <row r="1030" spans="1:8" x14ac:dyDescent="0.25">
      <c r="A1030" s="164" t="str">
        <f t="shared" si="16"/>
        <v>SofiaMandritsaraAmbodiadabo</v>
      </c>
      <c r="B1030" s="165" t="s">
        <v>2323</v>
      </c>
      <c r="C1030" s="165" t="s">
        <v>9710</v>
      </c>
      <c r="D1030" s="165" t="s">
        <v>1528</v>
      </c>
      <c r="E1030" s="165" t="s">
        <v>9906</v>
      </c>
      <c r="F1030" s="165" t="s">
        <v>1205</v>
      </c>
      <c r="G1030" s="165" t="s">
        <v>2722</v>
      </c>
      <c r="H1030" s="165" t="s">
        <v>9932</v>
      </c>
    </row>
    <row r="1031" spans="1:8" x14ac:dyDescent="0.25">
      <c r="A1031" s="164" t="str">
        <f t="shared" si="16"/>
        <v>SofiaMandritsaraAmborondolo</v>
      </c>
      <c r="B1031" s="165" t="s">
        <v>2323</v>
      </c>
      <c r="C1031" s="165" t="s">
        <v>9710</v>
      </c>
      <c r="D1031" s="165" t="s">
        <v>1528</v>
      </c>
      <c r="E1031" s="165" t="s">
        <v>9906</v>
      </c>
      <c r="F1031" s="165" t="s">
        <v>1205</v>
      </c>
      <c r="G1031" s="165" t="s">
        <v>2724</v>
      </c>
      <c r="H1031" s="165" t="s">
        <v>9933</v>
      </c>
    </row>
    <row r="1032" spans="1:8" x14ac:dyDescent="0.25">
      <c r="A1032" s="164" t="str">
        <f t="shared" si="16"/>
        <v>SofiaMandritsaraAntanambaon'amberina</v>
      </c>
      <c r="B1032" s="165" t="s">
        <v>2323</v>
      </c>
      <c r="C1032" s="165" t="s">
        <v>9710</v>
      </c>
      <c r="D1032" s="165" t="s">
        <v>1528</v>
      </c>
      <c r="E1032" s="165" t="s">
        <v>9906</v>
      </c>
      <c r="F1032" s="165" t="s">
        <v>1205</v>
      </c>
      <c r="G1032" s="165" t="s">
        <v>2726</v>
      </c>
      <c r="H1032" s="165" t="s">
        <v>9934</v>
      </c>
    </row>
    <row r="1033" spans="1:8" x14ac:dyDescent="0.25">
      <c r="A1033" s="164" t="str">
        <f t="shared" si="16"/>
        <v>SofiaAnalalavaAnalalava</v>
      </c>
      <c r="B1033" s="165" t="s">
        <v>2323</v>
      </c>
      <c r="C1033" s="165" t="s">
        <v>9710</v>
      </c>
      <c r="D1033" s="165" t="s">
        <v>2729</v>
      </c>
      <c r="E1033" s="165" t="s">
        <v>9935</v>
      </c>
      <c r="F1033" s="165" t="s">
        <v>1205</v>
      </c>
      <c r="G1033" s="165" t="s">
        <v>2729</v>
      </c>
      <c r="H1033" s="165" t="s">
        <v>9936</v>
      </c>
    </row>
    <row r="1034" spans="1:8" x14ac:dyDescent="0.25">
      <c r="A1034" s="164" t="str">
        <f t="shared" si="16"/>
        <v>SofiaAnalalavaAmbarijeby Sud</v>
      </c>
      <c r="B1034" s="165" t="s">
        <v>2323</v>
      </c>
      <c r="C1034" s="165" t="s">
        <v>9710</v>
      </c>
      <c r="D1034" s="165" t="s">
        <v>2729</v>
      </c>
      <c r="E1034" s="165" t="s">
        <v>9935</v>
      </c>
      <c r="F1034" s="165" t="s">
        <v>1205</v>
      </c>
      <c r="G1034" s="165" t="s">
        <v>2731</v>
      </c>
      <c r="H1034" s="165" t="s">
        <v>9937</v>
      </c>
    </row>
    <row r="1035" spans="1:8" x14ac:dyDescent="0.25">
      <c r="A1035" s="164" t="str">
        <f t="shared" si="16"/>
        <v>SofiaAnalalavaAmbolobozo</v>
      </c>
      <c r="B1035" s="165" t="s">
        <v>2323</v>
      </c>
      <c r="C1035" s="165" t="s">
        <v>9710</v>
      </c>
      <c r="D1035" s="165" t="s">
        <v>2729</v>
      </c>
      <c r="E1035" s="165" t="s">
        <v>9935</v>
      </c>
      <c r="F1035" s="165" t="s">
        <v>1205</v>
      </c>
      <c r="G1035" s="165" t="s">
        <v>2733</v>
      </c>
      <c r="H1035" s="165" t="s">
        <v>9938</v>
      </c>
    </row>
    <row r="1036" spans="1:8" x14ac:dyDescent="0.25">
      <c r="A1036" s="164" t="str">
        <f t="shared" si="16"/>
        <v>SofiaAnalalavaBefotaka Nord</v>
      </c>
      <c r="B1036" s="165" t="s">
        <v>2323</v>
      </c>
      <c r="C1036" s="165" t="s">
        <v>9710</v>
      </c>
      <c r="D1036" s="165" t="s">
        <v>2729</v>
      </c>
      <c r="E1036" s="165" t="s">
        <v>9935</v>
      </c>
      <c r="F1036" s="165" t="s">
        <v>1205</v>
      </c>
      <c r="G1036" s="165" t="s">
        <v>2735</v>
      </c>
      <c r="H1036" s="165" t="s">
        <v>9939</v>
      </c>
    </row>
    <row r="1037" spans="1:8" x14ac:dyDescent="0.25">
      <c r="A1037" s="164" t="str">
        <f t="shared" si="16"/>
        <v>SofiaAnalalavaAmbaliha</v>
      </c>
      <c r="B1037" s="165" t="s">
        <v>2323</v>
      </c>
      <c r="C1037" s="165" t="s">
        <v>9710</v>
      </c>
      <c r="D1037" s="165" t="s">
        <v>2729</v>
      </c>
      <c r="E1037" s="165" t="s">
        <v>9935</v>
      </c>
      <c r="F1037" s="165" t="s">
        <v>1205</v>
      </c>
      <c r="G1037" s="165" t="s">
        <v>2737</v>
      </c>
      <c r="H1037" s="165" t="s">
        <v>9940</v>
      </c>
    </row>
    <row r="1038" spans="1:8" x14ac:dyDescent="0.25">
      <c r="A1038" s="164" t="str">
        <f t="shared" si="16"/>
        <v>SofiaAnalalavaMaromandia</v>
      </c>
      <c r="B1038" s="165" t="s">
        <v>2323</v>
      </c>
      <c r="C1038" s="165" t="s">
        <v>9710</v>
      </c>
      <c r="D1038" s="165" t="s">
        <v>2729</v>
      </c>
      <c r="E1038" s="165" t="s">
        <v>9935</v>
      </c>
      <c r="F1038" s="165" t="s">
        <v>1205</v>
      </c>
      <c r="G1038" s="165" t="s">
        <v>2739</v>
      </c>
      <c r="H1038" s="165" t="s">
        <v>9941</v>
      </c>
    </row>
    <row r="1039" spans="1:8" x14ac:dyDescent="0.25">
      <c r="A1039" s="164" t="str">
        <f t="shared" si="16"/>
        <v>SofiaAnalalavaMarovatolena</v>
      </c>
      <c r="B1039" s="165" t="s">
        <v>2323</v>
      </c>
      <c r="C1039" s="165" t="s">
        <v>9710</v>
      </c>
      <c r="D1039" s="165" t="s">
        <v>2729</v>
      </c>
      <c r="E1039" s="165" t="s">
        <v>9935</v>
      </c>
      <c r="F1039" s="165" t="s">
        <v>1205</v>
      </c>
      <c r="G1039" s="165" t="s">
        <v>2741</v>
      </c>
      <c r="H1039" s="165" t="s">
        <v>9942</v>
      </c>
    </row>
    <row r="1040" spans="1:8" x14ac:dyDescent="0.25">
      <c r="A1040" s="164" t="str">
        <f t="shared" si="16"/>
        <v>SofiaAnalalavaAndribavontsona</v>
      </c>
      <c r="B1040" s="165" t="s">
        <v>2323</v>
      </c>
      <c r="C1040" s="165" t="s">
        <v>9710</v>
      </c>
      <c r="D1040" s="165" t="s">
        <v>2729</v>
      </c>
      <c r="E1040" s="165" t="s">
        <v>9935</v>
      </c>
      <c r="F1040" s="165" t="s">
        <v>1205</v>
      </c>
      <c r="G1040" s="165" t="s">
        <v>2743</v>
      </c>
      <c r="H1040" s="165" t="s">
        <v>9943</v>
      </c>
    </row>
    <row r="1041" spans="1:8" x14ac:dyDescent="0.25">
      <c r="A1041" s="164" t="str">
        <f t="shared" si="16"/>
        <v>SofiaAnalalavaAngoaka Sud</v>
      </c>
      <c r="B1041" s="165" t="s">
        <v>2323</v>
      </c>
      <c r="C1041" s="165" t="s">
        <v>9710</v>
      </c>
      <c r="D1041" s="165" t="s">
        <v>2729</v>
      </c>
      <c r="E1041" s="165" t="s">
        <v>9935</v>
      </c>
      <c r="F1041" s="165" t="s">
        <v>1205</v>
      </c>
      <c r="G1041" s="165" t="s">
        <v>2745</v>
      </c>
      <c r="H1041" s="165" t="s">
        <v>9944</v>
      </c>
    </row>
    <row r="1042" spans="1:8" x14ac:dyDescent="0.25">
      <c r="A1042" s="164" t="str">
        <f t="shared" si="16"/>
        <v>SofiaAnalalavaMarovantaza</v>
      </c>
      <c r="B1042" s="165" t="s">
        <v>2323</v>
      </c>
      <c r="C1042" s="165" t="s">
        <v>9710</v>
      </c>
      <c r="D1042" s="165" t="s">
        <v>2729</v>
      </c>
      <c r="E1042" s="165" t="s">
        <v>9935</v>
      </c>
      <c r="F1042" s="165" t="s">
        <v>1205</v>
      </c>
      <c r="G1042" s="165" t="s">
        <v>2747</v>
      </c>
      <c r="H1042" s="165" t="s">
        <v>9945</v>
      </c>
    </row>
    <row r="1043" spans="1:8" x14ac:dyDescent="0.25">
      <c r="A1043" s="164" t="str">
        <f t="shared" si="16"/>
        <v>SofiaAnalalavaAnkaramy</v>
      </c>
      <c r="B1043" s="165" t="s">
        <v>2323</v>
      </c>
      <c r="C1043" s="165" t="s">
        <v>9710</v>
      </c>
      <c r="D1043" s="165" t="s">
        <v>2729</v>
      </c>
      <c r="E1043" s="165" t="s">
        <v>9935</v>
      </c>
      <c r="F1043" s="165" t="s">
        <v>1205</v>
      </c>
      <c r="G1043" s="165" t="s">
        <v>2749</v>
      </c>
      <c r="H1043" s="165" t="s">
        <v>9946</v>
      </c>
    </row>
    <row r="1044" spans="1:8" x14ac:dyDescent="0.25">
      <c r="A1044" s="164" t="str">
        <f t="shared" si="16"/>
        <v>SofiaAnalalavaAntonibe</v>
      </c>
      <c r="B1044" s="165" t="s">
        <v>2323</v>
      </c>
      <c r="C1044" s="165" t="s">
        <v>9710</v>
      </c>
      <c r="D1044" s="165" t="s">
        <v>2729</v>
      </c>
      <c r="E1044" s="165" t="s">
        <v>9935</v>
      </c>
      <c r="F1044" s="165" t="s">
        <v>1205</v>
      </c>
      <c r="G1044" s="165" t="s">
        <v>2751</v>
      </c>
      <c r="H1044" s="165" t="s">
        <v>9947</v>
      </c>
    </row>
    <row r="1045" spans="1:8" x14ac:dyDescent="0.25">
      <c r="A1045" s="164" t="str">
        <f t="shared" si="16"/>
        <v>SofiaAnalalavaMahadrodroka</v>
      </c>
      <c r="B1045" s="165" t="s">
        <v>2323</v>
      </c>
      <c r="C1045" s="165" t="s">
        <v>9710</v>
      </c>
      <c r="D1045" s="165" t="s">
        <v>2729</v>
      </c>
      <c r="E1045" s="165" t="s">
        <v>9935</v>
      </c>
      <c r="F1045" s="165" t="s">
        <v>1205</v>
      </c>
      <c r="G1045" s="165" t="s">
        <v>2753</v>
      </c>
      <c r="H1045" s="165" t="s">
        <v>9948</v>
      </c>
    </row>
    <row r="1046" spans="1:8" x14ac:dyDescent="0.25">
      <c r="A1046" s="164" t="str">
        <f t="shared" si="16"/>
        <v>SofiaBefandriana NordBefandriana Nord</v>
      </c>
      <c r="B1046" s="165" t="s">
        <v>2323</v>
      </c>
      <c r="C1046" s="165" t="s">
        <v>9710</v>
      </c>
      <c r="D1046" s="165" t="s">
        <v>2756</v>
      </c>
      <c r="E1046" s="165" t="s">
        <v>9949</v>
      </c>
      <c r="F1046" s="165" t="s">
        <v>1205</v>
      </c>
      <c r="G1046" s="165" t="s">
        <v>2756</v>
      </c>
      <c r="H1046" s="165" t="s">
        <v>9950</v>
      </c>
    </row>
    <row r="1047" spans="1:8" x14ac:dyDescent="0.25">
      <c r="A1047" s="164" t="str">
        <f t="shared" si="16"/>
        <v>SofiaBefandriana NordMorafeno</v>
      </c>
      <c r="B1047" s="165" t="s">
        <v>2323</v>
      </c>
      <c r="C1047" s="165" t="s">
        <v>9710</v>
      </c>
      <c r="D1047" s="165" t="s">
        <v>2756</v>
      </c>
      <c r="E1047" s="165" t="s">
        <v>9949</v>
      </c>
      <c r="F1047" s="165" t="s">
        <v>1205</v>
      </c>
      <c r="G1047" s="165" t="s">
        <v>555</v>
      </c>
      <c r="H1047" s="165" t="s">
        <v>9951</v>
      </c>
    </row>
    <row r="1048" spans="1:8" x14ac:dyDescent="0.25">
      <c r="A1048" s="164" t="str">
        <f t="shared" si="16"/>
        <v>SofiaBefandriana NordAmbodimotso Sud</v>
      </c>
      <c r="B1048" s="165" t="s">
        <v>2323</v>
      </c>
      <c r="C1048" s="165" t="s">
        <v>9710</v>
      </c>
      <c r="D1048" s="165" t="s">
        <v>2756</v>
      </c>
      <c r="E1048" s="165" t="s">
        <v>9949</v>
      </c>
      <c r="F1048" s="165" t="s">
        <v>1205</v>
      </c>
      <c r="G1048" s="165" t="s">
        <v>2759</v>
      </c>
      <c r="H1048" s="165" t="s">
        <v>9952</v>
      </c>
    </row>
    <row r="1049" spans="1:8" x14ac:dyDescent="0.25">
      <c r="A1049" s="164" t="str">
        <f t="shared" si="16"/>
        <v>SofiaBefandriana NordTsiamalao</v>
      </c>
      <c r="B1049" s="165" t="s">
        <v>2323</v>
      </c>
      <c r="C1049" s="165" t="s">
        <v>9710</v>
      </c>
      <c r="D1049" s="165" t="s">
        <v>2756</v>
      </c>
      <c r="E1049" s="165" t="s">
        <v>9949</v>
      </c>
      <c r="F1049" s="165" t="s">
        <v>1205</v>
      </c>
      <c r="G1049" s="165" t="s">
        <v>2761</v>
      </c>
      <c r="H1049" s="165" t="s">
        <v>9953</v>
      </c>
    </row>
    <row r="1050" spans="1:8" x14ac:dyDescent="0.25">
      <c r="A1050" s="164" t="str">
        <f t="shared" si="16"/>
        <v>SofiaBefandriana NordMaroamalona</v>
      </c>
      <c r="B1050" s="165" t="s">
        <v>2323</v>
      </c>
      <c r="C1050" s="165" t="s">
        <v>9710</v>
      </c>
      <c r="D1050" s="165" t="s">
        <v>2756</v>
      </c>
      <c r="E1050" s="165" t="s">
        <v>9949</v>
      </c>
      <c r="F1050" s="165" t="s">
        <v>1205</v>
      </c>
      <c r="G1050" s="165" t="s">
        <v>2763</v>
      </c>
      <c r="H1050" s="165" t="s">
        <v>9954</v>
      </c>
    </row>
    <row r="1051" spans="1:8" x14ac:dyDescent="0.25">
      <c r="A1051" s="164" t="str">
        <f t="shared" si="16"/>
        <v>SofiaBefandriana NordTsarahonenana</v>
      </c>
      <c r="B1051" s="165" t="s">
        <v>2323</v>
      </c>
      <c r="C1051" s="165" t="s">
        <v>9710</v>
      </c>
      <c r="D1051" s="165" t="s">
        <v>2756</v>
      </c>
      <c r="E1051" s="165" t="s">
        <v>9949</v>
      </c>
      <c r="F1051" s="165" t="s">
        <v>1205</v>
      </c>
      <c r="G1051" s="165" t="s">
        <v>2765</v>
      </c>
      <c r="H1051" s="165" t="s">
        <v>9955</v>
      </c>
    </row>
    <row r="1052" spans="1:8" x14ac:dyDescent="0.25">
      <c r="A1052" s="164" t="str">
        <f t="shared" si="16"/>
        <v>SofiaBefandriana NordAntsakanalabe</v>
      </c>
      <c r="B1052" s="165" t="s">
        <v>2323</v>
      </c>
      <c r="C1052" s="165" t="s">
        <v>9710</v>
      </c>
      <c r="D1052" s="165" t="s">
        <v>2756</v>
      </c>
      <c r="E1052" s="165" t="s">
        <v>9949</v>
      </c>
      <c r="F1052" s="165" t="s">
        <v>1205</v>
      </c>
      <c r="G1052" s="165" t="s">
        <v>2767</v>
      </c>
      <c r="H1052" s="165" t="s">
        <v>9956</v>
      </c>
    </row>
    <row r="1053" spans="1:8" x14ac:dyDescent="0.25">
      <c r="A1053" s="164" t="str">
        <f t="shared" si="16"/>
        <v>SofiaBefandriana NordAmbararata</v>
      </c>
      <c r="B1053" s="165" t="s">
        <v>2323</v>
      </c>
      <c r="C1053" s="165" t="s">
        <v>9710</v>
      </c>
      <c r="D1053" s="165" t="s">
        <v>2756</v>
      </c>
      <c r="E1053" s="165" t="s">
        <v>9949</v>
      </c>
      <c r="F1053" s="165" t="s">
        <v>1205</v>
      </c>
      <c r="G1053" s="165" t="s">
        <v>2769</v>
      </c>
      <c r="H1053" s="165" t="s">
        <v>9957</v>
      </c>
    </row>
    <row r="1054" spans="1:8" x14ac:dyDescent="0.25">
      <c r="A1054" s="164" t="str">
        <f t="shared" si="16"/>
        <v>SofiaBefandriana NordAmbolidibe Est</v>
      </c>
      <c r="B1054" s="165" t="s">
        <v>2323</v>
      </c>
      <c r="C1054" s="165" t="s">
        <v>9710</v>
      </c>
      <c r="D1054" s="165" t="s">
        <v>2756</v>
      </c>
      <c r="E1054" s="165" t="s">
        <v>9949</v>
      </c>
      <c r="F1054" s="165" t="s">
        <v>1205</v>
      </c>
      <c r="G1054" s="165" t="s">
        <v>2771</v>
      </c>
      <c r="H1054" s="165" t="s">
        <v>9958</v>
      </c>
    </row>
    <row r="1055" spans="1:8" x14ac:dyDescent="0.25">
      <c r="A1055" s="164" t="str">
        <f t="shared" si="16"/>
        <v>SofiaBefandriana NordAnkarongana</v>
      </c>
      <c r="B1055" s="165" t="s">
        <v>2323</v>
      </c>
      <c r="C1055" s="165" t="s">
        <v>9710</v>
      </c>
      <c r="D1055" s="165" t="s">
        <v>2756</v>
      </c>
      <c r="E1055" s="165" t="s">
        <v>9949</v>
      </c>
      <c r="F1055" s="165" t="s">
        <v>1205</v>
      </c>
      <c r="G1055" s="165" t="s">
        <v>2773</v>
      </c>
      <c r="H1055" s="165" t="s">
        <v>9959</v>
      </c>
    </row>
    <row r="1056" spans="1:8" x14ac:dyDescent="0.25">
      <c r="A1056" s="164" t="str">
        <f t="shared" si="16"/>
        <v>SofiaBefandriana NordAntsakabary</v>
      </c>
      <c r="B1056" s="165" t="s">
        <v>2323</v>
      </c>
      <c r="C1056" s="165" t="s">
        <v>9710</v>
      </c>
      <c r="D1056" s="165" t="s">
        <v>2756</v>
      </c>
      <c r="E1056" s="165" t="s">
        <v>9949</v>
      </c>
      <c r="F1056" s="165" t="s">
        <v>1205</v>
      </c>
      <c r="G1056" s="165" t="s">
        <v>2775</v>
      </c>
      <c r="H1056" s="165" t="s">
        <v>9960</v>
      </c>
    </row>
    <row r="1057" spans="1:8" x14ac:dyDescent="0.25">
      <c r="A1057" s="164" t="str">
        <f t="shared" si="16"/>
        <v>SofiaBefandriana NordMatsondakana</v>
      </c>
      <c r="B1057" s="165" t="s">
        <v>2323</v>
      </c>
      <c r="C1057" s="165" t="s">
        <v>9710</v>
      </c>
      <c r="D1057" s="165" t="s">
        <v>2756</v>
      </c>
      <c r="E1057" s="165" t="s">
        <v>9949</v>
      </c>
      <c r="F1057" s="165" t="s">
        <v>1205</v>
      </c>
      <c r="G1057" s="165" t="s">
        <v>2777</v>
      </c>
      <c r="H1057" s="165" t="s">
        <v>9961</v>
      </c>
    </row>
    <row r="1058" spans="1:8" x14ac:dyDescent="0.25">
      <c r="A1058" s="164" t="str">
        <f t="shared" si="16"/>
        <v>SofiaAntsohihyAntsohihy</v>
      </c>
      <c r="B1058" s="165" t="s">
        <v>2323</v>
      </c>
      <c r="C1058" s="165" t="s">
        <v>9710</v>
      </c>
      <c r="D1058" s="165" t="s">
        <v>2780</v>
      </c>
      <c r="E1058" s="165" t="s">
        <v>9962</v>
      </c>
      <c r="F1058" s="165" t="s">
        <v>1205</v>
      </c>
      <c r="G1058" s="165" t="s">
        <v>2780</v>
      </c>
      <c r="H1058" s="165" t="s">
        <v>9963</v>
      </c>
    </row>
    <row r="1059" spans="1:8" x14ac:dyDescent="0.25">
      <c r="A1059" s="164" t="str">
        <f t="shared" si="16"/>
        <v>SofiaAntsohihyAnkerika</v>
      </c>
      <c r="B1059" s="165" t="s">
        <v>2323</v>
      </c>
      <c r="C1059" s="165" t="s">
        <v>9710</v>
      </c>
      <c r="D1059" s="165" t="s">
        <v>2780</v>
      </c>
      <c r="E1059" s="165" t="s">
        <v>9962</v>
      </c>
      <c r="F1059" s="165" t="s">
        <v>1205</v>
      </c>
      <c r="G1059" s="165" t="s">
        <v>2782</v>
      </c>
      <c r="H1059" s="165" t="s">
        <v>9964</v>
      </c>
    </row>
    <row r="1060" spans="1:8" x14ac:dyDescent="0.25">
      <c r="A1060" s="164" t="str">
        <f t="shared" si="16"/>
        <v>SofiaAntsohihyAmpandriankilandy</v>
      </c>
      <c r="B1060" s="165" t="s">
        <v>2323</v>
      </c>
      <c r="C1060" s="165" t="s">
        <v>9710</v>
      </c>
      <c r="D1060" s="165" t="s">
        <v>2780</v>
      </c>
      <c r="E1060" s="165" t="s">
        <v>9962</v>
      </c>
      <c r="F1060" s="165" t="s">
        <v>1205</v>
      </c>
      <c r="G1060" s="165" t="s">
        <v>2784</v>
      </c>
      <c r="H1060" s="165" t="s">
        <v>9965</v>
      </c>
    </row>
    <row r="1061" spans="1:8" x14ac:dyDescent="0.25">
      <c r="A1061" s="164" t="str">
        <f t="shared" si="16"/>
        <v>SofiaAntsohihyAnjalazala</v>
      </c>
      <c r="B1061" s="165" t="s">
        <v>2323</v>
      </c>
      <c r="C1061" s="165" t="s">
        <v>9710</v>
      </c>
      <c r="D1061" s="165" t="s">
        <v>2780</v>
      </c>
      <c r="E1061" s="165" t="s">
        <v>9962</v>
      </c>
      <c r="F1061" s="165" t="s">
        <v>1205</v>
      </c>
      <c r="G1061" s="165" t="s">
        <v>2786</v>
      </c>
      <c r="H1061" s="165" t="s">
        <v>9966</v>
      </c>
    </row>
    <row r="1062" spans="1:8" x14ac:dyDescent="0.25">
      <c r="A1062" s="164" t="str">
        <f t="shared" si="16"/>
        <v>SofiaAntsohihyAnahidrano</v>
      </c>
      <c r="B1062" s="165" t="s">
        <v>2323</v>
      </c>
      <c r="C1062" s="165" t="s">
        <v>9710</v>
      </c>
      <c r="D1062" s="165" t="s">
        <v>2780</v>
      </c>
      <c r="E1062" s="165" t="s">
        <v>9962</v>
      </c>
      <c r="F1062" s="165" t="s">
        <v>1205</v>
      </c>
      <c r="G1062" s="165" t="s">
        <v>2788</v>
      </c>
      <c r="H1062" s="165" t="s">
        <v>9967</v>
      </c>
    </row>
    <row r="1063" spans="1:8" x14ac:dyDescent="0.25">
      <c r="A1063" s="164" t="str">
        <f t="shared" si="16"/>
        <v>SofiaAntsohihyAmbodimandresy</v>
      </c>
      <c r="B1063" s="165" t="s">
        <v>2323</v>
      </c>
      <c r="C1063" s="165" t="s">
        <v>9710</v>
      </c>
      <c r="D1063" s="165" t="s">
        <v>2780</v>
      </c>
      <c r="E1063" s="165" t="s">
        <v>9962</v>
      </c>
      <c r="F1063" s="165" t="s">
        <v>1205</v>
      </c>
      <c r="G1063" s="165" t="s">
        <v>2790</v>
      </c>
      <c r="H1063" s="165" t="s">
        <v>9968</v>
      </c>
    </row>
    <row r="1064" spans="1:8" x14ac:dyDescent="0.25">
      <c r="A1064" s="164" t="str">
        <f t="shared" si="16"/>
        <v>SofiaAntsohihyAnjiamangirana</v>
      </c>
      <c r="B1064" s="165" t="s">
        <v>2323</v>
      </c>
      <c r="C1064" s="165" t="s">
        <v>9710</v>
      </c>
      <c r="D1064" s="165" t="s">
        <v>2780</v>
      </c>
      <c r="E1064" s="165" t="s">
        <v>9962</v>
      </c>
      <c r="F1064" s="165" t="s">
        <v>1205</v>
      </c>
      <c r="G1064" s="165" t="s">
        <v>2792</v>
      </c>
      <c r="H1064" s="165" t="s">
        <v>9969</v>
      </c>
    </row>
    <row r="1065" spans="1:8" x14ac:dyDescent="0.25">
      <c r="A1065" s="164" t="str">
        <f t="shared" si="16"/>
        <v>SofiaAntsohihyAmbodimanary</v>
      </c>
      <c r="B1065" s="165" t="s">
        <v>2323</v>
      </c>
      <c r="C1065" s="165" t="s">
        <v>9710</v>
      </c>
      <c r="D1065" s="165" t="s">
        <v>2780</v>
      </c>
      <c r="E1065" s="165" t="s">
        <v>9962</v>
      </c>
      <c r="F1065" s="165" t="s">
        <v>1205</v>
      </c>
      <c r="G1065" s="165" t="s">
        <v>2794</v>
      </c>
      <c r="H1065" s="165" t="s">
        <v>9970</v>
      </c>
    </row>
    <row r="1066" spans="1:8" x14ac:dyDescent="0.25">
      <c r="A1066" s="164" t="str">
        <f t="shared" si="16"/>
        <v>SofiaAntsohihyAntsahabe</v>
      </c>
      <c r="B1066" s="165" t="s">
        <v>2323</v>
      </c>
      <c r="C1066" s="165" t="s">
        <v>9710</v>
      </c>
      <c r="D1066" s="165" t="s">
        <v>2780</v>
      </c>
      <c r="E1066" s="165" t="s">
        <v>9962</v>
      </c>
      <c r="F1066" s="165" t="s">
        <v>1205</v>
      </c>
      <c r="G1066" s="165" t="s">
        <v>2796</v>
      </c>
      <c r="H1066" s="165" t="s">
        <v>9971</v>
      </c>
    </row>
    <row r="1067" spans="1:8" x14ac:dyDescent="0.25">
      <c r="A1067" s="164" t="str">
        <f t="shared" si="16"/>
        <v>SofiaAntsohihyAmbodimadiro</v>
      </c>
      <c r="B1067" s="165" t="s">
        <v>2323</v>
      </c>
      <c r="C1067" s="165" t="s">
        <v>9710</v>
      </c>
      <c r="D1067" s="165" t="s">
        <v>2780</v>
      </c>
      <c r="E1067" s="165" t="s">
        <v>9962</v>
      </c>
      <c r="F1067" s="165" t="s">
        <v>1205</v>
      </c>
      <c r="G1067" s="165" t="s">
        <v>2798</v>
      </c>
      <c r="H1067" s="165" t="s">
        <v>9972</v>
      </c>
    </row>
    <row r="1068" spans="1:8" x14ac:dyDescent="0.25">
      <c r="A1068" s="164" t="str">
        <f t="shared" si="16"/>
        <v>SofiaAntsohihyAndreba</v>
      </c>
      <c r="B1068" s="165" t="s">
        <v>2323</v>
      </c>
      <c r="C1068" s="165" t="s">
        <v>9710</v>
      </c>
      <c r="D1068" s="165" t="s">
        <v>2780</v>
      </c>
      <c r="E1068" s="165" t="s">
        <v>9962</v>
      </c>
      <c r="F1068" s="165" t="s">
        <v>1205</v>
      </c>
      <c r="G1068" s="165" t="s">
        <v>2800</v>
      </c>
      <c r="H1068" s="165" t="s">
        <v>9973</v>
      </c>
    </row>
    <row r="1069" spans="1:8" x14ac:dyDescent="0.25">
      <c r="A1069" s="164" t="str">
        <f t="shared" si="16"/>
        <v>SofiaAntsohihyMaroala</v>
      </c>
      <c r="B1069" s="165" t="s">
        <v>2323</v>
      </c>
      <c r="C1069" s="165" t="s">
        <v>9710</v>
      </c>
      <c r="D1069" s="165" t="s">
        <v>2780</v>
      </c>
      <c r="E1069" s="165" t="s">
        <v>9962</v>
      </c>
      <c r="F1069" s="165" t="s">
        <v>1205</v>
      </c>
      <c r="G1069" s="165" t="s">
        <v>2802</v>
      </c>
      <c r="H1069" s="165" t="s">
        <v>9974</v>
      </c>
    </row>
    <row r="1070" spans="1:8" x14ac:dyDescent="0.25">
      <c r="A1070" s="164" t="str">
        <f t="shared" si="16"/>
        <v>SofiaBealananaBealanana</v>
      </c>
      <c r="B1070" s="165" t="s">
        <v>2323</v>
      </c>
      <c r="C1070" s="165" t="s">
        <v>9710</v>
      </c>
      <c r="D1070" s="165" t="s">
        <v>2805</v>
      </c>
      <c r="E1070" s="165" t="s">
        <v>9975</v>
      </c>
      <c r="F1070" s="165" t="s">
        <v>1205</v>
      </c>
      <c r="G1070" s="165" t="s">
        <v>2805</v>
      </c>
      <c r="H1070" s="165" t="s">
        <v>9976</v>
      </c>
    </row>
    <row r="1071" spans="1:8" x14ac:dyDescent="0.25">
      <c r="A1071" s="164" t="str">
        <f t="shared" si="16"/>
        <v>SofiaBealananaBeandrarezona</v>
      </c>
      <c r="B1071" s="165" t="s">
        <v>2323</v>
      </c>
      <c r="C1071" s="165" t="s">
        <v>9710</v>
      </c>
      <c r="D1071" s="165" t="s">
        <v>2805</v>
      </c>
      <c r="E1071" s="165" t="s">
        <v>9975</v>
      </c>
      <c r="F1071" s="165" t="s">
        <v>1205</v>
      </c>
      <c r="G1071" s="165" t="s">
        <v>2807</v>
      </c>
      <c r="H1071" s="165" t="s">
        <v>9977</v>
      </c>
    </row>
    <row r="1072" spans="1:8" x14ac:dyDescent="0.25">
      <c r="A1072" s="164" t="str">
        <f t="shared" si="16"/>
        <v>SofiaBealananaAntananivo Haut</v>
      </c>
      <c r="B1072" s="165" t="s">
        <v>2323</v>
      </c>
      <c r="C1072" s="165" t="s">
        <v>9710</v>
      </c>
      <c r="D1072" s="165" t="s">
        <v>2805</v>
      </c>
      <c r="E1072" s="165" t="s">
        <v>9975</v>
      </c>
      <c r="F1072" s="165" t="s">
        <v>1205</v>
      </c>
      <c r="G1072" s="165" t="s">
        <v>2809</v>
      </c>
      <c r="H1072" s="165" t="s">
        <v>9978</v>
      </c>
    </row>
    <row r="1073" spans="1:8" x14ac:dyDescent="0.25">
      <c r="A1073" s="164" t="str">
        <f t="shared" si="16"/>
        <v>SofiaBealananaAntsamaka</v>
      </c>
      <c r="B1073" s="165" t="s">
        <v>2323</v>
      </c>
      <c r="C1073" s="165" t="s">
        <v>9710</v>
      </c>
      <c r="D1073" s="165" t="s">
        <v>2805</v>
      </c>
      <c r="E1073" s="165" t="s">
        <v>9975</v>
      </c>
      <c r="F1073" s="165" t="s">
        <v>1205</v>
      </c>
      <c r="G1073" s="165" t="s">
        <v>2811</v>
      </c>
      <c r="H1073" s="165" t="s">
        <v>9979</v>
      </c>
    </row>
    <row r="1074" spans="1:8" x14ac:dyDescent="0.25">
      <c r="A1074" s="164" t="str">
        <f t="shared" si="16"/>
        <v>SofiaBealananaAmbatosia</v>
      </c>
      <c r="B1074" s="165" t="s">
        <v>2323</v>
      </c>
      <c r="C1074" s="165" t="s">
        <v>9710</v>
      </c>
      <c r="D1074" s="165" t="s">
        <v>2805</v>
      </c>
      <c r="E1074" s="165" t="s">
        <v>9975</v>
      </c>
      <c r="F1074" s="165" t="s">
        <v>1205</v>
      </c>
      <c r="G1074" s="165" t="s">
        <v>2813</v>
      </c>
      <c r="H1074" s="165" t="s">
        <v>9980</v>
      </c>
    </row>
    <row r="1075" spans="1:8" x14ac:dyDescent="0.25">
      <c r="A1075" s="164" t="str">
        <f t="shared" si="16"/>
        <v>SofiaBealananaAmbodiampana</v>
      </c>
      <c r="B1075" s="165" t="s">
        <v>2323</v>
      </c>
      <c r="C1075" s="165" t="s">
        <v>9710</v>
      </c>
      <c r="D1075" s="165" t="s">
        <v>2805</v>
      </c>
      <c r="E1075" s="165" t="s">
        <v>9975</v>
      </c>
      <c r="F1075" s="165" t="s">
        <v>1205</v>
      </c>
      <c r="G1075" s="165" t="s">
        <v>2298</v>
      </c>
      <c r="H1075" s="165" t="s">
        <v>9981</v>
      </c>
    </row>
    <row r="1076" spans="1:8" x14ac:dyDescent="0.25">
      <c r="A1076" s="164" t="str">
        <f t="shared" si="16"/>
        <v>SofiaBealananaAmbatoriha Est</v>
      </c>
      <c r="B1076" s="165" t="s">
        <v>2323</v>
      </c>
      <c r="C1076" s="165" t="s">
        <v>9710</v>
      </c>
      <c r="D1076" s="165" t="s">
        <v>2805</v>
      </c>
      <c r="E1076" s="165" t="s">
        <v>9975</v>
      </c>
      <c r="F1076" s="165" t="s">
        <v>1205</v>
      </c>
      <c r="G1076" s="165" t="s">
        <v>2816</v>
      </c>
      <c r="H1076" s="165" t="s">
        <v>9982</v>
      </c>
    </row>
    <row r="1077" spans="1:8" x14ac:dyDescent="0.25">
      <c r="A1077" s="164" t="str">
        <f t="shared" si="16"/>
        <v>SofiaBealananaAmbovonomby</v>
      </c>
      <c r="B1077" s="165" t="s">
        <v>2323</v>
      </c>
      <c r="C1077" s="165" t="s">
        <v>9710</v>
      </c>
      <c r="D1077" s="165" t="s">
        <v>2805</v>
      </c>
      <c r="E1077" s="165" t="s">
        <v>9975</v>
      </c>
      <c r="F1077" s="165" t="s">
        <v>1205</v>
      </c>
      <c r="G1077" s="165" t="s">
        <v>2818</v>
      </c>
      <c r="H1077" s="165" t="s">
        <v>9983</v>
      </c>
    </row>
    <row r="1078" spans="1:8" x14ac:dyDescent="0.25">
      <c r="A1078" s="164" t="str">
        <f t="shared" si="16"/>
        <v>SofiaBealananaAnalila</v>
      </c>
      <c r="B1078" s="165" t="s">
        <v>2323</v>
      </c>
      <c r="C1078" s="165" t="s">
        <v>9710</v>
      </c>
      <c r="D1078" s="165" t="s">
        <v>2805</v>
      </c>
      <c r="E1078" s="165" t="s">
        <v>9975</v>
      </c>
      <c r="F1078" s="165" t="s">
        <v>1205</v>
      </c>
      <c r="G1078" s="165" t="s">
        <v>2820</v>
      </c>
      <c r="H1078" s="165" t="s">
        <v>9984</v>
      </c>
    </row>
    <row r="1079" spans="1:8" x14ac:dyDescent="0.25">
      <c r="A1079" s="164" t="str">
        <f t="shared" si="16"/>
        <v>SofiaBealananaAnjozoromadosy</v>
      </c>
      <c r="B1079" s="165" t="s">
        <v>2323</v>
      </c>
      <c r="C1079" s="165" t="s">
        <v>9710</v>
      </c>
      <c r="D1079" s="165" t="s">
        <v>2805</v>
      </c>
      <c r="E1079" s="165" t="s">
        <v>9975</v>
      </c>
      <c r="F1079" s="165" t="s">
        <v>1205</v>
      </c>
      <c r="G1079" s="165" t="s">
        <v>2822</v>
      </c>
      <c r="H1079" s="165" t="s">
        <v>9985</v>
      </c>
    </row>
    <row r="1080" spans="1:8" x14ac:dyDescent="0.25">
      <c r="A1080" s="164" t="str">
        <f t="shared" si="16"/>
        <v>SofiaBealananaMangindrano</v>
      </c>
      <c r="B1080" s="165" t="s">
        <v>2323</v>
      </c>
      <c r="C1080" s="165" t="s">
        <v>9710</v>
      </c>
      <c r="D1080" s="165" t="s">
        <v>2805</v>
      </c>
      <c r="E1080" s="165" t="s">
        <v>9975</v>
      </c>
      <c r="F1080" s="165" t="s">
        <v>1205</v>
      </c>
      <c r="G1080" s="165" t="s">
        <v>2824</v>
      </c>
      <c r="H1080" s="165" t="s">
        <v>9986</v>
      </c>
    </row>
    <row r="1081" spans="1:8" x14ac:dyDescent="0.25">
      <c r="A1081" s="164" t="str">
        <f t="shared" si="16"/>
        <v>SofiaBealananaAmbararatabe Nord</v>
      </c>
      <c r="B1081" s="165" t="s">
        <v>2323</v>
      </c>
      <c r="C1081" s="165" t="s">
        <v>9710</v>
      </c>
      <c r="D1081" s="165" t="s">
        <v>2805</v>
      </c>
      <c r="E1081" s="165" t="s">
        <v>9975</v>
      </c>
      <c r="F1081" s="165" t="s">
        <v>1205</v>
      </c>
      <c r="G1081" s="165" t="s">
        <v>2826</v>
      </c>
      <c r="H1081" s="165" t="s">
        <v>9987</v>
      </c>
    </row>
    <row r="1082" spans="1:8" x14ac:dyDescent="0.25">
      <c r="A1082" s="164" t="str">
        <f t="shared" si="16"/>
        <v>SofiaBealananaAmbodisikidy</v>
      </c>
      <c r="B1082" s="165" t="s">
        <v>2323</v>
      </c>
      <c r="C1082" s="165" t="s">
        <v>9710</v>
      </c>
      <c r="D1082" s="165" t="s">
        <v>2805</v>
      </c>
      <c r="E1082" s="165" t="s">
        <v>9975</v>
      </c>
      <c r="F1082" s="165" t="s">
        <v>1205</v>
      </c>
      <c r="G1082" s="165" t="s">
        <v>2828</v>
      </c>
      <c r="H1082" s="165" t="s">
        <v>9988</v>
      </c>
    </row>
    <row r="1083" spans="1:8" x14ac:dyDescent="0.25">
      <c r="A1083" s="164" t="str">
        <f t="shared" si="16"/>
        <v>SofiaBealananaAmbararata Sofia</v>
      </c>
      <c r="B1083" s="165" t="s">
        <v>2323</v>
      </c>
      <c r="C1083" s="165" t="s">
        <v>9710</v>
      </c>
      <c r="D1083" s="165" t="s">
        <v>2805</v>
      </c>
      <c r="E1083" s="165" t="s">
        <v>9975</v>
      </c>
      <c r="F1083" s="165" t="s">
        <v>1205</v>
      </c>
      <c r="G1083" s="165" t="s">
        <v>2830</v>
      </c>
      <c r="H1083" s="165" t="s">
        <v>9989</v>
      </c>
    </row>
    <row r="1084" spans="1:8" x14ac:dyDescent="0.25">
      <c r="A1084" s="164" t="str">
        <f t="shared" si="16"/>
        <v>SofiaBealananaMarotolana</v>
      </c>
      <c r="B1084" s="165" t="s">
        <v>2323</v>
      </c>
      <c r="C1084" s="165" t="s">
        <v>9710</v>
      </c>
      <c r="D1084" s="165" t="s">
        <v>2805</v>
      </c>
      <c r="E1084" s="165" t="s">
        <v>9975</v>
      </c>
      <c r="F1084" s="165" t="s">
        <v>1205</v>
      </c>
      <c r="G1084" s="165" t="s">
        <v>2832</v>
      </c>
      <c r="H1084" s="165" t="s">
        <v>9990</v>
      </c>
    </row>
    <row r="1085" spans="1:8" x14ac:dyDescent="0.25">
      <c r="A1085" s="164" t="str">
        <f t="shared" si="16"/>
        <v>SofiaBealananaAmbodiadabo M</v>
      </c>
      <c r="B1085" s="165" t="s">
        <v>2323</v>
      </c>
      <c r="C1085" s="165" t="s">
        <v>9710</v>
      </c>
      <c r="D1085" s="165" t="s">
        <v>2805</v>
      </c>
      <c r="E1085" s="165" t="s">
        <v>9975</v>
      </c>
      <c r="F1085" s="165" t="s">
        <v>1205</v>
      </c>
      <c r="G1085" s="165" t="s">
        <v>2834</v>
      </c>
      <c r="H1085" s="165" t="s">
        <v>9991</v>
      </c>
    </row>
    <row r="1086" spans="1:8" x14ac:dyDescent="0.25">
      <c r="A1086" s="164" t="str">
        <f t="shared" si="16"/>
        <v>SofiaBealananaAnkazotokana</v>
      </c>
      <c r="B1086" s="165" t="s">
        <v>2323</v>
      </c>
      <c r="C1086" s="165" t="s">
        <v>9710</v>
      </c>
      <c r="D1086" s="165" t="s">
        <v>2805</v>
      </c>
      <c r="E1086" s="165" t="s">
        <v>9975</v>
      </c>
      <c r="F1086" s="165" t="s">
        <v>1205</v>
      </c>
      <c r="G1086" s="165" t="s">
        <v>2836</v>
      </c>
      <c r="H1086" s="165" t="s">
        <v>9992</v>
      </c>
    </row>
    <row r="1087" spans="1:8" x14ac:dyDescent="0.25">
      <c r="A1087" s="164" t="str">
        <f t="shared" si="16"/>
        <v>SofiaBealananaAmbalaromba</v>
      </c>
      <c r="B1087" s="165" t="s">
        <v>2323</v>
      </c>
      <c r="C1087" s="165" t="s">
        <v>9710</v>
      </c>
      <c r="D1087" s="165" t="s">
        <v>2805</v>
      </c>
      <c r="E1087" s="165" t="s">
        <v>9975</v>
      </c>
      <c r="F1087" s="165" t="s">
        <v>1205</v>
      </c>
      <c r="G1087" s="165" t="s">
        <v>2838</v>
      </c>
      <c r="H1087" s="165" t="s">
        <v>9993</v>
      </c>
    </row>
    <row r="1088" spans="1:8" x14ac:dyDescent="0.25">
      <c r="A1088" s="164" t="str">
        <f t="shared" si="16"/>
        <v>SofiaMampikonyMampikony I</v>
      </c>
      <c r="B1088" s="165" t="s">
        <v>2323</v>
      </c>
      <c r="C1088" s="165" t="s">
        <v>9710</v>
      </c>
      <c r="D1088" s="165" t="s">
        <v>2841</v>
      </c>
      <c r="E1088" s="165" t="s">
        <v>9994</v>
      </c>
      <c r="F1088" s="165" t="s">
        <v>1205</v>
      </c>
      <c r="G1088" s="165" t="s">
        <v>2842</v>
      </c>
      <c r="H1088" s="165" t="s">
        <v>9995</v>
      </c>
    </row>
    <row r="1089" spans="1:8" x14ac:dyDescent="0.25">
      <c r="A1089" s="164" t="str">
        <f t="shared" si="16"/>
        <v>SofiaMampikonyMampikony II</v>
      </c>
      <c r="B1089" s="165" t="s">
        <v>2323</v>
      </c>
      <c r="C1089" s="165" t="s">
        <v>9710</v>
      </c>
      <c r="D1089" s="165" t="s">
        <v>2841</v>
      </c>
      <c r="E1089" s="165" t="s">
        <v>9994</v>
      </c>
      <c r="F1089" s="165" t="s">
        <v>1205</v>
      </c>
      <c r="G1089" s="165" t="s">
        <v>2844</v>
      </c>
      <c r="H1089" s="165" t="s">
        <v>9996</v>
      </c>
    </row>
    <row r="1090" spans="1:8" x14ac:dyDescent="0.25">
      <c r="A1090" s="164" t="str">
        <f t="shared" si="16"/>
        <v>SofiaMampikonyAmbohitoaka</v>
      </c>
      <c r="B1090" s="165" t="s">
        <v>2323</v>
      </c>
      <c r="C1090" s="165" t="s">
        <v>9710</v>
      </c>
      <c r="D1090" s="165" t="s">
        <v>2841</v>
      </c>
      <c r="E1090" s="165" t="s">
        <v>9994</v>
      </c>
      <c r="F1090" s="165" t="s">
        <v>1205</v>
      </c>
      <c r="G1090" s="165" t="s">
        <v>2846</v>
      </c>
      <c r="H1090" s="165" t="s">
        <v>9997</v>
      </c>
    </row>
    <row r="1091" spans="1:8" x14ac:dyDescent="0.25">
      <c r="A1091" s="164" t="str">
        <f t="shared" ref="A1091:A1154" si="17">B1091&amp;D1091&amp;G1091</f>
        <v>SofiaMampikonyAnkiririky</v>
      </c>
      <c r="B1091" s="165" t="s">
        <v>2323</v>
      </c>
      <c r="C1091" s="165" t="s">
        <v>9710</v>
      </c>
      <c r="D1091" s="165" t="s">
        <v>2841</v>
      </c>
      <c r="E1091" s="165" t="s">
        <v>9994</v>
      </c>
      <c r="F1091" s="165" t="s">
        <v>1205</v>
      </c>
      <c r="G1091" s="165" t="s">
        <v>2848</v>
      </c>
      <c r="H1091" s="165" t="s">
        <v>9998</v>
      </c>
    </row>
    <row r="1092" spans="1:8" x14ac:dyDescent="0.25">
      <c r="A1092" s="164" t="str">
        <f t="shared" si="17"/>
        <v>SofiaMampikonyBekoratsaka</v>
      </c>
      <c r="B1092" s="165" t="s">
        <v>2323</v>
      </c>
      <c r="C1092" s="165" t="s">
        <v>9710</v>
      </c>
      <c r="D1092" s="165" t="s">
        <v>2841</v>
      </c>
      <c r="E1092" s="165" t="s">
        <v>9994</v>
      </c>
      <c r="F1092" s="165" t="s">
        <v>1205</v>
      </c>
      <c r="G1092" s="165" t="s">
        <v>2850</v>
      </c>
      <c r="H1092" s="165" t="s">
        <v>9999</v>
      </c>
    </row>
    <row r="1093" spans="1:8" x14ac:dyDescent="0.25">
      <c r="A1093" s="164" t="str">
        <f t="shared" si="17"/>
        <v>SofiaMampikonyMalakialina</v>
      </c>
      <c r="B1093" s="165" t="s">
        <v>2323</v>
      </c>
      <c r="C1093" s="165" t="s">
        <v>9710</v>
      </c>
      <c r="D1093" s="165" t="s">
        <v>2841</v>
      </c>
      <c r="E1093" s="165" t="s">
        <v>9994</v>
      </c>
      <c r="F1093" s="165" t="s">
        <v>1205</v>
      </c>
      <c r="G1093" s="165" t="s">
        <v>2852</v>
      </c>
      <c r="H1093" s="165" t="s">
        <v>10000</v>
      </c>
    </row>
    <row r="1094" spans="1:8" x14ac:dyDescent="0.25">
      <c r="A1094" s="164" t="str">
        <f t="shared" si="17"/>
        <v>SofiaMampikonyBetaramahamay</v>
      </c>
      <c r="B1094" s="165" t="s">
        <v>2323</v>
      </c>
      <c r="C1094" s="165" t="s">
        <v>9710</v>
      </c>
      <c r="D1094" s="165" t="s">
        <v>2841</v>
      </c>
      <c r="E1094" s="165" t="s">
        <v>9994</v>
      </c>
      <c r="F1094" s="165" t="s">
        <v>1205</v>
      </c>
      <c r="G1094" s="165" t="s">
        <v>2854</v>
      </c>
      <c r="H1094" s="165" t="s">
        <v>10001</v>
      </c>
    </row>
    <row r="1095" spans="1:8" x14ac:dyDescent="0.25">
      <c r="A1095" s="164" t="str">
        <f t="shared" si="17"/>
        <v>SofiaMampikonyKomajia</v>
      </c>
      <c r="B1095" s="165" t="s">
        <v>2323</v>
      </c>
      <c r="C1095" s="165" t="s">
        <v>9710</v>
      </c>
      <c r="D1095" s="165" t="s">
        <v>2841</v>
      </c>
      <c r="E1095" s="165" t="s">
        <v>9994</v>
      </c>
      <c r="F1095" s="165" t="s">
        <v>1205</v>
      </c>
      <c r="G1095" s="165" t="s">
        <v>2856</v>
      </c>
      <c r="H1095" s="165" t="s">
        <v>10002</v>
      </c>
    </row>
    <row r="1096" spans="1:8" x14ac:dyDescent="0.25">
      <c r="A1096" s="164" t="str">
        <f t="shared" si="17"/>
        <v>SofiaMampikonyAmpasimatera</v>
      </c>
      <c r="B1096" s="165" t="s">
        <v>2323</v>
      </c>
      <c r="C1096" s="165" t="s">
        <v>9710</v>
      </c>
      <c r="D1096" s="165" t="s">
        <v>2841</v>
      </c>
      <c r="E1096" s="165" t="s">
        <v>9994</v>
      </c>
      <c r="F1096" s="165" t="s">
        <v>1205</v>
      </c>
      <c r="G1096" s="165" t="s">
        <v>2858</v>
      </c>
      <c r="H1096" s="165" t="s">
        <v>10003</v>
      </c>
    </row>
    <row r="1097" spans="1:8" x14ac:dyDescent="0.25">
      <c r="A1097" s="164" t="str">
        <f t="shared" si="17"/>
        <v>SofiaMampikonyAmbodihazoambo</v>
      </c>
      <c r="B1097" s="165" t="s">
        <v>2323</v>
      </c>
      <c r="C1097" s="165" t="s">
        <v>9710</v>
      </c>
      <c r="D1097" s="165" t="s">
        <v>2841</v>
      </c>
      <c r="E1097" s="165" t="s">
        <v>9994</v>
      </c>
      <c r="F1097" s="165" t="s">
        <v>1205</v>
      </c>
      <c r="G1097" s="165" t="s">
        <v>2860</v>
      </c>
      <c r="H1097" s="165" t="s">
        <v>10004</v>
      </c>
    </row>
    <row r="1098" spans="1:8" x14ac:dyDescent="0.25">
      <c r="A1098" s="164" t="str">
        <f t="shared" si="17"/>
        <v>BetsibokaMaevatananaMaevatanana I</v>
      </c>
      <c r="B1098" s="165" t="s">
        <v>2863</v>
      </c>
      <c r="C1098" s="165" t="s">
        <v>10005</v>
      </c>
      <c r="D1098" s="165" t="s">
        <v>2865</v>
      </c>
      <c r="E1098" s="165" t="s">
        <v>10006</v>
      </c>
      <c r="F1098" s="165" t="s">
        <v>1205</v>
      </c>
      <c r="G1098" s="165" t="s">
        <v>2866</v>
      </c>
      <c r="H1098" s="165" t="s">
        <v>10007</v>
      </c>
    </row>
    <row r="1099" spans="1:8" x14ac:dyDescent="0.25">
      <c r="A1099" s="164" t="str">
        <f t="shared" si="17"/>
        <v>BetsibokaMaevatananaMaevatanana II</v>
      </c>
      <c r="B1099" s="165" t="s">
        <v>2863</v>
      </c>
      <c r="C1099" s="165" t="s">
        <v>10005</v>
      </c>
      <c r="D1099" s="165" t="s">
        <v>2865</v>
      </c>
      <c r="E1099" s="165" t="s">
        <v>10006</v>
      </c>
      <c r="F1099" s="165" t="s">
        <v>1205</v>
      </c>
      <c r="G1099" s="165" t="s">
        <v>2868</v>
      </c>
      <c r="H1099" s="165" t="s">
        <v>10008</v>
      </c>
    </row>
    <row r="1100" spans="1:8" x14ac:dyDescent="0.25">
      <c r="A1100" s="164" t="str">
        <f t="shared" si="17"/>
        <v>BetsibokaMaevatananaBeratsimanina</v>
      </c>
      <c r="B1100" s="165" t="s">
        <v>2863</v>
      </c>
      <c r="C1100" s="165" t="s">
        <v>10005</v>
      </c>
      <c r="D1100" s="165" t="s">
        <v>2865</v>
      </c>
      <c r="E1100" s="165" t="s">
        <v>10006</v>
      </c>
      <c r="F1100" s="165" t="s">
        <v>1205</v>
      </c>
      <c r="G1100" s="165" t="s">
        <v>2870</v>
      </c>
      <c r="H1100" s="165" t="s">
        <v>10009</v>
      </c>
    </row>
    <row r="1101" spans="1:8" x14ac:dyDescent="0.25">
      <c r="A1101" s="164" t="str">
        <f t="shared" si="17"/>
        <v>BetsibokaMaevatananaBemokotra</v>
      </c>
      <c r="B1101" s="165" t="s">
        <v>2863</v>
      </c>
      <c r="C1101" s="165" t="s">
        <v>10005</v>
      </c>
      <c r="D1101" s="165" t="s">
        <v>2865</v>
      </c>
      <c r="E1101" s="165" t="s">
        <v>10006</v>
      </c>
      <c r="F1101" s="165" t="s">
        <v>1205</v>
      </c>
      <c r="G1101" s="165" t="s">
        <v>2872</v>
      </c>
      <c r="H1101" s="165" t="s">
        <v>10010</v>
      </c>
    </row>
    <row r="1102" spans="1:8" x14ac:dyDescent="0.25">
      <c r="A1102" s="164" t="str">
        <f t="shared" si="17"/>
        <v>BetsibokaMaevatananaMahazoma</v>
      </c>
      <c r="B1102" s="165" t="s">
        <v>2863</v>
      </c>
      <c r="C1102" s="165" t="s">
        <v>10005</v>
      </c>
      <c r="D1102" s="165" t="s">
        <v>2865</v>
      </c>
      <c r="E1102" s="165" t="s">
        <v>10006</v>
      </c>
      <c r="F1102" s="165" t="s">
        <v>1205</v>
      </c>
      <c r="G1102" s="165" t="s">
        <v>2874</v>
      </c>
      <c r="H1102" s="165" t="s">
        <v>10011</v>
      </c>
    </row>
    <row r="1103" spans="1:8" x14ac:dyDescent="0.25">
      <c r="A1103" s="164" t="str">
        <f t="shared" si="17"/>
        <v>BetsibokaMaevatananaAntsiafabositra</v>
      </c>
      <c r="B1103" s="165" t="s">
        <v>2863</v>
      </c>
      <c r="C1103" s="165" t="s">
        <v>10005</v>
      </c>
      <c r="D1103" s="165" t="s">
        <v>2865</v>
      </c>
      <c r="E1103" s="165" t="s">
        <v>10006</v>
      </c>
      <c r="F1103" s="165" t="s">
        <v>1205</v>
      </c>
      <c r="G1103" s="165" t="s">
        <v>2876</v>
      </c>
      <c r="H1103" s="165" t="s">
        <v>10012</v>
      </c>
    </row>
    <row r="1104" spans="1:8" x14ac:dyDescent="0.25">
      <c r="A1104" s="164" t="str">
        <f t="shared" si="17"/>
        <v>BetsibokaMaevatananaAntanimbary</v>
      </c>
      <c r="B1104" s="165" t="s">
        <v>2863</v>
      </c>
      <c r="C1104" s="165" t="s">
        <v>10005</v>
      </c>
      <c r="D1104" s="165" t="s">
        <v>2865</v>
      </c>
      <c r="E1104" s="165" t="s">
        <v>10006</v>
      </c>
      <c r="F1104" s="165" t="s">
        <v>1205</v>
      </c>
      <c r="G1104" s="165" t="s">
        <v>2878</v>
      </c>
      <c r="H1104" s="165" t="s">
        <v>10013</v>
      </c>
    </row>
    <row r="1105" spans="1:8" x14ac:dyDescent="0.25">
      <c r="A1105" s="164" t="str">
        <f t="shared" si="17"/>
        <v>BetsibokaMaevatananaTsararano</v>
      </c>
      <c r="B1105" s="165" t="s">
        <v>2863</v>
      </c>
      <c r="C1105" s="165" t="s">
        <v>10005</v>
      </c>
      <c r="D1105" s="165" t="s">
        <v>2865</v>
      </c>
      <c r="E1105" s="165" t="s">
        <v>10006</v>
      </c>
      <c r="F1105" s="165" t="s">
        <v>1205</v>
      </c>
      <c r="G1105" s="165" t="s">
        <v>2614</v>
      </c>
      <c r="H1105" s="165" t="s">
        <v>10014</v>
      </c>
    </row>
    <row r="1106" spans="1:8" x14ac:dyDescent="0.25">
      <c r="A1106" s="164" t="str">
        <f t="shared" si="17"/>
        <v>BetsibokaMaevatananaAmbalajia</v>
      </c>
      <c r="B1106" s="165" t="s">
        <v>2863</v>
      </c>
      <c r="C1106" s="165" t="s">
        <v>10005</v>
      </c>
      <c r="D1106" s="165" t="s">
        <v>2865</v>
      </c>
      <c r="E1106" s="165" t="s">
        <v>10006</v>
      </c>
      <c r="F1106" s="165" t="s">
        <v>1205</v>
      </c>
      <c r="G1106" s="165" t="s">
        <v>2881</v>
      </c>
      <c r="H1106" s="165" t="s">
        <v>10015</v>
      </c>
    </row>
    <row r="1107" spans="1:8" x14ac:dyDescent="0.25">
      <c r="A1107" s="164" t="str">
        <f t="shared" si="17"/>
        <v>BetsibokaMaevatananaAmbalanjanakomby</v>
      </c>
      <c r="B1107" s="165" t="s">
        <v>2863</v>
      </c>
      <c r="C1107" s="165" t="s">
        <v>10005</v>
      </c>
      <c r="D1107" s="165" t="s">
        <v>2865</v>
      </c>
      <c r="E1107" s="165" t="s">
        <v>10006</v>
      </c>
      <c r="F1107" s="165" t="s">
        <v>1205</v>
      </c>
      <c r="G1107" s="165" t="s">
        <v>2883</v>
      </c>
      <c r="H1107" s="165" t="s">
        <v>10016</v>
      </c>
    </row>
    <row r="1108" spans="1:8" x14ac:dyDescent="0.25">
      <c r="A1108" s="164" t="str">
        <f t="shared" si="17"/>
        <v>BetsibokaMaevatananaMarokoro</v>
      </c>
      <c r="B1108" s="165" t="s">
        <v>2863</v>
      </c>
      <c r="C1108" s="165" t="s">
        <v>10005</v>
      </c>
      <c r="D1108" s="165" t="s">
        <v>2865</v>
      </c>
      <c r="E1108" s="165" t="s">
        <v>10006</v>
      </c>
      <c r="F1108" s="165" t="s">
        <v>1205</v>
      </c>
      <c r="G1108" s="165" t="s">
        <v>2885</v>
      </c>
      <c r="H1108" s="165" t="s">
        <v>10017</v>
      </c>
    </row>
    <row r="1109" spans="1:8" x14ac:dyDescent="0.25">
      <c r="A1109" s="164" t="str">
        <f t="shared" si="17"/>
        <v>BetsibokaMaevatananaMaria</v>
      </c>
      <c r="B1109" s="165" t="s">
        <v>2863</v>
      </c>
      <c r="C1109" s="165" t="s">
        <v>10005</v>
      </c>
      <c r="D1109" s="165" t="s">
        <v>2865</v>
      </c>
      <c r="E1109" s="165" t="s">
        <v>10006</v>
      </c>
      <c r="F1109" s="165" t="s">
        <v>1205</v>
      </c>
      <c r="G1109" s="165" t="s">
        <v>2887</v>
      </c>
      <c r="H1109" s="165" t="s">
        <v>10018</v>
      </c>
    </row>
    <row r="1110" spans="1:8" x14ac:dyDescent="0.25">
      <c r="A1110" s="164" t="str">
        <f t="shared" si="17"/>
        <v>BetsibokaMaevatananaAndriba</v>
      </c>
      <c r="B1110" s="165" t="s">
        <v>2863</v>
      </c>
      <c r="C1110" s="165" t="s">
        <v>10005</v>
      </c>
      <c r="D1110" s="165" t="s">
        <v>2865</v>
      </c>
      <c r="E1110" s="165" t="s">
        <v>10006</v>
      </c>
      <c r="F1110" s="165" t="s">
        <v>1205</v>
      </c>
      <c r="G1110" s="165" t="s">
        <v>2889</v>
      </c>
      <c r="H1110" s="165" t="s">
        <v>10019</v>
      </c>
    </row>
    <row r="1111" spans="1:8" x14ac:dyDescent="0.25">
      <c r="A1111" s="164" t="str">
        <f t="shared" si="17"/>
        <v>BetsibokaMaevatananaMahatsinjo</v>
      </c>
      <c r="B1111" s="165" t="s">
        <v>2863</v>
      </c>
      <c r="C1111" s="165" t="s">
        <v>10005</v>
      </c>
      <c r="D1111" s="165" t="s">
        <v>2865</v>
      </c>
      <c r="E1111" s="165" t="s">
        <v>10006</v>
      </c>
      <c r="F1111" s="165" t="s">
        <v>1205</v>
      </c>
      <c r="G1111" s="165" t="s">
        <v>824</v>
      </c>
      <c r="H1111" s="165" t="s">
        <v>10020</v>
      </c>
    </row>
    <row r="1112" spans="1:8" x14ac:dyDescent="0.25">
      <c r="A1112" s="164" t="str">
        <f t="shared" si="17"/>
        <v>BetsibokaMaevatananaMorafeno</v>
      </c>
      <c r="B1112" s="165" t="s">
        <v>2863</v>
      </c>
      <c r="C1112" s="165" t="s">
        <v>10005</v>
      </c>
      <c r="D1112" s="165" t="s">
        <v>2865</v>
      </c>
      <c r="E1112" s="165" t="s">
        <v>10006</v>
      </c>
      <c r="F1112" s="165" t="s">
        <v>1205</v>
      </c>
      <c r="G1112" s="165" t="s">
        <v>555</v>
      </c>
      <c r="H1112" s="165" t="s">
        <v>10021</v>
      </c>
    </row>
    <row r="1113" spans="1:8" x14ac:dyDescent="0.25">
      <c r="A1113" s="164" t="str">
        <f t="shared" si="17"/>
        <v>BetsibokaMaevatananaMangabe</v>
      </c>
      <c r="B1113" s="165" t="s">
        <v>2863</v>
      </c>
      <c r="C1113" s="165" t="s">
        <v>10005</v>
      </c>
      <c r="D1113" s="165" t="s">
        <v>2865</v>
      </c>
      <c r="E1113" s="165" t="s">
        <v>10006</v>
      </c>
      <c r="F1113" s="165" t="s">
        <v>1205</v>
      </c>
      <c r="G1113" s="165" t="s">
        <v>1028</v>
      </c>
      <c r="H1113" s="165" t="s">
        <v>10022</v>
      </c>
    </row>
    <row r="1114" spans="1:8" x14ac:dyDescent="0.25">
      <c r="A1114" s="164" t="str">
        <f t="shared" si="17"/>
        <v>BetsibokaMaevatananaMadiromirafy</v>
      </c>
      <c r="B1114" s="165" t="s">
        <v>2863</v>
      </c>
      <c r="C1114" s="165" t="s">
        <v>10005</v>
      </c>
      <c r="D1114" s="165" t="s">
        <v>2865</v>
      </c>
      <c r="E1114" s="165" t="s">
        <v>10006</v>
      </c>
      <c r="F1114" s="165" t="s">
        <v>1205</v>
      </c>
      <c r="G1114" s="165" t="s">
        <v>2894</v>
      </c>
      <c r="H1114" s="165" t="s">
        <v>10023</v>
      </c>
    </row>
    <row r="1115" spans="1:8" x14ac:dyDescent="0.25">
      <c r="A1115" s="164" t="str">
        <f t="shared" si="17"/>
        <v>BetsibokaTsaratananaTsaratanana</v>
      </c>
      <c r="B1115" s="165" t="s">
        <v>2863</v>
      </c>
      <c r="C1115" s="165" t="s">
        <v>10005</v>
      </c>
      <c r="D1115" s="165" t="s">
        <v>600</v>
      </c>
      <c r="E1115" s="165" t="s">
        <v>10024</v>
      </c>
      <c r="F1115" s="165" t="s">
        <v>1205</v>
      </c>
      <c r="G1115" s="165" t="s">
        <v>600</v>
      </c>
      <c r="H1115" s="165" t="s">
        <v>10025</v>
      </c>
    </row>
    <row r="1116" spans="1:8" x14ac:dyDescent="0.25">
      <c r="A1116" s="164" t="str">
        <f t="shared" si="17"/>
        <v>BetsibokaTsaratananaBekapaika</v>
      </c>
      <c r="B1116" s="165" t="s">
        <v>2863</v>
      </c>
      <c r="C1116" s="165" t="s">
        <v>10005</v>
      </c>
      <c r="D1116" s="165" t="s">
        <v>600</v>
      </c>
      <c r="E1116" s="165" t="s">
        <v>10024</v>
      </c>
      <c r="F1116" s="165" t="s">
        <v>1205</v>
      </c>
      <c r="G1116" s="165" t="s">
        <v>2898</v>
      </c>
      <c r="H1116" s="165" t="s">
        <v>10026</v>
      </c>
    </row>
    <row r="1117" spans="1:8" x14ac:dyDescent="0.25">
      <c r="A1117" s="164" t="str">
        <f t="shared" si="17"/>
        <v>BetsibokaTsaratananaTsararova</v>
      </c>
      <c r="B1117" s="165" t="s">
        <v>2863</v>
      </c>
      <c r="C1117" s="165" t="s">
        <v>10005</v>
      </c>
      <c r="D1117" s="165" t="s">
        <v>600</v>
      </c>
      <c r="E1117" s="165" t="s">
        <v>10024</v>
      </c>
      <c r="F1117" s="165" t="s">
        <v>1205</v>
      </c>
      <c r="G1117" s="165" t="s">
        <v>2900</v>
      </c>
      <c r="H1117" s="165" t="s">
        <v>10027</v>
      </c>
    </row>
    <row r="1118" spans="1:8" x14ac:dyDescent="0.25">
      <c r="A1118" s="164" t="str">
        <f t="shared" si="17"/>
        <v>BetsibokaTsaratananaBetrandraka</v>
      </c>
      <c r="B1118" s="165" t="s">
        <v>2863</v>
      </c>
      <c r="C1118" s="165" t="s">
        <v>10005</v>
      </c>
      <c r="D1118" s="165" t="s">
        <v>600</v>
      </c>
      <c r="E1118" s="165" t="s">
        <v>10024</v>
      </c>
      <c r="F1118" s="165" t="s">
        <v>1205</v>
      </c>
      <c r="G1118" s="165" t="s">
        <v>2902</v>
      </c>
      <c r="H1118" s="165" t="s">
        <v>10028</v>
      </c>
    </row>
    <row r="1119" spans="1:8" x14ac:dyDescent="0.25">
      <c r="A1119" s="164" t="str">
        <f t="shared" si="17"/>
        <v>BetsibokaTsaratananaKeliloha</v>
      </c>
      <c r="B1119" s="165" t="s">
        <v>2863</v>
      </c>
      <c r="C1119" s="165" t="s">
        <v>10005</v>
      </c>
      <c r="D1119" s="165" t="s">
        <v>600</v>
      </c>
      <c r="E1119" s="165" t="s">
        <v>10024</v>
      </c>
      <c r="F1119" s="165" t="s">
        <v>1205</v>
      </c>
      <c r="G1119" s="165" t="s">
        <v>2904</v>
      </c>
      <c r="H1119" s="165" t="s">
        <v>10029</v>
      </c>
    </row>
    <row r="1120" spans="1:8" x14ac:dyDescent="0.25">
      <c r="A1120" s="164" t="str">
        <f t="shared" si="17"/>
        <v>BetsibokaTsaratananaSarobaratra</v>
      </c>
      <c r="B1120" s="165" t="s">
        <v>2863</v>
      </c>
      <c r="C1120" s="165" t="s">
        <v>10005</v>
      </c>
      <c r="D1120" s="165" t="s">
        <v>600</v>
      </c>
      <c r="E1120" s="165" t="s">
        <v>10024</v>
      </c>
      <c r="F1120" s="165" t="s">
        <v>1205</v>
      </c>
      <c r="G1120" s="165" t="s">
        <v>2906</v>
      </c>
      <c r="H1120" s="165" t="s">
        <v>10030</v>
      </c>
    </row>
    <row r="1121" spans="1:8" x14ac:dyDescent="0.25">
      <c r="A1121" s="164" t="str">
        <f t="shared" si="17"/>
        <v>BetsibokaTsaratananaAmpandrana</v>
      </c>
      <c r="B1121" s="165" t="s">
        <v>2863</v>
      </c>
      <c r="C1121" s="165" t="s">
        <v>10005</v>
      </c>
      <c r="D1121" s="165" t="s">
        <v>600</v>
      </c>
      <c r="E1121" s="165" t="s">
        <v>10024</v>
      </c>
      <c r="F1121" s="165" t="s">
        <v>1205</v>
      </c>
      <c r="G1121" s="165" t="s">
        <v>2908</v>
      </c>
      <c r="H1121" s="165" t="s">
        <v>10031</v>
      </c>
    </row>
    <row r="1122" spans="1:8" x14ac:dyDescent="0.25">
      <c r="A1122" s="164" t="str">
        <f t="shared" si="17"/>
        <v>BetsibokaTsaratananaAndriamena</v>
      </c>
      <c r="B1122" s="165" t="s">
        <v>2863</v>
      </c>
      <c r="C1122" s="165" t="s">
        <v>10005</v>
      </c>
      <c r="D1122" s="165" t="s">
        <v>600</v>
      </c>
      <c r="E1122" s="165" t="s">
        <v>10024</v>
      </c>
      <c r="F1122" s="165" t="s">
        <v>1205</v>
      </c>
      <c r="G1122" s="165" t="s">
        <v>2910</v>
      </c>
      <c r="H1122" s="165" t="s">
        <v>10032</v>
      </c>
    </row>
    <row r="1123" spans="1:8" x14ac:dyDescent="0.25">
      <c r="A1123" s="164" t="str">
        <f t="shared" si="17"/>
        <v>BetsibokaTsaratananaAmbakireny</v>
      </c>
      <c r="B1123" s="165" t="s">
        <v>2863</v>
      </c>
      <c r="C1123" s="165" t="s">
        <v>10005</v>
      </c>
      <c r="D1123" s="165" t="s">
        <v>600</v>
      </c>
      <c r="E1123" s="165" t="s">
        <v>10024</v>
      </c>
      <c r="F1123" s="165" t="s">
        <v>1205</v>
      </c>
      <c r="G1123" s="165" t="s">
        <v>2912</v>
      </c>
      <c r="H1123" s="165" t="s">
        <v>10033</v>
      </c>
    </row>
    <row r="1124" spans="1:8" x14ac:dyDescent="0.25">
      <c r="A1124" s="164" t="str">
        <f t="shared" si="17"/>
        <v>BetsibokaTsaratananaBrieville</v>
      </c>
      <c r="B1124" s="165" t="s">
        <v>2863</v>
      </c>
      <c r="C1124" s="165" t="s">
        <v>10005</v>
      </c>
      <c r="D1124" s="165" t="s">
        <v>600</v>
      </c>
      <c r="E1124" s="165" t="s">
        <v>10024</v>
      </c>
      <c r="F1124" s="165" t="s">
        <v>1205</v>
      </c>
      <c r="G1124" s="165" t="s">
        <v>2914</v>
      </c>
      <c r="H1124" s="165" t="s">
        <v>10034</v>
      </c>
    </row>
    <row r="1125" spans="1:8" x14ac:dyDescent="0.25">
      <c r="A1125" s="164" t="str">
        <f t="shared" si="17"/>
        <v>BetsibokaTsaratananaSakoamadinika</v>
      </c>
      <c r="B1125" s="165" t="s">
        <v>2863</v>
      </c>
      <c r="C1125" s="165" t="s">
        <v>10005</v>
      </c>
      <c r="D1125" s="165" t="s">
        <v>600</v>
      </c>
      <c r="E1125" s="165" t="s">
        <v>10024</v>
      </c>
      <c r="F1125" s="165" t="s">
        <v>1205</v>
      </c>
      <c r="G1125" s="165" t="s">
        <v>2916</v>
      </c>
      <c r="H1125" s="165" t="s">
        <v>10035</v>
      </c>
    </row>
    <row r="1126" spans="1:8" x14ac:dyDescent="0.25">
      <c r="A1126" s="164" t="str">
        <f t="shared" si="17"/>
        <v>BetsibokaTsaratananaManakana</v>
      </c>
      <c r="B1126" s="165" t="s">
        <v>2863</v>
      </c>
      <c r="C1126" s="165" t="s">
        <v>10005</v>
      </c>
      <c r="D1126" s="165" t="s">
        <v>600</v>
      </c>
      <c r="E1126" s="165" t="s">
        <v>10024</v>
      </c>
      <c r="F1126" s="165" t="s">
        <v>1205</v>
      </c>
      <c r="G1126" s="165" t="s">
        <v>1017</v>
      </c>
      <c r="H1126" s="165" t="s">
        <v>10036</v>
      </c>
    </row>
    <row r="1127" spans="1:8" x14ac:dyDescent="0.25">
      <c r="A1127" s="164" t="str">
        <f t="shared" si="17"/>
        <v>BetsibokaKandrehoKandreho</v>
      </c>
      <c r="B1127" s="165" t="s">
        <v>2863</v>
      </c>
      <c r="C1127" s="165" t="s">
        <v>10005</v>
      </c>
      <c r="D1127" s="165" t="s">
        <v>2920</v>
      </c>
      <c r="E1127" s="165" t="s">
        <v>10037</v>
      </c>
      <c r="F1127" s="165" t="s">
        <v>1205</v>
      </c>
      <c r="G1127" s="165" t="s">
        <v>2920</v>
      </c>
      <c r="H1127" s="165" t="s">
        <v>10038</v>
      </c>
    </row>
    <row r="1128" spans="1:8" x14ac:dyDescent="0.25">
      <c r="A1128" s="164" t="str">
        <f t="shared" si="17"/>
        <v>BetsibokaKandrehoAmbaliha</v>
      </c>
      <c r="B1128" s="165" t="s">
        <v>2863</v>
      </c>
      <c r="C1128" s="165" t="s">
        <v>10005</v>
      </c>
      <c r="D1128" s="165" t="s">
        <v>2920</v>
      </c>
      <c r="E1128" s="165" t="s">
        <v>10037</v>
      </c>
      <c r="F1128" s="165" t="s">
        <v>1205</v>
      </c>
      <c r="G1128" s="165" t="s">
        <v>2737</v>
      </c>
      <c r="H1128" s="165" t="s">
        <v>10039</v>
      </c>
    </row>
    <row r="1129" spans="1:8" x14ac:dyDescent="0.25">
      <c r="A1129" s="164" t="str">
        <f t="shared" si="17"/>
        <v>BetsibokaKandrehoBehazomaty</v>
      </c>
      <c r="B1129" s="165" t="s">
        <v>2863</v>
      </c>
      <c r="C1129" s="165" t="s">
        <v>10005</v>
      </c>
      <c r="D1129" s="165" t="s">
        <v>2920</v>
      </c>
      <c r="E1129" s="165" t="s">
        <v>10037</v>
      </c>
      <c r="F1129" s="165" t="s">
        <v>1205</v>
      </c>
      <c r="G1129" s="165" t="s">
        <v>2923</v>
      </c>
      <c r="H1129" s="165" t="s">
        <v>10040</v>
      </c>
    </row>
    <row r="1130" spans="1:8" x14ac:dyDescent="0.25">
      <c r="A1130" s="164" t="str">
        <f t="shared" si="17"/>
        <v>BetsibokaKandrehoAntanimbaribe</v>
      </c>
      <c r="B1130" s="165" t="s">
        <v>2863</v>
      </c>
      <c r="C1130" s="165" t="s">
        <v>10005</v>
      </c>
      <c r="D1130" s="165" t="s">
        <v>2920</v>
      </c>
      <c r="E1130" s="165" t="s">
        <v>10037</v>
      </c>
      <c r="F1130" s="165" t="s">
        <v>1205</v>
      </c>
      <c r="G1130" s="165" t="s">
        <v>2925</v>
      </c>
      <c r="H1130" s="165" t="s">
        <v>10041</v>
      </c>
    </row>
    <row r="1131" spans="1:8" x14ac:dyDescent="0.25">
      <c r="A1131" s="164" t="str">
        <f t="shared" si="17"/>
        <v>BetsibokaKandrehoBetaimboay</v>
      </c>
      <c r="B1131" s="165" t="s">
        <v>2863</v>
      </c>
      <c r="C1131" s="165" t="s">
        <v>10005</v>
      </c>
      <c r="D1131" s="165" t="s">
        <v>2920</v>
      </c>
      <c r="E1131" s="165" t="s">
        <v>10037</v>
      </c>
      <c r="F1131" s="165" t="s">
        <v>1205</v>
      </c>
      <c r="G1131" s="165" t="s">
        <v>2927</v>
      </c>
      <c r="H1131" s="165" t="s">
        <v>10042</v>
      </c>
    </row>
    <row r="1132" spans="1:8" x14ac:dyDescent="0.25">
      <c r="A1132" s="164" t="str">
        <f t="shared" si="17"/>
        <v>BetsibokaKandrehoAndasibe</v>
      </c>
      <c r="B1132" s="165" t="s">
        <v>2863</v>
      </c>
      <c r="C1132" s="165" t="s">
        <v>10005</v>
      </c>
      <c r="D1132" s="165" t="s">
        <v>2920</v>
      </c>
      <c r="E1132" s="165" t="s">
        <v>10037</v>
      </c>
      <c r="F1132" s="165" t="s">
        <v>1205</v>
      </c>
      <c r="G1132" s="165" t="s">
        <v>2405</v>
      </c>
      <c r="H1132" s="165" t="s">
        <v>10043</v>
      </c>
    </row>
    <row r="1133" spans="1:8" x14ac:dyDescent="0.25">
      <c r="A1133" s="164" t="str">
        <f t="shared" si="17"/>
        <v>MelakyBesalampySoanenga</v>
      </c>
      <c r="B1133" s="165" t="s">
        <v>2339</v>
      </c>
      <c r="C1133" s="165" t="s">
        <v>9718</v>
      </c>
      <c r="D1133" s="165" t="s">
        <v>2341</v>
      </c>
      <c r="E1133" s="165" t="s">
        <v>9719</v>
      </c>
      <c r="F1133" s="165" t="s">
        <v>1205</v>
      </c>
      <c r="G1133" s="165" t="s">
        <v>2930</v>
      </c>
      <c r="H1133" s="165" t="s">
        <v>10044</v>
      </c>
    </row>
    <row r="1134" spans="1:8" x14ac:dyDescent="0.25">
      <c r="A1134" s="164" t="str">
        <f t="shared" si="17"/>
        <v>MelakyBesalampyBekodoka</v>
      </c>
      <c r="B1134" s="165" t="s">
        <v>2339</v>
      </c>
      <c r="C1134" s="165" t="s">
        <v>9718</v>
      </c>
      <c r="D1134" s="165" t="s">
        <v>2341</v>
      </c>
      <c r="E1134" s="165" t="s">
        <v>9719</v>
      </c>
      <c r="F1134" s="165" t="s">
        <v>1205</v>
      </c>
      <c r="G1134" s="165" t="s">
        <v>2932</v>
      </c>
      <c r="H1134" s="165" t="s">
        <v>10045</v>
      </c>
    </row>
    <row r="1135" spans="1:8" x14ac:dyDescent="0.25">
      <c r="A1135" s="164" t="str">
        <f t="shared" si="17"/>
        <v>MelakyBesalampyAmbolodia Sud</v>
      </c>
      <c r="B1135" s="165" t="s">
        <v>2339</v>
      </c>
      <c r="C1135" s="165" t="s">
        <v>9718</v>
      </c>
      <c r="D1135" s="165" t="s">
        <v>2341</v>
      </c>
      <c r="E1135" s="165" t="s">
        <v>9719</v>
      </c>
      <c r="F1135" s="165" t="s">
        <v>1205</v>
      </c>
      <c r="G1135" s="165" t="s">
        <v>2934</v>
      </c>
      <c r="H1135" s="165" t="s">
        <v>10046</v>
      </c>
    </row>
    <row r="1136" spans="1:8" x14ac:dyDescent="0.25">
      <c r="A1136" s="164" t="str">
        <f t="shared" si="17"/>
        <v>MelakyBesalampyAnkasakasa Tsibiray</v>
      </c>
      <c r="B1136" s="165" t="s">
        <v>2339</v>
      </c>
      <c r="C1136" s="165" t="s">
        <v>9718</v>
      </c>
      <c r="D1136" s="165" t="s">
        <v>2341</v>
      </c>
      <c r="E1136" s="165" t="s">
        <v>9719</v>
      </c>
      <c r="F1136" s="165" t="s">
        <v>1205</v>
      </c>
      <c r="G1136" s="165" t="s">
        <v>2936</v>
      </c>
      <c r="H1136" s="165" t="s">
        <v>10047</v>
      </c>
    </row>
    <row r="1137" spans="1:8" x14ac:dyDescent="0.25">
      <c r="A1137" s="164" t="str">
        <f t="shared" si="17"/>
        <v>MelakyBesalampyMahabe</v>
      </c>
      <c r="B1137" s="165" t="s">
        <v>2339</v>
      </c>
      <c r="C1137" s="165" t="s">
        <v>9718</v>
      </c>
      <c r="D1137" s="165" t="s">
        <v>2341</v>
      </c>
      <c r="E1137" s="165" t="s">
        <v>9719</v>
      </c>
      <c r="F1137" s="165" t="s">
        <v>1205</v>
      </c>
      <c r="G1137" s="165" t="s">
        <v>2938</v>
      </c>
      <c r="H1137" s="165" t="s">
        <v>10048</v>
      </c>
    </row>
    <row r="1138" spans="1:8" x14ac:dyDescent="0.25">
      <c r="A1138" s="164" t="str">
        <f t="shared" si="17"/>
        <v>MelakyAmbatomaintyAmbatomainty</v>
      </c>
      <c r="B1138" s="165" t="s">
        <v>2339</v>
      </c>
      <c r="C1138" s="165" t="s">
        <v>9718</v>
      </c>
      <c r="D1138" s="165" t="s">
        <v>1074</v>
      </c>
      <c r="E1138" s="165" t="s">
        <v>10049</v>
      </c>
      <c r="F1138" s="165" t="s">
        <v>1205</v>
      </c>
      <c r="G1138" s="165" t="s">
        <v>1074</v>
      </c>
      <c r="H1138" s="165" t="s">
        <v>10050</v>
      </c>
    </row>
    <row r="1139" spans="1:8" x14ac:dyDescent="0.25">
      <c r="A1139" s="164" t="str">
        <f t="shared" si="17"/>
        <v>MelakyAmbatomaintyBemarivo</v>
      </c>
      <c r="B1139" s="165" t="s">
        <v>2339</v>
      </c>
      <c r="C1139" s="165" t="s">
        <v>9718</v>
      </c>
      <c r="D1139" s="165" t="s">
        <v>1074</v>
      </c>
      <c r="E1139" s="165" t="s">
        <v>10049</v>
      </c>
      <c r="F1139" s="165" t="s">
        <v>1205</v>
      </c>
      <c r="G1139" s="165" t="s">
        <v>2942</v>
      </c>
      <c r="H1139" s="165" t="s">
        <v>10051</v>
      </c>
    </row>
    <row r="1140" spans="1:8" x14ac:dyDescent="0.25">
      <c r="A1140" s="164" t="str">
        <f t="shared" si="17"/>
        <v>MelakyAmbatomaintySarodrano</v>
      </c>
      <c r="B1140" s="165" t="s">
        <v>2339</v>
      </c>
      <c r="C1140" s="165" t="s">
        <v>9718</v>
      </c>
      <c r="D1140" s="165" t="s">
        <v>1074</v>
      </c>
      <c r="E1140" s="165" t="s">
        <v>10049</v>
      </c>
      <c r="F1140" s="165" t="s">
        <v>1205</v>
      </c>
      <c r="G1140" s="165" t="s">
        <v>2944</v>
      </c>
      <c r="H1140" s="165" t="s">
        <v>10052</v>
      </c>
    </row>
    <row r="1141" spans="1:8" x14ac:dyDescent="0.25">
      <c r="A1141" s="164" t="str">
        <f t="shared" si="17"/>
        <v>MelakyAmbatomaintyMarotsialeha</v>
      </c>
      <c r="B1141" s="165" t="s">
        <v>2339</v>
      </c>
      <c r="C1141" s="165" t="s">
        <v>9718</v>
      </c>
      <c r="D1141" s="165" t="s">
        <v>1074</v>
      </c>
      <c r="E1141" s="165" t="s">
        <v>10049</v>
      </c>
      <c r="F1141" s="165" t="s">
        <v>1205</v>
      </c>
      <c r="G1141" s="165" t="s">
        <v>2946</v>
      </c>
      <c r="H1141" s="165" t="s">
        <v>10053</v>
      </c>
    </row>
    <row r="1142" spans="1:8" x14ac:dyDescent="0.25">
      <c r="A1142" s="164" t="str">
        <f t="shared" si="17"/>
        <v>MelakyAntsalovaAntsalova</v>
      </c>
      <c r="B1142" s="165" t="s">
        <v>2339</v>
      </c>
      <c r="C1142" s="165" t="s">
        <v>9718</v>
      </c>
      <c r="D1142" s="165" t="s">
        <v>2949</v>
      </c>
      <c r="E1142" s="165" t="s">
        <v>10054</v>
      </c>
      <c r="F1142" s="165" t="s">
        <v>1205</v>
      </c>
      <c r="G1142" s="165" t="s">
        <v>2949</v>
      </c>
      <c r="H1142" s="165" t="s">
        <v>10055</v>
      </c>
    </row>
    <row r="1143" spans="1:8" x14ac:dyDescent="0.25">
      <c r="A1143" s="164" t="str">
        <f t="shared" si="17"/>
        <v>MelakyAntsalovaSoahany</v>
      </c>
      <c r="B1143" s="165" t="s">
        <v>2339</v>
      </c>
      <c r="C1143" s="165" t="s">
        <v>9718</v>
      </c>
      <c r="D1143" s="165" t="s">
        <v>2949</v>
      </c>
      <c r="E1143" s="165" t="s">
        <v>10054</v>
      </c>
      <c r="F1143" s="165" t="s">
        <v>1205</v>
      </c>
      <c r="G1143" s="165" t="s">
        <v>2951</v>
      </c>
      <c r="H1143" s="165" t="s">
        <v>10056</v>
      </c>
    </row>
    <row r="1144" spans="1:8" x14ac:dyDescent="0.25">
      <c r="A1144" s="164" t="str">
        <f t="shared" si="17"/>
        <v>MelakyAntsalovaMasoarivo</v>
      </c>
      <c r="B1144" s="165" t="s">
        <v>2339</v>
      </c>
      <c r="C1144" s="165" t="s">
        <v>9718</v>
      </c>
      <c r="D1144" s="165" t="s">
        <v>2949</v>
      </c>
      <c r="E1144" s="165" t="s">
        <v>10054</v>
      </c>
      <c r="F1144" s="165" t="s">
        <v>1205</v>
      </c>
      <c r="G1144" s="165" t="s">
        <v>2953</v>
      </c>
      <c r="H1144" s="165" t="s">
        <v>10057</v>
      </c>
    </row>
    <row r="1145" spans="1:8" x14ac:dyDescent="0.25">
      <c r="A1145" s="164" t="str">
        <f t="shared" si="17"/>
        <v>MelakyAntsalovaTrangahy</v>
      </c>
      <c r="B1145" s="165" t="s">
        <v>2339</v>
      </c>
      <c r="C1145" s="165" t="s">
        <v>9718</v>
      </c>
      <c r="D1145" s="165" t="s">
        <v>2949</v>
      </c>
      <c r="E1145" s="165" t="s">
        <v>10054</v>
      </c>
      <c r="F1145" s="165" t="s">
        <v>1205</v>
      </c>
      <c r="G1145" s="165" t="s">
        <v>2955</v>
      </c>
      <c r="H1145" s="165" t="s">
        <v>10058</v>
      </c>
    </row>
    <row r="1146" spans="1:8" x14ac:dyDescent="0.25">
      <c r="A1146" s="164" t="str">
        <f t="shared" si="17"/>
        <v>MelakyAntsalovaBekopaka</v>
      </c>
      <c r="B1146" s="165" t="s">
        <v>2339</v>
      </c>
      <c r="C1146" s="165" t="s">
        <v>9718</v>
      </c>
      <c r="D1146" s="165" t="s">
        <v>2949</v>
      </c>
      <c r="E1146" s="165" t="s">
        <v>10054</v>
      </c>
      <c r="F1146" s="165" t="s">
        <v>1205</v>
      </c>
      <c r="G1146" s="165" t="s">
        <v>2957</v>
      </c>
      <c r="H1146" s="165" t="s">
        <v>10059</v>
      </c>
    </row>
    <row r="1147" spans="1:8" x14ac:dyDescent="0.25">
      <c r="A1147" s="164" t="str">
        <f t="shared" si="17"/>
        <v>MelakyMaintiranoMaintirano</v>
      </c>
      <c r="B1147" s="165" t="s">
        <v>2339</v>
      </c>
      <c r="C1147" s="165" t="s">
        <v>9718</v>
      </c>
      <c r="D1147" s="165" t="s">
        <v>2960</v>
      </c>
      <c r="E1147" s="165" t="s">
        <v>10060</v>
      </c>
      <c r="F1147" s="165" t="s">
        <v>1205</v>
      </c>
      <c r="G1147" s="165" t="s">
        <v>2960</v>
      </c>
      <c r="H1147" s="165" t="s">
        <v>10061</v>
      </c>
    </row>
    <row r="1148" spans="1:8" x14ac:dyDescent="0.25">
      <c r="A1148" s="164" t="str">
        <f t="shared" si="17"/>
        <v>MelakyMaintiranoMafaijijo</v>
      </c>
      <c r="B1148" s="165" t="s">
        <v>2339</v>
      </c>
      <c r="C1148" s="165" t="s">
        <v>9718</v>
      </c>
      <c r="D1148" s="165" t="s">
        <v>2960</v>
      </c>
      <c r="E1148" s="165" t="s">
        <v>10060</v>
      </c>
      <c r="F1148" s="165" t="s">
        <v>1205</v>
      </c>
      <c r="G1148" s="165" t="s">
        <v>2962</v>
      </c>
      <c r="H1148" s="165" t="s">
        <v>10062</v>
      </c>
    </row>
    <row r="1149" spans="1:8" x14ac:dyDescent="0.25">
      <c r="A1149" s="164" t="str">
        <f t="shared" si="17"/>
        <v>MelakyMaintiranoAndabotoka</v>
      </c>
      <c r="B1149" s="165" t="s">
        <v>2339</v>
      </c>
      <c r="C1149" s="165" t="s">
        <v>9718</v>
      </c>
      <c r="D1149" s="165" t="s">
        <v>2960</v>
      </c>
      <c r="E1149" s="165" t="s">
        <v>10060</v>
      </c>
      <c r="F1149" s="165" t="s">
        <v>1205</v>
      </c>
      <c r="G1149" s="165" t="s">
        <v>2964</v>
      </c>
      <c r="H1149" s="165" t="s">
        <v>10063</v>
      </c>
    </row>
    <row r="1150" spans="1:8" x14ac:dyDescent="0.25">
      <c r="A1150" s="164" t="str">
        <f t="shared" si="17"/>
        <v>MelakyMaintiranoBetanatanana</v>
      </c>
      <c r="B1150" s="165" t="s">
        <v>2339</v>
      </c>
      <c r="C1150" s="165" t="s">
        <v>9718</v>
      </c>
      <c r="D1150" s="165" t="s">
        <v>2960</v>
      </c>
      <c r="E1150" s="165" t="s">
        <v>10060</v>
      </c>
      <c r="F1150" s="165" t="s">
        <v>1205</v>
      </c>
      <c r="G1150" s="165" t="s">
        <v>2966</v>
      </c>
      <c r="H1150" s="165" t="s">
        <v>10064</v>
      </c>
    </row>
    <row r="1151" spans="1:8" x14ac:dyDescent="0.25">
      <c r="A1151" s="164" t="str">
        <f t="shared" si="17"/>
        <v>MelakyMaintiranoAndrea</v>
      </c>
      <c r="B1151" s="165" t="s">
        <v>2339</v>
      </c>
      <c r="C1151" s="165" t="s">
        <v>9718</v>
      </c>
      <c r="D1151" s="165" t="s">
        <v>2960</v>
      </c>
      <c r="E1151" s="165" t="s">
        <v>10060</v>
      </c>
      <c r="F1151" s="165" t="s">
        <v>1205</v>
      </c>
      <c r="G1151" s="165" t="s">
        <v>2968</v>
      </c>
      <c r="H1151" s="165" t="s">
        <v>10065</v>
      </c>
    </row>
    <row r="1152" spans="1:8" x14ac:dyDescent="0.25">
      <c r="A1152" s="164" t="str">
        <f t="shared" si="17"/>
        <v>MelakyMaintiranoAnkisatra</v>
      </c>
      <c r="B1152" s="165" t="s">
        <v>2339</v>
      </c>
      <c r="C1152" s="165" t="s">
        <v>9718</v>
      </c>
      <c r="D1152" s="165" t="s">
        <v>2960</v>
      </c>
      <c r="E1152" s="165" t="s">
        <v>10060</v>
      </c>
      <c r="F1152" s="165" t="s">
        <v>1205</v>
      </c>
      <c r="G1152" s="165" t="s">
        <v>2970</v>
      </c>
      <c r="H1152" s="165" t="s">
        <v>10066</v>
      </c>
    </row>
    <row r="1153" spans="1:8" x14ac:dyDescent="0.25">
      <c r="A1153" s="164" t="str">
        <f t="shared" si="17"/>
        <v>MelakyMaintiranoMarohazo</v>
      </c>
      <c r="B1153" s="165" t="s">
        <v>2339</v>
      </c>
      <c r="C1153" s="165" t="s">
        <v>9718</v>
      </c>
      <c r="D1153" s="165" t="s">
        <v>2960</v>
      </c>
      <c r="E1153" s="165" t="s">
        <v>10060</v>
      </c>
      <c r="F1153" s="165" t="s">
        <v>1205</v>
      </c>
      <c r="G1153" s="165" t="s">
        <v>2972</v>
      </c>
      <c r="H1153" s="165" t="s">
        <v>10067</v>
      </c>
    </row>
    <row r="1154" spans="1:8" x14ac:dyDescent="0.25">
      <c r="A1154" s="164" t="str">
        <f t="shared" si="17"/>
        <v>MelakyMaintiranoAntsondrodava</v>
      </c>
      <c r="B1154" s="165" t="s">
        <v>2339</v>
      </c>
      <c r="C1154" s="165" t="s">
        <v>9718</v>
      </c>
      <c r="D1154" s="165" t="s">
        <v>2960</v>
      </c>
      <c r="E1154" s="165" t="s">
        <v>10060</v>
      </c>
      <c r="F1154" s="165" t="s">
        <v>1205</v>
      </c>
      <c r="G1154" s="165" t="s">
        <v>2974</v>
      </c>
      <c r="H1154" s="165" t="s">
        <v>10068</v>
      </c>
    </row>
    <row r="1155" spans="1:8" x14ac:dyDescent="0.25">
      <c r="A1155" s="164" t="str">
        <f t="shared" ref="A1155:A1218" si="18">B1155&amp;D1155&amp;G1155</f>
        <v>MelakyMaintiranoBelitsaky</v>
      </c>
      <c r="B1155" s="165" t="s">
        <v>2339</v>
      </c>
      <c r="C1155" s="165" t="s">
        <v>9718</v>
      </c>
      <c r="D1155" s="165" t="s">
        <v>2960</v>
      </c>
      <c r="E1155" s="165" t="s">
        <v>10060</v>
      </c>
      <c r="F1155" s="165" t="s">
        <v>1205</v>
      </c>
      <c r="G1155" s="165" t="s">
        <v>2976</v>
      </c>
      <c r="H1155" s="165" t="s">
        <v>10069</v>
      </c>
    </row>
    <row r="1156" spans="1:8" x14ac:dyDescent="0.25">
      <c r="A1156" s="164" t="str">
        <f t="shared" si="18"/>
        <v>MelakyMaintiranoTambohorano</v>
      </c>
      <c r="B1156" s="165" t="s">
        <v>2339</v>
      </c>
      <c r="C1156" s="165" t="s">
        <v>9718</v>
      </c>
      <c r="D1156" s="165" t="s">
        <v>2960</v>
      </c>
      <c r="E1156" s="165" t="s">
        <v>10060</v>
      </c>
      <c r="F1156" s="165" t="s">
        <v>1205</v>
      </c>
      <c r="G1156" s="165" t="s">
        <v>2978</v>
      </c>
      <c r="H1156" s="165" t="s">
        <v>10070</v>
      </c>
    </row>
    <row r="1157" spans="1:8" x14ac:dyDescent="0.25">
      <c r="A1157" s="164" t="str">
        <f t="shared" si="18"/>
        <v>MelakyMaintiranoVeromanga</v>
      </c>
      <c r="B1157" s="165" t="s">
        <v>2339</v>
      </c>
      <c r="C1157" s="165" t="s">
        <v>9718</v>
      </c>
      <c r="D1157" s="165" t="s">
        <v>2960</v>
      </c>
      <c r="E1157" s="165" t="s">
        <v>10060</v>
      </c>
      <c r="F1157" s="165" t="s">
        <v>1205</v>
      </c>
      <c r="G1157" s="165" t="s">
        <v>2980</v>
      </c>
      <c r="H1157" s="165" t="s">
        <v>10071</v>
      </c>
    </row>
    <row r="1158" spans="1:8" x14ac:dyDescent="0.25">
      <c r="A1158" s="164" t="str">
        <f t="shared" si="18"/>
        <v>MelakyMaintiranoMaromavo</v>
      </c>
      <c r="B1158" s="165" t="s">
        <v>2339</v>
      </c>
      <c r="C1158" s="165" t="s">
        <v>9718</v>
      </c>
      <c r="D1158" s="165" t="s">
        <v>2960</v>
      </c>
      <c r="E1158" s="165" t="s">
        <v>10060</v>
      </c>
      <c r="F1158" s="165" t="s">
        <v>1205</v>
      </c>
      <c r="G1158" s="165" t="s">
        <v>2982</v>
      </c>
      <c r="H1158" s="165" t="s">
        <v>10072</v>
      </c>
    </row>
    <row r="1159" spans="1:8" x14ac:dyDescent="0.25">
      <c r="A1159" s="164" t="str">
        <f t="shared" si="18"/>
        <v>MelakyMaintiranoAndranovao</v>
      </c>
      <c r="B1159" s="165" t="s">
        <v>2339</v>
      </c>
      <c r="C1159" s="165" t="s">
        <v>9718</v>
      </c>
      <c r="D1159" s="165" t="s">
        <v>2960</v>
      </c>
      <c r="E1159" s="165" t="s">
        <v>10060</v>
      </c>
      <c r="F1159" s="165" t="s">
        <v>1205</v>
      </c>
      <c r="G1159" s="165" t="s">
        <v>2984</v>
      </c>
      <c r="H1159" s="165" t="s">
        <v>10073</v>
      </c>
    </row>
    <row r="1160" spans="1:8" x14ac:dyDescent="0.25">
      <c r="A1160" s="164" t="str">
        <f t="shared" si="18"/>
        <v>MelakyMaintiranoAntsaidoha Bebao</v>
      </c>
      <c r="B1160" s="165" t="s">
        <v>2339</v>
      </c>
      <c r="C1160" s="165" t="s">
        <v>9718</v>
      </c>
      <c r="D1160" s="165" t="s">
        <v>2960</v>
      </c>
      <c r="E1160" s="165" t="s">
        <v>10060</v>
      </c>
      <c r="F1160" s="165" t="s">
        <v>1205</v>
      </c>
      <c r="G1160" s="165" t="s">
        <v>2986</v>
      </c>
      <c r="H1160" s="165" t="s">
        <v>10074</v>
      </c>
    </row>
    <row r="1161" spans="1:8" x14ac:dyDescent="0.25">
      <c r="A1161" s="164" t="str">
        <f t="shared" si="18"/>
        <v>MelakyMaintiranoBerevo/ranobe</v>
      </c>
      <c r="B1161" s="165" t="s">
        <v>2339</v>
      </c>
      <c r="C1161" s="165" t="s">
        <v>9718</v>
      </c>
      <c r="D1161" s="165" t="s">
        <v>2960</v>
      </c>
      <c r="E1161" s="165" t="s">
        <v>10060</v>
      </c>
      <c r="F1161" s="165" t="s">
        <v>1205</v>
      </c>
      <c r="G1161" s="165" t="s">
        <v>2988</v>
      </c>
      <c r="H1161" s="165" t="s">
        <v>10075</v>
      </c>
    </row>
    <row r="1162" spans="1:8" x14ac:dyDescent="0.25">
      <c r="A1162" s="164" t="str">
        <f t="shared" si="18"/>
        <v>MelakyMaintiranoBebaboky Sud</v>
      </c>
      <c r="B1162" s="165" t="s">
        <v>2339</v>
      </c>
      <c r="C1162" s="165" t="s">
        <v>9718</v>
      </c>
      <c r="D1162" s="165" t="s">
        <v>2960</v>
      </c>
      <c r="E1162" s="165" t="s">
        <v>10060</v>
      </c>
      <c r="F1162" s="165" t="s">
        <v>1205</v>
      </c>
      <c r="G1162" s="165" t="s">
        <v>2990</v>
      </c>
      <c r="H1162" s="165" t="s">
        <v>10076</v>
      </c>
    </row>
    <row r="1163" spans="1:8" x14ac:dyDescent="0.25">
      <c r="A1163" s="164" t="str">
        <f t="shared" si="18"/>
        <v>MelakyMaintiranoBemokotra Sud</v>
      </c>
      <c r="B1163" s="165" t="s">
        <v>2339</v>
      </c>
      <c r="C1163" s="165" t="s">
        <v>9718</v>
      </c>
      <c r="D1163" s="165" t="s">
        <v>2960</v>
      </c>
      <c r="E1163" s="165" t="s">
        <v>10060</v>
      </c>
      <c r="F1163" s="165" t="s">
        <v>1205</v>
      </c>
      <c r="G1163" s="165" t="s">
        <v>2992</v>
      </c>
      <c r="H1163" s="165" t="s">
        <v>10077</v>
      </c>
    </row>
    <row r="1164" spans="1:8" x14ac:dyDescent="0.25">
      <c r="A1164" s="164" t="str">
        <f t="shared" si="18"/>
        <v>MelakyMorafenobeMorafenobe</v>
      </c>
      <c r="B1164" s="165" t="s">
        <v>2339</v>
      </c>
      <c r="C1164" s="165" t="s">
        <v>9718</v>
      </c>
      <c r="D1164" s="165" t="s">
        <v>2995</v>
      </c>
      <c r="E1164" s="165" t="s">
        <v>10078</v>
      </c>
      <c r="F1164" s="165" t="s">
        <v>1205</v>
      </c>
      <c r="G1164" s="165" t="s">
        <v>2995</v>
      </c>
      <c r="H1164" s="165" t="s">
        <v>10079</v>
      </c>
    </row>
    <row r="1165" spans="1:8" x14ac:dyDescent="0.25">
      <c r="A1165" s="164" t="str">
        <f t="shared" si="18"/>
        <v>MelakyMorafenobeAndramy</v>
      </c>
      <c r="B1165" s="165" t="s">
        <v>2339</v>
      </c>
      <c r="C1165" s="165" t="s">
        <v>9718</v>
      </c>
      <c r="D1165" s="165" t="s">
        <v>2995</v>
      </c>
      <c r="E1165" s="165" t="s">
        <v>10078</v>
      </c>
      <c r="F1165" s="165" t="s">
        <v>1205</v>
      </c>
      <c r="G1165" s="165" t="s">
        <v>2997</v>
      </c>
      <c r="H1165" s="165" t="s">
        <v>10080</v>
      </c>
    </row>
    <row r="1166" spans="1:8" x14ac:dyDescent="0.25">
      <c r="A1166" s="164" t="str">
        <f t="shared" si="18"/>
        <v>MelakyMorafenobeBeravina</v>
      </c>
      <c r="B1166" s="165" t="s">
        <v>2339</v>
      </c>
      <c r="C1166" s="165" t="s">
        <v>9718</v>
      </c>
      <c r="D1166" s="165" t="s">
        <v>2995</v>
      </c>
      <c r="E1166" s="165" t="s">
        <v>10078</v>
      </c>
      <c r="F1166" s="165" t="s">
        <v>1205</v>
      </c>
      <c r="G1166" s="165" t="s">
        <v>2999</v>
      </c>
      <c r="H1166" s="165" t="s">
        <v>10081</v>
      </c>
    </row>
    <row r="1167" spans="1:8" x14ac:dyDescent="0.25">
      <c r="A1167" s="164" t="str">
        <f t="shared" si="18"/>
        <v>Atsimo AndrefanaToliary-ITanambao I</v>
      </c>
      <c r="B1167" s="165" t="s">
        <v>672</v>
      </c>
      <c r="C1167" s="165" t="s">
        <v>9723</v>
      </c>
      <c r="D1167" s="165" t="s">
        <v>3002</v>
      </c>
      <c r="E1167" s="165" t="s">
        <v>10082</v>
      </c>
      <c r="F1167" s="165" t="s">
        <v>1205</v>
      </c>
      <c r="G1167" s="165" t="s">
        <v>3003</v>
      </c>
      <c r="H1167" s="165" t="s">
        <v>10083</v>
      </c>
    </row>
    <row r="1168" spans="1:8" x14ac:dyDescent="0.25">
      <c r="A1168" s="164" t="str">
        <f t="shared" si="18"/>
        <v>Atsimo AndrefanaToliary-ITanambao II Tsf Nord</v>
      </c>
      <c r="B1168" s="165" t="s">
        <v>672</v>
      </c>
      <c r="C1168" s="165" t="s">
        <v>9723</v>
      </c>
      <c r="D1168" s="165" t="s">
        <v>3002</v>
      </c>
      <c r="E1168" s="165" t="s">
        <v>10082</v>
      </c>
      <c r="F1168" s="165" t="s">
        <v>1205</v>
      </c>
      <c r="G1168" s="165" t="s">
        <v>3005</v>
      </c>
      <c r="H1168" s="165" t="s">
        <v>10084</v>
      </c>
    </row>
    <row r="1169" spans="1:8" x14ac:dyDescent="0.25">
      <c r="A1169" s="164" t="str">
        <f t="shared" si="18"/>
        <v>Atsimo AndrefanaToliary-IMahavatse I</v>
      </c>
      <c r="B1169" s="165" t="s">
        <v>672</v>
      </c>
      <c r="C1169" s="165" t="s">
        <v>9723</v>
      </c>
      <c r="D1169" s="165" t="s">
        <v>3002</v>
      </c>
      <c r="E1169" s="165" t="s">
        <v>10082</v>
      </c>
      <c r="F1169" s="165" t="s">
        <v>1205</v>
      </c>
      <c r="G1169" s="165" t="s">
        <v>3007</v>
      </c>
      <c r="H1169" s="165" t="s">
        <v>10085</v>
      </c>
    </row>
    <row r="1170" spans="1:8" x14ac:dyDescent="0.25">
      <c r="A1170" s="164" t="str">
        <f t="shared" si="18"/>
        <v>Atsimo AndrefanaToliary-IMahavatse II</v>
      </c>
      <c r="B1170" s="165" t="s">
        <v>672</v>
      </c>
      <c r="C1170" s="165" t="s">
        <v>9723</v>
      </c>
      <c r="D1170" s="165" t="s">
        <v>3002</v>
      </c>
      <c r="E1170" s="165" t="s">
        <v>10082</v>
      </c>
      <c r="F1170" s="165" t="s">
        <v>1205</v>
      </c>
      <c r="G1170" s="165" t="s">
        <v>3009</v>
      </c>
      <c r="H1170" s="165" t="s">
        <v>10086</v>
      </c>
    </row>
    <row r="1171" spans="1:8" x14ac:dyDescent="0.25">
      <c r="A1171" s="164" t="str">
        <f t="shared" si="18"/>
        <v>Atsimo AndrefanaToliary-IBetania</v>
      </c>
      <c r="B1171" s="165" t="s">
        <v>672</v>
      </c>
      <c r="C1171" s="165" t="s">
        <v>9723</v>
      </c>
      <c r="D1171" s="165" t="s">
        <v>3002</v>
      </c>
      <c r="E1171" s="165" t="s">
        <v>10082</v>
      </c>
      <c r="F1171" s="165" t="s">
        <v>1205</v>
      </c>
      <c r="G1171" s="165" t="s">
        <v>3011</v>
      </c>
      <c r="H1171" s="165" t="s">
        <v>10087</v>
      </c>
    </row>
    <row r="1172" spans="1:8" x14ac:dyDescent="0.25">
      <c r="A1172" s="164" t="str">
        <f t="shared" si="18"/>
        <v>Atsimo AndrefanaToliary-IBesakoa</v>
      </c>
      <c r="B1172" s="165" t="s">
        <v>672</v>
      </c>
      <c r="C1172" s="165" t="s">
        <v>9723</v>
      </c>
      <c r="D1172" s="165" t="s">
        <v>3002</v>
      </c>
      <c r="E1172" s="165" t="s">
        <v>10082</v>
      </c>
      <c r="F1172" s="165" t="s">
        <v>1205</v>
      </c>
      <c r="G1172" s="165" t="s">
        <v>3013</v>
      </c>
      <c r="H1172" s="165" t="s">
        <v>10088</v>
      </c>
    </row>
    <row r="1173" spans="1:8" x14ac:dyDescent="0.25">
      <c r="A1173" s="164" t="str">
        <f t="shared" si="18"/>
        <v>Atsimo AndrefanaBerorohaBeroroha</v>
      </c>
      <c r="B1173" s="165" t="s">
        <v>672</v>
      </c>
      <c r="C1173" s="165" t="s">
        <v>9723</v>
      </c>
      <c r="D1173" s="165" t="s">
        <v>2348</v>
      </c>
      <c r="E1173" s="165" t="s">
        <v>9724</v>
      </c>
      <c r="F1173" s="165" t="s">
        <v>1205</v>
      </c>
      <c r="G1173" s="165" t="s">
        <v>2348</v>
      </c>
      <c r="H1173" s="165" t="s">
        <v>10089</v>
      </c>
    </row>
    <row r="1174" spans="1:8" x14ac:dyDescent="0.25">
      <c r="A1174" s="164" t="str">
        <f t="shared" si="18"/>
        <v>Atsimo AndrefanaBerorohaBemavo</v>
      </c>
      <c r="B1174" s="165" t="s">
        <v>672</v>
      </c>
      <c r="C1174" s="165" t="s">
        <v>9723</v>
      </c>
      <c r="D1174" s="165" t="s">
        <v>2348</v>
      </c>
      <c r="E1174" s="165" t="s">
        <v>9724</v>
      </c>
      <c r="F1174" s="165" t="s">
        <v>1205</v>
      </c>
      <c r="G1174" s="165" t="s">
        <v>3016</v>
      </c>
      <c r="H1174" s="165" t="s">
        <v>10090</v>
      </c>
    </row>
    <row r="1175" spans="1:8" x14ac:dyDescent="0.25">
      <c r="A1175" s="164" t="str">
        <f t="shared" si="18"/>
        <v>Atsimo AndrefanaBerorohaFanjakana</v>
      </c>
      <c r="B1175" s="165" t="s">
        <v>672</v>
      </c>
      <c r="C1175" s="165" t="s">
        <v>9723</v>
      </c>
      <c r="D1175" s="165" t="s">
        <v>2348</v>
      </c>
      <c r="E1175" s="165" t="s">
        <v>9724</v>
      </c>
      <c r="F1175" s="165" t="s">
        <v>1205</v>
      </c>
      <c r="G1175" s="165" t="s">
        <v>1087</v>
      </c>
      <c r="H1175" s="165" t="s">
        <v>10091</v>
      </c>
    </row>
    <row r="1176" spans="1:8" x14ac:dyDescent="0.25">
      <c r="A1176" s="164" t="str">
        <f t="shared" si="18"/>
        <v>Atsimo AndrefanaBerorohaBehisatsy</v>
      </c>
      <c r="B1176" s="165" t="s">
        <v>672</v>
      </c>
      <c r="C1176" s="165" t="s">
        <v>9723</v>
      </c>
      <c r="D1176" s="165" t="s">
        <v>2348</v>
      </c>
      <c r="E1176" s="165" t="s">
        <v>9724</v>
      </c>
      <c r="F1176" s="165" t="s">
        <v>1205</v>
      </c>
      <c r="G1176" s="165" t="s">
        <v>3019</v>
      </c>
      <c r="H1176" s="165" t="s">
        <v>10092</v>
      </c>
    </row>
    <row r="1177" spans="1:8" x14ac:dyDescent="0.25">
      <c r="A1177" s="164" t="str">
        <f t="shared" si="18"/>
        <v>Atsimo AndrefanaBerorohaMarerano</v>
      </c>
      <c r="B1177" s="165" t="s">
        <v>672</v>
      </c>
      <c r="C1177" s="165" t="s">
        <v>9723</v>
      </c>
      <c r="D1177" s="165" t="s">
        <v>2348</v>
      </c>
      <c r="E1177" s="165" t="s">
        <v>9724</v>
      </c>
      <c r="F1177" s="165" t="s">
        <v>1205</v>
      </c>
      <c r="G1177" s="165" t="s">
        <v>3021</v>
      </c>
      <c r="H1177" s="165" t="s">
        <v>10093</v>
      </c>
    </row>
    <row r="1178" spans="1:8" x14ac:dyDescent="0.25">
      <c r="A1178" s="164" t="str">
        <f t="shared" si="18"/>
        <v>Atsimo AndrefanaMorombeCu Morombe</v>
      </c>
      <c r="B1178" s="165" t="s">
        <v>672</v>
      </c>
      <c r="C1178" s="165" t="s">
        <v>9723</v>
      </c>
      <c r="D1178" s="165" t="s">
        <v>2356</v>
      </c>
      <c r="E1178" s="165" t="s">
        <v>9728</v>
      </c>
      <c r="F1178" s="165" t="s">
        <v>1205</v>
      </c>
      <c r="G1178" s="165" t="s">
        <v>3023</v>
      </c>
      <c r="H1178" s="165" t="s">
        <v>10094</v>
      </c>
    </row>
    <row r="1179" spans="1:8" x14ac:dyDescent="0.25">
      <c r="A1179" s="164" t="str">
        <f t="shared" si="18"/>
        <v>Atsimo AndrefanaMorombeBefandefa</v>
      </c>
      <c r="B1179" s="165" t="s">
        <v>672</v>
      </c>
      <c r="C1179" s="165" t="s">
        <v>9723</v>
      </c>
      <c r="D1179" s="165" t="s">
        <v>2356</v>
      </c>
      <c r="E1179" s="165" t="s">
        <v>9728</v>
      </c>
      <c r="F1179" s="165" t="s">
        <v>1205</v>
      </c>
      <c r="G1179" s="165" t="s">
        <v>3025</v>
      </c>
      <c r="H1179" s="165" t="s">
        <v>10095</v>
      </c>
    </row>
    <row r="1180" spans="1:8" x14ac:dyDescent="0.25">
      <c r="A1180" s="164" t="str">
        <f t="shared" si="18"/>
        <v>Atsimo AndrefanaMorombeAmbahikily</v>
      </c>
      <c r="B1180" s="165" t="s">
        <v>672</v>
      </c>
      <c r="C1180" s="165" t="s">
        <v>9723</v>
      </c>
      <c r="D1180" s="165" t="s">
        <v>2356</v>
      </c>
      <c r="E1180" s="165" t="s">
        <v>9728</v>
      </c>
      <c r="F1180" s="165" t="s">
        <v>1205</v>
      </c>
      <c r="G1180" s="165" t="s">
        <v>3027</v>
      </c>
      <c r="H1180" s="165" t="s">
        <v>10096</v>
      </c>
    </row>
    <row r="1181" spans="1:8" x14ac:dyDescent="0.25">
      <c r="A1181" s="164" t="str">
        <f t="shared" si="18"/>
        <v>Atsimo AndrefanaMorombeAntongo Vaovao</v>
      </c>
      <c r="B1181" s="165" t="s">
        <v>672</v>
      </c>
      <c r="C1181" s="165" t="s">
        <v>9723</v>
      </c>
      <c r="D1181" s="165" t="s">
        <v>2356</v>
      </c>
      <c r="E1181" s="165" t="s">
        <v>9728</v>
      </c>
      <c r="F1181" s="165" t="s">
        <v>1205</v>
      </c>
      <c r="G1181" s="165" t="s">
        <v>3031</v>
      </c>
      <c r="H1181" s="165" t="s">
        <v>10097</v>
      </c>
    </row>
    <row r="1182" spans="1:8" x14ac:dyDescent="0.25">
      <c r="A1182" s="164" t="str">
        <f t="shared" si="18"/>
        <v>Atsimo AndrefanaMorombeNosy Ambositra</v>
      </c>
      <c r="B1182" s="165" t="s">
        <v>672</v>
      </c>
      <c r="C1182" s="165" t="s">
        <v>9723</v>
      </c>
      <c r="D1182" s="165" t="s">
        <v>2356</v>
      </c>
      <c r="E1182" s="165" t="s">
        <v>9728</v>
      </c>
      <c r="F1182" s="165" t="s">
        <v>1205</v>
      </c>
      <c r="G1182" s="165" t="s">
        <v>3033</v>
      </c>
      <c r="H1182" s="165" t="s">
        <v>10098</v>
      </c>
    </row>
    <row r="1183" spans="1:8" x14ac:dyDescent="0.25">
      <c r="A1183" s="164" t="str">
        <f t="shared" si="18"/>
        <v>Atsimo AndrefanaMorombeBefandriana Sud</v>
      </c>
      <c r="B1183" s="165" t="s">
        <v>672</v>
      </c>
      <c r="C1183" s="165" t="s">
        <v>9723</v>
      </c>
      <c r="D1183" s="165" t="s">
        <v>2356</v>
      </c>
      <c r="E1183" s="165" t="s">
        <v>9728</v>
      </c>
      <c r="F1183" s="165" t="s">
        <v>1205</v>
      </c>
      <c r="G1183" s="165" t="s">
        <v>3035</v>
      </c>
      <c r="H1183" s="165" t="s">
        <v>10099</v>
      </c>
    </row>
    <row r="1184" spans="1:8" x14ac:dyDescent="0.25">
      <c r="A1184" s="164" t="str">
        <f t="shared" si="18"/>
        <v>Atsimo AndrefanaAnkazoaboFotivolo</v>
      </c>
      <c r="B1184" s="165" t="s">
        <v>672</v>
      </c>
      <c r="C1184" s="165" t="s">
        <v>9723</v>
      </c>
      <c r="D1184" s="165" t="s">
        <v>2362</v>
      </c>
      <c r="E1184" s="165" t="s">
        <v>9731</v>
      </c>
      <c r="F1184" s="165" t="s">
        <v>1205</v>
      </c>
      <c r="G1184" s="165" t="s">
        <v>3037</v>
      </c>
      <c r="H1184" s="165" t="s">
        <v>10100</v>
      </c>
    </row>
    <row r="1185" spans="1:8" x14ac:dyDescent="0.25">
      <c r="A1185" s="164" t="str">
        <f t="shared" si="18"/>
        <v>Atsimo AndrefanaAnkazoaboTandrano</v>
      </c>
      <c r="B1185" s="165" t="s">
        <v>672</v>
      </c>
      <c r="C1185" s="165" t="s">
        <v>9723</v>
      </c>
      <c r="D1185" s="165" t="s">
        <v>2362</v>
      </c>
      <c r="E1185" s="165" t="s">
        <v>9731</v>
      </c>
      <c r="F1185" s="165" t="s">
        <v>1205</v>
      </c>
      <c r="G1185" s="165" t="s">
        <v>3039</v>
      </c>
      <c r="H1185" s="165" t="s">
        <v>10101</v>
      </c>
    </row>
    <row r="1186" spans="1:8" x14ac:dyDescent="0.25">
      <c r="A1186" s="164" t="str">
        <f t="shared" si="18"/>
        <v>Atsimo AndrefanaAnkazoaboAndranomafana</v>
      </c>
      <c r="B1186" s="165" t="s">
        <v>672</v>
      </c>
      <c r="C1186" s="165" t="s">
        <v>9723</v>
      </c>
      <c r="D1186" s="165" t="s">
        <v>2362</v>
      </c>
      <c r="E1186" s="165" t="s">
        <v>9731</v>
      </c>
      <c r="F1186" s="165" t="s">
        <v>1205</v>
      </c>
      <c r="G1186" s="165" t="s">
        <v>1526</v>
      </c>
      <c r="H1186" s="165" t="s">
        <v>10102</v>
      </c>
    </row>
    <row r="1187" spans="1:8" x14ac:dyDescent="0.25">
      <c r="A1187" s="164" t="str">
        <f t="shared" si="18"/>
        <v>Atsimo AndrefanaAnkazoaboBerenty</v>
      </c>
      <c r="B1187" s="165" t="s">
        <v>672</v>
      </c>
      <c r="C1187" s="165" t="s">
        <v>9723</v>
      </c>
      <c r="D1187" s="165" t="s">
        <v>2362</v>
      </c>
      <c r="E1187" s="165" t="s">
        <v>9731</v>
      </c>
      <c r="F1187" s="165" t="s">
        <v>1205</v>
      </c>
      <c r="G1187" s="165" t="s">
        <v>3042</v>
      </c>
      <c r="H1187" s="165" t="s">
        <v>10103</v>
      </c>
    </row>
    <row r="1188" spans="1:8" x14ac:dyDescent="0.25">
      <c r="A1188" s="164" t="str">
        <f t="shared" si="18"/>
        <v>Atsimo AndrefanaAnkazoaboIlemby</v>
      </c>
      <c r="B1188" s="165" t="s">
        <v>672</v>
      </c>
      <c r="C1188" s="165" t="s">
        <v>9723</v>
      </c>
      <c r="D1188" s="165" t="s">
        <v>2362</v>
      </c>
      <c r="E1188" s="165" t="s">
        <v>9731</v>
      </c>
      <c r="F1188" s="165" t="s">
        <v>1205</v>
      </c>
      <c r="G1188" s="165" t="s">
        <v>3044</v>
      </c>
      <c r="H1188" s="165" t="s">
        <v>10104</v>
      </c>
    </row>
    <row r="1189" spans="1:8" x14ac:dyDescent="0.25">
      <c r="A1189" s="164" t="str">
        <f t="shared" si="18"/>
        <v>Atsimo AndrefanaBetioky AtsimoBetioky Atsimo</v>
      </c>
      <c r="B1189" s="165" t="s">
        <v>672</v>
      </c>
      <c r="C1189" s="165" t="s">
        <v>9723</v>
      </c>
      <c r="D1189" s="165" t="s">
        <v>2100</v>
      </c>
      <c r="E1189" s="165" t="s">
        <v>10105</v>
      </c>
      <c r="F1189" s="165" t="s">
        <v>1205</v>
      </c>
      <c r="G1189" s="165" t="s">
        <v>2100</v>
      </c>
      <c r="H1189" s="165" t="s">
        <v>10106</v>
      </c>
    </row>
    <row r="1190" spans="1:8" x14ac:dyDescent="0.25">
      <c r="A1190" s="164" t="str">
        <f t="shared" si="18"/>
        <v>Atsimo AndrefanaBetioky AtsimoSakamasay</v>
      </c>
      <c r="B1190" s="165" t="s">
        <v>672</v>
      </c>
      <c r="C1190" s="165" t="s">
        <v>9723</v>
      </c>
      <c r="D1190" s="165" t="s">
        <v>2100</v>
      </c>
      <c r="E1190" s="165" t="s">
        <v>10105</v>
      </c>
      <c r="F1190" s="165" t="s">
        <v>1205</v>
      </c>
      <c r="G1190" s="165" t="s">
        <v>3046</v>
      </c>
      <c r="H1190" s="165" t="s">
        <v>10107</v>
      </c>
    </row>
    <row r="1191" spans="1:8" x14ac:dyDescent="0.25">
      <c r="A1191" s="164" t="str">
        <f t="shared" si="18"/>
        <v>Atsimo AndrefanaBetioky AtsimoAmbatry Mitsinjo</v>
      </c>
      <c r="B1191" s="165" t="s">
        <v>672</v>
      </c>
      <c r="C1191" s="165" t="s">
        <v>9723</v>
      </c>
      <c r="D1191" s="165" t="s">
        <v>2100</v>
      </c>
      <c r="E1191" s="165" t="s">
        <v>10105</v>
      </c>
      <c r="F1191" s="165" t="s">
        <v>1205</v>
      </c>
      <c r="G1191" s="165" t="s">
        <v>3928</v>
      </c>
      <c r="H1191" s="165" t="s">
        <v>10108</v>
      </c>
    </row>
    <row r="1192" spans="1:8" x14ac:dyDescent="0.25">
      <c r="A1192" s="164" t="str">
        <f t="shared" si="18"/>
        <v>Atsimo AndrefanaBetioky AtsimoAnkazomanga Ouest</v>
      </c>
      <c r="B1192" s="165" t="s">
        <v>672</v>
      </c>
      <c r="C1192" s="165" t="s">
        <v>9723</v>
      </c>
      <c r="D1192" s="165" t="s">
        <v>2100</v>
      </c>
      <c r="E1192" s="165" t="s">
        <v>10105</v>
      </c>
      <c r="F1192" s="165" t="s">
        <v>1205</v>
      </c>
      <c r="G1192" s="165" t="s">
        <v>3049</v>
      </c>
      <c r="H1192" s="165" t="s">
        <v>10109</v>
      </c>
    </row>
    <row r="1193" spans="1:8" x14ac:dyDescent="0.25">
      <c r="A1193" s="164" t="str">
        <f t="shared" si="18"/>
        <v>Atsimo AndrefanaBetioky AtsimoMaroarivo Ankazomanga</v>
      </c>
      <c r="B1193" s="165" t="s">
        <v>672</v>
      </c>
      <c r="C1193" s="165" t="s">
        <v>9723</v>
      </c>
      <c r="D1193" s="165" t="s">
        <v>2100</v>
      </c>
      <c r="E1193" s="165" t="s">
        <v>10105</v>
      </c>
      <c r="F1193" s="165" t="s">
        <v>1205</v>
      </c>
      <c r="G1193" s="165" t="s">
        <v>3051</v>
      </c>
      <c r="H1193" s="165" t="s">
        <v>10110</v>
      </c>
    </row>
    <row r="1194" spans="1:8" x14ac:dyDescent="0.25">
      <c r="A1194" s="164" t="str">
        <f t="shared" si="18"/>
        <v>Atsimo AndrefanaBetioky AtsimoBeantake</v>
      </c>
      <c r="B1194" s="165" t="s">
        <v>672</v>
      </c>
      <c r="C1194" s="165" t="s">
        <v>9723</v>
      </c>
      <c r="D1194" s="165" t="s">
        <v>2100</v>
      </c>
      <c r="E1194" s="165" t="s">
        <v>10105</v>
      </c>
      <c r="F1194" s="165" t="s">
        <v>1205</v>
      </c>
      <c r="G1194" s="165" t="s">
        <v>3052</v>
      </c>
      <c r="H1194" s="165" t="s">
        <v>10111</v>
      </c>
    </row>
    <row r="1195" spans="1:8" x14ac:dyDescent="0.25">
      <c r="A1195" s="164" t="str">
        <f t="shared" si="18"/>
        <v>Atsimo AndrefanaBetioky AtsimoMasiaboay</v>
      </c>
      <c r="B1195" s="165" t="s">
        <v>672</v>
      </c>
      <c r="C1195" s="165" t="s">
        <v>9723</v>
      </c>
      <c r="D1195" s="165" t="s">
        <v>2100</v>
      </c>
      <c r="E1195" s="165" t="s">
        <v>10105</v>
      </c>
      <c r="F1195" s="165" t="s">
        <v>1205</v>
      </c>
      <c r="G1195" s="165" t="s">
        <v>3053</v>
      </c>
      <c r="H1195" s="165" t="s">
        <v>10112</v>
      </c>
    </row>
    <row r="1196" spans="1:8" x14ac:dyDescent="0.25">
      <c r="A1196" s="164" t="str">
        <f t="shared" si="18"/>
        <v>Atsimo AndrefanaBetioky AtsimoAntohabato</v>
      </c>
      <c r="B1196" s="165" t="s">
        <v>672</v>
      </c>
      <c r="C1196" s="165" t="s">
        <v>9723</v>
      </c>
      <c r="D1196" s="165" t="s">
        <v>2100</v>
      </c>
      <c r="E1196" s="165" t="s">
        <v>10105</v>
      </c>
      <c r="F1196" s="165" t="s">
        <v>1205</v>
      </c>
      <c r="G1196" s="165" t="s">
        <v>3054</v>
      </c>
      <c r="H1196" s="165" t="s">
        <v>10113</v>
      </c>
    </row>
    <row r="1197" spans="1:8" x14ac:dyDescent="0.25">
      <c r="A1197" s="164" t="str">
        <f t="shared" si="18"/>
        <v>Atsimo AndrefanaBetioky AtsimoTameantsoa</v>
      </c>
      <c r="B1197" s="165" t="s">
        <v>672</v>
      </c>
      <c r="C1197" s="165" t="s">
        <v>9723</v>
      </c>
      <c r="D1197" s="165" t="s">
        <v>2100</v>
      </c>
      <c r="E1197" s="165" t="s">
        <v>10105</v>
      </c>
      <c r="F1197" s="165" t="s">
        <v>1205</v>
      </c>
      <c r="G1197" s="165" t="s">
        <v>233</v>
      </c>
      <c r="H1197" s="165" t="s">
        <v>10114</v>
      </c>
    </row>
    <row r="1198" spans="1:8" x14ac:dyDescent="0.25">
      <c r="A1198" s="164" t="str">
        <f t="shared" si="18"/>
        <v>Atsimo AndrefanaBetioky AtsimoTongobory</v>
      </c>
      <c r="B1198" s="165" t="s">
        <v>672</v>
      </c>
      <c r="C1198" s="165" t="s">
        <v>9723</v>
      </c>
      <c r="D1198" s="165" t="s">
        <v>2100</v>
      </c>
      <c r="E1198" s="165" t="s">
        <v>10105</v>
      </c>
      <c r="F1198" s="165" t="s">
        <v>1205</v>
      </c>
      <c r="G1198" s="165" t="s">
        <v>3055</v>
      </c>
      <c r="H1198" s="165" t="s">
        <v>10115</v>
      </c>
    </row>
    <row r="1199" spans="1:8" x14ac:dyDescent="0.25">
      <c r="A1199" s="164" t="str">
        <f t="shared" si="18"/>
        <v>Atsimo AndrefanaBetioky AtsimoBesely</v>
      </c>
      <c r="B1199" s="165" t="s">
        <v>672</v>
      </c>
      <c r="C1199" s="165" t="s">
        <v>9723</v>
      </c>
      <c r="D1199" s="165" t="s">
        <v>2100</v>
      </c>
      <c r="E1199" s="165" t="s">
        <v>10105</v>
      </c>
      <c r="F1199" s="165" t="s">
        <v>1205</v>
      </c>
      <c r="G1199" s="165" t="s">
        <v>3056</v>
      </c>
      <c r="H1199" s="165" t="s">
        <v>10116</v>
      </c>
    </row>
    <row r="1200" spans="1:8" x14ac:dyDescent="0.25">
      <c r="A1200" s="164" t="str">
        <f t="shared" si="18"/>
        <v>Atsimo AndrefanaBetioky AtsimoVatolatsaka</v>
      </c>
      <c r="B1200" s="165" t="s">
        <v>672</v>
      </c>
      <c r="C1200" s="165" t="s">
        <v>9723</v>
      </c>
      <c r="D1200" s="165" t="s">
        <v>2100</v>
      </c>
      <c r="E1200" s="165" t="s">
        <v>10105</v>
      </c>
      <c r="F1200" s="165" t="s">
        <v>1205</v>
      </c>
      <c r="G1200" s="165" t="s">
        <v>3057</v>
      </c>
      <c r="H1200" s="165" t="s">
        <v>10117</v>
      </c>
    </row>
    <row r="1201" spans="1:8" x14ac:dyDescent="0.25">
      <c r="A1201" s="164" t="str">
        <f t="shared" si="18"/>
        <v>Atsimo AndrefanaBetioky AtsimoAnkazombalala</v>
      </c>
      <c r="B1201" s="165" t="s">
        <v>672</v>
      </c>
      <c r="C1201" s="165" t="s">
        <v>9723</v>
      </c>
      <c r="D1201" s="165" t="s">
        <v>2100</v>
      </c>
      <c r="E1201" s="165" t="s">
        <v>10105</v>
      </c>
      <c r="F1201" s="165" t="s">
        <v>1205</v>
      </c>
      <c r="G1201" s="165" t="s">
        <v>3058</v>
      </c>
      <c r="H1201" s="165" t="s">
        <v>10118</v>
      </c>
    </row>
    <row r="1202" spans="1:8" x14ac:dyDescent="0.25">
      <c r="A1202" s="164" t="str">
        <f t="shared" si="18"/>
        <v>Atsimo AndrefanaBetioky AtsimoBezaha</v>
      </c>
      <c r="B1202" s="165" t="s">
        <v>672</v>
      </c>
      <c r="C1202" s="165" t="s">
        <v>9723</v>
      </c>
      <c r="D1202" s="165" t="s">
        <v>2100</v>
      </c>
      <c r="E1202" s="165" t="s">
        <v>10105</v>
      </c>
      <c r="F1202" s="165" t="s">
        <v>1205</v>
      </c>
      <c r="G1202" s="165" t="s">
        <v>3061</v>
      </c>
      <c r="H1202" s="165" t="s">
        <v>10119</v>
      </c>
    </row>
    <row r="1203" spans="1:8" x14ac:dyDescent="0.25">
      <c r="A1203" s="164" t="str">
        <f t="shared" si="18"/>
        <v>Atsimo AndrefanaBetioky AtsimoManalobe</v>
      </c>
      <c r="B1203" s="165" t="s">
        <v>672</v>
      </c>
      <c r="C1203" s="165" t="s">
        <v>9723</v>
      </c>
      <c r="D1203" s="165" t="s">
        <v>2100</v>
      </c>
      <c r="E1203" s="165" t="s">
        <v>10105</v>
      </c>
      <c r="F1203" s="165" t="s">
        <v>1205</v>
      </c>
      <c r="G1203" s="165" t="s">
        <v>3062</v>
      </c>
      <c r="H1203" s="165" t="s">
        <v>10120</v>
      </c>
    </row>
    <row r="1204" spans="1:8" x14ac:dyDescent="0.25">
      <c r="A1204" s="164" t="str">
        <f t="shared" si="18"/>
        <v>Atsimo AndrefanaBetioky AtsimoAndranomangatsiaka</v>
      </c>
      <c r="B1204" s="165" t="s">
        <v>672</v>
      </c>
      <c r="C1204" s="165" t="s">
        <v>9723</v>
      </c>
      <c r="D1204" s="165" t="s">
        <v>2100</v>
      </c>
      <c r="E1204" s="165" t="s">
        <v>10105</v>
      </c>
      <c r="F1204" s="165" t="s">
        <v>1205</v>
      </c>
      <c r="G1204" s="165" t="s">
        <v>3063</v>
      </c>
      <c r="H1204" s="165" t="s">
        <v>10121</v>
      </c>
    </row>
    <row r="1205" spans="1:8" x14ac:dyDescent="0.25">
      <c r="A1205" s="164" t="str">
        <f t="shared" si="18"/>
        <v>Atsimo AndrefanaAmpanihy OuestAnkiliabo</v>
      </c>
      <c r="B1205" s="165" t="s">
        <v>672</v>
      </c>
      <c r="C1205" s="165" t="s">
        <v>9723</v>
      </c>
      <c r="D1205" s="165" t="s">
        <v>492</v>
      </c>
      <c r="E1205" s="165" t="s">
        <v>10122</v>
      </c>
      <c r="F1205" s="165" t="s">
        <v>1205</v>
      </c>
      <c r="G1205" s="165" t="s">
        <v>3065</v>
      </c>
      <c r="H1205" s="165" t="s">
        <v>10123</v>
      </c>
    </row>
    <row r="1206" spans="1:8" x14ac:dyDescent="0.25">
      <c r="A1206" s="164" t="str">
        <f t="shared" si="18"/>
        <v>Atsimo AndrefanaAmpanihy OuestAmborompotsy (ATS)</v>
      </c>
      <c r="B1206" s="165" t="s">
        <v>672</v>
      </c>
      <c r="C1206" s="165" t="s">
        <v>9723</v>
      </c>
      <c r="D1206" s="165" t="s">
        <v>492</v>
      </c>
      <c r="E1206" s="165" t="s">
        <v>10122</v>
      </c>
      <c r="F1206" s="165" t="s">
        <v>1205</v>
      </c>
      <c r="G1206" s="171" t="s">
        <v>10124</v>
      </c>
      <c r="H1206" s="165" t="s">
        <v>10125</v>
      </c>
    </row>
    <row r="1207" spans="1:8" x14ac:dyDescent="0.25">
      <c r="A1207" s="164" t="str">
        <f t="shared" si="18"/>
        <v>Atsimo AndrefanaAmpanihy OuestAnkilizato</v>
      </c>
      <c r="B1207" s="165" t="s">
        <v>672</v>
      </c>
      <c r="C1207" s="165" t="s">
        <v>9723</v>
      </c>
      <c r="D1207" s="165" t="s">
        <v>492</v>
      </c>
      <c r="E1207" s="165" t="s">
        <v>10122</v>
      </c>
      <c r="F1207" s="165" t="s">
        <v>1205</v>
      </c>
      <c r="G1207" s="165" t="s">
        <v>3066</v>
      </c>
      <c r="H1207" s="165" t="s">
        <v>10126</v>
      </c>
    </row>
    <row r="1208" spans="1:8" x14ac:dyDescent="0.25">
      <c r="A1208" s="164" t="str">
        <f t="shared" si="18"/>
        <v>Atsimo AndrefanaBetioky AtsimoANKILIVALO (BETI)</v>
      </c>
      <c r="B1208" s="165" t="s">
        <v>672</v>
      </c>
      <c r="C1208" s="165" t="s">
        <v>9723</v>
      </c>
      <c r="D1208" s="165" t="s">
        <v>2100</v>
      </c>
      <c r="E1208" s="165" t="s">
        <v>10105</v>
      </c>
      <c r="F1208" s="165" t="s">
        <v>1205</v>
      </c>
      <c r="G1208" s="170" t="s">
        <v>3795</v>
      </c>
      <c r="H1208" s="165" t="s">
        <v>10127</v>
      </c>
    </row>
    <row r="1209" spans="1:8" x14ac:dyDescent="0.25">
      <c r="A1209" s="164" t="str">
        <f t="shared" si="18"/>
        <v>Atsimo AndrefanaBetioky AtsimoSoamanonga</v>
      </c>
      <c r="B1209" s="165" t="s">
        <v>672</v>
      </c>
      <c r="C1209" s="165" t="s">
        <v>9723</v>
      </c>
      <c r="D1209" s="165" t="s">
        <v>2100</v>
      </c>
      <c r="E1209" s="165" t="s">
        <v>10105</v>
      </c>
      <c r="F1209" s="165" t="s">
        <v>1205</v>
      </c>
      <c r="G1209" s="165" t="s">
        <v>3068</v>
      </c>
      <c r="H1209" s="165" t="s">
        <v>10128</v>
      </c>
    </row>
    <row r="1210" spans="1:8" x14ac:dyDescent="0.25">
      <c r="A1210" s="164" t="str">
        <f t="shared" si="18"/>
        <v>Atsimo AndrefanaBetioky AtsimoFenoandala</v>
      </c>
      <c r="B1210" s="165" t="s">
        <v>672</v>
      </c>
      <c r="C1210" s="165" t="s">
        <v>9723</v>
      </c>
      <c r="D1210" s="165" t="s">
        <v>2100</v>
      </c>
      <c r="E1210" s="165" t="s">
        <v>10105</v>
      </c>
      <c r="F1210" s="165" t="s">
        <v>1205</v>
      </c>
      <c r="G1210" s="165" t="s">
        <v>3069</v>
      </c>
      <c r="H1210" s="165" t="s">
        <v>10129</v>
      </c>
    </row>
    <row r="1211" spans="1:8" x14ac:dyDescent="0.25">
      <c r="A1211" s="164" t="str">
        <f t="shared" si="18"/>
        <v>Atsimo AndrefanaBetioky AtsimoSoaserana</v>
      </c>
      <c r="B1211" s="165" t="s">
        <v>672</v>
      </c>
      <c r="C1211" s="165" t="s">
        <v>9723</v>
      </c>
      <c r="D1211" s="165" t="s">
        <v>2100</v>
      </c>
      <c r="E1211" s="165" t="s">
        <v>10105</v>
      </c>
      <c r="F1211" s="165" t="s">
        <v>1205</v>
      </c>
      <c r="G1211" s="165" t="s">
        <v>3070</v>
      </c>
      <c r="H1211" s="165" t="s">
        <v>10130</v>
      </c>
    </row>
    <row r="1212" spans="1:8" x14ac:dyDescent="0.25">
      <c r="A1212" s="164" t="str">
        <f t="shared" si="18"/>
        <v>Atsimo AndrefanaBetioky AtsimoMarosavoa</v>
      </c>
      <c r="B1212" s="165" t="s">
        <v>672</v>
      </c>
      <c r="C1212" s="165" t="s">
        <v>9723</v>
      </c>
      <c r="D1212" s="165" t="s">
        <v>2100</v>
      </c>
      <c r="E1212" s="165" t="s">
        <v>10105</v>
      </c>
      <c r="F1212" s="165" t="s">
        <v>1205</v>
      </c>
      <c r="G1212" s="165" t="s">
        <v>3071</v>
      </c>
      <c r="H1212" s="165" t="s">
        <v>10131</v>
      </c>
    </row>
    <row r="1213" spans="1:8" x14ac:dyDescent="0.25">
      <c r="A1213" s="164" t="str">
        <f t="shared" si="18"/>
        <v>Atsimo AndrefanaBetioky AtsimoSalobe</v>
      </c>
      <c r="B1213" s="165" t="s">
        <v>672</v>
      </c>
      <c r="C1213" s="165" t="s">
        <v>9723</v>
      </c>
      <c r="D1213" s="165" t="s">
        <v>2100</v>
      </c>
      <c r="E1213" s="165" t="s">
        <v>10105</v>
      </c>
      <c r="F1213" s="165" t="s">
        <v>1205</v>
      </c>
      <c r="G1213" s="165" t="s">
        <v>3072</v>
      </c>
      <c r="H1213" s="165" t="s">
        <v>10132</v>
      </c>
    </row>
    <row r="1214" spans="1:8" x14ac:dyDescent="0.25">
      <c r="A1214" s="164" t="str">
        <f t="shared" si="18"/>
        <v>Atsimo AndrefanaBetioky AtsimoTanambao Haut</v>
      </c>
      <c r="B1214" s="165" t="s">
        <v>672</v>
      </c>
      <c r="C1214" s="165" t="s">
        <v>9723</v>
      </c>
      <c r="D1214" s="165" t="s">
        <v>2100</v>
      </c>
      <c r="E1214" s="165" t="s">
        <v>10105</v>
      </c>
      <c r="F1214" s="165" t="s">
        <v>1205</v>
      </c>
      <c r="G1214" s="165" t="s">
        <v>897</v>
      </c>
      <c r="H1214" s="165" t="s">
        <v>10133</v>
      </c>
    </row>
    <row r="1215" spans="1:8" x14ac:dyDescent="0.25">
      <c r="A1215" s="164" t="str">
        <f t="shared" si="18"/>
        <v>Atsimo AndrefanaBetioky AtsimoBelamoty</v>
      </c>
      <c r="B1215" s="165" t="s">
        <v>672</v>
      </c>
      <c r="C1215" s="165" t="s">
        <v>9723</v>
      </c>
      <c r="D1215" s="165" t="s">
        <v>2100</v>
      </c>
      <c r="E1215" s="165" t="s">
        <v>10105</v>
      </c>
      <c r="F1215" s="165" t="s">
        <v>1205</v>
      </c>
      <c r="G1215" s="165" t="s">
        <v>3073</v>
      </c>
      <c r="H1215" s="165" t="s">
        <v>10134</v>
      </c>
    </row>
    <row r="1216" spans="1:8" x14ac:dyDescent="0.25">
      <c r="A1216" s="164" t="str">
        <f t="shared" si="18"/>
        <v>Atsimo AndrefanaBetioky AtsimoAntsavoa</v>
      </c>
      <c r="B1216" s="165" t="s">
        <v>672</v>
      </c>
      <c r="C1216" s="165" t="s">
        <v>9723</v>
      </c>
      <c r="D1216" s="165" t="s">
        <v>2100</v>
      </c>
      <c r="E1216" s="165" t="s">
        <v>10105</v>
      </c>
      <c r="F1216" s="165" t="s">
        <v>1205</v>
      </c>
      <c r="G1216" s="165" t="s">
        <v>3074</v>
      </c>
      <c r="H1216" s="165" t="s">
        <v>10135</v>
      </c>
    </row>
    <row r="1217" spans="1:8" x14ac:dyDescent="0.25">
      <c r="A1217" s="164" t="str">
        <f t="shared" si="18"/>
        <v>Atsimo AndrefanaBetioky AtsimoMontifeno</v>
      </c>
      <c r="B1217" s="165" t="s">
        <v>672</v>
      </c>
      <c r="C1217" s="165" t="s">
        <v>9723</v>
      </c>
      <c r="D1217" s="165" t="s">
        <v>2100</v>
      </c>
      <c r="E1217" s="165" t="s">
        <v>10105</v>
      </c>
      <c r="F1217" s="165" t="s">
        <v>1205</v>
      </c>
      <c r="G1217" s="165" t="s">
        <v>3075</v>
      </c>
      <c r="H1217" s="165" t="s">
        <v>10136</v>
      </c>
    </row>
    <row r="1218" spans="1:8" x14ac:dyDescent="0.25">
      <c r="A1218" s="164" t="str">
        <f t="shared" si="18"/>
        <v>Atsimo AndrefanaBetioky AtsimoLazarivo</v>
      </c>
      <c r="B1218" s="165" t="s">
        <v>672</v>
      </c>
      <c r="C1218" s="165" t="s">
        <v>9723</v>
      </c>
      <c r="D1218" s="165" t="s">
        <v>2100</v>
      </c>
      <c r="E1218" s="165" t="s">
        <v>10105</v>
      </c>
      <c r="F1218" s="165" t="s">
        <v>1205</v>
      </c>
      <c r="G1218" s="171" t="s">
        <v>3076</v>
      </c>
      <c r="H1218" s="165" t="s">
        <v>10137</v>
      </c>
    </row>
    <row r="1219" spans="1:8" x14ac:dyDescent="0.25">
      <c r="A1219" s="164" t="str">
        <f t="shared" ref="A1219:A1282" si="19">B1219&amp;D1219&amp;G1219</f>
        <v>Atsimo AndrefanaAmpanihy OuestAmpanihy Ouest</v>
      </c>
      <c r="B1219" s="165" t="s">
        <v>672</v>
      </c>
      <c r="C1219" s="165" t="s">
        <v>9723</v>
      </c>
      <c r="D1219" s="165" t="s">
        <v>492</v>
      </c>
      <c r="E1219" s="165" t="s">
        <v>10122</v>
      </c>
      <c r="F1219" s="165" t="s">
        <v>1205</v>
      </c>
      <c r="G1219" s="165" t="s">
        <v>492</v>
      </c>
      <c r="H1219" s="165" t="s">
        <v>10138</v>
      </c>
    </row>
    <row r="1220" spans="1:8" x14ac:dyDescent="0.25">
      <c r="A1220" s="164" t="str">
        <f t="shared" si="19"/>
        <v>Atsimo AndrefanaAmpanihy OuestManiry</v>
      </c>
      <c r="B1220" s="165" t="s">
        <v>672</v>
      </c>
      <c r="C1220" s="165" t="s">
        <v>9723</v>
      </c>
      <c r="D1220" s="165" t="s">
        <v>492</v>
      </c>
      <c r="E1220" s="165" t="s">
        <v>10122</v>
      </c>
      <c r="F1220" s="165" t="s">
        <v>1205</v>
      </c>
      <c r="G1220" s="165" t="s">
        <v>3079</v>
      </c>
      <c r="H1220" s="165" t="s">
        <v>10139</v>
      </c>
    </row>
    <row r="1221" spans="1:8" x14ac:dyDescent="0.25">
      <c r="A1221" s="164" t="str">
        <f t="shared" si="19"/>
        <v>Atsimo AndrefanaAmpanihy OuestAntaly</v>
      </c>
      <c r="B1221" s="165" t="s">
        <v>672</v>
      </c>
      <c r="C1221" s="165" t="s">
        <v>9723</v>
      </c>
      <c r="D1221" s="165" t="s">
        <v>492</v>
      </c>
      <c r="E1221" s="165" t="s">
        <v>10122</v>
      </c>
      <c r="F1221" s="165" t="s">
        <v>1205</v>
      </c>
      <c r="G1221" s="165" t="s">
        <v>106</v>
      </c>
      <c r="H1221" s="165" t="s">
        <v>10140</v>
      </c>
    </row>
    <row r="1222" spans="1:8" x14ac:dyDescent="0.25">
      <c r="A1222" s="164" t="str">
        <f t="shared" si="19"/>
        <v>Atsimo AndrefanaAmpanihy OuestAnkilimivory</v>
      </c>
      <c r="B1222" s="165" t="s">
        <v>672</v>
      </c>
      <c r="C1222" s="165" t="s">
        <v>9723</v>
      </c>
      <c r="D1222" s="165" t="s">
        <v>492</v>
      </c>
      <c r="E1222" s="165" t="s">
        <v>10122</v>
      </c>
      <c r="F1222" s="165" t="s">
        <v>1205</v>
      </c>
      <c r="G1222" s="165" t="s">
        <v>3080</v>
      </c>
      <c r="H1222" s="165" t="s">
        <v>10141</v>
      </c>
    </row>
    <row r="1223" spans="1:8" x14ac:dyDescent="0.25">
      <c r="A1223" s="164" t="str">
        <f t="shared" si="19"/>
        <v>Atsimo AndrefanaAmpanihy OuestEjeda</v>
      </c>
      <c r="B1223" s="165" t="s">
        <v>672</v>
      </c>
      <c r="C1223" s="165" t="s">
        <v>9723</v>
      </c>
      <c r="D1223" s="165" t="s">
        <v>492</v>
      </c>
      <c r="E1223" s="165" t="s">
        <v>10122</v>
      </c>
      <c r="F1223" s="165" t="s">
        <v>1205</v>
      </c>
      <c r="G1223" s="165" t="s">
        <v>3081</v>
      </c>
      <c r="H1223" s="165" t="s">
        <v>10142</v>
      </c>
    </row>
    <row r="1224" spans="1:8" x14ac:dyDescent="0.25">
      <c r="A1224" s="164" t="str">
        <f t="shared" si="19"/>
        <v>Atsimo AndrefanaAmpanihy OuestBelafike Haut</v>
      </c>
      <c r="B1224" s="165" t="s">
        <v>672</v>
      </c>
      <c r="C1224" s="165" t="s">
        <v>9723</v>
      </c>
      <c r="D1224" s="165" t="s">
        <v>492</v>
      </c>
      <c r="E1224" s="165" t="s">
        <v>10122</v>
      </c>
      <c r="F1224" s="165" t="s">
        <v>1205</v>
      </c>
      <c r="G1224" s="165" t="s">
        <v>3082</v>
      </c>
      <c r="H1224" s="165" t="s">
        <v>10143</v>
      </c>
    </row>
    <row r="1225" spans="1:8" x14ac:dyDescent="0.25">
      <c r="A1225" s="164" t="str">
        <f t="shared" si="19"/>
        <v>Atsimo AndrefanaAmpanihy OuestBeahitse</v>
      </c>
      <c r="B1225" s="165" t="s">
        <v>672</v>
      </c>
      <c r="C1225" s="165" t="s">
        <v>9723</v>
      </c>
      <c r="D1225" s="165" t="s">
        <v>492</v>
      </c>
      <c r="E1225" s="165" t="s">
        <v>10122</v>
      </c>
      <c r="F1225" s="165" t="s">
        <v>1205</v>
      </c>
      <c r="G1225" s="165" t="s">
        <v>3083</v>
      </c>
      <c r="H1225" s="165" t="s">
        <v>10144</v>
      </c>
    </row>
    <row r="1226" spans="1:8" x14ac:dyDescent="0.25">
      <c r="A1226" s="164" t="str">
        <f t="shared" si="19"/>
        <v>Atsimo AndrefanaAmpanihy OuestGogogogo</v>
      </c>
      <c r="B1226" s="165" t="s">
        <v>672</v>
      </c>
      <c r="C1226" s="165" t="s">
        <v>9723</v>
      </c>
      <c r="D1226" s="165" t="s">
        <v>492</v>
      </c>
      <c r="E1226" s="165" t="s">
        <v>10122</v>
      </c>
      <c r="F1226" s="165" t="s">
        <v>1205</v>
      </c>
      <c r="G1226" s="165" t="s">
        <v>3084</v>
      </c>
      <c r="H1226" s="165" t="s">
        <v>10145</v>
      </c>
    </row>
    <row r="1227" spans="1:8" x14ac:dyDescent="0.25">
      <c r="A1227" s="164" t="str">
        <f t="shared" si="19"/>
        <v>Atsimo AndrefanaAmpanihy OuestAndroka</v>
      </c>
      <c r="B1227" s="165" t="s">
        <v>672</v>
      </c>
      <c r="C1227" s="165" t="s">
        <v>9723</v>
      </c>
      <c r="D1227" s="165" t="s">
        <v>492</v>
      </c>
      <c r="E1227" s="165" t="s">
        <v>10122</v>
      </c>
      <c r="F1227" s="165" t="s">
        <v>1205</v>
      </c>
      <c r="G1227" s="165" t="s">
        <v>3085</v>
      </c>
      <c r="H1227" s="165" t="s">
        <v>10146</v>
      </c>
    </row>
    <row r="1228" spans="1:8" x14ac:dyDescent="0.25">
      <c r="A1228" s="164" t="str">
        <f t="shared" si="19"/>
        <v>Atsimo AndrefanaAmpanihy OuestVohitany</v>
      </c>
      <c r="B1228" s="165" t="s">
        <v>672</v>
      </c>
      <c r="C1228" s="165" t="s">
        <v>9723</v>
      </c>
      <c r="D1228" s="165" t="s">
        <v>492</v>
      </c>
      <c r="E1228" s="165" t="s">
        <v>10122</v>
      </c>
      <c r="F1228" s="165" t="s">
        <v>1205</v>
      </c>
      <c r="G1228" s="165" t="s">
        <v>3086</v>
      </c>
      <c r="H1228" s="165" t="s">
        <v>10147</v>
      </c>
    </row>
    <row r="1229" spans="1:8" x14ac:dyDescent="0.25">
      <c r="A1229" s="164" t="str">
        <f t="shared" si="19"/>
        <v>Atsimo AndrefanaAmpanihy OuestBeroy Atsimo</v>
      </c>
      <c r="B1229" s="165" t="s">
        <v>672</v>
      </c>
      <c r="C1229" s="165" t="s">
        <v>9723</v>
      </c>
      <c r="D1229" s="165" t="s">
        <v>492</v>
      </c>
      <c r="E1229" s="165" t="s">
        <v>10122</v>
      </c>
      <c r="F1229" s="165" t="s">
        <v>1205</v>
      </c>
      <c r="G1229" s="165" t="s">
        <v>3087</v>
      </c>
      <c r="H1229" s="165" t="s">
        <v>10148</v>
      </c>
    </row>
    <row r="1230" spans="1:8" x14ac:dyDescent="0.25">
      <c r="A1230" s="164" t="str">
        <f t="shared" si="19"/>
        <v>Atsimo AndrefanaAmpanihy OuestFotadrevo</v>
      </c>
      <c r="B1230" s="165" t="s">
        <v>672</v>
      </c>
      <c r="C1230" s="165" t="s">
        <v>9723</v>
      </c>
      <c r="D1230" s="165" t="s">
        <v>492</v>
      </c>
      <c r="E1230" s="165" t="s">
        <v>10122</v>
      </c>
      <c r="F1230" s="165" t="s">
        <v>1205</v>
      </c>
      <c r="G1230" s="165" t="s">
        <v>3088</v>
      </c>
      <c r="H1230" s="165" t="s">
        <v>10149</v>
      </c>
    </row>
    <row r="1231" spans="1:8" x14ac:dyDescent="0.25">
      <c r="A1231" s="164" t="str">
        <f t="shared" si="19"/>
        <v>Atsimo AndrefanaAmpanihy OuestItampolo</v>
      </c>
      <c r="B1231" s="165" t="s">
        <v>672</v>
      </c>
      <c r="C1231" s="165" t="s">
        <v>9723</v>
      </c>
      <c r="D1231" s="165" t="s">
        <v>492</v>
      </c>
      <c r="E1231" s="165" t="s">
        <v>10122</v>
      </c>
      <c r="F1231" s="165" t="s">
        <v>1205</v>
      </c>
      <c r="G1231" s="165" t="s">
        <v>3089</v>
      </c>
      <c r="H1231" s="165" t="s">
        <v>10150</v>
      </c>
    </row>
    <row r="1232" spans="1:8" x14ac:dyDescent="0.25">
      <c r="A1232" s="164" t="str">
        <f t="shared" si="19"/>
        <v>Atsimo AndrefanaSakarahaSakaraha</v>
      </c>
      <c r="B1232" s="165" t="s">
        <v>672</v>
      </c>
      <c r="C1232" s="165" t="s">
        <v>9723</v>
      </c>
      <c r="D1232" s="165" t="s">
        <v>3091</v>
      </c>
      <c r="E1232" s="165" t="s">
        <v>10151</v>
      </c>
      <c r="F1232" s="165" t="s">
        <v>1205</v>
      </c>
      <c r="G1232" s="165" t="s">
        <v>3091</v>
      </c>
      <c r="H1232" s="165" t="s">
        <v>10152</v>
      </c>
    </row>
    <row r="1233" spans="1:8" x14ac:dyDescent="0.25">
      <c r="A1233" s="164" t="str">
        <f t="shared" si="19"/>
        <v>Atsimo AndrefanaSakarahaMiary Taheza</v>
      </c>
      <c r="B1233" s="165" t="s">
        <v>672</v>
      </c>
      <c r="C1233" s="165" t="s">
        <v>9723</v>
      </c>
      <c r="D1233" s="165" t="s">
        <v>3091</v>
      </c>
      <c r="E1233" s="165" t="s">
        <v>10151</v>
      </c>
      <c r="F1233" s="165" t="s">
        <v>1205</v>
      </c>
      <c r="G1233" s="165" t="s">
        <v>3093</v>
      </c>
      <c r="H1233" s="165" t="s">
        <v>10153</v>
      </c>
    </row>
    <row r="1234" spans="1:8" x14ac:dyDescent="0.25">
      <c r="A1234" s="164" t="str">
        <f t="shared" si="19"/>
        <v>Atsimo AndrefanaSakarahaMiary Lamatihy</v>
      </c>
      <c r="B1234" s="165" t="s">
        <v>672</v>
      </c>
      <c r="C1234" s="165" t="s">
        <v>9723</v>
      </c>
      <c r="D1234" s="165" t="s">
        <v>3091</v>
      </c>
      <c r="E1234" s="165" t="s">
        <v>10151</v>
      </c>
      <c r="F1234" s="165" t="s">
        <v>1205</v>
      </c>
      <c r="G1234" s="165" t="s">
        <v>3095</v>
      </c>
      <c r="H1234" s="165" t="s">
        <v>10154</v>
      </c>
    </row>
    <row r="1235" spans="1:8" x14ac:dyDescent="0.25">
      <c r="A1235" s="164" t="str">
        <f t="shared" si="19"/>
        <v>Atsimo AndrefanaSakarahaMahaboboka</v>
      </c>
      <c r="B1235" s="165" t="s">
        <v>672</v>
      </c>
      <c r="C1235" s="165" t="s">
        <v>9723</v>
      </c>
      <c r="D1235" s="165" t="s">
        <v>3091</v>
      </c>
      <c r="E1235" s="165" t="s">
        <v>10151</v>
      </c>
      <c r="F1235" s="165" t="s">
        <v>1205</v>
      </c>
      <c r="G1235" s="165" t="s">
        <v>3097</v>
      </c>
      <c r="H1235" s="165" t="s">
        <v>10155</v>
      </c>
    </row>
    <row r="1236" spans="1:8" x14ac:dyDescent="0.25">
      <c r="A1236" s="164" t="str">
        <f t="shared" si="19"/>
        <v>Atsimo AndrefanaSakarahaAmboronabo</v>
      </c>
      <c r="B1236" s="165" t="s">
        <v>672</v>
      </c>
      <c r="C1236" s="165" t="s">
        <v>9723</v>
      </c>
      <c r="D1236" s="165" t="s">
        <v>3091</v>
      </c>
      <c r="E1236" s="165" t="s">
        <v>10151</v>
      </c>
      <c r="F1236" s="165" t="s">
        <v>1205</v>
      </c>
      <c r="G1236" s="165" t="s">
        <v>3099</v>
      </c>
      <c r="H1236" s="165" t="s">
        <v>10156</v>
      </c>
    </row>
    <row r="1237" spans="1:8" x14ac:dyDescent="0.25">
      <c r="A1237" s="164" t="str">
        <f t="shared" si="19"/>
        <v>Atsimo AndrefanaSakarahaBereketa</v>
      </c>
      <c r="B1237" s="165" t="s">
        <v>672</v>
      </c>
      <c r="C1237" s="165" t="s">
        <v>9723</v>
      </c>
      <c r="D1237" s="165" t="s">
        <v>3091</v>
      </c>
      <c r="E1237" s="165" t="s">
        <v>10151</v>
      </c>
      <c r="F1237" s="165" t="s">
        <v>1205</v>
      </c>
      <c r="G1237" s="165" t="s">
        <v>3101</v>
      </c>
      <c r="H1237" s="165" t="s">
        <v>10157</v>
      </c>
    </row>
    <row r="1238" spans="1:8" x14ac:dyDescent="0.25">
      <c r="A1238" s="164" t="str">
        <f t="shared" si="19"/>
        <v>Atsimo AndrefanaSakarahaAndamasiny Vineta</v>
      </c>
      <c r="B1238" s="165" t="s">
        <v>672</v>
      </c>
      <c r="C1238" s="165" t="s">
        <v>9723</v>
      </c>
      <c r="D1238" s="165" t="s">
        <v>3091</v>
      </c>
      <c r="E1238" s="165" t="s">
        <v>10151</v>
      </c>
      <c r="F1238" s="165" t="s">
        <v>1205</v>
      </c>
      <c r="G1238" s="165" t="s">
        <v>3103</v>
      </c>
      <c r="H1238" s="165" t="s">
        <v>10158</v>
      </c>
    </row>
    <row r="1239" spans="1:8" x14ac:dyDescent="0.25">
      <c r="A1239" s="164" t="str">
        <f t="shared" si="19"/>
        <v>Atsimo AndrefanaSakarahaMihavatsy</v>
      </c>
      <c r="B1239" s="165" t="s">
        <v>672</v>
      </c>
      <c r="C1239" s="165" t="s">
        <v>9723</v>
      </c>
      <c r="D1239" s="165" t="s">
        <v>3091</v>
      </c>
      <c r="E1239" s="165" t="s">
        <v>10151</v>
      </c>
      <c r="F1239" s="165" t="s">
        <v>1205</v>
      </c>
      <c r="G1239" s="165" t="s">
        <v>3105</v>
      </c>
      <c r="H1239" s="165" t="s">
        <v>10159</v>
      </c>
    </row>
    <row r="1240" spans="1:8" x14ac:dyDescent="0.25">
      <c r="A1240" s="164" t="str">
        <f t="shared" si="19"/>
        <v>Atsimo AndrefanaSakarahaAndranolava</v>
      </c>
      <c r="B1240" s="165" t="s">
        <v>672</v>
      </c>
      <c r="C1240" s="165" t="s">
        <v>9723</v>
      </c>
      <c r="D1240" s="165" t="s">
        <v>3091</v>
      </c>
      <c r="E1240" s="165" t="s">
        <v>10151</v>
      </c>
      <c r="F1240" s="165" t="s">
        <v>1205</v>
      </c>
      <c r="G1240" s="165" t="s">
        <v>3107</v>
      </c>
      <c r="H1240" s="165" t="s">
        <v>10160</v>
      </c>
    </row>
    <row r="1241" spans="1:8" x14ac:dyDescent="0.25">
      <c r="A1241" s="164" t="str">
        <f t="shared" si="19"/>
        <v>Atsimo AndrefanaSakarahaAmbinany</v>
      </c>
      <c r="B1241" s="165" t="s">
        <v>672</v>
      </c>
      <c r="C1241" s="165" t="s">
        <v>9723</v>
      </c>
      <c r="D1241" s="165" t="s">
        <v>3091</v>
      </c>
      <c r="E1241" s="165" t="s">
        <v>10151</v>
      </c>
      <c r="F1241" s="165" t="s">
        <v>1205</v>
      </c>
      <c r="G1241" s="165" t="s">
        <v>3109</v>
      </c>
      <c r="H1241" s="165" t="s">
        <v>10161</v>
      </c>
    </row>
    <row r="1242" spans="1:8" x14ac:dyDescent="0.25">
      <c r="A1242" s="164" t="str">
        <f t="shared" si="19"/>
        <v>Atsimo AndrefanaSakarahaMikoboka</v>
      </c>
      <c r="B1242" s="165" t="s">
        <v>672</v>
      </c>
      <c r="C1242" s="165" t="s">
        <v>9723</v>
      </c>
      <c r="D1242" s="165" t="s">
        <v>3091</v>
      </c>
      <c r="E1242" s="165" t="s">
        <v>10151</v>
      </c>
      <c r="F1242" s="165" t="s">
        <v>1205</v>
      </c>
      <c r="G1242" s="165" t="s">
        <v>3111</v>
      </c>
      <c r="H1242" s="165" t="s">
        <v>10162</v>
      </c>
    </row>
    <row r="1243" spans="1:8" x14ac:dyDescent="0.25">
      <c r="A1243" s="164" t="str">
        <f t="shared" si="19"/>
        <v>Atsimo AndrefanaSakarahaMitsinjo</v>
      </c>
      <c r="B1243" s="165" t="s">
        <v>672</v>
      </c>
      <c r="C1243" s="165" t="s">
        <v>9723</v>
      </c>
      <c r="D1243" s="165" t="s">
        <v>3091</v>
      </c>
      <c r="E1243" s="165" t="s">
        <v>10151</v>
      </c>
      <c r="F1243" s="165" t="s">
        <v>1205</v>
      </c>
      <c r="G1243" s="165" t="s">
        <v>2625</v>
      </c>
      <c r="H1243" s="165" t="s">
        <v>10163</v>
      </c>
    </row>
    <row r="1244" spans="1:8" x14ac:dyDescent="0.25">
      <c r="A1244" s="164" t="str">
        <f t="shared" si="19"/>
        <v>Atsimo AndrefanaToliary-IIMitsinjo Betanimena</v>
      </c>
      <c r="B1244" s="165" t="s">
        <v>672</v>
      </c>
      <c r="C1244" s="165" t="s">
        <v>9723</v>
      </c>
      <c r="D1244" s="165" t="s">
        <v>673</v>
      </c>
      <c r="E1244" s="165" t="s">
        <v>10164</v>
      </c>
      <c r="F1244" s="165" t="s">
        <v>1205</v>
      </c>
      <c r="G1244" s="165" t="s">
        <v>3115</v>
      </c>
      <c r="H1244" s="165" t="s">
        <v>10165</v>
      </c>
    </row>
    <row r="1245" spans="1:8" x14ac:dyDescent="0.25">
      <c r="A1245" s="164" t="str">
        <f t="shared" si="19"/>
        <v>Atsimo AndrefanaToliary-IIBelalanda</v>
      </c>
      <c r="B1245" s="165" t="s">
        <v>672</v>
      </c>
      <c r="C1245" s="165" t="s">
        <v>9723</v>
      </c>
      <c r="D1245" s="165" t="s">
        <v>673</v>
      </c>
      <c r="E1245" s="165" t="s">
        <v>10164</v>
      </c>
      <c r="F1245" s="165" t="s">
        <v>1205</v>
      </c>
      <c r="G1245" s="165" t="s">
        <v>3116</v>
      </c>
      <c r="H1245" s="165" t="s">
        <v>10166</v>
      </c>
    </row>
    <row r="1246" spans="1:8" x14ac:dyDescent="0.25">
      <c r="A1246" s="164" t="str">
        <f t="shared" si="19"/>
        <v>Atsimo AndrefanaToliary-IIBetsinjaka</v>
      </c>
      <c r="B1246" s="165" t="s">
        <v>672</v>
      </c>
      <c r="C1246" s="165" t="s">
        <v>9723</v>
      </c>
      <c r="D1246" s="165" t="s">
        <v>673</v>
      </c>
      <c r="E1246" s="165" t="s">
        <v>10164</v>
      </c>
      <c r="F1246" s="165" t="s">
        <v>1205</v>
      </c>
      <c r="G1246" s="165" t="s">
        <v>3117</v>
      </c>
      <c r="H1246" s="165" t="s">
        <v>10167</v>
      </c>
    </row>
    <row r="1247" spans="1:8" x14ac:dyDescent="0.25">
      <c r="A1247" s="164" t="str">
        <f t="shared" si="19"/>
        <v>Atsimo AndrefanaToliary-IIMiary Ambohibola</v>
      </c>
      <c r="B1247" s="165" t="s">
        <v>672</v>
      </c>
      <c r="C1247" s="165" t="s">
        <v>9723</v>
      </c>
      <c r="D1247" s="165" t="s">
        <v>673</v>
      </c>
      <c r="E1247" s="165" t="s">
        <v>10164</v>
      </c>
      <c r="F1247" s="165" t="s">
        <v>1205</v>
      </c>
      <c r="G1247" s="165" t="s">
        <v>3118</v>
      </c>
      <c r="H1247" s="165" t="s">
        <v>10168</v>
      </c>
    </row>
    <row r="1248" spans="1:8" x14ac:dyDescent="0.25">
      <c r="A1248" s="164" t="str">
        <f t="shared" si="19"/>
        <v>Atsimo AndrefanaToliary-IIBehompy</v>
      </c>
      <c r="B1248" s="165" t="s">
        <v>672</v>
      </c>
      <c r="C1248" s="165" t="s">
        <v>9723</v>
      </c>
      <c r="D1248" s="165" t="s">
        <v>673</v>
      </c>
      <c r="E1248" s="165" t="s">
        <v>10164</v>
      </c>
      <c r="F1248" s="165" t="s">
        <v>1205</v>
      </c>
      <c r="G1248" s="165" t="s">
        <v>3119</v>
      </c>
      <c r="H1248" s="165" t="s">
        <v>10169</v>
      </c>
    </row>
    <row r="1249" spans="1:8" x14ac:dyDescent="0.25">
      <c r="A1249" s="164" t="str">
        <f t="shared" si="19"/>
        <v>Atsimo AndrefanaToliary-IIMaromiandra (ATS)</v>
      </c>
      <c r="B1249" s="165" t="s">
        <v>672</v>
      </c>
      <c r="C1249" s="165" t="s">
        <v>9723</v>
      </c>
      <c r="D1249" s="165" t="s">
        <v>673</v>
      </c>
      <c r="E1249" s="165" t="s">
        <v>10164</v>
      </c>
      <c r="F1249" s="165" t="s">
        <v>1205</v>
      </c>
      <c r="G1249" s="171" t="s">
        <v>10170</v>
      </c>
      <c r="H1249" s="165" t="s">
        <v>10171</v>
      </c>
    </row>
    <row r="1250" spans="1:8" x14ac:dyDescent="0.25">
      <c r="A1250" s="164" t="str">
        <f t="shared" si="19"/>
        <v>Atsimo AndrefanaToliary-IIAmbohimahavelona</v>
      </c>
      <c r="B1250" s="165" t="s">
        <v>672</v>
      </c>
      <c r="C1250" s="165" t="s">
        <v>9723</v>
      </c>
      <c r="D1250" s="165" t="s">
        <v>673</v>
      </c>
      <c r="E1250" s="165" t="s">
        <v>10164</v>
      </c>
      <c r="F1250" s="165" t="s">
        <v>1205</v>
      </c>
      <c r="G1250" s="165" t="s">
        <v>3120</v>
      </c>
      <c r="H1250" s="165" t="s">
        <v>10172</v>
      </c>
    </row>
    <row r="1251" spans="1:8" x14ac:dyDescent="0.25">
      <c r="A1251" s="164" t="str">
        <f t="shared" si="19"/>
        <v>Atsimo AndrefanaToliary-IIAndranohinaly</v>
      </c>
      <c r="B1251" s="165" t="s">
        <v>672</v>
      </c>
      <c r="C1251" s="165" t="s">
        <v>9723</v>
      </c>
      <c r="D1251" s="165" t="s">
        <v>673</v>
      </c>
      <c r="E1251" s="165" t="s">
        <v>10164</v>
      </c>
      <c r="F1251" s="165" t="s">
        <v>1205</v>
      </c>
      <c r="G1251" s="165" t="s">
        <v>3121</v>
      </c>
      <c r="H1251" s="165" t="s">
        <v>10173</v>
      </c>
    </row>
    <row r="1252" spans="1:8" x14ac:dyDescent="0.25">
      <c r="A1252" s="164" t="str">
        <f t="shared" si="19"/>
        <v>Atsimo AndrefanaToliary-IISaint Augustin</v>
      </c>
      <c r="B1252" s="165" t="s">
        <v>672</v>
      </c>
      <c r="C1252" s="165" t="s">
        <v>9723</v>
      </c>
      <c r="D1252" s="165" t="s">
        <v>673</v>
      </c>
      <c r="E1252" s="165" t="s">
        <v>10164</v>
      </c>
      <c r="F1252" s="165" t="s">
        <v>1205</v>
      </c>
      <c r="G1252" s="165" t="s">
        <v>3122</v>
      </c>
      <c r="H1252" s="165" t="s">
        <v>10174</v>
      </c>
    </row>
    <row r="1253" spans="1:8" x14ac:dyDescent="0.25">
      <c r="A1253" s="164" t="str">
        <f t="shared" si="19"/>
        <v>Atsimo AndrefanaToliary-IIAnakao</v>
      </c>
      <c r="B1253" s="165" t="s">
        <v>672</v>
      </c>
      <c r="C1253" s="165" t="s">
        <v>9723</v>
      </c>
      <c r="D1253" s="165" t="s">
        <v>673</v>
      </c>
      <c r="E1253" s="165" t="s">
        <v>10164</v>
      </c>
      <c r="F1253" s="165" t="s">
        <v>1205</v>
      </c>
      <c r="G1253" s="165" t="s">
        <v>3123</v>
      </c>
      <c r="H1253" s="165" t="s">
        <v>10175</v>
      </c>
    </row>
    <row r="1254" spans="1:8" x14ac:dyDescent="0.25">
      <c r="A1254" s="164" t="str">
        <f t="shared" si="19"/>
        <v>Atsimo AndrefanaToliary-IISoalara Sud</v>
      </c>
      <c r="B1254" s="165" t="s">
        <v>672</v>
      </c>
      <c r="C1254" s="165" t="s">
        <v>9723</v>
      </c>
      <c r="D1254" s="165" t="s">
        <v>673</v>
      </c>
      <c r="E1254" s="165" t="s">
        <v>10164</v>
      </c>
      <c r="F1254" s="165" t="s">
        <v>1205</v>
      </c>
      <c r="G1254" s="165" t="s">
        <v>3124</v>
      </c>
      <c r="H1254" s="165" t="s">
        <v>10176</v>
      </c>
    </row>
    <row r="1255" spans="1:8" x14ac:dyDescent="0.25">
      <c r="A1255" s="164" t="str">
        <f t="shared" si="19"/>
        <v>Atsimo AndrefanaToliary-IIAmbolofoty</v>
      </c>
      <c r="B1255" s="165" t="s">
        <v>672</v>
      </c>
      <c r="C1255" s="165" t="s">
        <v>9723</v>
      </c>
      <c r="D1255" s="165" t="s">
        <v>673</v>
      </c>
      <c r="E1255" s="165" t="s">
        <v>10164</v>
      </c>
      <c r="F1255" s="165" t="s">
        <v>1205</v>
      </c>
      <c r="G1255" s="165" t="s">
        <v>3125</v>
      </c>
      <c r="H1255" s="165" t="s">
        <v>10177</v>
      </c>
    </row>
    <row r="1256" spans="1:8" x14ac:dyDescent="0.25">
      <c r="A1256" s="164" t="str">
        <f t="shared" si="19"/>
        <v>Atsimo AndrefanaToliary-IIAnkilimalinike</v>
      </c>
      <c r="B1256" s="165" t="s">
        <v>672</v>
      </c>
      <c r="C1256" s="165" t="s">
        <v>9723</v>
      </c>
      <c r="D1256" s="165" t="s">
        <v>673</v>
      </c>
      <c r="E1256" s="165" t="s">
        <v>10164</v>
      </c>
      <c r="F1256" s="165" t="s">
        <v>1205</v>
      </c>
      <c r="G1256" s="165" t="s">
        <v>3127</v>
      </c>
      <c r="H1256" s="165" t="s">
        <v>10178</v>
      </c>
    </row>
    <row r="1257" spans="1:8" x14ac:dyDescent="0.25">
      <c r="A1257" s="164" t="str">
        <f t="shared" si="19"/>
        <v>Atsimo AndrefanaToliary-IIAntanimena Onilahy</v>
      </c>
      <c r="B1257" s="165" t="s">
        <v>672</v>
      </c>
      <c r="C1257" s="165" t="s">
        <v>9723</v>
      </c>
      <c r="D1257" s="165" t="s">
        <v>673</v>
      </c>
      <c r="E1257" s="165" t="s">
        <v>10164</v>
      </c>
      <c r="F1257" s="165" t="s">
        <v>1205</v>
      </c>
      <c r="G1257" s="165" t="s">
        <v>3128</v>
      </c>
      <c r="H1257" s="165" t="s">
        <v>10179</v>
      </c>
    </row>
    <row r="1258" spans="1:8" x14ac:dyDescent="0.25">
      <c r="A1258" s="164" t="str">
        <f t="shared" si="19"/>
        <v>Atsimo AndrefanaToliary-IIManorofify</v>
      </c>
      <c r="B1258" s="165" t="s">
        <v>672</v>
      </c>
      <c r="C1258" s="165" t="s">
        <v>9723</v>
      </c>
      <c r="D1258" s="165" t="s">
        <v>673</v>
      </c>
      <c r="E1258" s="165" t="s">
        <v>10164</v>
      </c>
      <c r="F1258" s="165" t="s">
        <v>1205</v>
      </c>
      <c r="G1258" s="165" t="s">
        <v>3129</v>
      </c>
      <c r="H1258" s="165" t="s">
        <v>10180</v>
      </c>
    </row>
    <row r="1259" spans="1:8" x14ac:dyDescent="0.25">
      <c r="A1259" s="164" t="str">
        <f t="shared" si="19"/>
        <v>Atsimo AndrefanaToliary-IIMarofoty</v>
      </c>
      <c r="B1259" s="165" t="s">
        <v>672</v>
      </c>
      <c r="C1259" s="165" t="s">
        <v>9723</v>
      </c>
      <c r="D1259" s="165" t="s">
        <v>673</v>
      </c>
      <c r="E1259" s="165" t="s">
        <v>10164</v>
      </c>
      <c r="F1259" s="165" t="s">
        <v>1205</v>
      </c>
      <c r="G1259" s="165" t="s">
        <v>3130</v>
      </c>
      <c r="H1259" s="165" t="s">
        <v>10181</v>
      </c>
    </row>
    <row r="1260" spans="1:8" x14ac:dyDescent="0.25">
      <c r="A1260" s="164" t="str">
        <f t="shared" si="19"/>
        <v>Atsimo AndrefanaToliary-IITsianisiha</v>
      </c>
      <c r="B1260" s="165" t="s">
        <v>672</v>
      </c>
      <c r="C1260" s="165" t="s">
        <v>9723</v>
      </c>
      <c r="D1260" s="165" t="s">
        <v>673</v>
      </c>
      <c r="E1260" s="165" t="s">
        <v>10164</v>
      </c>
      <c r="F1260" s="165" t="s">
        <v>1205</v>
      </c>
      <c r="G1260" s="165" t="s">
        <v>3131</v>
      </c>
      <c r="H1260" s="165" t="s">
        <v>10182</v>
      </c>
    </row>
    <row r="1261" spans="1:8" x14ac:dyDescent="0.25">
      <c r="A1261" s="164" t="str">
        <f t="shared" si="19"/>
        <v>Atsimo AndrefanaToliary-IIManombo Sud</v>
      </c>
      <c r="B1261" s="165" t="s">
        <v>672</v>
      </c>
      <c r="C1261" s="165" t="s">
        <v>9723</v>
      </c>
      <c r="D1261" s="165" t="s">
        <v>673</v>
      </c>
      <c r="E1261" s="165" t="s">
        <v>10164</v>
      </c>
      <c r="F1261" s="165" t="s">
        <v>1205</v>
      </c>
      <c r="G1261" s="165" t="s">
        <v>3132</v>
      </c>
      <c r="H1261" s="165" t="s">
        <v>10183</v>
      </c>
    </row>
    <row r="1262" spans="1:8" x14ac:dyDescent="0.25">
      <c r="A1262" s="164" t="str">
        <f t="shared" si="19"/>
        <v>Atsimo AndrefanaToliary-IIAndranovory</v>
      </c>
      <c r="B1262" s="165" t="s">
        <v>672</v>
      </c>
      <c r="C1262" s="165" t="s">
        <v>9723</v>
      </c>
      <c r="D1262" s="165" t="s">
        <v>673</v>
      </c>
      <c r="E1262" s="165" t="s">
        <v>10164</v>
      </c>
      <c r="F1262" s="165" t="s">
        <v>1205</v>
      </c>
      <c r="G1262" s="165" t="s">
        <v>3133</v>
      </c>
      <c r="H1262" s="165" t="s">
        <v>10184</v>
      </c>
    </row>
    <row r="1263" spans="1:8" x14ac:dyDescent="0.25">
      <c r="A1263" s="164" t="str">
        <f t="shared" si="19"/>
        <v>Atsimo AndrefanaToliary-IIMilenaka</v>
      </c>
      <c r="B1263" s="165" t="s">
        <v>672</v>
      </c>
      <c r="C1263" s="165" t="s">
        <v>9723</v>
      </c>
      <c r="D1263" s="165" t="s">
        <v>673</v>
      </c>
      <c r="E1263" s="165" t="s">
        <v>10164</v>
      </c>
      <c r="F1263" s="165" t="s">
        <v>1205</v>
      </c>
      <c r="G1263" s="165" t="s">
        <v>3134</v>
      </c>
      <c r="H1263" s="165" t="s">
        <v>10185</v>
      </c>
    </row>
    <row r="1264" spans="1:8" x14ac:dyDescent="0.25">
      <c r="A1264" s="164" t="str">
        <f t="shared" si="19"/>
        <v>Atsimo AndrefanaToliary-IIAnkililoaka</v>
      </c>
      <c r="B1264" s="165" t="s">
        <v>672</v>
      </c>
      <c r="C1264" s="165" t="s">
        <v>9723</v>
      </c>
      <c r="D1264" s="165" t="s">
        <v>673</v>
      </c>
      <c r="E1264" s="165" t="s">
        <v>10164</v>
      </c>
      <c r="F1264" s="165" t="s">
        <v>1205</v>
      </c>
      <c r="G1264" s="165" t="s">
        <v>3135</v>
      </c>
      <c r="H1264" s="165" t="s">
        <v>10186</v>
      </c>
    </row>
    <row r="1265" spans="1:8" x14ac:dyDescent="0.25">
      <c r="A1265" s="164" t="str">
        <f t="shared" si="19"/>
        <v>Atsimo AndrefanaToliary-IIAnalamisampy</v>
      </c>
      <c r="B1265" s="165" t="s">
        <v>672</v>
      </c>
      <c r="C1265" s="165" t="s">
        <v>9723</v>
      </c>
      <c r="D1265" s="165" t="s">
        <v>673</v>
      </c>
      <c r="E1265" s="165" t="s">
        <v>10164</v>
      </c>
      <c r="F1265" s="165" t="s">
        <v>1205</v>
      </c>
      <c r="G1265" s="165" t="s">
        <v>3136</v>
      </c>
      <c r="H1265" s="165" t="s">
        <v>10187</v>
      </c>
    </row>
    <row r="1266" spans="1:8" x14ac:dyDescent="0.25">
      <c r="A1266" s="164" t="str">
        <f t="shared" si="19"/>
        <v>Atsimo AndrefanaToliary-IIBeheloka</v>
      </c>
      <c r="B1266" s="165" t="s">
        <v>672</v>
      </c>
      <c r="C1266" s="165" t="s">
        <v>9723</v>
      </c>
      <c r="D1266" s="165" t="s">
        <v>673</v>
      </c>
      <c r="E1266" s="165" t="s">
        <v>10164</v>
      </c>
      <c r="F1266" s="165" t="s">
        <v>1205</v>
      </c>
      <c r="G1266" s="165" t="s">
        <v>3137</v>
      </c>
      <c r="H1266" s="171" t="s">
        <v>10188</v>
      </c>
    </row>
    <row r="1267" spans="1:8" x14ac:dyDescent="0.25">
      <c r="A1267" s="164" t="str">
        <f t="shared" si="19"/>
        <v>Atsimo AndrefanaBenenitraBenenitra</v>
      </c>
      <c r="B1267" s="165" t="s">
        <v>672</v>
      </c>
      <c r="C1267" s="165" t="s">
        <v>9723</v>
      </c>
      <c r="D1267" s="165" t="s">
        <v>3140</v>
      </c>
      <c r="E1267" s="165" t="s">
        <v>10189</v>
      </c>
      <c r="F1267" s="165" t="s">
        <v>1205</v>
      </c>
      <c r="G1267" s="165" t="s">
        <v>3140</v>
      </c>
      <c r="H1267" s="165" t="s">
        <v>10190</v>
      </c>
    </row>
    <row r="1268" spans="1:8" x14ac:dyDescent="0.25">
      <c r="A1268" s="164" t="str">
        <f t="shared" si="19"/>
        <v>Atsimo AndrefanaBenenitraIanapera</v>
      </c>
      <c r="B1268" s="165" t="s">
        <v>672</v>
      </c>
      <c r="C1268" s="165" t="s">
        <v>9723</v>
      </c>
      <c r="D1268" s="165" t="s">
        <v>3140</v>
      </c>
      <c r="E1268" s="165" t="s">
        <v>10189</v>
      </c>
      <c r="F1268" s="165" t="s">
        <v>1205</v>
      </c>
      <c r="G1268" s="165" t="s">
        <v>3142</v>
      </c>
      <c r="H1268" s="165" t="s">
        <v>10191</v>
      </c>
    </row>
    <row r="1269" spans="1:8" x14ac:dyDescent="0.25">
      <c r="A1269" s="164" t="str">
        <f t="shared" si="19"/>
        <v>Atsimo AndrefanaBenenitraAmbalavato</v>
      </c>
      <c r="B1269" s="165" t="s">
        <v>672</v>
      </c>
      <c r="C1269" s="165" t="s">
        <v>9723</v>
      </c>
      <c r="D1269" s="165" t="s">
        <v>3140</v>
      </c>
      <c r="E1269" s="165" t="s">
        <v>10189</v>
      </c>
      <c r="F1269" s="165" t="s">
        <v>1205</v>
      </c>
      <c r="G1269" s="165" t="s">
        <v>3144</v>
      </c>
      <c r="H1269" s="165" t="s">
        <v>10192</v>
      </c>
    </row>
    <row r="1270" spans="1:8" x14ac:dyDescent="0.25">
      <c r="A1270" s="164" t="str">
        <f t="shared" si="19"/>
        <v>Atsimo AndrefanaBenenitraEhara</v>
      </c>
      <c r="B1270" s="165" t="s">
        <v>672</v>
      </c>
      <c r="C1270" s="165" t="s">
        <v>9723</v>
      </c>
      <c r="D1270" s="165" t="s">
        <v>3140</v>
      </c>
      <c r="E1270" s="165" t="s">
        <v>10189</v>
      </c>
      <c r="F1270" s="165" t="s">
        <v>1205</v>
      </c>
      <c r="G1270" s="165" t="s">
        <v>3146</v>
      </c>
      <c r="H1270" s="165" t="s">
        <v>10193</v>
      </c>
    </row>
    <row r="1271" spans="1:8" x14ac:dyDescent="0.25">
      <c r="A1271" s="164" t="str">
        <f t="shared" si="19"/>
        <v>AndroyBelohaBeloha</v>
      </c>
      <c r="B1271" s="165" t="s">
        <v>1099</v>
      </c>
      <c r="C1271" s="165" t="s">
        <v>10194</v>
      </c>
      <c r="D1271" s="165" t="s">
        <v>3150</v>
      </c>
      <c r="E1271" s="165" t="s">
        <v>10195</v>
      </c>
      <c r="F1271" s="165" t="s">
        <v>1205</v>
      </c>
      <c r="G1271" s="165" t="s">
        <v>3150</v>
      </c>
      <c r="H1271" s="165" t="s">
        <v>10196</v>
      </c>
    </row>
    <row r="1272" spans="1:8" x14ac:dyDescent="0.25">
      <c r="A1272" s="164" t="str">
        <f t="shared" si="19"/>
        <v>AndroyBelohaTranovaho</v>
      </c>
      <c r="B1272" s="165" t="s">
        <v>1099</v>
      </c>
      <c r="C1272" s="165" t="s">
        <v>10194</v>
      </c>
      <c r="D1272" s="165" t="s">
        <v>3150</v>
      </c>
      <c r="E1272" s="165" t="s">
        <v>10195</v>
      </c>
      <c r="F1272" s="165" t="s">
        <v>1205</v>
      </c>
      <c r="G1272" s="165" t="s">
        <v>3151</v>
      </c>
      <c r="H1272" s="165" t="s">
        <v>10197</v>
      </c>
    </row>
    <row r="1273" spans="1:8" x14ac:dyDescent="0.25">
      <c r="A1273" s="164" t="str">
        <f t="shared" si="19"/>
        <v>AndroyBelohaiKopoky</v>
      </c>
      <c r="B1273" s="165" t="s">
        <v>1099</v>
      </c>
      <c r="C1273" s="165" t="s">
        <v>10194</v>
      </c>
      <c r="D1273" s="165" t="s">
        <v>3150</v>
      </c>
      <c r="E1273" s="165" t="s">
        <v>10195</v>
      </c>
      <c r="F1273" s="165" t="s">
        <v>1205</v>
      </c>
      <c r="G1273" s="171" t="s">
        <v>10198</v>
      </c>
      <c r="H1273" s="165" t="s">
        <v>10199</v>
      </c>
    </row>
    <row r="1274" spans="1:8" x14ac:dyDescent="0.25">
      <c r="A1274" s="164" t="str">
        <f t="shared" si="19"/>
        <v>AndroyBelohaMarolinta</v>
      </c>
      <c r="B1274" s="165" t="s">
        <v>1099</v>
      </c>
      <c r="C1274" s="165" t="s">
        <v>10194</v>
      </c>
      <c r="D1274" s="165" t="s">
        <v>3150</v>
      </c>
      <c r="E1274" s="165" t="s">
        <v>10195</v>
      </c>
      <c r="F1274" s="165" t="s">
        <v>1205</v>
      </c>
      <c r="G1274" s="165" t="s">
        <v>3153</v>
      </c>
      <c r="H1274" s="165" t="s">
        <v>10200</v>
      </c>
    </row>
    <row r="1275" spans="1:8" x14ac:dyDescent="0.25">
      <c r="A1275" s="164" t="str">
        <f t="shared" si="19"/>
        <v>AndroyBelohaTranoroa</v>
      </c>
      <c r="B1275" s="165" t="s">
        <v>1099</v>
      </c>
      <c r="C1275" s="165" t="s">
        <v>10194</v>
      </c>
      <c r="D1275" s="165" t="s">
        <v>3150</v>
      </c>
      <c r="E1275" s="165" t="s">
        <v>10195</v>
      </c>
      <c r="F1275" s="165" t="s">
        <v>1205</v>
      </c>
      <c r="G1275" s="165" t="s">
        <v>3156</v>
      </c>
      <c r="H1275" s="165" t="s">
        <v>10201</v>
      </c>
    </row>
    <row r="1276" spans="1:8" x14ac:dyDescent="0.25">
      <c r="A1276" s="164" t="str">
        <f t="shared" si="19"/>
        <v>AndroyBelohaBehabobo</v>
      </c>
      <c r="B1276" s="165" t="s">
        <v>1099</v>
      </c>
      <c r="C1276" s="165" t="s">
        <v>10194</v>
      </c>
      <c r="D1276" s="165" t="s">
        <v>3150</v>
      </c>
      <c r="E1276" s="165" t="s">
        <v>10195</v>
      </c>
      <c r="F1276" s="165" t="s">
        <v>1205</v>
      </c>
      <c r="G1276" s="165" t="s">
        <v>3157</v>
      </c>
      <c r="H1276" s="165" t="s">
        <v>10202</v>
      </c>
    </row>
    <row r="1277" spans="1:8" x14ac:dyDescent="0.25">
      <c r="A1277" s="164" t="str">
        <f t="shared" si="19"/>
        <v>AndroyTsihombeTsihombe</v>
      </c>
      <c r="B1277" s="165" t="s">
        <v>1099</v>
      </c>
      <c r="C1277" s="165" t="s">
        <v>10194</v>
      </c>
      <c r="D1277" s="165" t="s">
        <v>3160</v>
      </c>
      <c r="E1277" s="165" t="s">
        <v>10203</v>
      </c>
      <c r="F1277" s="165" t="s">
        <v>1205</v>
      </c>
      <c r="G1277" s="165" t="s">
        <v>3160</v>
      </c>
      <c r="H1277" s="165" t="s">
        <v>10204</v>
      </c>
    </row>
    <row r="1278" spans="1:8" x14ac:dyDescent="0.25">
      <c r="A1278" s="164" t="str">
        <f t="shared" si="19"/>
        <v>AndroyTsihombeNikoly</v>
      </c>
      <c r="B1278" s="165" t="s">
        <v>1099</v>
      </c>
      <c r="C1278" s="165" t="s">
        <v>10194</v>
      </c>
      <c r="D1278" s="165" t="s">
        <v>3160</v>
      </c>
      <c r="E1278" s="165" t="s">
        <v>10203</v>
      </c>
      <c r="F1278" s="165" t="s">
        <v>1205</v>
      </c>
      <c r="G1278" s="165" t="s">
        <v>3162</v>
      </c>
      <c r="H1278" s="165" t="s">
        <v>10205</v>
      </c>
    </row>
    <row r="1279" spans="1:8" x14ac:dyDescent="0.25">
      <c r="A1279" s="164" t="str">
        <f t="shared" si="19"/>
        <v>AndroyTsihombeBetanty (Faux Cap)</v>
      </c>
      <c r="B1279" s="165" t="s">
        <v>1099</v>
      </c>
      <c r="C1279" s="165" t="s">
        <v>10194</v>
      </c>
      <c r="D1279" s="165" t="s">
        <v>3160</v>
      </c>
      <c r="E1279" s="165" t="s">
        <v>10203</v>
      </c>
      <c r="F1279" s="165" t="s">
        <v>1205</v>
      </c>
      <c r="G1279" s="165" t="s">
        <v>3163</v>
      </c>
      <c r="H1279" s="165" t="s">
        <v>10206</v>
      </c>
    </row>
    <row r="1280" spans="1:8" x14ac:dyDescent="0.25">
      <c r="A1280" s="164" t="str">
        <f t="shared" si="19"/>
        <v>AndroyTsihombeAnjampaly</v>
      </c>
      <c r="B1280" s="165" t="s">
        <v>1099</v>
      </c>
      <c r="C1280" s="165" t="s">
        <v>10194</v>
      </c>
      <c r="D1280" s="165" t="s">
        <v>3160</v>
      </c>
      <c r="E1280" s="165" t="s">
        <v>10203</v>
      </c>
      <c r="F1280" s="165" t="s">
        <v>1205</v>
      </c>
      <c r="G1280" s="165" t="s">
        <v>3164</v>
      </c>
      <c r="H1280" s="165" t="s">
        <v>10207</v>
      </c>
    </row>
    <row r="1281" spans="1:8" x14ac:dyDescent="0.25">
      <c r="A1281" s="164" t="str">
        <f t="shared" si="19"/>
        <v>AndroyTsihombeMarovato (AND)</v>
      </c>
      <c r="B1281" s="165" t="s">
        <v>1099</v>
      </c>
      <c r="C1281" s="165" t="s">
        <v>10194</v>
      </c>
      <c r="D1281" s="165" t="s">
        <v>3160</v>
      </c>
      <c r="E1281" s="165" t="s">
        <v>10203</v>
      </c>
      <c r="F1281" s="165" t="s">
        <v>1205</v>
      </c>
      <c r="G1281" s="171" t="s">
        <v>10208</v>
      </c>
      <c r="H1281" s="165" t="s">
        <v>10209</v>
      </c>
    </row>
    <row r="1282" spans="1:8" x14ac:dyDescent="0.25">
      <c r="A1282" s="164" t="str">
        <f t="shared" si="19"/>
        <v>AndroyTsihombeAntaritarika</v>
      </c>
      <c r="B1282" s="165" t="s">
        <v>1099</v>
      </c>
      <c r="C1282" s="165" t="s">
        <v>10194</v>
      </c>
      <c r="D1282" s="165" t="s">
        <v>3160</v>
      </c>
      <c r="E1282" s="165" t="s">
        <v>10203</v>
      </c>
      <c r="F1282" s="165" t="s">
        <v>1205</v>
      </c>
      <c r="G1282" s="165" t="s">
        <v>3165</v>
      </c>
      <c r="H1282" s="165" t="s">
        <v>10210</v>
      </c>
    </row>
    <row r="1283" spans="1:8" x14ac:dyDescent="0.25">
      <c r="A1283" s="164" t="str">
        <f t="shared" ref="A1283:A1346" si="20">B1283&amp;D1283&amp;G1283</f>
        <v>AndroyTsihombeImongy</v>
      </c>
      <c r="B1283" s="165" t="s">
        <v>1099</v>
      </c>
      <c r="C1283" s="165" t="s">
        <v>10194</v>
      </c>
      <c r="D1283" s="165" t="s">
        <v>3160</v>
      </c>
      <c r="E1283" s="165" t="s">
        <v>10203</v>
      </c>
      <c r="F1283" s="165" t="s">
        <v>1205</v>
      </c>
      <c r="G1283" s="165" t="s">
        <v>3166</v>
      </c>
      <c r="H1283" s="165" t="s">
        <v>10211</v>
      </c>
    </row>
    <row r="1284" spans="1:8" x14ac:dyDescent="0.25">
      <c r="A1284" s="164" t="str">
        <f t="shared" si="20"/>
        <v>AndroyAmbovombe AndroyAmbovombe</v>
      </c>
      <c r="B1284" s="165" t="s">
        <v>1099</v>
      </c>
      <c r="C1284" s="165" t="s">
        <v>10194</v>
      </c>
      <c r="D1284" s="165" t="s">
        <v>3765</v>
      </c>
      <c r="E1284" s="165" t="s">
        <v>10212</v>
      </c>
      <c r="F1284" s="165" t="s">
        <v>1205</v>
      </c>
      <c r="G1284" s="165" t="s">
        <v>3168</v>
      </c>
      <c r="H1284" s="165" t="s">
        <v>10213</v>
      </c>
    </row>
    <row r="1285" spans="1:8" x14ac:dyDescent="0.25">
      <c r="A1285" s="164" t="str">
        <f t="shared" si="20"/>
        <v>AndroyAmbovombe AndroyTsimananada</v>
      </c>
      <c r="B1285" s="165" t="s">
        <v>1099</v>
      </c>
      <c r="C1285" s="165" t="s">
        <v>10194</v>
      </c>
      <c r="D1285" s="165" t="s">
        <v>3765</v>
      </c>
      <c r="E1285" s="165" t="s">
        <v>10212</v>
      </c>
      <c r="F1285" s="165" t="s">
        <v>1205</v>
      </c>
      <c r="G1285" s="165" t="s">
        <v>3169</v>
      </c>
      <c r="H1285" s="165" t="s">
        <v>10214</v>
      </c>
    </row>
    <row r="1286" spans="1:8" x14ac:dyDescent="0.25">
      <c r="A1286" s="164" t="str">
        <f t="shared" si="20"/>
        <v>AndroyAmbovombe AndroyErada</v>
      </c>
      <c r="B1286" s="165" t="s">
        <v>1099</v>
      </c>
      <c r="C1286" s="165" t="s">
        <v>10194</v>
      </c>
      <c r="D1286" s="165" t="s">
        <v>3765</v>
      </c>
      <c r="E1286" s="165" t="s">
        <v>10212</v>
      </c>
      <c r="F1286" s="165" t="s">
        <v>1205</v>
      </c>
      <c r="G1286" s="165" t="s">
        <v>3170</v>
      </c>
      <c r="H1286" s="165" t="s">
        <v>10215</v>
      </c>
    </row>
    <row r="1287" spans="1:8" x14ac:dyDescent="0.25">
      <c r="A1287" s="164" t="str">
        <f t="shared" si="20"/>
        <v>AndroyAmbovombe AndroyAnjeky Ankilikira</v>
      </c>
      <c r="B1287" s="165" t="s">
        <v>1099</v>
      </c>
      <c r="C1287" s="165" t="s">
        <v>10194</v>
      </c>
      <c r="D1287" s="165" t="s">
        <v>3765</v>
      </c>
      <c r="E1287" s="165" t="s">
        <v>10212</v>
      </c>
      <c r="F1287" s="165" t="s">
        <v>1205</v>
      </c>
      <c r="G1287" s="165" t="s">
        <v>3171</v>
      </c>
      <c r="H1287" s="165" t="s">
        <v>10216</v>
      </c>
    </row>
    <row r="1288" spans="1:8" x14ac:dyDescent="0.25">
      <c r="A1288" s="164" t="str">
        <f t="shared" si="20"/>
        <v>AndroyAmbovombe AndroyAmbanisarika</v>
      </c>
      <c r="B1288" s="165" t="s">
        <v>1099</v>
      </c>
      <c r="C1288" s="165" t="s">
        <v>10194</v>
      </c>
      <c r="D1288" s="165" t="s">
        <v>3765</v>
      </c>
      <c r="E1288" s="165" t="s">
        <v>10212</v>
      </c>
      <c r="F1288" s="165" t="s">
        <v>1205</v>
      </c>
      <c r="G1288" s="165" t="s">
        <v>3172</v>
      </c>
      <c r="H1288" s="165" t="s">
        <v>10217</v>
      </c>
    </row>
    <row r="1289" spans="1:8" x14ac:dyDescent="0.25">
      <c r="A1289" s="164" t="str">
        <f t="shared" si="20"/>
        <v>AndroyAmbovombe AndroyANALAMARY (AMB)</v>
      </c>
      <c r="B1289" s="165" t="s">
        <v>1099</v>
      </c>
      <c r="C1289" s="165" t="s">
        <v>10194</v>
      </c>
      <c r="D1289" s="165" t="s">
        <v>3765</v>
      </c>
      <c r="E1289" s="165" t="s">
        <v>10212</v>
      </c>
      <c r="F1289" s="165" t="s">
        <v>1205</v>
      </c>
      <c r="G1289" s="170" t="s">
        <v>3771</v>
      </c>
      <c r="H1289" s="165" t="s">
        <v>10218</v>
      </c>
    </row>
    <row r="1290" spans="1:8" x14ac:dyDescent="0.25">
      <c r="A1290" s="164" t="str">
        <f t="shared" si="20"/>
        <v>AndroyAmbovombe AndroyAmbohimalaza</v>
      </c>
      <c r="B1290" s="165" t="s">
        <v>1099</v>
      </c>
      <c r="C1290" s="165" t="s">
        <v>10194</v>
      </c>
      <c r="D1290" s="165" t="s">
        <v>3765</v>
      </c>
      <c r="E1290" s="165" t="s">
        <v>10212</v>
      </c>
      <c r="F1290" s="165" t="s">
        <v>1205</v>
      </c>
      <c r="G1290" s="165" t="s">
        <v>3174</v>
      </c>
      <c r="H1290" s="165" t="s">
        <v>10219</v>
      </c>
    </row>
    <row r="1291" spans="1:8" x14ac:dyDescent="0.25">
      <c r="A1291" s="164" t="str">
        <f t="shared" si="20"/>
        <v>AndroyAmbovombe AndroyAmbonaivo</v>
      </c>
      <c r="B1291" s="165" t="s">
        <v>1099</v>
      </c>
      <c r="C1291" s="165" t="s">
        <v>10194</v>
      </c>
      <c r="D1291" s="165" t="s">
        <v>3765</v>
      </c>
      <c r="E1291" s="165" t="s">
        <v>10212</v>
      </c>
      <c r="F1291" s="165" t="s">
        <v>1205</v>
      </c>
      <c r="G1291" s="165" t="s">
        <v>3175</v>
      </c>
      <c r="H1291" s="165" t="s">
        <v>10220</v>
      </c>
    </row>
    <row r="1292" spans="1:8" x14ac:dyDescent="0.25">
      <c r="A1292" s="164" t="str">
        <f t="shared" si="20"/>
        <v>AndroyAmbovombe AndroyMaroalomainty</v>
      </c>
      <c r="B1292" s="165" t="s">
        <v>1099</v>
      </c>
      <c r="C1292" s="165" t="s">
        <v>10194</v>
      </c>
      <c r="D1292" s="165" t="s">
        <v>3765</v>
      </c>
      <c r="E1292" s="165" t="s">
        <v>10212</v>
      </c>
      <c r="F1292" s="165" t="s">
        <v>1205</v>
      </c>
      <c r="G1292" s="165" t="s">
        <v>3176</v>
      </c>
      <c r="H1292" s="165" t="s">
        <v>10221</v>
      </c>
    </row>
    <row r="1293" spans="1:8" x14ac:dyDescent="0.25">
      <c r="A1293" s="164" t="str">
        <f t="shared" si="20"/>
        <v>AndroyAmbovombe AndroyMaroalopoty</v>
      </c>
      <c r="B1293" s="165" t="s">
        <v>1099</v>
      </c>
      <c r="C1293" s="165" t="s">
        <v>10194</v>
      </c>
      <c r="D1293" s="165" t="s">
        <v>3765</v>
      </c>
      <c r="E1293" s="165" t="s">
        <v>10212</v>
      </c>
      <c r="F1293" s="165" t="s">
        <v>1205</v>
      </c>
      <c r="G1293" s="165" t="s">
        <v>3177</v>
      </c>
      <c r="H1293" s="165" t="s">
        <v>10222</v>
      </c>
    </row>
    <row r="1294" spans="1:8" x14ac:dyDescent="0.25">
      <c r="A1294" s="164" t="str">
        <f t="shared" si="20"/>
        <v>AndroyAmbovombe AndroyAmbondro</v>
      </c>
      <c r="B1294" s="165" t="s">
        <v>1099</v>
      </c>
      <c r="C1294" s="165" t="s">
        <v>10194</v>
      </c>
      <c r="D1294" s="165" t="s">
        <v>3765</v>
      </c>
      <c r="E1294" s="165" t="s">
        <v>10212</v>
      </c>
      <c r="F1294" s="165" t="s">
        <v>1205</v>
      </c>
      <c r="G1294" s="165" t="s">
        <v>3178</v>
      </c>
      <c r="H1294" s="165" t="s">
        <v>10223</v>
      </c>
    </row>
    <row r="1295" spans="1:8" x14ac:dyDescent="0.25">
      <c r="A1295" s="164" t="str">
        <f t="shared" si="20"/>
        <v>AndroyAmbovombe AndroyAmbazoa</v>
      </c>
      <c r="B1295" s="165" t="s">
        <v>1099</v>
      </c>
      <c r="C1295" s="165" t="s">
        <v>10194</v>
      </c>
      <c r="D1295" s="165" t="s">
        <v>3765</v>
      </c>
      <c r="E1295" s="165" t="s">
        <v>10212</v>
      </c>
      <c r="F1295" s="165" t="s">
        <v>1205</v>
      </c>
      <c r="G1295" s="165" t="s">
        <v>3179</v>
      </c>
      <c r="H1295" s="165" t="s">
        <v>10224</v>
      </c>
    </row>
    <row r="1296" spans="1:8" x14ac:dyDescent="0.25">
      <c r="A1296" s="164" t="str">
        <f t="shared" si="20"/>
        <v>AndroyAmbovombe AndroySihanamaro</v>
      </c>
      <c r="B1296" s="165" t="s">
        <v>1099</v>
      </c>
      <c r="C1296" s="165" t="s">
        <v>10194</v>
      </c>
      <c r="D1296" s="165" t="s">
        <v>3765</v>
      </c>
      <c r="E1296" s="165" t="s">
        <v>10212</v>
      </c>
      <c r="F1296" s="165" t="s">
        <v>1205</v>
      </c>
      <c r="G1296" s="165" t="s">
        <v>3180</v>
      </c>
      <c r="H1296" s="165" t="s">
        <v>10225</v>
      </c>
    </row>
    <row r="1297" spans="1:8" x14ac:dyDescent="0.25">
      <c r="A1297" s="164" t="str">
        <f t="shared" si="20"/>
        <v>AndroyAmbovombe AndroyMarovato Befeno</v>
      </c>
      <c r="B1297" s="165" t="s">
        <v>1099</v>
      </c>
      <c r="C1297" s="165" t="s">
        <v>10194</v>
      </c>
      <c r="D1297" s="165" t="s">
        <v>3765</v>
      </c>
      <c r="E1297" s="165" t="s">
        <v>10212</v>
      </c>
      <c r="F1297" s="165" t="s">
        <v>1205</v>
      </c>
      <c r="G1297" s="165" t="s">
        <v>3181</v>
      </c>
      <c r="H1297" s="165" t="s">
        <v>10226</v>
      </c>
    </row>
    <row r="1298" spans="1:8" x14ac:dyDescent="0.25">
      <c r="A1298" s="164" t="str">
        <f t="shared" si="20"/>
        <v>AndroyAmbovombe AndroyAntanimora Atsimo</v>
      </c>
      <c r="B1298" s="165" t="s">
        <v>1099</v>
      </c>
      <c r="C1298" s="165" t="s">
        <v>10194</v>
      </c>
      <c r="D1298" s="165" t="s">
        <v>3765</v>
      </c>
      <c r="E1298" s="165" t="s">
        <v>10212</v>
      </c>
      <c r="F1298" s="165" t="s">
        <v>1205</v>
      </c>
      <c r="G1298" s="165" t="s">
        <v>3182</v>
      </c>
      <c r="H1298" s="165" t="s">
        <v>10227</v>
      </c>
    </row>
    <row r="1299" spans="1:8" x14ac:dyDescent="0.25">
      <c r="A1299" s="164" t="str">
        <f t="shared" si="20"/>
        <v>AndroyAmbovombe AndroyAndalatanosy</v>
      </c>
      <c r="B1299" s="165" t="s">
        <v>1099</v>
      </c>
      <c r="C1299" s="165" t="s">
        <v>10194</v>
      </c>
      <c r="D1299" s="165" t="s">
        <v>3765</v>
      </c>
      <c r="E1299" s="165" t="s">
        <v>10212</v>
      </c>
      <c r="F1299" s="165" t="s">
        <v>1205</v>
      </c>
      <c r="G1299" s="165" t="s">
        <v>3183</v>
      </c>
      <c r="H1299" s="165" t="s">
        <v>10228</v>
      </c>
    </row>
    <row r="1300" spans="1:8" x14ac:dyDescent="0.25">
      <c r="A1300" s="164" t="str">
        <f t="shared" si="20"/>
        <v>AndroyAmbovombe AndroyAmpamata</v>
      </c>
      <c r="B1300" s="165" t="s">
        <v>1099</v>
      </c>
      <c r="C1300" s="165" t="s">
        <v>10194</v>
      </c>
      <c r="D1300" s="165" t="s">
        <v>3765</v>
      </c>
      <c r="E1300" s="165" t="s">
        <v>10212</v>
      </c>
      <c r="F1300" s="165" t="s">
        <v>1205</v>
      </c>
      <c r="G1300" s="165" t="s">
        <v>3184</v>
      </c>
      <c r="H1300" s="165" t="s">
        <v>10229</v>
      </c>
    </row>
    <row r="1301" spans="1:8" x14ac:dyDescent="0.25">
      <c r="A1301" s="164" t="str">
        <f t="shared" si="20"/>
        <v>AndroyAmbovombe AndroyJafaro</v>
      </c>
      <c r="B1301" s="165" t="s">
        <v>1099</v>
      </c>
      <c r="C1301" s="165" t="s">
        <v>10194</v>
      </c>
      <c r="D1301" s="165" t="s">
        <v>3765</v>
      </c>
      <c r="E1301" s="165" t="s">
        <v>10212</v>
      </c>
      <c r="F1301" s="165" t="s">
        <v>1205</v>
      </c>
      <c r="G1301" s="165" t="s">
        <v>3185</v>
      </c>
      <c r="H1301" s="165" t="s">
        <v>10230</v>
      </c>
    </row>
    <row r="1302" spans="1:8" x14ac:dyDescent="0.25">
      <c r="A1302" s="164" t="str">
        <f t="shared" si="20"/>
        <v>AndroyAmbovombe AndroyImanombo</v>
      </c>
      <c r="B1302" s="165" t="s">
        <v>1099</v>
      </c>
      <c r="C1302" s="165" t="s">
        <v>10194</v>
      </c>
      <c r="D1302" s="165" t="s">
        <v>3765</v>
      </c>
      <c r="E1302" s="165" t="s">
        <v>10212</v>
      </c>
      <c r="F1302" s="165" t="s">
        <v>1205</v>
      </c>
      <c r="G1302" s="165" t="s">
        <v>3186</v>
      </c>
      <c r="H1302" s="165" t="s">
        <v>10231</v>
      </c>
    </row>
    <row r="1303" spans="1:8" x14ac:dyDescent="0.25">
      <c r="A1303" s="164" t="str">
        <f t="shared" si="20"/>
        <v>AndroyBekilyBekily</v>
      </c>
      <c r="B1303" s="165" t="s">
        <v>1099</v>
      </c>
      <c r="C1303" s="165" t="s">
        <v>10194</v>
      </c>
      <c r="D1303" s="165" t="s">
        <v>3188</v>
      </c>
      <c r="E1303" s="165" t="s">
        <v>10232</v>
      </c>
      <c r="F1303" s="165" t="s">
        <v>1205</v>
      </c>
      <c r="G1303" s="195" t="s">
        <v>3188</v>
      </c>
      <c r="H1303" s="165" t="s">
        <v>10233</v>
      </c>
    </row>
    <row r="1304" spans="1:8" x14ac:dyDescent="0.25">
      <c r="A1304" s="164" t="str">
        <f t="shared" si="20"/>
        <v>AndroyBekilyAnkaranabo Nord</v>
      </c>
      <c r="B1304" s="165" t="s">
        <v>1099</v>
      </c>
      <c r="C1304" s="165" t="s">
        <v>10194</v>
      </c>
      <c r="D1304" s="165" t="s">
        <v>3188</v>
      </c>
      <c r="E1304" s="165" t="s">
        <v>10232</v>
      </c>
      <c r="F1304" s="165" t="s">
        <v>1205</v>
      </c>
      <c r="G1304" s="165" t="s">
        <v>3190</v>
      </c>
      <c r="H1304" s="165" t="s">
        <v>10234</v>
      </c>
    </row>
    <row r="1305" spans="1:8" x14ac:dyDescent="0.25">
      <c r="A1305" s="164" t="str">
        <f t="shared" si="20"/>
        <v>AndroyBekilyBesakoa (AND)</v>
      </c>
      <c r="B1305" s="165" t="s">
        <v>1099</v>
      </c>
      <c r="C1305" s="165" t="s">
        <v>10194</v>
      </c>
      <c r="D1305" s="165" t="s">
        <v>3188</v>
      </c>
      <c r="E1305" s="165" t="s">
        <v>10232</v>
      </c>
      <c r="F1305" s="165" t="s">
        <v>1205</v>
      </c>
      <c r="G1305" s="171" t="s">
        <v>10235</v>
      </c>
      <c r="H1305" s="165" t="s">
        <v>10236</v>
      </c>
    </row>
    <row r="1306" spans="1:8" x14ac:dyDescent="0.25">
      <c r="A1306" s="164" t="str">
        <f t="shared" si="20"/>
        <v>AndroyBekilyAnja Nord</v>
      </c>
      <c r="B1306" s="165" t="s">
        <v>1099</v>
      </c>
      <c r="C1306" s="165" t="s">
        <v>10194</v>
      </c>
      <c r="D1306" s="165" t="s">
        <v>3188</v>
      </c>
      <c r="E1306" s="165" t="s">
        <v>10232</v>
      </c>
      <c r="F1306" s="165" t="s">
        <v>1205</v>
      </c>
      <c r="G1306" s="165" t="s">
        <v>3191</v>
      </c>
      <c r="H1306" s="165" t="s">
        <v>10237</v>
      </c>
    </row>
    <row r="1307" spans="1:8" x14ac:dyDescent="0.25">
      <c r="A1307" s="164" t="str">
        <f t="shared" si="20"/>
        <v>AndroyBekilyAntsakoamaro</v>
      </c>
      <c r="B1307" s="165" t="s">
        <v>1099</v>
      </c>
      <c r="C1307" s="165" t="s">
        <v>10194</v>
      </c>
      <c r="D1307" s="165" t="s">
        <v>3188</v>
      </c>
      <c r="E1307" s="165" t="s">
        <v>10232</v>
      </c>
      <c r="F1307" s="165" t="s">
        <v>1205</v>
      </c>
      <c r="G1307" s="165" t="s">
        <v>3192</v>
      </c>
      <c r="H1307" s="165" t="s">
        <v>10238</v>
      </c>
    </row>
    <row r="1308" spans="1:8" x14ac:dyDescent="0.25">
      <c r="A1308" s="164" t="str">
        <f t="shared" si="20"/>
        <v>AndroyBekilyAmbatosola</v>
      </c>
      <c r="B1308" s="165" t="s">
        <v>1099</v>
      </c>
      <c r="C1308" s="165" t="s">
        <v>10194</v>
      </c>
      <c r="D1308" s="165" t="s">
        <v>3188</v>
      </c>
      <c r="E1308" s="165" t="s">
        <v>10232</v>
      </c>
      <c r="F1308" s="165" t="s">
        <v>1205</v>
      </c>
      <c r="G1308" s="165" t="s">
        <v>3193</v>
      </c>
      <c r="H1308" s="165" t="s">
        <v>10239</v>
      </c>
    </row>
    <row r="1309" spans="1:8" x14ac:dyDescent="0.25">
      <c r="A1309" s="164" t="str">
        <f t="shared" si="20"/>
        <v>AndroyBekilyTsirandrany</v>
      </c>
      <c r="B1309" s="165" t="s">
        <v>1099</v>
      </c>
      <c r="C1309" s="165" t="s">
        <v>10194</v>
      </c>
      <c r="D1309" s="165" t="s">
        <v>3188</v>
      </c>
      <c r="E1309" s="165" t="s">
        <v>10232</v>
      </c>
      <c r="F1309" s="165" t="s">
        <v>1205</v>
      </c>
      <c r="G1309" s="165" t="s">
        <v>3194</v>
      </c>
      <c r="H1309" s="165" t="s">
        <v>10240</v>
      </c>
    </row>
    <row r="1310" spans="1:8" x14ac:dyDescent="0.25">
      <c r="A1310" s="164" t="str">
        <f t="shared" si="20"/>
        <v>AndroyBekilyTsikolaky</v>
      </c>
      <c r="B1310" s="165" t="s">
        <v>1099</v>
      </c>
      <c r="C1310" s="165" t="s">
        <v>10194</v>
      </c>
      <c r="D1310" s="165" t="s">
        <v>3188</v>
      </c>
      <c r="E1310" s="165" t="s">
        <v>10232</v>
      </c>
      <c r="F1310" s="165" t="s">
        <v>1205</v>
      </c>
      <c r="G1310" s="165" t="s">
        <v>3195</v>
      </c>
      <c r="H1310" s="165" t="s">
        <v>10241</v>
      </c>
    </row>
    <row r="1311" spans="1:8" x14ac:dyDescent="0.25">
      <c r="A1311" s="164" t="str">
        <f t="shared" si="20"/>
        <v>AndroyBekilyManakompy</v>
      </c>
      <c r="B1311" s="165" t="s">
        <v>1099</v>
      </c>
      <c r="C1311" s="165" t="s">
        <v>10194</v>
      </c>
      <c r="D1311" s="165" t="s">
        <v>3188</v>
      </c>
      <c r="E1311" s="165" t="s">
        <v>10232</v>
      </c>
      <c r="F1311" s="165" t="s">
        <v>1205</v>
      </c>
      <c r="G1311" s="165" t="s">
        <v>3196</v>
      </c>
      <c r="H1311" s="165" t="s">
        <v>10242</v>
      </c>
    </row>
    <row r="1312" spans="1:8" x14ac:dyDescent="0.25">
      <c r="A1312" s="164" t="str">
        <f t="shared" si="20"/>
        <v>AndroyBekilyAmbahita</v>
      </c>
      <c r="B1312" s="165" t="s">
        <v>1099</v>
      </c>
      <c r="C1312" s="165" t="s">
        <v>10194</v>
      </c>
      <c r="D1312" s="165" t="s">
        <v>3188</v>
      </c>
      <c r="E1312" s="165" t="s">
        <v>10232</v>
      </c>
      <c r="F1312" s="165" t="s">
        <v>1205</v>
      </c>
      <c r="G1312" s="165" t="s">
        <v>3197</v>
      </c>
      <c r="H1312" s="165" t="s">
        <v>10243</v>
      </c>
    </row>
    <row r="1313" spans="1:8" x14ac:dyDescent="0.25">
      <c r="A1313" s="164" t="str">
        <f t="shared" si="20"/>
        <v>AndroyBekilyMaroviro</v>
      </c>
      <c r="B1313" s="165" t="s">
        <v>1099</v>
      </c>
      <c r="C1313" s="165" t="s">
        <v>10194</v>
      </c>
      <c r="D1313" s="165" t="s">
        <v>3188</v>
      </c>
      <c r="E1313" s="165" t="s">
        <v>10232</v>
      </c>
      <c r="F1313" s="165" t="s">
        <v>1205</v>
      </c>
      <c r="G1313" s="165" t="s">
        <v>3198</v>
      </c>
      <c r="H1313" s="165" t="s">
        <v>10244</v>
      </c>
    </row>
    <row r="1314" spans="1:8" x14ac:dyDescent="0.25">
      <c r="A1314" s="164" t="str">
        <f t="shared" si="20"/>
        <v>AndroyBekilyBelindo Mahasoa</v>
      </c>
      <c r="B1314" s="165" t="s">
        <v>1099</v>
      </c>
      <c r="C1314" s="165" t="s">
        <v>10194</v>
      </c>
      <c r="D1314" s="165" t="s">
        <v>3188</v>
      </c>
      <c r="E1314" s="165" t="s">
        <v>10232</v>
      </c>
      <c r="F1314" s="165" t="s">
        <v>1205</v>
      </c>
      <c r="G1314" s="165" t="s">
        <v>3199</v>
      </c>
      <c r="H1314" s="165" t="s">
        <v>10245</v>
      </c>
    </row>
    <row r="1315" spans="1:8" x14ac:dyDescent="0.25">
      <c r="A1315" s="164" t="str">
        <f t="shared" si="20"/>
        <v>AndroyBekilyBeteza</v>
      </c>
      <c r="B1315" s="165" t="s">
        <v>1099</v>
      </c>
      <c r="C1315" s="165" t="s">
        <v>10194</v>
      </c>
      <c r="D1315" s="165" t="s">
        <v>3188</v>
      </c>
      <c r="E1315" s="165" t="s">
        <v>10232</v>
      </c>
      <c r="F1315" s="165" t="s">
        <v>1205</v>
      </c>
      <c r="G1315" s="165" t="s">
        <v>3200</v>
      </c>
      <c r="H1315" s="165" t="s">
        <v>10246</v>
      </c>
    </row>
    <row r="1316" spans="1:8" x14ac:dyDescent="0.25">
      <c r="A1316" s="164" t="str">
        <f t="shared" si="20"/>
        <v>AndroyBekilyTanandava</v>
      </c>
      <c r="B1316" s="165" t="s">
        <v>1099</v>
      </c>
      <c r="C1316" s="165" t="s">
        <v>10194</v>
      </c>
      <c r="D1316" s="165" t="s">
        <v>3188</v>
      </c>
      <c r="E1316" s="165" t="s">
        <v>10232</v>
      </c>
      <c r="F1316" s="165" t="s">
        <v>1205</v>
      </c>
      <c r="G1316" s="165" t="s">
        <v>3201</v>
      </c>
      <c r="H1316" s="165" t="s">
        <v>10247</v>
      </c>
    </row>
    <row r="1317" spans="1:8" x14ac:dyDescent="0.25">
      <c r="A1317" s="164" t="str">
        <f t="shared" si="20"/>
        <v>AndroyBekilyBekitro</v>
      </c>
      <c r="B1317" s="165" t="s">
        <v>1099</v>
      </c>
      <c r="C1317" s="165" t="s">
        <v>10194</v>
      </c>
      <c r="D1317" s="165" t="s">
        <v>3188</v>
      </c>
      <c r="E1317" s="165" t="s">
        <v>10232</v>
      </c>
      <c r="F1317" s="165" t="s">
        <v>1205</v>
      </c>
      <c r="G1317" s="165" t="s">
        <v>3202</v>
      </c>
      <c r="H1317" s="165" t="s">
        <v>10248</v>
      </c>
    </row>
    <row r="1318" spans="1:8" x14ac:dyDescent="0.25">
      <c r="A1318" s="164" t="str">
        <f t="shared" si="20"/>
        <v>AndroyBekilyBeraketa</v>
      </c>
      <c r="B1318" s="165" t="s">
        <v>1099</v>
      </c>
      <c r="C1318" s="165" t="s">
        <v>10194</v>
      </c>
      <c r="D1318" s="165" t="s">
        <v>3188</v>
      </c>
      <c r="E1318" s="165" t="s">
        <v>10232</v>
      </c>
      <c r="F1318" s="165" t="s">
        <v>1205</v>
      </c>
      <c r="G1318" s="165" t="s">
        <v>3203</v>
      </c>
      <c r="H1318" s="165" t="s">
        <v>10249</v>
      </c>
    </row>
    <row r="1319" spans="1:8" x14ac:dyDescent="0.25">
      <c r="A1319" s="164" t="str">
        <f t="shared" si="20"/>
        <v>AndroyBekilyVohimanga</v>
      </c>
      <c r="B1319" s="165" t="s">
        <v>1099</v>
      </c>
      <c r="C1319" s="165" t="s">
        <v>10194</v>
      </c>
      <c r="D1319" s="165" t="s">
        <v>3188</v>
      </c>
      <c r="E1319" s="165" t="s">
        <v>10232</v>
      </c>
      <c r="F1319" s="165" t="s">
        <v>1205</v>
      </c>
      <c r="G1319" s="165" t="s">
        <v>3204</v>
      </c>
      <c r="H1319" s="165" t="s">
        <v>10250</v>
      </c>
    </row>
    <row r="1320" spans="1:8" x14ac:dyDescent="0.25">
      <c r="A1320" s="164" t="str">
        <f t="shared" si="20"/>
        <v>AndroyBekilyBevitiky</v>
      </c>
      <c r="B1320" s="165" t="s">
        <v>1099</v>
      </c>
      <c r="C1320" s="165" t="s">
        <v>10194</v>
      </c>
      <c r="D1320" s="165" t="s">
        <v>3188</v>
      </c>
      <c r="E1320" s="165" t="s">
        <v>10232</v>
      </c>
      <c r="F1320" s="165" t="s">
        <v>1205</v>
      </c>
      <c r="G1320" s="165" t="s">
        <v>3205</v>
      </c>
      <c r="H1320" s="165" t="s">
        <v>10251</v>
      </c>
    </row>
    <row r="1321" spans="1:8" x14ac:dyDescent="0.25">
      <c r="A1321" s="164" t="str">
        <f t="shared" si="20"/>
        <v>AndroyBekilyAnivorano Mitsinjo</v>
      </c>
      <c r="B1321" s="165" t="s">
        <v>1099</v>
      </c>
      <c r="C1321" s="165" t="s">
        <v>10194</v>
      </c>
      <c r="D1321" s="165" t="s">
        <v>3188</v>
      </c>
      <c r="E1321" s="165" t="s">
        <v>10232</v>
      </c>
      <c r="F1321" s="165" t="s">
        <v>1205</v>
      </c>
      <c r="G1321" s="165" t="s">
        <v>3206</v>
      </c>
      <c r="H1321" s="165" t="s">
        <v>10252</v>
      </c>
    </row>
    <row r="1322" spans="1:8" x14ac:dyDescent="0.25">
      <c r="A1322" s="164" t="str">
        <f t="shared" si="20"/>
        <v>AnosyTaolagnaroFort Dauphin</v>
      </c>
      <c r="B1322" s="165" t="s">
        <v>1799</v>
      </c>
      <c r="C1322" s="165" t="s">
        <v>10253</v>
      </c>
      <c r="D1322" s="165" t="s">
        <v>3210</v>
      </c>
      <c r="E1322" s="165" t="s">
        <v>10254</v>
      </c>
      <c r="F1322" s="165" t="s">
        <v>1205</v>
      </c>
      <c r="G1322" s="171" t="s">
        <v>10255</v>
      </c>
      <c r="H1322" s="165" t="s">
        <v>10256</v>
      </c>
    </row>
    <row r="1323" spans="1:8" x14ac:dyDescent="0.25">
      <c r="A1323" s="164" t="str">
        <f t="shared" si="20"/>
        <v>AnosyTaolagnaroAmpasy Nahampoana</v>
      </c>
      <c r="B1323" s="165" t="s">
        <v>1799</v>
      </c>
      <c r="C1323" s="165" t="s">
        <v>10253</v>
      </c>
      <c r="D1323" s="165" t="s">
        <v>3210</v>
      </c>
      <c r="E1323" s="165" t="s">
        <v>10254</v>
      </c>
      <c r="F1323" s="165" t="s">
        <v>1205</v>
      </c>
      <c r="G1323" s="165" t="s">
        <v>3211</v>
      </c>
      <c r="H1323" s="165" t="s">
        <v>10257</v>
      </c>
    </row>
    <row r="1324" spans="1:8" x14ac:dyDescent="0.25">
      <c r="A1324" s="164" t="str">
        <f t="shared" si="20"/>
        <v>AnosyTaolagnaroMandromondromotra</v>
      </c>
      <c r="B1324" s="165" t="s">
        <v>1799</v>
      </c>
      <c r="C1324" s="165" t="s">
        <v>10253</v>
      </c>
      <c r="D1324" s="165" t="s">
        <v>3210</v>
      </c>
      <c r="E1324" s="165" t="s">
        <v>10254</v>
      </c>
      <c r="F1324" s="165" t="s">
        <v>1205</v>
      </c>
      <c r="G1324" s="165" t="s">
        <v>3212</v>
      </c>
      <c r="H1324" s="165" t="s">
        <v>10258</v>
      </c>
    </row>
    <row r="1325" spans="1:8" x14ac:dyDescent="0.25">
      <c r="A1325" s="164" t="str">
        <f t="shared" si="20"/>
        <v>AnosyTaolagnaroSoanierana (ANO)</v>
      </c>
      <c r="B1325" s="165" t="s">
        <v>1799</v>
      </c>
      <c r="C1325" s="165" t="s">
        <v>10253</v>
      </c>
      <c r="D1325" s="165" t="s">
        <v>3210</v>
      </c>
      <c r="E1325" s="165" t="s">
        <v>10254</v>
      </c>
      <c r="F1325" s="165" t="s">
        <v>1205</v>
      </c>
      <c r="G1325" s="171" t="s">
        <v>10259</v>
      </c>
      <c r="H1325" s="165" t="s">
        <v>10260</v>
      </c>
    </row>
    <row r="1326" spans="1:8" x14ac:dyDescent="0.25">
      <c r="A1326" s="164" t="str">
        <f t="shared" si="20"/>
        <v>AnosyTaolagnaroIfarantsa</v>
      </c>
      <c r="B1326" s="165" t="s">
        <v>1799</v>
      </c>
      <c r="C1326" s="165" t="s">
        <v>10253</v>
      </c>
      <c r="D1326" s="165" t="s">
        <v>3210</v>
      </c>
      <c r="E1326" s="165" t="s">
        <v>10254</v>
      </c>
      <c r="F1326" s="165" t="s">
        <v>1205</v>
      </c>
      <c r="G1326" s="165" t="s">
        <v>3213</v>
      </c>
      <c r="H1326" s="165" t="s">
        <v>10261</v>
      </c>
    </row>
    <row r="1327" spans="1:8" x14ac:dyDescent="0.25">
      <c r="A1327" s="164" t="str">
        <f t="shared" si="20"/>
        <v>AnosyTaolagnaroIsaka Ivondro</v>
      </c>
      <c r="B1327" s="165" t="s">
        <v>1799</v>
      </c>
      <c r="C1327" s="165" t="s">
        <v>10253</v>
      </c>
      <c r="D1327" s="165" t="s">
        <v>3210</v>
      </c>
      <c r="E1327" s="165" t="s">
        <v>10254</v>
      </c>
      <c r="F1327" s="165" t="s">
        <v>1205</v>
      </c>
      <c r="G1327" s="171" t="s">
        <v>7875</v>
      </c>
      <c r="H1327" s="165" t="s">
        <v>10262</v>
      </c>
    </row>
    <row r="1328" spans="1:8" x14ac:dyDescent="0.25">
      <c r="A1328" s="164" t="str">
        <f t="shared" si="20"/>
        <v>AnosyTaolagnaroMandiso</v>
      </c>
      <c r="B1328" s="165" t="s">
        <v>1799</v>
      </c>
      <c r="C1328" s="165" t="s">
        <v>10253</v>
      </c>
      <c r="D1328" s="165" t="s">
        <v>3210</v>
      </c>
      <c r="E1328" s="165" t="s">
        <v>10254</v>
      </c>
      <c r="F1328" s="165" t="s">
        <v>1205</v>
      </c>
      <c r="G1328" s="165" t="s">
        <v>3215</v>
      </c>
      <c r="H1328" s="165" t="s">
        <v>10263</v>
      </c>
    </row>
    <row r="1329" spans="1:8" x14ac:dyDescent="0.25">
      <c r="A1329" s="164" t="str">
        <f t="shared" si="20"/>
        <v>AnosyTaolagnaroManambaro</v>
      </c>
      <c r="B1329" s="165" t="s">
        <v>1799</v>
      </c>
      <c r="C1329" s="165" t="s">
        <v>10253</v>
      </c>
      <c r="D1329" s="165" t="s">
        <v>3210</v>
      </c>
      <c r="E1329" s="165" t="s">
        <v>10254</v>
      </c>
      <c r="F1329" s="165" t="s">
        <v>1205</v>
      </c>
      <c r="G1329" s="165" t="s">
        <v>3216</v>
      </c>
      <c r="H1329" s="165" t="s">
        <v>10264</v>
      </c>
    </row>
    <row r="1330" spans="1:8" x14ac:dyDescent="0.25">
      <c r="A1330" s="164" t="str">
        <f t="shared" si="20"/>
        <v>AnosyTaolagnaroSarisambo</v>
      </c>
      <c r="B1330" s="165" t="s">
        <v>1799</v>
      </c>
      <c r="C1330" s="165" t="s">
        <v>10253</v>
      </c>
      <c r="D1330" s="165" t="s">
        <v>3210</v>
      </c>
      <c r="E1330" s="165" t="s">
        <v>10254</v>
      </c>
      <c r="F1330" s="165" t="s">
        <v>1205</v>
      </c>
      <c r="G1330" s="165" t="s">
        <v>3217</v>
      </c>
      <c r="H1330" s="165" t="s">
        <v>10265</v>
      </c>
    </row>
    <row r="1331" spans="1:8" x14ac:dyDescent="0.25">
      <c r="A1331" s="164" t="str">
        <f t="shared" si="20"/>
        <v>AnosyTaolagnaroAnkaramena (ANO)</v>
      </c>
      <c r="B1331" s="165" t="s">
        <v>1799</v>
      </c>
      <c r="C1331" s="165" t="s">
        <v>10253</v>
      </c>
      <c r="D1331" s="165" t="s">
        <v>3210</v>
      </c>
      <c r="E1331" s="165" t="s">
        <v>10254</v>
      </c>
      <c r="F1331" s="165" t="s">
        <v>1205</v>
      </c>
      <c r="G1331" s="171" t="s">
        <v>10266</v>
      </c>
      <c r="H1331" s="165" t="s">
        <v>10267</v>
      </c>
    </row>
    <row r="1332" spans="1:8" x14ac:dyDescent="0.25">
      <c r="A1332" s="164" t="str">
        <f t="shared" si="20"/>
        <v>AnosyTaolagnaroRanopiso</v>
      </c>
      <c r="B1332" s="165" t="s">
        <v>1799</v>
      </c>
      <c r="C1332" s="165" t="s">
        <v>10253</v>
      </c>
      <c r="D1332" s="165" t="s">
        <v>3210</v>
      </c>
      <c r="E1332" s="165" t="s">
        <v>10254</v>
      </c>
      <c r="F1332" s="165" t="s">
        <v>1205</v>
      </c>
      <c r="G1332" s="165" t="s">
        <v>3218</v>
      </c>
      <c r="H1332" s="165" t="s">
        <v>10268</v>
      </c>
    </row>
    <row r="1333" spans="1:8" x14ac:dyDescent="0.25">
      <c r="A1333" s="164" t="str">
        <f t="shared" si="20"/>
        <v>AnosyTaolagnaroAmbatoabo</v>
      </c>
      <c r="B1333" s="165" t="s">
        <v>1799</v>
      </c>
      <c r="C1333" s="165" t="s">
        <v>10253</v>
      </c>
      <c r="D1333" s="165" t="s">
        <v>3210</v>
      </c>
      <c r="E1333" s="165" t="s">
        <v>10254</v>
      </c>
      <c r="F1333" s="165" t="s">
        <v>1205</v>
      </c>
      <c r="G1333" s="165" t="s">
        <v>3219</v>
      </c>
      <c r="H1333" s="165" t="s">
        <v>10269</v>
      </c>
    </row>
    <row r="1334" spans="1:8" x14ac:dyDescent="0.25">
      <c r="A1334" s="164" t="str">
        <f t="shared" si="20"/>
        <v>AnosyTaolagnaroAnkariera</v>
      </c>
      <c r="B1334" s="165" t="s">
        <v>1799</v>
      </c>
      <c r="C1334" s="165" t="s">
        <v>10253</v>
      </c>
      <c r="D1334" s="165" t="s">
        <v>3210</v>
      </c>
      <c r="E1334" s="165" t="s">
        <v>10254</v>
      </c>
      <c r="F1334" s="165" t="s">
        <v>1205</v>
      </c>
      <c r="G1334" s="165" t="s">
        <v>3220</v>
      </c>
      <c r="H1334" s="165" t="s">
        <v>10270</v>
      </c>
    </row>
    <row r="1335" spans="1:8" x14ac:dyDescent="0.25">
      <c r="A1335" s="164" t="str">
        <f t="shared" si="20"/>
        <v>AnosyTaolagnaroAnalapatsy</v>
      </c>
      <c r="B1335" s="165" t="s">
        <v>1799</v>
      </c>
      <c r="C1335" s="165" t="s">
        <v>10253</v>
      </c>
      <c r="D1335" s="165" t="s">
        <v>3210</v>
      </c>
      <c r="E1335" s="165" t="s">
        <v>10254</v>
      </c>
      <c r="F1335" s="165" t="s">
        <v>1205</v>
      </c>
      <c r="G1335" s="165" t="s">
        <v>3221</v>
      </c>
      <c r="H1335" s="165" t="s">
        <v>10271</v>
      </c>
    </row>
    <row r="1336" spans="1:8" x14ac:dyDescent="0.25">
      <c r="A1336" s="164" t="str">
        <f t="shared" si="20"/>
        <v>AnosyTaolagnaroAndranobory</v>
      </c>
      <c r="B1336" s="165" t="s">
        <v>1799</v>
      </c>
      <c r="C1336" s="165" t="s">
        <v>10253</v>
      </c>
      <c r="D1336" s="165" t="s">
        <v>3210</v>
      </c>
      <c r="E1336" s="165" t="s">
        <v>10254</v>
      </c>
      <c r="F1336" s="165" t="s">
        <v>1205</v>
      </c>
      <c r="G1336" s="165" t="s">
        <v>3222</v>
      </c>
      <c r="H1336" s="165" t="s">
        <v>10272</v>
      </c>
    </row>
    <row r="1337" spans="1:8" x14ac:dyDescent="0.25">
      <c r="A1337" s="164" t="str">
        <f t="shared" si="20"/>
        <v>AnosyTaolagnaroMahatalaky</v>
      </c>
      <c r="B1337" s="165" t="s">
        <v>1799</v>
      </c>
      <c r="C1337" s="165" t="s">
        <v>10253</v>
      </c>
      <c r="D1337" s="165" t="s">
        <v>3210</v>
      </c>
      <c r="E1337" s="165" t="s">
        <v>10254</v>
      </c>
      <c r="F1337" s="165" t="s">
        <v>1205</v>
      </c>
      <c r="G1337" s="165" t="s">
        <v>3223</v>
      </c>
      <c r="H1337" s="165" t="s">
        <v>10273</v>
      </c>
    </row>
    <row r="1338" spans="1:8" x14ac:dyDescent="0.25">
      <c r="A1338" s="164" t="str">
        <f t="shared" si="20"/>
        <v>AnosyTaolagnaroIaboakoho</v>
      </c>
      <c r="B1338" s="165" t="s">
        <v>1799</v>
      </c>
      <c r="C1338" s="165" t="s">
        <v>10253</v>
      </c>
      <c r="D1338" s="165" t="s">
        <v>3210</v>
      </c>
      <c r="E1338" s="165" t="s">
        <v>10254</v>
      </c>
      <c r="F1338" s="165" t="s">
        <v>1205</v>
      </c>
      <c r="G1338" s="165" t="s">
        <v>3224</v>
      </c>
      <c r="H1338" s="165" t="s">
        <v>10274</v>
      </c>
    </row>
    <row r="1339" spans="1:8" x14ac:dyDescent="0.25">
      <c r="A1339" s="164" t="str">
        <f t="shared" si="20"/>
        <v>AnosyTaolagnaroEnaniliha</v>
      </c>
      <c r="B1339" s="165" t="s">
        <v>1799</v>
      </c>
      <c r="C1339" s="165" t="s">
        <v>10253</v>
      </c>
      <c r="D1339" s="165" t="s">
        <v>3210</v>
      </c>
      <c r="E1339" s="165" t="s">
        <v>10254</v>
      </c>
      <c r="F1339" s="165" t="s">
        <v>1205</v>
      </c>
      <c r="G1339" s="165" t="s">
        <v>900</v>
      </c>
      <c r="H1339" s="165" t="s">
        <v>10275</v>
      </c>
    </row>
    <row r="1340" spans="1:8" x14ac:dyDescent="0.25">
      <c r="A1340" s="164" t="str">
        <f t="shared" si="20"/>
        <v>AnosyTaolagnaroFenoevo Efita</v>
      </c>
      <c r="B1340" s="165" t="s">
        <v>1799</v>
      </c>
      <c r="C1340" s="165" t="s">
        <v>10253</v>
      </c>
      <c r="D1340" s="165" t="s">
        <v>3210</v>
      </c>
      <c r="E1340" s="165" t="s">
        <v>10254</v>
      </c>
      <c r="F1340" s="165" t="s">
        <v>1205</v>
      </c>
      <c r="G1340" s="171" t="s">
        <v>7583</v>
      </c>
      <c r="H1340" s="165" t="s">
        <v>10276</v>
      </c>
    </row>
    <row r="1341" spans="1:8" x14ac:dyDescent="0.25">
      <c r="A1341" s="164" t="str">
        <f t="shared" si="20"/>
        <v>AnosyTaolagnaroEnakara Haut</v>
      </c>
      <c r="B1341" s="165" t="s">
        <v>1799</v>
      </c>
      <c r="C1341" s="165" t="s">
        <v>10253</v>
      </c>
      <c r="D1341" s="165" t="s">
        <v>3210</v>
      </c>
      <c r="E1341" s="165" t="s">
        <v>10254</v>
      </c>
      <c r="F1341" s="165" t="s">
        <v>1205</v>
      </c>
      <c r="G1341" s="171" t="s">
        <v>7488</v>
      </c>
      <c r="H1341" s="165" t="s">
        <v>10277</v>
      </c>
    </row>
    <row r="1342" spans="1:8" x14ac:dyDescent="0.25">
      <c r="A1342" s="164" t="str">
        <f t="shared" si="20"/>
        <v>AnosyTaolagnaroRanomafana (ANO)</v>
      </c>
      <c r="B1342" s="165" t="s">
        <v>1799</v>
      </c>
      <c r="C1342" s="165" t="s">
        <v>10253</v>
      </c>
      <c r="D1342" s="165" t="s">
        <v>3210</v>
      </c>
      <c r="E1342" s="165" t="s">
        <v>10254</v>
      </c>
      <c r="F1342" s="165" t="s">
        <v>1205</v>
      </c>
      <c r="G1342" s="171" t="s">
        <v>10278</v>
      </c>
      <c r="H1342" s="165" t="s">
        <v>10279</v>
      </c>
    </row>
    <row r="1343" spans="1:8" x14ac:dyDescent="0.25">
      <c r="A1343" s="164" t="str">
        <f t="shared" si="20"/>
        <v>AnosyTaolagnaroEmagnobo</v>
      </c>
      <c r="B1343" s="165" t="s">
        <v>1799</v>
      </c>
      <c r="C1343" s="165" t="s">
        <v>10253</v>
      </c>
      <c r="D1343" s="165" t="s">
        <v>3210</v>
      </c>
      <c r="E1343" s="165" t="s">
        <v>10254</v>
      </c>
      <c r="F1343" s="165" t="s">
        <v>1205</v>
      </c>
      <c r="G1343" s="165" t="s">
        <v>3227</v>
      </c>
      <c r="H1343" s="165" t="s">
        <v>10280</v>
      </c>
    </row>
    <row r="1344" spans="1:8" x14ac:dyDescent="0.25">
      <c r="A1344" s="164" t="str">
        <f t="shared" si="20"/>
        <v>AnosyTaolagnaroBevoay</v>
      </c>
      <c r="B1344" s="165" t="s">
        <v>1799</v>
      </c>
      <c r="C1344" s="165" t="s">
        <v>10253</v>
      </c>
      <c r="D1344" s="165" t="s">
        <v>3210</v>
      </c>
      <c r="E1344" s="165" t="s">
        <v>10254</v>
      </c>
      <c r="F1344" s="165" t="s">
        <v>1205</v>
      </c>
      <c r="G1344" s="165" t="s">
        <v>3228</v>
      </c>
      <c r="H1344" s="165" t="s">
        <v>10281</v>
      </c>
    </row>
    <row r="1345" spans="1:8" x14ac:dyDescent="0.25">
      <c r="A1345" s="164" t="str">
        <f t="shared" si="20"/>
        <v>AnosyTaolagnaroAmpasimena</v>
      </c>
      <c r="B1345" s="165" t="s">
        <v>1799</v>
      </c>
      <c r="C1345" s="165" t="s">
        <v>10253</v>
      </c>
      <c r="D1345" s="165" t="s">
        <v>3210</v>
      </c>
      <c r="E1345" s="165" t="s">
        <v>10254</v>
      </c>
      <c r="F1345" s="165" t="s">
        <v>1205</v>
      </c>
      <c r="G1345" s="165" t="s">
        <v>3229</v>
      </c>
      <c r="H1345" s="165" t="s">
        <v>10282</v>
      </c>
    </row>
    <row r="1346" spans="1:8" x14ac:dyDescent="0.25">
      <c r="A1346" s="164" t="str">
        <f t="shared" si="20"/>
        <v>AnosyTaolagnaroManantenina</v>
      </c>
      <c r="B1346" s="165" t="s">
        <v>1799</v>
      </c>
      <c r="C1346" s="165" t="s">
        <v>10253</v>
      </c>
      <c r="D1346" s="165" t="s">
        <v>3210</v>
      </c>
      <c r="E1346" s="165" t="s">
        <v>10254</v>
      </c>
      <c r="F1346" s="165" t="s">
        <v>1205</v>
      </c>
      <c r="G1346" s="165" t="s">
        <v>3230</v>
      </c>
      <c r="H1346" s="165" t="s">
        <v>10283</v>
      </c>
    </row>
    <row r="1347" spans="1:8" x14ac:dyDescent="0.25">
      <c r="A1347" s="164" t="str">
        <f t="shared" ref="A1347:A1410" si="21">B1347&amp;D1347&amp;G1347</f>
        <v>AnosyTaolagnaroANALAMARY (TAO)</v>
      </c>
      <c r="B1347" s="165" t="s">
        <v>1799</v>
      </c>
      <c r="C1347" s="165" t="s">
        <v>10253</v>
      </c>
      <c r="D1347" s="165" t="s">
        <v>3210</v>
      </c>
      <c r="E1347" s="165" t="s">
        <v>10254</v>
      </c>
      <c r="F1347" s="165" t="s">
        <v>1205</v>
      </c>
      <c r="G1347" s="170" t="s">
        <v>3810</v>
      </c>
      <c r="H1347" s="165" t="s">
        <v>10284</v>
      </c>
    </row>
    <row r="1348" spans="1:8" x14ac:dyDescent="0.25">
      <c r="A1348" s="164" t="str">
        <f t="shared" si="21"/>
        <v>AnosyTaolagnaroSoavary</v>
      </c>
      <c r="B1348" s="165" t="s">
        <v>1799</v>
      </c>
      <c r="C1348" s="165" t="s">
        <v>10253</v>
      </c>
      <c r="D1348" s="165" t="s">
        <v>3210</v>
      </c>
      <c r="E1348" s="165" t="s">
        <v>10254</v>
      </c>
      <c r="F1348" s="165" t="s">
        <v>1205</v>
      </c>
      <c r="G1348" s="165" t="s">
        <v>3231</v>
      </c>
      <c r="H1348" s="165" t="s">
        <v>10285</v>
      </c>
    </row>
    <row r="1349" spans="1:8" x14ac:dyDescent="0.25">
      <c r="A1349" s="164" t="str">
        <f t="shared" si="21"/>
        <v>AnosyBetrokaBetroka</v>
      </c>
      <c r="B1349" s="165" t="s">
        <v>1799</v>
      </c>
      <c r="C1349" s="165" t="s">
        <v>10253</v>
      </c>
      <c r="D1349" s="165" t="s">
        <v>3233</v>
      </c>
      <c r="E1349" s="165" t="s">
        <v>10286</v>
      </c>
      <c r="F1349" s="165" t="s">
        <v>1205</v>
      </c>
      <c r="G1349" s="165" t="s">
        <v>3233</v>
      </c>
      <c r="H1349" s="165" t="s">
        <v>10287</v>
      </c>
    </row>
    <row r="1350" spans="1:8" x14ac:dyDescent="0.25">
      <c r="A1350" s="164" t="str">
        <f t="shared" si="21"/>
        <v>AnosyBetrokaTsaraitso</v>
      </c>
      <c r="B1350" s="165" t="s">
        <v>1799</v>
      </c>
      <c r="C1350" s="165" t="s">
        <v>10253</v>
      </c>
      <c r="D1350" s="165" t="s">
        <v>3233</v>
      </c>
      <c r="E1350" s="165" t="s">
        <v>10286</v>
      </c>
      <c r="F1350" s="165" t="s">
        <v>1205</v>
      </c>
      <c r="G1350" s="165" t="s">
        <v>3234</v>
      </c>
      <c r="H1350" s="165" t="s">
        <v>10288</v>
      </c>
    </row>
    <row r="1351" spans="1:8" x14ac:dyDescent="0.25">
      <c r="A1351" s="164" t="str">
        <f t="shared" si="21"/>
        <v>AnosyBetrokaNaninora</v>
      </c>
      <c r="B1351" s="165" t="s">
        <v>1799</v>
      </c>
      <c r="C1351" s="165" t="s">
        <v>10253</v>
      </c>
      <c r="D1351" s="165" t="s">
        <v>3233</v>
      </c>
      <c r="E1351" s="165" t="s">
        <v>10286</v>
      </c>
      <c r="F1351" s="165" t="s">
        <v>1205</v>
      </c>
      <c r="G1351" s="165" t="s">
        <v>3235</v>
      </c>
      <c r="H1351" s="165" t="s">
        <v>10289</v>
      </c>
    </row>
    <row r="1352" spans="1:8" x14ac:dyDescent="0.25">
      <c r="A1352" s="164" t="str">
        <f t="shared" si="21"/>
        <v>AnosyBetrokaAmbalasoa</v>
      </c>
      <c r="B1352" s="165" t="s">
        <v>1799</v>
      </c>
      <c r="C1352" s="165" t="s">
        <v>10253</v>
      </c>
      <c r="D1352" s="165" t="s">
        <v>3233</v>
      </c>
      <c r="E1352" s="165" t="s">
        <v>10286</v>
      </c>
      <c r="F1352" s="165" t="s">
        <v>1205</v>
      </c>
      <c r="G1352" s="165" t="s">
        <v>3236</v>
      </c>
      <c r="H1352" s="165" t="s">
        <v>10290</v>
      </c>
    </row>
    <row r="1353" spans="1:8" x14ac:dyDescent="0.25">
      <c r="A1353" s="164" t="str">
        <f t="shared" si="21"/>
        <v>AnosyBetrokaIvahona</v>
      </c>
      <c r="B1353" s="165" t="s">
        <v>1799</v>
      </c>
      <c r="C1353" s="165" t="s">
        <v>10253</v>
      </c>
      <c r="D1353" s="165" t="s">
        <v>3233</v>
      </c>
      <c r="E1353" s="165" t="s">
        <v>10286</v>
      </c>
      <c r="F1353" s="165" t="s">
        <v>1205</v>
      </c>
      <c r="G1353" s="165" t="s">
        <v>3237</v>
      </c>
      <c r="H1353" s="165" t="s">
        <v>10291</v>
      </c>
    </row>
    <row r="1354" spans="1:8" x14ac:dyDescent="0.25">
      <c r="A1354" s="164" t="str">
        <f t="shared" si="21"/>
        <v>AnosyBetrokaANALAMARY (BETR)</v>
      </c>
      <c r="B1354" s="165" t="s">
        <v>1799</v>
      </c>
      <c r="C1354" s="165" t="s">
        <v>10253</v>
      </c>
      <c r="D1354" s="165" t="s">
        <v>3233</v>
      </c>
      <c r="E1354" s="165" t="s">
        <v>10286</v>
      </c>
      <c r="F1354" s="165" t="s">
        <v>1205</v>
      </c>
      <c r="G1354" s="170" t="s">
        <v>3801</v>
      </c>
      <c r="H1354" s="165" t="s">
        <v>10292</v>
      </c>
    </row>
    <row r="1355" spans="1:8" x14ac:dyDescent="0.25">
      <c r="A1355" s="164" t="str">
        <f t="shared" si="21"/>
        <v>AnosyBetrokaIanabinda</v>
      </c>
      <c r="B1355" s="165" t="s">
        <v>1799</v>
      </c>
      <c r="C1355" s="165" t="s">
        <v>10253</v>
      </c>
      <c r="D1355" s="165" t="s">
        <v>3233</v>
      </c>
      <c r="E1355" s="165" t="s">
        <v>10286</v>
      </c>
      <c r="F1355" s="165" t="s">
        <v>1205</v>
      </c>
      <c r="G1355" s="165" t="s">
        <v>3238</v>
      </c>
      <c r="H1355" s="165" t="s">
        <v>10293</v>
      </c>
    </row>
    <row r="1356" spans="1:8" x14ac:dyDescent="0.25">
      <c r="A1356" s="164" t="str">
        <f t="shared" si="21"/>
        <v>AnosyBetrokaBenato Toby</v>
      </c>
      <c r="B1356" s="165" t="s">
        <v>1799</v>
      </c>
      <c r="C1356" s="165" t="s">
        <v>10253</v>
      </c>
      <c r="D1356" s="165" t="s">
        <v>3233</v>
      </c>
      <c r="E1356" s="165" t="s">
        <v>10286</v>
      </c>
      <c r="F1356" s="165" t="s">
        <v>1205</v>
      </c>
      <c r="G1356" s="165" t="s">
        <v>3239</v>
      </c>
      <c r="H1356" s="165" t="s">
        <v>10294</v>
      </c>
    </row>
    <row r="1357" spans="1:8" x14ac:dyDescent="0.25">
      <c r="A1357" s="164" t="str">
        <f t="shared" si="21"/>
        <v>AnosyBetrokaMAHABO (BETR)</v>
      </c>
      <c r="B1357" s="165" t="s">
        <v>1799</v>
      </c>
      <c r="C1357" s="165" t="s">
        <v>10253</v>
      </c>
      <c r="D1357" s="165" t="s">
        <v>3233</v>
      </c>
      <c r="E1357" s="165" t="s">
        <v>10286</v>
      </c>
      <c r="F1357" s="165" t="s">
        <v>1205</v>
      </c>
      <c r="G1357" s="170" t="s">
        <v>3802</v>
      </c>
      <c r="H1357" s="165" t="s">
        <v>10295</v>
      </c>
    </row>
    <row r="1358" spans="1:8" x14ac:dyDescent="0.25">
      <c r="A1358" s="164" t="str">
        <f t="shared" si="21"/>
        <v>AnosyBetrokaBeampombo I</v>
      </c>
      <c r="B1358" s="165" t="s">
        <v>1799</v>
      </c>
      <c r="C1358" s="165" t="s">
        <v>10253</v>
      </c>
      <c r="D1358" s="165" t="s">
        <v>3233</v>
      </c>
      <c r="E1358" s="165" t="s">
        <v>10286</v>
      </c>
      <c r="F1358" s="165" t="s">
        <v>1205</v>
      </c>
      <c r="G1358" s="165" t="s">
        <v>3240</v>
      </c>
      <c r="H1358" s="165" t="s">
        <v>10296</v>
      </c>
    </row>
    <row r="1359" spans="1:8" x14ac:dyDescent="0.25">
      <c r="A1359" s="164" t="str">
        <f t="shared" si="21"/>
        <v>AnosyBetrokaJangany</v>
      </c>
      <c r="B1359" s="165" t="s">
        <v>1799</v>
      </c>
      <c r="C1359" s="165" t="s">
        <v>10253</v>
      </c>
      <c r="D1359" s="165" t="s">
        <v>3233</v>
      </c>
      <c r="E1359" s="165" t="s">
        <v>10286</v>
      </c>
      <c r="F1359" s="165" t="s">
        <v>1205</v>
      </c>
      <c r="G1359" s="165" t="s">
        <v>3241</v>
      </c>
      <c r="H1359" s="165" t="s">
        <v>10297</v>
      </c>
    </row>
    <row r="1360" spans="1:8" x14ac:dyDescent="0.25">
      <c r="A1360" s="164" t="str">
        <f t="shared" si="21"/>
        <v>AnosyBetrokaMahasoa Est</v>
      </c>
      <c r="B1360" s="165" t="s">
        <v>1799</v>
      </c>
      <c r="C1360" s="165" t="s">
        <v>10253</v>
      </c>
      <c r="D1360" s="165" t="s">
        <v>3233</v>
      </c>
      <c r="E1360" s="165" t="s">
        <v>10286</v>
      </c>
      <c r="F1360" s="165" t="s">
        <v>1205</v>
      </c>
      <c r="G1360" s="165" t="s">
        <v>3242</v>
      </c>
      <c r="H1360" s="165" t="s">
        <v>10298</v>
      </c>
    </row>
    <row r="1361" spans="1:8" x14ac:dyDescent="0.25">
      <c r="A1361" s="164" t="str">
        <f t="shared" si="21"/>
        <v>AnosyBetrokaBekorobo</v>
      </c>
      <c r="B1361" s="165" t="s">
        <v>1799</v>
      </c>
      <c r="C1361" s="165" t="s">
        <v>10253</v>
      </c>
      <c r="D1361" s="165" t="s">
        <v>3233</v>
      </c>
      <c r="E1361" s="165" t="s">
        <v>10286</v>
      </c>
      <c r="F1361" s="165" t="s">
        <v>1205</v>
      </c>
      <c r="G1361" s="165" t="s">
        <v>3243</v>
      </c>
      <c r="H1361" s="165" t="s">
        <v>10299</v>
      </c>
    </row>
    <row r="1362" spans="1:8" x14ac:dyDescent="0.25">
      <c r="A1362" s="164" t="str">
        <f t="shared" si="21"/>
        <v>AnosyBetrokaIaborotra</v>
      </c>
      <c r="B1362" s="165" t="s">
        <v>1799</v>
      </c>
      <c r="C1362" s="165" t="s">
        <v>10253</v>
      </c>
      <c r="D1362" s="165" t="s">
        <v>3233</v>
      </c>
      <c r="E1362" s="165" t="s">
        <v>10286</v>
      </c>
      <c r="F1362" s="165" t="s">
        <v>1205</v>
      </c>
      <c r="G1362" s="165" t="s">
        <v>3244</v>
      </c>
      <c r="H1362" s="165" t="s">
        <v>10300</v>
      </c>
    </row>
    <row r="1363" spans="1:8" x14ac:dyDescent="0.25">
      <c r="A1363" s="164" t="str">
        <f t="shared" si="21"/>
        <v>AnosyBetrokaIsoanala</v>
      </c>
      <c r="B1363" s="165" t="s">
        <v>1799</v>
      </c>
      <c r="C1363" s="165" t="s">
        <v>10253</v>
      </c>
      <c r="D1363" s="165" t="s">
        <v>3233</v>
      </c>
      <c r="E1363" s="165" t="s">
        <v>10286</v>
      </c>
      <c r="F1363" s="165" t="s">
        <v>1205</v>
      </c>
      <c r="G1363" s="165" t="s">
        <v>3245</v>
      </c>
      <c r="H1363" s="165" t="s">
        <v>10301</v>
      </c>
    </row>
    <row r="1364" spans="1:8" x14ac:dyDescent="0.25">
      <c r="A1364" s="164" t="str">
        <f t="shared" si="21"/>
        <v>AnosyBetrokaBeampombo II</v>
      </c>
      <c r="B1364" s="165" t="s">
        <v>1799</v>
      </c>
      <c r="C1364" s="165" t="s">
        <v>10253</v>
      </c>
      <c r="D1364" s="165" t="s">
        <v>3233</v>
      </c>
      <c r="E1364" s="165" t="s">
        <v>10286</v>
      </c>
      <c r="F1364" s="165" t="s">
        <v>1205</v>
      </c>
      <c r="G1364" s="165" t="s">
        <v>3246</v>
      </c>
      <c r="H1364" s="165" t="s">
        <v>10302</v>
      </c>
    </row>
    <row r="1365" spans="1:8" x14ac:dyDescent="0.25">
      <c r="A1365" s="164" t="str">
        <f t="shared" si="21"/>
        <v>AnosyBetrokaNanarena Besakoa</v>
      </c>
      <c r="B1365" s="165" t="s">
        <v>1799</v>
      </c>
      <c r="C1365" s="165" t="s">
        <v>10253</v>
      </c>
      <c r="D1365" s="165" t="s">
        <v>3233</v>
      </c>
      <c r="E1365" s="165" t="s">
        <v>10286</v>
      </c>
      <c r="F1365" s="165" t="s">
        <v>1205</v>
      </c>
      <c r="G1365" s="165" t="s">
        <v>3247</v>
      </c>
      <c r="H1365" s="165" t="s">
        <v>10303</v>
      </c>
    </row>
    <row r="1366" spans="1:8" x14ac:dyDescent="0.25">
      <c r="A1366" s="164" t="str">
        <f t="shared" si="21"/>
        <v>AnosyBetrokaIanakafy</v>
      </c>
      <c r="B1366" s="165" t="s">
        <v>1799</v>
      </c>
      <c r="C1366" s="165" t="s">
        <v>10253</v>
      </c>
      <c r="D1366" s="165" t="s">
        <v>3233</v>
      </c>
      <c r="E1366" s="165" t="s">
        <v>10286</v>
      </c>
      <c r="F1366" s="165" t="s">
        <v>1205</v>
      </c>
      <c r="G1366" s="165" t="s">
        <v>3248</v>
      </c>
      <c r="H1366" s="165" t="s">
        <v>10304</v>
      </c>
    </row>
    <row r="1367" spans="1:8" x14ac:dyDescent="0.25">
      <c r="A1367" s="164" t="str">
        <f t="shared" si="21"/>
        <v>AnosyBetrokaAndriandampy</v>
      </c>
      <c r="B1367" s="165" t="s">
        <v>1799</v>
      </c>
      <c r="C1367" s="165" t="s">
        <v>10253</v>
      </c>
      <c r="D1367" s="165" t="s">
        <v>3233</v>
      </c>
      <c r="E1367" s="165" t="s">
        <v>10286</v>
      </c>
      <c r="F1367" s="165" t="s">
        <v>1205</v>
      </c>
      <c r="G1367" s="165" t="s">
        <v>3249</v>
      </c>
      <c r="H1367" s="165" t="s">
        <v>10305</v>
      </c>
    </row>
    <row r="1368" spans="1:8" x14ac:dyDescent="0.25">
      <c r="A1368" s="164" t="str">
        <f t="shared" si="21"/>
        <v>AnosyBetrokaSakamahily</v>
      </c>
      <c r="B1368" s="165" t="s">
        <v>1799</v>
      </c>
      <c r="C1368" s="165" t="s">
        <v>10253</v>
      </c>
      <c r="D1368" s="165" t="s">
        <v>3233</v>
      </c>
      <c r="E1368" s="165" t="s">
        <v>10286</v>
      </c>
      <c r="F1368" s="165" t="s">
        <v>1205</v>
      </c>
      <c r="G1368" s="165" t="s">
        <v>3250</v>
      </c>
      <c r="H1368" s="165" t="s">
        <v>10306</v>
      </c>
    </row>
    <row r="1369" spans="1:8" x14ac:dyDescent="0.25">
      <c r="A1369" s="164" t="str">
        <f t="shared" si="21"/>
        <v>AnosyBetrokaAmbatomivary</v>
      </c>
      <c r="B1369" s="165" t="s">
        <v>1799</v>
      </c>
      <c r="C1369" s="165" t="s">
        <v>10253</v>
      </c>
      <c r="D1369" s="165" t="s">
        <v>3233</v>
      </c>
      <c r="E1369" s="165" t="s">
        <v>10286</v>
      </c>
      <c r="F1369" s="165" t="s">
        <v>1205</v>
      </c>
      <c r="G1369" s="165" t="s">
        <v>3251</v>
      </c>
      <c r="H1369" s="165" t="s">
        <v>10307</v>
      </c>
    </row>
    <row r="1370" spans="1:8" x14ac:dyDescent="0.25">
      <c r="A1370" s="164" t="str">
        <f t="shared" si="21"/>
        <v>AnosyAmboasary AtsimoAmboasary Atsimo</v>
      </c>
      <c r="B1370" s="165" t="s">
        <v>1799</v>
      </c>
      <c r="C1370" s="165" t="s">
        <v>10253</v>
      </c>
      <c r="D1370" s="165" t="s">
        <v>3253</v>
      </c>
      <c r="E1370" s="165" t="s">
        <v>10308</v>
      </c>
      <c r="F1370" s="165" t="s">
        <v>1205</v>
      </c>
      <c r="G1370" s="165" t="s">
        <v>3253</v>
      </c>
      <c r="H1370" s="165" t="s">
        <v>10309</v>
      </c>
    </row>
    <row r="1371" spans="1:8" x14ac:dyDescent="0.25">
      <c r="A1371" s="164" t="str">
        <f t="shared" si="21"/>
        <v>AnosyAmboasary AtsimoBehara</v>
      </c>
      <c r="B1371" s="165" t="s">
        <v>1799</v>
      </c>
      <c r="C1371" s="165" t="s">
        <v>10253</v>
      </c>
      <c r="D1371" s="165" t="s">
        <v>3253</v>
      </c>
      <c r="E1371" s="165" t="s">
        <v>10308</v>
      </c>
      <c r="F1371" s="165" t="s">
        <v>1205</v>
      </c>
      <c r="G1371" s="165" t="s">
        <v>460</v>
      </c>
      <c r="H1371" s="165" t="s">
        <v>10310</v>
      </c>
    </row>
    <row r="1372" spans="1:8" x14ac:dyDescent="0.25">
      <c r="A1372" s="164" t="str">
        <f t="shared" si="21"/>
        <v>AnosyAmboasary AtsimoTanandava Sud</v>
      </c>
      <c r="B1372" s="165" t="s">
        <v>1799</v>
      </c>
      <c r="C1372" s="165" t="s">
        <v>10253</v>
      </c>
      <c r="D1372" s="165" t="s">
        <v>3253</v>
      </c>
      <c r="E1372" s="165" t="s">
        <v>10308</v>
      </c>
      <c r="F1372" s="165" t="s">
        <v>1205</v>
      </c>
      <c r="G1372" s="165" t="s">
        <v>3254</v>
      </c>
      <c r="H1372" s="165" t="s">
        <v>10311</v>
      </c>
    </row>
    <row r="1373" spans="1:8" x14ac:dyDescent="0.25">
      <c r="A1373" s="164" t="str">
        <f t="shared" si="21"/>
        <v>AnosyAmboasary AtsimoSampona</v>
      </c>
      <c r="B1373" s="165" t="s">
        <v>1799</v>
      </c>
      <c r="C1373" s="165" t="s">
        <v>10253</v>
      </c>
      <c r="D1373" s="165" t="s">
        <v>3253</v>
      </c>
      <c r="E1373" s="165" t="s">
        <v>10308</v>
      </c>
      <c r="F1373" s="165" t="s">
        <v>1205</v>
      </c>
      <c r="G1373" s="165" t="s">
        <v>3255</v>
      </c>
      <c r="H1373" s="165" t="s">
        <v>10312</v>
      </c>
    </row>
    <row r="1374" spans="1:8" x14ac:dyDescent="0.25">
      <c r="A1374" s="164" t="str">
        <f t="shared" si="21"/>
        <v>AnosyAmboasary AtsimoIfotaka</v>
      </c>
      <c r="B1374" s="165" t="s">
        <v>1799</v>
      </c>
      <c r="C1374" s="165" t="s">
        <v>10253</v>
      </c>
      <c r="D1374" s="165" t="s">
        <v>3253</v>
      </c>
      <c r="E1374" s="165" t="s">
        <v>10308</v>
      </c>
      <c r="F1374" s="165" t="s">
        <v>1205</v>
      </c>
      <c r="G1374" s="165" t="s">
        <v>3256</v>
      </c>
      <c r="H1374" s="165" t="s">
        <v>10313</v>
      </c>
    </row>
    <row r="1375" spans="1:8" x14ac:dyDescent="0.25">
      <c r="A1375" s="164" t="str">
        <f t="shared" si="21"/>
        <v>AnosyAmboasary AtsimoTranomaro</v>
      </c>
      <c r="B1375" s="165" t="s">
        <v>1799</v>
      </c>
      <c r="C1375" s="165" t="s">
        <v>10253</v>
      </c>
      <c r="D1375" s="165" t="s">
        <v>3253</v>
      </c>
      <c r="E1375" s="165" t="s">
        <v>10308</v>
      </c>
      <c r="F1375" s="165" t="s">
        <v>1205</v>
      </c>
      <c r="G1375" s="165" t="s">
        <v>3257</v>
      </c>
      <c r="H1375" s="165" t="s">
        <v>10314</v>
      </c>
    </row>
    <row r="1376" spans="1:8" x14ac:dyDescent="0.25">
      <c r="A1376" s="164" t="str">
        <f t="shared" si="21"/>
        <v>AnosyAmboasary AtsimoMaromby</v>
      </c>
      <c r="B1376" s="165" t="s">
        <v>1799</v>
      </c>
      <c r="C1376" s="165" t="s">
        <v>10253</v>
      </c>
      <c r="D1376" s="165" t="s">
        <v>3253</v>
      </c>
      <c r="E1376" s="165" t="s">
        <v>10308</v>
      </c>
      <c r="F1376" s="165" t="s">
        <v>1205</v>
      </c>
      <c r="G1376" s="165" t="s">
        <v>3258</v>
      </c>
      <c r="H1376" s="165" t="s">
        <v>10315</v>
      </c>
    </row>
    <row r="1377" spans="1:8" x14ac:dyDescent="0.25">
      <c r="A1377" s="164" t="str">
        <f t="shared" si="21"/>
        <v>AnosyAmboasary AtsimoElonty</v>
      </c>
      <c r="B1377" s="165" t="s">
        <v>1799</v>
      </c>
      <c r="C1377" s="165" t="s">
        <v>10253</v>
      </c>
      <c r="D1377" s="165" t="s">
        <v>3253</v>
      </c>
      <c r="E1377" s="165" t="s">
        <v>10308</v>
      </c>
      <c r="F1377" s="165" t="s">
        <v>1205</v>
      </c>
      <c r="G1377" s="165" t="s">
        <v>3259</v>
      </c>
      <c r="H1377" s="165" t="s">
        <v>10316</v>
      </c>
    </row>
    <row r="1378" spans="1:8" x14ac:dyDescent="0.25">
      <c r="A1378" s="164" t="str">
        <f t="shared" si="21"/>
        <v>AnosyAmboasary AtsimoEsira</v>
      </c>
      <c r="B1378" s="165" t="s">
        <v>1799</v>
      </c>
      <c r="C1378" s="165" t="s">
        <v>10253</v>
      </c>
      <c r="D1378" s="165" t="s">
        <v>3253</v>
      </c>
      <c r="E1378" s="165" t="s">
        <v>10308</v>
      </c>
      <c r="F1378" s="165" t="s">
        <v>1205</v>
      </c>
      <c r="G1378" s="165" t="s">
        <v>3260</v>
      </c>
      <c r="H1378" s="165" t="s">
        <v>10317</v>
      </c>
    </row>
    <row r="1379" spans="1:8" x14ac:dyDescent="0.25">
      <c r="A1379" s="164" t="str">
        <f t="shared" si="21"/>
        <v>AnosyAmboasary AtsimoMahaly</v>
      </c>
      <c r="B1379" s="165" t="s">
        <v>1799</v>
      </c>
      <c r="C1379" s="165" t="s">
        <v>10253</v>
      </c>
      <c r="D1379" s="165" t="s">
        <v>3253</v>
      </c>
      <c r="E1379" s="165" t="s">
        <v>10308</v>
      </c>
      <c r="F1379" s="165" t="s">
        <v>1205</v>
      </c>
      <c r="G1379" s="165" t="s">
        <v>3261</v>
      </c>
      <c r="H1379" s="165" t="s">
        <v>10318</v>
      </c>
    </row>
    <row r="1380" spans="1:8" x14ac:dyDescent="0.25">
      <c r="A1380" s="164" t="str">
        <f t="shared" si="21"/>
        <v>AnosyAmboasary AtsimoManevy</v>
      </c>
      <c r="B1380" s="165" t="s">
        <v>1799</v>
      </c>
      <c r="C1380" s="165" t="s">
        <v>10253</v>
      </c>
      <c r="D1380" s="165" t="s">
        <v>3253</v>
      </c>
      <c r="E1380" s="165" t="s">
        <v>10308</v>
      </c>
      <c r="F1380" s="165" t="s">
        <v>1205</v>
      </c>
      <c r="G1380" s="165" t="s">
        <v>3262</v>
      </c>
      <c r="H1380" s="165" t="s">
        <v>10319</v>
      </c>
    </row>
    <row r="1381" spans="1:8" x14ac:dyDescent="0.25">
      <c r="A1381" s="164" t="str">
        <f t="shared" si="21"/>
        <v>AnosyAmboasary AtsimoTsivory</v>
      </c>
      <c r="B1381" s="165" t="s">
        <v>1799</v>
      </c>
      <c r="C1381" s="165" t="s">
        <v>10253</v>
      </c>
      <c r="D1381" s="165" t="s">
        <v>3253</v>
      </c>
      <c r="E1381" s="165" t="s">
        <v>10308</v>
      </c>
      <c r="F1381" s="165" t="s">
        <v>1205</v>
      </c>
      <c r="G1381" s="165" t="s">
        <v>3263</v>
      </c>
      <c r="H1381" s="165" t="s">
        <v>10320</v>
      </c>
    </row>
    <row r="1382" spans="1:8" x14ac:dyDescent="0.25">
      <c r="A1382" s="164" t="str">
        <f t="shared" si="21"/>
        <v>AnosyAmboasary AtsimoMarotsiraka</v>
      </c>
      <c r="B1382" s="165" t="s">
        <v>1799</v>
      </c>
      <c r="C1382" s="165" t="s">
        <v>10253</v>
      </c>
      <c r="D1382" s="165" t="s">
        <v>3253</v>
      </c>
      <c r="E1382" s="165" t="s">
        <v>10308</v>
      </c>
      <c r="F1382" s="165" t="s">
        <v>1205</v>
      </c>
      <c r="G1382" s="165" t="s">
        <v>3264</v>
      </c>
      <c r="H1382" s="165" t="s">
        <v>10321</v>
      </c>
    </row>
    <row r="1383" spans="1:8" x14ac:dyDescent="0.25">
      <c r="A1383" s="164" t="str">
        <f t="shared" si="21"/>
        <v>AnosyAmboasary AtsimoTomboarivo</v>
      </c>
      <c r="B1383" s="165" t="s">
        <v>1799</v>
      </c>
      <c r="C1383" s="165" t="s">
        <v>10253</v>
      </c>
      <c r="D1383" s="165" t="s">
        <v>3253</v>
      </c>
      <c r="E1383" s="165" t="s">
        <v>10308</v>
      </c>
      <c r="F1383" s="165" t="s">
        <v>1205</v>
      </c>
      <c r="G1383" s="165" t="s">
        <v>3265</v>
      </c>
      <c r="H1383" s="165" t="s">
        <v>10322</v>
      </c>
    </row>
    <row r="1384" spans="1:8" x14ac:dyDescent="0.25">
      <c r="A1384" s="164" t="str">
        <f t="shared" si="21"/>
        <v>AnosyAmboasary AtsimoEbelo</v>
      </c>
      <c r="B1384" s="165" t="s">
        <v>1799</v>
      </c>
      <c r="C1384" s="165" t="s">
        <v>10253</v>
      </c>
      <c r="D1384" s="165" t="s">
        <v>3253</v>
      </c>
      <c r="E1384" s="165" t="s">
        <v>10308</v>
      </c>
      <c r="F1384" s="165" t="s">
        <v>1205</v>
      </c>
      <c r="G1384" s="165" t="s">
        <v>469</v>
      </c>
      <c r="H1384" s="165" t="s">
        <v>10323</v>
      </c>
    </row>
    <row r="1385" spans="1:8" x14ac:dyDescent="0.25">
      <c r="A1385" s="164" t="str">
        <f t="shared" si="21"/>
        <v>AnosyAmboasary AtsimoRanobe</v>
      </c>
      <c r="B1385" s="165" t="s">
        <v>1799</v>
      </c>
      <c r="C1385" s="165" t="s">
        <v>10253</v>
      </c>
      <c r="D1385" s="165" t="s">
        <v>3253</v>
      </c>
      <c r="E1385" s="165" t="s">
        <v>10308</v>
      </c>
      <c r="F1385" s="165" t="s">
        <v>1205</v>
      </c>
      <c r="G1385" s="165" t="s">
        <v>3267</v>
      </c>
      <c r="H1385" s="165" t="s">
        <v>10324</v>
      </c>
    </row>
    <row r="1386" spans="1:8" x14ac:dyDescent="0.25">
      <c r="A1386" s="164" t="str">
        <f t="shared" si="21"/>
        <v>MenabeManjaManja</v>
      </c>
      <c r="B1386" s="165" t="s">
        <v>3269</v>
      </c>
      <c r="C1386" s="165" t="s">
        <v>10325</v>
      </c>
      <c r="D1386" s="165" t="s">
        <v>3271</v>
      </c>
      <c r="E1386" s="165" t="s">
        <v>10326</v>
      </c>
      <c r="F1386" s="165" t="s">
        <v>1205</v>
      </c>
      <c r="G1386" s="165" t="s">
        <v>3271</v>
      </c>
      <c r="H1386" s="165" t="s">
        <v>10327</v>
      </c>
    </row>
    <row r="1387" spans="1:8" x14ac:dyDescent="0.25">
      <c r="A1387" s="164" t="str">
        <f t="shared" si="21"/>
        <v>MenabeManjaBeharona</v>
      </c>
      <c r="B1387" s="165" t="s">
        <v>3269</v>
      </c>
      <c r="C1387" s="165" t="s">
        <v>10325</v>
      </c>
      <c r="D1387" s="165" t="s">
        <v>3271</v>
      </c>
      <c r="E1387" s="165" t="s">
        <v>10326</v>
      </c>
      <c r="F1387" s="165" t="s">
        <v>1205</v>
      </c>
      <c r="G1387" s="165" t="s">
        <v>3273</v>
      </c>
      <c r="H1387" s="165" t="s">
        <v>10328</v>
      </c>
    </row>
    <row r="1388" spans="1:8" x14ac:dyDescent="0.25">
      <c r="A1388" s="164" t="str">
        <f t="shared" si="21"/>
        <v>MenabeManjaAnontsibe Centre</v>
      </c>
      <c r="B1388" s="165" t="s">
        <v>3269</v>
      </c>
      <c r="C1388" s="165" t="s">
        <v>10325</v>
      </c>
      <c r="D1388" s="165" t="s">
        <v>3271</v>
      </c>
      <c r="E1388" s="165" t="s">
        <v>10326</v>
      </c>
      <c r="F1388" s="165" t="s">
        <v>1205</v>
      </c>
      <c r="G1388" s="165" t="s">
        <v>3275</v>
      </c>
      <c r="H1388" s="165" t="s">
        <v>10329</v>
      </c>
    </row>
    <row r="1389" spans="1:8" x14ac:dyDescent="0.25">
      <c r="A1389" s="164" t="str">
        <f t="shared" si="21"/>
        <v>MenabeManjaSoaserana</v>
      </c>
      <c r="B1389" s="165" t="s">
        <v>3269</v>
      </c>
      <c r="C1389" s="165" t="s">
        <v>10325</v>
      </c>
      <c r="D1389" s="165" t="s">
        <v>3271</v>
      </c>
      <c r="E1389" s="165" t="s">
        <v>10326</v>
      </c>
      <c r="F1389" s="165" t="s">
        <v>1205</v>
      </c>
      <c r="G1389" s="165" t="s">
        <v>3070</v>
      </c>
      <c r="H1389" s="165" t="s">
        <v>10330</v>
      </c>
    </row>
    <row r="1390" spans="1:8" x14ac:dyDescent="0.25">
      <c r="A1390" s="164" t="str">
        <f t="shared" si="21"/>
        <v>MenabeManjaAnkiliabo</v>
      </c>
      <c r="B1390" s="165" t="s">
        <v>3269</v>
      </c>
      <c r="C1390" s="165" t="s">
        <v>10325</v>
      </c>
      <c r="D1390" s="165" t="s">
        <v>3271</v>
      </c>
      <c r="E1390" s="165" t="s">
        <v>10326</v>
      </c>
      <c r="F1390" s="165" t="s">
        <v>1205</v>
      </c>
      <c r="G1390" s="165" t="s">
        <v>3065</v>
      </c>
      <c r="H1390" s="165" t="s">
        <v>10331</v>
      </c>
    </row>
    <row r="1391" spans="1:8" x14ac:dyDescent="0.25">
      <c r="A1391" s="164" t="str">
        <f t="shared" si="21"/>
        <v>MenabeManjaAndranopasy</v>
      </c>
      <c r="B1391" s="165" t="s">
        <v>3269</v>
      </c>
      <c r="C1391" s="165" t="s">
        <v>10325</v>
      </c>
      <c r="D1391" s="165" t="s">
        <v>3271</v>
      </c>
      <c r="E1391" s="165" t="s">
        <v>10326</v>
      </c>
      <c r="F1391" s="165" t="s">
        <v>1205</v>
      </c>
      <c r="G1391" s="165" t="s">
        <v>3279</v>
      </c>
      <c r="H1391" s="165" t="s">
        <v>10332</v>
      </c>
    </row>
    <row r="1392" spans="1:8" x14ac:dyDescent="0.25">
      <c r="A1392" s="164" t="str">
        <f t="shared" si="21"/>
        <v>MenabeMorondavaMorondava</v>
      </c>
      <c r="B1392" s="165" t="s">
        <v>3269</v>
      </c>
      <c r="C1392" s="165" t="s">
        <v>10325</v>
      </c>
      <c r="D1392" s="165" t="s">
        <v>3282</v>
      </c>
      <c r="E1392" s="165" t="s">
        <v>10333</v>
      </c>
      <c r="F1392" s="165" t="s">
        <v>1205</v>
      </c>
      <c r="G1392" s="165" t="s">
        <v>3282</v>
      </c>
      <c r="H1392" s="165" t="s">
        <v>10334</v>
      </c>
    </row>
    <row r="1393" spans="1:8" x14ac:dyDescent="0.25">
      <c r="A1393" s="164" t="str">
        <f t="shared" si="21"/>
        <v>MenabeMorondavaBemanonga</v>
      </c>
      <c r="B1393" s="165" t="s">
        <v>3269</v>
      </c>
      <c r="C1393" s="165" t="s">
        <v>10325</v>
      </c>
      <c r="D1393" s="165" t="s">
        <v>3282</v>
      </c>
      <c r="E1393" s="165" t="s">
        <v>10333</v>
      </c>
      <c r="F1393" s="165" t="s">
        <v>1205</v>
      </c>
      <c r="G1393" s="165" t="s">
        <v>3284</v>
      </c>
      <c r="H1393" s="165" t="s">
        <v>10335</v>
      </c>
    </row>
    <row r="1394" spans="1:8" x14ac:dyDescent="0.25">
      <c r="A1394" s="164" t="str">
        <f t="shared" si="21"/>
        <v>MenabeMorondavaAnalaiva</v>
      </c>
      <c r="B1394" s="165" t="s">
        <v>3269</v>
      </c>
      <c r="C1394" s="165" t="s">
        <v>10325</v>
      </c>
      <c r="D1394" s="165" t="s">
        <v>3282</v>
      </c>
      <c r="E1394" s="165" t="s">
        <v>10333</v>
      </c>
      <c r="F1394" s="165" t="s">
        <v>1205</v>
      </c>
      <c r="G1394" s="165" t="s">
        <v>3286</v>
      </c>
      <c r="H1394" s="165" t="s">
        <v>10336</v>
      </c>
    </row>
    <row r="1395" spans="1:8" x14ac:dyDescent="0.25">
      <c r="A1395" s="164" t="str">
        <f t="shared" si="21"/>
        <v>MenabeMorondavaBefasy</v>
      </c>
      <c r="B1395" s="165" t="s">
        <v>3269</v>
      </c>
      <c r="C1395" s="165" t="s">
        <v>10325</v>
      </c>
      <c r="D1395" s="165" t="s">
        <v>3282</v>
      </c>
      <c r="E1395" s="165" t="s">
        <v>10333</v>
      </c>
      <c r="F1395" s="165" t="s">
        <v>1205</v>
      </c>
      <c r="G1395" s="165" t="s">
        <v>3288</v>
      </c>
      <c r="H1395" s="165" t="s">
        <v>10337</v>
      </c>
    </row>
    <row r="1396" spans="1:8" x14ac:dyDescent="0.25">
      <c r="A1396" s="164" t="str">
        <f t="shared" si="21"/>
        <v>MenabeMorondavaBelo Sur Mer</v>
      </c>
      <c r="B1396" s="165" t="s">
        <v>3269</v>
      </c>
      <c r="C1396" s="165" t="s">
        <v>10325</v>
      </c>
      <c r="D1396" s="165" t="s">
        <v>3282</v>
      </c>
      <c r="E1396" s="165" t="s">
        <v>10333</v>
      </c>
      <c r="F1396" s="165" t="s">
        <v>1205</v>
      </c>
      <c r="G1396" s="165" t="s">
        <v>3290</v>
      </c>
      <c r="H1396" s="165" t="s">
        <v>10338</v>
      </c>
    </row>
    <row r="1397" spans="1:8" x14ac:dyDescent="0.25">
      <c r="A1397" s="164" t="str">
        <f t="shared" si="21"/>
        <v>MenabeMahaboMahabo</v>
      </c>
      <c r="B1397" s="165" t="s">
        <v>3269</v>
      </c>
      <c r="C1397" s="165" t="s">
        <v>10325</v>
      </c>
      <c r="D1397" s="165" t="s">
        <v>618</v>
      </c>
      <c r="E1397" s="165" t="s">
        <v>10339</v>
      </c>
      <c r="F1397" s="165" t="s">
        <v>1205</v>
      </c>
      <c r="G1397" s="165" t="s">
        <v>618</v>
      </c>
      <c r="H1397" s="165" t="s">
        <v>10340</v>
      </c>
    </row>
    <row r="1398" spans="1:8" x14ac:dyDescent="0.25">
      <c r="A1398" s="164" t="str">
        <f t="shared" si="21"/>
        <v>MenabeMahaboAnkilivalo</v>
      </c>
      <c r="B1398" s="165" t="s">
        <v>3269</v>
      </c>
      <c r="C1398" s="165" t="s">
        <v>10325</v>
      </c>
      <c r="D1398" s="165" t="s">
        <v>618</v>
      </c>
      <c r="E1398" s="165" t="s">
        <v>10339</v>
      </c>
      <c r="F1398" s="165" t="s">
        <v>1205</v>
      </c>
      <c r="G1398" s="165" t="s">
        <v>3067</v>
      </c>
      <c r="H1398" s="165" t="s">
        <v>10341</v>
      </c>
    </row>
    <row r="1399" spans="1:8" x14ac:dyDescent="0.25">
      <c r="A1399" s="164" t="str">
        <f t="shared" si="21"/>
        <v>MenabeMahaboAnalamitsivalana</v>
      </c>
      <c r="B1399" s="165" t="s">
        <v>3269</v>
      </c>
      <c r="C1399" s="165" t="s">
        <v>10325</v>
      </c>
      <c r="D1399" s="165" t="s">
        <v>618</v>
      </c>
      <c r="E1399" s="165" t="s">
        <v>10339</v>
      </c>
      <c r="F1399" s="165" t="s">
        <v>1205</v>
      </c>
      <c r="G1399" s="165" t="s">
        <v>3295</v>
      </c>
      <c r="H1399" s="165" t="s">
        <v>10342</v>
      </c>
    </row>
    <row r="1400" spans="1:8" x14ac:dyDescent="0.25">
      <c r="A1400" s="164" t="str">
        <f t="shared" si="21"/>
        <v>MenabeMahaboBefotaka</v>
      </c>
      <c r="B1400" s="165" t="s">
        <v>3269</v>
      </c>
      <c r="C1400" s="165" t="s">
        <v>10325</v>
      </c>
      <c r="D1400" s="165" t="s">
        <v>618</v>
      </c>
      <c r="E1400" s="165" t="s">
        <v>10339</v>
      </c>
      <c r="F1400" s="165" t="s">
        <v>1205</v>
      </c>
      <c r="G1400" s="165" t="s">
        <v>681</v>
      </c>
      <c r="H1400" s="165" t="s">
        <v>10343</v>
      </c>
    </row>
    <row r="1401" spans="1:8" x14ac:dyDescent="0.25">
      <c r="A1401" s="164" t="str">
        <f t="shared" si="21"/>
        <v>MenabeMahaboAmpanihy</v>
      </c>
      <c r="B1401" s="165" t="s">
        <v>3269</v>
      </c>
      <c r="C1401" s="165" t="s">
        <v>10325</v>
      </c>
      <c r="D1401" s="165" t="s">
        <v>618</v>
      </c>
      <c r="E1401" s="165" t="s">
        <v>10339</v>
      </c>
      <c r="F1401" s="165" t="s">
        <v>1205</v>
      </c>
      <c r="G1401" s="165" t="s">
        <v>3298</v>
      </c>
      <c r="H1401" s="165" t="s">
        <v>10344</v>
      </c>
    </row>
    <row r="1402" spans="1:8" x14ac:dyDescent="0.25">
      <c r="A1402" s="164" t="str">
        <f t="shared" si="21"/>
        <v>MenabeMahaboAnkilizato</v>
      </c>
      <c r="B1402" s="165" t="s">
        <v>3269</v>
      </c>
      <c r="C1402" s="165" t="s">
        <v>10325</v>
      </c>
      <c r="D1402" s="165" t="s">
        <v>618</v>
      </c>
      <c r="E1402" s="165" t="s">
        <v>10339</v>
      </c>
      <c r="F1402" s="165" t="s">
        <v>1205</v>
      </c>
      <c r="G1402" s="165" t="s">
        <v>3066</v>
      </c>
      <c r="H1402" s="165" t="s">
        <v>10345</v>
      </c>
    </row>
    <row r="1403" spans="1:8" x14ac:dyDescent="0.25">
      <c r="A1403" s="164" t="str">
        <f t="shared" si="21"/>
        <v>MenabeMahaboAmbia</v>
      </c>
      <c r="B1403" s="165" t="s">
        <v>3269</v>
      </c>
      <c r="C1403" s="165" t="s">
        <v>10325</v>
      </c>
      <c r="D1403" s="165" t="s">
        <v>618</v>
      </c>
      <c r="E1403" s="165" t="s">
        <v>10339</v>
      </c>
      <c r="F1403" s="165" t="s">
        <v>1205</v>
      </c>
      <c r="G1403" s="165" t="s">
        <v>1124</v>
      </c>
      <c r="H1403" s="165" t="s">
        <v>10346</v>
      </c>
    </row>
    <row r="1404" spans="1:8" x14ac:dyDescent="0.25">
      <c r="A1404" s="164" t="str">
        <f t="shared" si="21"/>
        <v>MenabeMahaboMandabe</v>
      </c>
      <c r="B1404" s="165" t="s">
        <v>3269</v>
      </c>
      <c r="C1404" s="165" t="s">
        <v>10325</v>
      </c>
      <c r="D1404" s="165" t="s">
        <v>618</v>
      </c>
      <c r="E1404" s="165" t="s">
        <v>10339</v>
      </c>
      <c r="F1404" s="165" t="s">
        <v>1205</v>
      </c>
      <c r="G1404" s="165" t="s">
        <v>3302</v>
      </c>
      <c r="H1404" s="165" t="s">
        <v>10347</v>
      </c>
    </row>
    <row r="1405" spans="1:8" x14ac:dyDescent="0.25">
      <c r="A1405" s="164" t="str">
        <f t="shared" si="21"/>
        <v>MenabeMahaboMalaimbandy</v>
      </c>
      <c r="B1405" s="165" t="s">
        <v>3269</v>
      </c>
      <c r="C1405" s="165" t="s">
        <v>10325</v>
      </c>
      <c r="D1405" s="165" t="s">
        <v>618</v>
      </c>
      <c r="E1405" s="165" t="s">
        <v>10339</v>
      </c>
      <c r="F1405" s="165" t="s">
        <v>1205</v>
      </c>
      <c r="G1405" s="165" t="s">
        <v>3304</v>
      </c>
      <c r="H1405" s="165" t="s">
        <v>10348</v>
      </c>
    </row>
    <row r="1406" spans="1:8" x14ac:dyDescent="0.25">
      <c r="A1406" s="164" t="str">
        <f t="shared" si="21"/>
        <v>MenabeMahaboBeronono</v>
      </c>
      <c r="B1406" s="165" t="s">
        <v>3269</v>
      </c>
      <c r="C1406" s="165" t="s">
        <v>10325</v>
      </c>
      <c r="D1406" s="165" t="s">
        <v>618</v>
      </c>
      <c r="E1406" s="165" t="s">
        <v>10339</v>
      </c>
      <c r="F1406" s="165" t="s">
        <v>1205</v>
      </c>
      <c r="G1406" s="165" t="s">
        <v>1451</v>
      </c>
      <c r="H1406" s="165" t="s">
        <v>10349</v>
      </c>
    </row>
    <row r="1407" spans="1:8" x14ac:dyDescent="0.25">
      <c r="A1407" s="164" t="str">
        <f t="shared" si="21"/>
        <v>MenabeMahaboMazavasoa</v>
      </c>
      <c r="B1407" s="165" t="s">
        <v>3269</v>
      </c>
      <c r="C1407" s="165" t="s">
        <v>10325</v>
      </c>
      <c r="D1407" s="165" t="s">
        <v>618</v>
      </c>
      <c r="E1407" s="165" t="s">
        <v>10339</v>
      </c>
      <c r="F1407" s="165" t="s">
        <v>1205</v>
      </c>
      <c r="G1407" s="165" t="s">
        <v>3307</v>
      </c>
      <c r="H1407" s="165" t="s">
        <v>10350</v>
      </c>
    </row>
    <row r="1408" spans="1:8" x14ac:dyDescent="0.25">
      <c r="A1408" s="164" t="str">
        <f t="shared" si="21"/>
        <v>MenabeBelo Sur TsiribihinaBelo Sur Tsiribihina</v>
      </c>
      <c r="B1408" s="165" t="s">
        <v>3269</v>
      </c>
      <c r="C1408" s="165" t="s">
        <v>10325</v>
      </c>
      <c r="D1408" s="165" t="s">
        <v>3310</v>
      </c>
      <c r="E1408" s="165" t="s">
        <v>10351</v>
      </c>
      <c r="F1408" s="165" t="s">
        <v>1205</v>
      </c>
      <c r="G1408" s="165" t="s">
        <v>3310</v>
      </c>
      <c r="H1408" s="165" t="s">
        <v>10352</v>
      </c>
    </row>
    <row r="1409" spans="1:8" x14ac:dyDescent="0.25">
      <c r="A1409" s="164" t="str">
        <f t="shared" si="21"/>
        <v>MenabeBelo Sur TsiribihinaAndimaky Manambolo</v>
      </c>
      <c r="B1409" s="165" t="s">
        <v>3269</v>
      </c>
      <c r="C1409" s="165" t="s">
        <v>10325</v>
      </c>
      <c r="D1409" s="165" t="s">
        <v>3310</v>
      </c>
      <c r="E1409" s="165" t="s">
        <v>10351</v>
      </c>
      <c r="F1409" s="165" t="s">
        <v>1205</v>
      </c>
      <c r="G1409" s="165" t="s">
        <v>3312</v>
      </c>
      <c r="H1409" s="165" t="s">
        <v>10353</v>
      </c>
    </row>
    <row r="1410" spans="1:8" x14ac:dyDescent="0.25">
      <c r="A1410" s="164" t="str">
        <f t="shared" si="21"/>
        <v>MenabeBelo Sur TsiribihinaBemarivo Ankirondro</v>
      </c>
      <c r="B1410" s="165" t="s">
        <v>3269</v>
      </c>
      <c r="C1410" s="165" t="s">
        <v>10325</v>
      </c>
      <c r="D1410" s="165" t="s">
        <v>3310</v>
      </c>
      <c r="E1410" s="165" t="s">
        <v>10351</v>
      </c>
      <c r="F1410" s="165" t="s">
        <v>1205</v>
      </c>
      <c r="G1410" s="165" t="s">
        <v>3314</v>
      </c>
      <c r="H1410" s="165" t="s">
        <v>10354</v>
      </c>
    </row>
    <row r="1411" spans="1:8" x14ac:dyDescent="0.25">
      <c r="A1411" s="164" t="str">
        <f t="shared" ref="A1411:A1474" si="22">B1411&amp;D1411&amp;G1411</f>
        <v>MenabeBelo Sur TsiribihinaTsimafana</v>
      </c>
      <c r="B1411" s="165" t="s">
        <v>3269</v>
      </c>
      <c r="C1411" s="165" t="s">
        <v>10325</v>
      </c>
      <c r="D1411" s="165" t="s">
        <v>3310</v>
      </c>
      <c r="E1411" s="165" t="s">
        <v>10351</v>
      </c>
      <c r="F1411" s="165" t="s">
        <v>1205</v>
      </c>
      <c r="G1411" s="165" t="s">
        <v>3316</v>
      </c>
      <c r="H1411" s="165" t="s">
        <v>10355</v>
      </c>
    </row>
    <row r="1412" spans="1:8" x14ac:dyDescent="0.25">
      <c r="A1412" s="164" t="str">
        <f t="shared" si="22"/>
        <v>MenabeBelo Sur TsiribihinaBeroboka Nord</v>
      </c>
      <c r="B1412" s="165" t="s">
        <v>3269</v>
      </c>
      <c r="C1412" s="165" t="s">
        <v>10325</v>
      </c>
      <c r="D1412" s="165" t="s">
        <v>3310</v>
      </c>
      <c r="E1412" s="165" t="s">
        <v>10351</v>
      </c>
      <c r="F1412" s="165" t="s">
        <v>1205</v>
      </c>
      <c r="G1412" s="165" t="s">
        <v>3318</v>
      </c>
      <c r="H1412" s="165" t="s">
        <v>10356</v>
      </c>
    </row>
    <row r="1413" spans="1:8" x14ac:dyDescent="0.25">
      <c r="A1413" s="164" t="str">
        <f t="shared" si="22"/>
        <v>MenabeBelo Sur TsiribihinaTsaraotana</v>
      </c>
      <c r="B1413" s="165" t="s">
        <v>3269</v>
      </c>
      <c r="C1413" s="165" t="s">
        <v>10325</v>
      </c>
      <c r="D1413" s="165" t="s">
        <v>3310</v>
      </c>
      <c r="E1413" s="165" t="s">
        <v>10351</v>
      </c>
      <c r="F1413" s="165" t="s">
        <v>1205</v>
      </c>
      <c r="G1413" s="165" t="s">
        <v>3320</v>
      </c>
      <c r="H1413" s="165" t="s">
        <v>10357</v>
      </c>
    </row>
    <row r="1414" spans="1:8" x14ac:dyDescent="0.25">
      <c r="A1414" s="164" t="str">
        <f t="shared" si="22"/>
        <v>MenabeBelo Sur TsiribihinaMasoarivo</v>
      </c>
      <c r="B1414" s="165" t="s">
        <v>3269</v>
      </c>
      <c r="C1414" s="165" t="s">
        <v>10325</v>
      </c>
      <c r="D1414" s="165" t="s">
        <v>3310</v>
      </c>
      <c r="E1414" s="165" t="s">
        <v>10351</v>
      </c>
      <c r="F1414" s="165" t="s">
        <v>1205</v>
      </c>
      <c r="G1414" s="165" t="s">
        <v>2953</v>
      </c>
      <c r="H1414" s="165" t="s">
        <v>10358</v>
      </c>
    </row>
    <row r="1415" spans="1:8" x14ac:dyDescent="0.25">
      <c r="A1415" s="164" t="str">
        <f t="shared" si="22"/>
        <v>MenabeBelo Sur TsiribihinaAboalimena</v>
      </c>
      <c r="B1415" s="165" t="s">
        <v>3269</v>
      </c>
      <c r="C1415" s="165" t="s">
        <v>10325</v>
      </c>
      <c r="D1415" s="165" t="s">
        <v>3310</v>
      </c>
      <c r="E1415" s="165" t="s">
        <v>10351</v>
      </c>
      <c r="F1415" s="165" t="s">
        <v>1205</v>
      </c>
      <c r="G1415" s="165" t="s">
        <v>3323</v>
      </c>
      <c r="H1415" s="165" t="s">
        <v>10359</v>
      </c>
    </row>
    <row r="1416" spans="1:8" x14ac:dyDescent="0.25">
      <c r="A1416" s="164" t="str">
        <f t="shared" si="22"/>
        <v>MenabeBelo Sur TsiribihinaAnkalalobe</v>
      </c>
      <c r="B1416" s="165" t="s">
        <v>3269</v>
      </c>
      <c r="C1416" s="165" t="s">
        <v>10325</v>
      </c>
      <c r="D1416" s="165" t="s">
        <v>3310</v>
      </c>
      <c r="E1416" s="165" t="s">
        <v>10351</v>
      </c>
      <c r="F1416" s="165" t="s">
        <v>1205</v>
      </c>
      <c r="G1416" s="165" t="s">
        <v>3325</v>
      </c>
      <c r="H1416" s="165" t="s">
        <v>10360</v>
      </c>
    </row>
    <row r="1417" spans="1:8" x14ac:dyDescent="0.25">
      <c r="A1417" s="164" t="str">
        <f t="shared" si="22"/>
        <v>MenabeBelo Sur TsiribihinaAmbiky</v>
      </c>
      <c r="B1417" s="165" t="s">
        <v>3269</v>
      </c>
      <c r="C1417" s="165" t="s">
        <v>10325</v>
      </c>
      <c r="D1417" s="165" t="s">
        <v>3310</v>
      </c>
      <c r="E1417" s="165" t="s">
        <v>10351</v>
      </c>
      <c r="F1417" s="165" t="s">
        <v>1205</v>
      </c>
      <c r="G1417" s="165" t="s">
        <v>3327</v>
      </c>
      <c r="H1417" s="165" t="s">
        <v>10361</v>
      </c>
    </row>
    <row r="1418" spans="1:8" x14ac:dyDescent="0.25">
      <c r="A1418" s="164" t="str">
        <f t="shared" si="22"/>
        <v>MenabeBelo Sur TsiribihinaBerevo</v>
      </c>
      <c r="B1418" s="165" t="s">
        <v>3269</v>
      </c>
      <c r="C1418" s="165" t="s">
        <v>10325</v>
      </c>
      <c r="D1418" s="165" t="s">
        <v>3310</v>
      </c>
      <c r="E1418" s="165" t="s">
        <v>10351</v>
      </c>
      <c r="F1418" s="165" t="s">
        <v>1205</v>
      </c>
      <c r="G1418" s="165" t="s">
        <v>3329</v>
      </c>
      <c r="H1418" s="165" t="s">
        <v>10362</v>
      </c>
    </row>
    <row r="1419" spans="1:8" x14ac:dyDescent="0.25">
      <c r="A1419" s="164" t="str">
        <f t="shared" si="22"/>
        <v>MenabeBelo Sur TsiribihinaAntsoha</v>
      </c>
      <c r="B1419" s="165" t="s">
        <v>3269</v>
      </c>
      <c r="C1419" s="165" t="s">
        <v>10325</v>
      </c>
      <c r="D1419" s="165" t="s">
        <v>3310</v>
      </c>
      <c r="E1419" s="165" t="s">
        <v>10351</v>
      </c>
      <c r="F1419" s="165" t="s">
        <v>1205</v>
      </c>
      <c r="G1419" s="165" t="s">
        <v>1132</v>
      </c>
      <c r="H1419" s="165" t="s">
        <v>10363</v>
      </c>
    </row>
    <row r="1420" spans="1:8" x14ac:dyDescent="0.25">
      <c r="A1420" s="164" t="str">
        <f t="shared" si="22"/>
        <v>MenabeBelo Sur TsiribihinaBelinta</v>
      </c>
      <c r="B1420" s="165" t="s">
        <v>3269</v>
      </c>
      <c r="C1420" s="165" t="s">
        <v>10325</v>
      </c>
      <c r="D1420" s="165" t="s">
        <v>3310</v>
      </c>
      <c r="E1420" s="165" t="s">
        <v>10351</v>
      </c>
      <c r="F1420" s="165" t="s">
        <v>1205</v>
      </c>
      <c r="G1420" s="165" t="s">
        <v>3332</v>
      </c>
      <c r="H1420" s="165" t="s">
        <v>10364</v>
      </c>
    </row>
    <row r="1421" spans="1:8" x14ac:dyDescent="0.25">
      <c r="A1421" s="164" t="str">
        <f t="shared" si="22"/>
        <v>MenabeBelo Sur TsiribihinaAnkiroroky</v>
      </c>
      <c r="B1421" s="165" t="s">
        <v>3269</v>
      </c>
      <c r="C1421" s="165" t="s">
        <v>10325</v>
      </c>
      <c r="D1421" s="165" t="s">
        <v>3310</v>
      </c>
      <c r="E1421" s="165" t="s">
        <v>10351</v>
      </c>
      <c r="F1421" s="165" t="s">
        <v>1205</v>
      </c>
      <c r="G1421" s="165" t="s">
        <v>3334</v>
      </c>
      <c r="H1421" s="165" t="s">
        <v>10365</v>
      </c>
    </row>
    <row r="1422" spans="1:8" x14ac:dyDescent="0.25">
      <c r="A1422" s="164" t="str">
        <f t="shared" si="22"/>
        <v>MenabeMiandrivazoMiandrivazo</v>
      </c>
      <c r="B1422" s="165" t="s">
        <v>3269</v>
      </c>
      <c r="C1422" s="165" t="s">
        <v>10325</v>
      </c>
      <c r="D1422" s="165" t="s">
        <v>3337</v>
      </c>
      <c r="E1422" s="165" t="s">
        <v>10366</v>
      </c>
      <c r="F1422" s="165" t="s">
        <v>1205</v>
      </c>
      <c r="G1422" s="165" t="s">
        <v>3337</v>
      </c>
      <c r="H1422" s="165" t="s">
        <v>10367</v>
      </c>
    </row>
    <row r="1423" spans="1:8" x14ac:dyDescent="0.25">
      <c r="A1423" s="164" t="str">
        <f t="shared" si="22"/>
        <v>MenabeMiandrivazoDabolava</v>
      </c>
      <c r="B1423" s="165" t="s">
        <v>3269</v>
      </c>
      <c r="C1423" s="165" t="s">
        <v>10325</v>
      </c>
      <c r="D1423" s="165" t="s">
        <v>3337</v>
      </c>
      <c r="E1423" s="165" t="s">
        <v>10366</v>
      </c>
      <c r="F1423" s="165" t="s">
        <v>1205</v>
      </c>
      <c r="G1423" s="165" t="s">
        <v>3339</v>
      </c>
      <c r="H1423" s="165" t="s">
        <v>10368</v>
      </c>
    </row>
    <row r="1424" spans="1:8" x14ac:dyDescent="0.25">
      <c r="A1424" s="164" t="str">
        <f t="shared" si="22"/>
        <v>MenabeMiandrivazoBemahatazana</v>
      </c>
      <c r="B1424" s="165" t="s">
        <v>3269</v>
      </c>
      <c r="C1424" s="165" t="s">
        <v>10325</v>
      </c>
      <c r="D1424" s="165" t="s">
        <v>3337</v>
      </c>
      <c r="E1424" s="165" t="s">
        <v>10366</v>
      </c>
      <c r="F1424" s="165" t="s">
        <v>1205</v>
      </c>
      <c r="G1424" s="165" t="s">
        <v>1809</v>
      </c>
      <c r="H1424" s="165" t="s">
        <v>10369</v>
      </c>
    </row>
    <row r="1425" spans="1:8" x14ac:dyDescent="0.25">
      <c r="A1425" s="164" t="str">
        <f t="shared" si="22"/>
        <v>MenabeMiandrivazoAmpanihy</v>
      </c>
      <c r="B1425" s="165" t="s">
        <v>3269</v>
      </c>
      <c r="C1425" s="165" t="s">
        <v>10325</v>
      </c>
      <c r="D1425" s="165" t="s">
        <v>3337</v>
      </c>
      <c r="E1425" s="165" t="s">
        <v>10366</v>
      </c>
      <c r="F1425" s="165" t="s">
        <v>1205</v>
      </c>
      <c r="G1425" s="165" t="s">
        <v>3298</v>
      </c>
      <c r="H1425" s="165" t="s">
        <v>10370</v>
      </c>
    </row>
    <row r="1426" spans="1:8" x14ac:dyDescent="0.25">
      <c r="A1426" s="164" t="str">
        <f t="shared" si="22"/>
        <v>MenabeMiandrivazoAnosimena</v>
      </c>
      <c r="B1426" s="165" t="s">
        <v>3269</v>
      </c>
      <c r="C1426" s="165" t="s">
        <v>10325</v>
      </c>
      <c r="D1426" s="165" t="s">
        <v>3337</v>
      </c>
      <c r="E1426" s="165" t="s">
        <v>10366</v>
      </c>
      <c r="F1426" s="165" t="s">
        <v>1205</v>
      </c>
      <c r="G1426" s="165" t="s">
        <v>3343</v>
      </c>
      <c r="H1426" s="165" t="s">
        <v>10371</v>
      </c>
    </row>
    <row r="1427" spans="1:8" x14ac:dyDescent="0.25">
      <c r="A1427" s="164" t="str">
        <f t="shared" si="22"/>
        <v>MenabeMiandrivazoManandaza</v>
      </c>
      <c r="B1427" s="165" t="s">
        <v>3269</v>
      </c>
      <c r="C1427" s="165" t="s">
        <v>10325</v>
      </c>
      <c r="D1427" s="165" t="s">
        <v>3337</v>
      </c>
      <c r="E1427" s="165" t="s">
        <v>10366</v>
      </c>
      <c r="F1427" s="165" t="s">
        <v>1205</v>
      </c>
      <c r="G1427" s="165" t="s">
        <v>3345</v>
      </c>
      <c r="H1427" s="165" t="s">
        <v>10372</v>
      </c>
    </row>
    <row r="1428" spans="1:8" x14ac:dyDescent="0.25">
      <c r="A1428" s="164" t="str">
        <f t="shared" si="22"/>
        <v>MenabeMiandrivazoAnkotrofotsy</v>
      </c>
      <c r="B1428" s="165" t="s">
        <v>3269</v>
      </c>
      <c r="C1428" s="165" t="s">
        <v>10325</v>
      </c>
      <c r="D1428" s="165" t="s">
        <v>3337</v>
      </c>
      <c r="E1428" s="165" t="s">
        <v>10366</v>
      </c>
      <c r="F1428" s="165" t="s">
        <v>1205</v>
      </c>
      <c r="G1428" s="165" t="s">
        <v>3347</v>
      </c>
      <c r="H1428" s="165" t="s">
        <v>10373</v>
      </c>
    </row>
    <row r="1429" spans="1:8" x14ac:dyDescent="0.25">
      <c r="A1429" s="164" t="str">
        <f t="shared" si="22"/>
        <v>MenabeMiandrivazoIsalo</v>
      </c>
      <c r="B1429" s="165" t="s">
        <v>3269</v>
      </c>
      <c r="C1429" s="165" t="s">
        <v>10325</v>
      </c>
      <c r="D1429" s="165" t="s">
        <v>3337</v>
      </c>
      <c r="E1429" s="165" t="s">
        <v>10366</v>
      </c>
      <c r="F1429" s="165" t="s">
        <v>1205</v>
      </c>
      <c r="G1429" s="165" t="s">
        <v>3349</v>
      </c>
      <c r="H1429" s="165" t="s">
        <v>10374</v>
      </c>
    </row>
    <row r="1430" spans="1:8" x14ac:dyDescent="0.25">
      <c r="A1430" s="164" t="str">
        <f t="shared" si="22"/>
        <v>MenabeMiandrivazoAmbatolahy</v>
      </c>
      <c r="B1430" s="165" t="s">
        <v>3269</v>
      </c>
      <c r="C1430" s="165" t="s">
        <v>10325</v>
      </c>
      <c r="D1430" s="165" t="s">
        <v>3337</v>
      </c>
      <c r="E1430" s="165" t="s">
        <v>10366</v>
      </c>
      <c r="F1430" s="165" t="s">
        <v>1205</v>
      </c>
      <c r="G1430" s="165" t="s">
        <v>1122</v>
      </c>
      <c r="H1430" s="165" t="s">
        <v>10375</v>
      </c>
    </row>
    <row r="1431" spans="1:8" x14ac:dyDescent="0.25">
      <c r="A1431" s="164" t="str">
        <f t="shared" si="22"/>
        <v>MenabeMiandrivazoManambina</v>
      </c>
      <c r="B1431" s="165" t="s">
        <v>3269</v>
      </c>
      <c r="C1431" s="165" t="s">
        <v>10325</v>
      </c>
      <c r="D1431" s="165" t="s">
        <v>3337</v>
      </c>
      <c r="E1431" s="165" t="s">
        <v>10366</v>
      </c>
      <c r="F1431" s="165" t="s">
        <v>1205</v>
      </c>
      <c r="G1431" s="165" t="s">
        <v>3352</v>
      </c>
      <c r="H1431" s="165" t="s">
        <v>10376</v>
      </c>
    </row>
    <row r="1432" spans="1:8" x14ac:dyDescent="0.25">
      <c r="A1432" s="164" t="str">
        <f t="shared" si="22"/>
        <v>MenabeMiandrivazoItondy</v>
      </c>
      <c r="B1432" s="165" t="s">
        <v>3269</v>
      </c>
      <c r="C1432" s="165" t="s">
        <v>10325</v>
      </c>
      <c r="D1432" s="165" t="s">
        <v>3337</v>
      </c>
      <c r="E1432" s="165" t="s">
        <v>10366</v>
      </c>
      <c r="F1432" s="165" t="s">
        <v>1205</v>
      </c>
      <c r="G1432" s="165" t="s">
        <v>3354</v>
      </c>
      <c r="H1432" s="165" t="s">
        <v>10377</v>
      </c>
    </row>
    <row r="1433" spans="1:8" x14ac:dyDescent="0.25">
      <c r="A1433" s="164" t="str">
        <f t="shared" si="22"/>
        <v>MenabeMiandrivazoAnkavandra</v>
      </c>
      <c r="B1433" s="165" t="s">
        <v>3269</v>
      </c>
      <c r="C1433" s="165" t="s">
        <v>10325</v>
      </c>
      <c r="D1433" s="165" t="s">
        <v>3337</v>
      </c>
      <c r="E1433" s="165" t="s">
        <v>10366</v>
      </c>
      <c r="F1433" s="165" t="s">
        <v>1205</v>
      </c>
      <c r="G1433" s="165" t="s">
        <v>3356</v>
      </c>
      <c r="H1433" s="165" t="s">
        <v>10378</v>
      </c>
    </row>
    <row r="1434" spans="1:8" x14ac:dyDescent="0.25">
      <c r="A1434" s="164" t="str">
        <f t="shared" si="22"/>
        <v>MenabeMiandrivazoSoaloka</v>
      </c>
      <c r="B1434" s="165" t="s">
        <v>3269</v>
      </c>
      <c r="C1434" s="165" t="s">
        <v>10325</v>
      </c>
      <c r="D1434" s="165" t="s">
        <v>3337</v>
      </c>
      <c r="E1434" s="165" t="s">
        <v>10366</v>
      </c>
      <c r="F1434" s="165" t="s">
        <v>1205</v>
      </c>
      <c r="G1434" s="165" t="s">
        <v>3358</v>
      </c>
      <c r="H1434" s="165" t="s">
        <v>10379</v>
      </c>
    </row>
    <row r="1435" spans="1:8" x14ac:dyDescent="0.25">
      <c r="A1435" s="164" t="str">
        <f t="shared" si="22"/>
        <v>MenabeMiandrivazoBetsipolitra</v>
      </c>
      <c r="B1435" s="165" t="s">
        <v>3269</v>
      </c>
      <c r="C1435" s="165" t="s">
        <v>10325</v>
      </c>
      <c r="D1435" s="165" t="s">
        <v>3337</v>
      </c>
      <c r="E1435" s="165" t="s">
        <v>10366</v>
      </c>
      <c r="F1435" s="165" t="s">
        <v>1205</v>
      </c>
      <c r="G1435" s="165" t="s">
        <v>3360</v>
      </c>
      <c r="H1435" s="165" t="s">
        <v>10380</v>
      </c>
    </row>
    <row r="1436" spans="1:8" x14ac:dyDescent="0.25">
      <c r="A1436" s="164" t="str">
        <f t="shared" si="22"/>
        <v>MenabeMiandrivazoAnkondromena</v>
      </c>
      <c r="B1436" s="165" t="s">
        <v>3269</v>
      </c>
      <c r="C1436" s="165" t="s">
        <v>10325</v>
      </c>
      <c r="D1436" s="165" t="s">
        <v>3337</v>
      </c>
      <c r="E1436" s="165" t="s">
        <v>10366</v>
      </c>
      <c r="F1436" s="165" t="s">
        <v>1205</v>
      </c>
      <c r="G1436" s="165" t="s">
        <v>3362</v>
      </c>
      <c r="H1436" s="165" t="s">
        <v>10381</v>
      </c>
    </row>
    <row r="1437" spans="1:8" x14ac:dyDescent="0.25">
      <c r="A1437" s="164" t="str">
        <f t="shared" si="22"/>
        <v>DianaAntsiranana IIRamena</v>
      </c>
      <c r="B1437" s="165" t="s">
        <v>3365</v>
      </c>
      <c r="C1437" s="165" t="s">
        <v>10382</v>
      </c>
      <c r="D1437" s="165" t="s">
        <v>3367</v>
      </c>
      <c r="E1437" s="165" t="s">
        <v>10383</v>
      </c>
      <c r="F1437" s="165" t="s">
        <v>1205</v>
      </c>
      <c r="G1437" s="165" t="s">
        <v>3368</v>
      </c>
      <c r="H1437" s="165" t="s">
        <v>10384</v>
      </c>
    </row>
    <row r="1438" spans="1:8" x14ac:dyDescent="0.25">
      <c r="A1438" s="164" t="str">
        <f t="shared" si="22"/>
        <v>DianaAntsiranana IISakaramy</v>
      </c>
      <c r="B1438" s="165" t="s">
        <v>3365</v>
      </c>
      <c r="C1438" s="165" t="s">
        <v>10382</v>
      </c>
      <c r="D1438" s="165" t="s">
        <v>3367</v>
      </c>
      <c r="E1438" s="165" t="s">
        <v>10383</v>
      </c>
      <c r="F1438" s="165" t="s">
        <v>1205</v>
      </c>
      <c r="G1438" s="165" t="s">
        <v>3370</v>
      </c>
      <c r="H1438" s="165" t="s">
        <v>10385</v>
      </c>
    </row>
    <row r="1439" spans="1:8" x14ac:dyDescent="0.25">
      <c r="A1439" s="164" t="str">
        <f t="shared" si="22"/>
        <v>DianaAntsiranana IIAntanamitarana</v>
      </c>
      <c r="B1439" s="165" t="s">
        <v>3365</v>
      </c>
      <c r="C1439" s="165" t="s">
        <v>10382</v>
      </c>
      <c r="D1439" s="165" t="s">
        <v>3367</v>
      </c>
      <c r="E1439" s="165" t="s">
        <v>10383</v>
      </c>
      <c r="F1439" s="165" t="s">
        <v>1205</v>
      </c>
      <c r="G1439" s="165" t="s">
        <v>3372</v>
      </c>
      <c r="H1439" s="165" t="s">
        <v>10386</v>
      </c>
    </row>
    <row r="1440" spans="1:8" x14ac:dyDescent="0.25">
      <c r="A1440" s="164" t="str">
        <f t="shared" si="22"/>
        <v>DianaAntsiranana IIJoffre Ville</v>
      </c>
      <c r="B1440" s="165" t="s">
        <v>3365</v>
      </c>
      <c r="C1440" s="165" t="s">
        <v>10382</v>
      </c>
      <c r="D1440" s="165" t="s">
        <v>3367</v>
      </c>
      <c r="E1440" s="165" t="s">
        <v>10383</v>
      </c>
      <c r="F1440" s="165" t="s">
        <v>1205</v>
      </c>
      <c r="G1440" s="165" t="s">
        <v>3374</v>
      </c>
      <c r="H1440" s="165" t="s">
        <v>10387</v>
      </c>
    </row>
    <row r="1441" spans="1:8" x14ac:dyDescent="0.25">
      <c r="A1441" s="164" t="str">
        <f t="shared" si="22"/>
        <v>DianaAntsiranana IIAntsahampano</v>
      </c>
      <c r="B1441" s="165" t="s">
        <v>3365</v>
      </c>
      <c r="C1441" s="165" t="s">
        <v>10382</v>
      </c>
      <c r="D1441" s="165" t="s">
        <v>3367</v>
      </c>
      <c r="E1441" s="165" t="s">
        <v>10383</v>
      </c>
      <c r="F1441" s="165" t="s">
        <v>1205</v>
      </c>
      <c r="G1441" s="165" t="s">
        <v>3376</v>
      </c>
      <c r="H1441" s="165" t="s">
        <v>10388</v>
      </c>
    </row>
    <row r="1442" spans="1:8" x14ac:dyDescent="0.25">
      <c r="A1442" s="164" t="str">
        <f t="shared" si="22"/>
        <v>DianaAntsiranana IIMahavanona</v>
      </c>
      <c r="B1442" s="165" t="s">
        <v>3365</v>
      </c>
      <c r="C1442" s="165" t="s">
        <v>10382</v>
      </c>
      <c r="D1442" s="165" t="s">
        <v>3367</v>
      </c>
      <c r="E1442" s="165" t="s">
        <v>10383</v>
      </c>
      <c r="F1442" s="165" t="s">
        <v>1205</v>
      </c>
      <c r="G1442" s="165" t="s">
        <v>3378</v>
      </c>
      <c r="H1442" s="165" t="s">
        <v>10389</v>
      </c>
    </row>
    <row r="1443" spans="1:8" x14ac:dyDescent="0.25">
      <c r="A1443" s="164" t="str">
        <f t="shared" si="22"/>
        <v>DianaAntsiranana IIMangaoka</v>
      </c>
      <c r="B1443" s="165" t="s">
        <v>3365</v>
      </c>
      <c r="C1443" s="165" t="s">
        <v>10382</v>
      </c>
      <c r="D1443" s="165" t="s">
        <v>3367</v>
      </c>
      <c r="E1443" s="165" t="s">
        <v>10383</v>
      </c>
      <c r="F1443" s="165" t="s">
        <v>1205</v>
      </c>
      <c r="G1443" s="165" t="s">
        <v>3380</v>
      </c>
      <c r="H1443" s="165" t="s">
        <v>10390</v>
      </c>
    </row>
    <row r="1444" spans="1:8" x14ac:dyDescent="0.25">
      <c r="A1444" s="164" t="str">
        <f t="shared" si="22"/>
        <v>DianaAntsiranana IIAndrafiabe</v>
      </c>
      <c r="B1444" s="165" t="s">
        <v>3365</v>
      </c>
      <c r="C1444" s="165" t="s">
        <v>10382</v>
      </c>
      <c r="D1444" s="165" t="s">
        <v>3367</v>
      </c>
      <c r="E1444" s="165" t="s">
        <v>10383</v>
      </c>
      <c r="F1444" s="165" t="s">
        <v>1205</v>
      </c>
      <c r="G1444" s="165" t="s">
        <v>3382</v>
      </c>
      <c r="H1444" s="165" t="s">
        <v>10391</v>
      </c>
    </row>
    <row r="1445" spans="1:8" x14ac:dyDescent="0.25">
      <c r="A1445" s="164" t="str">
        <f t="shared" si="22"/>
        <v>DianaAntsiranana IIAnketrakabe</v>
      </c>
      <c r="B1445" s="165" t="s">
        <v>3365</v>
      </c>
      <c r="C1445" s="165" t="s">
        <v>10382</v>
      </c>
      <c r="D1445" s="165" t="s">
        <v>3367</v>
      </c>
      <c r="E1445" s="165" t="s">
        <v>10383</v>
      </c>
      <c r="F1445" s="165" t="s">
        <v>1205</v>
      </c>
      <c r="G1445" s="165" t="s">
        <v>3384</v>
      </c>
      <c r="H1445" s="165" t="s">
        <v>10392</v>
      </c>
    </row>
    <row r="1446" spans="1:8" x14ac:dyDescent="0.25">
      <c r="A1446" s="164" t="str">
        <f t="shared" si="22"/>
        <v>DianaAntsiranana IISadjoavato</v>
      </c>
      <c r="B1446" s="165" t="s">
        <v>3365</v>
      </c>
      <c r="C1446" s="165" t="s">
        <v>10382</v>
      </c>
      <c r="D1446" s="165" t="s">
        <v>3367</v>
      </c>
      <c r="E1446" s="165" t="s">
        <v>10383</v>
      </c>
      <c r="F1446" s="165" t="s">
        <v>1205</v>
      </c>
      <c r="G1446" s="165" t="s">
        <v>3386</v>
      </c>
      <c r="H1446" s="165" t="s">
        <v>10393</v>
      </c>
    </row>
    <row r="1447" spans="1:8" x14ac:dyDescent="0.25">
      <c r="A1447" s="164" t="str">
        <f t="shared" si="22"/>
        <v>DianaAntsiranana IIAntsalaka</v>
      </c>
      <c r="B1447" s="165" t="s">
        <v>3365</v>
      </c>
      <c r="C1447" s="165" t="s">
        <v>10382</v>
      </c>
      <c r="D1447" s="165" t="s">
        <v>3367</v>
      </c>
      <c r="E1447" s="165" t="s">
        <v>10383</v>
      </c>
      <c r="F1447" s="165" t="s">
        <v>1205</v>
      </c>
      <c r="G1447" s="165" t="s">
        <v>3388</v>
      </c>
      <c r="H1447" s="165" t="s">
        <v>10394</v>
      </c>
    </row>
    <row r="1448" spans="1:8" x14ac:dyDescent="0.25">
      <c r="A1448" s="164" t="str">
        <f t="shared" si="22"/>
        <v>DianaAntsiranana IIAndranovondronina</v>
      </c>
      <c r="B1448" s="165" t="s">
        <v>3365</v>
      </c>
      <c r="C1448" s="165" t="s">
        <v>10382</v>
      </c>
      <c r="D1448" s="165" t="s">
        <v>3367</v>
      </c>
      <c r="E1448" s="165" t="s">
        <v>10383</v>
      </c>
      <c r="F1448" s="165" t="s">
        <v>1205</v>
      </c>
      <c r="G1448" s="165" t="s">
        <v>3390</v>
      </c>
      <c r="H1448" s="165" t="s">
        <v>10395</v>
      </c>
    </row>
    <row r="1449" spans="1:8" x14ac:dyDescent="0.25">
      <c r="A1449" s="164" t="str">
        <f t="shared" si="22"/>
        <v>DianaAntsiranana IIAndranofanjava</v>
      </c>
      <c r="B1449" s="165" t="s">
        <v>3365</v>
      </c>
      <c r="C1449" s="165" t="s">
        <v>10382</v>
      </c>
      <c r="D1449" s="165" t="s">
        <v>3367</v>
      </c>
      <c r="E1449" s="165" t="s">
        <v>10383</v>
      </c>
      <c r="F1449" s="165" t="s">
        <v>1205</v>
      </c>
      <c r="G1449" s="165" t="s">
        <v>3392</v>
      </c>
      <c r="H1449" s="165" t="s">
        <v>10396</v>
      </c>
    </row>
    <row r="1450" spans="1:8" x14ac:dyDescent="0.25">
      <c r="A1450" s="164" t="str">
        <f t="shared" si="22"/>
        <v>DianaAntsiranana IIMahalina</v>
      </c>
      <c r="B1450" s="165" t="s">
        <v>3365</v>
      </c>
      <c r="C1450" s="165" t="s">
        <v>10382</v>
      </c>
      <c r="D1450" s="165" t="s">
        <v>3367</v>
      </c>
      <c r="E1450" s="165" t="s">
        <v>10383</v>
      </c>
      <c r="F1450" s="165" t="s">
        <v>1205</v>
      </c>
      <c r="G1450" s="165" t="s">
        <v>3394</v>
      </c>
      <c r="H1450" s="165" t="s">
        <v>10397</v>
      </c>
    </row>
    <row r="1451" spans="1:8" x14ac:dyDescent="0.25">
      <c r="A1451" s="164" t="str">
        <f t="shared" si="22"/>
        <v>DianaAntsiranana IIAnkarongana</v>
      </c>
      <c r="B1451" s="165" t="s">
        <v>3365</v>
      </c>
      <c r="C1451" s="165" t="s">
        <v>10382</v>
      </c>
      <c r="D1451" s="165" t="s">
        <v>3367</v>
      </c>
      <c r="E1451" s="165" t="s">
        <v>10383</v>
      </c>
      <c r="F1451" s="165" t="s">
        <v>1205</v>
      </c>
      <c r="G1451" s="165" t="s">
        <v>2773</v>
      </c>
      <c r="H1451" s="165" t="s">
        <v>10398</v>
      </c>
    </row>
    <row r="1452" spans="1:8" x14ac:dyDescent="0.25">
      <c r="A1452" s="164" t="str">
        <f t="shared" si="22"/>
        <v>DianaAntsiranana IIAnivorano Nord</v>
      </c>
      <c r="B1452" s="165" t="s">
        <v>3365</v>
      </c>
      <c r="C1452" s="165" t="s">
        <v>10382</v>
      </c>
      <c r="D1452" s="165" t="s">
        <v>3367</v>
      </c>
      <c r="E1452" s="165" t="s">
        <v>10383</v>
      </c>
      <c r="F1452" s="165" t="s">
        <v>1205</v>
      </c>
      <c r="G1452" s="165" t="s">
        <v>3397</v>
      </c>
      <c r="H1452" s="165" t="s">
        <v>10399</v>
      </c>
    </row>
    <row r="1453" spans="1:8" x14ac:dyDescent="0.25">
      <c r="A1453" s="164" t="str">
        <f t="shared" si="22"/>
        <v>DianaAntsiranana IIAntsoha</v>
      </c>
      <c r="B1453" s="165" t="s">
        <v>3365</v>
      </c>
      <c r="C1453" s="165" t="s">
        <v>10382</v>
      </c>
      <c r="D1453" s="165" t="s">
        <v>3367</v>
      </c>
      <c r="E1453" s="165" t="s">
        <v>10383</v>
      </c>
      <c r="F1453" s="165" t="s">
        <v>1205</v>
      </c>
      <c r="G1453" s="165" t="s">
        <v>1132</v>
      </c>
      <c r="H1453" s="165" t="s">
        <v>10400</v>
      </c>
    </row>
    <row r="1454" spans="1:8" x14ac:dyDescent="0.25">
      <c r="A1454" s="164" t="str">
        <f t="shared" si="22"/>
        <v>DianaAntsiranana IIBobasakoa</v>
      </c>
      <c r="B1454" s="165" t="s">
        <v>3365</v>
      </c>
      <c r="C1454" s="165" t="s">
        <v>10382</v>
      </c>
      <c r="D1454" s="165" t="s">
        <v>3367</v>
      </c>
      <c r="E1454" s="165" t="s">
        <v>10383</v>
      </c>
      <c r="F1454" s="165" t="s">
        <v>1205</v>
      </c>
      <c r="G1454" s="165" t="s">
        <v>3400</v>
      </c>
      <c r="H1454" s="165" t="s">
        <v>10401</v>
      </c>
    </row>
    <row r="1455" spans="1:8" x14ac:dyDescent="0.25">
      <c r="A1455" s="164" t="str">
        <f t="shared" si="22"/>
        <v>DianaAntsiranana IIAmbondrona</v>
      </c>
      <c r="B1455" s="165" t="s">
        <v>3365</v>
      </c>
      <c r="C1455" s="165" t="s">
        <v>10382</v>
      </c>
      <c r="D1455" s="165" t="s">
        <v>3367</v>
      </c>
      <c r="E1455" s="165" t="s">
        <v>10383</v>
      </c>
      <c r="F1455" s="165" t="s">
        <v>1205</v>
      </c>
      <c r="G1455" s="165" t="s">
        <v>1083</v>
      </c>
      <c r="H1455" s="165" t="s">
        <v>10402</v>
      </c>
    </row>
    <row r="1456" spans="1:8" x14ac:dyDescent="0.25">
      <c r="A1456" s="164" t="str">
        <f t="shared" si="22"/>
        <v>DianaAntsiranana IIBobakilandy</v>
      </c>
      <c r="B1456" s="165" t="s">
        <v>3365</v>
      </c>
      <c r="C1456" s="165" t="s">
        <v>10382</v>
      </c>
      <c r="D1456" s="165" t="s">
        <v>3367</v>
      </c>
      <c r="E1456" s="165" t="s">
        <v>10383</v>
      </c>
      <c r="F1456" s="165" t="s">
        <v>1205</v>
      </c>
      <c r="G1456" s="165" t="s">
        <v>3403</v>
      </c>
      <c r="H1456" s="165" t="s">
        <v>10403</v>
      </c>
    </row>
    <row r="1457" spans="1:8" x14ac:dyDescent="0.25">
      <c r="A1457" s="164" t="str">
        <f t="shared" si="22"/>
        <v>DianaAntsiranana IIMosorolava</v>
      </c>
      <c r="B1457" s="165" t="s">
        <v>3365</v>
      </c>
      <c r="C1457" s="165" t="s">
        <v>10382</v>
      </c>
      <c r="D1457" s="165" t="s">
        <v>3367</v>
      </c>
      <c r="E1457" s="165" t="s">
        <v>10383</v>
      </c>
      <c r="F1457" s="165" t="s">
        <v>1205</v>
      </c>
      <c r="G1457" s="165" t="s">
        <v>3405</v>
      </c>
      <c r="H1457" s="165" t="s">
        <v>10404</v>
      </c>
    </row>
    <row r="1458" spans="1:8" x14ac:dyDescent="0.25">
      <c r="A1458" s="164" t="str">
        <f t="shared" si="22"/>
        <v>DianaAntsiranana IDiego Suarez</v>
      </c>
      <c r="B1458" s="165" t="s">
        <v>3365</v>
      </c>
      <c r="C1458" s="165" t="s">
        <v>10382</v>
      </c>
      <c r="D1458" s="165" t="s">
        <v>3408</v>
      </c>
      <c r="E1458" s="165" t="s">
        <v>10405</v>
      </c>
      <c r="F1458" s="165" t="s">
        <v>1205</v>
      </c>
      <c r="G1458" s="165" t="s">
        <v>3409</v>
      </c>
      <c r="H1458" s="165" t="s">
        <v>10406</v>
      </c>
    </row>
    <row r="1459" spans="1:8" x14ac:dyDescent="0.25">
      <c r="A1459" s="164" t="str">
        <f t="shared" si="22"/>
        <v>DianaAmbilobeAmbilobe</v>
      </c>
      <c r="B1459" s="165" t="s">
        <v>3365</v>
      </c>
      <c r="C1459" s="165" t="s">
        <v>10382</v>
      </c>
      <c r="D1459" s="165" t="s">
        <v>3412</v>
      </c>
      <c r="E1459" s="165" t="s">
        <v>10407</v>
      </c>
      <c r="F1459" s="165" t="s">
        <v>1205</v>
      </c>
      <c r="G1459" s="165" t="s">
        <v>3412</v>
      </c>
      <c r="H1459" s="165" t="s">
        <v>10408</v>
      </c>
    </row>
    <row r="1460" spans="1:8" x14ac:dyDescent="0.25">
      <c r="A1460" s="164" t="str">
        <f t="shared" si="22"/>
        <v>DianaAmbilobeMantaly</v>
      </c>
      <c r="B1460" s="165" t="s">
        <v>3365</v>
      </c>
      <c r="C1460" s="165" t="s">
        <v>10382</v>
      </c>
      <c r="D1460" s="165" t="s">
        <v>3412</v>
      </c>
      <c r="E1460" s="165" t="s">
        <v>10407</v>
      </c>
      <c r="F1460" s="165" t="s">
        <v>1205</v>
      </c>
      <c r="G1460" s="165" t="s">
        <v>3414</v>
      </c>
      <c r="H1460" s="165" t="s">
        <v>10409</v>
      </c>
    </row>
    <row r="1461" spans="1:8" x14ac:dyDescent="0.25">
      <c r="A1461" s="164" t="str">
        <f t="shared" si="22"/>
        <v>DianaAmbilobeAmpondralava</v>
      </c>
      <c r="B1461" s="165" t="s">
        <v>3365</v>
      </c>
      <c r="C1461" s="165" t="s">
        <v>10382</v>
      </c>
      <c r="D1461" s="165" t="s">
        <v>3412</v>
      </c>
      <c r="E1461" s="165" t="s">
        <v>10407</v>
      </c>
      <c r="F1461" s="165" t="s">
        <v>1205</v>
      </c>
      <c r="G1461" s="165" t="s">
        <v>3416</v>
      </c>
      <c r="H1461" s="165" t="s">
        <v>10410</v>
      </c>
    </row>
    <row r="1462" spans="1:8" x14ac:dyDescent="0.25">
      <c r="A1462" s="164" t="str">
        <f t="shared" si="22"/>
        <v>DianaAmbilobeTanambao Marivorahona</v>
      </c>
      <c r="B1462" s="165" t="s">
        <v>3365</v>
      </c>
      <c r="C1462" s="165" t="s">
        <v>10382</v>
      </c>
      <c r="D1462" s="165" t="s">
        <v>3412</v>
      </c>
      <c r="E1462" s="165" t="s">
        <v>10407</v>
      </c>
      <c r="F1462" s="165" t="s">
        <v>1205</v>
      </c>
      <c r="G1462" s="165" t="s">
        <v>3418</v>
      </c>
      <c r="H1462" s="165" t="s">
        <v>10411</v>
      </c>
    </row>
    <row r="1463" spans="1:8" x14ac:dyDescent="0.25">
      <c r="A1463" s="164" t="str">
        <f t="shared" si="22"/>
        <v>DianaAmbilobeAmbakirano</v>
      </c>
      <c r="B1463" s="165" t="s">
        <v>3365</v>
      </c>
      <c r="C1463" s="165" t="s">
        <v>10382</v>
      </c>
      <c r="D1463" s="165" t="s">
        <v>3412</v>
      </c>
      <c r="E1463" s="165" t="s">
        <v>10407</v>
      </c>
      <c r="F1463" s="165" t="s">
        <v>1205</v>
      </c>
      <c r="G1463" s="165" t="s">
        <v>3420</v>
      </c>
      <c r="H1463" s="165" t="s">
        <v>10412</v>
      </c>
    </row>
    <row r="1464" spans="1:8" x14ac:dyDescent="0.25">
      <c r="A1464" s="164" t="str">
        <f t="shared" si="22"/>
        <v>DianaAmbilobeAmbatoben'anjavy</v>
      </c>
      <c r="B1464" s="165" t="s">
        <v>3365</v>
      </c>
      <c r="C1464" s="165" t="s">
        <v>10382</v>
      </c>
      <c r="D1464" s="165" t="s">
        <v>3412</v>
      </c>
      <c r="E1464" s="165" t="s">
        <v>10407</v>
      </c>
      <c r="F1464" s="165" t="s">
        <v>1205</v>
      </c>
      <c r="G1464" s="165" t="s">
        <v>3422</v>
      </c>
      <c r="H1464" s="165" t="s">
        <v>10413</v>
      </c>
    </row>
    <row r="1465" spans="1:8" x14ac:dyDescent="0.25">
      <c r="A1465" s="164" t="str">
        <f t="shared" si="22"/>
        <v>DianaAmbilobeAntsaravibe</v>
      </c>
      <c r="B1465" s="165" t="s">
        <v>3365</v>
      </c>
      <c r="C1465" s="165" t="s">
        <v>10382</v>
      </c>
      <c r="D1465" s="165" t="s">
        <v>3412</v>
      </c>
      <c r="E1465" s="165" t="s">
        <v>10407</v>
      </c>
      <c r="F1465" s="165" t="s">
        <v>1205</v>
      </c>
      <c r="G1465" s="165" t="s">
        <v>3424</v>
      </c>
      <c r="H1465" s="165" t="s">
        <v>10414</v>
      </c>
    </row>
    <row r="1466" spans="1:8" x14ac:dyDescent="0.25">
      <c r="A1466" s="164" t="str">
        <f t="shared" si="22"/>
        <v>DianaAmbilobeAntsohimbondrona</v>
      </c>
      <c r="B1466" s="165" t="s">
        <v>3365</v>
      </c>
      <c r="C1466" s="165" t="s">
        <v>10382</v>
      </c>
      <c r="D1466" s="165" t="s">
        <v>3412</v>
      </c>
      <c r="E1466" s="165" t="s">
        <v>10407</v>
      </c>
      <c r="F1466" s="165" t="s">
        <v>1205</v>
      </c>
      <c r="G1466" s="165" t="s">
        <v>3426</v>
      </c>
      <c r="H1466" s="165" t="s">
        <v>10415</v>
      </c>
    </row>
    <row r="1467" spans="1:8" x14ac:dyDescent="0.25">
      <c r="A1467" s="164" t="str">
        <f t="shared" si="22"/>
        <v>DianaAmbilobeAnjiabe Ambony</v>
      </c>
      <c r="B1467" s="165" t="s">
        <v>3365</v>
      </c>
      <c r="C1467" s="165" t="s">
        <v>10382</v>
      </c>
      <c r="D1467" s="165" t="s">
        <v>3412</v>
      </c>
      <c r="E1467" s="165" t="s">
        <v>10407</v>
      </c>
      <c r="F1467" s="165" t="s">
        <v>1205</v>
      </c>
      <c r="G1467" s="165" t="s">
        <v>3428</v>
      </c>
      <c r="H1467" s="165" t="s">
        <v>10416</v>
      </c>
    </row>
    <row r="1468" spans="1:8" x14ac:dyDescent="0.25">
      <c r="A1468" s="164" t="str">
        <f t="shared" si="22"/>
        <v>DianaAmbilobeAmbodibonara</v>
      </c>
      <c r="B1468" s="165" t="s">
        <v>3365</v>
      </c>
      <c r="C1468" s="165" t="s">
        <v>10382</v>
      </c>
      <c r="D1468" s="165" t="s">
        <v>3412</v>
      </c>
      <c r="E1468" s="165" t="s">
        <v>10407</v>
      </c>
      <c r="F1468" s="165" t="s">
        <v>1205</v>
      </c>
      <c r="G1468" s="165" t="s">
        <v>1001</v>
      </c>
      <c r="H1468" s="165" t="s">
        <v>10417</v>
      </c>
    </row>
    <row r="1469" spans="1:8" x14ac:dyDescent="0.25">
      <c r="A1469" s="164" t="str">
        <f t="shared" si="22"/>
        <v>DianaAmbilobeBeramanja</v>
      </c>
      <c r="B1469" s="165" t="s">
        <v>3365</v>
      </c>
      <c r="C1469" s="165" t="s">
        <v>10382</v>
      </c>
      <c r="D1469" s="165" t="s">
        <v>3412</v>
      </c>
      <c r="E1469" s="165" t="s">
        <v>10407</v>
      </c>
      <c r="F1469" s="165" t="s">
        <v>1205</v>
      </c>
      <c r="G1469" s="165" t="s">
        <v>3431</v>
      </c>
      <c r="H1469" s="165" t="s">
        <v>10418</v>
      </c>
    </row>
    <row r="1470" spans="1:8" x14ac:dyDescent="0.25">
      <c r="A1470" s="164" t="str">
        <f t="shared" si="22"/>
        <v>DianaAmbilobeBetsiaka</v>
      </c>
      <c r="B1470" s="165" t="s">
        <v>3365</v>
      </c>
      <c r="C1470" s="165" t="s">
        <v>10382</v>
      </c>
      <c r="D1470" s="165" t="s">
        <v>3412</v>
      </c>
      <c r="E1470" s="165" t="s">
        <v>10407</v>
      </c>
      <c r="F1470" s="165" t="s">
        <v>1205</v>
      </c>
      <c r="G1470" s="165" t="s">
        <v>3433</v>
      </c>
      <c r="H1470" s="165" t="s">
        <v>10419</v>
      </c>
    </row>
    <row r="1471" spans="1:8" x14ac:dyDescent="0.25">
      <c r="A1471" s="164" t="str">
        <f t="shared" si="22"/>
        <v>DianaAmbilobeAmbarakaraka</v>
      </c>
      <c r="B1471" s="165" t="s">
        <v>3365</v>
      </c>
      <c r="C1471" s="165" t="s">
        <v>10382</v>
      </c>
      <c r="D1471" s="165" t="s">
        <v>3412</v>
      </c>
      <c r="E1471" s="165" t="s">
        <v>10407</v>
      </c>
      <c r="F1471" s="165" t="s">
        <v>1205</v>
      </c>
      <c r="G1471" s="165" t="s">
        <v>3435</v>
      </c>
      <c r="H1471" s="165" t="s">
        <v>10420</v>
      </c>
    </row>
    <row r="1472" spans="1:8" x14ac:dyDescent="0.25">
      <c r="A1472" s="164" t="str">
        <f t="shared" si="22"/>
        <v>DianaAmbilobeAnaborano Ifasy</v>
      </c>
      <c r="B1472" s="165" t="s">
        <v>3365</v>
      </c>
      <c r="C1472" s="165" t="s">
        <v>10382</v>
      </c>
      <c r="D1472" s="165" t="s">
        <v>3412</v>
      </c>
      <c r="E1472" s="165" t="s">
        <v>10407</v>
      </c>
      <c r="F1472" s="165" t="s">
        <v>1205</v>
      </c>
      <c r="G1472" s="165" t="s">
        <v>3437</v>
      </c>
      <c r="H1472" s="165" t="s">
        <v>10421</v>
      </c>
    </row>
    <row r="1473" spans="1:8" x14ac:dyDescent="0.25">
      <c r="A1473" s="164" t="str">
        <f t="shared" si="22"/>
        <v>DianaAmbilobeManambato</v>
      </c>
      <c r="B1473" s="165" t="s">
        <v>3365</v>
      </c>
      <c r="C1473" s="165" t="s">
        <v>10382</v>
      </c>
      <c r="D1473" s="165" t="s">
        <v>3412</v>
      </c>
      <c r="E1473" s="165" t="s">
        <v>10407</v>
      </c>
      <c r="F1473" s="165" t="s">
        <v>1205</v>
      </c>
      <c r="G1473" s="165" t="s">
        <v>3439</v>
      </c>
      <c r="H1473" s="165" t="s">
        <v>10422</v>
      </c>
    </row>
    <row r="1474" spans="1:8" x14ac:dyDescent="0.25">
      <c r="A1474" s="164" t="str">
        <f t="shared" si="22"/>
        <v>DianaNosy-BeHell-Ville</v>
      </c>
      <c r="B1474" s="165" t="s">
        <v>3365</v>
      </c>
      <c r="C1474" s="165" t="s">
        <v>10382</v>
      </c>
      <c r="D1474" s="165" t="s">
        <v>3442</v>
      </c>
      <c r="E1474" s="165" t="s">
        <v>10423</v>
      </c>
      <c r="F1474" s="165" t="s">
        <v>1205</v>
      </c>
      <c r="G1474" s="165" t="s">
        <v>3443</v>
      </c>
      <c r="H1474" s="165" t="s">
        <v>10424</v>
      </c>
    </row>
    <row r="1475" spans="1:8" x14ac:dyDescent="0.25">
      <c r="A1475" s="164" t="str">
        <f t="shared" ref="A1475:A1538" si="23">B1475&amp;D1475&amp;G1475</f>
        <v>DianaNosy-BeAmpangorina</v>
      </c>
      <c r="B1475" s="165" t="s">
        <v>3365</v>
      </c>
      <c r="C1475" s="165" t="s">
        <v>10382</v>
      </c>
      <c r="D1475" s="165" t="s">
        <v>3442</v>
      </c>
      <c r="E1475" s="165" t="s">
        <v>10423</v>
      </c>
      <c r="F1475" s="165" t="s">
        <v>1205</v>
      </c>
      <c r="G1475" s="165" t="s">
        <v>3445</v>
      </c>
      <c r="H1475" s="165" t="s">
        <v>10425</v>
      </c>
    </row>
    <row r="1476" spans="1:8" x14ac:dyDescent="0.25">
      <c r="A1476" s="164" t="str">
        <f t="shared" si="23"/>
        <v>DianaNosy-BeAmbatozavavy</v>
      </c>
      <c r="B1476" s="165" t="s">
        <v>3365</v>
      </c>
      <c r="C1476" s="165" t="s">
        <v>10382</v>
      </c>
      <c r="D1476" s="165" t="s">
        <v>3442</v>
      </c>
      <c r="E1476" s="165" t="s">
        <v>10423</v>
      </c>
      <c r="F1476" s="165" t="s">
        <v>1205</v>
      </c>
      <c r="G1476" s="165" t="s">
        <v>3447</v>
      </c>
      <c r="H1476" s="165" t="s">
        <v>10426</v>
      </c>
    </row>
    <row r="1477" spans="1:8" x14ac:dyDescent="0.25">
      <c r="A1477" s="164" t="str">
        <f t="shared" si="23"/>
        <v>DianaNosy-BeBemanondrobe</v>
      </c>
      <c r="B1477" s="165" t="s">
        <v>3365</v>
      </c>
      <c r="C1477" s="165" t="s">
        <v>10382</v>
      </c>
      <c r="D1477" s="165" t="s">
        <v>3442</v>
      </c>
      <c r="E1477" s="165" t="s">
        <v>10423</v>
      </c>
      <c r="F1477" s="165" t="s">
        <v>1205</v>
      </c>
      <c r="G1477" s="165" t="s">
        <v>3449</v>
      </c>
      <c r="H1477" s="165" t="s">
        <v>10427</v>
      </c>
    </row>
    <row r="1478" spans="1:8" x14ac:dyDescent="0.25">
      <c r="A1478" s="164" t="str">
        <f t="shared" si="23"/>
        <v>DianaNosy-BeDzamandzar</v>
      </c>
      <c r="B1478" s="165" t="s">
        <v>3365</v>
      </c>
      <c r="C1478" s="165" t="s">
        <v>10382</v>
      </c>
      <c r="D1478" s="165" t="s">
        <v>3442</v>
      </c>
      <c r="E1478" s="165" t="s">
        <v>10423</v>
      </c>
      <c r="F1478" s="165" t="s">
        <v>1205</v>
      </c>
      <c r="G1478" s="165" t="s">
        <v>3451</v>
      </c>
      <c r="H1478" s="165" t="s">
        <v>10428</v>
      </c>
    </row>
    <row r="1479" spans="1:8" x14ac:dyDescent="0.25">
      <c r="A1479" s="164" t="str">
        <f t="shared" si="23"/>
        <v>DianaAmbanjaAmbanja</v>
      </c>
      <c r="B1479" s="165" t="s">
        <v>3365</v>
      </c>
      <c r="C1479" s="165" t="s">
        <v>10382</v>
      </c>
      <c r="D1479" s="165" t="s">
        <v>3454</v>
      </c>
      <c r="E1479" s="165" t="s">
        <v>10429</v>
      </c>
      <c r="F1479" s="165" t="s">
        <v>1205</v>
      </c>
      <c r="G1479" s="165" t="s">
        <v>3454</v>
      </c>
      <c r="H1479" s="165" t="s">
        <v>10430</v>
      </c>
    </row>
    <row r="1480" spans="1:8" x14ac:dyDescent="0.25">
      <c r="A1480" s="164" t="str">
        <f t="shared" si="23"/>
        <v>DianaAmbanjaBenavony</v>
      </c>
      <c r="B1480" s="165" t="s">
        <v>3365</v>
      </c>
      <c r="C1480" s="165" t="s">
        <v>10382</v>
      </c>
      <c r="D1480" s="165" t="s">
        <v>3454</v>
      </c>
      <c r="E1480" s="165" t="s">
        <v>10429</v>
      </c>
      <c r="F1480" s="165" t="s">
        <v>1205</v>
      </c>
      <c r="G1480" s="165" t="s">
        <v>3456</v>
      </c>
      <c r="H1480" s="165" t="s">
        <v>10431</v>
      </c>
    </row>
    <row r="1481" spans="1:8" x14ac:dyDescent="0.25">
      <c r="A1481" s="164" t="str">
        <f t="shared" si="23"/>
        <v>DianaAmbanjaAmbohimena</v>
      </c>
      <c r="B1481" s="165" t="s">
        <v>3365</v>
      </c>
      <c r="C1481" s="165" t="s">
        <v>10382</v>
      </c>
      <c r="D1481" s="165" t="s">
        <v>3454</v>
      </c>
      <c r="E1481" s="165" t="s">
        <v>10429</v>
      </c>
      <c r="F1481" s="165" t="s">
        <v>1205</v>
      </c>
      <c r="G1481" s="165" t="s">
        <v>3458</v>
      </c>
      <c r="H1481" s="165" t="s">
        <v>10432</v>
      </c>
    </row>
    <row r="1482" spans="1:8" x14ac:dyDescent="0.25">
      <c r="A1482" s="164" t="str">
        <f t="shared" si="23"/>
        <v>DianaAmbanjaAntsatsaka</v>
      </c>
      <c r="B1482" s="165" t="s">
        <v>3365</v>
      </c>
      <c r="C1482" s="165" t="s">
        <v>10382</v>
      </c>
      <c r="D1482" s="165" t="s">
        <v>3454</v>
      </c>
      <c r="E1482" s="165" t="s">
        <v>10429</v>
      </c>
      <c r="F1482" s="165" t="s">
        <v>1205</v>
      </c>
      <c r="G1482" s="165" t="s">
        <v>3460</v>
      </c>
      <c r="H1482" s="165" t="s">
        <v>10433</v>
      </c>
    </row>
    <row r="1483" spans="1:8" x14ac:dyDescent="0.25">
      <c r="A1483" s="164" t="str">
        <f t="shared" si="23"/>
        <v>DianaAmbanjaAntranokarany</v>
      </c>
      <c r="B1483" s="165" t="s">
        <v>3365</v>
      </c>
      <c r="C1483" s="165" t="s">
        <v>10382</v>
      </c>
      <c r="D1483" s="165" t="s">
        <v>3454</v>
      </c>
      <c r="E1483" s="165" t="s">
        <v>10429</v>
      </c>
      <c r="F1483" s="165" t="s">
        <v>1205</v>
      </c>
      <c r="G1483" s="165" t="s">
        <v>3462</v>
      </c>
      <c r="H1483" s="165" t="s">
        <v>10434</v>
      </c>
    </row>
    <row r="1484" spans="1:8" x14ac:dyDescent="0.25">
      <c r="A1484" s="164" t="str">
        <f t="shared" si="23"/>
        <v>DianaAmbanjaDjangoa</v>
      </c>
      <c r="B1484" s="165" t="s">
        <v>3365</v>
      </c>
      <c r="C1484" s="165" t="s">
        <v>10382</v>
      </c>
      <c r="D1484" s="165" t="s">
        <v>3454</v>
      </c>
      <c r="E1484" s="165" t="s">
        <v>10429</v>
      </c>
      <c r="F1484" s="165" t="s">
        <v>1205</v>
      </c>
      <c r="G1484" s="165" t="s">
        <v>3464</v>
      </c>
      <c r="H1484" s="165" t="s">
        <v>10435</v>
      </c>
    </row>
    <row r="1485" spans="1:8" x14ac:dyDescent="0.25">
      <c r="A1485" s="164" t="str">
        <f t="shared" si="23"/>
        <v>DianaAmbanjaAntsakoamanondro</v>
      </c>
      <c r="B1485" s="165" t="s">
        <v>3365</v>
      </c>
      <c r="C1485" s="165" t="s">
        <v>10382</v>
      </c>
      <c r="D1485" s="165" t="s">
        <v>3454</v>
      </c>
      <c r="E1485" s="165" t="s">
        <v>10429</v>
      </c>
      <c r="F1485" s="165" t="s">
        <v>1205</v>
      </c>
      <c r="G1485" s="165" t="s">
        <v>3466</v>
      </c>
      <c r="H1485" s="165" t="s">
        <v>10436</v>
      </c>
    </row>
    <row r="1486" spans="1:8" x14ac:dyDescent="0.25">
      <c r="A1486" s="164" t="str">
        <f t="shared" si="23"/>
        <v>DianaAmbanjaAmbalahonko</v>
      </c>
      <c r="B1486" s="165" t="s">
        <v>3365</v>
      </c>
      <c r="C1486" s="165" t="s">
        <v>10382</v>
      </c>
      <c r="D1486" s="165" t="s">
        <v>3454</v>
      </c>
      <c r="E1486" s="165" t="s">
        <v>10429</v>
      </c>
      <c r="F1486" s="165" t="s">
        <v>1205</v>
      </c>
      <c r="G1486" s="165" t="s">
        <v>3468</v>
      </c>
      <c r="H1486" s="165" t="s">
        <v>10437</v>
      </c>
    </row>
    <row r="1487" spans="1:8" x14ac:dyDescent="0.25">
      <c r="A1487" s="164" t="str">
        <f t="shared" si="23"/>
        <v>DianaAmbanjaAnkingameloka</v>
      </c>
      <c r="B1487" s="165" t="s">
        <v>3365</v>
      </c>
      <c r="C1487" s="165" t="s">
        <v>10382</v>
      </c>
      <c r="D1487" s="165" t="s">
        <v>3454</v>
      </c>
      <c r="E1487" s="165" t="s">
        <v>10429</v>
      </c>
      <c r="F1487" s="165" t="s">
        <v>1205</v>
      </c>
      <c r="G1487" s="165" t="s">
        <v>3470</v>
      </c>
      <c r="H1487" s="165" t="s">
        <v>10438</v>
      </c>
    </row>
    <row r="1488" spans="1:8" x14ac:dyDescent="0.25">
      <c r="A1488" s="164" t="str">
        <f t="shared" si="23"/>
        <v>DianaAmbanjaBemaneviky Haut Sambirano</v>
      </c>
      <c r="B1488" s="165" t="s">
        <v>3365</v>
      </c>
      <c r="C1488" s="165" t="s">
        <v>10382</v>
      </c>
      <c r="D1488" s="165" t="s">
        <v>3454</v>
      </c>
      <c r="E1488" s="165" t="s">
        <v>10429</v>
      </c>
      <c r="F1488" s="165" t="s">
        <v>1205</v>
      </c>
      <c r="G1488" s="165" t="s">
        <v>3472</v>
      </c>
      <c r="H1488" s="165" t="s">
        <v>10439</v>
      </c>
    </row>
    <row r="1489" spans="1:8" x14ac:dyDescent="0.25">
      <c r="A1489" s="164" t="str">
        <f t="shared" si="23"/>
        <v>DianaAmbanjaAmbodimanga Ramena</v>
      </c>
      <c r="B1489" s="165" t="s">
        <v>3365</v>
      </c>
      <c r="C1489" s="165" t="s">
        <v>10382</v>
      </c>
      <c r="D1489" s="165" t="s">
        <v>3454</v>
      </c>
      <c r="E1489" s="165" t="s">
        <v>10429</v>
      </c>
      <c r="F1489" s="165" t="s">
        <v>1205</v>
      </c>
      <c r="G1489" s="165" t="s">
        <v>3474</v>
      </c>
      <c r="H1489" s="165" t="s">
        <v>10440</v>
      </c>
    </row>
    <row r="1490" spans="1:8" x14ac:dyDescent="0.25">
      <c r="A1490" s="164" t="str">
        <f t="shared" si="23"/>
        <v>DianaAmbanjaMaevatanana</v>
      </c>
      <c r="B1490" s="165" t="s">
        <v>3365</v>
      </c>
      <c r="C1490" s="165" t="s">
        <v>10382</v>
      </c>
      <c r="D1490" s="165" t="s">
        <v>3454</v>
      </c>
      <c r="E1490" s="165" t="s">
        <v>10429</v>
      </c>
      <c r="F1490" s="165" t="s">
        <v>1205</v>
      </c>
      <c r="G1490" s="165" t="s">
        <v>2865</v>
      </c>
      <c r="H1490" s="165" t="s">
        <v>10441</v>
      </c>
    </row>
    <row r="1491" spans="1:8" x14ac:dyDescent="0.25">
      <c r="A1491" s="164" t="str">
        <f t="shared" si="23"/>
        <v>DianaAmbanjaAntafiambotry</v>
      </c>
      <c r="B1491" s="165" t="s">
        <v>3365</v>
      </c>
      <c r="C1491" s="165" t="s">
        <v>10382</v>
      </c>
      <c r="D1491" s="165" t="s">
        <v>3454</v>
      </c>
      <c r="E1491" s="165" t="s">
        <v>10429</v>
      </c>
      <c r="F1491" s="165" t="s">
        <v>1205</v>
      </c>
      <c r="G1491" s="165" t="s">
        <v>3477</v>
      </c>
      <c r="H1491" s="165" t="s">
        <v>10442</v>
      </c>
    </row>
    <row r="1492" spans="1:8" x14ac:dyDescent="0.25">
      <c r="A1492" s="164" t="str">
        <f t="shared" si="23"/>
        <v>DianaAmbanjaMaherivaratra</v>
      </c>
      <c r="B1492" s="165" t="s">
        <v>3365</v>
      </c>
      <c r="C1492" s="165" t="s">
        <v>10382</v>
      </c>
      <c r="D1492" s="165" t="s">
        <v>3454</v>
      </c>
      <c r="E1492" s="165" t="s">
        <v>10429</v>
      </c>
      <c r="F1492" s="165" t="s">
        <v>1205</v>
      </c>
      <c r="G1492" s="165" t="s">
        <v>3479</v>
      </c>
      <c r="H1492" s="165" t="s">
        <v>10443</v>
      </c>
    </row>
    <row r="1493" spans="1:8" x14ac:dyDescent="0.25">
      <c r="A1493" s="164" t="str">
        <f t="shared" si="23"/>
        <v>DianaAmbanjaMarovato</v>
      </c>
      <c r="B1493" s="165" t="s">
        <v>3365</v>
      </c>
      <c r="C1493" s="165" t="s">
        <v>10382</v>
      </c>
      <c r="D1493" s="165" t="s">
        <v>3454</v>
      </c>
      <c r="E1493" s="165" t="s">
        <v>10429</v>
      </c>
      <c r="F1493" s="165" t="s">
        <v>1205</v>
      </c>
      <c r="G1493" s="165" t="s">
        <v>2332</v>
      </c>
      <c r="H1493" s="165" t="s">
        <v>10444</v>
      </c>
    </row>
    <row r="1494" spans="1:8" x14ac:dyDescent="0.25">
      <c r="A1494" s="164" t="str">
        <f t="shared" si="23"/>
        <v>DianaAmbanjaAmbohitrandriana</v>
      </c>
      <c r="B1494" s="165" t="s">
        <v>3365</v>
      </c>
      <c r="C1494" s="165" t="s">
        <v>10382</v>
      </c>
      <c r="D1494" s="165" t="s">
        <v>3454</v>
      </c>
      <c r="E1494" s="165" t="s">
        <v>10429</v>
      </c>
      <c r="F1494" s="165" t="s">
        <v>1205</v>
      </c>
      <c r="G1494" s="165" t="s">
        <v>3482</v>
      </c>
      <c r="H1494" s="165" t="s">
        <v>10445</v>
      </c>
    </row>
    <row r="1495" spans="1:8" x14ac:dyDescent="0.25">
      <c r="A1495" s="164" t="str">
        <f t="shared" si="23"/>
        <v>DianaAmbanjaAmbohimarina</v>
      </c>
      <c r="B1495" s="165" t="s">
        <v>3365</v>
      </c>
      <c r="C1495" s="165" t="s">
        <v>10382</v>
      </c>
      <c r="D1495" s="165" t="s">
        <v>3454</v>
      </c>
      <c r="E1495" s="165" t="s">
        <v>10429</v>
      </c>
      <c r="F1495" s="165" t="s">
        <v>1205</v>
      </c>
      <c r="G1495" s="165" t="s">
        <v>3484</v>
      </c>
      <c r="H1495" s="165" t="s">
        <v>10446</v>
      </c>
    </row>
    <row r="1496" spans="1:8" x14ac:dyDescent="0.25">
      <c r="A1496" s="164" t="str">
        <f t="shared" si="23"/>
        <v>DianaAmbanjaAmbaliha</v>
      </c>
      <c r="B1496" s="165" t="s">
        <v>3365</v>
      </c>
      <c r="C1496" s="165" t="s">
        <v>10382</v>
      </c>
      <c r="D1496" s="165" t="s">
        <v>3454</v>
      </c>
      <c r="E1496" s="165" t="s">
        <v>10429</v>
      </c>
      <c r="F1496" s="165" t="s">
        <v>1205</v>
      </c>
      <c r="G1496" s="165" t="s">
        <v>2737</v>
      </c>
      <c r="H1496" s="165" t="s">
        <v>10447</v>
      </c>
    </row>
    <row r="1497" spans="1:8" x14ac:dyDescent="0.25">
      <c r="A1497" s="164" t="str">
        <f t="shared" si="23"/>
        <v>DianaAmbanjaMarotolana</v>
      </c>
      <c r="B1497" s="165" t="s">
        <v>3365</v>
      </c>
      <c r="C1497" s="165" t="s">
        <v>10382</v>
      </c>
      <c r="D1497" s="165" t="s">
        <v>3454</v>
      </c>
      <c r="E1497" s="165" t="s">
        <v>10429</v>
      </c>
      <c r="F1497" s="165" t="s">
        <v>1205</v>
      </c>
      <c r="G1497" s="165" t="s">
        <v>2832</v>
      </c>
      <c r="H1497" s="165" t="s">
        <v>10448</v>
      </c>
    </row>
    <row r="1498" spans="1:8" x14ac:dyDescent="0.25">
      <c r="A1498" s="164" t="str">
        <f t="shared" si="23"/>
        <v>DianaAmbanjaBemaneviky Ouest</v>
      </c>
      <c r="B1498" s="165" t="s">
        <v>3365</v>
      </c>
      <c r="C1498" s="165" t="s">
        <v>10382</v>
      </c>
      <c r="D1498" s="165" t="s">
        <v>3454</v>
      </c>
      <c r="E1498" s="165" t="s">
        <v>10429</v>
      </c>
      <c r="F1498" s="165" t="s">
        <v>1205</v>
      </c>
      <c r="G1498" s="165" t="s">
        <v>3488</v>
      </c>
      <c r="H1498" s="165" t="s">
        <v>10449</v>
      </c>
    </row>
    <row r="1499" spans="1:8" x14ac:dyDescent="0.25">
      <c r="A1499" s="164" t="str">
        <f t="shared" si="23"/>
        <v>DianaAmbanjaAnorontsangana</v>
      </c>
      <c r="B1499" s="165" t="s">
        <v>3365</v>
      </c>
      <c r="C1499" s="165" t="s">
        <v>10382</v>
      </c>
      <c r="D1499" s="165" t="s">
        <v>3454</v>
      </c>
      <c r="E1499" s="165" t="s">
        <v>10429</v>
      </c>
      <c r="F1499" s="165" t="s">
        <v>1205</v>
      </c>
      <c r="G1499" s="165" t="s">
        <v>3490</v>
      </c>
      <c r="H1499" s="165" t="s">
        <v>10450</v>
      </c>
    </row>
    <row r="1500" spans="1:8" x14ac:dyDescent="0.25">
      <c r="A1500" s="164" t="str">
        <f t="shared" si="23"/>
        <v>DianaAmbanjaAntsirabe</v>
      </c>
      <c r="B1500" s="165" t="s">
        <v>3365</v>
      </c>
      <c r="C1500" s="165" t="s">
        <v>10382</v>
      </c>
      <c r="D1500" s="165" t="s">
        <v>3454</v>
      </c>
      <c r="E1500" s="165" t="s">
        <v>10429</v>
      </c>
      <c r="F1500" s="165" t="s">
        <v>1205</v>
      </c>
      <c r="G1500" s="165" t="s">
        <v>3492</v>
      </c>
      <c r="H1500" s="165" t="s">
        <v>10451</v>
      </c>
    </row>
    <row r="1501" spans="1:8" x14ac:dyDescent="0.25">
      <c r="A1501" s="164" t="str">
        <f t="shared" si="23"/>
        <v>DianaAmbanjaAnkatafa</v>
      </c>
      <c r="B1501" s="165" t="s">
        <v>3365</v>
      </c>
      <c r="C1501" s="165" t="s">
        <v>10382</v>
      </c>
      <c r="D1501" s="165" t="s">
        <v>3454</v>
      </c>
      <c r="E1501" s="165" t="s">
        <v>10429</v>
      </c>
      <c r="F1501" s="165" t="s">
        <v>1205</v>
      </c>
      <c r="G1501" s="165" t="s">
        <v>3494</v>
      </c>
      <c r="H1501" s="165" t="s">
        <v>10452</v>
      </c>
    </row>
    <row r="1502" spans="1:8" x14ac:dyDescent="0.25">
      <c r="A1502" s="164" t="str">
        <f t="shared" si="23"/>
        <v>SavaAntalahaAntalaha Ambonivohitra</v>
      </c>
      <c r="B1502" s="165" t="s">
        <v>3497</v>
      </c>
      <c r="C1502" s="165" t="s">
        <v>10453</v>
      </c>
      <c r="D1502" s="165" t="s">
        <v>3499</v>
      </c>
      <c r="E1502" s="165" t="s">
        <v>10454</v>
      </c>
      <c r="F1502" s="165" t="s">
        <v>1205</v>
      </c>
      <c r="G1502" s="165" t="s">
        <v>3500</v>
      </c>
      <c r="H1502" s="165" t="s">
        <v>10455</v>
      </c>
    </row>
    <row r="1503" spans="1:8" x14ac:dyDescent="0.25">
      <c r="A1503" s="164" t="str">
        <f t="shared" si="23"/>
        <v>SavaAntalahaAmpahana</v>
      </c>
      <c r="B1503" s="165" t="s">
        <v>3497</v>
      </c>
      <c r="C1503" s="165" t="s">
        <v>10453</v>
      </c>
      <c r="D1503" s="165" t="s">
        <v>3499</v>
      </c>
      <c r="E1503" s="165" t="s">
        <v>10454</v>
      </c>
      <c r="F1503" s="165" t="s">
        <v>1205</v>
      </c>
      <c r="G1503" s="165" t="s">
        <v>3502</v>
      </c>
      <c r="H1503" s="165" t="s">
        <v>10456</v>
      </c>
    </row>
    <row r="1504" spans="1:8" x14ac:dyDescent="0.25">
      <c r="A1504" s="164" t="str">
        <f t="shared" si="23"/>
        <v>SavaAntalahaAmpohibe</v>
      </c>
      <c r="B1504" s="165" t="s">
        <v>3497</v>
      </c>
      <c r="C1504" s="165" t="s">
        <v>10453</v>
      </c>
      <c r="D1504" s="165" t="s">
        <v>3499</v>
      </c>
      <c r="E1504" s="165" t="s">
        <v>10454</v>
      </c>
      <c r="F1504" s="165" t="s">
        <v>1205</v>
      </c>
      <c r="G1504" s="165" t="s">
        <v>3504</v>
      </c>
      <c r="H1504" s="165" t="s">
        <v>10457</v>
      </c>
    </row>
    <row r="1505" spans="1:8" x14ac:dyDescent="0.25">
      <c r="A1505" s="164" t="str">
        <f t="shared" si="23"/>
        <v>SavaAntalahaAntombana</v>
      </c>
      <c r="B1505" s="165" t="s">
        <v>3497</v>
      </c>
      <c r="C1505" s="165" t="s">
        <v>10453</v>
      </c>
      <c r="D1505" s="165" t="s">
        <v>3499</v>
      </c>
      <c r="E1505" s="165" t="s">
        <v>10454</v>
      </c>
      <c r="F1505" s="165" t="s">
        <v>1205</v>
      </c>
      <c r="G1505" s="165" t="s">
        <v>3506</v>
      </c>
      <c r="H1505" s="165" t="s">
        <v>10458</v>
      </c>
    </row>
    <row r="1506" spans="1:8" x14ac:dyDescent="0.25">
      <c r="A1506" s="164" t="str">
        <f t="shared" si="23"/>
        <v>SavaAntalahaAntsahanoro</v>
      </c>
      <c r="B1506" s="165" t="s">
        <v>3497</v>
      </c>
      <c r="C1506" s="165" t="s">
        <v>10453</v>
      </c>
      <c r="D1506" s="165" t="s">
        <v>3499</v>
      </c>
      <c r="E1506" s="165" t="s">
        <v>10454</v>
      </c>
      <c r="F1506" s="165" t="s">
        <v>1205</v>
      </c>
      <c r="G1506" s="165" t="s">
        <v>3508</v>
      </c>
      <c r="H1506" s="165" t="s">
        <v>10459</v>
      </c>
    </row>
    <row r="1507" spans="1:8" x14ac:dyDescent="0.25">
      <c r="A1507" s="164" t="str">
        <f t="shared" si="23"/>
        <v>SavaAntalahaAntananambo</v>
      </c>
      <c r="B1507" s="165" t="s">
        <v>3497</v>
      </c>
      <c r="C1507" s="165" t="s">
        <v>10453</v>
      </c>
      <c r="D1507" s="165" t="s">
        <v>3499</v>
      </c>
      <c r="E1507" s="165" t="s">
        <v>10454</v>
      </c>
      <c r="F1507" s="165" t="s">
        <v>1205</v>
      </c>
      <c r="G1507" s="165" t="s">
        <v>3510</v>
      </c>
      <c r="H1507" s="165" t="s">
        <v>10460</v>
      </c>
    </row>
    <row r="1508" spans="1:8" x14ac:dyDescent="0.25">
      <c r="A1508" s="164" t="str">
        <f t="shared" si="23"/>
        <v>SavaAntalahaMarofinaritra</v>
      </c>
      <c r="B1508" s="165" t="s">
        <v>3497</v>
      </c>
      <c r="C1508" s="165" t="s">
        <v>10453</v>
      </c>
      <c r="D1508" s="165" t="s">
        <v>3499</v>
      </c>
      <c r="E1508" s="165" t="s">
        <v>10454</v>
      </c>
      <c r="F1508" s="165" t="s">
        <v>1205</v>
      </c>
      <c r="G1508" s="165" t="s">
        <v>3512</v>
      </c>
      <c r="H1508" s="165" t="s">
        <v>10461</v>
      </c>
    </row>
    <row r="1509" spans="1:8" x14ac:dyDescent="0.25">
      <c r="A1509" s="164" t="str">
        <f t="shared" si="23"/>
        <v>SavaAntalahaSarahandrano</v>
      </c>
      <c r="B1509" s="165" t="s">
        <v>3497</v>
      </c>
      <c r="C1509" s="165" t="s">
        <v>10453</v>
      </c>
      <c r="D1509" s="165" t="s">
        <v>3499</v>
      </c>
      <c r="E1509" s="165" t="s">
        <v>10454</v>
      </c>
      <c r="F1509" s="165" t="s">
        <v>1205</v>
      </c>
      <c r="G1509" s="165" t="s">
        <v>3514</v>
      </c>
      <c r="H1509" s="165" t="s">
        <v>10462</v>
      </c>
    </row>
    <row r="1510" spans="1:8" x14ac:dyDescent="0.25">
      <c r="A1510" s="164" t="str">
        <f t="shared" si="23"/>
        <v>SavaAntalahaAndampy</v>
      </c>
      <c r="B1510" s="165" t="s">
        <v>3497</v>
      </c>
      <c r="C1510" s="165" t="s">
        <v>10453</v>
      </c>
      <c r="D1510" s="165" t="s">
        <v>3499</v>
      </c>
      <c r="E1510" s="165" t="s">
        <v>10454</v>
      </c>
      <c r="F1510" s="165" t="s">
        <v>1205</v>
      </c>
      <c r="G1510" s="165" t="s">
        <v>3516</v>
      </c>
      <c r="H1510" s="165" t="s">
        <v>10463</v>
      </c>
    </row>
    <row r="1511" spans="1:8" x14ac:dyDescent="0.25">
      <c r="A1511" s="164" t="str">
        <f t="shared" si="23"/>
        <v>SavaAntalahaAmbalabe</v>
      </c>
      <c r="B1511" s="165" t="s">
        <v>3497</v>
      </c>
      <c r="C1511" s="165" t="s">
        <v>10453</v>
      </c>
      <c r="D1511" s="165" t="s">
        <v>3499</v>
      </c>
      <c r="E1511" s="165" t="s">
        <v>10454</v>
      </c>
      <c r="F1511" s="165" t="s">
        <v>1205</v>
      </c>
      <c r="G1511" s="165" t="s">
        <v>994</v>
      </c>
      <c r="H1511" s="165" t="s">
        <v>10464</v>
      </c>
    </row>
    <row r="1512" spans="1:8" x14ac:dyDescent="0.25">
      <c r="A1512" s="164" t="str">
        <f t="shared" si="23"/>
        <v>SavaAntalahaAmbinanifaho</v>
      </c>
      <c r="B1512" s="165" t="s">
        <v>3497</v>
      </c>
      <c r="C1512" s="165" t="s">
        <v>10453</v>
      </c>
      <c r="D1512" s="165" t="s">
        <v>3499</v>
      </c>
      <c r="E1512" s="165" t="s">
        <v>10454</v>
      </c>
      <c r="F1512" s="165" t="s">
        <v>1205</v>
      </c>
      <c r="G1512" s="165" t="s">
        <v>3519</v>
      </c>
      <c r="H1512" s="165" t="s">
        <v>10465</v>
      </c>
    </row>
    <row r="1513" spans="1:8" x14ac:dyDescent="0.25">
      <c r="A1513" s="164" t="str">
        <f t="shared" si="23"/>
        <v>SavaAntalahaAmbohitralanana</v>
      </c>
      <c r="B1513" s="165" t="s">
        <v>3497</v>
      </c>
      <c r="C1513" s="165" t="s">
        <v>10453</v>
      </c>
      <c r="D1513" s="165" t="s">
        <v>3499</v>
      </c>
      <c r="E1513" s="165" t="s">
        <v>10454</v>
      </c>
      <c r="F1513" s="165" t="s">
        <v>1205</v>
      </c>
      <c r="G1513" s="165" t="s">
        <v>3521</v>
      </c>
      <c r="H1513" s="165" t="s">
        <v>10466</v>
      </c>
    </row>
    <row r="1514" spans="1:8" x14ac:dyDescent="0.25">
      <c r="A1514" s="164" t="str">
        <f t="shared" si="23"/>
        <v>SavaAntalahaLanjarivo</v>
      </c>
      <c r="B1514" s="165" t="s">
        <v>3497</v>
      </c>
      <c r="C1514" s="165" t="s">
        <v>10453</v>
      </c>
      <c r="D1514" s="165" t="s">
        <v>3499</v>
      </c>
      <c r="E1514" s="165" t="s">
        <v>10454</v>
      </c>
      <c r="F1514" s="165" t="s">
        <v>1205</v>
      </c>
      <c r="G1514" s="165" t="s">
        <v>3523</v>
      </c>
      <c r="H1514" s="165" t="s">
        <v>10467</v>
      </c>
    </row>
    <row r="1515" spans="1:8" x14ac:dyDescent="0.25">
      <c r="A1515" s="164" t="str">
        <f t="shared" si="23"/>
        <v>SavaAntalahaAntsambalahy</v>
      </c>
      <c r="B1515" s="165" t="s">
        <v>3497</v>
      </c>
      <c r="C1515" s="165" t="s">
        <v>10453</v>
      </c>
      <c r="D1515" s="165" t="s">
        <v>3499</v>
      </c>
      <c r="E1515" s="165" t="s">
        <v>10454</v>
      </c>
      <c r="F1515" s="165" t="s">
        <v>1205</v>
      </c>
      <c r="G1515" s="165" t="s">
        <v>3525</v>
      </c>
      <c r="H1515" s="165" t="s">
        <v>10468</v>
      </c>
    </row>
    <row r="1516" spans="1:8" x14ac:dyDescent="0.25">
      <c r="A1516" s="164" t="str">
        <f t="shared" si="23"/>
        <v>SavaAntalahaVinanivao</v>
      </c>
      <c r="B1516" s="165" t="s">
        <v>3497</v>
      </c>
      <c r="C1516" s="165" t="s">
        <v>10453</v>
      </c>
      <c r="D1516" s="165" t="s">
        <v>3499</v>
      </c>
      <c r="E1516" s="165" t="s">
        <v>10454</v>
      </c>
      <c r="F1516" s="165" t="s">
        <v>1205</v>
      </c>
      <c r="G1516" s="165" t="s">
        <v>3527</v>
      </c>
      <c r="H1516" s="165" t="s">
        <v>10469</v>
      </c>
    </row>
    <row r="1517" spans="1:8" x14ac:dyDescent="0.25">
      <c r="A1517" s="164" t="str">
        <f t="shared" si="23"/>
        <v>SavaAntalahaAmpanavoana</v>
      </c>
      <c r="B1517" s="165" t="s">
        <v>3497</v>
      </c>
      <c r="C1517" s="165" t="s">
        <v>10453</v>
      </c>
      <c r="D1517" s="165" t="s">
        <v>3499</v>
      </c>
      <c r="E1517" s="165" t="s">
        <v>10454</v>
      </c>
      <c r="F1517" s="165" t="s">
        <v>1205</v>
      </c>
      <c r="G1517" s="165" t="s">
        <v>3529</v>
      </c>
      <c r="H1517" s="165" t="s">
        <v>10470</v>
      </c>
    </row>
    <row r="1518" spans="1:8" x14ac:dyDescent="0.25">
      <c r="A1518" s="164" t="str">
        <f t="shared" si="23"/>
        <v>SavaSambavaSambava Cu</v>
      </c>
      <c r="B1518" s="165" t="s">
        <v>3497</v>
      </c>
      <c r="C1518" s="165" t="s">
        <v>10453</v>
      </c>
      <c r="D1518" s="165" t="s">
        <v>3532</v>
      </c>
      <c r="E1518" s="165" t="s">
        <v>10471</v>
      </c>
      <c r="F1518" s="165" t="s">
        <v>1205</v>
      </c>
      <c r="G1518" s="165" t="s">
        <v>3533</v>
      </c>
      <c r="H1518" s="165" t="s">
        <v>10472</v>
      </c>
    </row>
    <row r="1519" spans="1:8" x14ac:dyDescent="0.25">
      <c r="A1519" s="164" t="str">
        <f t="shared" si="23"/>
        <v>SavaSambavaAmbohimalaza</v>
      </c>
      <c r="B1519" s="165" t="s">
        <v>3497</v>
      </c>
      <c r="C1519" s="165" t="s">
        <v>10453</v>
      </c>
      <c r="D1519" s="165" t="s">
        <v>3532</v>
      </c>
      <c r="E1519" s="165" t="s">
        <v>10471</v>
      </c>
      <c r="F1519" s="165" t="s">
        <v>1205</v>
      </c>
      <c r="G1519" s="165" t="s">
        <v>3174</v>
      </c>
      <c r="H1519" s="165" t="s">
        <v>10473</v>
      </c>
    </row>
    <row r="1520" spans="1:8" x14ac:dyDescent="0.25">
      <c r="A1520" s="164" t="str">
        <f t="shared" si="23"/>
        <v>SavaSambavaFarahalana</v>
      </c>
      <c r="B1520" s="165" t="s">
        <v>3497</v>
      </c>
      <c r="C1520" s="165" t="s">
        <v>10453</v>
      </c>
      <c r="D1520" s="165" t="s">
        <v>3532</v>
      </c>
      <c r="E1520" s="165" t="s">
        <v>10471</v>
      </c>
      <c r="F1520" s="165" t="s">
        <v>1205</v>
      </c>
      <c r="G1520" s="165" t="s">
        <v>3536</v>
      </c>
      <c r="H1520" s="165" t="s">
        <v>10474</v>
      </c>
    </row>
    <row r="1521" spans="1:8" x14ac:dyDescent="0.25">
      <c r="A1521" s="164" t="str">
        <f t="shared" si="23"/>
        <v>SavaSambavaNosiarina</v>
      </c>
      <c r="B1521" s="165" t="s">
        <v>3497</v>
      </c>
      <c r="C1521" s="165" t="s">
        <v>10453</v>
      </c>
      <c r="D1521" s="165" t="s">
        <v>3532</v>
      </c>
      <c r="E1521" s="165" t="s">
        <v>10471</v>
      </c>
      <c r="F1521" s="165" t="s">
        <v>1205</v>
      </c>
      <c r="G1521" s="165" t="s">
        <v>3538</v>
      </c>
      <c r="H1521" s="165" t="s">
        <v>10475</v>
      </c>
    </row>
    <row r="1522" spans="1:8" x14ac:dyDescent="0.25">
      <c r="A1522" s="164" t="str">
        <f t="shared" si="23"/>
        <v>SavaSambavaAmbodivoara</v>
      </c>
      <c r="B1522" s="165" t="s">
        <v>3497</v>
      </c>
      <c r="C1522" s="165" t="s">
        <v>10453</v>
      </c>
      <c r="D1522" s="165" t="s">
        <v>3532</v>
      </c>
      <c r="E1522" s="165" t="s">
        <v>10471</v>
      </c>
      <c r="F1522" s="165" t="s">
        <v>1205</v>
      </c>
      <c r="G1522" s="165" t="s">
        <v>3540</v>
      </c>
      <c r="H1522" s="165" t="s">
        <v>10476</v>
      </c>
    </row>
    <row r="1523" spans="1:8" x14ac:dyDescent="0.25">
      <c r="A1523" s="164" t="str">
        <f t="shared" si="23"/>
        <v>SavaSambavaAnjinjaomby</v>
      </c>
      <c r="B1523" s="165" t="s">
        <v>3497</v>
      </c>
      <c r="C1523" s="165" t="s">
        <v>10453</v>
      </c>
      <c r="D1523" s="165" t="s">
        <v>3532</v>
      </c>
      <c r="E1523" s="165" t="s">
        <v>10471</v>
      </c>
      <c r="F1523" s="165" t="s">
        <v>1205</v>
      </c>
      <c r="G1523" s="165" t="s">
        <v>3542</v>
      </c>
      <c r="H1523" s="165" t="s">
        <v>10477</v>
      </c>
    </row>
    <row r="1524" spans="1:8" x14ac:dyDescent="0.25">
      <c r="A1524" s="164" t="str">
        <f t="shared" si="23"/>
        <v>SavaSambavaMorafeno</v>
      </c>
      <c r="B1524" s="165" t="s">
        <v>3497</v>
      </c>
      <c r="C1524" s="165" t="s">
        <v>10453</v>
      </c>
      <c r="D1524" s="165" t="s">
        <v>3532</v>
      </c>
      <c r="E1524" s="165" t="s">
        <v>10471</v>
      </c>
      <c r="F1524" s="165" t="s">
        <v>1205</v>
      </c>
      <c r="G1524" s="165" t="s">
        <v>555</v>
      </c>
      <c r="H1524" s="165" t="s">
        <v>10478</v>
      </c>
    </row>
    <row r="1525" spans="1:8" x14ac:dyDescent="0.25">
      <c r="A1525" s="164" t="str">
        <f t="shared" si="23"/>
        <v>SavaSambavaAnalamaho</v>
      </c>
      <c r="B1525" s="165" t="s">
        <v>3497</v>
      </c>
      <c r="C1525" s="165" t="s">
        <v>10453</v>
      </c>
      <c r="D1525" s="165" t="s">
        <v>3532</v>
      </c>
      <c r="E1525" s="165" t="s">
        <v>10471</v>
      </c>
      <c r="F1525" s="165" t="s">
        <v>1205</v>
      </c>
      <c r="G1525" s="165" t="s">
        <v>3545</v>
      </c>
      <c r="H1525" s="165" t="s">
        <v>10479</v>
      </c>
    </row>
    <row r="1526" spans="1:8" x14ac:dyDescent="0.25">
      <c r="A1526" s="164" t="str">
        <f t="shared" si="23"/>
        <v>SavaSambavaAmbohimitsinjo</v>
      </c>
      <c r="B1526" s="165" t="s">
        <v>3497</v>
      </c>
      <c r="C1526" s="165" t="s">
        <v>10453</v>
      </c>
      <c r="D1526" s="165" t="s">
        <v>3532</v>
      </c>
      <c r="E1526" s="165" t="s">
        <v>10471</v>
      </c>
      <c r="F1526" s="165" t="s">
        <v>1205</v>
      </c>
      <c r="G1526" s="165" t="s">
        <v>3547</v>
      </c>
      <c r="H1526" s="165" t="s">
        <v>10480</v>
      </c>
    </row>
    <row r="1527" spans="1:8" x14ac:dyDescent="0.25">
      <c r="A1527" s="164" t="str">
        <f t="shared" si="23"/>
        <v>SavaSambavaAnjangoveratra</v>
      </c>
      <c r="B1527" s="165" t="s">
        <v>3497</v>
      </c>
      <c r="C1527" s="165" t="s">
        <v>10453</v>
      </c>
      <c r="D1527" s="165" t="s">
        <v>3532</v>
      </c>
      <c r="E1527" s="165" t="s">
        <v>10471</v>
      </c>
      <c r="F1527" s="165" t="s">
        <v>1205</v>
      </c>
      <c r="G1527" s="165" t="s">
        <v>3549</v>
      </c>
      <c r="H1527" s="165" t="s">
        <v>10481</v>
      </c>
    </row>
    <row r="1528" spans="1:8" x14ac:dyDescent="0.25">
      <c r="A1528" s="164" t="str">
        <f t="shared" si="23"/>
        <v>SavaSambavaAndratamarina</v>
      </c>
      <c r="B1528" s="165" t="s">
        <v>3497</v>
      </c>
      <c r="C1528" s="165" t="s">
        <v>10453</v>
      </c>
      <c r="D1528" s="165" t="s">
        <v>3532</v>
      </c>
      <c r="E1528" s="165" t="s">
        <v>10471</v>
      </c>
      <c r="F1528" s="165" t="s">
        <v>1205</v>
      </c>
      <c r="G1528" s="165" t="s">
        <v>2692</v>
      </c>
      <c r="H1528" s="165" t="s">
        <v>10482</v>
      </c>
    </row>
    <row r="1529" spans="1:8" x14ac:dyDescent="0.25">
      <c r="A1529" s="164" t="str">
        <f t="shared" si="23"/>
        <v>SavaSambavaMarogaona</v>
      </c>
      <c r="B1529" s="165" t="s">
        <v>3497</v>
      </c>
      <c r="C1529" s="165" t="s">
        <v>10453</v>
      </c>
      <c r="D1529" s="165" t="s">
        <v>3532</v>
      </c>
      <c r="E1529" s="165" t="s">
        <v>10471</v>
      </c>
      <c r="F1529" s="165" t="s">
        <v>1205</v>
      </c>
      <c r="G1529" s="165" t="s">
        <v>3552</v>
      </c>
      <c r="H1529" s="165" t="s">
        <v>10483</v>
      </c>
    </row>
    <row r="1530" spans="1:8" x14ac:dyDescent="0.25">
      <c r="A1530" s="164" t="str">
        <f t="shared" si="23"/>
        <v>SavaSambavaMarojala</v>
      </c>
      <c r="B1530" s="165" t="s">
        <v>3497</v>
      </c>
      <c r="C1530" s="165" t="s">
        <v>10453</v>
      </c>
      <c r="D1530" s="165" t="s">
        <v>3532</v>
      </c>
      <c r="E1530" s="165" t="s">
        <v>10471</v>
      </c>
      <c r="F1530" s="165" t="s">
        <v>1205</v>
      </c>
      <c r="G1530" s="165" t="s">
        <v>3554</v>
      </c>
      <c r="H1530" s="165" t="s">
        <v>10484</v>
      </c>
    </row>
    <row r="1531" spans="1:8" x14ac:dyDescent="0.25">
      <c r="A1531" s="164" t="str">
        <f t="shared" si="23"/>
        <v>SavaSambavaAntsambaharo</v>
      </c>
      <c r="B1531" s="165" t="s">
        <v>3497</v>
      </c>
      <c r="C1531" s="165" t="s">
        <v>10453</v>
      </c>
      <c r="D1531" s="165" t="s">
        <v>3532</v>
      </c>
      <c r="E1531" s="165" t="s">
        <v>10471</v>
      </c>
      <c r="F1531" s="165" t="s">
        <v>1205</v>
      </c>
      <c r="G1531" s="165" t="s">
        <v>3556</v>
      </c>
      <c r="H1531" s="165" t="s">
        <v>10485</v>
      </c>
    </row>
    <row r="1532" spans="1:8" x14ac:dyDescent="0.25">
      <c r="A1532" s="164" t="str">
        <f t="shared" si="23"/>
        <v>SavaSambavaAndrahanjo</v>
      </c>
      <c r="B1532" s="165" t="s">
        <v>3497</v>
      </c>
      <c r="C1532" s="165" t="s">
        <v>10453</v>
      </c>
      <c r="D1532" s="165" t="s">
        <v>3532</v>
      </c>
      <c r="E1532" s="165" t="s">
        <v>10471</v>
      </c>
      <c r="F1532" s="165" t="s">
        <v>1205</v>
      </c>
      <c r="G1532" s="165" t="s">
        <v>3558</v>
      </c>
      <c r="H1532" s="165" t="s">
        <v>10486</v>
      </c>
    </row>
    <row r="1533" spans="1:8" x14ac:dyDescent="0.25">
      <c r="A1533" s="164" t="str">
        <f t="shared" si="23"/>
        <v>SavaSambavaBemanevika</v>
      </c>
      <c r="B1533" s="165" t="s">
        <v>3497</v>
      </c>
      <c r="C1533" s="165" t="s">
        <v>10453</v>
      </c>
      <c r="D1533" s="165" t="s">
        <v>3532</v>
      </c>
      <c r="E1533" s="165" t="s">
        <v>10471</v>
      </c>
      <c r="F1533" s="165" t="s">
        <v>1205</v>
      </c>
      <c r="G1533" s="165" t="s">
        <v>3560</v>
      </c>
      <c r="H1533" s="165" t="s">
        <v>10487</v>
      </c>
    </row>
    <row r="1534" spans="1:8" x14ac:dyDescent="0.25">
      <c r="A1534" s="164" t="str">
        <f t="shared" si="23"/>
        <v>SavaSambavaAmboangibe</v>
      </c>
      <c r="B1534" s="165" t="s">
        <v>3497</v>
      </c>
      <c r="C1534" s="165" t="s">
        <v>10453</v>
      </c>
      <c r="D1534" s="165" t="s">
        <v>3532</v>
      </c>
      <c r="E1534" s="165" t="s">
        <v>10471</v>
      </c>
      <c r="F1534" s="165" t="s">
        <v>1205</v>
      </c>
      <c r="G1534" s="165" t="s">
        <v>3562</v>
      </c>
      <c r="H1534" s="165" t="s">
        <v>10488</v>
      </c>
    </row>
    <row r="1535" spans="1:8" x14ac:dyDescent="0.25">
      <c r="A1535" s="164" t="str">
        <f t="shared" si="23"/>
        <v>SavaSambavaAndrembona</v>
      </c>
      <c r="B1535" s="165" t="s">
        <v>3497</v>
      </c>
      <c r="C1535" s="165" t="s">
        <v>10453</v>
      </c>
      <c r="D1535" s="165" t="s">
        <v>3532</v>
      </c>
      <c r="E1535" s="165" t="s">
        <v>10471</v>
      </c>
      <c r="F1535" s="165" t="s">
        <v>1205</v>
      </c>
      <c r="G1535" s="165" t="s">
        <v>3564</v>
      </c>
      <c r="H1535" s="165" t="s">
        <v>10489</v>
      </c>
    </row>
    <row r="1536" spans="1:8" x14ac:dyDescent="0.25">
      <c r="A1536" s="164" t="str">
        <f t="shared" si="23"/>
        <v>SavaSambavaAntindra</v>
      </c>
      <c r="B1536" s="165" t="s">
        <v>3497</v>
      </c>
      <c r="C1536" s="165" t="s">
        <v>10453</v>
      </c>
      <c r="D1536" s="165" t="s">
        <v>3532</v>
      </c>
      <c r="E1536" s="165" t="s">
        <v>10471</v>
      </c>
      <c r="F1536" s="165" t="s">
        <v>1205</v>
      </c>
      <c r="G1536" s="165" t="s">
        <v>3566</v>
      </c>
      <c r="H1536" s="165" t="s">
        <v>10490</v>
      </c>
    </row>
    <row r="1537" spans="1:8" x14ac:dyDescent="0.25">
      <c r="A1537" s="164" t="str">
        <f t="shared" si="23"/>
        <v>SavaSambavaAmbodiampana</v>
      </c>
      <c r="B1537" s="165" t="s">
        <v>3497</v>
      </c>
      <c r="C1537" s="165" t="s">
        <v>10453</v>
      </c>
      <c r="D1537" s="165" t="s">
        <v>3532</v>
      </c>
      <c r="E1537" s="165" t="s">
        <v>10471</v>
      </c>
      <c r="F1537" s="165" t="s">
        <v>1205</v>
      </c>
      <c r="G1537" s="165" t="s">
        <v>2298</v>
      </c>
      <c r="H1537" s="165" t="s">
        <v>10491</v>
      </c>
    </row>
    <row r="1538" spans="1:8" x14ac:dyDescent="0.25">
      <c r="A1538" s="164" t="str">
        <f t="shared" si="23"/>
        <v>SavaSambavaMaroambihy</v>
      </c>
      <c r="B1538" s="165" t="s">
        <v>3497</v>
      </c>
      <c r="C1538" s="165" t="s">
        <v>10453</v>
      </c>
      <c r="D1538" s="165" t="s">
        <v>3532</v>
      </c>
      <c r="E1538" s="165" t="s">
        <v>10471</v>
      </c>
      <c r="F1538" s="165" t="s">
        <v>1205</v>
      </c>
      <c r="G1538" s="165" t="s">
        <v>3569</v>
      </c>
      <c r="H1538" s="165" t="s">
        <v>10492</v>
      </c>
    </row>
    <row r="1539" spans="1:8" x14ac:dyDescent="0.25">
      <c r="A1539" s="164" t="str">
        <f t="shared" ref="A1539:A1587" si="24">B1539&amp;D1539&amp;G1539</f>
        <v>SavaSambavaAmbatoafo</v>
      </c>
      <c r="B1539" s="165" t="s">
        <v>3497</v>
      </c>
      <c r="C1539" s="165" t="s">
        <v>10453</v>
      </c>
      <c r="D1539" s="165" t="s">
        <v>3532</v>
      </c>
      <c r="E1539" s="165" t="s">
        <v>10471</v>
      </c>
      <c r="F1539" s="165" t="s">
        <v>1205</v>
      </c>
      <c r="G1539" s="165" t="s">
        <v>3571</v>
      </c>
      <c r="H1539" s="165" t="s">
        <v>10493</v>
      </c>
    </row>
    <row r="1540" spans="1:8" x14ac:dyDescent="0.25">
      <c r="A1540" s="164" t="str">
        <f t="shared" si="24"/>
        <v>SavaSambavaAnjialava</v>
      </c>
      <c r="B1540" s="165" t="s">
        <v>3497</v>
      </c>
      <c r="C1540" s="165" t="s">
        <v>10453</v>
      </c>
      <c r="D1540" s="165" t="s">
        <v>3532</v>
      </c>
      <c r="E1540" s="165" t="s">
        <v>10471</v>
      </c>
      <c r="F1540" s="165" t="s">
        <v>1205</v>
      </c>
      <c r="G1540" s="165" t="s">
        <v>3573</v>
      </c>
      <c r="H1540" s="165" t="s">
        <v>10494</v>
      </c>
    </row>
    <row r="1541" spans="1:8" x14ac:dyDescent="0.25">
      <c r="A1541" s="164" t="str">
        <f t="shared" si="24"/>
        <v>SavaSambavaTanambao Daoud</v>
      </c>
      <c r="B1541" s="165" t="s">
        <v>3497</v>
      </c>
      <c r="C1541" s="165" t="s">
        <v>10453</v>
      </c>
      <c r="D1541" s="165" t="s">
        <v>3532</v>
      </c>
      <c r="E1541" s="165" t="s">
        <v>10471</v>
      </c>
      <c r="F1541" s="165" t="s">
        <v>1205</v>
      </c>
      <c r="G1541" s="165" t="s">
        <v>3575</v>
      </c>
      <c r="H1541" s="165" t="s">
        <v>10495</v>
      </c>
    </row>
    <row r="1542" spans="1:8" x14ac:dyDescent="0.25">
      <c r="A1542" s="164" t="str">
        <f t="shared" si="24"/>
        <v>SavaSambavaAntsahavaribe</v>
      </c>
      <c r="B1542" s="165" t="s">
        <v>3497</v>
      </c>
      <c r="C1542" s="165" t="s">
        <v>10453</v>
      </c>
      <c r="D1542" s="165" t="s">
        <v>3532</v>
      </c>
      <c r="E1542" s="165" t="s">
        <v>10471</v>
      </c>
      <c r="F1542" s="165" t="s">
        <v>1205</v>
      </c>
      <c r="G1542" s="165" t="s">
        <v>3577</v>
      </c>
      <c r="H1542" s="165" t="s">
        <v>10496</v>
      </c>
    </row>
    <row r="1543" spans="1:8" x14ac:dyDescent="0.25">
      <c r="A1543" s="164" t="str">
        <f t="shared" si="24"/>
        <v>SavaSambavaBevonotra</v>
      </c>
      <c r="B1543" s="165" t="s">
        <v>3497</v>
      </c>
      <c r="C1543" s="165" t="s">
        <v>10453</v>
      </c>
      <c r="D1543" s="165" t="s">
        <v>3532</v>
      </c>
      <c r="E1543" s="165" t="s">
        <v>10471</v>
      </c>
      <c r="F1543" s="165" t="s">
        <v>1205</v>
      </c>
      <c r="G1543" s="165" t="s">
        <v>3579</v>
      </c>
      <c r="H1543" s="165" t="s">
        <v>10497</v>
      </c>
    </row>
    <row r="1544" spans="1:8" x14ac:dyDescent="0.25">
      <c r="A1544" s="164" t="str">
        <f t="shared" si="24"/>
        <v>SavaAndapaAndapa</v>
      </c>
      <c r="B1544" s="165" t="s">
        <v>3497</v>
      </c>
      <c r="C1544" s="165" t="s">
        <v>10453</v>
      </c>
      <c r="D1544" s="165" t="s">
        <v>3582</v>
      </c>
      <c r="E1544" s="165" t="s">
        <v>10498</v>
      </c>
      <c r="F1544" s="165" t="s">
        <v>1205</v>
      </c>
      <c r="G1544" s="165" t="s">
        <v>3582</v>
      </c>
      <c r="H1544" s="165" t="s">
        <v>10499</v>
      </c>
    </row>
    <row r="1545" spans="1:8" x14ac:dyDescent="0.25">
      <c r="A1545" s="164" t="str">
        <f t="shared" si="24"/>
        <v>SavaAndapaTanandava</v>
      </c>
      <c r="B1545" s="165" t="s">
        <v>3497</v>
      </c>
      <c r="C1545" s="165" t="s">
        <v>10453</v>
      </c>
      <c r="D1545" s="165" t="s">
        <v>3582</v>
      </c>
      <c r="E1545" s="165" t="s">
        <v>10498</v>
      </c>
      <c r="F1545" s="165" t="s">
        <v>1205</v>
      </c>
      <c r="G1545" s="165" t="s">
        <v>3201</v>
      </c>
      <c r="H1545" s="165" t="s">
        <v>10500</v>
      </c>
    </row>
    <row r="1546" spans="1:8" x14ac:dyDescent="0.25">
      <c r="A1546" s="164" t="str">
        <f t="shared" si="24"/>
        <v>SavaAndapaAnkiakabe Nord</v>
      </c>
      <c r="B1546" s="165" t="s">
        <v>3497</v>
      </c>
      <c r="C1546" s="165" t="s">
        <v>10453</v>
      </c>
      <c r="D1546" s="165" t="s">
        <v>3582</v>
      </c>
      <c r="E1546" s="165" t="s">
        <v>10498</v>
      </c>
      <c r="F1546" s="165" t="s">
        <v>1205</v>
      </c>
      <c r="G1546" s="165" t="s">
        <v>3585</v>
      </c>
      <c r="H1546" s="165" t="s">
        <v>10501</v>
      </c>
    </row>
    <row r="1547" spans="1:8" x14ac:dyDescent="0.25">
      <c r="A1547" s="164" t="str">
        <f t="shared" si="24"/>
        <v>SavaAndapaBelaoka Marovato</v>
      </c>
      <c r="B1547" s="165" t="s">
        <v>3497</v>
      </c>
      <c r="C1547" s="165" t="s">
        <v>10453</v>
      </c>
      <c r="D1547" s="165" t="s">
        <v>3582</v>
      </c>
      <c r="E1547" s="165" t="s">
        <v>10498</v>
      </c>
      <c r="F1547" s="165" t="s">
        <v>1205</v>
      </c>
      <c r="G1547" s="165" t="s">
        <v>3587</v>
      </c>
      <c r="H1547" s="165" t="s">
        <v>10502</v>
      </c>
    </row>
    <row r="1548" spans="1:8" x14ac:dyDescent="0.25">
      <c r="A1548" s="164" t="str">
        <f t="shared" si="24"/>
        <v>SavaAndapaAmbodimanga I</v>
      </c>
      <c r="B1548" s="165" t="s">
        <v>3497</v>
      </c>
      <c r="C1548" s="165" t="s">
        <v>10453</v>
      </c>
      <c r="D1548" s="165" t="s">
        <v>3582</v>
      </c>
      <c r="E1548" s="165" t="s">
        <v>10498</v>
      </c>
      <c r="F1548" s="165" t="s">
        <v>1205</v>
      </c>
      <c r="G1548" s="165" t="s">
        <v>3589</v>
      </c>
      <c r="H1548" s="165" t="s">
        <v>10503</v>
      </c>
    </row>
    <row r="1549" spans="1:8" x14ac:dyDescent="0.25">
      <c r="A1549" s="164" t="str">
        <f t="shared" si="24"/>
        <v>SavaAndapaMarovato</v>
      </c>
      <c r="B1549" s="165" t="s">
        <v>3497</v>
      </c>
      <c r="C1549" s="165" t="s">
        <v>10453</v>
      </c>
      <c r="D1549" s="165" t="s">
        <v>3582</v>
      </c>
      <c r="E1549" s="165" t="s">
        <v>10498</v>
      </c>
      <c r="F1549" s="165" t="s">
        <v>1205</v>
      </c>
      <c r="G1549" s="165" t="s">
        <v>2332</v>
      </c>
      <c r="H1549" s="165" t="s">
        <v>10504</v>
      </c>
    </row>
    <row r="1550" spans="1:8" x14ac:dyDescent="0.25">
      <c r="A1550" s="164" t="str">
        <f t="shared" si="24"/>
        <v>SavaAndapaAndrakata</v>
      </c>
      <c r="B1550" s="165" t="s">
        <v>3497</v>
      </c>
      <c r="C1550" s="165" t="s">
        <v>10453</v>
      </c>
      <c r="D1550" s="165" t="s">
        <v>3582</v>
      </c>
      <c r="E1550" s="165" t="s">
        <v>10498</v>
      </c>
      <c r="F1550" s="165" t="s">
        <v>1205</v>
      </c>
      <c r="G1550" s="165" t="s">
        <v>3592</v>
      </c>
      <c r="H1550" s="165" t="s">
        <v>10505</v>
      </c>
    </row>
    <row r="1551" spans="1:8" x14ac:dyDescent="0.25">
      <c r="A1551" s="164" t="str">
        <f t="shared" si="24"/>
        <v>SavaAndapaBealampona</v>
      </c>
      <c r="B1551" s="165" t="s">
        <v>3497</v>
      </c>
      <c r="C1551" s="165" t="s">
        <v>10453</v>
      </c>
      <c r="D1551" s="165" t="s">
        <v>3582</v>
      </c>
      <c r="E1551" s="165" t="s">
        <v>10498</v>
      </c>
      <c r="F1551" s="165" t="s">
        <v>1205</v>
      </c>
      <c r="G1551" s="165" t="s">
        <v>3594</v>
      </c>
      <c r="H1551" s="165" t="s">
        <v>10506</v>
      </c>
    </row>
    <row r="1552" spans="1:8" x14ac:dyDescent="0.25">
      <c r="A1552" s="164" t="str">
        <f t="shared" si="24"/>
        <v>SavaAndapaMatsohely</v>
      </c>
      <c r="B1552" s="165" t="s">
        <v>3497</v>
      </c>
      <c r="C1552" s="165" t="s">
        <v>10453</v>
      </c>
      <c r="D1552" s="165" t="s">
        <v>3582</v>
      </c>
      <c r="E1552" s="165" t="s">
        <v>10498</v>
      </c>
      <c r="F1552" s="165" t="s">
        <v>1205</v>
      </c>
      <c r="G1552" s="165" t="s">
        <v>3596</v>
      </c>
      <c r="H1552" s="165" t="s">
        <v>10507</v>
      </c>
    </row>
    <row r="1553" spans="1:8" x14ac:dyDescent="0.25">
      <c r="A1553" s="164" t="str">
        <f t="shared" si="24"/>
        <v>SavaAndapaAndranomena</v>
      </c>
      <c r="B1553" s="165" t="s">
        <v>3497</v>
      </c>
      <c r="C1553" s="165" t="s">
        <v>10453</v>
      </c>
      <c r="D1553" s="165" t="s">
        <v>3582</v>
      </c>
      <c r="E1553" s="165" t="s">
        <v>10498</v>
      </c>
      <c r="F1553" s="165" t="s">
        <v>1205</v>
      </c>
      <c r="G1553" s="165" t="s">
        <v>3598</v>
      </c>
      <c r="H1553" s="165" t="s">
        <v>10508</v>
      </c>
    </row>
    <row r="1554" spans="1:8" x14ac:dyDescent="0.25">
      <c r="A1554" s="164" t="str">
        <f t="shared" si="24"/>
        <v>SavaAndapaAmbalamanasy II</v>
      </c>
      <c r="B1554" s="165" t="s">
        <v>3497</v>
      </c>
      <c r="C1554" s="165" t="s">
        <v>10453</v>
      </c>
      <c r="D1554" s="165" t="s">
        <v>3582</v>
      </c>
      <c r="E1554" s="165" t="s">
        <v>10498</v>
      </c>
      <c r="F1554" s="165" t="s">
        <v>1205</v>
      </c>
      <c r="G1554" s="165" t="s">
        <v>3600</v>
      </c>
      <c r="H1554" s="165" t="s">
        <v>10509</v>
      </c>
    </row>
    <row r="1555" spans="1:8" x14ac:dyDescent="0.25">
      <c r="A1555" s="164" t="str">
        <f t="shared" si="24"/>
        <v>SavaAndapaAmbodiangezoka</v>
      </c>
      <c r="B1555" s="165" t="s">
        <v>3497</v>
      </c>
      <c r="C1555" s="165" t="s">
        <v>10453</v>
      </c>
      <c r="D1555" s="165" t="s">
        <v>3582</v>
      </c>
      <c r="E1555" s="165" t="s">
        <v>10498</v>
      </c>
      <c r="F1555" s="165" t="s">
        <v>1205</v>
      </c>
      <c r="G1555" s="165" t="s">
        <v>3602</v>
      </c>
      <c r="H1555" s="165" t="s">
        <v>10510</v>
      </c>
    </row>
    <row r="1556" spans="1:8" x14ac:dyDescent="0.25">
      <c r="A1556" s="164" t="str">
        <f t="shared" si="24"/>
        <v>SavaAndapaBetsakotsako Andranotsara</v>
      </c>
      <c r="B1556" s="165" t="s">
        <v>3497</v>
      </c>
      <c r="C1556" s="165" t="s">
        <v>10453</v>
      </c>
      <c r="D1556" s="165" t="s">
        <v>3582</v>
      </c>
      <c r="E1556" s="165" t="s">
        <v>10498</v>
      </c>
      <c r="F1556" s="165" t="s">
        <v>1205</v>
      </c>
      <c r="G1556" s="165" t="s">
        <v>3604</v>
      </c>
      <c r="H1556" s="165" t="s">
        <v>10511</v>
      </c>
    </row>
    <row r="1557" spans="1:8" x14ac:dyDescent="0.25">
      <c r="A1557" s="164" t="str">
        <f t="shared" si="24"/>
        <v>SavaAndapaBelaoka Lokoho</v>
      </c>
      <c r="B1557" s="165" t="s">
        <v>3497</v>
      </c>
      <c r="C1557" s="165" t="s">
        <v>10453</v>
      </c>
      <c r="D1557" s="165" t="s">
        <v>3582</v>
      </c>
      <c r="E1557" s="165" t="s">
        <v>10498</v>
      </c>
      <c r="F1557" s="165" t="s">
        <v>1205</v>
      </c>
      <c r="G1557" s="165" t="s">
        <v>3606</v>
      </c>
      <c r="H1557" s="165" t="s">
        <v>10512</v>
      </c>
    </row>
    <row r="1558" spans="1:8" x14ac:dyDescent="0.25">
      <c r="A1558" s="164" t="str">
        <f t="shared" si="24"/>
        <v>SavaAndapaAnoviara</v>
      </c>
      <c r="B1558" s="165" t="s">
        <v>3497</v>
      </c>
      <c r="C1558" s="165" t="s">
        <v>10453</v>
      </c>
      <c r="D1558" s="165" t="s">
        <v>3582</v>
      </c>
      <c r="E1558" s="165" t="s">
        <v>10498</v>
      </c>
      <c r="F1558" s="165" t="s">
        <v>1205</v>
      </c>
      <c r="G1558" s="165" t="s">
        <v>3608</v>
      </c>
      <c r="H1558" s="165" t="s">
        <v>10513</v>
      </c>
    </row>
    <row r="1559" spans="1:8" x14ac:dyDescent="0.25">
      <c r="A1559" s="164" t="str">
        <f t="shared" si="24"/>
        <v>SavaAndapaDoany</v>
      </c>
      <c r="B1559" s="165" t="s">
        <v>3497</v>
      </c>
      <c r="C1559" s="165" t="s">
        <v>10453</v>
      </c>
      <c r="D1559" s="165" t="s">
        <v>3582</v>
      </c>
      <c r="E1559" s="165" t="s">
        <v>10498</v>
      </c>
      <c r="F1559" s="165" t="s">
        <v>1205</v>
      </c>
      <c r="G1559" s="165" t="s">
        <v>3610</v>
      </c>
      <c r="H1559" s="165" t="s">
        <v>10514</v>
      </c>
    </row>
    <row r="1560" spans="1:8" x14ac:dyDescent="0.25">
      <c r="A1560" s="164" t="str">
        <f t="shared" si="24"/>
        <v>SavaAndapaAnjialavabe</v>
      </c>
      <c r="B1560" s="165" t="s">
        <v>3497</v>
      </c>
      <c r="C1560" s="165" t="s">
        <v>10453</v>
      </c>
      <c r="D1560" s="165" t="s">
        <v>3582</v>
      </c>
      <c r="E1560" s="165" t="s">
        <v>10498</v>
      </c>
      <c r="F1560" s="165" t="s">
        <v>1205</v>
      </c>
      <c r="G1560" s="165" t="s">
        <v>3612</v>
      </c>
      <c r="H1560" s="165" t="s">
        <v>10515</v>
      </c>
    </row>
    <row r="1561" spans="1:8" x14ac:dyDescent="0.25">
      <c r="A1561" s="164" t="str">
        <f t="shared" si="24"/>
        <v>SavaAndapaAntsahamena</v>
      </c>
      <c r="B1561" s="165" t="s">
        <v>3497</v>
      </c>
      <c r="C1561" s="165" t="s">
        <v>10453</v>
      </c>
      <c r="D1561" s="165" t="s">
        <v>3582</v>
      </c>
      <c r="E1561" s="165" t="s">
        <v>10498</v>
      </c>
      <c r="F1561" s="165" t="s">
        <v>1205</v>
      </c>
      <c r="G1561" s="165" t="s">
        <v>3614</v>
      </c>
      <c r="H1561" s="165" t="s">
        <v>10516</v>
      </c>
    </row>
    <row r="1562" spans="1:8" x14ac:dyDescent="0.25">
      <c r="A1562" s="164" t="str">
        <f t="shared" si="24"/>
        <v>SavaVohemarVohemar</v>
      </c>
      <c r="B1562" s="165" t="s">
        <v>3497</v>
      </c>
      <c r="C1562" s="165" t="s">
        <v>10453</v>
      </c>
      <c r="D1562" s="165" t="s">
        <v>3617</v>
      </c>
      <c r="E1562" s="165" t="s">
        <v>10517</v>
      </c>
      <c r="F1562" s="165" t="s">
        <v>1205</v>
      </c>
      <c r="G1562" s="165" t="s">
        <v>3617</v>
      </c>
      <c r="H1562" s="165" t="s">
        <v>10518</v>
      </c>
    </row>
    <row r="1563" spans="1:8" x14ac:dyDescent="0.25">
      <c r="A1563" s="164" t="str">
        <f t="shared" si="24"/>
        <v>SavaVohemarAmpondra</v>
      </c>
      <c r="B1563" s="165" t="s">
        <v>3497</v>
      </c>
      <c r="C1563" s="165" t="s">
        <v>10453</v>
      </c>
      <c r="D1563" s="165" t="s">
        <v>3617</v>
      </c>
      <c r="E1563" s="165" t="s">
        <v>10517</v>
      </c>
      <c r="F1563" s="165" t="s">
        <v>1205</v>
      </c>
      <c r="G1563" s="165" t="s">
        <v>3619</v>
      </c>
      <c r="H1563" s="165" t="s">
        <v>10519</v>
      </c>
    </row>
    <row r="1564" spans="1:8" x14ac:dyDescent="0.25">
      <c r="A1564" s="164" t="str">
        <f t="shared" si="24"/>
        <v>SavaVohemarFanambana</v>
      </c>
      <c r="B1564" s="165" t="s">
        <v>3497</v>
      </c>
      <c r="C1564" s="165" t="s">
        <v>10453</v>
      </c>
      <c r="D1564" s="165" t="s">
        <v>3617</v>
      </c>
      <c r="E1564" s="165" t="s">
        <v>10517</v>
      </c>
      <c r="F1564" s="165" t="s">
        <v>1205</v>
      </c>
      <c r="G1564" s="165" t="s">
        <v>3621</v>
      </c>
      <c r="H1564" s="165" t="s">
        <v>10520</v>
      </c>
    </row>
    <row r="1565" spans="1:8" x14ac:dyDescent="0.25">
      <c r="A1565" s="164" t="str">
        <f t="shared" si="24"/>
        <v>SavaVohemarMilanoa</v>
      </c>
      <c r="B1565" s="165" t="s">
        <v>3497</v>
      </c>
      <c r="C1565" s="165" t="s">
        <v>10453</v>
      </c>
      <c r="D1565" s="165" t="s">
        <v>3617</v>
      </c>
      <c r="E1565" s="165" t="s">
        <v>10517</v>
      </c>
      <c r="F1565" s="165" t="s">
        <v>1205</v>
      </c>
      <c r="G1565" s="165" t="s">
        <v>3623</v>
      </c>
      <c r="H1565" s="165" t="s">
        <v>10521</v>
      </c>
    </row>
    <row r="1566" spans="1:8" x14ac:dyDescent="0.25">
      <c r="A1566" s="164" t="str">
        <f t="shared" si="24"/>
        <v>SavaVohemarBobakindro</v>
      </c>
      <c r="B1566" s="165" t="s">
        <v>3497</v>
      </c>
      <c r="C1566" s="165" t="s">
        <v>10453</v>
      </c>
      <c r="D1566" s="165" t="s">
        <v>3617</v>
      </c>
      <c r="E1566" s="165" t="s">
        <v>10517</v>
      </c>
      <c r="F1566" s="165" t="s">
        <v>1205</v>
      </c>
      <c r="G1566" s="165" t="s">
        <v>3625</v>
      </c>
      <c r="H1566" s="165" t="s">
        <v>10522</v>
      </c>
    </row>
    <row r="1567" spans="1:8" x14ac:dyDescent="0.25">
      <c r="A1567" s="164" t="str">
        <f t="shared" si="24"/>
        <v>SavaVohemarDaraina</v>
      </c>
      <c r="B1567" s="165" t="s">
        <v>3497</v>
      </c>
      <c r="C1567" s="165" t="s">
        <v>10453</v>
      </c>
      <c r="D1567" s="165" t="s">
        <v>3617</v>
      </c>
      <c r="E1567" s="165" t="s">
        <v>10517</v>
      </c>
      <c r="F1567" s="165" t="s">
        <v>1205</v>
      </c>
      <c r="G1567" s="165" t="s">
        <v>3627</v>
      </c>
      <c r="H1567" s="165" t="s">
        <v>10523</v>
      </c>
    </row>
    <row r="1568" spans="1:8" x14ac:dyDescent="0.25">
      <c r="A1568" s="164" t="str">
        <f t="shared" si="24"/>
        <v>SavaVohemarAmbalasatrana</v>
      </c>
      <c r="B1568" s="165" t="s">
        <v>3497</v>
      </c>
      <c r="C1568" s="165" t="s">
        <v>10453</v>
      </c>
      <c r="D1568" s="165" t="s">
        <v>3617</v>
      </c>
      <c r="E1568" s="165" t="s">
        <v>10517</v>
      </c>
      <c r="F1568" s="165" t="s">
        <v>1205</v>
      </c>
      <c r="G1568" s="165" t="s">
        <v>3629</v>
      </c>
      <c r="H1568" s="165" t="s">
        <v>10524</v>
      </c>
    </row>
    <row r="1569" spans="1:8" x14ac:dyDescent="0.25">
      <c r="A1569" s="164" t="str">
        <f t="shared" si="24"/>
        <v>SavaVohemarTsarabaria</v>
      </c>
      <c r="B1569" s="165" t="s">
        <v>3497</v>
      </c>
      <c r="C1569" s="165" t="s">
        <v>10453</v>
      </c>
      <c r="D1569" s="165" t="s">
        <v>3617</v>
      </c>
      <c r="E1569" s="165" t="s">
        <v>10517</v>
      </c>
      <c r="F1569" s="165" t="s">
        <v>1205</v>
      </c>
      <c r="G1569" s="165" t="s">
        <v>3631</v>
      </c>
      <c r="H1569" s="165" t="s">
        <v>10525</v>
      </c>
    </row>
    <row r="1570" spans="1:8" x14ac:dyDescent="0.25">
      <c r="A1570" s="164" t="str">
        <f t="shared" si="24"/>
        <v>SavaVohemarNosibe</v>
      </c>
      <c r="B1570" s="165" t="s">
        <v>3497</v>
      </c>
      <c r="C1570" s="165" t="s">
        <v>10453</v>
      </c>
      <c r="D1570" s="165" t="s">
        <v>3617</v>
      </c>
      <c r="E1570" s="165" t="s">
        <v>10517</v>
      </c>
      <c r="F1570" s="165" t="s">
        <v>1205</v>
      </c>
      <c r="G1570" s="165" t="s">
        <v>3633</v>
      </c>
      <c r="H1570" s="165" t="s">
        <v>10526</v>
      </c>
    </row>
    <row r="1571" spans="1:8" x14ac:dyDescent="0.25">
      <c r="A1571" s="164" t="str">
        <f t="shared" si="24"/>
        <v>SavaVohemarAndravory</v>
      </c>
      <c r="B1571" s="165" t="s">
        <v>3497</v>
      </c>
      <c r="C1571" s="165" t="s">
        <v>10453</v>
      </c>
      <c r="D1571" s="165" t="s">
        <v>3617</v>
      </c>
      <c r="E1571" s="165" t="s">
        <v>10517</v>
      </c>
      <c r="F1571" s="165" t="s">
        <v>1205</v>
      </c>
      <c r="G1571" s="165" t="s">
        <v>3635</v>
      </c>
      <c r="H1571" s="165" t="s">
        <v>10527</v>
      </c>
    </row>
    <row r="1572" spans="1:8" x14ac:dyDescent="0.25">
      <c r="A1572" s="164" t="str">
        <f t="shared" si="24"/>
        <v>SavaVohemarAndrafainkona</v>
      </c>
      <c r="B1572" s="165" t="s">
        <v>3497</v>
      </c>
      <c r="C1572" s="165" t="s">
        <v>10453</v>
      </c>
      <c r="D1572" s="165" t="s">
        <v>3617</v>
      </c>
      <c r="E1572" s="165" t="s">
        <v>10517</v>
      </c>
      <c r="F1572" s="165" t="s">
        <v>1205</v>
      </c>
      <c r="G1572" s="165" t="s">
        <v>3637</v>
      </c>
      <c r="H1572" s="165" t="s">
        <v>10528</v>
      </c>
    </row>
    <row r="1573" spans="1:8" x14ac:dyDescent="0.25">
      <c r="A1573" s="164" t="str">
        <f t="shared" si="24"/>
        <v>SavaVohemarAmpanefena</v>
      </c>
      <c r="B1573" s="165" t="s">
        <v>3497</v>
      </c>
      <c r="C1573" s="165" t="s">
        <v>10453</v>
      </c>
      <c r="D1573" s="165" t="s">
        <v>3617</v>
      </c>
      <c r="E1573" s="165" t="s">
        <v>10517</v>
      </c>
      <c r="F1573" s="165" t="s">
        <v>1205</v>
      </c>
      <c r="G1573" s="165" t="s">
        <v>3639</v>
      </c>
      <c r="H1573" s="165" t="s">
        <v>10529</v>
      </c>
    </row>
    <row r="1574" spans="1:8" x14ac:dyDescent="0.25">
      <c r="A1574" s="164" t="str">
        <f t="shared" si="24"/>
        <v>SavaVohemarAmbodisambalahy</v>
      </c>
      <c r="B1574" s="165" t="s">
        <v>3497</v>
      </c>
      <c r="C1574" s="165" t="s">
        <v>10453</v>
      </c>
      <c r="D1574" s="165" t="s">
        <v>3617</v>
      </c>
      <c r="E1574" s="165" t="s">
        <v>10517</v>
      </c>
      <c r="F1574" s="165" t="s">
        <v>1205</v>
      </c>
      <c r="G1574" s="165" t="s">
        <v>3641</v>
      </c>
      <c r="H1574" s="165" t="s">
        <v>10530</v>
      </c>
    </row>
    <row r="1575" spans="1:8" x14ac:dyDescent="0.25">
      <c r="A1575" s="164" t="str">
        <f t="shared" si="24"/>
        <v>SavaVohemarAmbinanin'andravory</v>
      </c>
      <c r="B1575" s="165" t="s">
        <v>3497</v>
      </c>
      <c r="C1575" s="165" t="s">
        <v>10453</v>
      </c>
      <c r="D1575" s="165" t="s">
        <v>3617</v>
      </c>
      <c r="E1575" s="165" t="s">
        <v>10517</v>
      </c>
      <c r="F1575" s="165" t="s">
        <v>1205</v>
      </c>
      <c r="G1575" s="165" t="s">
        <v>3643</v>
      </c>
      <c r="H1575" s="165" t="s">
        <v>10531</v>
      </c>
    </row>
    <row r="1576" spans="1:8" x14ac:dyDescent="0.25">
      <c r="A1576" s="164" t="str">
        <f t="shared" si="24"/>
        <v>SavaVohemarAmboriala</v>
      </c>
      <c r="B1576" s="165" t="s">
        <v>3497</v>
      </c>
      <c r="C1576" s="165" t="s">
        <v>10453</v>
      </c>
      <c r="D1576" s="165" t="s">
        <v>3617</v>
      </c>
      <c r="E1576" s="165" t="s">
        <v>10517</v>
      </c>
      <c r="F1576" s="165" t="s">
        <v>1205</v>
      </c>
      <c r="G1576" s="165" t="s">
        <v>3645</v>
      </c>
      <c r="H1576" s="165" t="s">
        <v>10532</v>
      </c>
    </row>
    <row r="1577" spans="1:8" x14ac:dyDescent="0.25">
      <c r="A1577" s="164" t="str">
        <f t="shared" si="24"/>
        <v>SavaVohemarMaromokotra Loky</v>
      </c>
      <c r="B1577" s="165" t="s">
        <v>3497</v>
      </c>
      <c r="C1577" s="165" t="s">
        <v>10453</v>
      </c>
      <c r="D1577" s="165" t="s">
        <v>3617</v>
      </c>
      <c r="E1577" s="165" t="s">
        <v>10517</v>
      </c>
      <c r="F1577" s="165" t="s">
        <v>1205</v>
      </c>
      <c r="G1577" s="165" t="s">
        <v>3647</v>
      </c>
      <c r="H1577" s="165" t="s">
        <v>10533</v>
      </c>
    </row>
    <row r="1578" spans="1:8" x14ac:dyDescent="0.25">
      <c r="A1578" s="164" t="str">
        <f t="shared" si="24"/>
        <v>SavaVohemarAntsirabe Nord</v>
      </c>
      <c r="B1578" s="165" t="s">
        <v>3497</v>
      </c>
      <c r="C1578" s="165" t="s">
        <v>10453</v>
      </c>
      <c r="D1578" s="165" t="s">
        <v>3617</v>
      </c>
      <c r="E1578" s="165" t="s">
        <v>10517</v>
      </c>
      <c r="F1578" s="165" t="s">
        <v>1205</v>
      </c>
      <c r="G1578" s="165" t="s">
        <v>3649</v>
      </c>
      <c r="H1578" s="165" t="s">
        <v>10534</v>
      </c>
    </row>
    <row r="1579" spans="1:8" x14ac:dyDescent="0.25">
      <c r="A1579" s="164" t="str">
        <f t="shared" si="24"/>
        <v>SavaVohemarAmpisikinana</v>
      </c>
      <c r="B1579" s="165" t="s">
        <v>3497</v>
      </c>
      <c r="C1579" s="165" t="s">
        <v>10453</v>
      </c>
      <c r="D1579" s="165" t="s">
        <v>3617</v>
      </c>
      <c r="E1579" s="165" t="s">
        <v>10517</v>
      </c>
      <c r="F1579" s="165" t="s">
        <v>1205</v>
      </c>
      <c r="G1579" s="165" t="s">
        <v>3651</v>
      </c>
      <c r="H1579" s="165" t="s">
        <v>10535</v>
      </c>
    </row>
    <row r="1580" spans="1:8" x14ac:dyDescent="0.25">
      <c r="A1580" s="164" t="str">
        <f t="shared" si="24"/>
        <v>SavaVohemarBelambo</v>
      </c>
      <c r="B1580" s="165" t="s">
        <v>3497</v>
      </c>
      <c r="C1580" s="165" t="s">
        <v>10453</v>
      </c>
      <c r="D1580" s="165" t="s">
        <v>3617</v>
      </c>
      <c r="E1580" s="165" t="s">
        <v>10517</v>
      </c>
      <c r="F1580" s="165" t="s">
        <v>1205</v>
      </c>
      <c r="G1580" s="165" t="s">
        <v>3653</v>
      </c>
      <c r="H1580" s="165" t="s">
        <v>10536</v>
      </c>
    </row>
    <row r="1581" spans="1:8" x14ac:dyDescent="0.25">
      <c r="A1581" s="164" t="str">
        <f t="shared" si="24"/>
        <v>AnosyAmboasary AtsimoBerano</v>
      </c>
      <c r="B1581" s="165" t="s">
        <v>1799</v>
      </c>
      <c r="C1581" s="165" t="s">
        <v>10253</v>
      </c>
      <c r="D1581" s="165" t="s">
        <v>3253</v>
      </c>
      <c r="E1581" s="165" t="s">
        <v>10308</v>
      </c>
      <c r="F1581" s="165" t="s">
        <v>1205</v>
      </c>
      <c r="G1581" s="165" t="s">
        <v>3266</v>
      </c>
      <c r="H1581" s="165" t="s">
        <v>10537</v>
      </c>
    </row>
    <row r="1582" spans="1:8" x14ac:dyDescent="0.25">
      <c r="A1582" s="164" t="str">
        <f t="shared" si="24"/>
        <v>AndroyBelohaAmbatotsivala</v>
      </c>
      <c r="B1582" s="165" t="s">
        <v>1099</v>
      </c>
      <c r="C1582" s="165" t="s">
        <v>10194</v>
      </c>
      <c r="D1582" s="165" t="s">
        <v>3150</v>
      </c>
      <c r="E1582" s="165" t="s">
        <v>10195</v>
      </c>
      <c r="F1582" s="165" t="s">
        <v>1205</v>
      </c>
      <c r="G1582" s="165" t="s">
        <v>3158</v>
      </c>
      <c r="H1582" s="165" t="s">
        <v>10538</v>
      </c>
    </row>
    <row r="1583" spans="1:8" x14ac:dyDescent="0.25">
      <c r="A1583" s="164" t="str">
        <f t="shared" si="24"/>
        <v>AndroyTsihombeAnkilivalo (Tsi)</v>
      </c>
      <c r="B1583" s="165" t="s">
        <v>1099</v>
      </c>
      <c r="C1583" s="165" t="s">
        <v>10194</v>
      </c>
      <c r="D1583" s="165" t="s">
        <v>3160</v>
      </c>
      <c r="E1583" s="165" t="s">
        <v>10203</v>
      </c>
      <c r="F1583" s="165" t="s">
        <v>1205</v>
      </c>
      <c r="G1583" s="165" t="s">
        <v>10539</v>
      </c>
      <c r="H1583" s="165" t="s">
        <v>10540</v>
      </c>
    </row>
    <row r="1584" spans="1:8" x14ac:dyDescent="0.25">
      <c r="A1584" s="164" t="str">
        <f t="shared" si="24"/>
        <v>Atsimo AndrefanaAmpanihy OuestAnavoha</v>
      </c>
      <c r="B1584" s="165" t="s">
        <v>672</v>
      </c>
      <c r="C1584" s="165" t="s">
        <v>9723</v>
      </c>
      <c r="D1584" s="165" t="s">
        <v>492</v>
      </c>
      <c r="E1584" s="165" t="s">
        <v>10122</v>
      </c>
      <c r="F1584" s="165" t="s">
        <v>1205</v>
      </c>
      <c r="G1584" s="165" t="s">
        <v>3078</v>
      </c>
      <c r="H1584" s="165" t="s">
        <v>10541</v>
      </c>
    </row>
    <row r="1585" spans="1:8" x14ac:dyDescent="0.25">
      <c r="A1585" s="164" t="str">
        <f t="shared" si="24"/>
        <v>Atsimo AndrefanaAmpanihy OuestAndroipano</v>
      </c>
      <c r="B1585" s="165" t="s">
        <v>672</v>
      </c>
      <c r="C1585" s="165" t="s">
        <v>9723</v>
      </c>
      <c r="D1585" s="165" t="s">
        <v>492</v>
      </c>
      <c r="E1585" s="165" t="s">
        <v>10122</v>
      </c>
      <c r="F1585" s="165" t="s">
        <v>1205</v>
      </c>
      <c r="G1585" s="165" t="s">
        <v>3077</v>
      </c>
      <c r="H1585" s="165" t="s">
        <v>10542</v>
      </c>
    </row>
    <row r="1586" spans="1:8" x14ac:dyDescent="0.25">
      <c r="A1586" s="164" t="str">
        <f t="shared" si="24"/>
        <v>AnosyTaolagnaroAnkilivalo (Tao)</v>
      </c>
      <c r="B1586" s="165" t="s">
        <v>1799</v>
      </c>
      <c r="C1586" s="165" t="s">
        <v>10253</v>
      </c>
      <c r="D1586" s="165" t="s">
        <v>3210</v>
      </c>
      <c r="E1586" s="165" t="s">
        <v>10308</v>
      </c>
      <c r="F1586" s="165" t="s">
        <v>1205</v>
      </c>
      <c r="G1586" s="165" t="s">
        <v>10543</v>
      </c>
      <c r="H1586" s="165" t="s">
        <v>10544</v>
      </c>
    </row>
    <row r="1587" spans="1:8" x14ac:dyDescent="0.25">
      <c r="A1587" s="164" t="str">
        <f t="shared" si="24"/>
        <v>Atsimo AndrefanaToliary-IIEfoetse</v>
      </c>
      <c r="B1587" s="165" t="s">
        <v>672</v>
      </c>
      <c r="C1587" s="165" t="s">
        <v>9723</v>
      </c>
      <c r="D1587" s="165" t="s">
        <v>673</v>
      </c>
      <c r="E1587" s="165" t="s">
        <v>10164</v>
      </c>
      <c r="F1587" s="165" t="s">
        <v>1205</v>
      </c>
      <c r="G1587" s="165" t="s">
        <v>3138</v>
      </c>
      <c r="H1587" s="171" t="s">
        <v>10545</v>
      </c>
    </row>
  </sheetData>
  <autoFilter ref="B1:H1587" xr:uid="{D242100E-0BB3-41BD-B9B0-AA8C5D9F71EE}"/>
  <printOptions horizontalCentered="1"/>
  <pageMargins left="0.3" right="0.3" top="0.61" bottom="0.37" header="0.1" footer="0.1"/>
  <pageSetup paperSize="9" pageOrder="overThenDown" orientation="portrait" useFirstPageNumber="1" horizontalDpi="300" verticalDpi="300"/>
  <headerFooter alignWithMargins="0">
    <oddHeader>&amp;P</oddHeader>
    <oddFooter>&amp;F</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971F0-9F79-4A3E-95C2-4205879EAC16}">
  <sheetPr>
    <tabColor rgb="FF00B050"/>
  </sheetPr>
  <dimension ref="A1:AI988"/>
  <sheetViews>
    <sheetView tabSelected="1" zoomScale="80" zoomScaleNormal="80" workbookViewId="0">
      <pane xSplit="5" ySplit="2" topLeftCell="Q3" activePane="bottomRight" state="frozen"/>
      <selection pane="topRight" activeCell="H2" sqref="H2"/>
      <selection pane="bottomLeft" activeCell="A3" sqref="A3"/>
      <selection pane="bottomRight" activeCell="R3" sqref="R3"/>
    </sheetView>
  </sheetViews>
  <sheetFormatPr defaultColWidth="9.26953125" defaultRowHeight="14.5" x14ac:dyDescent="0.35"/>
  <cols>
    <col min="1" max="1" width="4.26953125" style="2" customWidth="1"/>
    <col min="2" max="2" width="17.7265625" style="2" customWidth="1"/>
    <col min="3" max="3" width="18.453125" style="2" bestFit="1" customWidth="1"/>
    <col min="4" max="4" width="18.26953125" style="2" customWidth="1"/>
    <col min="5" max="5" width="15.26953125" style="16" customWidth="1"/>
    <col min="6" max="6" width="11.81640625" style="2" customWidth="1"/>
    <col min="7" max="7" width="16" style="2" customWidth="1"/>
    <col min="8" max="8" width="23.1796875" style="2" customWidth="1"/>
    <col min="9" max="9" width="21.453125" style="2" bestFit="1" customWidth="1"/>
    <col min="10" max="10" width="19.1796875" style="2" customWidth="1"/>
    <col min="11" max="11" width="17" style="2" customWidth="1"/>
    <col min="12" max="12" width="14.54296875" style="2" bestFit="1" customWidth="1"/>
    <col min="13" max="13" width="16.7265625" style="2" customWidth="1"/>
    <col min="14" max="14" width="14.7265625" style="2" customWidth="1"/>
    <col min="15" max="15" width="14.453125" style="2" customWidth="1"/>
    <col min="16" max="16" width="15.26953125" style="2" customWidth="1"/>
    <col min="17" max="17" width="14.7265625" style="2" customWidth="1"/>
    <col min="18" max="19" width="14.26953125" style="2" customWidth="1"/>
    <col min="20" max="20" width="15.7265625" style="2" customWidth="1"/>
    <col min="21" max="21" width="14.81640625" style="2" customWidth="1"/>
    <col min="22" max="22" width="14.54296875" style="2" customWidth="1"/>
    <col min="23" max="23" width="13.7265625" style="2" customWidth="1"/>
    <col min="24" max="25" width="13.26953125" style="2" customWidth="1"/>
    <col min="26" max="26" width="13.26953125" style="2" hidden="1" customWidth="1"/>
    <col min="27" max="27" width="7" style="2" customWidth="1"/>
    <col min="28" max="28" width="17" style="2" hidden="1" customWidth="1"/>
    <col min="29" max="29" width="14.7265625" style="2" hidden="1" customWidth="1"/>
    <col min="30" max="30" width="21.7265625" style="2" hidden="1" customWidth="1"/>
    <col min="31" max="31" width="36.453125" style="2" hidden="1" customWidth="1"/>
    <col min="32" max="32" width="19" style="2" hidden="1" customWidth="1"/>
    <col min="33" max="35" width="21.26953125" style="2" hidden="1" customWidth="1"/>
    <col min="36" max="16384" width="9.26953125" style="2"/>
  </cols>
  <sheetData>
    <row r="1" spans="1:35" hidden="1" x14ac:dyDescent="0.35">
      <c r="A1" s="2" t="s">
        <v>407</v>
      </c>
      <c r="B1" s="210">
        <v>44531</v>
      </c>
      <c r="C1" s="210">
        <v>44562</v>
      </c>
      <c r="N1" s="211">
        <v>44562</v>
      </c>
      <c r="O1" s="210">
        <v>44593</v>
      </c>
      <c r="P1" s="211">
        <v>44621</v>
      </c>
      <c r="Q1" s="210">
        <v>44652</v>
      </c>
      <c r="R1" s="211">
        <v>44682</v>
      </c>
      <c r="S1" s="210">
        <v>44713</v>
      </c>
      <c r="T1" s="211">
        <v>44743</v>
      </c>
      <c r="U1" s="210">
        <v>44774</v>
      </c>
      <c r="V1" s="211">
        <v>44805</v>
      </c>
      <c r="W1" s="210">
        <v>44835</v>
      </c>
      <c r="X1" s="211">
        <v>44866</v>
      </c>
      <c r="Y1" s="210">
        <v>44896</v>
      </c>
      <c r="Z1" s="210"/>
      <c r="AB1" s="210"/>
    </row>
    <row r="2" spans="1:35" s="131" customFormat="1" ht="66.650000000000006" customHeight="1" x14ac:dyDescent="0.35">
      <c r="A2" s="355" t="s">
        <v>408</v>
      </c>
      <c r="B2" s="294" t="s">
        <v>409</v>
      </c>
      <c r="C2" s="294" t="s">
        <v>410</v>
      </c>
      <c r="D2" s="294" t="s">
        <v>411</v>
      </c>
      <c r="E2" s="294" t="s">
        <v>4</v>
      </c>
      <c r="F2" s="294" t="s">
        <v>412</v>
      </c>
      <c r="G2" s="294" t="s">
        <v>413</v>
      </c>
      <c r="H2" s="294" t="s">
        <v>414</v>
      </c>
      <c r="I2" s="294" t="s">
        <v>415</v>
      </c>
      <c r="J2" s="294" t="s">
        <v>416</v>
      </c>
      <c r="K2" s="294" t="s">
        <v>417</v>
      </c>
      <c r="L2" s="294" t="s">
        <v>418</v>
      </c>
      <c r="M2" s="294" t="s">
        <v>419</v>
      </c>
      <c r="N2" s="294" t="s">
        <v>420</v>
      </c>
      <c r="O2" s="294" t="s">
        <v>421</v>
      </c>
      <c r="P2" s="294" t="s">
        <v>422</v>
      </c>
      <c r="Q2" s="294" t="s">
        <v>423</v>
      </c>
      <c r="R2" s="294" t="s">
        <v>424</v>
      </c>
      <c r="S2" s="294" t="s">
        <v>425</v>
      </c>
      <c r="T2" s="294" t="s">
        <v>426</v>
      </c>
      <c r="U2" s="294" t="s">
        <v>427</v>
      </c>
      <c r="V2" s="294" t="s">
        <v>428</v>
      </c>
      <c r="W2" s="294" t="s">
        <v>429</v>
      </c>
      <c r="X2" s="294" t="s">
        <v>430</v>
      </c>
      <c r="Y2" s="323" t="s">
        <v>431</v>
      </c>
      <c r="Z2" s="306" t="s">
        <v>432</v>
      </c>
      <c r="AA2" s="363" t="s">
        <v>433</v>
      </c>
      <c r="AB2" s="361" t="s">
        <v>434</v>
      </c>
      <c r="AC2" s="327" t="s">
        <v>435</v>
      </c>
      <c r="AD2" s="327" t="s">
        <v>436</v>
      </c>
      <c r="AE2" s="327" t="s">
        <v>437</v>
      </c>
      <c r="AF2" s="327" t="s">
        <v>438</v>
      </c>
      <c r="AG2" s="327" t="s">
        <v>439</v>
      </c>
      <c r="AH2" s="327" t="s">
        <v>440</v>
      </c>
      <c r="AI2" s="357" t="s">
        <v>441</v>
      </c>
    </row>
    <row r="3" spans="1:35" x14ac:dyDescent="0.35">
      <c r="A3" s="356">
        <v>1</v>
      </c>
      <c r="B3" s="325" t="s">
        <v>7</v>
      </c>
      <c r="C3" s="325" t="s">
        <v>8</v>
      </c>
      <c r="D3" s="325" t="s">
        <v>9</v>
      </c>
      <c r="E3" s="72">
        <f t="shared" ref="E3:E66" si="0">IFERROR(VLOOKUP(AD3,prio,2,FALSE),"")</f>
        <v>3</v>
      </c>
      <c r="F3" s="71">
        <f t="shared" ref="F3:F34" si="1">VLOOKUP(AD3,pop,7,FALSE)</f>
        <v>48474.224599247602</v>
      </c>
      <c r="G3" s="325" t="s">
        <v>442</v>
      </c>
      <c r="H3" s="325"/>
      <c r="I3" s="325" t="s">
        <v>443</v>
      </c>
      <c r="J3" s="325"/>
      <c r="K3" s="326"/>
      <c r="L3" s="1" t="s">
        <v>444</v>
      </c>
      <c r="M3" s="1" t="s">
        <v>445</v>
      </c>
      <c r="N3" s="120">
        <v>2090</v>
      </c>
      <c r="O3" s="120">
        <v>2090</v>
      </c>
      <c r="P3" s="120">
        <v>2090</v>
      </c>
      <c r="Q3" s="307">
        <v>2090</v>
      </c>
      <c r="R3" s="9"/>
      <c r="S3" s="9"/>
      <c r="T3" s="9"/>
      <c r="U3" s="9"/>
      <c r="V3" s="9"/>
      <c r="W3" s="9"/>
      <c r="X3" s="9"/>
      <c r="Y3" s="359"/>
      <c r="Z3" s="2">
        <f>MAX(Planif[[#This Row],[Janv planifié]:[Decembre planifié]])</f>
        <v>2090</v>
      </c>
      <c r="AA3" s="364"/>
      <c r="AB3" s="362" t="str">
        <f t="shared" ref="AB3:AB66" si="2">VLOOKUP(C3,admin_2_2,2,FALSE)</f>
        <v>MG53519</v>
      </c>
      <c r="AC3" s="1" t="str">
        <f t="shared" ref="AC3:AC34" si="3">B3&amp;C3&amp;D3</f>
        <v>ANOSYAmboasary-AtsimoAMBOASARY ATSIMO</v>
      </c>
      <c r="AD3" s="45" t="str">
        <f t="shared" ref="AD3:AD35" si="4">VLOOKUP(AC3,admin_3_2,12,FALSE)</f>
        <v>MG53519010</v>
      </c>
      <c r="AE3" s="1" t="str">
        <f t="shared" ref="AE3:AE34" si="5">IF(G3="FID",AD3&amp;G3&amp;AF3,IF(G3="PAM",AD3&amp;G3&amp;AF3,IF(G3="CRS",AD3&amp;G3&amp;AF3,AD3&amp;"autreong"&amp;AF3)))</f>
        <v>MG53519010PAMUrgence</v>
      </c>
      <c r="AF3" s="1" t="s">
        <v>446</v>
      </c>
      <c r="AG3" s="8">
        <f t="shared" ref="AG3:AG66" si="6">P3</f>
        <v>2090</v>
      </c>
      <c r="AH3" s="8">
        <f t="shared" ref="AH3:AH66" si="7">Q3</f>
        <v>2090</v>
      </c>
      <c r="AI3" s="358">
        <f t="shared" ref="AI3:AI66" si="8">840*5</f>
        <v>4200</v>
      </c>
    </row>
    <row r="4" spans="1:35" x14ac:dyDescent="0.35">
      <c r="A4" s="356">
        <f>A3+1</f>
        <v>2</v>
      </c>
      <c r="B4" s="325" t="s">
        <v>7</v>
      </c>
      <c r="C4" s="325" t="s">
        <v>8</v>
      </c>
      <c r="D4" s="325" t="s">
        <v>9</v>
      </c>
      <c r="E4" s="72">
        <f t="shared" si="0"/>
        <v>3</v>
      </c>
      <c r="F4" s="71">
        <f t="shared" si="1"/>
        <v>48474.224599247602</v>
      </c>
      <c r="G4" s="325" t="s">
        <v>447</v>
      </c>
      <c r="H4" s="325" t="s">
        <v>448</v>
      </c>
      <c r="I4" s="325" t="s">
        <v>449</v>
      </c>
      <c r="J4" s="325"/>
      <c r="K4" s="326"/>
      <c r="L4" s="1" t="s">
        <v>444</v>
      </c>
      <c r="M4" s="1" t="s">
        <v>450</v>
      </c>
      <c r="N4" s="9"/>
      <c r="O4" s="120">
        <f>10262*5</f>
        <v>51310</v>
      </c>
      <c r="P4" s="9"/>
      <c r="Q4" s="308"/>
      <c r="R4" s="120"/>
      <c r="S4" s="120"/>
      <c r="T4" s="120"/>
      <c r="U4" s="120"/>
      <c r="V4" s="120"/>
      <c r="W4" s="120"/>
      <c r="X4" s="120"/>
      <c r="Y4" s="359"/>
      <c r="Z4" s="2">
        <f>MAX(Planif[[#This Row],[Janv planifié]:[Decembre planifié]])</f>
        <v>51310</v>
      </c>
      <c r="AA4" s="364"/>
      <c r="AB4" s="362" t="str">
        <f t="shared" si="2"/>
        <v>MG53519</v>
      </c>
      <c r="AC4" s="1" t="str">
        <f t="shared" si="3"/>
        <v>ANOSYAmboasary-AtsimoAMBOASARY ATSIMO</v>
      </c>
      <c r="AD4" s="45" t="str">
        <f t="shared" si="4"/>
        <v>MG53519010</v>
      </c>
      <c r="AE4" s="1" t="str">
        <f t="shared" si="5"/>
        <v>MG53519010autreongResilience</v>
      </c>
      <c r="AF4" s="1" t="s">
        <v>451</v>
      </c>
      <c r="AG4" s="8">
        <f t="shared" si="6"/>
        <v>0</v>
      </c>
      <c r="AH4" s="8">
        <f t="shared" si="7"/>
        <v>0</v>
      </c>
      <c r="AI4" s="358">
        <f t="shared" si="8"/>
        <v>4200</v>
      </c>
    </row>
    <row r="5" spans="1:35" x14ac:dyDescent="0.35">
      <c r="A5" s="356">
        <f t="shared" ref="A5:A68" si="9">A4+1</f>
        <v>3</v>
      </c>
      <c r="B5" s="325" t="s">
        <v>7</v>
      </c>
      <c r="C5" s="325" t="s">
        <v>8</v>
      </c>
      <c r="D5" s="325" t="s">
        <v>11</v>
      </c>
      <c r="E5" s="72">
        <f t="shared" si="0"/>
        <v>1</v>
      </c>
      <c r="F5" s="71">
        <f t="shared" si="1"/>
        <v>29191.503550075064</v>
      </c>
      <c r="G5" s="325" t="s">
        <v>452</v>
      </c>
      <c r="H5" s="325" t="s">
        <v>448</v>
      </c>
      <c r="I5" s="325" t="s">
        <v>449</v>
      </c>
      <c r="J5" s="325"/>
      <c r="K5" s="326"/>
      <c r="L5" s="1" t="s">
        <v>444</v>
      </c>
      <c r="M5" s="1" t="s">
        <v>453</v>
      </c>
      <c r="N5" s="9">
        <v>31185</v>
      </c>
      <c r="O5" s="9">
        <v>31185</v>
      </c>
      <c r="P5" s="9">
        <v>31185</v>
      </c>
      <c r="Q5" s="308"/>
      <c r="R5" s="120"/>
      <c r="S5" s="120"/>
      <c r="T5" s="120"/>
      <c r="U5" s="120"/>
      <c r="V5" s="120"/>
      <c r="W5" s="120"/>
      <c r="X5" s="120"/>
      <c r="Y5" s="359"/>
      <c r="Z5" s="2">
        <f>MAX(Planif[[#This Row],[Janv planifié]:[Decembre planifié]])</f>
        <v>31185</v>
      </c>
      <c r="AA5" s="364"/>
      <c r="AB5" s="362" t="str">
        <f t="shared" si="2"/>
        <v>MG53519</v>
      </c>
      <c r="AC5" s="1" t="str">
        <f t="shared" si="3"/>
        <v>ANOSYAmboasary-AtsimoBEHARA</v>
      </c>
      <c r="AD5" s="45" t="str">
        <f t="shared" si="4"/>
        <v>MG53519030</v>
      </c>
      <c r="AE5" s="1" t="str">
        <f t="shared" si="5"/>
        <v>MG53519030FIDUrgence</v>
      </c>
      <c r="AF5" s="1" t="s">
        <v>446</v>
      </c>
      <c r="AG5" s="8">
        <f t="shared" si="6"/>
        <v>31185</v>
      </c>
      <c r="AH5" s="8">
        <f t="shared" si="7"/>
        <v>0</v>
      </c>
      <c r="AI5" s="358">
        <f t="shared" si="8"/>
        <v>4200</v>
      </c>
    </row>
    <row r="6" spans="1:35" x14ac:dyDescent="0.35">
      <c r="A6" s="356">
        <f t="shared" si="9"/>
        <v>4</v>
      </c>
      <c r="B6" s="325" t="s">
        <v>7</v>
      </c>
      <c r="C6" s="325" t="s">
        <v>8</v>
      </c>
      <c r="D6" s="352" t="s">
        <v>11</v>
      </c>
      <c r="E6" s="72">
        <f t="shared" si="0"/>
        <v>1</v>
      </c>
      <c r="F6" s="71">
        <f t="shared" si="1"/>
        <v>29191.503550075064</v>
      </c>
      <c r="G6" s="325" t="s">
        <v>442</v>
      </c>
      <c r="H6" s="352"/>
      <c r="I6" s="325" t="s">
        <v>443</v>
      </c>
      <c r="J6" s="325"/>
      <c r="K6" s="326"/>
      <c r="L6" s="1" t="s">
        <v>454</v>
      </c>
      <c r="N6" s="9">
        <v>1900</v>
      </c>
      <c r="O6" s="9">
        <v>1900</v>
      </c>
      <c r="P6" s="9">
        <v>1900</v>
      </c>
      <c r="Q6" s="308">
        <v>1900</v>
      </c>
      <c r="R6" s="120"/>
      <c r="S6" s="120"/>
      <c r="T6" s="120"/>
      <c r="U6" s="120"/>
      <c r="V6" s="120"/>
      <c r="W6" s="120"/>
      <c r="X6" s="120"/>
      <c r="Y6" s="359"/>
      <c r="Z6" s="2">
        <f>MAX(Planif[[#This Row],[Janv planifié]:[Decembre planifié]])</f>
        <v>1900</v>
      </c>
      <c r="AA6" s="364"/>
      <c r="AB6" s="362" t="str">
        <f t="shared" si="2"/>
        <v>MG53519</v>
      </c>
      <c r="AC6" s="1" t="str">
        <f t="shared" si="3"/>
        <v>ANOSYAmboasary-AtsimoBEHARA</v>
      </c>
      <c r="AD6" s="45" t="str">
        <f t="shared" ref="AD6" si="10">VLOOKUP(AC6,admin_3_2,12,FALSE)</f>
        <v>MG53519030</v>
      </c>
      <c r="AE6" s="1" t="str">
        <f t="shared" si="5"/>
        <v>MG53519030PAMUrgence</v>
      </c>
      <c r="AF6" s="1" t="s">
        <v>446</v>
      </c>
      <c r="AG6" s="8">
        <f t="shared" si="6"/>
        <v>1900</v>
      </c>
      <c r="AH6" s="8">
        <f t="shared" si="7"/>
        <v>1900</v>
      </c>
      <c r="AI6" s="358">
        <f t="shared" si="8"/>
        <v>4200</v>
      </c>
    </row>
    <row r="7" spans="1:35" x14ac:dyDescent="0.35">
      <c r="A7" s="356">
        <f t="shared" si="9"/>
        <v>5</v>
      </c>
      <c r="B7" s="325" t="s">
        <v>7</v>
      </c>
      <c r="C7" s="325" t="s">
        <v>8</v>
      </c>
      <c r="D7" s="352" t="s">
        <v>11</v>
      </c>
      <c r="E7" s="72">
        <f t="shared" si="0"/>
        <v>1</v>
      </c>
      <c r="F7" s="71">
        <f t="shared" si="1"/>
        <v>29191.503550075064</v>
      </c>
      <c r="G7" s="325" t="s">
        <v>442</v>
      </c>
      <c r="H7" s="352"/>
      <c r="I7" s="325" t="s">
        <v>443</v>
      </c>
      <c r="J7" s="325"/>
      <c r="K7" s="326"/>
      <c r="L7" s="1" t="s">
        <v>444</v>
      </c>
      <c r="M7" s="2" t="s">
        <v>455</v>
      </c>
      <c r="N7" s="120">
        <f t="shared" ref="N7:Q7" si="11">3217*5</f>
        <v>16085</v>
      </c>
      <c r="O7" s="120">
        <f t="shared" si="11"/>
        <v>16085</v>
      </c>
      <c r="P7" s="120">
        <f t="shared" si="11"/>
        <v>16085</v>
      </c>
      <c r="Q7" s="308">
        <f t="shared" si="11"/>
        <v>16085</v>
      </c>
      <c r="R7" s="120"/>
      <c r="S7" s="120"/>
      <c r="T7" s="120"/>
      <c r="U7" s="120"/>
      <c r="V7" s="120"/>
      <c r="W7" s="120"/>
      <c r="X7" s="120"/>
      <c r="Y7" s="359"/>
      <c r="Z7" s="2">
        <f>MAX(Planif[[#This Row],[Janv planifié]:[Decembre planifié]])</f>
        <v>16085</v>
      </c>
      <c r="AA7" s="364"/>
      <c r="AB7" s="362" t="str">
        <f t="shared" si="2"/>
        <v>MG53519</v>
      </c>
      <c r="AC7" s="1" t="str">
        <f t="shared" si="3"/>
        <v>ANOSYAmboasary-AtsimoBEHARA</v>
      </c>
      <c r="AD7" s="45" t="str">
        <f t="shared" si="4"/>
        <v>MG53519030</v>
      </c>
      <c r="AE7" s="1" t="str">
        <f t="shared" si="5"/>
        <v>MG53519030PAMUrgence</v>
      </c>
      <c r="AF7" s="1" t="s">
        <v>446</v>
      </c>
      <c r="AG7" s="8">
        <f t="shared" si="6"/>
        <v>16085</v>
      </c>
      <c r="AH7" s="8">
        <f t="shared" si="7"/>
        <v>16085</v>
      </c>
      <c r="AI7" s="358">
        <f t="shared" si="8"/>
        <v>4200</v>
      </c>
    </row>
    <row r="8" spans="1:35" x14ac:dyDescent="0.35">
      <c r="A8" s="356">
        <f t="shared" si="9"/>
        <v>6</v>
      </c>
      <c r="B8" s="325" t="s">
        <v>7</v>
      </c>
      <c r="C8" s="325" t="s">
        <v>8</v>
      </c>
      <c r="D8" s="325" t="s">
        <v>11</v>
      </c>
      <c r="E8" s="72">
        <f t="shared" si="0"/>
        <v>1</v>
      </c>
      <c r="F8" s="71">
        <f t="shared" si="1"/>
        <v>29191.503550075064</v>
      </c>
      <c r="G8" s="325" t="s">
        <v>456</v>
      </c>
      <c r="H8" s="353" t="s">
        <v>457</v>
      </c>
      <c r="I8" s="325" t="s">
        <v>443</v>
      </c>
      <c r="J8" s="325"/>
      <c r="K8" s="326"/>
      <c r="L8" s="45" t="s">
        <v>458</v>
      </c>
      <c r="M8" s="305" t="s">
        <v>459</v>
      </c>
      <c r="N8" s="120">
        <v>10000</v>
      </c>
      <c r="O8" s="120">
        <v>10000</v>
      </c>
      <c r="P8" s="120">
        <v>10000</v>
      </c>
      <c r="Q8" s="308">
        <v>10000</v>
      </c>
      <c r="R8" s="120"/>
      <c r="S8" s="120"/>
      <c r="T8" s="120"/>
      <c r="U8" s="120"/>
      <c r="V8" s="120"/>
      <c r="W8" s="120"/>
      <c r="X8" s="120"/>
      <c r="Y8" s="359"/>
      <c r="Z8" s="2">
        <f>MAX(Planif[[#This Row],[Janv planifié]:[Decembre planifié]])</f>
        <v>10000</v>
      </c>
      <c r="AA8" s="364"/>
      <c r="AB8" s="362" t="str">
        <f t="shared" si="2"/>
        <v>MG53519</v>
      </c>
      <c r="AC8" s="1" t="str">
        <f t="shared" si="3"/>
        <v>ANOSYAmboasary-AtsimoBEHARA</v>
      </c>
      <c r="AD8" s="45" t="str">
        <f t="shared" si="4"/>
        <v>MG53519030</v>
      </c>
      <c r="AE8" s="1" t="str">
        <f t="shared" si="5"/>
        <v>MG53519030autreongUrgence</v>
      </c>
      <c r="AF8" s="1" t="s">
        <v>446</v>
      </c>
      <c r="AG8" s="8">
        <f t="shared" si="6"/>
        <v>10000</v>
      </c>
      <c r="AH8" s="8">
        <f t="shared" si="7"/>
        <v>10000</v>
      </c>
      <c r="AI8" s="358">
        <f t="shared" si="8"/>
        <v>4200</v>
      </c>
    </row>
    <row r="9" spans="1:35" x14ac:dyDescent="0.35">
      <c r="A9" s="356">
        <f t="shared" si="9"/>
        <v>7</v>
      </c>
      <c r="B9" s="325" t="s">
        <v>7</v>
      </c>
      <c r="C9" s="325" t="s">
        <v>8</v>
      </c>
      <c r="D9" s="325" t="s">
        <v>460</v>
      </c>
      <c r="E9" s="72">
        <f t="shared" si="0"/>
        <v>1</v>
      </c>
      <c r="F9" s="71">
        <f t="shared" si="1"/>
        <v>29191.503550075064</v>
      </c>
      <c r="G9" s="325" t="s">
        <v>461</v>
      </c>
      <c r="H9" s="325"/>
      <c r="I9" s="325" t="s">
        <v>443</v>
      </c>
      <c r="J9" s="325"/>
      <c r="K9" s="326"/>
      <c r="L9" s="1" t="s">
        <v>462</v>
      </c>
      <c r="M9" s="1" t="s">
        <v>463</v>
      </c>
      <c r="N9" s="2">
        <f t="shared" ref="N9:Q9" si="12">1021*5</f>
        <v>5105</v>
      </c>
      <c r="O9" s="2">
        <f t="shared" si="12"/>
        <v>5105</v>
      </c>
      <c r="P9" s="2">
        <f t="shared" si="12"/>
        <v>5105</v>
      </c>
      <c r="Q9" s="2">
        <f t="shared" si="12"/>
        <v>5105</v>
      </c>
      <c r="R9" s="1"/>
      <c r="S9" s="1"/>
      <c r="T9" s="1"/>
      <c r="U9" s="1"/>
      <c r="V9" s="1"/>
      <c r="W9" s="1"/>
      <c r="X9" s="1"/>
      <c r="Y9" s="359"/>
      <c r="Z9" s="2">
        <f>MAX(Planif[[#This Row],[Janv planifié]:[Decembre planifié]])</f>
        <v>5105</v>
      </c>
      <c r="AA9" s="364"/>
      <c r="AB9" s="362" t="str">
        <f t="shared" si="2"/>
        <v>MG53519</v>
      </c>
      <c r="AC9" s="1" t="str">
        <f t="shared" si="3"/>
        <v>ANOSYAmboasary-AtsimoBehara</v>
      </c>
      <c r="AD9" s="45" t="str">
        <f t="shared" si="4"/>
        <v>MG53519030</v>
      </c>
      <c r="AE9" s="1" t="str">
        <f t="shared" si="5"/>
        <v>MG53519030autreongUrgence</v>
      </c>
      <c r="AF9" s="1" t="s">
        <v>446</v>
      </c>
      <c r="AG9" s="8">
        <f t="shared" si="6"/>
        <v>5105</v>
      </c>
      <c r="AH9" s="8">
        <f t="shared" si="7"/>
        <v>5105</v>
      </c>
      <c r="AI9" s="358">
        <f t="shared" si="8"/>
        <v>4200</v>
      </c>
    </row>
    <row r="10" spans="1:35" x14ac:dyDescent="0.35">
      <c r="A10" s="356">
        <f t="shared" si="9"/>
        <v>8</v>
      </c>
      <c r="B10" s="325" t="s">
        <v>7</v>
      </c>
      <c r="C10" s="325" t="s">
        <v>8</v>
      </c>
      <c r="D10" s="352" t="s">
        <v>13</v>
      </c>
      <c r="E10" s="72">
        <f t="shared" si="0"/>
        <v>3</v>
      </c>
      <c r="F10" s="71">
        <f t="shared" si="1"/>
        <v>7171.3557831040453</v>
      </c>
      <c r="G10" s="325" t="s">
        <v>464</v>
      </c>
      <c r="H10" s="352" t="s">
        <v>465</v>
      </c>
      <c r="I10" s="325" t="s">
        <v>449</v>
      </c>
      <c r="J10" s="325"/>
      <c r="K10" s="326"/>
      <c r="L10" s="1" t="s">
        <v>466</v>
      </c>
      <c r="M10" s="2" t="s">
        <v>467</v>
      </c>
      <c r="N10" s="120">
        <v>9659</v>
      </c>
      <c r="O10" s="120">
        <v>9659</v>
      </c>
      <c r="P10" s="120">
        <v>9659</v>
      </c>
      <c r="Q10" s="307">
        <v>9659</v>
      </c>
      <c r="R10" s="9"/>
      <c r="S10" s="9"/>
      <c r="T10" s="9"/>
      <c r="U10" s="9"/>
      <c r="V10" s="9"/>
      <c r="W10" s="9"/>
      <c r="X10" s="9"/>
      <c r="Y10" s="359"/>
      <c r="Z10" s="2">
        <f>MAX(Planif[[#This Row],[Janv planifié]:[Decembre planifié]])</f>
        <v>9659</v>
      </c>
      <c r="AA10" s="364"/>
      <c r="AB10" s="362" t="str">
        <f t="shared" si="2"/>
        <v>MG53519</v>
      </c>
      <c r="AC10" s="1" t="str">
        <f t="shared" si="3"/>
        <v>ANOSYAmboasary-AtsimoBERANO</v>
      </c>
      <c r="AD10" s="45" t="str">
        <f t="shared" si="4"/>
        <v>MG53519050a</v>
      </c>
      <c r="AE10" s="1" t="str">
        <f t="shared" si="5"/>
        <v>MG53519050aautreongUrgence</v>
      </c>
      <c r="AF10" s="1" t="s">
        <v>446</v>
      </c>
      <c r="AG10" s="8">
        <f t="shared" si="6"/>
        <v>9659</v>
      </c>
      <c r="AH10" s="8">
        <f t="shared" si="7"/>
        <v>9659</v>
      </c>
      <c r="AI10" s="358">
        <f t="shared" si="8"/>
        <v>4200</v>
      </c>
    </row>
    <row r="11" spans="1:35" x14ac:dyDescent="0.35">
      <c r="A11" s="356">
        <f t="shared" si="9"/>
        <v>9</v>
      </c>
      <c r="B11" s="325" t="s">
        <v>7</v>
      </c>
      <c r="C11" s="325" t="s">
        <v>8</v>
      </c>
      <c r="D11" s="325" t="s">
        <v>15</v>
      </c>
      <c r="E11" s="72">
        <f t="shared" si="0"/>
        <v>1</v>
      </c>
      <c r="F11" s="71">
        <f t="shared" si="1"/>
        <v>15290</v>
      </c>
      <c r="G11" s="325" t="s">
        <v>452</v>
      </c>
      <c r="H11" s="325" t="s">
        <v>448</v>
      </c>
      <c r="I11" s="325" t="s">
        <v>449</v>
      </c>
      <c r="J11" s="325"/>
      <c r="K11" s="326"/>
      <c r="L11" s="1" t="s">
        <v>444</v>
      </c>
      <c r="M11" s="1" t="s">
        <v>468</v>
      </c>
      <c r="N11" s="120">
        <v>15200</v>
      </c>
      <c r="O11" s="120">
        <v>15200</v>
      </c>
      <c r="P11" s="120">
        <v>15200</v>
      </c>
      <c r="Q11" s="307"/>
      <c r="R11" s="9"/>
      <c r="S11" s="9"/>
      <c r="T11" s="9"/>
      <c r="U11" s="9"/>
      <c r="V11" s="9"/>
      <c r="W11" s="9"/>
      <c r="X11" s="9"/>
      <c r="Y11" s="359"/>
      <c r="Z11" s="2">
        <f>MAX(Planif[[#This Row],[Janv planifié]:[Decembre planifié]])</f>
        <v>15200</v>
      </c>
      <c r="AA11" s="364"/>
      <c r="AB11" s="362" t="str">
        <f t="shared" si="2"/>
        <v>MG53519</v>
      </c>
      <c r="AC11" s="1" t="str">
        <f t="shared" si="3"/>
        <v>ANOSYAmboasary-AtsimoEBELO</v>
      </c>
      <c r="AD11" s="45" t="str">
        <f t="shared" si="4"/>
        <v>MG53519291</v>
      </c>
      <c r="AE11" s="1" t="str">
        <f t="shared" si="5"/>
        <v>MG53519291FIDUrgence</v>
      </c>
      <c r="AF11" s="1" t="s">
        <v>446</v>
      </c>
      <c r="AG11" s="8">
        <f t="shared" si="6"/>
        <v>15200</v>
      </c>
      <c r="AH11" s="8">
        <f t="shared" si="7"/>
        <v>0</v>
      </c>
      <c r="AI11" s="358">
        <f t="shared" si="8"/>
        <v>4200</v>
      </c>
    </row>
    <row r="12" spans="1:35" x14ac:dyDescent="0.35">
      <c r="A12" s="356">
        <f t="shared" si="9"/>
        <v>10</v>
      </c>
      <c r="B12" s="325" t="s">
        <v>7</v>
      </c>
      <c r="C12" s="325" t="s">
        <v>8</v>
      </c>
      <c r="D12" s="325" t="s">
        <v>15</v>
      </c>
      <c r="E12" s="72">
        <f t="shared" si="0"/>
        <v>1</v>
      </c>
      <c r="F12" s="71">
        <f t="shared" si="1"/>
        <v>15290</v>
      </c>
      <c r="G12" s="325" t="s">
        <v>442</v>
      </c>
      <c r="H12" s="325"/>
      <c r="I12" s="325" t="s">
        <v>443</v>
      </c>
      <c r="J12" s="325"/>
      <c r="K12" s="326"/>
      <c r="L12" s="1" t="s">
        <v>444</v>
      </c>
      <c r="M12" s="1" t="s">
        <v>455</v>
      </c>
      <c r="N12" s="120">
        <v>1375</v>
      </c>
      <c r="O12" s="120">
        <v>1375</v>
      </c>
      <c r="P12" s="120">
        <v>1375</v>
      </c>
      <c r="Q12" s="307">
        <v>1375</v>
      </c>
      <c r="R12" s="9"/>
      <c r="S12" s="9"/>
      <c r="T12" s="9"/>
      <c r="U12" s="9"/>
      <c r="V12" s="9"/>
      <c r="W12" s="9"/>
      <c r="X12" s="9"/>
      <c r="Y12" s="359"/>
      <c r="Z12" s="2">
        <f>MAX(Planif[[#This Row],[Janv planifié]:[Decembre planifié]])</f>
        <v>1375</v>
      </c>
      <c r="AA12" s="364"/>
      <c r="AB12" s="362" t="str">
        <f t="shared" si="2"/>
        <v>MG53519</v>
      </c>
      <c r="AC12" s="1" t="str">
        <f t="shared" si="3"/>
        <v>ANOSYAmboasary-AtsimoEBELO</v>
      </c>
      <c r="AD12" s="45" t="str">
        <f t="shared" ref="AD12" si="13">VLOOKUP(AC12,admin_3_2,12,FALSE)</f>
        <v>MG53519291</v>
      </c>
      <c r="AE12" s="1" t="str">
        <f t="shared" si="5"/>
        <v>MG53519291PAMUrgence</v>
      </c>
      <c r="AF12" s="1" t="s">
        <v>446</v>
      </c>
      <c r="AG12" s="8">
        <f t="shared" si="6"/>
        <v>1375</v>
      </c>
      <c r="AH12" s="8">
        <f t="shared" si="7"/>
        <v>1375</v>
      </c>
      <c r="AI12" s="358">
        <f t="shared" si="8"/>
        <v>4200</v>
      </c>
    </row>
    <row r="13" spans="1:35" x14ac:dyDescent="0.35">
      <c r="A13" s="356">
        <f t="shared" si="9"/>
        <v>11</v>
      </c>
      <c r="B13" s="325" t="s">
        <v>7</v>
      </c>
      <c r="C13" s="325" t="s">
        <v>8</v>
      </c>
      <c r="D13" s="325" t="s">
        <v>15</v>
      </c>
      <c r="E13" s="72">
        <f t="shared" si="0"/>
        <v>1</v>
      </c>
      <c r="F13" s="71">
        <f t="shared" si="1"/>
        <v>15290</v>
      </c>
      <c r="G13" s="325" t="s">
        <v>442</v>
      </c>
      <c r="H13" s="325"/>
      <c r="I13" s="325" t="s">
        <v>443</v>
      </c>
      <c r="J13" s="325"/>
      <c r="K13" s="326"/>
      <c r="L13" s="1" t="s">
        <v>444</v>
      </c>
      <c r="M13" s="1" t="s">
        <v>455</v>
      </c>
      <c r="N13" s="9">
        <f t="shared" ref="N13:Q13" si="14">2840*5</f>
        <v>14200</v>
      </c>
      <c r="O13" s="9">
        <f t="shared" si="14"/>
        <v>14200</v>
      </c>
      <c r="P13" s="9">
        <f t="shared" si="14"/>
        <v>14200</v>
      </c>
      <c r="Q13" s="307">
        <f t="shared" si="14"/>
        <v>14200</v>
      </c>
      <c r="R13" s="9"/>
      <c r="S13" s="9"/>
      <c r="T13" s="9"/>
      <c r="U13" s="9"/>
      <c r="V13" s="9"/>
      <c r="W13" s="9"/>
      <c r="X13" s="9"/>
      <c r="Y13" s="359"/>
      <c r="Z13" s="2">
        <f>MAX(Planif[[#This Row],[Janv planifié]:[Decembre planifié]])</f>
        <v>14200</v>
      </c>
      <c r="AA13" s="364"/>
      <c r="AB13" s="362" t="str">
        <f t="shared" si="2"/>
        <v>MG53519</v>
      </c>
      <c r="AC13" s="1" t="str">
        <f t="shared" si="3"/>
        <v>ANOSYAmboasary-AtsimoEBELO</v>
      </c>
      <c r="AD13" s="45" t="str">
        <f t="shared" si="4"/>
        <v>MG53519291</v>
      </c>
      <c r="AE13" s="1" t="str">
        <f t="shared" si="5"/>
        <v>MG53519291PAMUrgence</v>
      </c>
      <c r="AF13" s="1" t="s">
        <v>446</v>
      </c>
      <c r="AG13" s="8">
        <f t="shared" si="6"/>
        <v>14200</v>
      </c>
      <c r="AH13" s="8">
        <f t="shared" si="7"/>
        <v>14200</v>
      </c>
      <c r="AI13" s="358">
        <f t="shared" si="8"/>
        <v>4200</v>
      </c>
    </row>
    <row r="14" spans="1:35" x14ac:dyDescent="0.35">
      <c r="A14" s="356">
        <f t="shared" si="9"/>
        <v>12</v>
      </c>
      <c r="B14" s="325" t="s">
        <v>7</v>
      </c>
      <c r="C14" s="325" t="s">
        <v>8</v>
      </c>
      <c r="D14" s="325" t="s">
        <v>469</v>
      </c>
      <c r="E14" s="72">
        <f t="shared" si="0"/>
        <v>1</v>
      </c>
      <c r="F14" s="71">
        <f t="shared" si="1"/>
        <v>15290</v>
      </c>
      <c r="G14" s="325" t="s">
        <v>461</v>
      </c>
      <c r="H14" s="325"/>
      <c r="I14" s="325" t="s">
        <v>443</v>
      </c>
      <c r="J14" s="325"/>
      <c r="K14" s="326"/>
      <c r="L14" s="1" t="s">
        <v>462</v>
      </c>
      <c r="M14" s="1" t="s">
        <v>463</v>
      </c>
      <c r="N14" s="9">
        <v>1100</v>
      </c>
      <c r="O14" s="9">
        <v>1100</v>
      </c>
      <c r="P14" s="9">
        <v>1100</v>
      </c>
      <c r="Q14" s="307">
        <v>1100</v>
      </c>
      <c r="R14" s="9"/>
      <c r="S14" s="9"/>
      <c r="T14" s="9"/>
      <c r="U14" s="9"/>
      <c r="V14" s="9"/>
      <c r="W14" s="9"/>
      <c r="X14" s="9"/>
      <c r="Y14" s="359"/>
      <c r="Z14" s="2">
        <f>MAX(Planif[[#This Row],[Janv planifié]:[Decembre planifié]])</f>
        <v>1100</v>
      </c>
      <c r="AA14" s="364"/>
      <c r="AB14" s="362" t="str">
        <f t="shared" si="2"/>
        <v>MG53519</v>
      </c>
      <c r="AC14" s="1" t="str">
        <f t="shared" si="3"/>
        <v>ANOSYAmboasary-AtsimoEbelo</v>
      </c>
      <c r="AD14" s="45" t="str">
        <f t="shared" si="4"/>
        <v>MG53519291</v>
      </c>
      <c r="AE14" s="1" t="str">
        <f t="shared" si="5"/>
        <v>MG53519291autreongUrgence</v>
      </c>
      <c r="AF14" s="1" t="s">
        <v>446</v>
      </c>
      <c r="AG14" s="8">
        <f t="shared" si="6"/>
        <v>1100</v>
      </c>
      <c r="AH14" s="8">
        <f t="shared" si="7"/>
        <v>1100</v>
      </c>
      <c r="AI14" s="358">
        <f t="shared" si="8"/>
        <v>4200</v>
      </c>
    </row>
    <row r="15" spans="1:35" x14ac:dyDescent="0.35">
      <c r="A15" s="356">
        <f t="shared" si="9"/>
        <v>13</v>
      </c>
      <c r="B15" s="325" t="s">
        <v>7</v>
      </c>
      <c r="C15" s="325" t="s">
        <v>8</v>
      </c>
      <c r="D15" s="325" t="s">
        <v>17</v>
      </c>
      <c r="E15" s="72">
        <f t="shared" si="0"/>
        <v>1</v>
      </c>
      <c r="F15" s="71">
        <f t="shared" si="1"/>
        <v>12588</v>
      </c>
      <c r="G15" s="325" t="s">
        <v>442</v>
      </c>
      <c r="H15" s="325"/>
      <c r="I15" s="325" t="s">
        <v>443</v>
      </c>
      <c r="J15" s="325"/>
      <c r="K15" s="326"/>
      <c r="L15" s="1" t="s">
        <v>444</v>
      </c>
      <c r="M15" s="1"/>
      <c r="N15" s="9">
        <v>13265</v>
      </c>
      <c r="O15" s="9">
        <v>13265</v>
      </c>
      <c r="P15" s="9">
        <v>13265</v>
      </c>
      <c r="Q15" s="307">
        <v>13265</v>
      </c>
      <c r="R15" s="9"/>
      <c r="S15" s="9"/>
      <c r="T15" s="9"/>
      <c r="U15" s="9"/>
      <c r="V15" s="9"/>
      <c r="W15" s="9"/>
      <c r="X15" s="9"/>
      <c r="Y15" s="359"/>
      <c r="Z15" s="2">
        <f>MAX(Planif[[#This Row],[Janv planifié]:[Decembre planifié]])</f>
        <v>13265</v>
      </c>
      <c r="AA15" s="364"/>
      <c r="AB15" s="362" t="str">
        <f t="shared" si="2"/>
        <v>MG53519</v>
      </c>
      <c r="AC15" s="1" t="str">
        <f t="shared" si="3"/>
        <v>ANOSYAmboasary-AtsimoELONTY</v>
      </c>
      <c r="AD15" s="45" t="str">
        <f t="shared" si="4"/>
        <v>MG53519150</v>
      </c>
      <c r="AE15" s="1" t="str">
        <f t="shared" si="5"/>
        <v>MG53519150PAMUrgence</v>
      </c>
      <c r="AF15" s="1" t="s">
        <v>446</v>
      </c>
      <c r="AG15" s="8">
        <f t="shared" si="6"/>
        <v>13265</v>
      </c>
      <c r="AH15" s="8">
        <f t="shared" si="7"/>
        <v>13265</v>
      </c>
      <c r="AI15" s="358">
        <f t="shared" si="8"/>
        <v>4200</v>
      </c>
    </row>
    <row r="16" spans="1:35" x14ac:dyDescent="0.35">
      <c r="A16" s="356">
        <f t="shared" si="9"/>
        <v>14</v>
      </c>
      <c r="B16" s="325" t="s">
        <v>7</v>
      </c>
      <c r="C16" s="325" t="s">
        <v>8</v>
      </c>
      <c r="D16" s="325" t="s">
        <v>19</v>
      </c>
      <c r="E16" s="72">
        <f t="shared" si="0"/>
        <v>1</v>
      </c>
      <c r="F16" s="71">
        <f t="shared" si="1"/>
        <v>11980</v>
      </c>
      <c r="G16" s="325" t="s">
        <v>442</v>
      </c>
      <c r="H16" s="325"/>
      <c r="I16" s="325" t="s">
        <v>443</v>
      </c>
      <c r="J16" s="325"/>
      <c r="K16" s="326"/>
      <c r="L16" s="1" t="s">
        <v>444</v>
      </c>
      <c r="M16" s="1"/>
      <c r="N16" s="9">
        <v>8965</v>
      </c>
      <c r="O16" s="9">
        <v>8965</v>
      </c>
      <c r="P16" s="9">
        <v>8965</v>
      </c>
      <c r="Q16" s="307">
        <v>8965</v>
      </c>
      <c r="R16" s="9"/>
      <c r="S16" s="9"/>
      <c r="T16" s="9"/>
      <c r="U16" s="9"/>
      <c r="V16" s="9"/>
      <c r="W16" s="9"/>
      <c r="X16" s="9"/>
      <c r="Y16" s="359"/>
      <c r="Z16" s="2">
        <f>MAX(Planif[[#This Row],[Janv planifié]:[Decembre planifié]])</f>
        <v>8965</v>
      </c>
      <c r="AA16" s="364"/>
      <c r="AB16" s="362" t="str">
        <f t="shared" si="2"/>
        <v>MG53519</v>
      </c>
      <c r="AC16" s="1" t="str">
        <f t="shared" si="3"/>
        <v>ANOSYAmboasary-AtsimoESIRA</v>
      </c>
      <c r="AD16" s="45" t="str">
        <f t="shared" si="4"/>
        <v>MG53519170</v>
      </c>
      <c r="AE16" s="1" t="str">
        <f t="shared" si="5"/>
        <v>MG53519170PAMUrgence</v>
      </c>
      <c r="AF16" s="1" t="s">
        <v>446</v>
      </c>
      <c r="AG16" s="8">
        <f t="shared" si="6"/>
        <v>8965</v>
      </c>
      <c r="AH16" s="8">
        <f t="shared" si="7"/>
        <v>8965</v>
      </c>
      <c r="AI16" s="358">
        <f t="shared" si="8"/>
        <v>4200</v>
      </c>
    </row>
    <row r="17" spans="1:35" x14ac:dyDescent="0.35">
      <c r="A17" s="356">
        <f t="shared" si="9"/>
        <v>15</v>
      </c>
      <c r="B17" s="325" t="s">
        <v>7</v>
      </c>
      <c r="C17" s="325" t="s">
        <v>8</v>
      </c>
      <c r="D17" s="325" t="s">
        <v>21</v>
      </c>
      <c r="E17" s="72">
        <f t="shared" si="0"/>
        <v>2</v>
      </c>
      <c r="F17" s="71">
        <f t="shared" si="1"/>
        <v>31837</v>
      </c>
      <c r="G17" s="325" t="s">
        <v>442</v>
      </c>
      <c r="H17" s="325"/>
      <c r="I17" s="325" t="s">
        <v>443</v>
      </c>
      <c r="J17" s="325"/>
      <c r="K17" s="326"/>
      <c r="L17" s="1" t="s">
        <v>470</v>
      </c>
      <c r="M17" s="1"/>
      <c r="N17" s="9">
        <f t="shared" ref="N17:Q17" si="15">5216*5</f>
        <v>26080</v>
      </c>
      <c r="O17" s="9">
        <f t="shared" si="15"/>
        <v>26080</v>
      </c>
      <c r="P17" s="9">
        <f t="shared" si="15"/>
        <v>26080</v>
      </c>
      <c r="Q17" s="307">
        <f t="shared" si="15"/>
        <v>26080</v>
      </c>
      <c r="R17" s="9"/>
      <c r="S17" s="9"/>
      <c r="T17" s="9"/>
      <c r="U17" s="9"/>
      <c r="V17" s="9"/>
      <c r="W17" s="9"/>
      <c r="X17" s="9"/>
      <c r="Y17" s="359"/>
      <c r="Z17" s="2">
        <f>MAX(Planif[[#This Row],[Janv planifié]:[Decembre planifié]])</f>
        <v>26080</v>
      </c>
      <c r="AA17" s="364"/>
      <c r="AB17" s="362" t="str">
        <f t="shared" si="2"/>
        <v>MG53519</v>
      </c>
      <c r="AC17" s="1" t="str">
        <f t="shared" si="3"/>
        <v>ANOSYAmboasary-AtsimoIFOTAKA</v>
      </c>
      <c r="AD17" s="45" t="str">
        <f t="shared" ref="AD17" si="16">VLOOKUP(AC17,admin_3_2,12,FALSE)</f>
        <v>MG53519090</v>
      </c>
      <c r="AE17" s="1" t="str">
        <f t="shared" si="5"/>
        <v>MG53519090PAMUrgence</v>
      </c>
      <c r="AF17" s="1" t="s">
        <v>446</v>
      </c>
      <c r="AG17" s="8">
        <f t="shared" si="6"/>
        <v>26080</v>
      </c>
      <c r="AH17" s="8">
        <f t="shared" si="7"/>
        <v>26080</v>
      </c>
      <c r="AI17" s="358">
        <f t="shared" si="8"/>
        <v>4200</v>
      </c>
    </row>
    <row r="18" spans="1:35" x14ac:dyDescent="0.35">
      <c r="A18" s="356">
        <f t="shared" si="9"/>
        <v>16</v>
      </c>
      <c r="B18" s="325" t="s">
        <v>7</v>
      </c>
      <c r="C18" s="325" t="s">
        <v>8</v>
      </c>
      <c r="D18" s="325" t="s">
        <v>25</v>
      </c>
      <c r="E18" s="72">
        <f t="shared" si="0"/>
        <v>1</v>
      </c>
      <c r="F18" s="71">
        <f t="shared" si="1"/>
        <v>4955</v>
      </c>
      <c r="G18" s="325" t="s">
        <v>442</v>
      </c>
      <c r="H18" s="325"/>
      <c r="I18" s="325" t="s">
        <v>443</v>
      </c>
      <c r="J18" s="325"/>
      <c r="K18" s="326"/>
      <c r="L18" s="1" t="s">
        <v>444</v>
      </c>
      <c r="M18" s="1"/>
      <c r="N18" s="9">
        <v>3540</v>
      </c>
      <c r="O18" s="9">
        <v>3540</v>
      </c>
      <c r="P18" s="9">
        <v>3540</v>
      </c>
      <c r="Q18" s="307">
        <v>3540</v>
      </c>
      <c r="R18" s="9"/>
      <c r="S18" s="9"/>
      <c r="T18" s="9"/>
      <c r="U18" s="9"/>
      <c r="V18" s="9"/>
      <c r="W18" s="9"/>
      <c r="X18" s="9"/>
      <c r="Y18" s="359"/>
      <c r="Z18" s="2">
        <f>MAX(Planif[[#This Row],[Janv planifié]:[Decembre planifié]])</f>
        <v>3540</v>
      </c>
      <c r="AA18" s="364"/>
      <c r="AB18" s="362" t="str">
        <f t="shared" si="2"/>
        <v>MG53519</v>
      </c>
      <c r="AC18" s="1" t="str">
        <f t="shared" si="3"/>
        <v>ANOSYAmboasary-AtsimoMAHABO</v>
      </c>
      <c r="AD18" s="45" t="str">
        <f t="shared" si="4"/>
        <v>MG53519090a</v>
      </c>
      <c r="AE18" s="1" t="str">
        <f t="shared" si="5"/>
        <v>MG53519090aPAMUrgence</v>
      </c>
      <c r="AF18" s="1" t="s">
        <v>446</v>
      </c>
      <c r="AG18" s="8">
        <f t="shared" si="6"/>
        <v>3540</v>
      </c>
      <c r="AH18" s="8">
        <f t="shared" si="7"/>
        <v>3540</v>
      </c>
      <c r="AI18" s="358">
        <f t="shared" si="8"/>
        <v>4200</v>
      </c>
    </row>
    <row r="19" spans="1:35" x14ac:dyDescent="0.35">
      <c r="A19" s="356">
        <f t="shared" si="9"/>
        <v>17</v>
      </c>
      <c r="B19" s="325" t="s">
        <v>7</v>
      </c>
      <c r="C19" s="325" t="s">
        <v>8</v>
      </c>
      <c r="D19" s="325" t="s">
        <v>27</v>
      </c>
      <c r="E19" s="72">
        <f t="shared" si="0"/>
        <v>1</v>
      </c>
      <c r="F19" s="71">
        <f t="shared" si="1"/>
        <v>17830</v>
      </c>
      <c r="G19" s="325" t="s">
        <v>442</v>
      </c>
      <c r="H19" s="325"/>
      <c r="I19" s="325" t="s">
        <v>443</v>
      </c>
      <c r="J19" s="325"/>
      <c r="K19" s="326"/>
      <c r="L19" s="1" t="s">
        <v>444</v>
      </c>
      <c r="M19" s="1"/>
      <c r="N19" s="9">
        <v>18100</v>
      </c>
      <c r="O19" s="9">
        <v>18100</v>
      </c>
      <c r="P19" s="9">
        <v>18100</v>
      </c>
      <c r="Q19" s="308">
        <v>18100</v>
      </c>
      <c r="R19" s="120"/>
      <c r="S19" s="120"/>
      <c r="T19" s="120"/>
      <c r="U19" s="120"/>
      <c r="V19" s="120"/>
      <c r="W19" s="120"/>
      <c r="X19" s="120"/>
      <c r="Y19" s="359"/>
      <c r="Z19" s="2">
        <f>MAX(Planif[[#This Row],[Janv planifié]:[Decembre planifié]])</f>
        <v>18100</v>
      </c>
      <c r="AA19" s="364"/>
      <c r="AB19" s="362" t="str">
        <f t="shared" si="2"/>
        <v>MG53519</v>
      </c>
      <c r="AC19" s="1" t="str">
        <f t="shared" si="3"/>
        <v>ANOSYAmboasary-AtsimoMAHALY</v>
      </c>
      <c r="AD19" s="45" t="str">
        <f t="shared" si="4"/>
        <v>MG53519190</v>
      </c>
      <c r="AE19" s="1" t="str">
        <f t="shared" si="5"/>
        <v>MG53519190PAMUrgence</v>
      </c>
      <c r="AF19" s="1" t="s">
        <v>446</v>
      </c>
      <c r="AG19" s="8">
        <f t="shared" si="6"/>
        <v>18100</v>
      </c>
      <c r="AH19" s="8">
        <f t="shared" si="7"/>
        <v>18100</v>
      </c>
      <c r="AI19" s="358">
        <f t="shared" si="8"/>
        <v>4200</v>
      </c>
    </row>
    <row r="20" spans="1:35" x14ac:dyDescent="0.35">
      <c r="A20" s="356">
        <f t="shared" si="9"/>
        <v>18</v>
      </c>
      <c r="B20" s="325" t="s">
        <v>7</v>
      </c>
      <c r="C20" s="325" t="s">
        <v>8</v>
      </c>
      <c r="D20" s="325" t="s">
        <v>23</v>
      </c>
      <c r="E20" s="72">
        <f t="shared" si="0"/>
        <v>2</v>
      </c>
      <c r="F20" s="71">
        <f t="shared" si="1"/>
        <v>10356.132454579625</v>
      </c>
      <c r="G20" s="325" t="s">
        <v>442</v>
      </c>
      <c r="H20" s="325"/>
      <c r="I20" s="325" t="s">
        <v>443</v>
      </c>
      <c r="J20" s="325"/>
      <c r="K20" s="326"/>
      <c r="L20" s="1" t="s">
        <v>471</v>
      </c>
      <c r="M20" s="1"/>
      <c r="N20" s="9">
        <v>19425</v>
      </c>
      <c r="O20" s="9">
        <v>19425</v>
      </c>
      <c r="P20" s="9">
        <v>19425</v>
      </c>
      <c r="Q20" s="307">
        <v>19425</v>
      </c>
      <c r="R20" s="9"/>
      <c r="S20" s="9"/>
      <c r="T20" s="9"/>
      <c r="U20" s="9"/>
      <c r="V20" s="9"/>
      <c r="W20" s="9"/>
      <c r="X20" s="9"/>
      <c r="Y20" s="359"/>
      <c r="Z20" s="2">
        <f>MAX(Planif[[#This Row],[Janv planifié]:[Decembre planifié]])</f>
        <v>19425</v>
      </c>
      <c r="AA20" s="364"/>
      <c r="AB20" s="362" t="str">
        <f t="shared" si="2"/>
        <v>MG53519</v>
      </c>
      <c r="AC20" s="1" t="str">
        <f t="shared" si="3"/>
        <v>ANOSYAmboasary-AtsimoMANEVY</v>
      </c>
      <c r="AD20" s="45" t="str">
        <f t="shared" si="4"/>
        <v>MG53519210</v>
      </c>
      <c r="AE20" s="1" t="str">
        <f t="shared" si="5"/>
        <v>MG53519210PAMUrgence</v>
      </c>
      <c r="AF20" s="1" t="s">
        <v>446</v>
      </c>
      <c r="AG20" s="8">
        <f t="shared" si="6"/>
        <v>19425</v>
      </c>
      <c r="AH20" s="8">
        <f t="shared" si="7"/>
        <v>19425</v>
      </c>
      <c r="AI20" s="358">
        <f t="shared" si="8"/>
        <v>4200</v>
      </c>
    </row>
    <row r="21" spans="1:35" x14ac:dyDescent="0.35">
      <c r="A21" s="356">
        <f t="shared" si="9"/>
        <v>19</v>
      </c>
      <c r="B21" s="325" t="s">
        <v>7</v>
      </c>
      <c r="C21" s="325" t="s">
        <v>8</v>
      </c>
      <c r="D21" s="325" t="s">
        <v>29</v>
      </c>
      <c r="E21" s="72">
        <f t="shared" si="0"/>
        <v>1</v>
      </c>
      <c r="F21" s="71">
        <f t="shared" si="1"/>
        <v>14744</v>
      </c>
      <c r="G21" s="325" t="s">
        <v>442</v>
      </c>
      <c r="H21" s="325"/>
      <c r="I21" s="325" t="s">
        <v>443</v>
      </c>
      <c r="J21" s="325"/>
      <c r="K21" s="326"/>
      <c r="L21" s="1" t="s">
        <v>444</v>
      </c>
      <c r="M21" s="1"/>
      <c r="N21" s="9">
        <v>13405</v>
      </c>
      <c r="O21" s="9">
        <v>13405</v>
      </c>
      <c r="P21" s="9">
        <v>13405</v>
      </c>
      <c r="Q21" s="307">
        <v>13405</v>
      </c>
      <c r="R21" s="9"/>
      <c r="S21" s="9"/>
      <c r="T21" s="9"/>
      <c r="U21" s="9"/>
      <c r="V21" s="9"/>
      <c r="W21" s="9"/>
      <c r="X21" s="9"/>
      <c r="Y21" s="359"/>
      <c r="Z21" s="2">
        <f>MAX(Planif[[#This Row],[Janv planifié]:[Decembre planifié]])</f>
        <v>13405</v>
      </c>
      <c r="AA21" s="364"/>
      <c r="AB21" s="362" t="str">
        <f t="shared" si="2"/>
        <v>MG53519</v>
      </c>
      <c r="AC21" s="1" t="str">
        <f t="shared" si="3"/>
        <v>ANOSYAmboasary-AtsimoMAROMBY</v>
      </c>
      <c r="AD21" s="45" t="str">
        <f t="shared" si="4"/>
        <v>MG53519130</v>
      </c>
      <c r="AE21" s="1" t="str">
        <f t="shared" si="5"/>
        <v>MG53519130PAMUrgence</v>
      </c>
      <c r="AF21" s="1" t="s">
        <v>446</v>
      </c>
      <c r="AG21" s="8">
        <f t="shared" si="6"/>
        <v>13405</v>
      </c>
      <c r="AH21" s="8">
        <f t="shared" si="7"/>
        <v>13405</v>
      </c>
      <c r="AI21" s="358">
        <f t="shared" si="8"/>
        <v>4200</v>
      </c>
    </row>
    <row r="22" spans="1:35" x14ac:dyDescent="0.35">
      <c r="A22" s="356">
        <f t="shared" si="9"/>
        <v>20</v>
      </c>
      <c r="B22" s="325" t="s">
        <v>7</v>
      </c>
      <c r="C22" s="325" t="s">
        <v>8</v>
      </c>
      <c r="D22" s="325" t="s">
        <v>31</v>
      </c>
      <c r="E22" s="72">
        <f t="shared" si="0"/>
        <v>1</v>
      </c>
      <c r="F22" s="71">
        <f t="shared" si="1"/>
        <v>12949</v>
      </c>
      <c r="G22" s="325" t="s">
        <v>442</v>
      </c>
      <c r="H22" s="325"/>
      <c r="I22" s="325" t="s">
        <v>443</v>
      </c>
      <c r="J22" s="325"/>
      <c r="K22" s="326"/>
      <c r="L22" s="1" t="s">
        <v>444</v>
      </c>
      <c r="M22" s="1"/>
      <c r="N22" s="9">
        <v>12050</v>
      </c>
      <c r="O22" s="9">
        <v>12050</v>
      </c>
      <c r="P22" s="9">
        <v>12050</v>
      </c>
      <c r="Q22" s="307">
        <v>12050</v>
      </c>
      <c r="R22" s="9"/>
      <c r="S22" s="9"/>
      <c r="T22" s="9"/>
      <c r="U22" s="9"/>
      <c r="V22" s="9"/>
      <c r="W22" s="9"/>
      <c r="X22" s="9"/>
      <c r="Y22" s="359"/>
      <c r="Z22" s="2">
        <f>MAX(Planif[[#This Row],[Janv planifié]:[Decembre planifié]])</f>
        <v>12050</v>
      </c>
      <c r="AA22" s="364"/>
      <c r="AB22" s="362" t="str">
        <f t="shared" si="2"/>
        <v>MG53519</v>
      </c>
      <c r="AC22" s="1" t="str">
        <f t="shared" si="3"/>
        <v>ANOSYAmboasary-AtsimoMAROTSIRAKA</v>
      </c>
      <c r="AD22" s="45" t="str">
        <f t="shared" si="4"/>
        <v>MG53519250</v>
      </c>
      <c r="AE22" s="1" t="str">
        <f t="shared" si="5"/>
        <v>MG53519250PAMUrgence</v>
      </c>
      <c r="AF22" s="1" t="s">
        <v>446</v>
      </c>
      <c r="AG22" s="8">
        <f t="shared" si="6"/>
        <v>12050</v>
      </c>
      <c r="AH22" s="8">
        <f t="shared" si="7"/>
        <v>12050</v>
      </c>
      <c r="AI22" s="358">
        <f t="shared" si="8"/>
        <v>4200</v>
      </c>
    </row>
    <row r="23" spans="1:35" x14ac:dyDescent="0.35">
      <c r="A23" s="356">
        <f t="shared" si="9"/>
        <v>21</v>
      </c>
      <c r="B23" s="325" t="s">
        <v>7</v>
      </c>
      <c r="C23" s="325" t="s">
        <v>8</v>
      </c>
      <c r="D23" s="325" t="s">
        <v>33</v>
      </c>
      <c r="E23" s="72">
        <f t="shared" si="0"/>
        <v>1</v>
      </c>
      <c r="F23" s="71">
        <f t="shared" si="1"/>
        <v>8148</v>
      </c>
      <c r="G23" s="325" t="s">
        <v>442</v>
      </c>
      <c r="H23" s="325"/>
      <c r="I23" s="325" t="s">
        <v>443</v>
      </c>
      <c r="J23" s="325"/>
      <c r="K23" s="326"/>
      <c r="L23" s="1" t="s">
        <v>444</v>
      </c>
      <c r="M23" s="1"/>
      <c r="N23" s="9">
        <v>9180</v>
      </c>
      <c r="O23" s="9">
        <v>9180</v>
      </c>
      <c r="P23" s="9">
        <v>9180</v>
      </c>
      <c r="Q23" s="307">
        <v>9180</v>
      </c>
      <c r="R23" s="9"/>
      <c r="S23" s="9"/>
      <c r="T23" s="9"/>
      <c r="U23" s="9"/>
      <c r="V23" s="9"/>
      <c r="W23" s="9"/>
      <c r="X23" s="9"/>
      <c r="Y23" s="359"/>
      <c r="Z23" s="2">
        <f>MAX(Planif[[#This Row],[Janv planifié]:[Decembre planifié]])</f>
        <v>9180</v>
      </c>
      <c r="AA23" s="364"/>
      <c r="AB23" s="362" t="str">
        <f t="shared" si="2"/>
        <v>MG53519</v>
      </c>
      <c r="AC23" s="1" t="str">
        <f t="shared" si="3"/>
        <v>ANOSYAmboasary-AtsimoRANOBE</v>
      </c>
      <c r="AD23" s="45" t="str">
        <f t="shared" si="4"/>
        <v>MG53519292</v>
      </c>
      <c r="AE23" s="1" t="str">
        <f t="shared" si="5"/>
        <v>MG53519292PAMUrgence</v>
      </c>
      <c r="AF23" s="1" t="s">
        <v>446</v>
      </c>
      <c r="AG23" s="8">
        <f t="shared" si="6"/>
        <v>9180</v>
      </c>
      <c r="AH23" s="8">
        <f t="shared" si="7"/>
        <v>9180</v>
      </c>
      <c r="AI23" s="358">
        <f t="shared" si="8"/>
        <v>4200</v>
      </c>
    </row>
    <row r="24" spans="1:35" x14ac:dyDescent="0.35">
      <c r="A24" s="356">
        <f t="shared" si="9"/>
        <v>22</v>
      </c>
      <c r="B24" s="325" t="s">
        <v>7</v>
      </c>
      <c r="C24" s="325" t="s">
        <v>8</v>
      </c>
      <c r="D24" s="325" t="s">
        <v>35</v>
      </c>
      <c r="E24" s="72">
        <f t="shared" si="0"/>
        <v>3</v>
      </c>
      <c r="F24" s="71">
        <f t="shared" si="1"/>
        <v>15237.664295539202</v>
      </c>
      <c r="G24" s="325" t="s">
        <v>447</v>
      </c>
      <c r="H24" s="325" t="s">
        <v>448</v>
      </c>
      <c r="I24" s="325" t="s">
        <v>449</v>
      </c>
      <c r="J24" s="325"/>
      <c r="K24" s="326"/>
      <c r="L24" s="1" t="s">
        <v>444</v>
      </c>
      <c r="M24" s="1" t="s">
        <v>450</v>
      </c>
      <c r="N24" s="9"/>
      <c r="O24" s="9">
        <v>16370</v>
      </c>
      <c r="P24" s="9"/>
      <c r="Q24" s="307"/>
      <c r="R24" s="9"/>
      <c r="S24" s="9"/>
      <c r="T24" s="9"/>
      <c r="U24" s="9"/>
      <c r="V24" s="9"/>
      <c r="W24" s="9"/>
      <c r="X24" s="9"/>
      <c r="Y24" s="359"/>
      <c r="Z24" s="2">
        <f>MAX(Planif[[#This Row],[Janv planifié]:[Decembre planifié]])</f>
        <v>16370</v>
      </c>
      <c r="AA24" s="364"/>
      <c r="AB24" s="362" t="str">
        <f t="shared" si="2"/>
        <v>MG53519</v>
      </c>
      <c r="AC24" s="1" t="str">
        <f t="shared" si="3"/>
        <v>ANOSYAmboasary-AtsimoSAMPONA</v>
      </c>
      <c r="AD24" s="45" t="str">
        <f t="shared" si="4"/>
        <v>MG53519070</v>
      </c>
      <c r="AE24" s="1" t="str">
        <f t="shared" si="5"/>
        <v>MG53519070autreongResilience</v>
      </c>
      <c r="AF24" s="1" t="s">
        <v>451</v>
      </c>
      <c r="AG24" s="8">
        <f t="shared" si="6"/>
        <v>0</v>
      </c>
      <c r="AH24" s="8">
        <f t="shared" si="7"/>
        <v>0</v>
      </c>
      <c r="AI24" s="358">
        <f t="shared" si="8"/>
        <v>4200</v>
      </c>
    </row>
    <row r="25" spans="1:35" x14ac:dyDescent="0.35">
      <c r="A25" s="356">
        <f t="shared" si="9"/>
        <v>23</v>
      </c>
      <c r="B25" s="325" t="s">
        <v>7</v>
      </c>
      <c r="C25" s="325" t="s">
        <v>8</v>
      </c>
      <c r="D25" s="325" t="s">
        <v>37</v>
      </c>
      <c r="E25" s="72">
        <f t="shared" si="0"/>
        <v>1</v>
      </c>
      <c r="F25" s="71">
        <f t="shared" si="1"/>
        <v>9628.4170140323222</v>
      </c>
      <c r="G25" s="325" t="s">
        <v>461</v>
      </c>
      <c r="H25" s="325"/>
      <c r="I25" s="325" t="s">
        <v>472</v>
      </c>
      <c r="J25" s="325"/>
      <c r="K25" s="326"/>
      <c r="L25" s="1" t="s">
        <v>462</v>
      </c>
      <c r="M25" s="1"/>
      <c r="N25" s="120">
        <f t="shared" ref="N25:Q25" si="17">1950*5</f>
        <v>9750</v>
      </c>
      <c r="O25" s="120">
        <f t="shared" si="17"/>
        <v>9750</v>
      </c>
      <c r="P25" s="120">
        <f t="shared" si="17"/>
        <v>9750</v>
      </c>
      <c r="Q25" s="308">
        <f t="shared" si="17"/>
        <v>9750</v>
      </c>
      <c r="R25" s="120"/>
      <c r="S25" s="120"/>
      <c r="T25" s="120"/>
      <c r="U25" s="120"/>
      <c r="V25" s="120"/>
      <c r="W25" s="120"/>
      <c r="X25" s="120"/>
      <c r="Y25" s="359"/>
      <c r="Z25" s="2">
        <f>MAX(Planif[[#This Row],[Janv planifié]:[Decembre planifié]])</f>
        <v>9750</v>
      </c>
      <c r="AA25" s="364"/>
      <c r="AB25" s="362" t="str">
        <f t="shared" si="2"/>
        <v>MG53519</v>
      </c>
      <c r="AC25" s="1" t="str">
        <f t="shared" si="3"/>
        <v>ANOSYAmboasary-AtsimoTANANDAVA SUD</v>
      </c>
      <c r="AD25" s="45" t="str">
        <f t="shared" si="4"/>
        <v>MG53519050</v>
      </c>
      <c r="AE25" s="1" t="str">
        <f t="shared" si="5"/>
        <v>MG53519050autreongUrgence</v>
      </c>
      <c r="AF25" s="1" t="s">
        <v>446</v>
      </c>
      <c r="AG25" s="8">
        <f t="shared" si="6"/>
        <v>9750</v>
      </c>
      <c r="AH25" s="8">
        <f t="shared" si="7"/>
        <v>9750</v>
      </c>
      <c r="AI25" s="358">
        <f t="shared" si="8"/>
        <v>4200</v>
      </c>
    </row>
    <row r="26" spans="1:35" x14ac:dyDescent="0.35">
      <c r="A26" s="356">
        <f t="shared" si="9"/>
        <v>24</v>
      </c>
      <c r="B26" s="325" t="s">
        <v>7</v>
      </c>
      <c r="C26" s="325" t="s">
        <v>8</v>
      </c>
      <c r="D26" s="325" t="s">
        <v>37</v>
      </c>
      <c r="E26" s="72">
        <f t="shared" si="0"/>
        <v>1</v>
      </c>
      <c r="F26" s="71">
        <f t="shared" si="1"/>
        <v>9628.4170140323222</v>
      </c>
      <c r="G26" s="325" t="s">
        <v>456</v>
      </c>
      <c r="H26" s="325" t="s">
        <v>473</v>
      </c>
      <c r="I26" s="325" t="s">
        <v>472</v>
      </c>
      <c r="J26" s="325"/>
      <c r="K26" s="326"/>
      <c r="L26" s="1" t="s">
        <v>474</v>
      </c>
      <c r="M26" s="1" t="s">
        <v>475</v>
      </c>
      <c r="N26" s="120">
        <v>2500</v>
      </c>
      <c r="O26" s="120">
        <v>2500</v>
      </c>
      <c r="P26" s="120">
        <v>2500</v>
      </c>
      <c r="Q26" s="308">
        <v>2500</v>
      </c>
      <c r="R26" s="120"/>
      <c r="S26" s="120"/>
      <c r="T26" s="120"/>
      <c r="U26" s="120"/>
      <c r="V26" s="120"/>
      <c r="W26" s="120"/>
      <c r="X26" s="120"/>
      <c r="Y26" s="359"/>
      <c r="Z26" s="2">
        <f>MAX(Planif[[#This Row],[Janv planifié]:[Decembre planifié]])</f>
        <v>2500</v>
      </c>
      <c r="AA26" s="364"/>
      <c r="AB26" s="362" t="str">
        <f t="shared" si="2"/>
        <v>MG53519</v>
      </c>
      <c r="AC26" s="1" t="str">
        <f t="shared" si="3"/>
        <v>ANOSYAmboasary-AtsimoTANANDAVA SUD</v>
      </c>
      <c r="AD26" s="45" t="str">
        <f t="shared" si="4"/>
        <v>MG53519050</v>
      </c>
      <c r="AE26" s="1" t="str">
        <f t="shared" si="5"/>
        <v>MG53519050autreong</v>
      </c>
      <c r="AF26" s="1"/>
      <c r="AG26" s="8">
        <f t="shared" si="6"/>
        <v>2500</v>
      </c>
      <c r="AH26" s="8">
        <f t="shared" si="7"/>
        <v>2500</v>
      </c>
      <c r="AI26" s="358">
        <f t="shared" si="8"/>
        <v>4200</v>
      </c>
    </row>
    <row r="27" spans="1:35" x14ac:dyDescent="0.35">
      <c r="A27" s="356">
        <f t="shared" si="9"/>
        <v>25</v>
      </c>
      <c r="B27" s="325" t="s">
        <v>7</v>
      </c>
      <c r="C27" s="325" t="s">
        <v>8</v>
      </c>
      <c r="D27" s="325" t="s">
        <v>39</v>
      </c>
      <c r="E27" s="72">
        <f t="shared" si="0"/>
        <v>1</v>
      </c>
      <c r="F27" s="71">
        <f t="shared" si="1"/>
        <v>3990</v>
      </c>
      <c r="G27" s="325" t="s">
        <v>442</v>
      </c>
      <c r="H27" s="325"/>
      <c r="I27" s="325" t="s">
        <v>443</v>
      </c>
      <c r="J27" s="325"/>
      <c r="K27" s="326"/>
      <c r="L27" s="1" t="s">
        <v>444</v>
      </c>
      <c r="M27" s="1"/>
      <c r="N27" s="9">
        <v>4295</v>
      </c>
      <c r="O27" s="9">
        <v>4295</v>
      </c>
      <c r="P27" s="9">
        <v>4295</v>
      </c>
      <c r="Q27" s="307">
        <v>4295</v>
      </c>
      <c r="R27" s="9"/>
      <c r="S27" s="9"/>
      <c r="T27" s="9"/>
      <c r="U27" s="9"/>
      <c r="V27" s="9"/>
      <c r="W27" s="9"/>
      <c r="X27" s="9"/>
      <c r="Y27" s="359"/>
      <c r="Z27" s="2">
        <f>MAX(Planif[[#This Row],[Janv planifié]:[Decembre planifié]])</f>
        <v>4295</v>
      </c>
      <c r="AA27" s="364"/>
      <c r="AB27" s="362" t="str">
        <f t="shared" si="2"/>
        <v>MG53519</v>
      </c>
      <c r="AC27" s="1" t="str">
        <f t="shared" si="3"/>
        <v>ANOSYAmboasary-AtsimoTOMBOARIVO</v>
      </c>
      <c r="AD27" s="45" t="str">
        <f t="shared" si="4"/>
        <v>MG53519270</v>
      </c>
      <c r="AE27" s="1" t="str">
        <f t="shared" si="5"/>
        <v>MG53519270PAMUrgence</v>
      </c>
      <c r="AF27" s="1" t="s">
        <v>446</v>
      </c>
      <c r="AG27" s="8">
        <f t="shared" si="6"/>
        <v>4295</v>
      </c>
      <c r="AH27" s="8">
        <f t="shared" si="7"/>
        <v>4295</v>
      </c>
      <c r="AI27" s="358">
        <f t="shared" si="8"/>
        <v>4200</v>
      </c>
    </row>
    <row r="28" spans="1:35" x14ac:dyDescent="0.35">
      <c r="A28" s="356">
        <f t="shared" si="9"/>
        <v>26</v>
      </c>
      <c r="B28" s="325" t="s">
        <v>7</v>
      </c>
      <c r="C28" s="325" t="s">
        <v>8</v>
      </c>
      <c r="D28" s="325" t="s">
        <v>41</v>
      </c>
      <c r="E28" s="72">
        <f t="shared" si="0"/>
        <v>1</v>
      </c>
      <c r="F28" s="71">
        <f t="shared" si="1"/>
        <v>21681</v>
      </c>
      <c r="G28" s="325" t="s">
        <v>442</v>
      </c>
      <c r="H28" s="325"/>
      <c r="I28" s="325" t="s">
        <v>443</v>
      </c>
      <c r="J28" s="325"/>
      <c r="K28" s="326"/>
      <c r="L28" s="1" t="s">
        <v>444</v>
      </c>
      <c r="M28" s="1"/>
      <c r="N28" s="9">
        <v>26890</v>
      </c>
      <c r="O28" s="9">
        <v>26890</v>
      </c>
      <c r="P28" s="9">
        <v>26890</v>
      </c>
      <c r="Q28" s="308">
        <v>26890</v>
      </c>
      <c r="R28" s="120"/>
      <c r="S28" s="120"/>
      <c r="T28" s="120"/>
      <c r="U28" s="120"/>
      <c r="V28" s="120"/>
      <c r="W28" s="120"/>
      <c r="X28" s="120"/>
      <c r="Y28" s="359"/>
      <c r="Z28" s="2">
        <f>MAX(Planif[[#This Row],[Janv planifié]:[Decembre planifié]])</f>
        <v>26890</v>
      </c>
      <c r="AA28" s="364"/>
      <c r="AB28" s="362" t="str">
        <f t="shared" si="2"/>
        <v>MG53519</v>
      </c>
      <c r="AC28" s="1" t="str">
        <f t="shared" si="3"/>
        <v>ANOSYAmboasary-AtsimoTRANOMARO</v>
      </c>
      <c r="AD28" s="45" t="str">
        <f t="shared" si="4"/>
        <v>MG53519110</v>
      </c>
      <c r="AE28" s="1" t="str">
        <f t="shared" si="5"/>
        <v>MG53519110PAMUrgence</v>
      </c>
      <c r="AF28" s="1" t="s">
        <v>446</v>
      </c>
      <c r="AG28" s="8">
        <f t="shared" si="6"/>
        <v>26890</v>
      </c>
      <c r="AH28" s="8">
        <f t="shared" si="7"/>
        <v>26890</v>
      </c>
      <c r="AI28" s="358">
        <f t="shared" si="8"/>
        <v>4200</v>
      </c>
    </row>
    <row r="29" spans="1:35" x14ac:dyDescent="0.35">
      <c r="A29" s="356">
        <f t="shared" si="9"/>
        <v>27</v>
      </c>
      <c r="B29" s="325" t="s">
        <v>7</v>
      </c>
      <c r="C29" s="325" t="s">
        <v>8</v>
      </c>
      <c r="D29" s="325" t="s">
        <v>43</v>
      </c>
      <c r="E29" s="72">
        <f t="shared" si="0"/>
        <v>1</v>
      </c>
      <c r="F29" s="71">
        <f t="shared" si="1"/>
        <v>27267</v>
      </c>
      <c r="G29" s="325" t="s">
        <v>442</v>
      </c>
      <c r="H29" s="325"/>
      <c r="I29" s="325" t="s">
        <v>443</v>
      </c>
      <c r="J29" s="325"/>
      <c r="K29" s="326"/>
      <c r="L29" s="1" t="s">
        <v>444</v>
      </c>
      <c r="M29" s="1"/>
      <c r="N29" s="9">
        <v>28525</v>
      </c>
      <c r="O29" s="9">
        <v>28525</v>
      </c>
      <c r="P29" s="9">
        <v>28525</v>
      </c>
      <c r="Q29" s="307">
        <v>28525</v>
      </c>
      <c r="R29" s="9"/>
      <c r="S29" s="9"/>
      <c r="T29" s="9"/>
      <c r="U29" s="9"/>
      <c r="V29" s="9"/>
      <c r="W29" s="9"/>
      <c r="X29" s="9"/>
      <c r="Y29" s="359"/>
      <c r="Z29" s="2">
        <f>MAX(Planif[[#This Row],[Janv planifié]:[Decembre planifié]])</f>
        <v>28525</v>
      </c>
      <c r="AA29" s="364"/>
      <c r="AB29" s="362" t="str">
        <f t="shared" si="2"/>
        <v>MG53519</v>
      </c>
      <c r="AC29" s="1" t="str">
        <f t="shared" si="3"/>
        <v>ANOSYAmboasary-AtsimoTSIVORY</v>
      </c>
      <c r="AD29" s="45" t="str">
        <f t="shared" si="4"/>
        <v>MG53519230</v>
      </c>
      <c r="AE29" s="1" t="str">
        <f t="shared" si="5"/>
        <v>MG53519230PAMUrgence</v>
      </c>
      <c r="AF29" s="1" t="s">
        <v>446</v>
      </c>
      <c r="AG29" s="8">
        <f t="shared" si="6"/>
        <v>28525</v>
      </c>
      <c r="AH29" s="8">
        <f t="shared" si="7"/>
        <v>28525</v>
      </c>
      <c r="AI29" s="358">
        <f t="shared" si="8"/>
        <v>4200</v>
      </c>
    </row>
    <row r="30" spans="1:35" x14ac:dyDescent="0.35">
      <c r="A30" s="356">
        <f t="shared" si="9"/>
        <v>28</v>
      </c>
      <c r="B30" s="325" t="s">
        <v>45</v>
      </c>
      <c r="C30" s="325" t="s">
        <v>476</v>
      </c>
      <c r="D30" s="325" t="s">
        <v>47</v>
      </c>
      <c r="E30" s="72">
        <f t="shared" si="0"/>
        <v>2</v>
      </c>
      <c r="F30" s="71">
        <f t="shared" si="1"/>
        <v>10979</v>
      </c>
      <c r="G30" s="325" t="s">
        <v>442</v>
      </c>
      <c r="H30" s="325"/>
      <c r="I30" s="325" t="s">
        <v>449</v>
      </c>
      <c r="J30" s="325"/>
      <c r="K30" s="326"/>
      <c r="L30" s="1" t="s">
        <v>444</v>
      </c>
      <c r="M30" s="1"/>
      <c r="N30" s="9">
        <v>10605</v>
      </c>
      <c r="O30" s="9">
        <v>10605</v>
      </c>
      <c r="P30" s="9">
        <v>10605</v>
      </c>
      <c r="Q30" s="307">
        <v>10605</v>
      </c>
      <c r="R30" s="9"/>
      <c r="S30" s="9"/>
      <c r="T30" s="9"/>
      <c r="U30" s="9"/>
      <c r="V30" s="9"/>
      <c r="W30" s="9"/>
      <c r="X30" s="9"/>
      <c r="Y30" s="359"/>
      <c r="Z30" s="2">
        <f>MAX(Planif[[#This Row],[Janv planifié]:[Decembre planifié]])</f>
        <v>10605</v>
      </c>
      <c r="AA30" s="364"/>
      <c r="AB30" s="362" t="str">
        <f t="shared" si="2"/>
        <v>MG52516</v>
      </c>
      <c r="AC30" s="1" t="str">
        <f t="shared" si="3"/>
        <v>ANDROYAmbovombe-AndroyAMBANISARIKA</v>
      </c>
      <c r="AD30" s="45" t="str">
        <f t="shared" si="4"/>
        <v>MG52516031</v>
      </c>
      <c r="AE30" s="1" t="str">
        <f t="shared" si="5"/>
        <v>MG52516031PAMUrgence</v>
      </c>
      <c r="AF30" s="1" t="s">
        <v>446</v>
      </c>
      <c r="AG30" s="8">
        <f t="shared" si="6"/>
        <v>10605</v>
      </c>
      <c r="AH30" s="8">
        <f t="shared" si="7"/>
        <v>10605</v>
      </c>
      <c r="AI30" s="358">
        <f t="shared" si="8"/>
        <v>4200</v>
      </c>
    </row>
    <row r="31" spans="1:35" x14ac:dyDescent="0.35">
      <c r="A31" s="356">
        <f t="shared" si="9"/>
        <v>29</v>
      </c>
      <c r="B31" s="325" t="s">
        <v>45</v>
      </c>
      <c r="C31" s="325" t="s">
        <v>476</v>
      </c>
      <c r="D31" s="325" t="s">
        <v>49</v>
      </c>
      <c r="E31" s="72">
        <f t="shared" si="0"/>
        <v>2</v>
      </c>
      <c r="F31" s="71">
        <f t="shared" si="1"/>
        <v>16075</v>
      </c>
      <c r="G31" s="325" t="s">
        <v>442</v>
      </c>
      <c r="H31" s="325"/>
      <c r="I31" s="325" t="s">
        <v>449</v>
      </c>
      <c r="J31" s="325"/>
      <c r="K31" s="326"/>
      <c r="L31" s="1" t="s">
        <v>444</v>
      </c>
      <c r="M31" s="69" t="s">
        <v>477</v>
      </c>
      <c r="N31" s="9">
        <v>11755</v>
      </c>
      <c r="O31" s="9">
        <v>11755</v>
      </c>
      <c r="P31" s="9">
        <v>11755</v>
      </c>
      <c r="Q31" s="307">
        <v>11755</v>
      </c>
      <c r="R31" s="9"/>
      <c r="S31" s="9"/>
      <c r="T31" s="9"/>
      <c r="U31" s="9"/>
      <c r="V31" s="9"/>
      <c r="W31" s="9"/>
      <c r="X31" s="9"/>
      <c r="Y31" s="359"/>
      <c r="Z31" s="2">
        <f>MAX(Planif[[#This Row],[Janv planifié]:[Decembre planifié]])</f>
        <v>11755</v>
      </c>
      <c r="AA31" s="364"/>
      <c r="AB31" s="362" t="str">
        <f t="shared" si="2"/>
        <v>MG52516</v>
      </c>
      <c r="AC31" s="1" t="str">
        <f t="shared" si="3"/>
        <v>ANDROYAmbovombe-AndroyAMBAZOA</v>
      </c>
      <c r="AD31" s="45" t="str">
        <f t="shared" si="4"/>
        <v>MG52516092</v>
      </c>
      <c r="AE31" s="1" t="str">
        <f t="shared" si="5"/>
        <v>MG52516092PAMUrgence</v>
      </c>
      <c r="AF31" s="1" t="s">
        <v>446</v>
      </c>
      <c r="AG31" s="8">
        <f t="shared" si="6"/>
        <v>11755</v>
      </c>
      <c r="AH31" s="8">
        <f t="shared" si="7"/>
        <v>11755</v>
      </c>
      <c r="AI31" s="358">
        <f t="shared" si="8"/>
        <v>4200</v>
      </c>
    </row>
    <row r="32" spans="1:35" x14ac:dyDescent="0.35">
      <c r="A32" s="356">
        <f t="shared" si="9"/>
        <v>30</v>
      </c>
      <c r="B32" s="325" t="s">
        <v>45</v>
      </c>
      <c r="C32" s="325" t="s">
        <v>476</v>
      </c>
      <c r="D32" s="325" t="s">
        <v>49</v>
      </c>
      <c r="E32" s="72">
        <f t="shared" si="0"/>
        <v>2</v>
      </c>
      <c r="F32" s="71">
        <f t="shared" si="1"/>
        <v>16075</v>
      </c>
      <c r="G32" s="325" t="s">
        <v>452</v>
      </c>
      <c r="H32" s="325" t="s">
        <v>448</v>
      </c>
      <c r="I32" s="325" t="s">
        <v>449</v>
      </c>
      <c r="J32" s="325"/>
      <c r="K32" s="326"/>
      <c r="L32" s="1" t="s">
        <v>444</v>
      </c>
      <c r="M32" s="1" t="s">
        <v>478</v>
      </c>
      <c r="N32" s="120">
        <f t="shared" ref="N32:P32" si="18">815*5</f>
        <v>4075</v>
      </c>
      <c r="O32" s="120">
        <f t="shared" si="18"/>
        <v>4075</v>
      </c>
      <c r="P32" s="120">
        <f t="shared" si="18"/>
        <v>4075</v>
      </c>
      <c r="Q32" s="308"/>
      <c r="R32" s="120"/>
      <c r="S32" s="120"/>
      <c r="T32" s="120"/>
      <c r="U32" s="120"/>
      <c r="V32" s="120"/>
      <c r="W32" s="120"/>
      <c r="X32" s="120"/>
      <c r="Y32" s="359"/>
      <c r="Z32" s="2">
        <f>MAX(Planif[[#This Row],[Janv planifié]:[Decembre planifié]])</f>
        <v>4075</v>
      </c>
      <c r="AA32" s="364"/>
      <c r="AB32" s="362" t="str">
        <f t="shared" si="2"/>
        <v>MG52516</v>
      </c>
      <c r="AC32" s="1" t="str">
        <f t="shared" si="3"/>
        <v>ANDROYAmbovombe-AndroyAMBAZOA</v>
      </c>
      <c r="AD32" s="45" t="str">
        <f t="shared" si="4"/>
        <v>MG52516092</v>
      </c>
      <c r="AE32" s="1" t="str">
        <f t="shared" si="5"/>
        <v>MG52516092FIDUrgence</v>
      </c>
      <c r="AF32" s="1" t="s">
        <v>446</v>
      </c>
      <c r="AG32" s="8">
        <f t="shared" si="6"/>
        <v>4075</v>
      </c>
      <c r="AH32" s="8">
        <f t="shared" si="7"/>
        <v>0</v>
      </c>
      <c r="AI32" s="358">
        <f t="shared" si="8"/>
        <v>4200</v>
      </c>
    </row>
    <row r="33" spans="1:35" x14ac:dyDescent="0.35">
      <c r="A33" s="356">
        <f t="shared" si="9"/>
        <v>31</v>
      </c>
      <c r="B33" s="325" t="s">
        <v>45</v>
      </c>
      <c r="C33" s="325" t="s">
        <v>476</v>
      </c>
      <c r="D33" s="325" t="s">
        <v>51</v>
      </c>
      <c r="E33" s="72">
        <f t="shared" si="0"/>
        <v>1</v>
      </c>
      <c r="F33" s="71">
        <f t="shared" si="1"/>
        <v>6670</v>
      </c>
      <c r="G33" s="325" t="s">
        <v>442</v>
      </c>
      <c r="H33" s="325"/>
      <c r="I33" s="325" t="s">
        <v>443</v>
      </c>
      <c r="J33" s="325"/>
      <c r="K33" s="326"/>
      <c r="L33" s="1" t="s">
        <v>444</v>
      </c>
      <c r="M33" s="1"/>
      <c r="N33" s="120">
        <v>5700</v>
      </c>
      <c r="O33" s="120">
        <v>5700</v>
      </c>
      <c r="P33" s="120">
        <v>5700</v>
      </c>
      <c r="Q33" s="308">
        <v>5700</v>
      </c>
      <c r="R33" s="120"/>
      <c r="S33" s="120"/>
      <c r="T33" s="120"/>
      <c r="U33" s="120"/>
      <c r="V33" s="120"/>
      <c r="W33" s="120"/>
      <c r="X33" s="120"/>
      <c r="Y33" s="359"/>
      <c r="Z33" s="2">
        <f>MAX(Planif[[#This Row],[Janv planifié]:[Decembre planifié]])</f>
        <v>5700</v>
      </c>
      <c r="AA33" s="364"/>
      <c r="AB33" s="362" t="str">
        <f t="shared" si="2"/>
        <v>MG52516</v>
      </c>
      <c r="AC33" s="1" t="str">
        <f t="shared" si="3"/>
        <v>ANDROYAmbovombe-AndroyAMBINAGNY</v>
      </c>
      <c r="AD33" s="45" t="str">
        <f t="shared" si="4"/>
        <v>MG52516130a</v>
      </c>
      <c r="AE33" s="1" t="str">
        <f t="shared" si="5"/>
        <v>MG52516130aPAMUrgence</v>
      </c>
      <c r="AF33" s="1" t="s">
        <v>446</v>
      </c>
      <c r="AG33" s="8">
        <f t="shared" si="6"/>
        <v>5700</v>
      </c>
      <c r="AH33" s="8">
        <f t="shared" si="7"/>
        <v>5700</v>
      </c>
      <c r="AI33" s="358">
        <f t="shared" si="8"/>
        <v>4200</v>
      </c>
    </row>
    <row r="34" spans="1:35" ht="15" customHeight="1" x14ac:dyDescent="0.35">
      <c r="A34" s="356">
        <f t="shared" si="9"/>
        <v>32</v>
      </c>
      <c r="B34" s="325" t="s">
        <v>45</v>
      </c>
      <c r="C34" s="325" t="s">
        <v>476</v>
      </c>
      <c r="D34" s="325" t="s">
        <v>53</v>
      </c>
      <c r="E34" s="72">
        <f t="shared" si="0"/>
        <v>2</v>
      </c>
      <c r="F34" s="71">
        <f t="shared" si="1"/>
        <v>10471.258497880281</v>
      </c>
      <c r="G34" s="325" t="s">
        <v>442</v>
      </c>
      <c r="H34" s="325"/>
      <c r="I34" s="325" t="s">
        <v>443</v>
      </c>
      <c r="J34" s="325"/>
      <c r="K34" s="326"/>
      <c r="L34" s="1" t="s">
        <v>454</v>
      </c>
      <c r="M34" s="1"/>
      <c r="N34" s="2">
        <v>10295</v>
      </c>
      <c r="O34" s="120">
        <v>10295</v>
      </c>
      <c r="P34" s="120">
        <v>10295</v>
      </c>
      <c r="Q34" s="308">
        <v>10295</v>
      </c>
      <c r="R34" s="120"/>
      <c r="S34" s="120"/>
      <c r="T34" s="120"/>
      <c r="U34" s="120"/>
      <c r="V34" s="120"/>
      <c r="W34" s="120"/>
      <c r="X34" s="120"/>
      <c r="Y34" s="359"/>
      <c r="Z34" s="2">
        <f>MAX(Planif[[#This Row],[Janv planifié]:[Decembre planifié]])</f>
        <v>10295</v>
      </c>
      <c r="AA34" s="364"/>
      <c r="AB34" s="362" t="str">
        <f t="shared" si="2"/>
        <v>MG52516</v>
      </c>
      <c r="AC34" s="1" t="str">
        <f t="shared" si="3"/>
        <v>ANDROYAmbovombe-AndroyAMBOHIMALAZA</v>
      </c>
      <c r="AD34" s="45" t="str">
        <f t="shared" ref="AD34" si="19">VLOOKUP(AC34,admin_3_2,12,FALSE)</f>
        <v>MG52516033</v>
      </c>
      <c r="AE34" s="1" t="str">
        <f t="shared" si="5"/>
        <v>MG52516033PAMUrgence</v>
      </c>
      <c r="AF34" s="1" t="s">
        <v>446</v>
      </c>
      <c r="AG34" s="8">
        <f t="shared" si="6"/>
        <v>10295</v>
      </c>
      <c r="AH34" s="8">
        <f t="shared" si="7"/>
        <v>10295</v>
      </c>
      <c r="AI34" s="358">
        <f t="shared" si="8"/>
        <v>4200</v>
      </c>
    </row>
    <row r="35" spans="1:35" x14ac:dyDescent="0.35">
      <c r="A35" s="356">
        <f t="shared" si="9"/>
        <v>33</v>
      </c>
      <c r="B35" s="325" t="s">
        <v>45</v>
      </c>
      <c r="C35" s="325" t="s">
        <v>476</v>
      </c>
      <c r="D35" s="325" t="s">
        <v>53</v>
      </c>
      <c r="E35" s="72">
        <f t="shared" si="0"/>
        <v>2</v>
      </c>
      <c r="F35" s="71">
        <f t="shared" ref="F35:F61" si="20">VLOOKUP(AD35,pop,7,FALSE)</f>
        <v>10471.258497880281</v>
      </c>
      <c r="G35" s="325" t="s">
        <v>452</v>
      </c>
      <c r="H35" s="325" t="s">
        <v>448</v>
      </c>
      <c r="I35" s="325" t="s">
        <v>449</v>
      </c>
      <c r="J35" s="325"/>
      <c r="K35" s="326"/>
      <c r="L35" s="1" t="s">
        <v>444</v>
      </c>
      <c r="M35" s="1" t="s">
        <v>479</v>
      </c>
      <c r="N35" s="120">
        <f t="shared" ref="N35:P35" si="21">2059*5</f>
        <v>10295</v>
      </c>
      <c r="O35" s="120">
        <f t="shared" si="21"/>
        <v>10295</v>
      </c>
      <c r="P35" s="120">
        <f t="shared" si="21"/>
        <v>10295</v>
      </c>
      <c r="Q35" s="308"/>
      <c r="R35" s="120"/>
      <c r="S35" s="120"/>
      <c r="T35" s="120"/>
      <c r="U35" s="120"/>
      <c r="V35" s="120"/>
      <c r="W35" s="120"/>
      <c r="X35" s="120"/>
      <c r="Y35" s="359"/>
      <c r="Z35" s="2">
        <f>MAX(Planif[[#This Row],[Janv planifié]:[Decembre planifié]])</f>
        <v>10295</v>
      </c>
      <c r="AA35" s="364"/>
      <c r="AB35" s="362" t="str">
        <f t="shared" si="2"/>
        <v>MG52516</v>
      </c>
      <c r="AC35" s="1" t="str">
        <f t="shared" ref="AC35:AC66" si="22">B35&amp;C35&amp;D35</f>
        <v>ANDROYAmbovombe-AndroyAMBOHIMALAZA</v>
      </c>
      <c r="AD35" s="45" t="str">
        <f t="shared" si="4"/>
        <v>MG52516033</v>
      </c>
      <c r="AE35" s="1" t="str">
        <f t="shared" ref="AE35:AE66" si="23">IF(G35="FID",AD35&amp;G35&amp;AF35,IF(G35="PAM",AD35&amp;G35&amp;AF35,IF(G35="CRS",AD35&amp;G35&amp;AF35,AD35&amp;"autreong"&amp;AF35)))</f>
        <v>MG52516033FIDUrgence</v>
      </c>
      <c r="AF35" s="1" t="s">
        <v>446</v>
      </c>
      <c r="AG35" s="8">
        <f t="shared" si="6"/>
        <v>10295</v>
      </c>
      <c r="AH35" s="8">
        <f t="shared" si="7"/>
        <v>0</v>
      </c>
      <c r="AI35" s="358">
        <f t="shared" si="8"/>
        <v>4200</v>
      </c>
    </row>
    <row r="36" spans="1:35" x14ac:dyDescent="0.35">
      <c r="A36" s="356">
        <f t="shared" si="9"/>
        <v>34</v>
      </c>
      <c r="B36" s="325" t="s">
        <v>45</v>
      </c>
      <c r="C36" s="325" t="s">
        <v>476</v>
      </c>
      <c r="D36" s="325" t="s">
        <v>55</v>
      </c>
      <c r="E36" s="72">
        <f t="shared" si="0"/>
        <v>4</v>
      </c>
      <c r="F36" s="71">
        <f t="shared" si="20"/>
        <v>6923.1235474165123</v>
      </c>
      <c r="G36" s="325" t="s">
        <v>452</v>
      </c>
      <c r="H36" s="325" t="s">
        <v>448</v>
      </c>
      <c r="I36" s="325" t="s">
        <v>449</v>
      </c>
      <c r="J36" s="325"/>
      <c r="K36" s="326"/>
      <c r="L36" s="1" t="s">
        <v>444</v>
      </c>
      <c r="M36" s="1" t="s">
        <v>478</v>
      </c>
      <c r="N36" s="120">
        <v>6790</v>
      </c>
      <c r="O36" s="120">
        <v>6790</v>
      </c>
      <c r="P36" s="120">
        <v>6790</v>
      </c>
      <c r="Q36" s="308"/>
      <c r="R36" s="120"/>
      <c r="S36" s="120"/>
      <c r="T36" s="120"/>
      <c r="U36" s="120"/>
      <c r="V36" s="120"/>
      <c r="W36" s="120"/>
      <c r="X36" s="120"/>
      <c r="Y36" s="359"/>
      <c r="Z36" s="2">
        <f>MAX(Planif[[#This Row],[Janv planifié]:[Decembre planifié]])</f>
        <v>6790</v>
      </c>
      <c r="AA36" s="364"/>
      <c r="AB36" s="362" t="str">
        <f t="shared" si="2"/>
        <v>MG52516</v>
      </c>
      <c r="AC36" s="1" t="str">
        <f t="shared" si="22"/>
        <v>ANDROYAmbovombe-AndroyAMBONAIVO</v>
      </c>
      <c r="AD36" s="45" t="str">
        <f t="shared" ref="AD36:AD61" si="24">VLOOKUP(AC36,admin_3_2,12,FALSE)</f>
        <v>MG52516050</v>
      </c>
      <c r="AE36" s="1" t="str">
        <f t="shared" si="23"/>
        <v>MG52516050FIDUrgence</v>
      </c>
      <c r="AF36" s="1" t="s">
        <v>446</v>
      </c>
      <c r="AG36" s="8">
        <f t="shared" si="6"/>
        <v>6790</v>
      </c>
      <c r="AH36" s="8">
        <f t="shared" si="7"/>
        <v>0</v>
      </c>
      <c r="AI36" s="358">
        <f t="shared" si="8"/>
        <v>4200</v>
      </c>
    </row>
    <row r="37" spans="1:35" x14ac:dyDescent="0.35">
      <c r="A37" s="356">
        <f t="shared" si="9"/>
        <v>35</v>
      </c>
      <c r="B37" s="325" t="s">
        <v>45</v>
      </c>
      <c r="C37" s="325" t="s">
        <v>476</v>
      </c>
      <c r="D37" s="325" t="s">
        <v>57</v>
      </c>
      <c r="E37" s="72">
        <f t="shared" si="0"/>
        <v>2</v>
      </c>
      <c r="F37" s="71">
        <f t="shared" si="20"/>
        <v>21091</v>
      </c>
      <c r="G37" s="325" t="s">
        <v>480</v>
      </c>
      <c r="H37" s="325" t="s">
        <v>481</v>
      </c>
      <c r="I37" s="325" t="s">
        <v>449</v>
      </c>
      <c r="J37" s="325"/>
      <c r="K37" s="326"/>
      <c r="L37" s="1" t="s">
        <v>482</v>
      </c>
      <c r="M37" s="1"/>
      <c r="N37" s="120">
        <v>23500</v>
      </c>
      <c r="O37" s="120">
        <v>23500</v>
      </c>
      <c r="P37" s="9"/>
      <c r="Q37" s="307"/>
      <c r="R37" s="9"/>
      <c r="S37" s="9"/>
      <c r="T37" s="9"/>
      <c r="U37" s="9"/>
      <c r="V37" s="9"/>
      <c r="W37" s="9"/>
      <c r="X37" s="9"/>
      <c r="Y37" s="359"/>
      <c r="Z37" s="2">
        <f>MAX(Planif[[#This Row],[Janv planifié]:[Decembre planifié]])</f>
        <v>23500</v>
      </c>
      <c r="AA37" s="364"/>
      <c r="AB37" s="362" t="str">
        <f t="shared" si="2"/>
        <v>MG52516</v>
      </c>
      <c r="AC37" s="1" t="str">
        <f t="shared" si="22"/>
        <v>ANDROYAmbovombe-AndroyAMBONDRO</v>
      </c>
      <c r="AD37" s="45" t="str">
        <f t="shared" si="24"/>
        <v>MG52516091</v>
      </c>
      <c r="AE37" s="1" t="str">
        <f t="shared" si="23"/>
        <v>MG52516091autreongUrgence</v>
      </c>
      <c r="AF37" s="1" t="s">
        <v>446</v>
      </c>
      <c r="AG37" s="8">
        <f t="shared" si="6"/>
        <v>0</v>
      </c>
      <c r="AH37" s="8">
        <f t="shared" si="7"/>
        <v>0</v>
      </c>
      <c r="AI37" s="358">
        <f t="shared" si="8"/>
        <v>4200</v>
      </c>
    </row>
    <row r="38" spans="1:35" x14ac:dyDescent="0.35">
      <c r="A38" s="356">
        <f t="shared" si="9"/>
        <v>36</v>
      </c>
      <c r="B38" s="325" t="s">
        <v>45</v>
      </c>
      <c r="C38" s="325" t="s">
        <v>476</v>
      </c>
      <c r="D38" s="325" t="s">
        <v>59</v>
      </c>
      <c r="E38" s="72">
        <f t="shared" si="0"/>
        <v>2</v>
      </c>
      <c r="F38" s="71">
        <f t="shared" si="20"/>
        <v>72693.381086492125</v>
      </c>
      <c r="G38" s="325" t="s">
        <v>464</v>
      </c>
      <c r="H38" s="325" t="s">
        <v>483</v>
      </c>
      <c r="I38" s="325" t="s">
        <v>449</v>
      </c>
      <c r="J38" s="325"/>
      <c r="K38" s="326"/>
      <c r="L38" s="1" t="s">
        <v>484</v>
      </c>
      <c r="M38" s="1" t="s">
        <v>485</v>
      </c>
      <c r="N38" s="9">
        <v>11014</v>
      </c>
      <c r="O38" s="9"/>
      <c r="P38" s="9"/>
      <c r="Q38" s="308"/>
      <c r="R38" s="120"/>
      <c r="S38" s="120"/>
      <c r="T38" s="120"/>
      <c r="U38" s="120"/>
      <c r="V38" s="120"/>
      <c r="W38" s="120"/>
      <c r="X38" s="120"/>
      <c r="Y38" s="359"/>
      <c r="Z38" s="2">
        <f>MAX(Planif[[#This Row],[Janv planifié]:[Decembre planifié]])</f>
        <v>11014</v>
      </c>
      <c r="AA38" s="364"/>
      <c r="AB38" s="362" t="str">
        <f t="shared" si="2"/>
        <v>MG52516</v>
      </c>
      <c r="AC38" s="1" t="str">
        <f t="shared" si="22"/>
        <v>ANDROYAmbovombe-AndroyAMBOVOMBE</v>
      </c>
      <c r="AD38" s="45" t="str">
        <f t="shared" si="24"/>
        <v>MG52516011</v>
      </c>
      <c r="AE38" s="1" t="str">
        <f t="shared" si="23"/>
        <v>MG52516011autreongUrgence</v>
      </c>
      <c r="AF38" s="1" t="s">
        <v>446</v>
      </c>
      <c r="AG38" s="8">
        <f t="shared" si="6"/>
        <v>0</v>
      </c>
      <c r="AH38" s="8">
        <f t="shared" si="7"/>
        <v>0</v>
      </c>
      <c r="AI38" s="358">
        <f t="shared" si="8"/>
        <v>4200</v>
      </c>
    </row>
    <row r="39" spans="1:35" x14ac:dyDescent="0.35">
      <c r="A39" s="356">
        <f t="shared" si="9"/>
        <v>37</v>
      </c>
      <c r="B39" s="325" t="s">
        <v>45</v>
      </c>
      <c r="C39" s="325" t="s">
        <v>476</v>
      </c>
      <c r="D39" s="325" t="s">
        <v>59</v>
      </c>
      <c r="E39" s="72">
        <f t="shared" si="0"/>
        <v>2</v>
      </c>
      <c r="F39" s="71">
        <f t="shared" si="20"/>
        <v>72693.381086492125</v>
      </c>
      <c r="G39" s="325" t="s">
        <v>452</v>
      </c>
      <c r="H39" s="325" t="s">
        <v>448</v>
      </c>
      <c r="I39" s="325" t="s">
        <v>449</v>
      </c>
      <c r="J39" s="325"/>
      <c r="K39" s="326"/>
      <c r="L39" s="1" t="s">
        <v>444</v>
      </c>
      <c r="M39" s="1" t="s">
        <v>478</v>
      </c>
      <c r="N39" s="120">
        <f t="shared" ref="N39:P39" si="25">4749*5</f>
        <v>23745</v>
      </c>
      <c r="O39" s="120">
        <f t="shared" si="25"/>
        <v>23745</v>
      </c>
      <c r="P39" s="120">
        <f t="shared" si="25"/>
        <v>23745</v>
      </c>
      <c r="Q39" s="307"/>
      <c r="R39" s="9"/>
      <c r="S39" s="9"/>
      <c r="T39" s="9"/>
      <c r="U39" s="9"/>
      <c r="V39" s="9"/>
      <c r="W39" s="9"/>
      <c r="X39" s="9"/>
      <c r="Y39" s="359"/>
      <c r="Z39" s="2">
        <f>MAX(Planif[[#This Row],[Janv planifié]:[Decembre planifié]])</f>
        <v>23745</v>
      </c>
      <c r="AA39" s="364"/>
      <c r="AB39" s="362" t="str">
        <f t="shared" si="2"/>
        <v>MG52516</v>
      </c>
      <c r="AC39" s="1" t="str">
        <f t="shared" si="22"/>
        <v>ANDROYAmbovombe-AndroyAMBOVOMBE</v>
      </c>
      <c r="AD39" s="45" t="str">
        <f t="shared" si="24"/>
        <v>MG52516011</v>
      </c>
      <c r="AE39" s="1" t="str">
        <f t="shared" si="23"/>
        <v>MG52516011FIDUrgence</v>
      </c>
      <c r="AF39" s="1" t="s">
        <v>446</v>
      </c>
      <c r="AG39" s="8">
        <f t="shared" si="6"/>
        <v>23745</v>
      </c>
      <c r="AH39" s="8">
        <f t="shared" si="7"/>
        <v>0</v>
      </c>
      <c r="AI39" s="358">
        <f t="shared" si="8"/>
        <v>4200</v>
      </c>
    </row>
    <row r="40" spans="1:35" x14ac:dyDescent="0.35">
      <c r="A40" s="356">
        <f t="shared" si="9"/>
        <v>38</v>
      </c>
      <c r="B40" s="325" t="s">
        <v>45</v>
      </c>
      <c r="C40" s="325" t="s">
        <v>476</v>
      </c>
      <c r="D40" s="325" t="s">
        <v>61</v>
      </c>
      <c r="E40" s="72">
        <f t="shared" si="0"/>
        <v>2</v>
      </c>
      <c r="F40" s="71">
        <f t="shared" si="20"/>
        <v>12091.928898953935</v>
      </c>
      <c r="G40" s="325" t="s">
        <v>442</v>
      </c>
      <c r="H40" s="325"/>
      <c r="I40" s="325" t="s">
        <v>449</v>
      </c>
      <c r="J40" s="325"/>
      <c r="K40" s="326"/>
      <c r="L40" s="1" t="s">
        <v>444</v>
      </c>
      <c r="M40" s="1"/>
      <c r="N40" s="9">
        <v>10405</v>
      </c>
      <c r="O40" s="9">
        <v>10405</v>
      </c>
      <c r="P40" s="9">
        <v>10405</v>
      </c>
      <c r="Q40" s="308">
        <v>10405</v>
      </c>
      <c r="R40" s="120"/>
      <c r="S40" s="120"/>
      <c r="T40" s="120"/>
      <c r="U40" s="120"/>
      <c r="V40" s="120"/>
      <c r="W40" s="120"/>
      <c r="X40" s="120"/>
      <c r="Y40" s="359"/>
      <c r="Z40" s="2">
        <f>MAX(Planif[[#This Row],[Janv planifié]:[Decembre planifié]])</f>
        <v>10405</v>
      </c>
      <c r="AA40" s="364"/>
      <c r="AB40" s="362" t="str">
        <f t="shared" si="2"/>
        <v>MG52516</v>
      </c>
      <c r="AC40" s="1" t="str">
        <f t="shared" si="22"/>
        <v>ANDROYAmbovombe-AndroyAMPAMATA</v>
      </c>
      <c r="AD40" s="45" t="str">
        <f t="shared" si="24"/>
        <v>MG52516152</v>
      </c>
      <c r="AE40" s="1" t="str">
        <f t="shared" si="23"/>
        <v>MG52516152PAMUrgence</v>
      </c>
      <c r="AF40" s="1" t="s">
        <v>446</v>
      </c>
      <c r="AG40" s="8">
        <f t="shared" si="6"/>
        <v>10405</v>
      </c>
      <c r="AH40" s="8">
        <f t="shared" si="7"/>
        <v>10405</v>
      </c>
      <c r="AI40" s="358">
        <f t="shared" si="8"/>
        <v>4200</v>
      </c>
    </row>
    <row r="41" spans="1:35" x14ac:dyDescent="0.35">
      <c r="A41" s="356">
        <f t="shared" si="9"/>
        <v>39</v>
      </c>
      <c r="B41" s="325" t="s">
        <v>45</v>
      </c>
      <c r="C41" s="325" t="s">
        <v>476</v>
      </c>
      <c r="D41" s="325" t="s">
        <v>63</v>
      </c>
      <c r="E41" s="72">
        <f t="shared" si="0"/>
        <v>2</v>
      </c>
      <c r="F41" s="71">
        <f t="shared" si="20"/>
        <v>5877.5417691310859</v>
      </c>
      <c r="G41" s="325" t="s">
        <v>442</v>
      </c>
      <c r="H41" s="325"/>
      <c r="I41" s="325" t="s">
        <v>443</v>
      </c>
      <c r="J41" s="325"/>
      <c r="K41" s="326"/>
      <c r="L41" s="1" t="s">
        <v>454</v>
      </c>
      <c r="M41" s="1"/>
      <c r="N41" s="9">
        <v>5765</v>
      </c>
      <c r="O41" s="9">
        <v>5765</v>
      </c>
      <c r="P41" s="9">
        <v>5765</v>
      </c>
      <c r="Q41" s="308">
        <v>5765</v>
      </c>
      <c r="R41" s="120"/>
      <c r="S41" s="120"/>
      <c r="T41" s="120"/>
      <c r="U41" s="120"/>
      <c r="V41" s="120"/>
      <c r="W41" s="120"/>
      <c r="X41" s="120"/>
      <c r="Y41" s="359"/>
      <c r="Z41" s="2">
        <f>MAX(Planif[[#This Row],[Janv planifié]:[Decembre planifié]])</f>
        <v>5765</v>
      </c>
      <c r="AA41" s="364"/>
      <c r="AB41" s="362" t="str">
        <f t="shared" si="2"/>
        <v>MG52516</v>
      </c>
      <c r="AC41" s="1" t="str">
        <f t="shared" si="22"/>
        <v>ANDROYAmbovombe-AndroyANALAMARY</v>
      </c>
      <c r="AD41" s="45" t="str">
        <f t="shared" ref="AD41" si="26">VLOOKUP(AC41,admin_3_2,12,FALSE)</f>
        <v>MG52516032</v>
      </c>
      <c r="AE41" s="1" t="str">
        <f t="shared" si="23"/>
        <v>MG52516032PAMUrgence</v>
      </c>
      <c r="AF41" s="1" t="s">
        <v>446</v>
      </c>
      <c r="AG41" s="8">
        <f t="shared" si="6"/>
        <v>5765</v>
      </c>
      <c r="AH41" s="8">
        <f t="shared" si="7"/>
        <v>5765</v>
      </c>
      <c r="AI41" s="358">
        <f t="shared" si="8"/>
        <v>4200</v>
      </c>
    </row>
    <row r="42" spans="1:35" x14ac:dyDescent="0.35">
      <c r="A42" s="356">
        <f t="shared" si="9"/>
        <v>40</v>
      </c>
      <c r="B42" s="325" t="s">
        <v>45</v>
      </c>
      <c r="C42" s="325" t="s">
        <v>476</v>
      </c>
      <c r="D42" s="325" t="s">
        <v>63</v>
      </c>
      <c r="E42" s="72">
        <f t="shared" si="0"/>
        <v>2</v>
      </c>
      <c r="F42" s="71">
        <f t="shared" si="20"/>
        <v>5877.5417691310859</v>
      </c>
      <c r="G42" s="325" t="s">
        <v>452</v>
      </c>
      <c r="H42" s="325" t="s">
        <v>448</v>
      </c>
      <c r="I42" s="325" t="s">
        <v>449</v>
      </c>
      <c r="J42" s="325"/>
      <c r="K42" s="326"/>
      <c r="L42" s="1" t="s">
        <v>444</v>
      </c>
      <c r="M42" s="1" t="s">
        <v>479</v>
      </c>
      <c r="N42" s="120">
        <v>5765</v>
      </c>
      <c r="O42" s="120">
        <v>5765</v>
      </c>
      <c r="P42" s="120">
        <v>5765</v>
      </c>
      <c r="Q42" s="307"/>
      <c r="R42" s="9"/>
      <c r="S42" s="9"/>
      <c r="T42" s="9"/>
      <c r="U42" s="9"/>
      <c r="V42" s="9"/>
      <c r="W42" s="9"/>
      <c r="X42" s="9"/>
      <c r="Y42" s="359"/>
      <c r="Z42" s="2">
        <f>MAX(Planif[[#This Row],[Janv planifié]:[Decembre planifié]])</f>
        <v>5765</v>
      </c>
      <c r="AA42" s="364"/>
      <c r="AB42" s="362" t="str">
        <f t="shared" si="2"/>
        <v>MG52516</v>
      </c>
      <c r="AC42" s="1" t="str">
        <f t="shared" si="22"/>
        <v>ANDROYAmbovombe-AndroyANALAMARY</v>
      </c>
      <c r="AD42" s="45" t="str">
        <f t="shared" si="24"/>
        <v>MG52516032</v>
      </c>
      <c r="AE42" s="1" t="str">
        <f t="shared" si="23"/>
        <v>MG52516032FIDUrgence</v>
      </c>
      <c r="AF42" s="1" t="s">
        <v>446</v>
      </c>
      <c r="AG42" s="8">
        <f t="shared" si="6"/>
        <v>5765</v>
      </c>
      <c r="AH42" s="8">
        <f t="shared" si="7"/>
        <v>0</v>
      </c>
      <c r="AI42" s="358">
        <f t="shared" si="8"/>
        <v>4200</v>
      </c>
    </row>
    <row r="43" spans="1:35" x14ac:dyDescent="0.35">
      <c r="A43" s="356">
        <f t="shared" si="9"/>
        <v>41</v>
      </c>
      <c r="B43" s="325" t="s">
        <v>45</v>
      </c>
      <c r="C43" s="325" t="s">
        <v>476</v>
      </c>
      <c r="D43" s="325" t="s">
        <v>65</v>
      </c>
      <c r="E43" s="72">
        <f t="shared" si="0"/>
        <v>2</v>
      </c>
      <c r="F43" s="71">
        <f t="shared" si="20"/>
        <v>46096</v>
      </c>
      <c r="G43" s="325" t="s">
        <v>442</v>
      </c>
      <c r="H43" s="325"/>
      <c r="I43" s="325" t="s">
        <v>449</v>
      </c>
      <c r="J43" s="325"/>
      <c r="K43" s="326"/>
      <c r="L43" s="1" t="s">
        <v>444</v>
      </c>
      <c r="M43" s="69" t="s">
        <v>477</v>
      </c>
      <c r="N43" s="120">
        <v>30305</v>
      </c>
      <c r="O43" s="120">
        <v>30305</v>
      </c>
      <c r="P43" s="120">
        <v>30305</v>
      </c>
      <c r="Q43" s="308">
        <v>30305</v>
      </c>
      <c r="R43" s="120"/>
      <c r="S43" s="120"/>
      <c r="T43" s="120"/>
      <c r="U43" s="120"/>
      <c r="V43" s="120"/>
      <c r="W43" s="120"/>
      <c r="X43" s="120"/>
      <c r="Y43" s="359"/>
      <c r="Z43" s="2">
        <f>MAX(Planif[[#This Row],[Janv planifié]:[Decembre planifié]])</f>
        <v>30305</v>
      </c>
      <c r="AA43" s="364"/>
      <c r="AB43" s="362" t="str">
        <f t="shared" si="2"/>
        <v>MG52516</v>
      </c>
      <c r="AC43" s="1" t="str">
        <f t="shared" si="22"/>
        <v>ANDROYAmbovombe-AndroyANDALATANOSY</v>
      </c>
      <c r="AD43" s="45" t="str">
        <f t="shared" si="24"/>
        <v>MG52516151</v>
      </c>
      <c r="AE43" s="1" t="str">
        <f t="shared" si="23"/>
        <v>MG52516151PAMUrgence</v>
      </c>
      <c r="AF43" s="1" t="s">
        <v>446</v>
      </c>
      <c r="AG43" s="8">
        <f t="shared" si="6"/>
        <v>30305</v>
      </c>
      <c r="AH43" s="8">
        <f t="shared" si="7"/>
        <v>30305</v>
      </c>
      <c r="AI43" s="358">
        <f t="shared" si="8"/>
        <v>4200</v>
      </c>
    </row>
    <row r="44" spans="1:35" x14ac:dyDescent="0.35">
      <c r="A44" s="356">
        <f t="shared" si="9"/>
        <v>42</v>
      </c>
      <c r="B44" s="325" t="s">
        <v>45</v>
      </c>
      <c r="C44" s="325" t="s">
        <v>476</v>
      </c>
      <c r="D44" s="325" t="s">
        <v>65</v>
      </c>
      <c r="E44" s="72">
        <f t="shared" si="0"/>
        <v>2</v>
      </c>
      <c r="F44" s="71">
        <f t="shared" si="20"/>
        <v>46096</v>
      </c>
      <c r="G44" s="325" t="s">
        <v>452</v>
      </c>
      <c r="H44" s="325" t="s">
        <v>448</v>
      </c>
      <c r="I44" s="325" t="s">
        <v>449</v>
      </c>
      <c r="J44" s="325"/>
      <c r="K44" s="326"/>
      <c r="L44" s="1" t="s">
        <v>444</v>
      </c>
      <c r="M44" s="1" t="s">
        <v>478</v>
      </c>
      <c r="N44" s="120">
        <f t="shared" ref="N44:P44" si="27">2001*5</f>
        <v>10005</v>
      </c>
      <c r="O44" s="120">
        <f t="shared" si="27"/>
        <v>10005</v>
      </c>
      <c r="P44" s="120">
        <f t="shared" si="27"/>
        <v>10005</v>
      </c>
      <c r="Q44" s="308"/>
      <c r="R44" s="120"/>
      <c r="S44" s="120"/>
      <c r="T44" s="120"/>
      <c r="U44" s="120"/>
      <c r="V44" s="120"/>
      <c r="W44" s="120"/>
      <c r="X44" s="120"/>
      <c r="Y44" s="359"/>
      <c r="Z44" s="2">
        <f>MAX(Planif[[#This Row],[Janv planifié]:[Decembre planifié]])</f>
        <v>10005</v>
      </c>
      <c r="AA44" s="364"/>
      <c r="AB44" s="362" t="str">
        <f t="shared" si="2"/>
        <v>MG52516</v>
      </c>
      <c r="AC44" s="1" t="str">
        <f t="shared" si="22"/>
        <v>ANDROYAmbovombe-AndroyANDALATANOSY</v>
      </c>
      <c r="AD44" s="45" t="str">
        <f t="shared" si="24"/>
        <v>MG52516151</v>
      </c>
      <c r="AE44" s="1" t="str">
        <f t="shared" si="23"/>
        <v>MG52516151FIDUrgence</v>
      </c>
      <c r="AF44" s="1" t="s">
        <v>446</v>
      </c>
      <c r="AG44" s="8">
        <f t="shared" si="6"/>
        <v>10005</v>
      </c>
      <c r="AH44" s="8">
        <f t="shared" si="7"/>
        <v>0</v>
      </c>
      <c r="AI44" s="358">
        <f t="shared" si="8"/>
        <v>4200</v>
      </c>
    </row>
    <row r="45" spans="1:35" x14ac:dyDescent="0.35">
      <c r="A45" s="356">
        <f t="shared" si="9"/>
        <v>43</v>
      </c>
      <c r="B45" s="325" t="s">
        <v>45</v>
      </c>
      <c r="C45" s="325" t="s">
        <v>476</v>
      </c>
      <c r="D45" s="325" t="s">
        <v>67</v>
      </c>
      <c r="E45" s="72">
        <f t="shared" si="0"/>
        <v>1</v>
      </c>
      <c r="F45" s="71">
        <f t="shared" si="20"/>
        <v>6233</v>
      </c>
      <c r="G45" s="325" t="s">
        <v>442</v>
      </c>
      <c r="H45" s="325"/>
      <c r="I45" s="325" t="s">
        <v>443</v>
      </c>
      <c r="J45" s="325"/>
      <c r="K45" s="326"/>
      <c r="L45" s="1" t="s">
        <v>444</v>
      </c>
      <c r="M45" s="1"/>
      <c r="N45" s="9">
        <v>4395</v>
      </c>
      <c r="O45" s="9">
        <v>4395</v>
      </c>
      <c r="P45" s="9">
        <v>4395</v>
      </c>
      <c r="Q45" s="308">
        <v>4395</v>
      </c>
      <c r="R45" s="120"/>
      <c r="S45" s="120"/>
      <c r="T45" s="120"/>
      <c r="U45" s="120"/>
      <c r="V45" s="120"/>
      <c r="W45" s="120"/>
      <c r="X45" s="120"/>
      <c r="Y45" s="359"/>
      <c r="Z45" s="2">
        <f>MAX(Planif[[#This Row],[Janv planifié]:[Decembre planifié]])</f>
        <v>4395</v>
      </c>
      <c r="AA45" s="364"/>
      <c r="AB45" s="362" t="str">
        <f t="shared" si="2"/>
        <v>MG52516</v>
      </c>
      <c r="AC45" s="1" t="str">
        <f t="shared" si="22"/>
        <v>ANDROYAmbovombe-AndroyANDRAGNANIVO</v>
      </c>
      <c r="AD45" s="45" t="str">
        <f t="shared" si="24"/>
        <v>MG52516170a</v>
      </c>
      <c r="AE45" s="1" t="str">
        <f t="shared" si="23"/>
        <v>MG52516170aPAMUrgence</v>
      </c>
      <c r="AF45" s="1" t="s">
        <v>446</v>
      </c>
      <c r="AG45" s="8">
        <f t="shared" si="6"/>
        <v>4395</v>
      </c>
      <c r="AH45" s="8">
        <f t="shared" si="7"/>
        <v>4395</v>
      </c>
      <c r="AI45" s="358">
        <f t="shared" si="8"/>
        <v>4200</v>
      </c>
    </row>
    <row r="46" spans="1:35" x14ac:dyDescent="0.35">
      <c r="A46" s="356">
        <f t="shared" si="9"/>
        <v>44</v>
      </c>
      <c r="B46" s="325" t="s">
        <v>45</v>
      </c>
      <c r="C46" s="325" t="s">
        <v>476</v>
      </c>
      <c r="D46" s="325" t="s">
        <v>69</v>
      </c>
      <c r="E46" s="72">
        <f t="shared" si="0"/>
        <v>1</v>
      </c>
      <c r="F46" s="71">
        <f t="shared" si="20"/>
        <v>23693</v>
      </c>
      <c r="G46" s="325" t="s">
        <v>442</v>
      </c>
      <c r="H46" s="325"/>
      <c r="I46" s="325" t="s">
        <v>443</v>
      </c>
      <c r="J46" s="325"/>
      <c r="K46" s="326"/>
      <c r="L46" s="1" t="s">
        <v>444</v>
      </c>
      <c r="M46" s="1"/>
      <c r="N46" s="9">
        <v>19275</v>
      </c>
      <c r="O46" s="9">
        <v>19275</v>
      </c>
      <c r="P46" s="9">
        <v>19275</v>
      </c>
      <c r="Q46" s="307">
        <v>19275</v>
      </c>
      <c r="R46" s="9"/>
      <c r="S46" s="9"/>
      <c r="T46" s="9"/>
      <c r="U46" s="9"/>
      <c r="V46" s="9"/>
      <c r="W46" s="9"/>
      <c r="X46" s="9"/>
      <c r="Y46" s="359"/>
      <c r="Z46" s="2">
        <f>MAX(Planif[[#This Row],[Janv planifié]:[Decembre planifié]])</f>
        <v>19275</v>
      </c>
      <c r="AA46" s="364"/>
      <c r="AB46" s="362" t="str">
        <f t="shared" si="2"/>
        <v>MG52516</v>
      </c>
      <c r="AC46" s="1" t="str">
        <f t="shared" si="22"/>
        <v>ANDROYAmbovombe-AndroyANJEKY ANKILIKIRA</v>
      </c>
      <c r="AD46" s="45" t="str">
        <f t="shared" si="24"/>
        <v>MG52516014</v>
      </c>
      <c r="AE46" s="1" t="str">
        <f t="shared" si="23"/>
        <v>MG52516014PAMUrgence</v>
      </c>
      <c r="AF46" s="1" t="s">
        <v>446</v>
      </c>
      <c r="AG46" s="8">
        <f t="shared" si="6"/>
        <v>19275</v>
      </c>
      <c r="AH46" s="8">
        <f t="shared" si="7"/>
        <v>19275</v>
      </c>
      <c r="AI46" s="358">
        <f t="shared" si="8"/>
        <v>4200</v>
      </c>
    </row>
    <row r="47" spans="1:35" x14ac:dyDescent="0.35">
      <c r="A47" s="356">
        <f t="shared" si="9"/>
        <v>45</v>
      </c>
      <c r="B47" s="325" t="s">
        <v>45</v>
      </c>
      <c r="C47" s="325" t="s">
        <v>476</v>
      </c>
      <c r="D47" s="325" t="s">
        <v>71</v>
      </c>
      <c r="E47" s="72">
        <f t="shared" si="0"/>
        <v>1</v>
      </c>
      <c r="F47" s="71">
        <f t="shared" si="20"/>
        <v>44400</v>
      </c>
      <c r="G47" s="325" t="s">
        <v>442</v>
      </c>
      <c r="H47" s="325"/>
      <c r="I47" s="325" t="s">
        <v>443</v>
      </c>
      <c r="J47" s="325"/>
      <c r="K47" s="326"/>
      <c r="L47" s="1" t="s">
        <v>444</v>
      </c>
      <c r="M47" s="1"/>
      <c r="N47" s="9">
        <v>20315</v>
      </c>
      <c r="O47" s="9">
        <v>20315</v>
      </c>
      <c r="P47" s="9">
        <v>20315</v>
      </c>
      <c r="Q47" s="307">
        <v>20315</v>
      </c>
      <c r="R47" s="9"/>
      <c r="S47" s="9"/>
      <c r="T47" s="9"/>
      <c r="U47" s="9"/>
      <c r="V47" s="9"/>
      <c r="W47" s="9"/>
      <c r="X47" s="9"/>
      <c r="Y47" s="359"/>
      <c r="Z47" s="2">
        <f>MAX(Planif[[#This Row],[Janv planifié]:[Decembre planifié]])</f>
        <v>20315</v>
      </c>
      <c r="AA47" s="364"/>
      <c r="AB47" s="362" t="str">
        <f t="shared" si="2"/>
        <v>MG52516</v>
      </c>
      <c r="AC47" s="1" t="str">
        <f t="shared" si="22"/>
        <v>ANDROYAmbovombe-AndroyANTANIMORA ATSIMO</v>
      </c>
      <c r="AD47" s="45" t="str">
        <f t="shared" si="24"/>
        <v>MG52516130</v>
      </c>
      <c r="AE47" s="1" t="str">
        <f t="shared" si="23"/>
        <v>MG52516130PAMUrgence</v>
      </c>
      <c r="AF47" s="1" t="s">
        <v>446</v>
      </c>
      <c r="AG47" s="8">
        <f t="shared" si="6"/>
        <v>20315</v>
      </c>
      <c r="AH47" s="8">
        <f t="shared" si="7"/>
        <v>20315</v>
      </c>
      <c r="AI47" s="358">
        <f t="shared" si="8"/>
        <v>4200</v>
      </c>
    </row>
    <row r="48" spans="1:35" x14ac:dyDescent="0.35">
      <c r="A48" s="356">
        <f t="shared" si="9"/>
        <v>46</v>
      </c>
      <c r="B48" s="325" t="s">
        <v>45</v>
      </c>
      <c r="C48" s="325" t="s">
        <v>476</v>
      </c>
      <c r="D48" s="325" t="s">
        <v>71</v>
      </c>
      <c r="E48" s="72">
        <f t="shared" si="0"/>
        <v>1</v>
      </c>
      <c r="F48" s="71">
        <f t="shared" si="20"/>
        <v>44400</v>
      </c>
      <c r="G48" s="325" t="s">
        <v>486</v>
      </c>
      <c r="H48" s="325" t="s">
        <v>487</v>
      </c>
      <c r="I48" s="325" t="s">
        <v>449</v>
      </c>
      <c r="J48" s="325"/>
      <c r="K48" s="326"/>
      <c r="L48" s="1" t="s">
        <v>488</v>
      </c>
      <c r="M48" s="28" t="s">
        <v>489</v>
      </c>
      <c r="N48" s="9">
        <f>1000*5</f>
        <v>5000</v>
      </c>
      <c r="O48" s="9">
        <f t="shared" ref="O48:Q48" si="28">1000*5</f>
        <v>5000</v>
      </c>
      <c r="P48" s="9">
        <f t="shared" si="28"/>
        <v>5000</v>
      </c>
      <c r="Q48" s="307">
        <f t="shared" si="28"/>
        <v>5000</v>
      </c>
      <c r="R48" s="9"/>
      <c r="S48" s="9"/>
      <c r="T48" s="9"/>
      <c r="U48" s="9"/>
      <c r="V48" s="9"/>
      <c r="W48" s="9"/>
      <c r="X48" s="9"/>
      <c r="Y48" s="359"/>
      <c r="Z48" s="2">
        <f>MAX(Planif[[#This Row],[Janv planifié]:[Decembre planifié]])</f>
        <v>5000</v>
      </c>
      <c r="AA48" s="364"/>
      <c r="AB48" s="362" t="str">
        <f t="shared" si="2"/>
        <v>MG52516</v>
      </c>
      <c r="AC48" s="1" t="str">
        <f t="shared" si="22"/>
        <v>ANDROYAmbovombe-AndroyANTANIMORA ATSIMO</v>
      </c>
      <c r="AD48" s="45" t="str">
        <f t="shared" ref="AD48" si="29">VLOOKUP(AC48,admin_3_2,12,FALSE)</f>
        <v>MG52516130</v>
      </c>
      <c r="AE48" s="1" t="str">
        <f t="shared" si="23"/>
        <v>MG52516130autreongUrgence</v>
      </c>
      <c r="AF48" s="1" t="s">
        <v>446</v>
      </c>
      <c r="AG48" s="8">
        <f t="shared" si="6"/>
        <v>5000</v>
      </c>
      <c r="AH48" s="8">
        <f t="shared" si="7"/>
        <v>5000</v>
      </c>
      <c r="AI48" s="358">
        <f t="shared" si="8"/>
        <v>4200</v>
      </c>
    </row>
    <row r="49" spans="1:35" x14ac:dyDescent="0.35">
      <c r="A49" s="356">
        <f t="shared" si="9"/>
        <v>47</v>
      </c>
      <c r="B49" s="325" t="s">
        <v>45</v>
      </c>
      <c r="C49" s="325" t="s">
        <v>476</v>
      </c>
      <c r="D49" s="325" t="s">
        <v>73</v>
      </c>
      <c r="E49" s="72">
        <f t="shared" si="0"/>
        <v>1</v>
      </c>
      <c r="F49" s="71">
        <f t="shared" si="20"/>
        <v>10337.610712981184</v>
      </c>
      <c r="G49" s="325" t="s">
        <v>480</v>
      </c>
      <c r="H49" s="325" t="s">
        <v>481</v>
      </c>
      <c r="I49" s="325" t="s">
        <v>449</v>
      </c>
      <c r="J49" s="325"/>
      <c r="K49" s="326"/>
      <c r="L49" s="1" t="s">
        <v>482</v>
      </c>
      <c r="M49" s="1" t="s">
        <v>477</v>
      </c>
      <c r="N49" s="120">
        <v>6500</v>
      </c>
      <c r="O49" s="120">
        <v>6500</v>
      </c>
      <c r="P49" s="9"/>
      <c r="Q49" s="307"/>
      <c r="R49" s="9"/>
      <c r="S49" s="9"/>
      <c r="T49" s="9"/>
      <c r="U49" s="9"/>
      <c r="V49" s="9"/>
      <c r="W49" s="9"/>
      <c r="X49" s="9"/>
      <c r="Y49" s="359"/>
      <c r="Z49" s="2">
        <f>MAX(Planif[[#This Row],[Janv planifié]:[Decembre planifié]])</f>
        <v>6500</v>
      </c>
      <c r="AA49" s="364"/>
      <c r="AB49" s="362" t="str">
        <f t="shared" si="2"/>
        <v>MG52516</v>
      </c>
      <c r="AC49" s="1" t="str">
        <f t="shared" si="22"/>
        <v>ANDROYAmbovombe-AndroyERADA</v>
      </c>
      <c r="AD49" s="45" t="str">
        <f t="shared" si="24"/>
        <v>MG52516013</v>
      </c>
      <c r="AE49" s="1" t="str">
        <f t="shared" si="23"/>
        <v>MG52516013autreongUrgence</v>
      </c>
      <c r="AF49" s="1" t="s">
        <v>446</v>
      </c>
      <c r="AG49" s="8">
        <f t="shared" si="6"/>
        <v>0</v>
      </c>
      <c r="AH49" s="8">
        <f t="shared" si="7"/>
        <v>0</v>
      </c>
      <c r="AI49" s="358">
        <f t="shared" si="8"/>
        <v>4200</v>
      </c>
    </row>
    <row r="50" spans="1:35" x14ac:dyDescent="0.35">
      <c r="A50" s="356">
        <f t="shared" si="9"/>
        <v>48</v>
      </c>
      <c r="B50" s="325" t="s">
        <v>45</v>
      </c>
      <c r="C50" s="325" t="s">
        <v>476</v>
      </c>
      <c r="D50" s="325" t="s">
        <v>73</v>
      </c>
      <c r="E50" s="72">
        <f t="shared" si="0"/>
        <v>1</v>
      </c>
      <c r="F50" s="71">
        <f t="shared" si="20"/>
        <v>10337.610712981184</v>
      </c>
      <c r="G50" s="325" t="s">
        <v>452</v>
      </c>
      <c r="H50" s="325" t="s">
        <v>448</v>
      </c>
      <c r="I50" s="325" t="s">
        <v>449</v>
      </c>
      <c r="J50" s="325"/>
      <c r="K50" s="326"/>
      <c r="L50" s="1" t="s">
        <v>444</v>
      </c>
      <c r="M50" s="1" t="s">
        <v>478</v>
      </c>
      <c r="N50" s="120">
        <f t="shared" ref="N50:O50" si="30">715*5</f>
        <v>3575</v>
      </c>
      <c r="O50" s="120">
        <f t="shared" si="30"/>
        <v>3575</v>
      </c>
      <c r="P50" s="120"/>
      <c r="Q50" s="307"/>
      <c r="R50" s="9"/>
      <c r="S50" s="9"/>
      <c r="T50" s="9"/>
      <c r="U50" s="9"/>
      <c r="V50" s="9"/>
      <c r="W50" s="9"/>
      <c r="X50" s="9"/>
      <c r="Y50" s="359"/>
      <c r="Z50" s="2">
        <f>MAX(Planif[[#This Row],[Janv planifié]:[Decembre planifié]])</f>
        <v>3575</v>
      </c>
      <c r="AA50" s="364"/>
      <c r="AB50" s="362" t="str">
        <f t="shared" si="2"/>
        <v>MG52516</v>
      </c>
      <c r="AC50" s="1" t="str">
        <f t="shared" si="22"/>
        <v>ANDROYAmbovombe-AndroyERADA</v>
      </c>
      <c r="AD50" s="45" t="str">
        <f t="shared" si="24"/>
        <v>MG52516013</v>
      </c>
      <c r="AE50" s="1" t="str">
        <f t="shared" si="23"/>
        <v>MG52516013FIDUrgence</v>
      </c>
      <c r="AF50" s="1" t="s">
        <v>446</v>
      </c>
      <c r="AG50" s="8">
        <f t="shared" si="6"/>
        <v>0</v>
      </c>
      <c r="AH50" s="8">
        <f t="shared" si="7"/>
        <v>0</v>
      </c>
      <c r="AI50" s="358">
        <f t="shared" si="8"/>
        <v>4200</v>
      </c>
    </row>
    <row r="51" spans="1:35" x14ac:dyDescent="0.35">
      <c r="A51" s="356">
        <f t="shared" si="9"/>
        <v>49</v>
      </c>
      <c r="B51" s="325" t="s">
        <v>45</v>
      </c>
      <c r="C51" s="325" t="s">
        <v>476</v>
      </c>
      <c r="D51" s="325" t="s">
        <v>73</v>
      </c>
      <c r="E51" s="72">
        <f t="shared" si="0"/>
        <v>1</v>
      </c>
      <c r="F51" s="71">
        <f t="shared" si="20"/>
        <v>10337.610712981184</v>
      </c>
      <c r="G51" s="325" t="s">
        <v>442</v>
      </c>
      <c r="H51" s="325"/>
      <c r="I51" s="325" t="s">
        <v>443</v>
      </c>
      <c r="J51" s="325"/>
      <c r="K51" s="326"/>
      <c r="L51" s="1"/>
      <c r="M51" s="1"/>
      <c r="N51" s="120">
        <v>3590</v>
      </c>
      <c r="O51" s="120">
        <v>3590</v>
      </c>
      <c r="P51" s="120">
        <v>3590</v>
      </c>
      <c r="Q51" s="308">
        <v>3590</v>
      </c>
      <c r="R51" s="120"/>
      <c r="S51" s="120"/>
      <c r="T51" s="120"/>
      <c r="U51" s="120"/>
      <c r="V51" s="120"/>
      <c r="W51" s="120"/>
      <c r="X51" s="120"/>
      <c r="Y51" s="359"/>
      <c r="Z51" s="2">
        <f>MAX(Planif[[#This Row],[Janv planifié]:[Decembre planifié]])</f>
        <v>3590</v>
      </c>
      <c r="AA51" s="364"/>
      <c r="AB51" s="362" t="str">
        <f t="shared" si="2"/>
        <v>MG52516</v>
      </c>
      <c r="AC51" s="1" t="str">
        <f t="shared" si="22"/>
        <v>ANDROYAmbovombe-AndroyERADA</v>
      </c>
      <c r="AD51" s="45" t="str">
        <f t="shared" si="24"/>
        <v>MG52516013</v>
      </c>
      <c r="AE51" s="1" t="str">
        <f t="shared" si="23"/>
        <v>MG52516013PAMUrgence</v>
      </c>
      <c r="AF51" s="1" t="s">
        <v>446</v>
      </c>
      <c r="AG51" s="8">
        <f t="shared" si="6"/>
        <v>3590</v>
      </c>
      <c r="AH51" s="8">
        <f t="shared" si="7"/>
        <v>3590</v>
      </c>
      <c r="AI51" s="358">
        <f t="shared" si="8"/>
        <v>4200</v>
      </c>
    </row>
    <row r="52" spans="1:35" x14ac:dyDescent="0.35">
      <c r="A52" s="356">
        <f t="shared" si="9"/>
        <v>50</v>
      </c>
      <c r="B52" s="325" t="s">
        <v>45</v>
      </c>
      <c r="C52" s="325" t="s">
        <v>476</v>
      </c>
      <c r="D52" s="325" t="s">
        <v>75</v>
      </c>
      <c r="E52" s="72">
        <f t="shared" si="0"/>
        <v>1</v>
      </c>
      <c r="F52" s="71">
        <f t="shared" si="20"/>
        <v>21457.04590852269</v>
      </c>
      <c r="G52" s="325" t="s">
        <v>442</v>
      </c>
      <c r="H52" s="325"/>
      <c r="I52" s="325" t="s">
        <v>443</v>
      </c>
      <c r="J52" s="325"/>
      <c r="K52" s="326"/>
      <c r="L52" s="1" t="s">
        <v>444</v>
      </c>
      <c r="M52" s="1"/>
      <c r="N52" s="9">
        <v>12290</v>
      </c>
      <c r="O52" s="9">
        <v>12290</v>
      </c>
      <c r="P52" s="9">
        <v>12290</v>
      </c>
      <c r="Q52" s="308">
        <v>12290</v>
      </c>
      <c r="R52" s="120"/>
      <c r="S52" s="120"/>
      <c r="T52" s="120"/>
      <c r="U52" s="120"/>
      <c r="V52" s="120"/>
      <c r="W52" s="120"/>
      <c r="X52" s="120"/>
      <c r="Y52" s="359"/>
      <c r="Z52" s="2">
        <f>MAX(Planif[[#This Row],[Janv planifié]:[Decembre planifié]])</f>
        <v>12290</v>
      </c>
      <c r="AA52" s="364"/>
      <c r="AB52" s="362" t="str">
        <f t="shared" si="2"/>
        <v>MG52516</v>
      </c>
      <c r="AC52" s="1" t="str">
        <f t="shared" si="22"/>
        <v>ANDROYAmbovombe-AndroyIMANOMBO</v>
      </c>
      <c r="AD52" s="45" t="str">
        <f t="shared" si="24"/>
        <v>MG52516190</v>
      </c>
      <c r="AE52" s="1" t="str">
        <f t="shared" si="23"/>
        <v>MG52516190PAMUrgence</v>
      </c>
      <c r="AF52" s="1" t="s">
        <v>446</v>
      </c>
      <c r="AG52" s="8">
        <f t="shared" si="6"/>
        <v>12290</v>
      </c>
      <c r="AH52" s="8">
        <f t="shared" si="7"/>
        <v>12290</v>
      </c>
      <c r="AI52" s="358">
        <f t="shared" si="8"/>
        <v>4200</v>
      </c>
    </row>
    <row r="53" spans="1:35" x14ac:dyDescent="0.35">
      <c r="A53" s="356">
        <f t="shared" si="9"/>
        <v>51</v>
      </c>
      <c r="B53" s="325" t="s">
        <v>45</v>
      </c>
      <c r="C53" s="325" t="s">
        <v>476</v>
      </c>
      <c r="D53" s="325" t="s">
        <v>77</v>
      </c>
      <c r="E53" s="72">
        <f t="shared" si="0"/>
        <v>1</v>
      </c>
      <c r="F53" s="71">
        <f t="shared" si="20"/>
        <v>68423</v>
      </c>
      <c r="G53" s="325" t="s">
        <v>442</v>
      </c>
      <c r="H53" s="325"/>
      <c r="I53" s="325" t="s">
        <v>443</v>
      </c>
      <c r="J53" s="325"/>
      <c r="K53" s="326"/>
      <c r="L53" s="1" t="s">
        <v>444</v>
      </c>
      <c r="M53" s="1"/>
      <c r="N53" s="9">
        <v>16425</v>
      </c>
      <c r="O53" s="9">
        <v>16425</v>
      </c>
      <c r="P53" s="9">
        <v>16425</v>
      </c>
      <c r="Q53" s="307">
        <v>16425</v>
      </c>
      <c r="R53" s="9"/>
      <c r="S53" s="9"/>
      <c r="T53" s="9"/>
      <c r="U53" s="9"/>
      <c r="V53" s="9"/>
      <c r="W53" s="9"/>
      <c r="X53" s="9"/>
      <c r="Y53" s="359"/>
      <c r="Z53" s="2">
        <f>MAX(Planif[[#This Row],[Janv planifié]:[Decembre planifié]])</f>
        <v>16425</v>
      </c>
      <c r="AA53" s="364"/>
      <c r="AB53" s="362" t="str">
        <f t="shared" si="2"/>
        <v>MG52516</v>
      </c>
      <c r="AC53" s="1" t="str">
        <f t="shared" si="22"/>
        <v>ANDROYAmbovombe-AndroyJAFARO</v>
      </c>
      <c r="AD53" s="45" t="str">
        <f t="shared" si="24"/>
        <v>MG52516170</v>
      </c>
      <c r="AE53" s="1" t="str">
        <f t="shared" si="23"/>
        <v>MG52516170PAMUrgence</v>
      </c>
      <c r="AF53" s="1" t="s">
        <v>446</v>
      </c>
      <c r="AG53" s="8">
        <f t="shared" si="6"/>
        <v>16425</v>
      </c>
      <c r="AH53" s="8">
        <f t="shared" si="7"/>
        <v>16425</v>
      </c>
      <c r="AI53" s="358">
        <f t="shared" si="8"/>
        <v>4200</v>
      </c>
    </row>
    <row r="54" spans="1:35" x14ac:dyDescent="0.35">
      <c r="A54" s="356">
        <f t="shared" si="9"/>
        <v>52</v>
      </c>
      <c r="B54" s="325" t="s">
        <v>45</v>
      </c>
      <c r="C54" s="325" t="s">
        <v>476</v>
      </c>
      <c r="D54" s="325" t="s">
        <v>79</v>
      </c>
      <c r="E54" s="72">
        <f t="shared" si="0"/>
        <v>1</v>
      </c>
      <c r="F54" s="71">
        <f t="shared" si="20"/>
        <v>13937.31530603252</v>
      </c>
      <c r="G54" s="325" t="s">
        <v>452</v>
      </c>
      <c r="H54" s="325" t="s">
        <v>448</v>
      </c>
      <c r="I54" s="325" t="s">
        <v>449</v>
      </c>
      <c r="J54" s="325"/>
      <c r="K54" s="326"/>
      <c r="L54" s="1" t="s">
        <v>444</v>
      </c>
      <c r="M54" s="1" t="s">
        <v>479</v>
      </c>
      <c r="N54" s="120">
        <f t="shared" ref="N54:P54" si="31">2766*5</f>
        <v>13830</v>
      </c>
      <c r="O54" s="120">
        <f t="shared" si="31"/>
        <v>13830</v>
      </c>
      <c r="P54" s="120">
        <f t="shared" si="31"/>
        <v>13830</v>
      </c>
      <c r="Q54" s="307"/>
      <c r="R54" s="9"/>
      <c r="S54" s="9"/>
      <c r="T54" s="9"/>
      <c r="U54" s="9"/>
      <c r="V54" s="9"/>
      <c r="W54" s="9"/>
      <c r="X54" s="9"/>
      <c r="Y54" s="359"/>
      <c r="Z54" s="2">
        <f>MAX(Planif[[#This Row],[Janv planifié]:[Decembre planifié]])</f>
        <v>13830</v>
      </c>
      <c r="AA54" s="364"/>
      <c r="AB54" s="362" t="str">
        <f t="shared" si="2"/>
        <v>MG52516</v>
      </c>
      <c r="AC54" s="1" t="str">
        <f t="shared" si="22"/>
        <v>ANDROYAmbovombe-AndroyMAROALOMAINTY</v>
      </c>
      <c r="AD54" s="45" t="str">
        <f t="shared" si="24"/>
        <v>MG52516071</v>
      </c>
      <c r="AE54" s="1" t="str">
        <f t="shared" si="23"/>
        <v>MG52516071FIDUrgence</v>
      </c>
      <c r="AF54" s="1" t="s">
        <v>446</v>
      </c>
      <c r="AG54" s="8">
        <f t="shared" si="6"/>
        <v>13830</v>
      </c>
      <c r="AH54" s="8">
        <f t="shared" si="7"/>
        <v>0</v>
      </c>
      <c r="AI54" s="358">
        <f t="shared" si="8"/>
        <v>4200</v>
      </c>
    </row>
    <row r="55" spans="1:35" x14ac:dyDescent="0.35">
      <c r="A55" s="356">
        <f t="shared" si="9"/>
        <v>53</v>
      </c>
      <c r="B55" s="325" t="s">
        <v>45</v>
      </c>
      <c r="C55" s="325" t="s">
        <v>476</v>
      </c>
      <c r="D55" s="325" t="s">
        <v>79</v>
      </c>
      <c r="E55" s="72">
        <f t="shared" si="0"/>
        <v>1</v>
      </c>
      <c r="F55" s="71">
        <f t="shared" si="20"/>
        <v>13937.31530603252</v>
      </c>
      <c r="G55" s="325" t="s">
        <v>442</v>
      </c>
      <c r="H55" s="325"/>
      <c r="I55" s="325" t="s">
        <v>443</v>
      </c>
      <c r="J55" s="325"/>
      <c r="K55" s="326"/>
      <c r="L55" s="1"/>
      <c r="M55" s="1"/>
      <c r="N55" s="120">
        <v>13980</v>
      </c>
      <c r="O55" s="120">
        <v>13980</v>
      </c>
      <c r="P55" s="120">
        <v>13980</v>
      </c>
      <c r="Q55" s="308">
        <v>13980</v>
      </c>
      <c r="R55" s="120"/>
      <c r="S55" s="120"/>
      <c r="T55" s="120"/>
      <c r="U55" s="120"/>
      <c r="V55" s="120"/>
      <c r="W55" s="120"/>
      <c r="X55" s="120"/>
      <c r="Y55" s="359"/>
      <c r="Z55" s="2">
        <f>MAX(Planif[[#This Row],[Janv planifié]:[Decembre planifié]])</f>
        <v>13980</v>
      </c>
      <c r="AA55" s="364"/>
      <c r="AB55" s="362" t="str">
        <f t="shared" si="2"/>
        <v>MG52516</v>
      </c>
      <c r="AC55" s="1" t="str">
        <f t="shared" si="22"/>
        <v>ANDROYAmbovombe-AndroyMAROALOMAINTY</v>
      </c>
      <c r="AD55" s="45" t="str">
        <f t="shared" si="24"/>
        <v>MG52516071</v>
      </c>
      <c r="AE55" s="1" t="str">
        <f t="shared" si="23"/>
        <v>MG52516071PAMUrgence</v>
      </c>
      <c r="AF55" s="1" t="s">
        <v>446</v>
      </c>
      <c r="AG55" s="8">
        <f t="shared" si="6"/>
        <v>13980</v>
      </c>
      <c r="AH55" s="8">
        <f t="shared" si="7"/>
        <v>13980</v>
      </c>
      <c r="AI55" s="358">
        <f t="shared" si="8"/>
        <v>4200</v>
      </c>
    </row>
    <row r="56" spans="1:35" x14ac:dyDescent="0.35">
      <c r="A56" s="356">
        <f t="shared" si="9"/>
        <v>54</v>
      </c>
      <c r="B56" s="325" t="s">
        <v>45</v>
      </c>
      <c r="C56" s="325" t="s">
        <v>476</v>
      </c>
      <c r="D56" s="325" t="s">
        <v>81</v>
      </c>
      <c r="E56" s="72">
        <f t="shared" si="0"/>
        <v>1</v>
      </c>
      <c r="F56" s="71">
        <f t="shared" si="20"/>
        <v>24345</v>
      </c>
      <c r="G56" s="325" t="s">
        <v>452</v>
      </c>
      <c r="H56" s="325" t="s">
        <v>448</v>
      </c>
      <c r="I56" s="325" t="s">
        <v>449</v>
      </c>
      <c r="J56" s="325"/>
      <c r="K56" s="326"/>
      <c r="L56" s="1" t="s">
        <v>444</v>
      </c>
      <c r="M56" s="1" t="s">
        <v>478</v>
      </c>
      <c r="N56" s="120">
        <f t="shared" ref="N56:P56" si="32">7753*5</f>
        <v>38765</v>
      </c>
      <c r="O56" s="120">
        <f t="shared" si="32"/>
        <v>38765</v>
      </c>
      <c r="P56" s="120">
        <f t="shared" si="32"/>
        <v>38765</v>
      </c>
      <c r="Q56" s="308"/>
      <c r="R56" s="120"/>
      <c r="S56" s="120"/>
      <c r="T56" s="120"/>
      <c r="U56" s="120"/>
      <c r="V56" s="120"/>
      <c r="W56" s="120"/>
      <c r="X56" s="120"/>
      <c r="Y56" s="359"/>
      <c r="Z56" s="2">
        <f>MAX(Planif[[#This Row],[Janv planifié]:[Decembre planifié]])</f>
        <v>38765</v>
      </c>
      <c r="AA56" s="364"/>
      <c r="AB56" s="362" t="str">
        <f t="shared" si="2"/>
        <v>MG52516</v>
      </c>
      <c r="AC56" s="1" t="str">
        <f t="shared" si="22"/>
        <v>ANDROYAmbovombe-AndroyMAROALOPOTY</v>
      </c>
      <c r="AD56" s="45" t="str">
        <f t="shared" si="24"/>
        <v>MG52516072</v>
      </c>
      <c r="AE56" s="1" t="str">
        <f t="shared" si="23"/>
        <v>MG52516072FIDUrgence</v>
      </c>
      <c r="AF56" s="1" t="s">
        <v>446</v>
      </c>
      <c r="AG56" s="8">
        <f t="shared" si="6"/>
        <v>38765</v>
      </c>
      <c r="AH56" s="8">
        <f t="shared" si="7"/>
        <v>0</v>
      </c>
      <c r="AI56" s="358">
        <f t="shared" si="8"/>
        <v>4200</v>
      </c>
    </row>
    <row r="57" spans="1:35" x14ac:dyDescent="0.35">
      <c r="A57" s="356">
        <f t="shared" si="9"/>
        <v>55</v>
      </c>
      <c r="B57" s="325" t="s">
        <v>45</v>
      </c>
      <c r="C57" s="325" t="s">
        <v>476</v>
      </c>
      <c r="D57" s="325" t="s">
        <v>81</v>
      </c>
      <c r="E57" s="72">
        <f t="shared" si="0"/>
        <v>1</v>
      </c>
      <c r="F57" s="71">
        <f t="shared" si="20"/>
        <v>24345</v>
      </c>
      <c r="G57" s="325" t="s">
        <v>442</v>
      </c>
      <c r="H57" s="325"/>
      <c r="I57" s="325" t="s">
        <v>443</v>
      </c>
      <c r="J57" s="325"/>
      <c r="K57" s="326"/>
      <c r="L57" s="1"/>
      <c r="M57" s="1"/>
      <c r="N57" s="120">
        <v>33725</v>
      </c>
      <c r="O57" s="120">
        <v>33725</v>
      </c>
      <c r="P57" s="120">
        <v>33725</v>
      </c>
      <c r="Q57" s="308">
        <v>33725</v>
      </c>
      <c r="R57" s="120"/>
      <c r="S57" s="120"/>
      <c r="T57" s="120"/>
      <c r="U57" s="120"/>
      <c r="V57" s="120"/>
      <c r="W57" s="120"/>
      <c r="X57" s="120"/>
      <c r="Y57" s="359"/>
      <c r="Z57" s="2">
        <f>MAX(Planif[[#This Row],[Janv planifié]:[Decembre planifié]])</f>
        <v>33725</v>
      </c>
      <c r="AA57" s="364"/>
      <c r="AB57" s="362" t="str">
        <f t="shared" si="2"/>
        <v>MG52516</v>
      </c>
      <c r="AC57" s="1" t="str">
        <f t="shared" si="22"/>
        <v>ANDROYAmbovombe-AndroyMAROALOPOTY</v>
      </c>
      <c r="AD57" s="45" t="str">
        <f t="shared" si="24"/>
        <v>MG52516072</v>
      </c>
      <c r="AE57" s="1" t="str">
        <f t="shared" si="23"/>
        <v>MG52516072PAMUrgence</v>
      </c>
      <c r="AF57" s="1" t="s">
        <v>446</v>
      </c>
      <c r="AG57" s="8">
        <f t="shared" si="6"/>
        <v>33725</v>
      </c>
      <c r="AH57" s="8">
        <f t="shared" si="7"/>
        <v>33725</v>
      </c>
      <c r="AI57" s="358">
        <f t="shared" si="8"/>
        <v>4200</v>
      </c>
    </row>
    <row r="58" spans="1:35" x14ac:dyDescent="0.35">
      <c r="A58" s="356">
        <f t="shared" si="9"/>
        <v>56</v>
      </c>
      <c r="B58" s="325" t="s">
        <v>45</v>
      </c>
      <c r="C58" s="325" t="s">
        <v>476</v>
      </c>
      <c r="D58" s="325" t="s">
        <v>83</v>
      </c>
      <c r="E58" s="72">
        <f t="shared" si="0"/>
        <v>2</v>
      </c>
      <c r="F58" s="71">
        <f t="shared" si="20"/>
        <v>8140.8527910071152</v>
      </c>
      <c r="G58" s="325" t="s">
        <v>442</v>
      </c>
      <c r="H58" s="325"/>
      <c r="I58" s="325" t="s">
        <v>443</v>
      </c>
      <c r="J58" s="325"/>
      <c r="K58" s="326"/>
      <c r="L58" s="1" t="s">
        <v>454</v>
      </c>
      <c r="M58" s="1"/>
      <c r="N58" s="120">
        <v>7960</v>
      </c>
      <c r="O58" s="120">
        <v>7960</v>
      </c>
      <c r="P58" s="120">
        <v>7960</v>
      </c>
      <c r="Q58" s="308">
        <v>7960</v>
      </c>
      <c r="R58" s="120"/>
      <c r="S58" s="120"/>
      <c r="T58" s="120"/>
      <c r="U58" s="120"/>
      <c r="V58" s="120"/>
      <c r="W58" s="120"/>
      <c r="X58" s="120"/>
      <c r="Y58" s="359"/>
      <c r="Z58" s="2">
        <f>MAX(Planif[[#This Row],[Janv planifié]:[Decembre planifié]])</f>
        <v>7960</v>
      </c>
      <c r="AA58" s="364"/>
      <c r="AB58" s="362" t="str">
        <f t="shared" si="2"/>
        <v>MG52516</v>
      </c>
      <c r="AC58" s="1" t="str">
        <f t="shared" si="22"/>
        <v>ANDROYAmbovombe-AndroyMAROVATO BEFENO</v>
      </c>
      <c r="AD58" s="45" t="str">
        <f t="shared" ref="AD58" si="33">VLOOKUP(AC58,admin_3_2,12,FALSE)</f>
        <v>MG52516112</v>
      </c>
      <c r="AE58" s="1" t="str">
        <f t="shared" si="23"/>
        <v>MG52516112PAMUrgence</v>
      </c>
      <c r="AF58" s="1" t="s">
        <v>446</v>
      </c>
      <c r="AG58" s="8">
        <f t="shared" si="6"/>
        <v>7960</v>
      </c>
      <c r="AH58" s="8">
        <f t="shared" si="7"/>
        <v>7960</v>
      </c>
      <c r="AI58" s="358">
        <f t="shared" si="8"/>
        <v>4200</v>
      </c>
    </row>
    <row r="59" spans="1:35" x14ac:dyDescent="0.35">
      <c r="A59" s="356">
        <f t="shared" si="9"/>
        <v>57</v>
      </c>
      <c r="B59" s="325" t="s">
        <v>45</v>
      </c>
      <c r="C59" s="325" t="s">
        <v>476</v>
      </c>
      <c r="D59" s="325" t="s">
        <v>83</v>
      </c>
      <c r="E59" s="72">
        <f t="shared" si="0"/>
        <v>2</v>
      </c>
      <c r="F59" s="71">
        <f t="shared" si="20"/>
        <v>8140.8527910071152</v>
      </c>
      <c r="G59" s="325" t="s">
        <v>452</v>
      </c>
      <c r="H59" s="325" t="s">
        <v>448</v>
      </c>
      <c r="I59" s="325" t="s">
        <v>449</v>
      </c>
      <c r="J59" s="325"/>
      <c r="K59" s="326"/>
      <c r="L59" s="1" t="s">
        <v>444</v>
      </c>
      <c r="M59" s="1" t="s">
        <v>479</v>
      </c>
      <c r="N59" s="9">
        <v>7960</v>
      </c>
      <c r="O59" s="9">
        <v>7960</v>
      </c>
      <c r="P59" s="9">
        <v>7960</v>
      </c>
      <c r="Q59" s="308"/>
      <c r="R59" s="120"/>
      <c r="S59" s="120"/>
      <c r="T59" s="120"/>
      <c r="U59" s="120"/>
      <c r="V59" s="120"/>
      <c r="W59" s="120"/>
      <c r="X59" s="120"/>
      <c r="Y59" s="359"/>
      <c r="Z59" s="2">
        <f>MAX(Planif[[#This Row],[Janv planifié]:[Decembre planifié]])</f>
        <v>7960</v>
      </c>
      <c r="AA59" s="364"/>
      <c r="AB59" s="362" t="str">
        <f t="shared" si="2"/>
        <v>MG52516</v>
      </c>
      <c r="AC59" s="1" t="str">
        <f t="shared" si="22"/>
        <v>ANDROYAmbovombe-AndroyMAROVATO BEFENO</v>
      </c>
      <c r="AD59" s="45" t="str">
        <f t="shared" si="24"/>
        <v>MG52516112</v>
      </c>
      <c r="AE59" s="1" t="str">
        <f t="shared" si="23"/>
        <v>MG52516112FIDUrgence</v>
      </c>
      <c r="AF59" s="1" t="s">
        <v>446</v>
      </c>
      <c r="AG59" s="8">
        <f t="shared" si="6"/>
        <v>7960</v>
      </c>
      <c r="AH59" s="8">
        <f t="shared" si="7"/>
        <v>0</v>
      </c>
      <c r="AI59" s="358">
        <f t="shared" si="8"/>
        <v>4200</v>
      </c>
    </row>
    <row r="60" spans="1:35" x14ac:dyDescent="0.35">
      <c r="A60" s="356">
        <f t="shared" si="9"/>
        <v>58</v>
      </c>
      <c r="B60" s="325" t="s">
        <v>45</v>
      </c>
      <c r="C60" s="325" t="s">
        <v>476</v>
      </c>
      <c r="D60" s="325" t="s">
        <v>85</v>
      </c>
      <c r="E60" s="72">
        <f t="shared" si="0"/>
        <v>1</v>
      </c>
      <c r="F60" s="71">
        <f t="shared" si="20"/>
        <v>25535.234827988948</v>
      </c>
      <c r="G60" s="325" t="s">
        <v>452</v>
      </c>
      <c r="H60" s="325" t="s">
        <v>448</v>
      </c>
      <c r="I60" s="325" t="s">
        <v>449</v>
      </c>
      <c r="J60" s="325"/>
      <c r="K60" s="326"/>
      <c r="L60" s="1" t="s">
        <v>444</v>
      </c>
      <c r="M60" s="1" t="s">
        <v>479</v>
      </c>
      <c r="N60" s="9">
        <v>25065</v>
      </c>
      <c r="O60" s="9">
        <v>25065</v>
      </c>
      <c r="P60" s="9">
        <v>25065</v>
      </c>
      <c r="Q60" s="307"/>
      <c r="R60" s="9"/>
      <c r="S60" s="9"/>
      <c r="T60" s="9"/>
      <c r="U60" s="9"/>
      <c r="V60" s="9"/>
      <c r="W60" s="9"/>
      <c r="X60" s="9"/>
      <c r="Y60" s="359"/>
      <c r="Z60" s="2">
        <f>MAX(Planif[[#This Row],[Janv planifié]:[Decembre planifié]])</f>
        <v>25065</v>
      </c>
      <c r="AA60" s="364"/>
      <c r="AB60" s="362" t="str">
        <f t="shared" si="2"/>
        <v>MG52516</v>
      </c>
      <c r="AC60" s="1" t="str">
        <f t="shared" si="22"/>
        <v>ANDROYAmbovombe-AndroySIHANAMARO</v>
      </c>
      <c r="AD60" s="45" t="str">
        <f t="shared" si="24"/>
        <v>MG52516111</v>
      </c>
      <c r="AE60" s="1" t="str">
        <f t="shared" si="23"/>
        <v>MG52516111FIDUrgence</v>
      </c>
      <c r="AF60" s="1" t="s">
        <v>446</v>
      </c>
      <c r="AG60" s="8">
        <f t="shared" si="6"/>
        <v>25065</v>
      </c>
      <c r="AH60" s="8">
        <f t="shared" si="7"/>
        <v>0</v>
      </c>
      <c r="AI60" s="358">
        <f t="shared" si="8"/>
        <v>4200</v>
      </c>
    </row>
    <row r="61" spans="1:35" x14ac:dyDescent="0.35">
      <c r="A61" s="356">
        <f t="shared" si="9"/>
        <v>59</v>
      </c>
      <c r="B61" s="325" t="s">
        <v>45</v>
      </c>
      <c r="C61" s="325" t="s">
        <v>476</v>
      </c>
      <c r="D61" s="325" t="s">
        <v>85</v>
      </c>
      <c r="E61" s="72">
        <f t="shared" si="0"/>
        <v>1</v>
      </c>
      <c r="F61" s="71">
        <f t="shared" si="20"/>
        <v>25535.234827988948</v>
      </c>
      <c r="G61" s="325" t="s">
        <v>442</v>
      </c>
      <c r="H61" s="325"/>
      <c r="I61" s="325" t="s">
        <v>443</v>
      </c>
      <c r="J61" s="325"/>
      <c r="K61" s="326"/>
      <c r="L61" s="1"/>
      <c r="M61" s="1"/>
      <c r="N61" s="9">
        <v>25755</v>
      </c>
      <c r="O61" s="9">
        <v>25755</v>
      </c>
      <c r="P61" s="9">
        <v>25755</v>
      </c>
      <c r="Q61" s="307">
        <v>25755</v>
      </c>
      <c r="R61" s="9"/>
      <c r="S61" s="9"/>
      <c r="T61" s="9"/>
      <c r="U61" s="9"/>
      <c r="V61" s="9"/>
      <c r="W61" s="9"/>
      <c r="X61" s="9"/>
      <c r="Y61" s="359"/>
      <c r="Z61" s="2">
        <f>MAX(Planif[[#This Row],[Janv planifié]:[Decembre planifié]])</f>
        <v>25755</v>
      </c>
      <c r="AA61" s="364"/>
      <c r="AB61" s="362" t="str">
        <f t="shared" si="2"/>
        <v>MG52516</v>
      </c>
      <c r="AC61" s="1" t="str">
        <f t="shared" si="22"/>
        <v>ANDROYAmbovombe-AndroySIHANAMARO</v>
      </c>
      <c r="AD61" s="45" t="str">
        <f t="shared" si="24"/>
        <v>MG52516111</v>
      </c>
      <c r="AE61" s="1" t="str">
        <f t="shared" si="23"/>
        <v>MG52516111PAMUrgence</v>
      </c>
      <c r="AF61" s="1" t="s">
        <v>446</v>
      </c>
      <c r="AG61" s="8">
        <f t="shared" si="6"/>
        <v>25755</v>
      </c>
      <c r="AH61" s="8">
        <f t="shared" si="7"/>
        <v>25755</v>
      </c>
      <c r="AI61" s="358">
        <f t="shared" si="8"/>
        <v>4200</v>
      </c>
    </row>
    <row r="62" spans="1:35" x14ac:dyDescent="0.35">
      <c r="A62" s="356">
        <f t="shared" si="9"/>
        <v>60</v>
      </c>
      <c r="B62" s="325" t="s">
        <v>45</v>
      </c>
      <c r="C62" s="325" t="s">
        <v>476</v>
      </c>
      <c r="D62" s="325" t="s">
        <v>490</v>
      </c>
      <c r="E62" s="72" t="str">
        <f t="shared" si="0"/>
        <v/>
      </c>
      <c r="F62" s="71">
        <v>72693.381086492125</v>
      </c>
      <c r="G62" s="325" t="s">
        <v>442</v>
      </c>
      <c r="H62" s="325"/>
      <c r="I62" s="325" t="s">
        <v>443</v>
      </c>
      <c r="J62" s="325"/>
      <c r="K62" s="326"/>
      <c r="L62" s="1" t="s">
        <v>444</v>
      </c>
      <c r="M62" s="1" t="s">
        <v>491</v>
      </c>
      <c r="N62" s="9">
        <v>3340</v>
      </c>
      <c r="O62" s="9">
        <v>3340</v>
      </c>
      <c r="P62" s="9">
        <v>3340</v>
      </c>
      <c r="Q62" s="307">
        <v>3340</v>
      </c>
      <c r="R62" s="9"/>
      <c r="S62" s="9"/>
      <c r="T62" s="9"/>
      <c r="U62" s="9"/>
      <c r="V62" s="9"/>
      <c r="W62" s="9"/>
      <c r="X62" s="9"/>
      <c r="Y62" s="359"/>
      <c r="Z62" s="2">
        <f>MAX(Planif[[#This Row],[Janv planifié]:[Decembre planifié]])</f>
        <v>3340</v>
      </c>
      <c r="AA62" s="364"/>
      <c r="AB62" s="362" t="str">
        <f t="shared" si="2"/>
        <v>MG52516</v>
      </c>
      <c r="AC62" s="1" t="str">
        <f t="shared" si="22"/>
        <v>ANDROYAmbovombe-AndroyToby Mahavelo</v>
      </c>
      <c r="AD62" s="45" t="s">
        <v>490</v>
      </c>
      <c r="AE62" s="1" t="str">
        <f t="shared" si="23"/>
        <v>Toby MahaveloPAMUrgence</v>
      </c>
      <c r="AF62" s="1" t="s">
        <v>446</v>
      </c>
      <c r="AG62" s="8">
        <f t="shared" si="6"/>
        <v>3340</v>
      </c>
      <c r="AH62" s="8">
        <f t="shared" si="7"/>
        <v>3340</v>
      </c>
      <c r="AI62" s="358">
        <f t="shared" si="8"/>
        <v>4200</v>
      </c>
    </row>
    <row r="63" spans="1:35" x14ac:dyDescent="0.35">
      <c r="A63" s="356">
        <f t="shared" si="9"/>
        <v>61</v>
      </c>
      <c r="B63" s="325" t="s">
        <v>45</v>
      </c>
      <c r="C63" s="325" t="s">
        <v>476</v>
      </c>
      <c r="D63" s="325" t="s">
        <v>87</v>
      </c>
      <c r="E63" s="72">
        <f t="shared" si="0"/>
        <v>2</v>
      </c>
      <c r="F63" s="71">
        <f t="shared" ref="F63:F126" si="34">VLOOKUP(AD63,pop,7,FALSE)</f>
        <v>5526.1702553665073</v>
      </c>
      <c r="G63" s="325" t="s">
        <v>442</v>
      </c>
      <c r="H63" s="325"/>
      <c r="I63" s="325" t="s">
        <v>443</v>
      </c>
      <c r="J63" s="325"/>
      <c r="K63" s="326"/>
      <c r="L63" s="1" t="s">
        <v>454</v>
      </c>
      <c r="M63" s="1"/>
      <c r="N63" s="9">
        <v>5920</v>
      </c>
      <c r="O63" s="9">
        <v>5920</v>
      </c>
      <c r="P63" s="9">
        <v>5920</v>
      </c>
      <c r="Q63" s="307">
        <v>5920</v>
      </c>
      <c r="R63" s="9"/>
      <c r="S63" s="9"/>
      <c r="T63" s="9"/>
      <c r="U63" s="9"/>
      <c r="V63" s="9"/>
      <c r="W63" s="9"/>
      <c r="X63" s="9"/>
      <c r="Y63" s="359"/>
      <c r="Z63" s="2">
        <f>MAX(Planif[[#This Row],[Janv planifié]:[Decembre planifié]])</f>
        <v>5920</v>
      </c>
      <c r="AA63" s="364"/>
      <c r="AB63" s="362" t="str">
        <f t="shared" si="2"/>
        <v>MG52516</v>
      </c>
      <c r="AC63" s="1" t="str">
        <f t="shared" si="22"/>
        <v>ANDROYAmbovombe-AndroyTSIMANANADA</v>
      </c>
      <c r="AD63" s="45" t="str">
        <f t="shared" ref="AD63" si="35">VLOOKUP(AC63,admin_3_2,12,FALSE)</f>
        <v>MG52516012</v>
      </c>
      <c r="AE63" s="1" t="str">
        <f t="shared" si="23"/>
        <v>MG52516012PAMUrgence</v>
      </c>
      <c r="AF63" s="1" t="s">
        <v>446</v>
      </c>
      <c r="AG63" s="8">
        <f t="shared" si="6"/>
        <v>5920</v>
      </c>
      <c r="AH63" s="8">
        <f t="shared" si="7"/>
        <v>5920</v>
      </c>
      <c r="AI63" s="358">
        <f t="shared" si="8"/>
        <v>4200</v>
      </c>
    </row>
    <row r="64" spans="1:35" x14ac:dyDescent="0.35">
      <c r="A64" s="356">
        <f t="shared" si="9"/>
        <v>62</v>
      </c>
      <c r="B64" s="325" t="s">
        <v>45</v>
      </c>
      <c r="C64" s="325" t="s">
        <v>476</v>
      </c>
      <c r="D64" s="325" t="s">
        <v>87</v>
      </c>
      <c r="E64" s="72">
        <f t="shared" si="0"/>
        <v>2</v>
      </c>
      <c r="F64" s="71">
        <f t="shared" si="34"/>
        <v>5526.1702553665073</v>
      </c>
      <c r="G64" s="325" t="s">
        <v>452</v>
      </c>
      <c r="H64" s="325" t="s">
        <v>448</v>
      </c>
      <c r="I64" s="325" t="s">
        <v>449</v>
      </c>
      <c r="J64" s="325"/>
      <c r="K64" s="326"/>
      <c r="L64" s="1" t="s">
        <v>444</v>
      </c>
      <c r="M64" s="1" t="s">
        <v>478</v>
      </c>
      <c r="N64" s="120">
        <f t="shared" ref="N64:P64" si="36">1184*5</f>
        <v>5920</v>
      </c>
      <c r="O64" s="120">
        <f t="shared" si="36"/>
        <v>5920</v>
      </c>
      <c r="P64" s="120">
        <f t="shared" si="36"/>
        <v>5920</v>
      </c>
      <c r="Q64" s="308"/>
      <c r="R64" s="120"/>
      <c r="S64" s="120"/>
      <c r="T64" s="120"/>
      <c r="U64" s="120"/>
      <c r="V64" s="120"/>
      <c r="W64" s="120"/>
      <c r="X64" s="120"/>
      <c r="Y64" s="359"/>
      <c r="Z64" s="2">
        <f>MAX(Planif[[#This Row],[Janv planifié]:[Decembre planifié]])</f>
        <v>5920</v>
      </c>
      <c r="AA64" s="364"/>
      <c r="AB64" s="362" t="str">
        <f t="shared" si="2"/>
        <v>MG52516</v>
      </c>
      <c r="AC64" s="1" t="str">
        <f t="shared" si="22"/>
        <v>ANDROYAmbovombe-AndroyTSIMANANADA</v>
      </c>
      <c r="AD64" s="45" t="str">
        <f t="shared" ref="AD64:AD91" si="37">VLOOKUP(AC64,admin_3_2,12,FALSE)</f>
        <v>MG52516012</v>
      </c>
      <c r="AE64" s="1" t="str">
        <f t="shared" si="23"/>
        <v>MG52516012FIDUrgence</v>
      </c>
      <c r="AF64" s="1" t="s">
        <v>446</v>
      </c>
      <c r="AG64" s="8">
        <f t="shared" si="6"/>
        <v>5920</v>
      </c>
      <c r="AH64" s="8">
        <f t="shared" si="7"/>
        <v>0</v>
      </c>
      <c r="AI64" s="358">
        <f t="shared" si="8"/>
        <v>4200</v>
      </c>
    </row>
    <row r="65" spans="1:35" x14ac:dyDescent="0.35">
      <c r="A65" s="356">
        <f t="shared" si="9"/>
        <v>63</v>
      </c>
      <c r="B65" s="325" t="s">
        <v>89</v>
      </c>
      <c r="C65" s="325" t="s">
        <v>492</v>
      </c>
      <c r="D65" s="325" t="s">
        <v>93</v>
      </c>
      <c r="E65" s="72">
        <f t="shared" si="0"/>
        <v>1</v>
      </c>
      <c r="F65" s="71">
        <f t="shared" si="34"/>
        <v>22041.666209672178</v>
      </c>
      <c r="G65" s="325" t="s">
        <v>442</v>
      </c>
      <c r="H65" s="325"/>
      <c r="I65" s="325" t="s">
        <v>443</v>
      </c>
      <c r="J65" s="325"/>
      <c r="K65" s="326"/>
      <c r="L65" s="1" t="s">
        <v>454</v>
      </c>
      <c r="M65" s="1"/>
      <c r="N65" s="9">
        <v>17633.600000000002</v>
      </c>
      <c r="O65" s="9">
        <v>17633.600000000002</v>
      </c>
      <c r="P65" s="9">
        <v>17633.600000000002</v>
      </c>
      <c r="Q65" s="307">
        <v>17633.600000000002</v>
      </c>
      <c r="R65" s="9"/>
      <c r="S65" s="9"/>
      <c r="T65" s="9"/>
      <c r="U65" s="9"/>
      <c r="V65" s="9"/>
      <c r="W65" s="9"/>
      <c r="X65" s="9"/>
      <c r="Y65" s="359"/>
      <c r="Z65" s="2">
        <f>MAX(Planif[[#This Row],[Janv planifié]:[Decembre planifié]])</f>
        <v>17633.600000000002</v>
      </c>
      <c r="AA65" s="364"/>
      <c r="AB65" s="362" t="str">
        <f t="shared" si="2"/>
        <v>MG51507</v>
      </c>
      <c r="AC65" s="1" t="str">
        <f t="shared" si="22"/>
        <v>ATSIMO ANDREFANAAmpanihy OuestAMBOROMPOTSY</v>
      </c>
      <c r="AD65" s="45" t="str">
        <f t="shared" si="37"/>
        <v>MG51507050</v>
      </c>
      <c r="AE65" s="1" t="str">
        <f t="shared" si="23"/>
        <v>MG51507050PAMUrgence</v>
      </c>
      <c r="AF65" s="1" t="s">
        <v>446</v>
      </c>
      <c r="AG65" s="8">
        <f t="shared" si="6"/>
        <v>17633.600000000002</v>
      </c>
      <c r="AH65" s="8">
        <f t="shared" si="7"/>
        <v>17633.600000000002</v>
      </c>
      <c r="AI65" s="358">
        <f t="shared" si="8"/>
        <v>4200</v>
      </c>
    </row>
    <row r="66" spans="1:35" x14ac:dyDescent="0.35">
      <c r="A66" s="356">
        <f t="shared" si="9"/>
        <v>64</v>
      </c>
      <c r="B66" s="325" t="s">
        <v>89</v>
      </c>
      <c r="C66" s="325" t="s">
        <v>492</v>
      </c>
      <c r="D66" s="325" t="s">
        <v>90</v>
      </c>
      <c r="E66" s="72">
        <f t="shared" si="0"/>
        <v>2</v>
      </c>
      <c r="F66" s="71">
        <f t="shared" si="34"/>
        <v>44611.845880324203</v>
      </c>
      <c r="G66" s="325" t="s">
        <v>452</v>
      </c>
      <c r="H66" s="325" t="s">
        <v>448</v>
      </c>
      <c r="I66" s="325" t="s">
        <v>449</v>
      </c>
      <c r="J66" s="325"/>
      <c r="K66" s="326"/>
      <c r="L66" s="1" t="s">
        <v>444</v>
      </c>
      <c r="M66" s="1" t="s">
        <v>479</v>
      </c>
      <c r="N66" s="9">
        <v>49235</v>
      </c>
      <c r="O66" s="9">
        <v>49235</v>
      </c>
      <c r="P66" s="9">
        <v>49235</v>
      </c>
      <c r="Q66" s="307"/>
      <c r="R66" s="9"/>
      <c r="S66" s="9"/>
      <c r="T66" s="9"/>
      <c r="U66" s="9"/>
      <c r="V66" s="9"/>
      <c r="W66" s="9"/>
      <c r="X66" s="9"/>
      <c r="Y66" s="359"/>
      <c r="Z66" s="2">
        <f>MAX(Planif[[#This Row],[Janv planifié]:[Decembre planifié]])</f>
        <v>49235</v>
      </c>
      <c r="AA66" s="364"/>
      <c r="AB66" s="362" t="str">
        <f t="shared" si="2"/>
        <v>MG51507</v>
      </c>
      <c r="AC66" s="1" t="str">
        <f t="shared" si="22"/>
        <v>ATSIMO ANDREFANAAmpanihy OuestAMPANIHY OUEST</v>
      </c>
      <c r="AD66" s="45" t="str">
        <f t="shared" si="37"/>
        <v>MG51507010</v>
      </c>
      <c r="AE66" s="1" t="str">
        <f t="shared" si="23"/>
        <v>MG51507010FIDUrgence</v>
      </c>
      <c r="AF66" s="1" t="s">
        <v>446</v>
      </c>
      <c r="AG66" s="8">
        <f t="shared" si="6"/>
        <v>49235</v>
      </c>
      <c r="AH66" s="8">
        <f t="shared" si="7"/>
        <v>0</v>
      </c>
      <c r="AI66" s="358">
        <f t="shared" si="8"/>
        <v>4200</v>
      </c>
    </row>
    <row r="67" spans="1:35" x14ac:dyDescent="0.35">
      <c r="A67" s="356">
        <f t="shared" si="9"/>
        <v>65</v>
      </c>
      <c r="B67" s="325" t="s">
        <v>89</v>
      </c>
      <c r="C67" s="325" t="s">
        <v>492</v>
      </c>
      <c r="D67" s="325" t="s">
        <v>91</v>
      </c>
      <c r="E67" s="72">
        <f t="shared" ref="E67:E130" si="38">IFERROR(VLOOKUP(AD67,prio,2,FALSE),"")</f>
        <v>2</v>
      </c>
      <c r="F67" s="71">
        <f t="shared" si="34"/>
        <v>10307.102208094839</v>
      </c>
      <c r="G67" s="325" t="s">
        <v>442</v>
      </c>
      <c r="H67" s="325"/>
      <c r="I67" s="325" t="s">
        <v>449</v>
      </c>
      <c r="J67" s="325"/>
      <c r="K67" s="326"/>
      <c r="L67" s="1" t="s">
        <v>454</v>
      </c>
      <c r="M67" s="1"/>
      <c r="N67" s="9">
        <v>11010</v>
      </c>
      <c r="O67" s="9">
        <v>11010</v>
      </c>
      <c r="P67" s="9">
        <v>11010</v>
      </c>
      <c r="Q67" s="307">
        <v>11010</v>
      </c>
      <c r="R67" s="9"/>
      <c r="S67" s="9"/>
      <c r="T67" s="9"/>
      <c r="U67" s="9"/>
      <c r="V67" s="9"/>
      <c r="W67" s="9"/>
      <c r="X67" s="9"/>
      <c r="Y67" s="359"/>
      <c r="Z67" s="2">
        <f>MAX(Planif[[#This Row],[Janv planifié]:[Decembre planifié]])</f>
        <v>11010</v>
      </c>
      <c r="AA67" s="364"/>
      <c r="AB67" s="362" t="str">
        <f t="shared" ref="AB67:AB130" si="39">VLOOKUP(C67,admin_2_2,2,FALSE)</f>
        <v>MG51507</v>
      </c>
      <c r="AC67" s="1" t="str">
        <f t="shared" ref="AC67:AC98" si="40">B67&amp;C67&amp;D67</f>
        <v>ATSIMO ANDREFANAAmpanihy OuestANAVOHA</v>
      </c>
      <c r="AD67" s="45" t="str">
        <f t="shared" si="37"/>
        <v>MG51507290a</v>
      </c>
      <c r="AE67" s="1" t="str">
        <f t="shared" ref="AE67:AE98" si="41">IF(G67="FID",AD67&amp;G67&amp;AF67,IF(G67="PAM",AD67&amp;G67&amp;AF67,IF(G67="CRS",AD67&amp;G67&amp;AF67,AD67&amp;"autreong"&amp;AF67)))</f>
        <v>MG51507290aPAMUrgence</v>
      </c>
      <c r="AF67" s="1" t="s">
        <v>446</v>
      </c>
      <c r="AG67" s="8">
        <f t="shared" ref="AG67:AG130" si="42">P67</f>
        <v>11010</v>
      </c>
      <c r="AH67" s="8">
        <f t="shared" ref="AH67:AH130" si="43">Q67</f>
        <v>11010</v>
      </c>
      <c r="AI67" s="358">
        <f t="shared" ref="AI67:AI130" si="44">840*5</f>
        <v>4200</v>
      </c>
    </row>
    <row r="68" spans="1:35" x14ac:dyDescent="0.35">
      <c r="A68" s="356">
        <f t="shared" si="9"/>
        <v>66</v>
      </c>
      <c r="B68" s="325" t="s">
        <v>89</v>
      </c>
      <c r="C68" s="325" t="s">
        <v>492</v>
      </c>
      <c r="D68" s="325" t="s">
        <v>96</v>
      </c>
      <c r="E68" s="72">
        <f t="shared" si="38"/>
        <v>1</v>
      </c>
      <c r="F68" s="71">
        <f t="shared" si="34"/>
        <v>33473</v>
      </c>
      <c r="G68" s="325" t="s">
        <v>442</v>
      </c>
      <c r="H68" s="325"/>
      <c r="I68" s="325" t="s">
        <v>443</v>
      </c>
      <c r="J68" s="325"/>
      <c r="K68" s="326"/>
      <c r="L68" s="1" t="s">
        <v>454</v>
      </c>
      <c r="M68" s="1"/>
      <c r="N68" s="9">
        <v>17275</v>
      </c>
      <c r="O68" s="9">
        <v>17275</v>
      </c>
      <c r="P68" s="9">
        <v>17275</v>
      </c>
      <c r="Q68" s="307">
        <v>17275</v>
      </c>
      <c r="R68" s="9"/>
      <c r="S68" s="9"/>
      <c r="T68" s="9"/>
      <c r="U68" s="9"/>
      <c r="V68" s="9"/>
      <c r="W68" s="9"/>
      <c r="X68" s="9"/>
      <c r="Y68" s="359"/>
      <c r="Z68" s="2">
        <f>MAX(Planif[[#This Row],[Janv planifié]:[Decembre planifié]])</f>
        <v>17275</v>
      </c>
      <c r="AA68" s="364"/>
      <c r="AB68" s="362" t="str">
        <f t="shared" si="39"/>
        <v>MG51507</v>
      </c>
      <c r="AC68" s="1" t="str">
        <f t="shared" si="40"/>
        <v>ATSIMO ANDREFANAAmpanihy OuestANDROIPANO</v>
      </c>
      <c r="AD68" s="45" t="str">
        <f t="shared" si="37"/>
        <v>MG51507310a</v>
      </c>
      <c r="AE68" s="1" t="str">
        <f t="shared" si="41"/>
        <v>MG51507310aPAMUrgence</v>
      </c>
      <c r="AF68" s="1" t="s">
        <v>446</v>
      </c>
      <c r="AG68" s="8">
        <f t="shared" si="42"/>
        <v>17275</v>
      </c>
      <c r="AH68" s="8">
        <f t="shared" si="43"/>
        <v>17275</v>
      </c>
      <c r="AI68" s="358">
        <f t="shared" si="44"/>
        <v>4200</v>
      </c>
    </row>
    <row r="69" spans="1:35" x14ac:dyDescent="0.35">
      <c r="A69" s="356">
        <f t="shared" ref="A69:A132" si="45">A68+1</f>
        <v>67</v>
      </c>
      <c r="B69" s="325" t="s">
        <v>89</v>
      </c>
      <c r="C69" s="325" t="s">
        <v>492</v>
      </c>
      <c r="D69" s="325" t="s">
        <v>98</v>
      </c>
      <c r="E69" s="72">
        <f t="shared" si="38"/>
        <v>2</v>
      </c>
      <c r="F69" s="71">
        <f t="shared" si="34"/>
        <v>60208</v>
      </c>
      <c r="G69" s="325" t="s">
        <v>493</v>
      </c>
      <c r="H69" s="325" t="s">
        <v>494</v>
      </c>
      <c r="I69" s="325" t="s">
        <v>443</v>
      </c>
      <c r="J69" s="325"/>
      <c r="K69" s="326"/>
      <c r="L69" s="1" t="s">
        <v>495</v>
      </c>
      <c r="M69" s="1" t="s">
        <v>496</v>
      </c>
      <c r="N69" s="120">
        <v>51315</v>
      </c>
      <c r="O69" s="120">
        <v>51315</v>
      </c>
      <c r="P69" s="120">
        <v>51315</v>
      </c>
      <c r="Q69" s="308"/>
      <c r="R69" s="120"/>
      <c r="S69" s="120"/>
      <c r="T69" s="120"/>
      <c r="U69" s="120"/>
      <c r="V69" s="120"/>
      <c r="W69" s="120"/>
      <c r="X69" s="120"/>
      <c r="Y69" s="359"/>
      <c r="Z69" s="2">
        <f>MAX(Planif[[#This Row],[Janv planifié]:[Decembre planifié]])</f>
        <v>51315</v>
      </c>
      <c r="AA69" s="364"/>
      <c r="AB69" s="362" t="str">
        <f t="shared" si="39"/>
        <v>MG51507</v>
      </c>
      <c r="AC69" s="1" t="str">
        <f t="shared" si="40"/>
        <v>ATSIMO ANDREFANAAmpanihy OuestANDROKA</v>
      </c>
      <c r="AD69" s="45" t="str">
        <f t="shared" si="37"/>
        <v>MG51507230</v>
      </c>
      <c r="AE69" s="1" t="str">
        <f t="shared" si="41"/>
        <v>MG51507230CRSUrgence</v>
      </c>
      <c r="AF69" s="1" t="s">
        <v>446</v>
      </c>
      <c r="AG69" s="8">
        <f t="shared" si="42"/>
        <v>51315</v>
      </c>
      <c r="AH69" s="8">
        <f t="shared" si="43"/>
        <v>0</v>
      </c>
      <c r="AI69" s="358">
        <f t="shared" si="44"/>
        <v>4200</v>
      </c>
    </row>
    <row r="70" spans="1:35" x14ac:dyDescent="0.35">
      <c r="A70" s="356">
        <f t="shared" si="45"/>
        <v>68</v>
      </c>
      <c r="B70" s="325" t="s">
        <v>89</v>
      </c>
      <c r="C70" s="325" t="s">
        <v>492</v>
      </c>
      <c r="D70" s="325" t="s">
        <v>100</v>
      </c>
      <c r="E70" s="72">
        <f t="shared" si="38"/>
        <v>2</v>
      </c>
      <c r="F70" s="71">
        <f t="shared" si="34"/>
        <v>20536.121855702058</v>
      </c>
      <c r="G70" s="325" t="s">
        <v>452</v>
      </c>
      <c r="H70" s="325" t="s">
        <v>448</v>
      </c>
      <c r="I70" s="325" t="s">
        <v>449</v>
      </c>
      <c r="J70" s="325"/>
      <c r="K70" s="326"/>
      <c r="L70" s="1" t="s">
        <v>497</v>
      </c>
      <c r="M70" s="1" t="s">
        <v>498</v>
      </c>
      <c r="N70" s="9">
        <v>21000</v>
      </c>
      <c r="O70" s="9">
        <v>21000</v>
      </c>
      <c r="P70" s="9">
        <v>21000</v>
      </c>
      <c r="Q70" s="307"/>
      <c r="R70" s="9"/>
      <c r="S70" s="9"/>
      <c r="T70" s="9"/>
      <c r="U70" s="9"/>
      <c r="V70" s="9"/>
      <c r="W70" s="9"/>
      <c r="X70" s="9"/>
      <c r="Y70" s="359"/>
      <c r="Z70" s="2">
        <f>MAX(Planif[[#This Row],[Janv planifié]:[Decembre planifié]])</f>
        <v>21000</v>
      </c>
      <c r="AA70" s="364"/>
      <c r="AB70" s="362" t="str">
        <f t="shared" si="39"/>
        <v>MG51507</v>
      </c>
      <c r="AC70" s="1" t="str">
        <f t="shared" si="40"/>
        <v>ATSIMO ANDREFANAAmpanihy OuestANKILIABO</v>
      </c>
      <c r="AD70" s="45" t="str">
        <f t="shared" si="37"/>
        <v>MG51507030</v>
      </c>
      <c r="AE70" s="1" t="str">
        <f t="shared" si="41"/>
        <v>MG51507030FIDUrgence</v>
      </c>
      <c r="AF70" s="1" t="s">
        <v>446</v>
      </c>
      <c r="AG70" s="8">
        <f t="shared" si="42"/>
        <v>21000</v>
      </c>
      <c r="AH70" s="8">
        <f t="shared" si="43"/>
        <v>0</v>
      </c>
      <c r="AI70" s="358">
        <f t="shared" si="44"/>
        <v>4200</v>
      </c>
    </row>
    <row r="71" spans="1:35" x14ac:dyDescent="0.35">
      <c r="A71" s="356">
        <f t="shared" si="45"/>
        <v>69</v>
      </c>
      <c r="B71" s="325" t="s">
        <v>89</v>
      </c>
      <c r="C71" s="325" t="s">
        <v>492</v>
      </c>
      <c r="D71" s="325" t="s">
        <v>102</v>
      </c>
      <c r="E71" s="72">
        <f t="shared" si="38"/>
        <v>2</v>
      </c>
      <c r="F71" s="71">
        <f t="shared" si="34"/>
        <v>13579.95040816493</v>
      </c>
      <c r="G71" s="325" t="s">
        <v>442</v>
      </c>
      <c r="H71" s="325"/>
      <c r="I71" s="325" t="s">
        <v>449</v>
      </c>
      <c r="J71" s="325"/>
      <c r="K71" s="326"/>
      <c r="L71" s="1" t="s">
        <v>454</v>
      </c>
      <c r="M71" s="1"/>
      <c r="N71" s="9">
        <v>11420</v>
      </c>
      <c r="O71" s="9">
        <v>11420</v>
      </c>
      <c r="P71" s="9">
        <v>11420</v>
      </c>
      <c r="Q71" s="307">
        <v>11420</v>
      </c>
      <c r="R71" s="9"/>
      <c r="S71" s="9"/>
      <c r="T71" s="9"/>
      <c r="U71" s="9"/>
      <c r="V71" s="9"/>
      <c r="W71" s="9"/>
      <c r="X71" s="9"/>
      <c r="Y71" s="359"/>
      <c r="Z71" s="2">
        <f>MAX(Planif[[#This Row],[Janv planifié]:[Decembre planifié]])</f>
        <v>11420</v>
      </c>
      <c r="AA71" s="364"/>
      <c r="AB71" s="362" t="str">
        <f t="shared" si="39"/>
        <v>MG51507</v>
      </c>
      <c r="AC71" s="1" t="str">
        <f t="shared" si="40"/>
        <v>ATSIMO ANDREFANAAmpanihy OuestANKILIMIVORY</v>
      </c>
      <c r="AD71" s="45" t="str">
        <f t="shared" si="37"/>
        <v>MG51507130</v>
      </c>
      <c r="AE71" s="1" t="str">
        <f t="shared" si="41"/>
        <v>MG51507130PAMUrgence</v>
      </c>
      <c r="AF71" s="1" t="s">
        <v>446</v>
      </c>
      <c r="AG71" s="8">
        <f t="shared" si="42"/>
        <v>11420</v>
      </c>
      <c r="AH71" s="8">
        <f t="shared" si="43"/>
        <v>11420</v>
      </c>
      <c r="AI71" s="358">
        <f t="shared" si="44"/>
        <v>4200</v>
      </c>
    </row>
    <row r="72" spans="1:35" x14ac:dyDescent="0.35">
      <c r="A72" s="356">
        <f t="shared" si="45"/>
        <v>70</v>
      </c>
      <c r="B72" s="325" t="s">
        <v>89</v>
      </c>
      <c r="C72" s="325" t="s">
        <v>492</v>
      </c>
      <c r="D72" s="325" t="s">
        <v>104</v>
      </c>
      <c r="E72" s="72">
        <f t="shared" si="38"/>
        <v>2</v>
      </c>
      <c r="F72" s="71">
        <f t="shared" si="34"/>
        <v>9035.2639384151753</v>
      </c>
      <c r="G72" s="325" t="s">
        <v>442</v>
      </c>
      <c r="H72" s="325"/>
      <c r="I72" s="325" t="s">
        <v>449</v>
      </c>
      <c r="J72" s="325"/>
      <c r="K72" s="326"/>
      <c r="L72" s="1" t="s">
        <v>454</v>
      </c>
      <c r="M72" s="1"/>
      <c r="N72" s="9">
        <v>10045</v>
      </c>
      <c r="O72" s="9">
        <v>10045</v>
      </c>
      <c r="P72" s="9">
        <v>10045</v>
      </c>
      <c r="Q72" s="307">
        <v>10045</v>
      </c>
      <c r="R72" s="9"/>
      <c r="S72" s="9"/>
      <c r="T72" s="9"/>
      <c r="U72" s="9"/>
      <c r="V72" s="9"/>
      <c r="W72" s="9"/>
      <c r="X72" s="9"/>
      <c r="Y72" s="359"/>
      <c r="Z72" s="2">
        <f>MAX(Planif[[#This Row],[Janv planifié]:[Decembre planifié]])</f>
        <v>10045</v>
      </c>
      <c r="AA72" s="364"/>
      <c r="AB72" s="362" t="str">
        <f t="shared" si="39"/>
        <v>MG51507</v>
      </c>
      <c r="AC72" s="1" t="str">
        <f t="shared" si="40"/>
        <v>ATSIMO ANDREFANAAmpanihy OuestANKILIZATO</v>
      </c>
      <c r="AD72" s="45" t="str">
        <f t="shared" si="37"/>
        <v>MG51507070</v>
      </c>
      <c r="AE72" s="1" t="str">
        <f t="shared" si="41"/>
        <v>MG51507070PAMUrgence</v>
      </c>
      <c r="AF72" s="1" t="s">
        <v>446</v>
      </c>
      <c r="AG72" s="8">
        <f t="shared" si="42"/>
        <v>10045</v>
      </c>
      <c r="AH72" s="8">
        <f t="shared" si="43"/>
        <v>10045</v>
      </c>
      <c r="AI72" s="358">
        <f t="shared" si="44"/>
        <v>4200</v>
      </c>
    </row>
    <row r="73" spans="1:35" x14ac:dyDescent="0.35">
      <c r="A73" s="356">
        <f t="shared" si="45"/>
        <v>71</v>
      </c>
      <c r="B73" s="325" t="s">
        <v>89</v>
      </c>
      <c r="C73" s="325" t="s">
        <v>492</v>
      </c>
      <c r="D73" s="325" t="s">
        <v>106</v>
      </c>
      <c r="E73" s="72">
        <f t="shared" si="38"/>
        <v>1</v>
      </c>
      <c r="F73" s="71">
        <f t="shared" si="34"/>
        <v>11238.556833163275</v>
      </c>
      <c r="G73" s="325" t="s">
        <v>442</v>
      </c>
      <c r="H73" s="325"/>
      <c r="I73" s="325" t="s">
        <v>443</v>
      </c>
      <c r="J73" s="325"/>
      <c r="K73" s="326"/>
      <c r="L73" s="1" t="s">
        <v>454</v>
      </c>
      <c r="M73" s="1"/>
      <c r="N73" s="9">
        <v>13415</v>
      </c>
      <c r="O73" s="9">
        <v>13415</v>
      </c>
      <c r="P73" s="9">
        <v>13415</v>
      </c>
      <c r="Q73" s="307">
        <v>13415</v>
      </c>
      <c r="R73" s="9"/>
      <c r="S73" s="9"/>
      <c r="T73" s="9"/>
      <c r="U73" s="9"/>
      <c r="V73" s="9"/>
      <c r="W73" s="9"/>
      <c r="X73" s="9"/>
      <c r="Y73" s="359"/>
      <c r="Z73" s="2">
        <f>MAX(Planif[[#This Row],[Janv planifié]:[Decembre planifié]])</f>
        <v>13415</v>
      </c>
      <c r="AA73" s="364"/>
      <c r="AB73" s="362" t="str">
        <f t="shared" si="39"/>
        <v>MG51507</v>
      </c>
      <c r="AC73" s="1" t="str">
        <f t="shared" si="40"/>
        <v>ATSIMO ANDREFANAAmpanihy OuestAntaly</v>
      </c>
      <c r="AD73" s="45" t="str">
        <f t="shared" si="37"/>
        <v>MG51507110</v>
      </c>
      <c r="AE73" s="1" t="str">
        <f t="shared" si="41"/>
        <v>MG51507110PAMUrgence</v>
      </c>
      <c r="AF73" s="1" t="s">
        <v>446</v>
      </c>
      <c r="AG73" s="8">
        <f t="shared" si="42"/>
        <v>13415</v>
      </c>
      <c r="AH73" s="8">
        <f t="shared" si="43"/>
        <v>13415</v>
      </c>
      <c r="AI73" s="358">
        <f t="shared" si="44"/>
        <v>4200</v>
      </c>
    </row>
    <row r="74" spans="1:35" x14ac:dyDescent="0.35">
      <c r="A74" s="356">
        <f t="shared" si="45"/>
        <v>72</v>
      </c>
      <c r="B74" s="325" t="s">
        <v>89</v>
      </c>
      <c r="C74" s="325" t="s">
        <v>492</v>
      </c>
      <c r="D74" s="325" t="s">
        <v>108</v>
      </c>
      <c r="E74" s="72">
        <f t="shared" si="38"/>
        <v>2</v>
      </c>
      <c r="F74" s="71">
        <f t="shared" si="34"/>
        <v>22506.62327075818</v>
      </c>
      <c r="G74" s="325" t="s">
        <v>452</v>
      </c>
      <c r="H74" s="325" t="s">
        <v>448</v>
      </c>
      <c r="I74" s="325" t="s">
        <v>449</v>
      </c>
      <c r="J74" s="325"/>
      <c r="K74" s="326"/>
      <c r="L74" s="1" t="s">
        <v>444</v>
      </c>
      <c r="M74" s="1" t="s">
        <v>478</v>
      </c>
      <c r="N74" s="9">
        <v>19060</v>
      </c>
      <c r="O74" s="9">
        <v>19060</v>
      </c>
      <c r="P74" s="9">
        <v>19060</v>
      </c>
      <c r="Q74" s="307"/>
      <c r="R74" s="9"/>
      <c r="S74" s="9"/>
      <c r="T74" s="9"/>
      <c r="U74" s="9"/>
      <c r="V74" s="9"/>
      <c r="W74" s="9"/>
      <c r="X74" s="9"/>
      <c r="Y74" s="359"/>
      <c r="Z74" s="2">
        <f>MAX(Planif[[#This Row],[Janv planifié]:[Decembre planifié]])</f>
        <v>19060</v>
      </c>
      <c r="AA74" s="364"/>
      <c r="AB74" s="362" t="str">
        <f t="shared" si="39"/>
        <v>MG51507</v>
      </c>
      <c r="AC74" s="1" t="str">
        <f t="shared" si="40"/>
        <v>ATSIMO ANDREFANAAmpanihy OuestBEAHITSE</v>
      </c>
      <c r="AD74" s="45" t="str">
        <f t="shared" si="37"/>
        <v>MG51507190</v>
      </c>
      <c r="AE74" s="1" t="str">
        <f t="shared" si="41"/>
        <v>MG51507190FIDUrgence</v>
      </c>
      <c r="AF74" s="1" t="s">
        <v>446</v>
      </c>
      <c r="AG74" s="8">
        <f t="shared" si="42"/>
        <v>19060</v>
      </c>
      <c r="AH74" s="8">
        <f t="shared" si="43"/>
        <v>0</v>
      </c>
      <c r="AI74" s="358">
        <f t="shared" si="44"/>
        <v>4200</v>
      </c>
    </row>
    <row r="75" spans="1:35" x14ac:dyDescent="0.35">
      <c r="A75" s="356">
        <f t="shared" si="45"/>
        <v>73</v>
      </c>
      <c r="B75" s="325" t="s">
        <v>89</v>
      </c>
      <c r="C75" s="325" t="s">
        <v>492</v>
      </c>
      <c r="D75" s="325" t="s">
        <v>110</v>
      </c>
      <c r="E75" s="72">
        <f t="shared" si="38"/>
        <v>1</v>
      </c>
      <c r="F75" s="71">
        <f t="shared" si="34"/>
        <v>3777.3881508694139</v>
      </c>
      <c r="G75" s="325" t="s">
        <v>442</v>
      </c>
      <c r="H75" s="325"/>
      <c r="I75" s="325" t="s">
        <v>443</v>
      </c>
      <c r="J75" s="325"/>
      <c r="K75" s="326"/>
      <c r="L75" s="1" t="s">
        <v>454</v>
      </c>
      <c r="M75" s="1"/>
      <c r="N75" s="9">
        <v>5350</v>
      </c>
      <c r="O75" s="9">
        <v>5350</v>
      </c>
      <c r="P75" s="9">
        <v>5350</v>
      </c>
      <c r="Q75" s="307">
        <v>5350</v>
      </c>
      <c r="R75" s="9"/>
      <c r="S75" s="9"/>
      <c r="T75" s="9"/>
      <c r="U75" s="9"/>
      <c r="V75" s="9"/>
      <c r="W75" s="9"/>
      <c r="X75" s="9"/>
      <c r="Y75" s="359"/>
      <c r="Z75" s="2">
        <f>MAX(Planif[[#This Row],[Janv planifié]:[Decembre planifié]])</f>
        <v>5350</v>
      </c>
      <c r="AA75" s="364"/>
      <c r="AB75" s="362" t="str">
        <f t="shared" si="39"/>
        <v>MG51507</v>
      </c>
      <c r="AC75" s="1" t="str">
        <f t="shared" si="40"/>
        <v>ATSIMO ANDREFANAAmpanihy OuestBEARA</v>
      </c>
      <c r="AD75" s="45" t="str">
        <f t="shared" si="37"/>
        <v>MG51507110a</v>
      </c>
      <c r="AE75" s="1" t="str">
        <f t="shared" si="41"/>
        <v>MG51507110aPAMUrgence</v>
      </c>
      <c r="AF75" s="1" t="s">
        <v>446</v>
      </c>
      <c r="AG75" s="8">
        <f t="shared" si="42"/>
        <v>5350</v>
      </c>
      <c r="AH75" s="8">
        <f t="shared" si="43"/>
        <v>5350</v>
      </c>
      <c r="AI75" s="358">
        <f t="shared" si="44"/>
        <v>4200</v>
      </c>
    </row>
    <row r="76" spans="1:35" x14ac:dyDescent="0.35">
      <c r="A76" s="356">
        <f t="shared" si="45"/>
        <v>74</v>
      </c>
      <c r="B76" s="325" t="s">
        <v>89</v>
      </c>
      <c r="C76" s="325" t="s">
        <v>492</v>
      </c>
      <c r="D76" s="325" t="s">
        <v>112</v>
      </c>
      <c r="E76" s="72">
        <f t="shared" si="38"/>
        <v>2</v>
      </c>
      <c r="F76" s="71">
        <f t="shared" si="34"/>
        <v>19126</v>
      </c>
      <c r="G76" s="325" t="s">
        <v>493</v>
      </c>
      <c r="H76" s="325"/>
      <c r="I76" s="325" t="s">
        <v>443</v>
      </c>
      <c r="J76" s="325"/>
      <c r="K76" s="326"/>
      <c r="L76" s="1" t="s">
        <v>495</v>
      </c>
      <c r="M76" s="1" t="s">
        <v>496</v>
      </c>
      <c r="N76" s="120">
        <v>16285</v>
      </c>
      <c r="O76" s="120">
        <v>16285</v>
      </c>
      <c r="P76" s="120">
        <v>16285</v>
      </c>
      <c r="Q76" s="308"/>
      <c r="R76" s="120"/>
      <c r="S76" s="120"/>
      <c r="T76" s="120"/>
      <c r="U76" s="120"/>
      <c r="V76" s="120"/>
      <c r="W76" s="120"/>
      <c r="X76" s="120"/>
      <c r="Y76" s="359"/>
      <c r="Z76" s="2">
        <f>MAX(Planif[[#This Row],[Janv planifié]:[Decembre planifié]])</f>
        <v>16285</v>
      </c>
      <c r="AA76" s="364"/>
      <c r="AB76" s="362" t="str">
        <f t="shared" si="39"/>
        <v>MG51507</v>
      </c>
      <c r="AC76" s="1" t="str">
        <f t="shared" si="40"/>
        <v>ATSIMO ANDREFANAAmpanihy OuestBELAFIKE Haut</v>
      </c>
      <c r="AD76" s="45" t="str">
        <f t="shared" si="37"/>
        <v>MG51507170</v>
      </c>
      <c r="AE76" s="1" t="str">
        <f t="shared" si="41"/>
        <v>MG51507170CRSUrgence</v>
      </c>
      <c r="AF76" s="1" t="s">
        <v>446</v>
      </c>
      <c r="AG76" s="8">
        <f t="shared" si="42"/>
        <v>16285</v>
      </c>
      <c r="AH76" s="8">
        <f t="shared" si="43"/>
        <v>0</v>
      </c>
      <c r="AI76" s="358">
        <f t="shared" si="44"/>
        <v>4200</v>
      </c>
    </row>
    <row r="77" spans="1:35" x14ac:dyDescent="0.35">
      <c r="A77" s="356">
        <f t="shared" si="45"/>
        <v>75</v>
      </c>
      <c r="B77" s="325" t="s">
        <v>89</v>
      </c>
      <c r="C77" s="325" t="s">
        <v>492</v>
      </c>
      <c r="D77" s="325" t="s">
        <v>114</v>
      </c>
      <c r="E77" s="72">
        <f t="shared" si="38"/>
        <v>3</v>
      </c>
      <c r="F77" s="71">
        <f t="shared" si="34"/>
        <v>14571.507472647627</v>
      </c>
      <c r="G77" s="325" t="s">
        <v>442</v>
      </c>
      <c r="H77" s="325"/>
      <c r="I77" s="325" t="s">
        <v>443</v>
      </c>
      <c r="J77" s="325"/>
      <c r="K77" s="326"/>
      <c r="L77" s="1" t="s">
        <v>470</v>
      </c>
      <c r="M77" s="1"/>
      <c r="N77" s="9">
        <v>14572</v>
      </c>
      <c r="O77" s="9">
        <v>14572</v>
      </c>
      <c r="P77" s="9">
        <v>14572</v>
      </c>
      <c r="Q77" s="307">
        <v>14572</v>
      </c>
      <c r="R77" s="9"/>
      <c r="S77" s="9"/>
      <c r="T77" s="9"/>
      <c r="U77" s="9"/>
      <c r="V77" s="9"/>
      <c r="W77" s="9"/>
      <c r="X77" s="9"/>
      <c r="Y77" s="359"/>
      <c r="Z77" s="2">
        <f>MAX(Planif[[#This Row],[Janv planifié]:[Decembre planifié]])</f>
        <v>14572</v>
      </c>
      <c r="AA77" s="364"/>
      <c r="AB77" s="362" t="str">
        <f t="shared" si="39"/>
        <v>MG51507</v>
      </c>
      <c r="AC77" s="1" t="str">
        <f t="shared" si="40"/>
        <v>ATSIMO ANDREFANAAmpanihy OuestBEROY Atsimo</v>
      </c>
      <c r="AD77" s="45" t="str">
        <f t="shared" ref="AD77" si="46">VLOOKUP(AC77,admin_3_2,12,FALSE)</f>
        <v>MG51507270</v>
      </c>
      <c r="AE77" s="1" t="str">
        <f t="shared" si="41"/>
        <v>MG51507270PAMUrgence</v>
      </c>
      <c r="AF77" s="1" t="s">
        <v>446</v>
      </c>
      <c r="AG77" s="8">
        <f t="shared" si="42"/>
        <v>14572</v>
      </c>
      <c r="AH77" s="8">
        <f t="shared" si="43"/>
        <v>14572</v>
      </c>
      <c r="AI77" s="358">
        <f t="shared" si="44"/>
        <v>4200</v>
      </c>
    </row>
    <row r="78" spans="1:35" x14ac:dyDescent="0.35">
      <c r="A78" s="356">
        <f t="shared" si="45"/>
        <v>76</v>
      </c>
      <c r="B78" s="325" t="s">
        <v>89</v>
      </c>
      <c r="C78" s="325" t="s">
        <v>492</v>
      </c>
      <c r="D78" s="325" t="s">
        <v>116</v>
      </c>
      <c r="E78" s="72">
        <f t="shared" si="38"/>
        <v>2</v>
      </c>
      <c r="F78" s="71">
        <f t="shared" si="34"/>
        <v>55581.566647506188</v>
      </c>
      <c r="G78" s="325" t="s">
        <v>499</v>
      </c>
      <c r="H78" s="325"/>
      <c r="I78" s="325" t="s">
        <v>443</v>
      </c>
      <c r="J78" s="325"/>
      <c r="K78" s="326"/>
      <c r="L78" s="1" t="s">
        <v>444</v>
      </c>
      <c r="M78" s="1" t="s">
        <v>500</v>
      </c>
      <c r="N78" s="9">
        <v>13000</v>
      </c>
      <c r="O78" s="9">
        <v>13000</v>
      </c>
      <c r="P78" s="9">
        <v>13000</v>
      </c>
      <c r="Q78" s="307"/>
      <c r="R78" s="9"/>
      <c r="S78" s="9"/>
      <c r="T78" s="9"/>
      <c r="U78" s="9"/>
      <c r="V78" s="9"/>
      <c r="W78" s="9"/>
      <c r="X78" s="9"/>
      <c r="Y78" s="359"/>
      <c r="Z78" s="2">
        <f>MAX(Planif[[#This Row],[Janv planifié]:[Decembre planifié]])</f>
        <v>13000</v>
      </c>
      <c r="AA78" s="364"/>
      <c r="AB78" s="362" t="str">
        <f t="shared" si="39"/>
        <v>MG51507</v>
      </c>
      <c r="AC78" s="1" t="str">
        <f t="shared" si="40"/>
        <v>ATSIMO ANDREFANAAmpanihy OuestEJEDA</v>
      </c>
      <c r="AD78" s="45" t="str">
        <f t="shared" si="37"/>
        <v>MG51507150</v>
      </c>
      <c r="AE78" s="1" t="str">
        <f t="shared" si="41"/>
        <v>MG51507150autreongUrgence</v>
      </c>
      <c r="AF78" s="1" t="s">
        <v>446</v>
      </c>
      <c r="AG78" s="8">
        <f t="shared" si="42"/>
        <v>13000</v>
      </c>
      <c r="AH78" s="8">
        <f t="shared" si="43"/>
        <v>0</v>
      </c>
      <c r="AI78" s="358">
        <f t="shared" si="44"/>
        <v>4200</v>
      </c>
    </row>
    <row r="79" spans="1:35" x14ac:dyDescent="0.35">
      <c r="A79" s="356">
        <f t="shared" si="45"/>
        <v>77</v>
      </c>
      <c r="B79" s="325" t="s">
        <v>89</v>
      </c>
      <c r="C79" s="325" t="s">
        <v>492</v>
      </c>
      <c r="D79" s="325" t="s">
        <v>116</v>
      </c>
      <c r="E79" s="72">
        <f t="shared" si="38"/>
        <v>2</v>
      </c>
      <c r="F79" s="71">
        <f t="shared" si="34"/>
        <v>55581.566647506188</v>
      </c>
      <c r="G79" s="325" t="s">
        <v>501</v>
      </c>
      <c r="H79" s="325"/>
      <c r="I79" s="325" t="s">
        <v>443</v>
      </c>
      <c r="J79" s="325"/>
      <c r="K79" s="326"/>
      <c r="L79" s="1" t="s">
        <v>502</v>
      </c>
      <c r="M79" s="1" t="s">
        <v>503</v>
      </c>
      <c r="N79" s="9">
        <v>2500</v>
      </c>
      <c r="O79" s="9">
        <v>2500</v>
      </c>
      <c r="P79" s="9">
        <v>2500</v>
      </c>
      <c r="Q79" s="307"/>
      <c r="R79" s="9"/>
      <c r="S79" s="9"/>
      <c r="T79" s="9"/>
      <c r="U79" s="9"/>
      <c r="V79" s="9"/>
      <c r="W79" s="9"/>
      <c r="X79" s="9"/>
      <c r="Y79" s="360"/>
      <c r="Z79">
        <f>MAX(Planif[[#This Row],[Janv planifié]:[Decembre planifié]])</f>
        <v>2500</v>
      </c>
      <c r="AA79" s="365"/>
      <c r="AB79" s="362" t="str">
        <f t="shared" si="39"/>
        <v>MG51507</v>
      </c>
      <c r="AC79" s="1" t="str">
        <f t="shared" si="40"/>
        <v>ATSIMO ANDREFANAAmpanihy OuestEJEDA</v>
      </c>
      <c r="AD79" s="45" t="str">
        <f t="shared" si="37"/>
        <v>MG51507150</v>
      </c>
      <c r="AE79" s="1" t="str">
        <f t="shared" si="41"/>
        <v>MG51507150autreongUrgence</v>
      </c>
      <c r="AF79" s="1" t="s">
        <v>446</v>
      </c>
      <c r="AG79" s="8">
        <f t="shared" si="42"/>
        <v>2500</v>
      </c>
      <c r="AH79" s="8">
        <f t="shared" si="43"/>
        <v>0</v>
      </c>
      <c r="AI79" s="358">
        <f t="shared" si="44"/>
        <v>4200</v>
      </c>
    </row>
    <row r="80" spans="1:35" x14ac:dyDescent="0.35">
      <c r="A80" s="356">
        <f t="shared" si="45"/>
        <v>78</v>
      </c>
      <c r="B80" s="325" t="s">
        <v>89</v>
      </c>
      <c r="C80" s="325" t="s">
        <v>492</v>
      </c>
      <c r="D80" s="325" t="s">
        <v>122</v>
      </c>
      <c r="E80" s="72">
        <f t="shared" si="38"/>
        <v>1</v>
      </c>
      <c r="F80" s="71">
        <f t="shared" si="34"/>
        <v>42276</v>
      </c>
      <c r="G80" s="325" t="s">
        <v>442</v>
      </c>
      <c r="H80" s="325"/>
      <c r="I80" s="325" t="s">
        <v>443</v>
      </c>
      <c r="J80" s="325"/>
      <c r="K80" s="326"/>
      <c r="L80" s="1" t="s">
        <v>454</v>
      </c>
      <c r="M80" s="1"/>
      <c r="N80" s="9">
        <v>30080</v>
      </c>
      <c r="O80" s="9">
        <v>30080</v>
      </c>
      <c r="P80" s="9">
        <v>30080</v>
      </c>
      <c r="Q80" s="307">
        <v>30080</v>
      </c>
      <c r="R80" s="9"/>
      <c r="S80" s="9"/>
      <c r="T80" s="9"/>
      <c r="U80" s="9"/>
      <c r="V80" s="9"/>
      <c r="W80" s="9"/>
      <c r="X80" s="9"/>
      <c r="Y80" s="359"/>
      <c r="Z80" s="2">
        <f>MAX(Planif[[#This Row],[Janv planifié]:[Decembre planifié]])</f>
        <v>30080</v>
      </c>
      <c r="AA80" s="364"/>
      <c r="AB80" s="362" t="str">
        <f t="shared" si="39"/>
        <v>MG51507</v>
      </c>
      <c r="AC80" s="1" t="str">
        <f t="shared" si="40"/>
        <v>ATSIMO ANDREFANAAmpanihy OuestITAMPOLO</v>
      </c>
      <c r="AD80" s="45" t="str">
        <f t="shared" si="37"/>
        <v>MG51507310</v>
      </c>
      <c r="AE80" s="1" t="str">
        <f t="shared" si="41"/>
        <v>MG51507310PAMUrgence</v>
      </c>
      <c r="AF80" s="1" t="s">
        <v>446</v>
      </c>
      <c r="AG80" s="8">
        <f t="shared" si="42"/>
        <v>30080</v>
      </c>
      <c r="AH80" s="8">
        <f t="shared" si="43"/>
        <v>30080</v>
      </c>
      <c r="AI80" s="358">
        <f t="shared" si="44"/>
        <v>4200</v>
      </c>
    </row>
    <row r="81" spans="1:35" x14ac:dyDescent="0.35">
      <c r="A81" s="356">
        <f t="shared" si="45"/>
        <v>79</v>
      </c>
      <c r="B81" s="325" t="s">
        <v>89</v>
      </c>
      <c r="C81" s="325" t="s">
        <v>492</v>
      </c>
      <c r="D81" s="325" t="s">
        <v>124</v>
      </c>
      <c r="E81" s="72">
        <f t="shared" si="38"/>
        <v>3</v>
      </c>
      <c r="F81" s="71">
        <f t="shared" si="34"/>
        <v>12000.319083389746</v>
      </c>
      <c r="G81" s="325" t="s">
        <v>442</v>
      </c>
      <c r="H81" s="325"/>
      <c r="I81" s="325" t="s">
        <v>443</v>
      </c>
      <c r="J81" s="325"/>
      <c r="K81" s="326"/>
      <c r="L81" s="1" t="s">
        <v>470</v>
      </c>
      <c r="M81" s="1"/>
      <c r="N81" s="9">
        <v>12000</v>
      </c>
      <c r="O81" s="9">
        <v>12000</v>
      </c>
      <c r="P81" s="9">
        <v>12000</v>
      </c>
      <c r="Q81" s="307">
        <v>12000</v>
      </c>
      <c r="R81" s="9"/>
      <c r="S81" s="9"/>
      <c r="T81" s="9"/>
      <c r="U81" s="9"/>
      <c r="V81" s="9"/>
      <c r="W81" s="9"/>
      <c r="X81" s="9"/>
      <c r="Y81" s="359"/>
      <c r="Z81" s="2">
        <f>MAX(Planif[[#This Row],[Janv planifié]:[Decembre planifié]])</f>
        <v>12000</v>
      </c>
      <c r="AA81" s="364"/>
      <c r="AB81" s="362" t="str">
        <f t="shared" si="39"/>
        <v>MG51507</v>
      </c>
      <c r="AC81" s="1" t="str">
        <f t="shared" si="40"/>
        <v>ATSIMO ANDREFANAAmpanihy OuestMANIRY</v>
      </c>
      <c r="AD81" s="45" t="str">
        <f t="shared" ref="AD81" si="47">VLOOKUP(AC81,admin_3_2,12,FALSE)</f>
        <v>MG51507090</v>
      </c>
      <c r="AE81" s="1" t="str">
        <f t="shared" si="41"/>
        <v>MG51507090PAMUrgence</v>
      </c>
      <c r="AF81" s="1" t="s">
        <v>446</v>
      </c>
      <c r="AG81" s="8">
        <f t="shared" si="42"/>
        <v>12000</v>
      </c>
      <c r="AH81" s="8">
        <f t="shared" si="43"/>
        <v>12000</v>
      </c>
      <c r="AI81" s="358">
        <f t="shared" si="44"/>
        <v>4200</v>
      </c>
    </row>
    <row r="82" spans="1:35" x14ac:dyDescent="0.35">
      <c r="A82" s="356">
        <f t="shared" si="45"/>
        <v>80</v>
      </c>
      <c r="B82" s="325" t="s">
        <v>89</v>
      </c>
      <c r="C82" s="325" t="s">
        <v>492</v>
      </c>
      <c r="D82" s="325" t="s">
        <v>124</v>
      </c>
      <c r="E82" s="72">
        <f t="shared" si="38"/>
        <v>3</v>
      </c>
      <c r="F82" s="71">
        <f t="shared" si="34"/>
        <v>12000.319083389746</v>
      </c>
      <c r="G82" s="325" t="s">
        <v>499</v>
      </c>
      <c r="H82" s="325"/>
      <c r="I82" s="325" t="s">
        <v>443</v>
      </c>
      <c r="J82" s="325"/>
      <c r="K82" s="326"/>
      <c r="L82" s="1" t="s">
        <v>504</v>
      </c>
      <c r="M82" s="1" t="s">
        <v>505</v>
      </c>
      <c r="N82" s="9">
        <v>3000</v>
      </c>
      <c r="O82" s="9">
        <v>3000</v>
      </c>
      <c r="P82" s="9">
        <v>3000</v>
      </c>
      <c r="Q82" s="307"/>
      <c r="R82" s="9"/>
      <c r="S82" s="9"/>
      <c r="T82" s="9"/>
      <c r="U82" s="9"/>
      <c r="V82" s="9"/>
      <c r="W82" s="9"/>
      <c r="X82" s="9"/>
      <c r="Y82" s="359"/>
      <c r="Z82" s="2">
        <f>MAX(Planif[[#This Row],[Janv planifié]:[Decembre planifié]])</f>
        <v>3000</v>
      </c>
      <c r="AA82" s="364"/>
      <c r="AB82" s="362" t="str">
        <f t="shared" si="39"/>
        <v>MG51507</v>
      </c>
      <c r="AC82" s="1" t="str">
        <f t="shared" si="40"/>
        <v>ATSIMO ANDREFANAAmpanihy OuestMANIRY</v>
      </c>
      <c r="AD82" s="45" t="str">
        <f t="shared" si="37"/>
        <v>MG51507090</v>
      </c>
      <c r="AE82" s="1" t="str">
        <f t="shared" si="41"/>
        <v>MG51507090autreongUrgence</v>
      </c>
      <c r="AF82" s="1" t="s">
        <v>446</v>
      </c>
      <c r="AG82" s="8">
        <f t="shared" si="42"/>
        <v>3000</v>
      </c>
      <c r="AH82" s="8">
        <f t="shared" si="43"/>
        <v>0</v>
      </c>
      <c r="AI82" s="358">
        <f t="shared" si="44"/>
        <v>4200</v>
      </c>
    </row>
    <row r="83" spans="1:35" x14ac:dyDescent="0.35">
      <c r="A83" s="356">
        <f t="shared" si="45"/>
        <v>81</v>
      </c>
      <c r="B83" s="325" t="s">
        <v>89</v>
      </c>
      <c r="C83" s="325" t="s">
        <v>492</v>
      </c>
      <c r="D83" s="325" t="s">
        <v>126</v>
      </c>
      <c r="E83" s="72">
        <f t="shared" si="38"/>
        <v>1</v>
      </c>
      <c r="F83" s="71">
        <f t="shared" si="34"/>
        <v>17460.935136233733</v>
      </c>
      <c r="G83" s="325" t="s">
        <v>442</v>
      </c>
      <c r="H83" s="325"/>
      <c r="I83" s="325" t="s">
        <v>443</v>
      </c>
      <c r="J83" s="325"/>
      <c r="K83" s="326"/>
      <c r="L83" s="1" t="s">
        <v>454</v>
      </c>
      <c r="M83" s="1"/>
      <c r="N83" s="9">
        <v>13968.800000000001</v>
      </c>
      <c r="O83" s="9">
        <v>13968.800000000001</v>
      </c>
      <c r="P83" s="9">
        <v>13968.800000000001</v>
      </c>
      <c r="Q83" s="307">
        <v>13968.800000000001</v>
      </c>
      <c r="R83" s="9"/>
      <c r="S83" s="9"/>
      <c r="T83" s="9"/>
      <c r="U83" s="9"/>
      <c r="V83" s="9"/>
      <c r="W83" s="9"/>
      <c r="X83" s="9"/>
      <c r="Y83" s="359"/>
      <c r="Z83" s="2">
        <f>MAX(Planif[[#This Row],[Janv planifié]:[Decembre planifié]])</f>
        <v>13968.800000000001</v>
      </c>
      <c r="AA83" s="364"/>
      <c r="AB83" s="362" t="str">
        <f t="shared" si="39"/>
        <v>MG51507</v>
      </c>
      <c r="AC83" s="1" t="str">
        <f t="shared" si="40"/>
        <v>ATSIMO ANDREFANAAmpanihy OuestVOHITANY</v>
      </c>
      <c r="AD83" s="45" t="str">
        <f t="shared" si="37"/>
        <v>MG51507250</v>
      </c>
      <c r="AE83" s="1" t="str">
        <f t="shared" si="41"/>
        <v>MG51507250PAMUrgence</v>
      </c>
      <c r="AF83" s="1" t="s">
        <v>446</v>
      </c>
      <c r="AG83" s="8">
        <f t="shared" si="42"/>
        <v>13968.800000000001</v>
      </c>
      <c r="AH83" s="8">
        <f t="shared" si="43"/>
        <v>13968.800000000001</v>
      </c>
      <c r="AI83" s="358">
        <f t="shared" si="44"/>
        <v>4200</v>
      </c>
    </row>
    <row r="84" spans="1:35" x14ac:dyDescent="0.35">
      <c r="A84" s="356">
        <f t="shared" si="45"/>
        <v>82</v>
      </c>
      <c r="B84" s="325" t="s">
        <v>45</v>
      </c>
      <c r="C84" s="325" t="s">
        <v>128</v>
      </c>
      <c r="D84" s="325" t="s">
        <v>129</v>
      </c>
      <c r="E84" s="72">
        <f t="shared" si="38"/>
        <v>2</v>
      </c>
      <c r="F84" s="71">
        <f t="shared" si="34"/>
        <v>24481.661878837371</v>
      </c>
      <c r="G84" s="325" t="s">
        <v>442</v>
      </c>
      <c r="H84" s="325"/>
      <c r="I84" s="325" t="s">
        <v>443</v>
      </c>
      <c r="J84" s="325"/>
      <c r="K84" s="326"/>
      <c r="L84" s="1" t="s">
        <v>444</v>
      </c>
      <c r="M84" s="1"/>
      <c r="N84" s="9">
        <v>24585</v>
      </c>
      <c r="O84" s="9">
        <v>24585</v>
      </c>
      <c r="P84" s="9">
        <v>24585</v>
      </c>
      <c r="Q84" s="307">
        <v>24585</v>
      </c>
      <c r="R84" s="9"/>
      <c r="S84" s="9"/>
      <c r="T84" s="9"/>
      <c r="U84" s="9"/>
      <c r="V84" s="9"/>
      <c r="W84" s="9"/>
      <c r="X84" s="9"/>
      <c r="Y84" s="359"/>
      <c r="Z84" s="2">
        <f>MAX(Planif[[#This Row],[Janv planifié]:[Decembre planifié]])</f>
        <v>24585</v>
      </c>
      <c r="AA84" s="364"/>
      <c r="AB84" s="362" t="str">
        <f t="shared" si="39"/>
        <v>MG52518</v>
      </c>
      <c r="AC84" s="1" t="str">
        <f t="shared" si="40"/>
        <v>ANDROYBEKILYAMBAHITA</v>
      </c>
      <c r="AD84" s="45" t="str">
        <f t="shared" si="37"/>
        <v>MG52518151</v>
      </c>
      <c r="AE84" s="1" t="str">
        <f t="shared" si="41"/>
        <v>MG52518151PAMUrgence</v>
      </c>
      <c r="AF84" s="1" t="s">
        <v>446</v>
      </c>
      <c r="AG84" s="8">
        <f t="shared" si="42"/>
        <v>24585</v>
      </c>
      <c r="AH84" s="8">
        <f t="shared" si="43"/>
        <v>24585</v>
      </c>
      <c r="AI84" s="358">
        <f t="shared" si="44"/>
        <v>4200</v>
      </c>
    </row>
    <row r="85" spans="1:35" x14ac:dyDescent="0.35">
      <c r="A85" s="356">
        <f t="shared" si="45"/>
        <v>83</v>
      </c>
      <c r="B85" s="325" t="s">
        <v>45</v>
      </c>
      <c r="C85" s="325" t="s">
        <v>128</v>
      </c>
      <c r="D85" s="325" t="s">
        <v>131</v>
      </c>
      <c r="E85" s="72">
        <f t="shared" si="38"/>
        <v>1</v>
      </c>
      <c r="F85" s="71">
        <f t="shared" si="34"/>
        <v>10424</v>
      </c>
      <c r="G85" s="325" t="s">
        <v>442</v>
      </c>
      <c r="H85" s="325"/>
      <c r="I85" s="325" t="s">
        <v>443</v>
      </c>
      <c r="J85" s="325"/>
      <c r="K85" s="326"/>
      <c r="L85" s="1" t="s">
        <v>444</v>
      </c>
      <c r="M85" s="1"/>
      <c r="N85" s="9">
        <v>8740</v>
      </c>
      <c r="O85" s="9">
        <v>8740</v>
      </c>
      <c r="P85" s="9">
        <v>8740</v>
      </c>
      <c r="Q85" s="307">
        <v>8740</v>
      </c>
      <c r="R85" s="9"/>
      <c r="S85" s="9"/>
      <c r="T85" s="9"/>
      <c r="U85" s="9"/>
      <c r="V85" s="9"/>
      <c r="W85" s="9"/>
      <c r="X85" s="9"/>
      <c r="Y85" s="359"/>
      <c r="Z85" s="2">
        <f>MAX(Planif[[#This Row],[Janv planifié]:[Decembre planifié]])</f>
        <v>8740</v>
      </c>
      <c r="AA85" s="364"/>
      <c r="AB85" s="362" t="str">
        <f t="shared" si="39"/>
        <v>MG52518</v>
      </c>
      <c r="AC85" s="1" t="str">
        <f t="shared" si="40"/>
        <v>ANDROYBEKILYAMBATOSOLA</v>
      </c>
      <c r="AD85" s="45" t="str">
        <f t="shared" si="37"/>
        <v>MG52518091</v>
      </c>
      <c r="AE85" s="1" t="str">
        <f t="shared" si="41"/>
        <v>MG52518091PAMUrgence</v>
      </c>
      <c r="AF85" s="1" t="s">
        <v>446</v>
      </c>
      <c r="AG85" s="8">
        <f t="shared" si="42"/>
        <v>8740</v>
      </c>
      <c r="AH85" s="8">
        <f t="shared" si="43"/>
        <v>8740</v>
      </c>
      <c r="AI85" s="358">
        <f t="shared" si="44"/>
        <v>4200</v>
      </c>
    </row>
    <row r="86" spans="1:35" x14ac:dyDescent="0.35">
      <c r="A86" s="356">
        <f t="shared" si="45"/>
        <v>84</v>
      </c>
      <c r="B86" s="325" t="s">
        <v>45</v>
      </c>
      <c r="C86" s="325" t="s">
        <v>128</v>
      </c>
      <c r="D86" s="325" t="s">
        <v>133</v>
      </c>
      <c r="E86" s="72">
        <f t="shared" si="38"/>
        <v>1</v>
      </c>
      <c r="F86" s="71">
        <f t="shared" si="34"/>
        <v>5631.7646487101647</v>
      </c>
      <c r="G86" s="325" t="s">
        <v>452</v>
      </c>
      <c r="H86" s="325" t="s">
        <v>448</v>
      </c>
      <c r="I86" s="325" t="s">
        <v>449</v>
      </c>
      <c r="J86" s="325"/>
      <c r="K86" s="326"/>
      <c r="L86" s="1" t="s">
        <v>444</v>
      </c>
      <c r="M86" s="1" t="s">
        <v>479</v>
      </c>
      <c r="N86" s="9">
        <v>6635</v>
      </c>
      <c r="O86" s="9">
        <v>6635</v>
      </c>
      <c r="P86" s="9">
        <v>6635</v>
      </c>
      <c r="Q86" s="307"/>
      <c r="R86" s="9"/>
      <c r="S86" s="9"/>
      <c r="T86" s="9"/>
      <c r="U86" s="9"/>
      <c r="V86" s="9"/>
      <c r="W86" s="9"/>
      <c r="X86" s="9"/>
      <c r="Y86" s="359"/>
      <c r="Z86" s="2">
        <f>MAX(Planif[[#This Row],[Janv planifié]:[Decembre planifié]])</f>
        <v>6635</v>
      </c>
      <c r="AA86" s="364"/>
      <c r="AB86" s="362" t="str">
        <f t="shared" si="39"/>
        <v>MG52518</v>
      </c>
      <c r="AC86" s="1" t="str">
        <f t="shared" si="40"/>
        <v>ANDROYBEKILYANIVORANO MITSINJO</v>
      </c>
      <c r="AD86" s="45" t="str">
        <f t="shared" si="37"/>
        <v>MG52518290</v>
      </c>
      <c r="AE86" s="1" t="str">
        <f t="shared" si="41"/>
        <v>MG52518290FIDUrgence</v>
      </c>
      <c r="AF86" s="1" t="s">
        <v>446</v>
      </c>
      <c r="AG86" s="8">
        <f t="shared" si="42"/>
        <v>6635</v>
      </c>
      <c r="AH86" s="8">
        <f t="shared" si="43"/>
        <v>0</v>
      </c>
      <c r="AI86" s="358">
        <f t="shared" si="44"/>
        <v>4200</v>
      </c>
    </row>
    <row r="87" spans="1:35" ht="15" customHeight="1" x14ac:dyDescent="0.35">
      <c r="A87" s="356">
        <f t="shared" si="45"/>
        <v>85</v>
      </c>
      <c r="B87" s="325" t="s">
        <v>45</v>
      </c>
      <c r="C87" s="325" t="s">
        <v>128</v>
      </c>
      <c r="D87" s="325" t="s">
        <v>133</v>
      </c>
      <c r="E87" s="72">
        <f t="shared" si="38"/>
        <v>1</v>
      </c>
      <c r="F87" s="71">
        <f t="shared" si="34"/>
        <v>5631.7646487101647</v>
      </c>
      <c r="G87" s="325" t="s">
        <v>442</v>
      </c>
      <c r="H87" s="325"/>
      <c r="I87" s="325" t="s">
        <v>443</v>
      </c>
      <c r="J87" s="325"/>
      <c r="K87" s="326"/>
      <c r="L87" s="1"/>
      <c r="M87" s="1"/>
      <c r="N87" s="9">
        <v>6800</v>
      </c>
      <c r="O87" s="9">
        <v>6800</v>
      </c>
      <c r="P87" s="9">
        <v>6800</v>
      </c>
      <c r="Q87" s="307">
        <v>6800</v>
      </c>
      <c r="R87" s="9"/>
      <c r="S87" s="9"/>
      <c r="T87" s="9"/>
      <c r="U87" s="9"/>
      <c r="V87" s="9"/>
      <c r="W87" s="9"/>
      <c r="X87" s="9"/>
      <c r="Y87" s="359"/>
      <c r="Z87" s="2">
        <f>MAX(Planif[[#This Row],[Janv planifié]:[Decembre planifié]])</f>
        <v>6800</v>
      </c>
      <c r="AA87" s="364"/>
      <c r="AB87" s="362" t="str">
        <f t="shared" si="39"/>
        <v>MG52518</v>
      </c>
      <c r="AC87" s="1" t="str">
        <f t="shared" si="40"/>
        <v>ANDROYBEKILYANIVORANO MITSINJO</v>
      </c>
      <c r="AD87" s="45" t="str">
        <f t="shared" si="37"/>
        <v>MG52518290</v>
      </c>
      <c r="AE87" s="1" t="str">
        <f t="shared" si="41"/>
        <v>MG52518290PAMUrgence</v>
      </c>
      <c r="AF87" s="1" t="s">
        <v>446</v>
      </c>
      <c r="AG87" s="8">
        <f t="shared" si="42"/>
        <v>6800</v>
      </c>
      <c r="AH87" s="8">
        <f t="shared" si="43"/>
        <v>6800</v>
      </c>
      <c r="AI87" s="358">
        <f t="shared" si="44"/>
        <v>4200</v>
      </c>
    </row>
    <row r="88" spans="1:35" x14ac:dyDescent="0.35">
      <c r="A88" s="356">
        <f t="shared" si="45"/>
        <v>86</v>
      </c>
      <c r="B88" s="325" t="s">
        <v>45</v>
      </c>
      <c r="C88" s="325" t="s">
        <v>128</v>
      </c>
      <c r="D88" s="325" t="s">
        <v>135</v>
      </c>
      <c r="E88" s="72">
        <f t="shared" si="38"/>
        <v>2</v>
      </c>
      <c r="F88" s="71">
        <f t="shared" si="34"/>
        <v>3679.7849497118705</v>
      </c>
      <c r="G88" s="325" t="s">
        <v>452</v>
      </c>
      <c r="H88" s="325" t="s">
        <v>448</v>
      </c>
      <c r="I88" s="325" t="s">
        <v>449</v>
      </c>
      <c r="J88" s="325"/>
      <c r="K88" s="326"/>
      <c r="L88" s="1" t="s">
        <v>444</v>
      </c>
      <c r="M88" s="1" t="s">
        <v>479</v>
      </c>
      <c r="N88" s="120">
        <v>3920</v>
      </c>
      <c r="O88" s="120">
        <v>3920</v>
      </c>
      <c r="P88" s="120">
        <v>3920</v>
      </c>
      <c r="Q88" s="308"/>
      <c r="R88" s="120"/>
      <c r="S88" s="120"/>
      <c r="T88" s="120"/>
      <c r="U88" s="120"/>
      <c r="V88" s="120"/>
      <c r="W88" s="120"/>
      <c r="X88" s="120"/>
      <c r="Y88" s="359"/>
      <c r="Z88" s="2">
        <f>MAX(Planif[[#This Row],[Janv planifié]:[Decembre planifié]])</f>
        <v>3920</v>
      </c>
      <c r="AA88" s="364"/>
      <c r="AB88" s="362" t="str">
        <f t="shared" si="39"/>
        <v>MG52518</v>
      </c>
      <c r="AC88" s="1" t="str">
        <f t="shared" si="40"/>
        <v>ANDROYBEKILYANJA NORD</v>
      </c>
      <c r="AD88" s="45" t="str">
        <f t="shared" si="37"/>
        <v>MG52518050</v>
      </c>
      <c r="AE88" s="1" t="str">
        <f t="shared" si="41"/>
        <v>MG52518050FIDUrgence</v>
      </c>
      <c r="AF88" s="1" t="s">
        <v>446</v>
      </c>
      <c r="AG88" s="8">
        <f t="shared" si="42"/>
        <v>3920</v>
      </c>
      <c r="AH88" s="8">
        <f t="shared" si="43"/>
        <v>0</v>
      </c>
      <c r="AI88" s="358">
        <f t="shared" si="44"/>
        <v>4200</v>
      </c>
    </row>
    <row r="89" spans="1:35" x14ac:dyDescent="0.35">
      <c r="A89" s="356">
        <f t="shared" si="45"/>
        <v>87</v>
      </c>
      <c r="B89" s="325" t="s">
        <v>45</v>
      </c>
      <c r="C89" s="325" t="s">
        <v>128</v>
      </c>
      <c r="D89" s="325" t="s">
        <v>135</v>
      </c>
      <c r="E89" s="72">
        <f t="shared" si="38"/>
        <v>2</v>
      </c>
      <c r="F89" s="71">
        <f t="shared" si="34"/>
        <v>3679.7849497118705</v>
      </c>
      <c r="G89" s="325" t="s">
        <v>442</v>
      </c>
      <c r="H89" s="325"/>
      <c r="I89" s="325" t="s">
        <v>443</v>
      </c>
      <c r="J89" s="325"/>
      <c r="K89" s="326"/>
      <c r="L89" s="1" t="s">
        <v>454</v>
      </c>
      <c r="M89" s="1"/>
      <c r="N89" s="120">
        <v>3920</v>
      </c>
      <c r="O89" s="120">
        <v>3920</v>
      </c>
      <c r="P89" s="120">
        <v>3920</v>
      </c>
      <c r="Q89" s="308">
        <v>3920</v>
      </c>
      <c r="R89" s="120"/>
      <c r="S89" s="120"/>
      <c r="T89" s="120"/>
      <c r="U89" s="120"/>
      <c r="V89" s="120"/>
      <c r="W89" s="120"/>
      <c r="X89" s="120"/>
      <c r="Y89" s="359"/>
      <c r="Z89" s="2">
        <f>MAX(Planif[[#This Row],[Janv planifié]:[Decembre planifié]])</f>
        <v>3920</v>
      </c>
      <c r="AA89" s="364"/>
      <c r="AB89" s="362" t="str">
        <f t="shared" si="39"/>
        <v>MG52518</v>
      </c>
      <c r="AC89" s="1" t="str">
        <f t="shared" si="40"/>
        <v>ANDROYBEKILYANJA NORD</v>
      </c>
      <c r="AD89" s="45" t="str">
        <f t="shared" ref="AD89" si="48">VLOOKUP(AC89,admin_3_2,12,FALSE)</f>
        <v>MG52518050</v>
      </c>
      <c r="AE89" s="1" t="str">
        <f t="shared" si="41"/>
        <v>MG52518050PAMUrgence</v>
      </c>
      <c r="AF89" s="1" t="s">
        <v>446</v>
      </c>
      <c r="AG89" s="8">
        <f t="shared" si="42"/>
        <v>3920</v>
      </c>
      <c r="AH89" s="8">
        <f t="shared" si="43"/>
        <v>3920</v>
      </c>
      <c r="AI89" s="358">
        <f t="shared" si="44"/>
        <v>4200</v>
      </c>
    </row>
    <row r="90" spans="1:35" x14ac:dyDescent="0.35">
      <c r="A90" s="356">
        <f t="shared" si="45"/>
        <v>88</v>
      </c>
      <c r="B90" s="325" t="s">
        <v>45</v>
      </c>
      <c r="C90" s="325" t="s">
        <v>128</v>
      </c>
      <c r="D90" s="325" t="s">
        <v>137</v>
      </c>
      <c r="E90" s="72">
        <f t="shared" si="38"/>
        <v>1</v>
      </c>
      <c r="F90" s="71">
        <f t="shared" si="34"/>
        <v>6350</v>
      </c>
      <c r="G90" s="325" t="s">
        <v>452</v>
      </c>
      <c r="H90" s="325" t="s">
        <v>448</v>
      </c>
      <c r="I90" s="325" t="s">
        <v>449</v>
      </c>
      <c r="J90" s="325"/>
      <c r="K90" s="326"/>
      <c r="L90" s="1" t="s">
        <v>444</v>
      </c>
      <c r="M90" s="1" t="s">
        <v>506</v>
      </c>
      <c r="N90" s="9">
        <v>5875</v>
      </c>
      <c r="O90" s="9">
        <v>5875</v>
      </c>
      <c r="P90" s="9">
        <v>5875</v>
      </c>
      <c r="Q90" s="307"/>
      <c r="R90" s="9"/>
      <c r="S90" s="9"/>
      <c r="T90" s="9"/>
      <c r="U90" s="9"/>
      <c r="V90" s="9"/>
      <c r="W90" s="9"/>
      <c r="X90" s="9"/>
      <c r="Y90" s="359"/>
      <c r="Z90" s="2">
        <f>MAX(Planif[[#This Row],[Janv planifié]:[Decembre planifié]])</f>
        <v>5875</v>
      </c>
      <c r="AA90" s="364"/>
      <c r="AB90" s="362" t="str">
        <f t="shared" si="39"/>
        <v>MG52518</v>
      </c>
      <c r="AC90" s="1" t="str">
        <f t="shared" si="40"/>
        <v>ANDROYBEKILYANKARANABO NORD</v>
      </c>
      <c r="AD90" s="45" t="str">
        <f t="shared" si="37"/>
        <v>MG52518031</v>
      </c>
      <c r="AE90" s="1" t="str">
        <f t="shared" si="41"/>
        <v>MG52518031FIDUrgence</v>
      </c>
      <c r="AF90" s="1" t="s">
        <v>446</v>
      </c>
      <c r="AG90" s="8">
        <f t="shared" si="42"/>
        <v>5875</v>
      </c>
      <c r="AH90" s="8">
        <f t="shared" si="43"/>
        <v>0</v>
      </c>
      <c r="AI90" s="358">
        <f t="shared" si="44"/>
        <v>4200</v>
      </c>
    </row>
    <row r="91" spans="1:35" x14ac:dyDescent="0.35">
      <c r="A91" s="356">
        <f t="shared" si="45"/>
        <v>89</v>
      </c>
      <c r="B91" s="325" t="s">
        <v>45</v>
      </c>
      <c r="C91" s="325" t="s">
        <v>128</v>
      </c>
      <c r="D91" s="325" t="s">
        <v>137</v>
      </c>
      <c r="E91" s="72">
        <f t="shared" si="38"/>
        <v>1</v>
      </c>
      <c r="F91" s="71">
        <f t="shared" si="34"/>
        <v>6350</v>
      </c>
      <c r="G91" s="325" t="s">
        <v>442</v>
      </c>
      <c r="H91" s="325"/>
      <c r="I91" s="325" t="s">
        <v>443</v>
      </c>
      <c r="J91" s="325"/>
      <c r="K91" s="326"/>
      <c r="L91" s="1" t="s">
        <v>444</v>
      </c>
      <c r="M91" s="69" t="s">
        <v>507</v>
      </c>
      <c r="N91" s="9">
        <v>5170</v>
      </c>
      <c r="O91" s="9">
        <v>5170</v>
      </c>
      <c r="P91" s="9">
        <v>5170</v>
      </c>
      <c r="Q91" s="307">
        <v>5170</v>
      </c>
      <c r="R91" s="9"/>
      <c r="S91" s="9"/>
      <c r="T91" s="9"/>
      <c r="U91" s="9"/>
      <c r="V91" s="9"/>
      <c r="W91" s="9"/>
      <c r="X91" s="9"/>
      <c r="Y91" s="359"/>
      <c r="Z91" s="2">
        <f>MAX(Planif[[#This Row],[Janv planifié]:[Decembre planifié]])</f>
        <v>5170</v>
      </c>
      <c r="AA91" s="364"/>
      <c r="AB91" s="362" t="str">
        <f t="shared" si="39"/>
        <v>MG52518</v>
      </c>
      <c r="AC91" s="1" t="str">
        <f t="shared" si="40"/>
        <v>ANDROYBEKILYANKARANABO NORD</v>
      </c>
      <c r="AD91" s="45" t="str">
        <f t="shared" si="37"/>
        <v>MG52518031</v>
      </c>
      <c r="AE91" s="1" t="str">
        <f t="shared" si="41"/>
        <v>MG52518031PAMUrgence</v>
      </c>
      <c r="AF91" s="1" t="s">
        <v>446</v>
      </c>
      <c r="AG91" s="8">
        <f t="shared" si="42"/>
        <v>5170</v>
      </c>
      <c r="AH91" s="8">
        <f t="shared" si="43"/>
        <v>5170</v>
      </c>
      <c r="AI91" s="358">
        <f t="shared" si="44"/>
        <v>4200</v>
      </c>
    </row>
    <row r="92" spans="1:35" x14ac:dyDescent="0.35">
      <c r="A92" s="356">
        <f t="shared" si="45"/>
        <v>90</v>
      </c>
      <c r="B92" s="325" t="s">
        <v>45</v>
      </c>
      <c r="C92" s="325" t="s">
        <v>128</v>
      </c>
      <c r="D92" s="325" t="s">
        <v>139</v>
      </c>
      <c r="E92" s="72">
        <f t="shared" si="38"/>
        <v>2</v>
      </c>
      <c r="F92" s="71">
        <f t="shared" si="34"/>
        <v>9078.8423992458884</v>
      </c>
      <c r="G92" s="325" t="s">
        <v>452</v>
      </c>
      <c r="H92" s="325" t="s">
        <v>448</v>
      </c>
      <c r="I92" s="325" t="s">
        <v>449</v>
      </c>
      <c r="J92" s="325"/>
      <c r="K92" s="326"/>
      <c r="L92" s="1" t="s">
        <v>444</v>
      </c>
      <c r="M92" s="1" t="s">
        <v>479</v>
      </c>
      <c r="N92" s="9">
        <v>10990</v>
      </c>
      <c r="O92" s="9">
        <v>10990</v>
      </c>
      <c r="P92" s="9">
        <v>10990</v>
      </c>
      <c r="Q92" s="307"/>
      <c r="R92" s="9"/>
      <c r="S92" s="9"/>
      <c r="T92" s="9"/>
      <c r="U92" s="9"/>
      <c r="V92" s="9"/>
      <c r="W92" s="9"/>
      <c r="X92" s="9"/>
      <c r="Y92" s="359"/>
      <c r="Z92" s="2">
        <f>MAX(Planif[[#This Row],[Janv planifié]:[Decembre planifié]])</f>
        <v>10990</v>
      </c>
      <c r="AA92" s="364"/>
      <c r="AB92" s="362" t="str">
        <f t="shared" si="39"/>
        <v>MG52518</v>
      </c>
      <c r="AC92" s="1" t="str">
        <f t="shared" si="40"/>
        <v>ANDROYBEKILYANTSAKOAMARO</v>
      </c>
      <c r="AD92" s="45" t="str">
        <f t="shared" ref="AD92:AD124" si="49">VLOOKUP(AC92,admin_3_2,12,FALSE)</f>
        <v>MG52518070</v>
      </c>
      <c r="AE92" s="1" t="str">
        <f t="shared" si="41"/>
        <v>MG52518070FIDUrgence</v>
      </c>
      <c r="AF92" s="1" t="s">
        <v>446</v>
      </c>
      <c r="AG92" s="8">
        <f t="shared" si="42"/>
        <v>10990</v>
      </c>
      <c r="AH92" s="8">
        <f t="shared" si="43"/>
        <v>0</v>
      </c>
      <c r="AI92" s="358">
        <f t="shared" si="44"/>
        <v>4200</v>
      </c>
    </row>
    <row r="93" spans="1:35" x14ac:dyDescent="0.35">
      <c r="A93" s="356">
        <f t="shared" si="45"/>
        <v>91</v>
      </c>
      <c r="B93" s="325" t="s">
        <v>45</v>
      </c>
      <c r="C93" s="325" t="s">
        <v>128</v>
      </c>
      <c r="D93" s="325" t="s">
        <v>139</v>
      </c>
      <c r="E93" s="72">
        <f t="shared" si="38"/>
        <v>2</v>
      </c>
      <c r="F93" s="71">
        <f t="shared" si="34"/>
        <v>9078.8423992458884</v>
      </c>
      <c r="G93" s="325" t="s">
        <v>442</v>
      </c>
      <c r="H93" s="325"/>
      <c r="I93" s="325" t="s">
        <v>443</v>
      </c>
      <c r="J93" s="325"/>
      <c r="K93" s="326"/>
      <c r="L93" s="1" t="s">
        <v>454</v>
      </c>
      <c r="M93" s="1"/>
      <c r="N93" s="9">
        <v>10990</v>
      </c>
      <c r="O93" s="9">
        <v>10990</v>
      </c>
      <c r="P93" s="9">
        <v>10990</v>
      </c>
      <c r="Q93" s="307">
        <v>10990</v>
      </c>
      <c r="R93" s="9"/>
      <c r="S93" s="9"/>
      <c r="T93" s="9"/>
      <c r="U93" s="9"/>
      <c r="V93" s="9"/>
      <c r="W93" s="9"/>
      <c r="X93" s="9"/>
      <c r="Y93" s="359"/>
      <c r="Z93" s="2">
        <f>MAX(Planif[[#This Row],[Janv planifié]:[Decembre planifié]])</f>
        <v>10990</v>
      </c>
      <c r="AA93" s="364"/>
      <c r="AB93" s="362" t="str">
        <f t="shared" si="39"/>
        <v>MG52518</v>
      </c>
      <c r="AC93" s="1" t="str">
        <f t="shared" si="40"/>
        <v>ANDROYBEKILYANTSAKOAMARO</v>
      </c>
      <c r="AD93" s="45" t="str">
        <f t="shared" ref="AD93" si="50">VLOOKUP(AC93,admin_3_2,12,FALSE)</f>
        <v>MG52518070</v>
      </c>
      <c r="AE93" s="1" t="str">
        <f t="shared" si="41"/>
        <v>MG52518070PAMUrgence</v>
      </c>
      <c r="AF93" s="1" t="s">
        <v>446</v>
      </c>
      <c r="AG93" s="8">
        <f t="shared" si="42"/>
        <v>10990</v>
      </c>
      <c r="AH93" s="8">
        <f t="shared" si="43"/>
        <v>10990</v>
      </c>
      <c r="AI93" s="358">
        <f t="shared" si="44"/>
        <v>4200</v>
      </c>
    </row>
    <row r="94" spans="1:35" x14ac:dyDescent="0.35">
      <c r="A94" s="356">
        <f t="shared" si="45"/>
        <v>92</v>
      </c>
      <c r="B94" s="325" t="s">
        <v>45</v>
      </c>
      <c r="C94" s="325" t="s">
        <v>128</v>
      </c>
      <c r="D94" s="325" t="s">
        <v>128</v>
      </c>
      <c r="E94" s="72">
        <f t="shared" si="38"/>
        <v>2</v>
      </c>
      <c r="F94" s="71">
        <f t="shared" si="34"/>
        <v>24032.687163359984</v>
      </c>
      <c r="G94" s="325" t="s">
        <v>452</v>
      </c>
      <c r="H94" s="325" t="s">
        <v>448</v>
      </c>
      <c r="I94" s="325" t="s">
        <v>449</v>
      </c>
      <c r="J94" s="325"/>
      <c r="K94" s="326"/>
      <c r="L94" s="1" t="s">
        <v>444</v>
      </c>
      <c r="M94" s="1" t="s">
        <v>478</v>
      </c>
      <c r="N94" s="9">
        <v>25710</v>
      </c>
      <c r="O94" s="9">
        <v>25710</v>
      </c>
      <c r="P94" s="9">
        <v>25710</v>
      </c>
      <c r="Q94" s="307"/>
      <c r="R94" s="9"/>
      <c r="S94" s="9"/>
      <c r="T94" s="9"/>
      <c r="U94" s="9"/>
      <c r="V94" s="9"/>
      <c r="W94" s="9"/>
      <c r="X94" s="9"/>
      <c r="Y94" s="359"/>
      <c r="Z94" s="2">
        <f>MAX(Planif[[#This Row],[Janv planifié]:[Decembre planifié]])</f>
        <v>25710</v>
      </c>
      <c r="AA94" s="364"/>
      <c r="AB94" s="362" t="str">
        <f t="shared" si="39"/>
        <v>MG52518</v>
      </c>
      <c r="AC94" s="1" t="str">
        <f t="shared" si="40"/>
        <v>ANDROYBEKILYBEKILY</v>
      </c>
      <c r="AD94" s="45" t="str">
        <f t="shared" si="49"/>
        <v>MG52518010</v>
      </c>
      <c r="AE94" s="1" t="str">
        <f t="shared" si="41"/>
        <v>MG52518010FIDUrgence</v>
      </c>
      <c r="AF94" s="1" t="s">
        <v>446</v>
      </c>
      <c r="AG94" s="8">
        <f t="shared" si="42"/>
        <v>25710</v>
      </c>
      <c r="AH94" s="8">
        <f t="shared" si="43"/>
        <v>0</v>
      </c>
      <c r="AI94" s="358">
        <f t="shared" si="44"/>
        <v>4200</v>
      </c>
    </row>
    <row r="95" spans="1:35" x14ac:dyDescent="0.35">
      <c r="A95" s="356">
        <f t="shared" si="45"/>
        <v>93</v>
      </c>
      <c r="B95" s="325" t="s">
        <v>45</v>
      </c>
      <c r="C95" s="325" t="s">
        <v>128</v>
      </c>
      <c r="D95" s="325" t="s">
        <v>128</v>
      </c>
      <c r="E95" s="72">
        <f t="shared" si="38"/>
        <v>2</v>
      </c>
      <c r="F95" s="71">
        <f t="shared" si="34"/>
        <v>24032.687163359984</v>
      </c>
      <c r="G95" s="325" t="s">
        <v>442</v>
      </c>
      <c r="H95" s="325"/>
      <c r="I95" s="325" t="s">
        <v>443</v>
      </c>
      <c r="J95" s="325"/>
      <c r="K95" s="326"/>
      <c r="L95" s="1" t="s">
        <v>454</v>
      </c>
      <c r="M95" s="1"/>
      <c r="N95" s="9">
        <v>25710</v>
      </c>
      <c r="O95" s="9">
        <v>25710</v>
      </c>
      <c r="P95" s="9">
        <v>25710</v>
      </c>
      <c r="Q95" s="307">
        <v>25710</v>
      </c>
      <c r="R95" s="9"/>
      <c r="S95" s="9"/>
      <c r="T95" s="9"/>
      <c r="U95" s="9"/>
      <c r="V95" s="9"/>
      <c r="W95" s="9"/>
      <c r="X95" s="9"/>
      <c r="Y95" s="359"/>
      <c r="Z95" s="2">
        <f>MAX(Planif[[#This Row],[Janv planifié]:[Decembre planifié]])</f>
        <v>25710</v>
      </c>
      <c r="AA95" s="364"/>
      <c r="AB95" s="362" t="str">
        <f t="shared" si="39"/>
        <v>MG52518</v>
      </c>
      <c r="AC95" s="1" t="str">
        <f t="shared" si="40"/>
        <v>ANDROYBEKILYBEKILY</v>
      </c>
      <c r="AD95" s="45" t="str">
        <f t="shared" ref="AD95" si="51">VLOOKUP(AC95,admin_3_2,12,FALSE)</f>
        <v>MG52518010</v>
      </c>
      <c r="AE95" s="1" t="str">
        <f t="shared" si="41"/>
        <v>MG52518010PAMUrgence</v>
      </c>
      <c r="AF95" s="1" t="s">
        <v>446</v>
      </c>
      <c r="AG95" s="8">
        <f t="shared" si="42"/>
        <v>25710</v>
      </c>
      <c r="AH95" s="8">
        <f t="shared" si="43"/>
        <v>25710</v>
      </c>
      <c r="AI95" s="358">
        <f t="shared" si="44"/>
        <v>4200</v>
      </c>
    </row>
    <row r="96" spans="1:35" x14ac:dyDescent="0.35">
      <c r="A96" s="356">
        <f t="shared" si="45"/>
        <v>94</v>
      </c>
      <c r="B96" s="325" t="s">
        <v>45</v>
      </c>
      <c r="C96" s="325" t="s">
        <v>128</v>
      </c>
      <c r="D96" s="325" t="s">
        <v>142</v>
      </c>
      <c r="E96" s="72">
        <f t="shared" si="38"/>
        <v>2</v>
      </c>
      <c r="F96" s="71">
        <f t="shared" si="34"/>
        <v>31308</v>
      </c>
      <c r="G96" s="325" t="s">
        <v>442</v>
      </c>
      <c r="H96" s="325"/>
      <c r="I96" s="325" t="s">
        <v>449</v>
      </c>
      <c r="J96" s="325"/>
      <c r="K96" s="326"/>
      <c r="L96" s="1" t="s">
        <v>444</v>
      </c>
      <c r="M96" s="1"/>
      <c r="N96" s="9">
        <v>15090</v>
      </c>
      <c r="O96" s="9">
        <v>15090</v>
      </c>
      <c r="P96" s="9">
        <v>15090</v>
      </c>
      <c r="Q96" s="307">
        <v>15090</v>
      </c>
      <c r="R96" s="9"/>
      <c r="S96" s="9"/>
      <c r="T96" s="9"/>
      <c r="U96" s="9"/>
      <c r="V96" s="9"/>
      <c r="W96" s="9"/>
      <c r="X96" s="9"/>
      <c r="Y96" s="359"/>
      <c r="Z96" s="2">
        <f>MAX(Planif[[#This Row],[Janv planifié]:[Decembre planifié]])</f>
        <v>15090</v>
      </c>
      <c r="AA96" s="364"/>
      <c r="AB96" s="362" t="str">
        <f t="shared" si="39"/>
        <v>MG52518</v>
      </c>
      <c r="AC96" s="1" t="str">
        <f t="shared" si="40"/>
        <v>ANDROYBEKILYBEKITRO</v>
      </c>
      <c r="AD96" s="45" t="str">
        <f t="shared" si="49"/>
        <v>MG52518230</v>
      </c>
      <c r="AE96" s="1" t="str">
        <f t="shared" si="41"/>
        <v>MG52518230PAMUrgence</v>
      </c>
      <c r="AF96" s="1" t="s">
        <v>446</v>
      </c>
      <c r="AG96" s="8">
        <f t="shared" si="42"/>
        <v>15090</v>
      </c>
      <c r="AH96" s="8">
        <f t="shared" si="43"/>
        <v>15090</v>
      </c>
      <c r="AI96" s="358">
        <f t="shared" si="44"/>
        <v>4200</v>
      </c>
    </row>
    <row r="97" spans="1:35" x14ac:dyDescent="0.35">
      <c r="A97" s="356">
        <f t="shared" si="45"/>
        <v>95</v>
      </c>
      <c r="B97" s="325" t="s">
        <v>45</v>
      </c>
      <c r="C97" s="325" t="s">
        <v>128</v>
      </c>
      <c r="D97" s="325" t="s">
        <v>142</v>
      </c>
      <c r="E97" s="72">
        <f t="shared" si="38"/>
        <v>2</v>
      </c>
      <c r="F97" s="71">
        <f t="shared" si="34"/>
        <v>31308</v>
      </c>
      <c r="G97" s="325" t="s">
        <v>486</v>
      </c>
      <c r="H97" s="325" t="s">
        <v>487</v>
      </c>
      <c r="I97" s="325" t="s">
        <v>449</v>
      </c>
      <c r="J97" s="325"/>
      <c r="K97" s="326"/>
      <c r="L97" s="1" t="s">
        <v>474</v>
      </c>
      <c r="M97" s="28" t="s">
        <v>489</v>
      </c>
      <c r="N97" s="9">
        <f>1000*5</f>
        <v>5000</v>
      </c>
      <c r="O97" s="9">
        <f t="shared" ref="O97:Q97" si="52">1000*5</f>
        <v>5000</v>
      </c>
      <c r="P97" s="9">
        <f t="shared" si="52"/>
        <v>5000</v>
      </c>
      <c r="Q97" s="307">
        <f t="shared" si="52"/>
        <v>5000</v>
      </c>
      <c r="R97" s="9"/>
      <c r="S97" s="9"/>
      <c r="T97" s="9"/>
      <c r="U97" s="9"/>
      <c r="V97" s="9"/>
      <c r="W97" s="9"/>
      <c r="X97" s="9"/>
      <c r="Y97" s="359"/>
      <c r="Z97" s="2">
        <f>MAX(Planif[[#This Row],[Janv planifié]:[Decembre planifié]])</f>
        <v>5000</v>
      </c>
      <c r="AA97" s="364"/>
      <c r="AB97" s="362" t="str">
        <f t="shared" si="39"/>
        <v>MG52518</v>
      </c>
      <c r="AC97" s="1" t="str">
        <f t="shared" si="40"/>
        <v>ANDROYBEKILYBEKITRO</v>
      </c>
      <c r="AD97" s="45" t="str">
        <f t="shared" ref="AD97" si="53">VLOOKUP(AC97,admin_3_2,12,FALSE)</f>
        <v>MG52518230</v>
      </c>
      <c r="AE97" s="1" t="str">
        <f t="shared" si="41"/>
        <v>MG52518230autreongUrgence</v>
      </c>
      <c r="AF97" s="1" t="s">
        <v>446</v>
      </c>
      <c r="AG97" s="8">
        <f t="shared" si="42"/>
        <v>5000</v>
      </c>
      <c r="AH97" s="8">
        <f t="shared" si="43"/>
        <v>5000</v>
      </c>
      <c r="AI97" s="358">
        <f t="shared" si="44"/>
        <v>4200</v>
      </c>
    </row>
    <row r="98" spans="1:35" x14ac:dyDescent="0.35">
      <c r="A98" s="356">
        <f t="shared" si="45"/>
        <v>96</v>
      </c>
      <c r="B98" s="325" t="s">
        <v>45</v>
      </c>
      <c r="C98" s="325" t="s">
        <v>128</v>
      </c>
      <c r="D98" s="325" t="s">
        <v>144</v>
      </c>
      <c r="E98" s="72">
        <f t="shared" si="38"/>
        <v>2</v>
      </c>
      <c r="F98" s="71">
        <f t="shared" si="34"/>
        <v>19353.895597922965</v>
      </c>
      <c r="G98" s="325" t="s">
        <v>452</v>
      </c>
      <c r="H98" s="325" t="s">
        <v>448</v>
      </c>
      <c r="I98" s="325" t="s">
        <v>449</v>
      </c>
      <c r="J98" s="325"/>
      <c r="K98" s="326"/>
      <c r="L98" s="1" t="s">
        <v>444</v>
      </c>
      <c r="M98" s="1" t="s">
        <v>478</v>
      </c>
      <c r="N98" s="9">
        <v>20840</v>
      </c>
      <c r="O98" s="9">
        <v>20840</v>
      </c>
      <c r="P98" s="9">
        <v>20840</v>
      </c>
      <c r="Q98" s="307"/>
      <c r="R98" s="9"/>
      <c r="S98" s="9"/>
      <c r="T98" s="9"/>
      <c r="U98" s="9"/>
      <c r="V98" s="9"/>
      <c r="W98" s="9"/>
      <c r="X98" s="9"/>
      <c r="Y98" s="359"/>
      <c r="Z98" s="2">
        <f>MAX(Planif[[#This Row],[Janv planifié]:[Decembre planifié]])</f>
        <v>20840</v>
      </c>
      <c r="AA98" s="364"/>
      <c r="AB98" s="362" t="str">
        <f t="shared" si="39"/>
        <v>MG52518</v>
      </c>
      <c r="AC98" s="1" t="str">
        <f t="shared" si="40"/>
        <v>ANDROYBEKILYBELINDO MAHASOA</v>
      </c>
      <c r="AD98" s="45" t="str">
        <f t="shared" si="49"/>
        <v>MG52518170</v>
      </c>
      <c r="AE98" s="1" t="str">
        <f t="shared" si="41"/>
        <v>MG52518170FIDUrgence</v>
      </c>
      <c r="AF98" s="1" t="s">
        <v>446</v>
      </c>
      <c r="AG98" s="8">
        <f t="shared" si="42"/>
        <v>20840</v>
      </c>
      <c r="AH98" s="8">
        <f t="shared" si="43"/>
        <v>0</v>
      </c>
      <c r="AI98" s="358">
        <f t="shared" si="44"/>
        <v>4200</v>
      </c>
    </row>
    <row r="99" spans="1:35" x14ac:dyDescent="0.35">
      <c r="A99" s="356">
        <f t="shared" si="45"/>
        <v>97</v>
      </c>
      <c r="B99" s="325" t="s">
        <v>45</v>
      </c>
      <c r="C99" s="325" t="s">
        <v>128</v>
      </c>
      <c r="D99" s="325" t="s">
        <v>144</v>
      </c>
      <c r="E99" s="72">
        <f t="shared" si="38"/>
        <v>2</v>
      </c>
      <c r="F99" s="71">
        <f t="shared" si="34"/>
        <v>19353.895597922965</v>
      </c>
      <c r="G99" s="325" t="s">
        <v>442</v>
      </c>
      <c r="H99" s="325"/>
      <c r="I99" s="325" t="s">
        <v>443</v>
      </c>
      <c r="J99" s="325"/>
      <c r="K99" s="326"/>
      <c r="L99" s="1" t="s">
        <v>454</v>
      </c>
      <c r="M99" s="1"/>
      <c r="N99" s="9">
        <v>20840</v>
      </c>
      <c r="O99" s="9">
        <v>20840</v>
      </c>
      <c r="P99" s="9">
        <v>20840</v>
      </c>
      <c r="Q99" s="307">
        <v>20840</v>
      </c>
      <c r="R99" s="9"/>
      <c r="S99" s="9"/>
      <c r="T99" s="9"/>
      <c r="U99" s="9"/>
      <c r="V99" s="9"/>
      <c r="W99" s="9"/>
      <c r="X99" s="9"/>
      <c r="Y99" s="359"/>
      <c r="Z99" s="2">
        <f>MAX(Planif[[#This Row],[Janv planifié]:[Decembre planifié]])</f>
        <v>20840</v>
      </c>
      <c r="AA99" s="364"/>
      <c r="AB99" s="362" t="str">
        <f t="shared" si="39"/>
        <v>MG52518</v>
      </c>
      <c r="AC99" s="1" t="str">
        <f t="shared" ref="AC99:AC130" si="54">B99&amp;C99&amp;D99</f>
        <v>ANDROYBEKILYBELINDO MAHASOA</v>
      </c>
      <c r="AD99" s="45" t="str">
        <f t="shared" ref="AD99" si="55">VLOOKUP(AC99,admin_3_2,12,FALSE)</f>
        <v>MG52518170</v>
      </c>
      <c r="AE99" s="1" t="str">
        <f t="shared" ref="AE99:AE130" si="56">IF(G99="FID",AD99&amp;G99&amp;AF99,IF(G99="PAM",AD99&amp;G99&amp;AF99,IF(G99="CRS",AD99&amp;G99&amp;AF99,AD99&amp;"autreong"&amp;AF99)))</f>
        <v>MG52518170PAMUrgence</v>
      </c>
      <c r="AF99" s="1" t="s">
        <v>446</v>
      </c>
      <c r="AG99" s="8">
        <f t="shared" si="42"/>
        <v>20840</v>
      </c>
      <c r="AH99" s="8">
        <f t="shared" si="43"/>
        <v>20840</v>
      </c>
      <c r="AI99" s="358">
        <f t="shared" si="44"/>
        <v>4200</v>
      </c>
    </row>
    <row r="100" spans="1:35" x14ac:dyDescent="0.35">
      <c r="A100" s="356">
        <f t="shared" si="45"/>
        <v>98</v>
      </c>
      <c r="B100" s="325" t="s">
        <v>45</v>
      </c>
      <c r="C100" s="325" t="s">
        <v>128</v>
      </c>
      <c r="D100" s="325" t="s">
        <v>146</v>
      </c>
      <c r="E100" s="72">
        <f t="shared" si="38"/>
        <v>2</v>
      </c>
      <c r="F100" s="71">
        <f t="shared" si="34"/>
        <v>26213.920036078285</v>
      </c>
      <c r="G100" s="325" t="s">
        <v>452</v>
      </c>
      <c r="H100" s="325" t="s">
        <v>448</v>
      </c>
      <c r="I100" s="325" t="s">
        <v>449</v>
      </c>
      <c r="J100" s="325"/>
      <c r="K100" s="326"/>
      <c r="L100" s="1" t="s">
        <v>444</v>
      </c>
      <c r="M100" s="1" t="s">
        <v>479</v>
      </c>
      <c r="N100" s="9">
        <v>27770</v>
      </c>
      <c r="O100" s="9">
        <v>27770</v>
      </c>
      <c r="P100" s="9">
        <v>27770</v>
      </c>
      <c r="Q100" s="307"/>
      <c r="R100" s="9"/>
      <c r="S100" s="9"/>
      <c r="T100" s="9"/>
      <c r="U100" s="9"/>
      <c r="V100" s="9"/>
      <c r="W100" s="9"/>
      <c r="X100" s="9"/>
      <c r="Y100" s="359"/>
      <c r="Z100" s="2">
        <f>MAX(Planif[[#This Row],[Janv planifié]:[Decembre planifié]])</f>
        <v>27770</v>
      </c>
      <c r="AA100" s="364"/>
      <c r="AB100" s="362" t="str">
        <f t="shared" si="39"/>
        <v>MG52518</v>
      </c>
      <c r="AC100" s="1" t="str">
        <f t="shared" si="54"/>
        <v>ANDROYBEKILYBERAKETA</v>
      </c>
      <c r="AD100" s="45" t="str">
        <f t="shared" si="49"/>
        <v>MG52518251</v>
      </c>
      <c r="AE100" s="1" t="str">
        <f t="shared" si="56"/>
        <v>MG52518251FIDUrgence</v>
      </c>
      <c r="AF100" s="1" t="s">
        <v>446</v>
      </c>
      <c r="AG100" s="8">
        <f t="shared" si="42"/>
        <v>27770</v>
      </c>
      <c r="AH100" s="8">
        <f t="shared" si="43"/>
        <v>0</v>
      </c>
      <c r="AI100" s="358">
        <f t="shared" si="44"/>
        <v>4200</v>
      </c>
    </row>
    <row r="101" spans="1:35" x14ac:dyDescent="0.35">
      <c r="A101" s="356">
        <f t="shared" si="45"/>
        <v>99</v>
      </c>
      <c r="B101" s="325" t="s">
        <v>45</v>
      </c>
      <c r="C101" s="325" t="s">
        <v>128</v>
      </c>
      <c r="D101" s="325" t="s">
        <v>146</v>
      </c>
      <c r="E101" s="72">
        <f t="shared" si="38"/>
        <v>2</v>
      </c>
      <c r="F101" s="71">
        <f t="shared" si="34"/>
        <v>26213.920036078285</v>
      </c>
      <c r="G101" s="325" t="s">
        <v>442</v>
      </c>
      <c r="H101" s="325"/>
      <c r="I101" s="325" t="s">
        <v>443</v>
      </c>
      <c r="J101" s="325"/>
      <c r="K101" s="326"/>
      <c r="L101" s="1" t="s">
        <v>454</v>
      </c>
      <c r="M101" s="1"/>
      <c r="N101" s="9">
        <v>27770</v>
      </c>
      <c r="O101" s="9">
        <v>27770</v>
      </c>
      <c r="P101" s="9">
        <v>27770</v>
      </c>
      <c r="Q101" s="307">
        <v>27770</v>
      </c>
      <c r="R101" s="9"/>
      <c r="S101" s="9"/>
      <c r="T101" s="9"/>
      <c r="U101" s="9"/>
      <c r="V101" s="9"/>
      <c r="W101" s="9"/>
      <c r="X101" s="9"/>
      <c r="Y101" s="359"/>
      <c r="Z101" s="2">
        <f>MAX(Planif[[#This Row],[Janv planifié]:[Decembre planifié]])</f>
        <v>27770</v>
      </c>
      <c r="AA101" s="364"/>
      <c r="AB101" s="362" t="str">
        <f t="shared" si="39"/>
        <v>MG52518</v>
      </c>
      <c r="AC101" s="1" t="str">
        <f t="shared" si="54"/>
        <v>ANDROYBEKILYBERAKETA</v>
      </c>
      <c r="AD101" s="45" t="str">
        <f t="shared" ref="AD101" si="57">VLOOKUP(AC101,admin_3_2,12,FALSE)</f>
        <v>MG52518251</v>
      </c>
      <c r="AE101" s="1" t="str">
        <f t="shared" si="56"/>
        <v>MG52518251PAMUrgence</v>
      </c>
      <c r="AF101" s="1" t="s">
        <v>446</v>
      </c>
      <c r="AG101" s="8">
        <f t="shared" si="42"/>
        <v>27770</v>
      </c>
      <c r="AH101" s="8">
        <f t="shared" si="43"/>
        <v>27770</v>
      </c>
      <c r="AI101" s="358">
        <f t="shared" si="44"/>
        <v>4200</v>
      </c>
    </row>
    <row r="102" spans="1:35" x14ac:dyDescent="0.35">
      <c r="A102" s="356">
        <f t="shared" si="45"/>
        <v>100</v>
      </c>
      <c r="B102" s="325" t="s">
        <v>45</v>
      </c>
      <c r="C102" s="325" t="s">
        <v>128</v>
      </c>
      <c r="D102" s="325" t="s">
        <v>148</v>
      </c>
      <c r="E102" s="72">
        <f t="shared" si="38"/>
        <v>2</v>
      </c>
      <c r="F102" s="71">
        <f t="shared" si="34"/>
        <v>4007.0986608564858</v>
      </c>
      <c r="G102" s="325" t="s">
        <v>452</v>
      </c>
      <c r="H102" s="325" t="s">
        <v>448</v>
      </c>
      <c r="I102" s="325" t="s">
        <v>449</v>
      </c>
      <c r="J102" s="325"/>
      <c r="K102" s="326"/>
      <c r="L102" s="1" t="s">
        <v>444</v>
      </c>
      <c r="M102" s="1" t="s">
        <v>479</v>
      </c>
      <c r="N102" s="9">
        <v>4280</v>
      </c>
      <c r="O102" s="9">
        <v>4280</v>
      </c>
      <c r="P102" s="9">
        <v>4280</v>
      </c>
      <c r="Q102" s="307"/>
      <c r="R102" s="9"/>
      <c r="S102" s="9"/>
      <c r="T102" s="9"/>
      <c r="U102" s="9"/>
      <c r="V102" s="9"/>
      <c r="W102" s="9"/>
      <c r="X102" s="9"/>
      <c r="Y102" s="359"/>
      <c r="Z102" s="2">
        <f>MAX(Planif[[#This Row],[Janv planifié]:[Decembre planifié]])</f>
        <v>4280</v>
      </c>
      <c r="AA102" s="364"/>
      <c r="AB102" s="362" t="str">
        <f t="shared" si="39"/>
        <v>MG52518</v>
      </c>
      <c r="AC102" s="1" t="str">
        <f t="shared" si="54"/>
        <v>ANDROYBEKILYBESAKOA</v>
      </c>
      <c r="AD102" s="45" t="str">
        <f t="shared" si="49"/>
        <v>MG52518032</v>
      </c>
      <c r="AE102" s="1" t="str">
        <f t="shared" si="56"/>
        <v>MG52518032FIDUrgence</v>
      </c>
      <c r="AF102" s="1" t="s">
        <v>446</v>
      </c>
      <c r="AG102" s="8">
        <f t="shared" si="42"/>
        <v>4280</v>
      </c>
      <c r="AH102" s="8">
        <f t="shared" si="43"/>
        <v>0</v>
      </c>
      <c r="AI102" s="358">
        <f t="shared" si="44"/>
        <v>4200</v>
      </c>
    </row>
    <row r="103" spans="1:35" x14ac:dyDescent="0.35">
      <c r="A103" s="356">
        <f t="shared" si="45"/>
        <v>101</v>
      </c>
      <c r="B103" s="325" t="s">
        <v>45</v>
      </c>
      <c r="C103" s="325" t="s">
        <v>128</v>
      </c>
      <c r="D103" s="325" t="s">
        <v>148</v>
      </c>
      <c r="E103" s="72">
        <f t="shared" si="38"/>
        <v>2</v>
      </c>
      <c r="F103" s="71">
        <f t="shared" si="34"/>
        <v>4007.0986608564858</v>
      </c>
      <c r="G103" s="325" t="s">
        <v>442</v>
      </c>
      <c r="H103" s="325"/>
      <c r="I103" s="325" t="s">
        <v>443</v>
      </c>
      <c r="J103" s="325"/>
      <c r="K103" s="326"/>
      <c r="L103" s="1" t="s">
        <v>454</v>
      </c>
      <c r="M103" s="1"/>
      <c r="N103" s="9">
        <v>4280</v>
      </c>
      <c r="O103" s="9">
        <v>4280</v>
      </c>
      <c r="P103" s="9">
        <v>4280</v>
      </c>
      <c r="Q103" s="307">
        <v>4280</v>
      </c>
      <c r="R103" s="9"/>
      <c r="S103" s="9"/>
      <c r="T103" s="9"/>
      <c r="U103" s="9"/>
      <c r="V103" s="9"/>
      <c r="W103" s="9"/>
      <c r="X103" s="9"/>
      <c r="Y103" s="359"/>
      <c r="Z103" s="2">
        <f>MAX(Planif[[#This Row],[Janv planifié]:[Decembre planifié]])</f>
        <v>4280</v>
      </c>
      <c r="AA103" s="364"/>
      <c r="AB103" s="362" t="str">
        <f t="shared" si="39"/>
        <v>MG52518</v>
      </c>
      <c r="AC103" s="1" t="str">
        <f t="shared" si="54"/>
        <v>ANDROYBEKILYBESAKOA</v>
      </c>
      <c r="AD103" s="45" t="str">
        <f t="shared" ref="AD103" si="58">VLOOKUP(AC103,admin_3_2,12,FALSE)</f>
        <v>MG52518032</v>
      </c>
      <c r="AE103" s="1" t="str">
        <f t="shared" si="56"/>
        <v>MG52518032PAMUrgence</v>
      </c>
      <c r="AF103" s="1" t="s">
        <v>446</v>
      </c>
      <c r="AG103" s="8">
        <f t="shared" si="42"/>
        <v>4280</v>
      </c>
      <c r="AH103" s="8">
        <f t="shared" si="43"/>
        <v>4280</v>
      </c>
      <c r="AI103" s="358">
        <f t="shared" si="44"/>
        <v>4200</v>
      </c>
    </row>
    <row r="104" spans="1:35" x14ac:dyDescent="0.35">
      <c r="A104" s="356">
        <f t="shared" si="45"/>
        <v>102</v>
      </c>
      <c r="B104" s="325" t="s">
        <v>45</v>
      </c>
      <c r="C104" s="325" t="s">
        <v>128</v>
      </c>
      <c r="D104" s="325" t="s">
        <v>150</v>
      </c>
      <c r="E104" s="72">
        <f t="shared" si="38"/>
        <v>1</v>
      </c>
      <c r="F104" s="71">
        <f t="shared" si="34"/>
        <v>8560</v>
      </c>
      <c r="G104" s="325" t="s">
        <v>442</v>
      </c>
      <c r="H104" s="325"/>
      <c r="I104" s="325" t="s">
        <v>443</v>
      </c>
      <c r="J104" s="325"/>
      <c r="K104" s="326"/>
      <c r="L104" s="1" t="s">
        <v>444</v>
      </c>
      <c r="M104" s="1" t="s">
        <v>508</v>
      </c>
      <c r="N104" s="9">
        <v>8300</v>
      </c>
      <c r="O104" s="9">
        <v>8300</v>
      </c>
      <c r="P104" s="9">
        <v>8300</v>
      </c>
      <c r="Q104" s="307">
        <v>8300</v>
      </c>
      <c r="R104" s="9"/>
      <c r="S104" s="9"/>
      <c r="T104" s="9"/>
      <c r="U104" s="9"/>
      <c r="V104" s="9"/>
      <c r="W104" s="9"/>
      <c r="X104" s="9"/>
      <c r="Y104" s="359"/>
      <c r="Z104" s="2">
        <f>MAX(Planif[[#This Row],[Janv planifié]:[Decembre planifié]])</f>
        <v>8300</v>
      </c>
      <c r="AA104" s="364"/>
      <c r="AB104" s="362" t="str">
        <f t="shared" si="39"/>
        <v>MG52518</v>
      </c>
      <c r="AC104" s="1" t="str">
        <f t="shared" si="54"/>
        <v>ANDROYBEKILYBETEZA</v>
      </c>
      <c r="AD104" s="45" t="str">
        <f t="shared" si="49"/>
        <v>MG52518190</v>
      </c>
      <c r="AE104" s="1" t="str">
        <f t="shared" si="56"/>
        <v>MG52518190PAMUrgence</v>
      </c>
      <c r="AF104" s="1" t="s">
        <v>446</v>
      </c>
      <c r="AG104" s="8">
        <f t="shared" si="42"/>
        <v>8300</v>
      </c>
      <c r="AH104" s="8">
        <f t="shared" si="43"/>
        <v>8300</v>
      </c>
      <c r="AI104" s="358">
        <f t="shared" si="44"/>
        <v>4200</v>
      </c>
    </row>
    <row r="105" spans="1:35" x14ac:dyDescent="0.35">
      <c r="A105" s="356">
        <f t="shared" si="45"/>
        <v>103</v>
      </c>
      <c r="B105" s="325" t="s">
        <v>45</v>
      </c>
      <c r="C105" s="325" t="s">
        <v>128</v>
      </c>
      <c r="D105" s="325" t="s">
        <v>152</v>
      </c>
      <c r="E105" s="72">
        <f t="shared" si="38"/>
        <v>2</v>
      </c>
      <c r="F105" s="71">
        <f t="shared" si="34"/>
        <v>9284.0377602917688</v>
      </c>
      <c r="G105" s="325" t="s">
        <v>452</v>
      </c>
      <c r="H105" s="325" t="s">
        <v>448</v>
      </c>
      <c r="I105" s="325" t="s">
        <v>449</v>
      </c>
      <c r="J105" s="325"/>
      <c r="K105" s="326"/>
      <c r="L105" s="1" t="s">
        <v>444</v>
      </c>
      <c r="M105" s="1" t="s">
        <v>478</v>
      </c>
      <c r="N105" s="120">
        <f t="shared" ref="N105:P105" si="59">733*5</f>
        <v>3665</v>
      </c>
      <c r="O105" s="120">
        <f t="shared" si="59"/>
        <v>3665</v>
      </c>
      <c r="P105" s="120">
        <f t="shared" si="59"/>
        <v>3665</v>
      </c>
      <c r="Q105" s="308"/>
      <c r="R105" s="120"/>
      <c r="S105" s="120"/>
      <c r="T105" s="120"/>
      <c r="U105" s="120"/>
      <c r="V105" s="120"/>
      <c r="W105" s="120"/>
      <c r="X105" s="120"/>
      <c r="Y105" s="359"/>
      <c r="Z105" s="2">
        <f>MAX(Planif[[#This Row],[Janv planifié]:[Decembre planifié]])</f>
        <v>3665</v>
      </c>
      <c r="AA105" s="364"/>
      <c r="AB105" s="362" t="str">
        <f t="shared" si="39"/>
        <v>MG52518</v>
      </c>
      <c r="AC105" s="1" t="str">
        <f t="shared" si="54"/>
        <v>ANDROYBEKILYBEVITIKY</v>
      </c>
      <c r="AD105" s="45" t="str">
        <f t="shared" si="49"/>
        <v>MG52518270</v>
      </c>
      <c r="AE105" s="1" t="str">
        <f t="shared" si="56"/>
        <v>MG52518270FIDUrgence</v>
      </c>
      <c r="AF105" s="1" t="s">
        <v>446</v>
      </c>
      <c r="AG105" s="8">
        <f t="shared" si="42"/>
        <v>3665</v>
      </c>
      <c r="AH105" s="8">
        <f t="shared" si="43"/>
        <v>0</v>
      </c>
      <c r="AI105" s="358">
        <f t="shared" si="44"/>
        <v>4200</v>
      </c>
    </row>
    <row r="106" spans="1:35" x14ac:dyDescent="0.35">
      <c r="A106" s="356">
        <f t="shared" si="45"/>
        <v>104</v>
      </c>
      <c r="B106" s="325" t="s">
        <v>45</v>
      </c>
      <c r="C106" s="325" t="s">
        <v>128</v>
      </c>
      <c r="D106" s="325" t="s">
        <v>152</v>
      </c>
      <c r="E106" s="72">
        <f t="shared" si="38"/>
        <v>2</v>
      </c>
      <c r="F106" s="71">
        <f t="shared" si="34"/>
        <v>9284.0377602917688</v>
      </c>
      <c r="G106" s="325" t="s">
        <v>442</v>
      </c>
      <c r="H106" s="325"/>
      <c r="I106" s="325" t="s">
        <v>449</v>
      </c>
      <c r="J106" s="325"/>
      <c r="K106" s="326"/>
      <c r="L106" s="1" t="s">
        <v>444</v>
      </c>
      <c r="M106" s="69" t="s">
        <v>509</v>
      </c>
      <c r="N106" s="9">
        <v>8910</v>
      </c>
      <c r="O106" s="9">
        <v>8910</v>
      </c>
      <c r="P106" s="9">
        <v>8910</v>
      </c>
      <c r="Q106" s="307">
        <v>8910</v>
      </c>
      <c r="R106" s="9"/>
      <c r="S106" s="9"/>
      <c r="T106" s="9"/>
      <c r="U106" s="9"/>
      <c r="V106" s="9"/>
      <c r="W106" s="9"/>
      <c r="X106" s="9"/>
      <c r="Y106" s="359"/>
      <c r="Z106" s="2">
        <f>MAX(Planif[[#This Row],[Janv planifié]:[Decembre planifié]])</f>
        <v>8910</v>
      </c>
      <c r="AA106" s="364"/>
      <c r="AB106" s="362" t="str">
        <f t="shared" si="39"/>
        <v>MG52518</v>
      </c>
      <c r="AC106" s="1" t="str">
        <f t="shared" si="54"/>
        <v>ANDROYBEKILYBEVITIKY</v>
      </c>
      <c r="AD106" s="45" t="str">
        <f t="shared" si="49"/>
        <v>MG52518270</v>
      </c>
      <c r="AE106" s="1" t="str">
        <f t="shared" si="56"/>
        <v>MG52518270PAMUrgence</v>
      </c>
      <c r="AF106" s="1" t="s">
        <v>446</v>
      </c>
      <c r="AG106" s="8">
        <f t="shared" si="42"/>
        <v>8910</v>
      </c>
      <c r="AH106" s="8">
        <f t="shared" si="43"/>
        <v>8910</v>
      </c>
      <c r="AI106" s="358">
        <f t="shared" si="44"/>
        <v>4200</v>
      </c>
    </row>
    <row r="107" spans="1:35" x14ac:dyDescent="0.35">
      <c r="A107" s="356">
        <f t="shared" si="45"/>
        <v>105</v>
      </c>
      <c r="B107" s="325" t="s">
        <v>45</v>
      </c>
      <c r="C107" s="325" t="s">
        <v>128</v>
      </c>
      <c r="D107" s="325" t="s">
        <v>152</v>
      </c>
      <c r="E107" s="72">
        <f t="shared" si="38"/>
        <v>2</v>
      </c>
      <c r="F107" s="71">
        <f t="shared" si="34"/>
        <v>9284.0377602917688</v>
      </c>
      <c r="G107" s="325" t="s">
        <v>486</v>
      </c>
      <c r="H107" s="325" t="s">
        <v>487</v>
      </c>
      <c r="I107" s="325" t="s">
        <v>449</v>
      </c>
      <c r="J107" s="325"/>
      <c r="K107" s="326"/>
      <c r="L107" s="1" t="s">
        <v>474</v>
      </c>
      <c r="M107" s="28" t="s">
        <v>489</v>
      </c>
      <c r="N107" s="9">
        <f>1000*5</f>
        <v>5000</v>
      </c>
      <c r="O107" s="9">
        <f t="shared" ref="O107:Q107" si="60">1000*5</f>
        <v>5000</v>
      </c>
      <c r="P107" s="9">
        <f t="shared" si="60"/>
        <v>5000</v>
      </c>
      <c r="Q107" s="307">
        <f t="shared" si="60"/>
        <v>5000</v>
      </c>
      <c r="R107" s="9"/>
      <c r="S107" s="9"/>
      <c r="T107" s="9"/>
      <c r="U107" s="9"/>
      <c r="V107" s="9"/>
      <c r="W107" s="9"/>
      <c r="X107" s="9"/>
      <c r="Y107" s="359"/>
      <c r="Z107" s="2">
        <f>MAX(Planif[[#This Row],[Janv planifié]:[Decembre planifié]])</f>
        <v>5000</v>
      </c>
      <c r="AA107" s="364"/>
      <c r="AB107" s="362" t="str">
        <f t="shared" si="39"/>
        <v>MG52518</v>
      </c>
      <c r="AC107" s="1" t="str">
        <f t="shared" si="54"/>
        <v>ANDROYBEKILYBEVITIKY</v>
      </c>
      <c r="AD107" s="45" t="str">
        <f t="shared" ref="AD107" si="61">VLOOKUP(AC107,admin_3_2,12,FALSE)</f>
        <v>MG52518270</v>
      </c>
      <c r="AE107" s="1" t="str">
        <f t="shared" si="56"/>
        <v>MG52518270autreongUrgence</v>
      </c>
      <c r="AF107" s="1" t="s">
        <v>446</v>
      </c>
      <c r="AG107" s="8">
        <f t="shared" si="42"/>
        <v>5000</v>
      </c>
      <c r="AH107" s="8">
        <f t="shared" si="43"/>
        <v>5000</v>
      </c>
      <c r="AI107" s="358">
        <f t="shared" si="44"/>
        <v>4200</v>
      </c>
    </row>
    <row r="108" spans="1:35" x14ac:dyDescent="0.35">
      <c r="A108" s="356">
        <f t="shared" si="45"/>
        <v>106</v>
      </c>
      <c r="B108" s="325" t="s">
        <v>45</v>
      </c>
      <c r="C108" s="325" t="s">
        <v>128</v>
      </c>
      <c r="D108" s="325" t="s">
        <v>154</v>
      </c>
      <c r="E108" s="72">
        <f t="shared" si="38"/>
        <v>2</v>
      </c>
      <c r="F108" s="71">
        <f t="shared" si="34"/>
        <v>9896.1698720566874</v>
      </c>
      <c r="G108" s="325" t="s">
        <v>452</v>
      </c>
      <c r="H108" s="325" t="s">
        <v>448</v>
      </c>
      <c r="I108" s="325" t="s">
        <v>449</v>
      </c>
      <c r="J108" s="325"/>
      <c r="K108" s="326"/>
      <c r="L108" s="1" t="s">
        <v>444</v>
      </c>
      <c r="M108" s="1" t="s">
        <v>478</v>
      </c>
      <c r="N108" s="9">
        <v>10600</v>
      </c>
      <c r="O108" s="9">
        <v>10600</v>
      </c>
      <c r="P108" s="9">
        <v>10600</v>
      </c>
      <c r="Q108" s="307"/>
      <c r="R108" s="9"/>
      <c r="S108" s="9"/>
      <c r="T108" s="9"/>
      <c r="U108" s="9"/>
      <c r="V108" s="9"/>
      <c r="W108" s="9"/>
      <c r="X108" s="9"/>
      <c r="Y108" s="359"/>
      <c r="Z108" s="2">
        <f>MAX(Planif[[#This Row],[Janv planifié]:[Decembre planifié]])</f>
        <v>10600</v>
      </c>
      <c r="AA108" s="364"/>
      <c r="AB108" s="362" t="str">
        <f t="shared" si="39"/>
        <v>MG52518</v>
      </c>
      <c r="AC108" s="1" t="str">
        <f t="shared" si="54"/>
        <v>ANDROYBEKILYMANAKOMPY</v>
      </c>
      <c r="AD108" s="45" t="str">
        <f t="shared" si="49"/>
        <v>MG52518130</v>
      </c>
      <c r="AE108" s="1" t="str">
        <f t="shared" si="56"/>
        <v>MG52518130FIDUrgence</v>
      </c>
      <c r="AF108" s="1" t="s">
        <v>446</v>
      </c>
      <c r="AG108" s="8">
        <f t="shared" si="42"/>
        <v>10600</v>
      </c>
      <c r="AH108" s="8">
        <f t="shared" si="43"/>
        <v>0</v>
      </c>
      <c r="AI108" s="358">
        <f t="shared" si="44"/>
        <v>4200</v>
      </c>
    </row>
    <row r="109" spans="1:35" x14ac:dyDescent="0.35">
      <c r="A109" s="356">
        <f t="shared" si="45"/>
        <v>107</v>
      </c>
      <c r="B109" s="325" t="s">
        <v>45</v>
      </c>
      <c r="C109" s="325" t="s">
        <v>128</v>
      </c>
      <c r="D109" s="325" t="s">
        <v>154</v>
      </c>
      <c r="E109" s="72">
        <f t="shared" si="38"/>
        <v>2</v>
      </c>
      <c r="F109" s="71">
        <f t="shared" si="34"/>
        <v>9896.1698720566874</v>
      </c>
      <c r="G109" s="325" t="s">
        <v>442</v>
      </c>
      <c r="H109" s="325"/>
      <c r="I109" s="325" t="s">
        <v>443</v>
      </c>
      <c r="J109" s="325"/>
      <c r="K109" s="326"/>
      <c r="L109" s="1" t="s">
        <v>454</v>
      </c>
      <c r="M109" s="1"/>
      <c r="N109" s="9">
        <v>10600</v>
      </c>
      <c r="O109" s="9">
        <v>10600</v>
      </c>
      <c r="P109" s="9">
        <v>10600</v>
      </c>
      <c r="Q109" s="307">
        <v>10600</v>
      </c>
      <c r="R109" s="9"/>
      <c r="S109" s="9"/>
      <c r="T109" s="9"/>
      <c r="U109" s="9"/>
      <c r="V109" s="9"/>
      <c r="W109" s="9"/>
      <c r="X109" s="9"/>
      <c r="Y109" s="359"/>
      <c r="Z109" s="2">
        <f>MAX(Planif[[#This Row],[Janv planifié]:[Decembre planifié]])</f>
        <v>10600</v>
      </c>
      <c r="AA109" s="364"/>
      <c r="AB109" s="362" t="str">
        <f t="shared" si="39"/>
        <v>MG52518</v>
      </c>
      <c r="AC109" s="1" t="str">
        <f t="shared" si="54"/>
        <v>ANDROYBEKILYMANAKOMPY</v>
      </c>
      <c r="AD109" s="45" t="str">
        <f t="shared" ref="AD109" si="62">VLOOKUP(AC109,admin_3_2,12,FALSE)</f>
        <v>MG52518130</v>
      </c>
      <c r="AE109" s="1" t="str">
        <f t="shared" si="56"/>
        <v>MG52518130PAMUrgence</v>
      </c>
      <c r="AF109" s="1" t="s">
        <v>446</v>
      </c>
      <c r="AG109" s="8">
        <f t="shared" si="42"/>
        <v>10600</v>
      </c>
      <c r="AH109" s="8">
        <f t="shared" si="43"/>
        <v>10600</v>
      </c>
      <c r="AI109" s="358">
        <f t="shared" si="44"/>
        <v>4200</v>
      </c>
    </row>
    <row r="110" spans="1:35" x14ac:dyDescent="0.35">
      <c r="A110" s="356">
        <f t="shared" si="45"/>
        <v>108</v>
      </c>
      <c r="B110" s="325" t="s">
        <v>45</v>
      </c>
      <c r="C110" s="325" t="s">
        <v>128</v>
      </c>
      <c r="D110" s="325" t="s">
        <v>156</v>
      </c>
      <c r="E110" s="72">
        <f t="shared" si="38"/>
        <v>1</v>
      </c>
      <c r="F110" s="71">
        <f t="shared" si="34"/>
        <v>11078.39612941047</v>
      </c>
      <c r="G110" s="325" t="s">
        <v>480</v>
      </c>
      <c r="H110" s="325" t="s">
        <v>510</v>
      </c>
      <c r="I110" s="325" t="s">
        <v>449</v>
      </c>
      <c r="J110" s="325"/>
      <c r="K110" s="326"/>
      <c r="L110" s="1" t="s">
        <v>482</v>
      </c>
      <c r="M110" s="1" t="s">
        <v>477</v>
      </c>
      <c r="N110" s="120">
        <v>7500</v>
      </c>
      <c r="O110" s="120">
        <v>7500</v>
      </c>
      <c r="P110" s="9"/>
      <c r="Q110" s="307"/>
      <c r="R110" s="9"/>
      <c r="S110" s="9"/>
      <c r="T110" s="9"/>
      <c r="U110" s="9"/>
      <c r="V110" s="9"/>
      <c r="W110" s="9"/>
      <c r="X110" s="9"/>
      <c r="Y110" s="359"/>
      <c r="Z110" s="2">
        <f>MAX(Planif[[#This Row],[Janv planifié]:[Decembre planifié]])</f>
        <v>7500</v>
      </c>
      <c r="AA110" s="364"/>
      <c r="AB110" s="362" t="str">
        <f t="shared" si="39"/>
        <v>MG52518</v>
      </c>
      <c r="AC110" s="1" t="str">
        <f t="shared" si="54"/>
        <v>ANDROYBEKILYMAROVIRO</v>
      </c>
      <c r="AD110" s="45" t="str">
        <f t="shared" si="49"/>
        <v>MG52518152</v>
      </c>
      <c r="AE110" s="1" t="str">
        <f t="shared" si="56"/>
        <v>MG52518152autreongUrgence</v>
      </c>
      <c r="AF110" s="1" t="s">
        <v>446</v>
      </c>
      <c r="AG110" s="8">
        <f t="shared" si="42"/>
        <v>0</v>
      </c>
      <c r="AH110" s="8">
        <f t="shared" si="43"/>
        <v>0</v>
      </c>
      <c r="AI110" s="358">
        <f t="shared" si="44"/>
        <v>4200</v>
      </c>
    </row>
    <row r="111" spans="1:35" x14ac:dyDescent="0.35">
      <c r="A111" s="356">
        <f t="shared" si="45"/>
        <v>109</v>
      </c>
      <c r="B111" s="325" t="s">
        <v>45</v>
      </c>
      <c r="C111" s="325" t="s">
        <v>128</v>
      </c>
      <c r="D111" s="325" t="s">
        <v>156</v>
      </c>
      <c r="E111" s="72">
        <f t="shared" si="38"/>
        <v>1</v>
      </c>
      <c r="F111" s="71">
        <f t="shared" si="34"/>
        <v>11078.39612941047</v>
      </c>
      <c r="G111" s="325" t="s">
        <v>452</v>
      </c>
      <c r="H111" s="325" t="s">
        <v>448</v>
      </c>
      <c r="I111" s="325" t="s">
        <v>449</v>
      </c>
      <c r="J111" s="325"/>
      <c r="K111" s="326"/>
      <c r="L111" s="1" t="s">
        <v>444</v>
      </c>
      <c r="M111" s="1" t="s">
        <v>511</v>
      </c>
      <c r="N111" s="9">
        <v>11800</v>
      </c>
      <c r="O111" s="9">
        <v>11800</v>
      </c>
      <c r="P111" s="9"/>
      <c r="Q111" s="307"/>
      <c r="R111" s="9"/>
      <c r="S111" s="9"/>
      <c r="T111" s="9"/>
      <c r="U111" s="9"/>
      <c r="V111" s="9"/>
      <c r="W111" s="9"/>
      <c r="X111" s="9"/>
      <c r="Y111" s="359"/>
      <c r="Z111" s="2">
        <f>MAX(Planif[[#This Row],[Janv planifié]:[Decembre planifié]])</f>
        <v>11800</v>
      </c>
      <c r="AA111" s="364"/>
      <c r="AB111" s="362" t="str">
        <f t="shared" si="39"/>
        <v>MG52518</v>
      </c>
      <c r="AC111" s="1" t="str">
        <f t="shared" si="54"/>
        <v>ANDROYBEKILYMAROVIRO</v>
      </c>
      <c r="AD111" s="45" t="str">
        <f t="shared" si="49"/>
        <v>MG52518152</v>
      </c>
      <c r="AE111" s="1" t="str">
        <f t="shared" si="56"/>
        <v>MG52518152FIDUrgence</v>
      </c>
      <c r="AF111" s="1" t="s">
        <v>446</v>
      </c>
      <c r="AG111" s="8">
        <f t="shared" si="42"/>
        <v>0</v>
      </c>
      <c r="AH111" s="8">
        <f t="shared" si="43"/>
        <v>0</v>
      </c>
      <c r="AI111" s="358">
        <f t="shared" si="44"/>
        <v>4200</v>
      </c>
    </row>
    <row r="112" spans="1:35" x14ac:dyDescent="0.35">
      <c r="A112" s="356">
        <f t="shared" si="45"/>
        <v>110</v>
      </c>
      <c r="B112" s="325" t="s">
        <v>45</v>
      </c>
      <c r="C112" s="325" t="s">
        <v>128</v>
      </c>
      <c r="D112" s="325" t="s">
        <v>156</v>
      </c>
      <c r="E112" s="72">
        <f t="shared" si="38"/>
        <v>1</v>
      </c>
      <c r="F112" s="71">
        <f t="shared" si="34"/>
        <v>11078.39612941047</v>
      </c>
      <c r="G112" s="325" t="s">
        <v>442</v>
      </c>
      <c r="H112" s="325"/>
      <c r="I112" s="325" t="s">
        <v>443</v>
      </c>
      <c r="J112" s="325"/>
      <c r="K112" s="326"/>
      <c r="L112" s="1"/>
      <c r="M112" s="1"/>
      <c r="N112" s="9">
        <v>14635</v>
      </c>
      <c r="O112" s="9">
        <v>14635</v>
      </c>
      <c r="P112" s="9">
        <v>14635</v>
      </c>
      <c r="Q112" s="307">
        <v>14635</v>
      </c>
      <c r="R112" s="9"/>
      <c r="S112" s="9"/>
      <c r="T112" s="9"/>
      <c r="U112" s="9"/>
      <c r="V112" s="9"/>
      <c r="W112" s="9"/>
      <c r="X112" s="9"/>
      <c r="Y112" s="359"/>
      <c r="Z112" s="2">
        <f>MAX(Planif[[#This Row],[Janv planifié]:[Decembre planifié]])</f>
        <v>14635</v>
      </c>
      <c r="AA112" s="364"/>
      <c r="AB112" s="362" t="str">
        <f t="shared" si="39"/>
        <v>MG52518</v>
      </c>
      <c r="AC112" s="1" t="str">
        <f t="shared" si="54"/>
        <v>ANDROYBEKILYMAROVIRO</v>
      </c>
      <c r="AD112" s="45" t="str">
        <f t="shared" si="49"/>
        <v>MG52518152</v>
      </c>
      <c r="AE112" s="1" t="str">
        <f t="shared" si="56"/>
        <v>MG52518152PAMUrgence</v>
      </c>
      <c r="AF112" s="1" t="s">
        <v>446</v>
      </c>
      <c r="AG112" s="8">
        <f t="shared" si="42"/>
        <v>14635</v>
      </c>
      <c r="AH112" s="8">
        <f t="shared" si="43"/>
        <v>14635</v>
      </c>
      <c r="AI112" s="358">
        <f t="shared" si="44"/>
        <v>4200</v>
      </c>
    </row>
    <row r="113" spans="1:35" x14ac:dyDescent="0.35">
      <c r="A113" s="356">
        <f t="shared" si="45"/>
        <v>111</v>
      </c>
      <c r="B113" s="325" t="s">
        <v>45</v>
      </c>
      <c r="C113" s="325" t="s">
        <v>128</v>
      </c>
      <c r="D113" s="325" t="s">
        <v>158</v>
      </c>
      <c r="E113" s="72">
        <f t="shared" si="38"/>
        <v>2</v>
      </c>
      <c r="F113" s="71">
        <f t="shared" si="34"/>
        <v>5310.9859584138612</v>
      </c>
      <c r="G113" s="325" t="s">
        <v>442</v>
      </c>
      <c r="H113" s="325"/>
      <c r="I113" s="325" t="s">
        <v>443</v>
      </c>
      <c r="J113" s="325"/>
      <c r="K113" s="326"/>
      <c r="L113" s="1" t="s">
        <v>444</v>
      </c>
      <c r="M113" s="1"/>
      <c r="N113" s="9">
        <v>5390</v>
      </c>
      <c r="O113" s="9">
        <v>5390</v>
      </c>
      <c r="P113" s="9">
        <v>5390</v>
      </c>
      <c r="Q113" s="307">
        <v>5390</v>
      </c>
      <c r="R113" s="9"/>
      <c r="S113" s="9"/>
      <c r="T113" s="9"/>
      <c r="U113" s="9"/>
      <c r="V113" s="9"/>
      <c r="W113" s="9"/>
      <c r="X113" s="9"/>
      <c r="Y113" s="359"/>
      <c r="Z113" s="2">
        <f>MAX(Planif[[#This Row],[Janv planifié]:[Decembre planifié]])</f>
        <v>5390</v>
      </c>
      <c r="AA113" s="364"/>
      <c r="AB113" s="362" t="str">
        <f t="shared" si="39"/>
        <v>MG52518</v>
      </c>
      <c r="AC113" s="1" t="str">
        <f t="shared" si="54"/>
        <v>ANDROYBEKILYMIKAIKARIVO AMBATOMAINTY</v>
      </c>
      <c r="AD113" s="45" t="str">
        <f t="shared" si="49"/>
        <v>MG52518290a</v>
      </c>
      <c r="AE113" s="1" t="str">
        <f t="shared" si="56"/>
        <v>MG52518290aPAMUrgence</v>
      </c>
      <c r="AF113" s="1" t="s">
        <v>446</v>
      </c>
      <c r="AG113" s="8">
        <f t="shared" si="42"/>
        <v>5390</v>
      </c>
      <c r="AH113" s="8">
        <f t="shared" si="43"/>
        <v>5390</v>
      </c>
      <c r="AI113" s="358">
        <f t="shared" si="44"/>
        <v>4200</v>
      </c>
    </row>
    <row r="114" spans="1:35" x14ac:dyDescent="0.35">
      <c r="A114" s="356">
        <f t="shared" si="45"/>
        <v>112</v>
      </c>
      <c r="B114" s="325" t="s">
        <v>45</v>
      </c>
      <c r="C114" s="325" t="s">
        <v>128</v>
      </c>
      <c r="D114" s="325" t="s">
        <v>160</v>
      </c>
      <c r="E114" s="72">
        <f t="shared" si="38"/>
        <v>2</v>
      </c>
      <c r="F114" s="71">
        <f t="shared" si="34"/>
        <v>21938</v>
      </c>
      <c r="G114" s="325" t="s">
        <v>442</v>
      </c>
      <c r="H114" s="325"/>
      <c r="I114" s="325" t="s">
        <v>449</v>
      </c>
      <c r="J114" s="325"/>
      <c r="K114" s="326"/>
      <c r="L114" s="1" t="s">
        <v>444</v>
      </c>
      <c r="M114" s="1"/>
      <c r="N114" s="9">
        <v>14225</v>
      </c>
      <c r="O114" s="9">
        <v>14225</v>
      </c>
      <c r="P114" s="9">
        <v>14225</v>
      </c>
      <c r="Q114" s="307">
        <v>14225</v>
      </c>
      <c r="R114" s="9"/>
      <c r="S114" s="9"/>
      <c r="T114" s="9"/>
      <c r="U114" s="9"/>
      <c r="V114" s="9"/>
      <c r="W114" s="9"/>
      <c r="X114" s="9"/>
      <c r="Y114" s="359"/>
      <c r="Z114" s="2">
        <f>MAX(Planif[[#This Row],[Janv planifié]:[Decembre planifié]])</f>
        <v>14225</v>
      </c>
      <c r="AA114" s="364"/>
      <c r="AB114" s="362" t="str">
        <f t="shared" si="39"/>
        <v>MG52518</v>
      </c>
      <c r="AC114" s="1" t="str">
        <f t="shared" si="54"/>
        <v>ANDROYBEKILYTANANDAVA</v>
      </c>
      <c r="AD114" s="45" t="str">
        <f t="shared" si="49"/>
        <v>MG52518210</v>
      </c>
      <c r="AE114" s="1" t="str">
        <f t="shared" si="56"/>
        <v>MG52518210PAMUrgence</v>
      </c>
      <c r="AF114" s="1" t="s">
        <v>446</v>
      </c>
      <c r="AG114" s="8">
        <f t="shared" si="42"/>
        <v>14225</v>
      </c>
      <c r="AH114" s="8">
        <f t="shared" si="43"/>
        <v>14225</v>
      </c>
      <c r="AI114" s="358">
        <f t="shared" si="44"/>
        <v>4200</v>
      </c>
    </row>
    <row r="115" spans="1:35" x14ac:dyDescent="0.35">
      <c r="A115" s="356">
        <f t="shared" si="45"/>
        <v>113</v>
      </c>
      <c r="B115" s="325" t="s">
        <v>45</v>
      </c>
      <c r="C115" s="325" t="s">
        <v>128</v>
      </c>
      <c r="D115" s="325" t="s">
        <v>162</v>
      </c>
      <c r="E115" s="72">
        <f t="shared" si="38"/>
        <v>2</v>
      </c>
      <c r="F115" s="71">
        <f t="shared" si="34"/>
        <v>8416.681170752925</v>
      </c>
      <c r="G115" s="325" t="s">
        <v>452</v>
      </c>
      <c r="H115" s="325" t="s">
        <v>448</v>
      </c>
      <c r="I115" s="325" t="s">
        <v>449</v>
      </c>
      <c r="J115" s="325"/>
      <c r="K115" s="326"/>
      <c r="L115" s="1" t="s">
        <v>444</v>
      </c>
      <c r="M115" s="1" t="s">
        <v>478</v>
      </c>
      <c r="N115" s="9">
        <v>8985</v>
      </c>
      <c r="O115" s="9">
        <v>8985</v>
      </c>
      <c r="P115" s="9">
        <v>8985</v>
      </c>
      <c r="Q115" s="307"/>
      <c r="R115" s="9"/>
      <c r="S115" s="9"/>
      <c r="T115" s="9"/>
      <c r="U115" s="9"/>
      <c r="V115" s="9"/>
      <c r="W115" s="9"/>
      <c r="X115" s="9"/>
      <c r="Y115" s="359"/>
      <c r="Z115" s="2">
        <f>MAX(Planif[[#This Row],[Janv planifié]:[Decembre planifié]])</f>
        <v>8985</v>
      </c>
      <c r="AA115" s="364"/>
      <c r="AB115" s="362" t="str">
        <f t="shared" si="39"/>
        <v>MG52518</v>
      </c>
      <c r="AC115" s="1" t="str">
        <f t="shared" si="54"/>
        <v>ANDROYBEKILYTSIKOLAKY</v>
      </c>
      <c r="AD115" s="45" t="str">
        <f t="shared" si="49"/>
        <v>MG52518110</v>
      </c>
      <c r="AE115" s="1" t="str">
        <f t="shared" si="56"/>
        <v>MG52518110FIDUrgence</v>
      </c>
      <c r="AF115" s="1" t="s">
        <v>446</v>
      </c>
      <c r="AG115" s="8">
        <f t="shared" si="42"/>
        <v>8985</v>
      </c>
      <c r="AH115" s="8">
        <f t="shared" si="43"/>
        <v>0</v>
      </c>
      <c r="AI115" s="358">
        <f t="shared" si="44"/>
        <v>4200</v>
      </c>
    </row>
    <row r="116" spans="1:35" x14ac:dyDescent="0.35">
      <c r="A116" s="356">
        <f t="shared" si="45"/>
        <v>114</v>
      </c>
      <c r="B116" s="325" t="s">
        <v>45</v>
      </c>
      <c r="C116" s="325" t="s">
        <v>128</v>
      </c>
      <c r="D116" s="325" t="s">
        <v>162</v>
      </c>
      <c r="E116" s="72">
        <f t="shared" si="38"/>
        <v>2</v>
      </c>
      <c r="F116" s="71">
        <f t="shared" si="34"/>
        <v>8416.681170752925</v>
      </c>
      <c r="G116" s="325" t="s">
        <v>442</v>
      </c>
      <c r="H116" s="325"/>
      <c r="I116" s="325" t="s">
        <v>443</v>
      </c>
      <c r="J116" s="325"/>
      <c r="K116" s="326"/>
      <c r="L116" s="1" t="s">
        <v>454</v>
      </c>
      <c r="M116" s="1"/>
      <c r="N116" s="9">
        <v>8985</v>
      </c>
      <c r="O116" s="9">
        <v>8985</v>
      </c>
      <c r="P116" s="9">
        <v>8985</v>
      </c>
      <c r="Q116" s="307">
        <v>8985</v>
      </c>
      <c r="R116" s="9"/>
      <c r="S116" s="9"/>
      <c r="T116" s="9"/>
      <c r="U116" s="9"/>
      <c r="V116" s="9"/>
      <c r="W116" s="9"/>
      <c r="X116" s="9"/>
      <c r="Y116" s="359"/>
      <c r="Z116" s="2">
        <f>MAX(Planif[[#This Row],[Janv planifié]:[Decembre planifié]])</f>
        <v>8985</v>
      </c>
      <c r="AA116" s="364"/>
      <c r="AB116" s="362" t="str">
        <f t="shared" si="39"/>
        <v>MG52518</v>
      </c>
      <c r="AC116" s="1" t="str">
        <f t="shared" si="54"/>
        <v>ANDROYBEKILYTSIKOLAKY</v>
      </c>
      <c r="AD116" s="45" t="str">
        <f t="shared" ref="AD116" si="63">VLOOKUP(AC116,admin_3_2,12,FALSE)</f>
        <v>MG52518110</v>
      </c>
      <c r="AE116" s="1" t="str">
        <f t="shared" si="56"/>
        <v>MG52518110PAMUrgence</v>
      </c>
      <c r="AF116" s="1" t="s">
        <v>446</v>
      </c>
      <c r="AG116" s="8">
        <f t="shared" si="42"/>
        <v>8985</v>
      </c>
      <c r="AH116" s="8">
        <f t="shared" si="43"/>
        <v>8985</v>
      </c>
      <c r="AI116" s="358">
        <f t="shared" si="44"/>
        <v>4200</v>
      </c>
    </row>
    <row r="117" spans="1:35" x14ac:dyDescent="0.35">
      <c r="A117" s="356">
        <f t="shared" si="45"/>
        <v>115</v>
      </c>
      <c r="B117" s="325" t="s">
        <v>45</v>
      </c>
      <c r="C117" s="325" t="s">
        <v>128</v>
      </c>
      <c r="D117" s="325" t="s">
        <v>164</v>
      </c>
      <c r="E117" s="72">
        <f t="shared" si="38"/>
        <v>2</v>
      </c>
      <c r="F117" s="71">
        <f t="shared" si="34"/>
        <v>4493.1168394802326</v>
      </c>
      <c r="G117" s="325" t="s">
        <v>452</v>
      </c>
      <c r="H117" s="325" t="s">
        <v>448</v>
      </c>
      <c r="I117" s="325" t="s">
        <v>449</v>
      </c>
      <c r="J117" s="325"/>
      <c r="K117" s="326"/>
      <c r="L117" s="1" t="s">
        <v>444</v>
      </c>
      <c r="M117" s="1" t="s">
        <v>511</v>
      </c>
      <c r="N117" s="9">
        <v>5140</v>
      </c>
      <c r="O117" s="9">
        <v>5140</v>
      </c>
      <c r="P117" s="9">
        <v>5140</v>
      </c>
      <c r="Q117" s="307"/>
      <c r="R117" s="9"/>
      <c r="S117" s="9"/>
      <c r="T117" s="9"/>
      <c r="U117" s="9"/>
      <c r="V117" s="9"/>
      <c r="W117" s="9"/>
      <c r="X117" s="9"/>
      <c r="Y117" s="359"/>
      <c r="Z117" s="2">
        <f>MAX(Planif[[#This Row],[Janv planifié]:[Decembre planifié]])</f>
        <v>5140</v>
      </c>
      <c r="AA117" s="364"/>
      <c r="AB117" s="362" t="str">
        <f t="shared" si="39"/>
        <v>MG52518</v>
      </c>
      <c r="AC117" s="1" t="str">
        <f t="shared" si="54"/>
        <v>ANDROYBEKILYTSIRANDRANY</v>
      </c>
      <c r="AD117" s="45" t="str">
        <f t="shared" si="49"/>
        <v>MG52518092</v>
      </c>
      <c r="AE117" s="1" t="str">
        <f t="shared" si="56"/>
        <v>MG52518092FIDUrgence</v>
      </c>
      <c r="AF117" s="1" t="s">
        <v>446</v>
      </c>
      <c r="AG117" s="8">
        <f t="shared" si="42"/>
        <v>5140</v>
      </c>
      <c r="AH117" s="8">
        <f t="shared" si="43"/>
        <v>0</v>
      </c>
      <c r="AI117" s="358">
        <f t="shared" si="44"/>
        <v>4200</v>
      </c>
    </row>
    <row r="118" spans="1:35" x14ac:dyDescent="0.35">
      <c r="A118" s="356">
        <f t="shared" si="45"/>
        <v>116</v>
      </c>
      <c r="B118" s="325" t="s">
        <v>45</v>
      </c>
      <c r="C118" s="325" t="s">
        <v>128</v>
      </c>
      <c r="D118" s="325" t="s">
        <v>164</v>
      </c>
      <c r="E118" s="72">
        <f t="shared" si="38"/>
        <v>2</v>
      </c>
      <c r="F118" s="71">
        <f t="shared" si="34"/>
        <v>4493.1168394802326</v>
      </c>
      <c r="G118" s="325" t="s">
        <v>442</v>
      </c>
      <c r="H118" s="325"/>
      <c r="I118" s="325" t="s">
        <v>443</v>
      </c>
      <c r="J118" s="325"/>
      <c r="K118" s="326"/>
      <c r="L118" s="1" t="s">
        <v>454</v>
      </c>
      <c r="M118" s="1"/>
      <c r="N118" s="9">
        <v>5140</v>
      </c>
      <c r="O118" s="9">
        <v>5140</v>
      </c>
      <c r="P118" s="9">
        <v>5140</v>
      </c>
      <c r="Q118" s="307">
        <v>5140</v>
      </c>
      <c r="R118" s="9"/>
      <c r="S118" s="9"/>
      <c r="T118" s="9"/>
      <c r="U118" s="9"/>
      <c r="V118" s="9"/>
      <c r="W118" s="9"/>
      <c r="X118" s="9"/>
      <c r="Y118" s="359"/>
      <c r="Z118" s="2">
        <f>MAX(Planif[[#This Row],[Janv planifié]:[Decembre planifié]])</f>
        <v>5140</v>
      </c>
      <c r="AA118" s="364"/>
      <c r="AB118" s="362" t="str">
        <f t="shared" si="39"/>
        <v>MG52518</v>
      </c>
      <c r="AC118" s="1" t="str">
        <f t="shared" si="54"/>
        <v>ANDROYBEKILYTSIRANDRANY</v>
      </c>
      <c r="AD118" s="45" t="str">
        <f t="shared" ref="AD118:AD119" si="64">VLOOKUP(AC118,admin_3_2,12,FALSE)</f>
        <v>MG52518092</v>
      </c>
      <c r="AE118" s="1" t="str">
        <f t="shared" si="56"/>
        <v>MG52518092PAMUrgence</v>
      </c>
      <c r="AF118" s="1" t="s">
        <v>446</v>
      </c>
      <c r="AG118" s="8">
        <f t="shared" si="42"/>
        <v>5140</v>
      </c>
      <c r="AH118" s="8">
        <f t="shared" si="43"/>
        <v>5140</v>
      </c>
      <c r="AI118" s="358">
        <f t="shared" si="44"/>
        <v>4200</v>
      </c>
    </row>
    <row r="119" spans="1:35" x14ac:dyDescent="0.35">
      <c r="A119" s="356">
        <f t="shared" si="45"/>
        <v>117</v>
      </c>
      <c r="B119" s="325" t="s">
        <v>45</v>
      </c>
      <c r="C119" s="325" t="s">
        <v>128</v>
      </c>
      <c r="D119" s="325" t="s">
        <v>166</v>
      </c>
      <c r="E119" s="72">
        <f t="shared" si="38"/>
        <v>2</v>
      </c>
      <c r="F119" s="71">
        <f t="shared" si="34"/>
        <v>7286.0245771534946</v>
      </c>
      <c r="G119" s="325" t="s">
        <v>452</v>
      </c>
      <c r="H119" s="325" t="s">
        <v>448</v>
      </c>
      <c r="I119" s="325" t="s">
        <v>449</v>
      </c>
      <c r="J119" s="325"/>
      <c r="K119" s="326"/>
      <c r="L119" s="1" t="s">
        <v>444</v>
      </c>
      <c r="M119" s="1" t="s">
        <v>511</v>
      </c>
      <c r="N119" s="9">
        <v>7280</v>
      </c>
      <c r="O119" s="9">
        <v>7280</v>
      </c>
      <c r="P119" s="9">
        <v>7280</v>
      </c>
      <c r="Q119" s="307"/>
      <c r="R119" s="9"/>
      <c r="S119" s="9"/>
      <c r="T119" s="9"/>
      <c r="U119" s="9"/>
      <c r="V119" s="9"/>
      <c r="W119" s="9"/>
      <c r="X119" s="9"/>
      <c r="Y119" s="359"/>
      <c r="Z119" s="2">
        <f>MAX(Planif[[#This Row],[Janv planifié]:[Decembre planifié]])</f>
        <v>7280</v>
      </c>
      <c r="AA119" s="364"/>
      <c r="AB119" s="362" t="str">
        <f t="shared" si="39"/>
        <v>MG52518</v>
      </c>
      <c r="AC119" s="1" t="str">
        <f t="shared" si="54"/>
        <v>ANDROYBEKILYVOHIMANGA</v>
      </c>
      <c r="AD119" s="45" t="str">
        <f t="shared" si="64"/>
        <v>MG52518252</v>
      </c>
      <c r="AE119" s="1" t="str">
        <f t="shared" si="56"/>
        <v>MG52518252FIDUrgence</v>
      </c>
      <c r="AF119" s="1" t="s">
        <v>446</v>
      </c>
      <c r="AG119" s="8">
        <f t="shared" si="42"/>
        <v>7280</v>
      </c>
      <c r="AH119" s="8">
        <f t="shared" si="43"/>
        <v>0</v>
      </c>
      <c r="AI119" s="358">
        <f t="shared" si="44"/>
        <v>4200</v>
      </c>
    </row>
    <row r="120" spans="1:35" x14ac:dyDescent="0.35">
      <c r="A120" s="356">
        <f t="shared" si="45"/>
        <v>118</v>
      </c>
      <c r="B120" s="325" t="s">
        <v>45</v>
      </c>
      <c r="C120" s="325" t="s">
        <v>128</v>
      </c>
      <c r="D120" s="325" t="s">
        <v>166</v>
      </c>
      <c r="E120" s="72">
        <f t="shared" si="38"/>
        <v>2</v>
      </c>
      <c r="F120" s="71">
        <f t="shared" si="34"/>
        <v>7286.0245771534946</v>
      </c>
      <c r="G120" s="325" t="s">
        <v>442</v>
      </c>
      <c r="H120" s="325"/>
      <c r="I120" s="325" t="s">
        <v>443</v>
      </c>
      <c r="J120" s="325"/>
      <c r="K120" s="326"/>
      <c r="L120" s="1" t="s">
        <v>454</v>
      </c>
      <c r="M120" s="1"/>
      <c r="N120" s="120">
        <v>7280</v>
      </c>
      <c r="O120" s="120">
        <v>7280</v>
      </c>
      <c r="P120" s="120">
        <v>7280</v>
      </c>
      <c r="Q120" s="308">
        <v>7280</v>
      </c>
      <c r="R120" s="120"/>
      <c r="S120" s="120"/>
      <c r="T120" s="120"/>
      <c r="U120" s="120"/>
      <c r="V120" s="120"/>
      <c r="W120" s="120"/>
      <c r="X120" s="120"/>
      <c r="Y120" s="359"/>
      <c r="Z120" s="2">
        <f>MAX(Planif[[#This Row],[Janv planifié]:[Decembre planifié]])</f>
        <v>7280</v>
      </c>
      <c r="AA120" s="364"/>
      <c r="AB120" s="362" t="str">
        <f t="shared" si="39"/>
        <v>MG52518</v>
      </c>
      <c r="AC120" s="1" t="str">
        <f t="shared" si="54"/>
        <v>ANDROYBEKILYVOHIMANGA</v>
      </c>
      <c r="AD120" s="45" t="str">
        <f t="shared" si="49"/>
        <v>MG52518252</v>
      </c>
      <c r="AE120" s="1" t="str">
        <f t="shared" si="56"/>
        <v>MG52518252PAMUrgence</v>
      </c>
      <c r="AF120" s="1" t="s">
        <v>446</v>
      </c>
      <c r="AG120" s="8">
        <f t="shared" si="42"/>
        <v>7280</v>
      </c>
      <c r="AH120" s="8">
        <f t="shared" si="43"/>
        <v>7280</v>
      </c>
      <c r="AI120" s="358">
        <f t="shared" si="44"/>
        <v>4200</v>
      </c>
    </row>
    <row r="121" spans="1:35" x14ac:dyDescent="0.35">
      <c r="A121" s="356">
        <f t="shared" si="45"/>
        <v>119</v>
      </c>
      <c r="B121" s="325" t="s">
        <v>45</v>
      </c>
      <c r="C121" s="325" t="s">
        <v>168</v>
      </c>
      <c r="D121" s="325" t="s">
        <v>169</v>
      </c>
      <c r="E121" s="72">
        <f t="shared" si="38"/>
        <v>1</v>
      </c>
      <c r="F121" s="71">
        <f t="shared" si="34"/>
        <v>10165</v>
      </c>
      <c r="G121" s="325" t="s">
        <v>442</v>
      </c>
      <c r="H121" s="325"/>
      <c r="I121" s="325" t="s">
        <v>443</v>
      </c>
      <c r="J121" s="325"/>
      <c r="K121" s="326"/>
      <c r="L121" s="1" t="s">
        <v>454</v>
      </c>
      <c r="M121" s="1"/>
      <c r="N121" s="120">
        <v>4005</v>
      </c>
      <c r="O121" s="120">
        <v>4005</v>
      </c>
      <c r="P121" s="120">
        <v>4005</v>
      </c>
      <c r="Q121" s="308">
        <v>4005</v>
      </c>
      <c r="R121" s="120"/>
      <c r="S121" s="120"/>
      <c r="T121" s="120"/>
      <c r="U121" s="120"/>
      <c r="V121" s="120"/>
      <c r="W121" s="120"/>
      <c r="X121" s="120"/>
      <c r="Y121" s="359"/>
      <c r="Z121" s="2">
        <f>MAX(Planif[[#This Row],[Janv planifié]:[Decembre planifié]])</f>
        <v>4005</v>
      </c>
      <c r="AA121" s="364"/>
      <c r="AB121" s="362" t="str">
        <f t="shared" si="39"/>
        <v>MG52513</v>
      </c>
      <c r="AC121" s="1" t="str">
        <f t="shared" si="54"/>
        <v>ANDROYBELOHAAMBATOTSIVALA</v>
      </c>
      <c r="AD121" s="45" t="str">
        <f t="shared" si="49"/>
        <v>MG52513091a</v>
      </c>
      <c r="AE121" s="1" t="str">
        <f t="shared" si="56"/>
        <v>MG52513091aPAMUrgence</v>
      </c>
      <c r="AF121" s="1" t="s">
        <v>446</v>
      </c>
      <c r="AG121" s="8">
        <f t="shared" si="42"/>
        <v>4005</v>
      </c>
      <c r="AH121" s="8">
        <f t="shared" si="43"/>
        <v>4005</v>
      </c>
      <c r="AI121" s="358">
        <f t="shared" si="44"/>
        <v>4200</v>
      </c>
    </row>
    <row r="122" spans="1:35" x14ac:dyDescent="0.35">
      <c r="A122" s="356">
        <f t="shared" si="45"/>
        <v>120</v>
      </c>
      <c r="B122" s="325" t="s">
        <v>45</v>
      </c>
      <c r="C122" s="325" t="s">
        <v>168</v>
      </c>
      <c r="D122" s="325" t="s">
        <v>171</v>
      </c>
      <c r="E122" s="72">
        <f t="shared" si="38"/>
        <v>3</v>
      </c>
      <c r="F122" s="71">
        <f t="shared" si="34"/>
        <v>12664</v>
      </c>
      <c r="G122" s="325" t="s">
        <v>493</v>
      </c>
      <c r="H122" s="325" t="s">
        <v>494</v>
      </c>
      <c r="I122" s="325" t="s">
        <v>443</v>
      </c>
      <c r="J122" s="325"/>
      <c r="K122" s="326"/>
      <c r="L122" s="1" t="s">
        <v>495</v>
      </c>
      <c r="M122" s="1" t="s">
        <v>496</v>
      </c>
      <c r="N122" s="120">
        <f>860*5</f>
        <v>4300</v>
      </c>
      <c r="O122" s="120">
        <f>860*5</f>
        <v>4300</v>
      </c>
      <c r="P122" s="120">
        <f>860*5</f>
        <v>4300</v>
      </c>
      <c r="Q122" s="308"/>
      <c r="R122" s="120"/>
      <c r="S122" s="120"/>
      <c r="T122" s="120"/>
      <c r="U122" s="120"/>
      <c r="V122" s="120"/>
      <c r="W122" s="120"/>
      <c r="X122" s="120"/>
      <c r="Y122" s="359"/>
      <c r="Z122" s="2">
        <f>MAX(Planif[[#This Row],[Janv planifié]:[Decembre planifié]])</f>
        <v>4300</v>
      </c>
      <c r="AA122" s="364"/>
      <c r="AB122" s="362" t="str">
        <f t="shared" si="39"/>
        <v>MG52513</v>
      </c>
      <c r="AC122" s="1" t="str">
        <f t="shared" si="54"/>
        <v>ANDROYBELOHABEHABOBO</v>
      </c>
      <c r="AD122" s="45" t="str">
        <f t="shared" si="49"/>
        <v>MG52513092</v>
      </c>
      <c r="AE122" s="1" t="str">
        <f t="shared" si="56"/>
        <v>MG52513092CRSUrgence</v>
      </c>
      <c r="AF122" s="1" t="s">
        <v>446</v>
      </c>
      <c r="AG122" s="8">
        <f t="shared" si="42"/>
        <v>4300</v>
      </c>
      <c r="AH122" s="8">
        <f t="shared" si="43"/>
        <v>0</v>
      </c>
      <c r="AI122" s="358">
        <f t="shared" si="44"/>
        <v>4200</v>
      </c>
    </row>
    <row r="123" spans="1:35" x14ac:dyDescent="0.35">
      <c r="A123" s="356">
        <f t="shared" si="45"/>
        <v>121</v>
      </c>
      <c r="B123" s="325" t="s">
        <v>45</v>
      </c>
      <c r="C123" s="325" t="s">
        <v>168</v>
      </c>
      <c r="D123" s="325" t="s">
        <v>168</v>
      </c>
      <c r="E123" s="72">
        <f t="shared" si="38"/>
        <v>2</v>
      </c>
      <c r="F123" s="71">
        <f t="shared" si="34"/>
        <v>43507</v>
      </c>
      <c r="G123" s="325" t="s">
        <v>452</v>
      </c>
      <c r="H123" s="325" t="s">
        <v>448</v>
      </c>
      <c r="I123" s="325" t="s">
        <v>449</v>
      </c>
      <c r="J123" s="325"/>
      <c r="K123" s="326"/>
      <c r="L123" s="1" t="s">
        <v>444</v>
      </c>
      <c r="M123" s="1" t="s">
        <v>478</v>
      </c>
      <c r="N123" s="120">
        <v>39115</v>
      </c>
      <c r="O123" s="120">
        <v>39115</v>
      </c>
      <c r="P123" s="120">
        <v>39115</v>
      </c>
      <c r="Q123" s="308"/>
      <c r="R123" s="120"/>
      <c r="S123" s="120"/>
      <c r="T123" s="120"/>
      <c r="U123" s="120"/>
      <c r="V123" s="120"/>
      <c r="W123" s="120"/>
      <c r="X123" s="120"/>
      <c r="Y123" s="359"/>
      <c r="Z123" s="2">
        <f>MAX(Planif[[#This Row],[Janv planifié]:[Decembre planifié]])</f>
        <v>39115</v>
      </c>
      <c r="AA123" s="364"/>
      <c r="AB123" s="362" t="str">
        <f t="shared" si="39"/>
        <v>MG52513</v>
      </c>
      <c r="AC123" s="1" t="str">
        <f t="shared" si="54"/>
        <v>ANDROYBELOHABELOHA</v>
      </c>
      <c r="AD123" s="45" t="str">
        <f t="shared" si="49"/>
        <v>MG52513010</v>
      </c>
      <c r="AE123" s="1" t="str">
        <f t="shared" si="56"/>
        <v>MG52513010FIDUrgence</v>
      </c>
      <c r="AF123" s="1" t="s">
        <v>446</v>
      </c>
      <c r="AG123" s="8">
        <f t="shared" si="42"/>
        <v>39115</v>
      </c>
      <c r="AH123" s="8">
        <f t="shared" si="43"/>
        <v>0</v>
      </c>
      <c r="AI123" s="358">
        <f t="shared" si="44"/>
        <v>4200</v>
      </c>
    </row>
    <row r="124" spans="1:35" x14ac:dyDescent="0.35">
      <c r="A124" s="356">
        <f t="shared" si="45"/>
        <v>122</v>
      </c>
      <c r="B124" s="325" t="s">
        <v>45</v>
      </c>
      <c r="C124" s="325" t="s">
        <v>168</v>
      </c>
      <c r="D124" s="325" t="s">
        <v>174</v>
      </c>
      <c r="E124" s="72">
        <f t="shared" si="38"/>
        <v>2</v>
      </c>
      <c r="F124" s="71">
        <f t="shared" si="34"/>
        <v>25536</v>
      </c>
      <c r="G124" s="325" t="s">
        <v>493</v>
      </c>
      <c r="H124" s="325" t="s">
        <v>494</v>
      </c>
      <c r="I124" s="325" t="s">
        <v>443</v>
      </c>
      <c r="J124" s="325"/>
      <c r="K124" s="326"/>
      <c r="L124" s="1" t="s">
        <v>495</v>
      </c>
      <c r="M124" s="1" t="s">
        <v>496</v>
      </c>
      <c r="N124" s="120">
        <f>1585*5</f>
        <v>7925</v>
      </c>
      <c r="O124" s="120">
        <f>1585*5</f>
        <v>7925</v>
      </c>
      <c r="P124" s="120">
        <f>1585*5</f>
        <v>7925</v>
      </c>
      <c r="Q124" s="308"/>
      <c r="R124" s="120"/>
      <c r="S124" s="120"/>
      <c r="T124" s="120"/>
      <c r="U124" s="120"/>
      <c r="V124" s="120"/>
      <c r="W124" s="120"/>
      <c r="X124" s="120"/>
      <c r="Y124" s="359"/>
      <c r="Z124" s="2">
        <f>MAX(Planif[[#This Row],[Janv planifié]:[Decembre planifié]])</f>
        <v>7925</v>
      </c>
      <c r="AA124" s="364"/>
      <c r="AB124" s="362" t="str">
        <f t="shared" si="39"/>
        <v>MG52513</v>
      </c>
      <c r="AC124" s="1" t="str">
        <f t="shared" si="54"/>
        <v>ANDROYBELOHAKOPOKY</v>
      </c>
      <c r="AD124" s="45" t="str">
        <f t="shared" si="49"/>
        <v>MG52513050</v>
      </c>
      <c r="AE124" s="1" t="str">
        <f t="shared" si="56"/>
        <v>MG52513050CRSUrgence</v>
      </c>
      <c r="AF124" s="1" t="s">
        <v>446</v>
      </c>
      <c r="AG124" s="8">
        <f t="shared" si="42"/>
        <v>7925</v>
      </c>
      <c r="AH124" s="8">
        <f t="shared" si="43"/>
        <v>0</v>
      </c>
      <c r="AI124" s="358">
        <f t="shared" si="44"/>
        <v>4200</v>
      </c>
    </row>
    <row r="125" spans="1:35" x14ac:dyDescent="0.35">
      <c r="A125" s="356">
        <f t="shared" si="45"/>
        <v>123</v>
      </c>
      <c r="B125" s="325" t="s">
        <v>45</v>
      </c>
      <c r="C125" s="325" t="s">
        <v>168</v>
      </c>
      <c r="D125" s="325" t="s">
        <v>176</v>
      </c>
      <c r="E125" s="72">
        <f t="shared" si="38"/>
        <v>2</v>
      </c>
      <c r="F125" s="71">
        <f t="shared" si="34"/>
        <v>8350.5853407962586</v>
      </c>
      <c r="G125" s="325" t="s">
        <v>442</v>
      </c>
      <c r="H125" s="325"/>
      <c r="I125" s="325" t="s">
        <v>449</v>
      </c>
      <c r="J125" s="325"/>
      <c r="K125" s="326"/>
      <c r="L125" s="1" t="s">
        <v>454</v>
      </c>
      <c r="M125" s="1"/>
      <c r="N125" s="120">
        <v>7860</v>
      </c>
      <c r="O125" s="120">
        <v>7860</v>
      </c>
      <c r="P125" s="120">
        <v>7860</v>
      </c>
      <c r="Q125" s="308">
        <v>7860</v>
      </c>
      <c r="R125" s="120"/>
      <c r="S125" s="120"/>
      <c r="T125" s="120"/>
      <c r="U125" s="120"/>
      <c r="V125" s="120"/>
      <c r="W125" s="120"/>
      <c r="X125" s="120"/>
      <c r="Y125" s="359"/>
      <c r="Z125" s="2">
        <f>MAX(Planif[[#This Row],[Janv planifié]:[Decembre planifié]])</f>
        <v>7860</v>
      </c>
      <c r="AA125" s="364"/>
      <c r="AB125" s="362" t="str">
        <f t="shared" si="39"/>
        <v>MG52513</v>
      </c>
      <c r="AC125" s="1" t="str">
        <f t="shared" si="54"/>
        <v>ANDROYBELOHAMAHENY</v>
      </c>
      <c r="AD125" s="45" t="s">
        <v>176</v>
      </c>
      <c r="AE125" s="1" t="str">
        <f t="shared" si="56"/>
        <v>MAHENYPAMUrgence</v>
      </c>
      <c r="AF125" s="1" t="s">
        <v>446</v>
      </c>
      <c r="AG125" s="8">
        <f t="shared" si="42"/>
        <v>7860</v>
      </c>
      <c r="AH125" s="8">
        <f t="shared" si="43"/>
        <v>7860</v>
      </c>
      <c r="AI125" s="358">
        <f t="shared" si="44"/>
        <v>4200</v>
      </c>
    </row>
    <row r="126" spans="1:35" x14ac:dyDescent="0.35">
      <c r="A126" s="356">
        <f t="shared" si="45"/>
        <v>124</v>
      </c>
      <c r="B126" s="325" t="s">
        <v>45</v>
      </c>
      <c r="C126" s="325" t="s">
        <v>168</v>
      </c>
      <c r="D126" s="325" t="s">
        <v>177</v>
      </c>
      <c r="E126" s="72">
        <f t="shared" si="38"/>
        <v>3</v>
      </c>
      <c r="F126" s="71">
        <f t="shared" si="34"/>
        <v>31815</v>
      </c>
      <c r="G126" s="325" t="s">
        <v>493</v>
      </c>
      <c r="H126" s="325" t="s">
        <v>494</v>
      </c>
      <c r="I126" s="325" t="s">
        <v>443</v>
      </c>
      <c r="J126" s="325"/>
      <c r="K126" s="326"/>
      <c r="L126" s="1" t="s">
        <v>495</v>
      </c>
      <c r="M126" s="1" t="s">
        <v>496</v>
      </c>
      <c r="N126" s="120">
        <f>2973*5</f>
        <v>14865</v>
      </c>
      <c r="O126" s="120">
        <f>2973*5</f>
        <v>14865</v>
      </c>
      <c r="P126" s="120">
        <f>2973*5</f>
        <v>14865</v>
      </c>
      <c r="Q126" s="308"/>
      <c r="R126" s="120"/>
      <c r="S126" s="120"/>
      <c r="T126" s="120"/>
      <c r="U126" s="120"/>
      <c r="V126" s="120"/>
      <c r="W126" s="120"/>
      <c r="X126" s="120"/>
      <c r="Y126" s="359"/>
      <c r="Z126" s="2">
        <f>MAX(Planif[[#This Row],[Janv planifié]:[Decembre planifié]])</f>
        <v>14865</v>
      </c>
      <c r="AA126" s="364"/>
      <c r="AB126" s="362" t="str">
        <f t="shared" si="39"/>
        <v>MG52513</v>
      </c>
      <c r="AC126" s="1" t="str">
        <f t="shared" si="54"/>
        <v>ANDROYBELOHAMAROLINTA</v>
      </c>
      <c r="AD126" s="45" t="str">
        <f t="shared" ref="AD126:AD137" si="65">VLOOKUP(AC126,admin_3_2,12,FALSE)</f>
        <v>MG52513070</v>
      </c>
      <c r="AE126" s="1" t="str">
        <f t="shared" si="56"/>
        <v>MG52513070CRSUrgence</v>
      </c>
      <c r="AF126" s="1" t="s">
        <v>446</v>
      </c>
      <c r="AG126" s="8">
        <f t="shared" si="42"/>
        <v>14865</v>
      </c>
      <c r="AH126" s="8">
        <f t="shared" si="43"/>
        <v>0</v>
      </c>
      <c r="AI126" s="358">
        <f t="shared" si="44"/>
        <v>4200</v>
      </c>
    </row>
    <row r="127" spans="1:35" x14ac:dyDescent="0.35">
      <c r="A127" s="356">
        <f t="shared" si="45"/>
        <v>125</v>
      </c>
      <c r="B127" s="325" t="s">
        <v>45</v>
      </c>
      <c r="C127" s="325" t="s">
        <v>168</v>
      </c>
      <c r="D127" s="325" t="s">
        <v>177</v>
      </c>
      <c r="E127" s="72">
        <f t="shared" si="38"/>
        <v>3</v>
      </c>
      <c r="F127" s="71">
        <f t="shared" ref="F127:F189" si="66">VLOOKUP(AD127,pop,7,FALSE)</f>
        <v>31815</v>
      </c>
      <c r="G127" s="325" t="s">
        <v>447</v>
      </c>
      <c r="H127" s="325" t="s">
        <v>448</v>
      </c>
      <c r="I127" s="325" t="s">
        <v>449</v>
      </c>
      <c r="J127" s="325"/>
      <c r="K127" s="326"/>
      <c r="L127" s="1" t="s">
        <v>444</v>
      </c>
      <c r="M127" s="1" t="s">
        <v>512</v>
      </c>
      <c r="N127" s="120"/>
      <c r="O127" s="120">
        <f>1624*5</f>
        <v>8120</v>
      </c>
      <c r="P127" s="120"/>
      <c r="Q127" s="308"/>
      <c r="R127" s="120"/>
      <c r="S127" s="120"/>
      <c r="T127" s="120"/>
      <c r="U127" s="120"/>
      <c r="V127" s="120"/>
      <c r="W127" s="120"/>
      <c r="X127" s="120"/>
      <c r="Y127" s="359"/>
      <c r="Z127" s="2">
        <f>MAX(Planif[[#This Row],[Janv planifié]:[Decembre planifié]])</f>
        <v>8120</v>
      </c>
      <c r="AA127" s="364"/>
      <c r="AB127" s="362" t="str">
        <f t="shared" si="39"/>
        <v>MG52513</v>
      </c>
      <c r="AC127" s="1" t="str">
        <f t="shared" si="54"/>
        <v>ANDROYBELOHAMAROLINTA</v>
      </c>
      <c r="AD127" s="45" t="str">
        <f t="shared" si="65"/>
        <v>MG52513070</v>
      </c>
      <c r="AE127" s="1" t="str">
        <f t="shared" si="56"/>
        <v>MG52513070autreongResilience</v>
      </c>
      <c r="AF127" s="1" t="s">
        <v>451</v>
      </c>
      <c r="AG127" s="8">
        <f t="shared" si="42"/>
        <v>0</v>
      </c>
      <c r="AH127" s="8">
        <f t="shared" si="43"/>
        <v>0</v>
      </c>
      <c r="AI127" s="358">
        <f t="shared" si="44"/>
        <v>4200</v>
      </c>
    </row>
    <row r="128" spans="1:35" x14ac:dyDescent="0.35">
      <c r="A128" s="356">
        <f t="shared" si="45"/>
        <v>126</v>
      </c>
      <c r="B128" s="325" t="s">
        <v>45</v>
      </c>
      <c r="C128" s="325" t="s">
        <v>168</v>
      </c>
      <c r="D128" s="325" t="s">
        <v>179</v>
      </c>
      <c r="E128" s="72">
        <f t="shared" si="38"/>
        <v>2</v>
      </c>
      <c r="F128" s="71">
        <f t="shared" si="66"/>
        <v>23552</v>
      </c>
      <c r="G128" s="325" t="s">
        <v>493</v>
      </c>
      <c r="H128" s="325" t="s">
        <v>494</v>
      </c>
      <c r="I128" s="325" t="s">
        <v>443</v>
      </c>
      <c r="J128" s="325"/>
      <c r="K128" s="326"/>
      <c r="L128" s="1" t="s">
        <v>495</v>
      </c>
      <c r="M128" s="1" t="s">
        <v>496</v>
      </c>
      <c r="N128" s="120">
        <f t="shared" ref="N128:P128" si="67">3658*5</f>
        <v>18290</v>
      </c>
      <c r="O128" s="120">
        <f t="shared" si="67"/>
        <v>18290</v>
      </c>
      <c r="P128" s="120">
        <f t="shared" si="67"/>
        <v>18290</v>
      </c>
      <c r="Q128" s="308"/>
      <c r="R128" s="120"/>
      <c r="S128" s="120"/>
      <c r="T128" s="120"/>
      <c r="U128" s="120"/>
      <c r="V128" s="120"/>
      <c r="W128" s="120"/>
      <c r="X128" s="120"/>
      <c r="Y128" s="359"/>
      <c r="Z128" s="2">
        <f>MAX(Planif[[#This Row],[Janv planifié]:[Decembre planifié]])</f>
        <v>18290</v>
      </c>
      <c r="AA128" s="364"/>
      <c r="AB128" s="362" t="str">
        <f t="shared" si="39"/>
        <v>MG52513</v>
      </c>
      <c r="AC128" s="1" t="str">
        <f t="shared" si="54"/>
        <v>ANDROYBELOHATRANOROA</v>
      </c>
      <c r="AD128" s="45" t="str">
        <f t="shared" si="65"/>
        <v>MG52513091</v>
      </c>
      <c r="AE128" s="1" t="str">
        <f t="shared" si="56"/>
        <v>MG52513091CRSUrgence</v>
      </c>
      <c r="AF128" s="1" t="s">
        <v>446</v>
      </c>
      <c r="AG128" s="8">
        <f t="shared" si="42"/>
        <v>18290</v>
      </c>
      <c r="AH128" s="8">
        <f t="shared" si="43"/>
        <v>0</v>
      </c>
      <c r="AI128" s="358">
        <f t="shared" si="44"/>
        <v>4200</v>
      </c>
    </row>
    <row r="129" spans="1:35" x14ac:dyDescent="0.35">
      <c r="A129" s="356">
        <f t="shared" si="45"/>
        <v>127</v>
      </c>
      <c r="B129" s="325" t="s">
        <v>45</v>
      </c>
      <c r="C129" s="325" t="s">
        <v>168</v>
      </c>
      <c r="D129" s="325" t="s">
        <v>181</v>
      </c>
      <c r="E129" s="72">
        <f t="shared" si="38"/>
        <v>4</v>
      </c>
      <c r="F129" s="71">
        <f t="shared" si="66"/>
        <v>36594</v>
      </c>
      <c r="G129" s="325" t="s">
        <v>447</v>
      </c>
      <c r="H129" s="325" t="s">
        <v>448</v>
      </c>
      <c r="I129" s="325" t="s">
        <v>449</v>
      </c>
      <c r="J129" s="325"/>
      <c r="K129" s="326"/>
      <c r="L129" s="1" t="s">
        <v>444</v>
      </c>
      <c r="M129" s="1" t="s">
        <v>512</v>
      </c>
      <c r="N129" s="120"/>
      <c r="O129" s="120">
        <f>4473*5</f>
        <v>22365</v>
      </c>
      <c r="P129" s="120"/>
      <c r="Q129" s="308"/>
      <c r="R129" s="120"/>
      <c r="S129" s="120"/>
      <c r="T129" s="120"/>
      <c r="U129" s="120"/>
      <c r="V129" s="120"/>
      <c r="W129" s="120"/>
      <c r="X129" s="120"/>
      <c r="Y129" s="359"/>
      <c r="Z129" s="2">
        <f>MAX(Planif[[#This Row],[Janv planifié]:[Decembre planifié]])</f>
        <v>22365</v>
      </c>
      <c r="AA129" s="364"/>
      <c r="AB129" s="362" t="str">
        <f t="shared" si="39"/>
        <v>MG52513</v>
      </c>
      <c r="AC129" s="1" t="str">
        <f t="shared" si="54"/>
        <v>ANDROYBELOHATRANOVAHO</v>
      </c>
      <c r="AD129" s="45" t="str">
        <f t="shared" si="65"/>
        <v>MG52513030</v>
      </c>
      <c r="AE129" s="1" t="str">
        <f t="shared" si="56"/>
        <v>MG52513030autreongResilience</v>
      </c>
      <c r="AF129" s="1" t="s">
        <v>451</v>
      </c>
      <c r="AG129" s="8">
        <f t="shared" si="42"/>
        <v>0</v>
      </c>
      <c r="AH129" s="8">
        <f t="shared" si="43"/>
        <v>0</v>
      </c>
      <c r="AI129" s="358">
        <f t="shared" si="44"/>
        <v>4200</v>
      </c>
    </row>
    <row r="130" spans="1:35" x14ac:dyDescent="0.35">
      <c r="A130" s="356">
        <f t="shared" si="45"/>
        <v>128</v>
      </c>
      <c r="B130" s="325" t="s">
        <v>45</v>
      </c>
      <c r="C130" s="325" t="s">
        <v>168</v>
      </c>
      <c r="D130" s="325" t="s">
        <v>181</v>
      </c>
      <c r="E130" s="72">
        <f t="shared" si="38"/>
        <v>4</v>
      </c>
      <c r="F130" s="71">
        <f t="shared" si="66"/>
        <v>36594</v>
      </c>
      <c r="G130" s="325" t="s">
        <v>493</v>
      </c>
      <c r="H130" s="325" t="s">
        <v>494</v>
      </c>
      <c r="I130" s="325" t="s">
        <v>443</v>
      </c>
      <c r="J130" s="325"/>
      <c r="K130" s="326"/>
      <c r="L130" s="1" t="s">
        <v>495</v>
      </c>
      <c r="M130" s="1" t="s">
        <v>496</v>
      </c>
      <c r="N130" s="120">
        <v>23840</v>
      </c>
      <c r="O130" s="120">
        <v>23840</v>
      </c>
      <c r="P130" s="120">
        <v>23840</v>
      </c>
      <c r="Q130" s="308"/>
      <c r="R130" s="120"/>
      <c r="S130" s="120"/>
      <c r="T130" s="120"/>
      <c r="U130" s="120"/>
      <c r="V130" s="120"/>
      <c r="W130" s="120"/>
      <c r="X130" s="120"/>
      <c r="Y130" s="359"/>
      <c r="Z130" s="2">
        <f>MAX(Planif[[#This Row],[Janv planifié]:[Decembre planifié]])</f>
        <v>23840</v>
      </c>
      <c r="AA130" s="364"/>
      <c r="AB130" s="362" t="str">
        <f t="shared" si="39"/>
        <v>MG52513</v>
      </c>
      <c r="AC130" s="1" t="str">
        <f t="shared" si="54"/>
        <v>ANDROYBELOHATRANOVAHO</v>
      </c>
      <c r="AD130" s="45" t="str">
        <f t="shared" si="65"/>
        <v>MG52513030</v>
      </c>
      <c r="AE130" s="1" t="str">
        <f t="shared" si="56"/>
        <v>MG52513030CRSUrgence</v>
      </c>
      <c r="AF130" s="1" t="s">
        <v>446</v>
      </c>
      <c r="AG130" s="8">
        <f t="shared" si="42"/>
        <v>23840</v>
      </c>
      <c r="AH130" s="8">
        <f t="shared" si="43"/>
        <v>0</v>
      </c>
      <c r="AI130" s="358">
        <f t="shared" si="44"/>
        <v>4200</v>
      </c>
    </row>
    <row r="131" spans="1:35" x14ac:dyDescent="0.35">
      <c r="A131" s="356">
        <f t="shared" si="45"/>
        <v>129</v>
      </c>
      <c r="B131" s="325" t="s">
        <v>89</v>
      </c>
      <c r="C131" s="325" t="s">
        <v>183</v>
      </c>
      <c r="D131" s="325" t="s">
        <v>188</v>
      </c>
      <c r="E131" s="72">
        <f t="shared" ref="E131:E194" si="68">IFERROR(VLOOKUP(AD131,prio,2,FALSE),"")</f>
        <v>2</v>
      </c>
      <c r="F131" s="71">
        <f t="shared" si="66"/>
        <v>6286.9336335773451</v>
      </c>
      <c r="G131" s="325" t="s">
        <v>442</v>
      </c>
      <c r="H131" s="325"/>
      <c r="I131" s="325" t="s">
        <v>449</v>
      </c>
      <c r="J131" s="325"/>
      <c r="K131" s="326"/>
      <c r="L131" s="1" t="s">
        <v>454</v>
      </c>
      <c r="M131" s="1"/>
      <c r="N131" s="9">
        <v>3960</v>
      </c>
      <c r="O131" s="9">
        <v>3960</v>
      </c>
      <c r="P131" s="9">
        <v>3960</v>
      </c>
      <c r="Q131" s="307">
        <v>3960</v>
      </c>
      <c r="R131" s="9"/>
      <c r="S131" s="9"/>
      <c r="T131" s="9"/>
      <c r="U131" s="9"/>
      <c r="V131" s="9"/>
      <c r="W131" s="9"/>
      <c r="X131" s="9"/>
      <c r="Y131" s="359"/>
      <c r="Z131" s="2">
        <f>MAX(Planif[[#This Row],[Janv planifié]:[Decembre planifié]])</f>
        <v>3960</v>
      </c>
      <c r="AA131" s="364"/>
      <c r="AB131" s="362" t="str">
        <f t="shared" ref="AB131:AB194" si="69">VLOOKUP(C131,admin_2_2,2,FALSE)</f>
        <v>MG51506</v>
      </c>
      <c r="AC131" s="1" t="str">
        <f t="shared" ref="AC131:AC164" si="70">B131&amp;C131&amp;D131</f>
        <v>ATSIMO ANDREFANABETIOKY ATSIMOANKAZOMANGA OUEST</v>
      </c>
      <c r="AD131" s="45" t="str">
        <f t="shared" si="65"/>
        <v>MG51506014</v>
      </c>
      <c r="AE131" s="1" t="str">
        <f t="shared" ref="AE131:AE162" si="71">IF(G131="FID",AD131&amp;G131&amp;AF131,IF(G131="PAM",AD131&amp;G131&amp;AF131,IF(G131="CRS",AD131&amp;G131&amp;AF131,AD131&amp;"autreong"&amp;AF131)))</f>
        <v>MG51506014PAMUrgence</v>
      </c>
      <c r="AF131" s="1" t="s">
        <v>446</v>
      </c>
      <c r="AG131" s="8">
        <f t="shared" ref="AG131:AG194" si="72">P131</f>
        <v>3960</v>
      </c>
      <c r="AH131" s="8">
        <f t="shared" ref="AH131:AH194" si="73">Q131</f>
        <v>3960</v>
      </c>
      <c r="AI131" s="358">
        <f t="shared" ref="AI131:AI194" si="74">840*5</f>
        <v>4200</v>
      </c>
    </row>
    <row r="132" spans="1:35" x14ac:dyDescent="0.35">
      <c r="A132" s="356">
        <f t="shared" si="45"/>
        <v>130</v>
      </c>
      <c r="B132" s="325" t="s">
        <v>89</v>
      </c>
      <c r="C132" s="325" t="s">
        <v>183</v>
      </c>
      <c r="D132" s="325" t="s">
        <v>198</v>
      </c>
      <c r="E132" s="72">
        <f t="shared" si="68"/>
        <v>4</v>
      </c>
      <c r="F132" s="71">
        <f t="shared" si="66"/>
        <v>11724.575050001331</v>
      </c>
      <c r="G132" s="325" t="s">
        <v>442</v>
      </c>
      <c r="H132" s="325"/>
      <c r="I132" s="325" t="s">
        <v>443</v>
      </c>
      <c r="J132" s="325"/>
      <c r="K132" s="326"/>
      <c r="L132" s="1" t="s">
        <v>470</v>
      </c>
      <c r="M132" s="1"/>
      <c r="N132" s="9">
        <v>9380</v>
      </c>
      <c r="O132" s="9">
        <v>9380</v>
      </c>
      <c r="P132" s="9">
        <v>9380</v>
      </c>
      <c r="Q132" s="307">
        <v>9380</v>
      </c>
      <c r="R132" s="9"/>
      <c r="S132" s="9"/>
      <c r="T132" s="9"/>
      <c r="U132" s="9"/>
      <c r="V132" s="9"/>
      <c r="W132" s="9"/>
      <c r="X132" s="9"/>
      <c r="Y132" s="359"/>
      <c r="Z132" s="2">
        <f>MAX(Planif[[#This Row],[Janv planifié]:[Decembre planifié]])</f>
        <v>9380</v>
      </c>
      <c r="AA132" s="364"/>
      <c r="AB132" s="362" t="str">
        <f t="shared" si="69"/>
        <v>MG51506</v>
      </c>
      <c r="AC132" s="1" t="str">
        <f t="shared" si="70"/>
        <v>ATSIMO ANDREFANABETIOKY ATSIMOBEANTAKE</v>
      </c>
      <c r="AD132" s="45" t="str">
        <f t="shared" si="65"/>
        <v>MG51506030</v>
      </c>
      <c r="AE132" s="1" t="str">
        <f t="shared" si="71"/>
        <v>MG51506030PAMUrgence</v>
      </c>
      <c r="AF132" s="1" t="s">
        <v>446</v>
      </c>
      <c r="AG132" s="8">
        <f t="shared" si="72"/>
        <v>9380</v>
      </c>
      <c r="AH132" s="8">
        <f t="shared" si="73"/>
        <v>9380</v>
      </c>
      <c r="AI132" s="358">
        <f t="shared" si="74"/>
        <v>4200</v>
      </c>
    </row>
    <row r="133" spans="1:35" x14ac:dyDescent="0.35">
      <c r="A133" s="356">
        <f t="shared" ref="A133:A196" si="75">A132+1</f>
        <v>131</v>
      </c>
      <c r="B133" s="325" t="s">
        <v>89</v>
      </c>
      <c r="C133" s="325" t="s">
        <v>183</v>
      </c>
      <c r="D133" s="325" t="s">
        <v>215</v>
      </c>
      <c r="E133" s="72">
        <f t="shared" si="68"/>
        <v>2</v>
      </c>
      <c r="F133" s="71">
        <f t="shared" si="66"/>
        <v>8949.1901938192877</v>
      </c>
      <c r="G133" s="325" t="s">
        <v>442</v>
      </c>
      <c r="H133" s="325"/>
      <c r="I133" s="325" t="s">
        <v>449</v>
      </c>
      <c r="J133" s="325"/>
      <c r="K133" s="326"/>
      <c r="L133" s="1" t="s">
        <v>454</v>
      </c>
      <c r="M133" s="1"/>
      <c r="N133" s="9">
        <v>5780</v>
      </c>
      <c r="O133" s="9">
        <v>5780</v>
      </c>
      <c r="P133" s="9">
        <v>5780</v>
      </c>
      <c r="Q133" s="307">
        <v>5780</v>
      </c>
      <c r="R133" s="9"/>
      <c r="S133" s="9"/>
      <c r="T133" s="9"/>
      <c r="U133" s="9"/>
      <c r="V133" s="9"/>
      <c r="W133" s="9"/>
      <c r="X133" s="9"/>
      <c r="Y133" s="359"/>
      <c r="Z133" s="2">
        <f>MAX(Planif[[#This Row],[Janv planifié]:[Decembre planifié]])</f>
        <v>5780</v>
      </c>
      <c r="AA133" s="364"/>
      <c r="AB133" s="362" t="str">
        <f t="shared" si="69"/>
        <v>MG51506</v>
      </c>
      <c r="AC133" s="1" t="str">
        <f t="shared" si="70"/>
        <v>ATSIMO ANDREFANABETIOKY ATSIMOMAROARIVO</v>
      </c>
      <c r="AD133" s="45" t="str">
        <f t="shared" si="65"/>
        <v>MG51506015</v>
      </c>
      <c r="AE133" s="1" t="str">
        <f t="shared" si="71"/>
        <v>MG51506015PAMUrgence</v>
      </c>
      <c r="AF133" s="1" t="s">
        <v>446</v>
      </c>
      <c r="AG133" s="8">
        <f t="shared" si="72"/>
        <v>5780</v>
      </c>
      <c r="AH133" s="8">
        <f t="shared" si="73"/>
        <v>5780</v>
      </c>
      <c r="AI133" s="358">
        <f t="shared" si="74"/>
        <v>4200</v>
      </c>
    </row>
    <row r="134" spans="1:35" x14ac:dyDescent="0.35">
      <c r="A134" s="356">
        <f t="shared" si="75"/>
        <v>132</v>
      </c>
      <c r="B134" s="325" t="s">
        <v>89</v>
      </c>
      <c r="C134" s="325" t="s">
        <v>183</v>
      </c>
      <c r="D134" s="325" t="s">
        <v>217</v>
      </c>
      <c r="E134" s="72">
        <f t="shared" si="68"/>
        <v>2</v>
      </c>
      <c r="F134" s="71">
        <f t="shared" si="66"/>
        <v>5618.7789686646602</v>
      </c>
      <c r="G134" s="325" t="s">
        <v>442</v>
      </c>
      <c r="H134" s="325"/>
      <c r="I134" s="325" t="s">
        <v>443</v>
      </c>
      <c r="J134" s="325"/>
      <c r="K134" s="326"/>
      <c r="L134" s="1" t="s">
        <v>454</v>
      </c>
      <c r="M134" s="1"/>
      <c r="N134" s="9">
        <v>3195</v>
      </c>
      <c r="O134" s="9">
        <v>3195</v>
      </c>
      <c r="P134" s="9">
        <v>3195</v>
      </c>
      <c r="Q134" s="307">
        <v>3195</v>
      </c>
      <c r="R134" s="9"/>
      <c r="S134" s="9"/>
      <c r="T134" s="9"/>
      <c r="U134" s="9"/>
      <c r="V134" s="9"/>
      <c r="W134" s="9"/>
      <c r="X134" s="9"/>
      <c r="Y134" s="359"/>
      <c r="Z134" s="2">
        <f>MAX(Planif[[#This Row],[Janv planifié]:[Decembre planifié]])</f>
        <v>3195</v>
      </c>
      <c r="AA134" s="364"/>
      <c r="AB134" s="362" t="str">
        <f t="shared" si="69"/>
        <v>MG51506</v>
      </c>
      <c r="AC134" s="1" t="str">
        <f t="shared" si="70"/>
        <v>ATSIMO ANDREFANABETIOKY ATSIMOMAROSAVOA</v>
      </c>
      <c r="AD134" s="45" t="str">
        <f t="shared" si="65"/>
        <v>MG51506252</v>
      </c>
      <c r="AE134" s="1" t="str">
        <f t="shared" si="71"/>
        <v>MG51506252PAMUrgence</v>
      </c>
      <c r="AF134" s="1" t="s">
        <v>446</v>
      </c>
      <c r="AG134" s="8">
        <f t="shared" si="72"/>
        <v>3195</v>
      </c>
      <c r="AH134" s="8">
        <f t="shared" si="73"/>
        <v>3195</v>
      </c>
      <c r="AI134" s="358">
        <f t="shared" si="74"/>
        <v>4200</v>
      </c>
    </row>
    <row r="135" spans="1:35" x14ac:dyDescent="0.35">
      <c r="A135" s="356">
        <f t="shared" si="75"/>
        <v>133</v>
      </c>
      <c r="B135" s="325" t="s">
        <v>89</v>
      </c>
      <c r="C135" s="325" t="s">
        <v>183</v>
      </c>
      <c r="D135" s="325" t="s">
        <v>219</v>
      </c>
      <c r="E135" s="72">
        <f t="shared" si="68"/>
        <v>2</v>
      </c>
      <c r="F135" s="71">
        <f t="shared" si="66"/>
        <v>15369.314297359913</v>
      </c>
      <c r="G135" s="325" t="s">
        <v>442</v>
      </c>
      <c r="H135" s="325"/>
      <c r="I135" s="325" t="s">
        <v>449</v>
      </c>
      <c r="J135" s="325"/>
      <c r="K135" s="326"/>
      <c r="L135" s="1" t="s">
        <v>454</v>
      </c>
      <c r="M135" s="1"/>
      <c r="N135" s="9">
        <v>13700</v>
      </c>
      <c r="O135" s="9">
        <v>13700</v>
      </c>
      <c r="P135" s="9">
        <v>13700</v>
      </c>
      <c r="Q135" s="307">
        <v>13700</v>
      </c>
      <c r="R135" s="9"/>
      <c r="S135" s="9"/>
      <c r="T135" s="9"/>
      <c r="U135" s="9"/>
      <c r="V135" s="9"/>
      <c r="W135" s="9"/>
      <c r="X135" s="9"/>
      <c r="Y135" s="359"/>
      <c r="Z135" s="2">
        <f>MAX(Planif[[#This Row],[Janv planifié]:[Decembre planifié]])</f>
        <v>13700</v>
      </c>
      <c r="AA135" s="364"/>
      <c r="AB135" s="362" t="str">
        <f t="shared" si="69"/>
        <v>MG51506</v>
      </c>
      <c r="AC135" s="1" t="str">
        <f t="shared" si="70"/>
        <v>ATSIMO ANDREFANABETIOKY ATSIMOMASIABOAY</v>
      </c>
      <c r="AD135" s="45" t="str">
        <f t="shared" si="65"/>
        <v>MG51506050</v>
      </c>
      <c r="AE135" s="1" t="str">
        <f t="shared" si="71"/>
        <v>MG51506050PAMUrgence</v>
      </c>
      <c r="AF135" s="1" t="s">
        <v>446</v>
      </c>
      <c r="AG135" s="8">
        <f t="shared" si="72"/>
        <v>13700</v>
      </c>
      <c r="AH135" s="8">
        <f t="shared" si="73"/>
        <v>13700</v>
      </c>
      <c r="AI135" s="358">
        <f t="shared" si="74"/>
        <v>4200</v>
      </c>
    </row>
    <row r="136" spans="1:35" x14ac:dyDescent="0.35">
      <c r="A136" s="356">
        <f t="shared" si="75"/>
        <v>134</v>
      </c>
      <c r="B136" s="325" t="s">
        <v>89</v>
      </c>
      <c r="C136" s="325" t="s">
        <v>183</v>
      </c>
      <c r="D136" s="325" t="s">
        <v>223</v>
      </c>
      <c r="E136" s="72">
        <f t="shared" si="68"/>
        <v>2</v>
      </c>
      <c r="F136" s="71">
        <f t="shared" si="66"/>
        <v>6594.2693591166535</v>
      </c>
      <c r="G136" s="325" t="s">
        <v>442</v>
      </c>
      <c r="H136" s="325"/>
      <c r="I136" s="325" t="s">
        <v>443</v>
      </c>
      <c r="J136" s="325"/>
      <c r="K136" s="326"/>
      <c r="L136" s="1" t="s">
        <v>454</v>
      </c>
      <c r="M136" s="1"/>
      <c r="N136" s="9">
        <v>7735</v>
      </c>
      <c r="O136" s="9">
        <v>7735</v>
      </c>
      <c r="P136" s="9">
        <v>7735</v>
      </c>
      <c r="Q136" s="307">
        <v>7735</v>
      </c>
      <c r="R136" s="9"/>
      <c r="S136" s="9"/>
      <c r="T136" s="9"/>
      <c r="U136" s="9"/>
      <c r="V136" s="9"/>
      <c r="W136" s="9"/>
      <c r="X136" s="9"/>
      <c r="Y136" s="359"/>
      <c r="Z136" s="2">
        <f>MAX(Planif[[#This Row],[Janv planifié]:[Decembre planifié]])</f>
        <v>7735</v>
      </c>
      <c r="AA136" s="364"/>
      <c r="AB136" s="362" t="str">
        <f t="shared" si="69"/>
        <v>MG51506</v>
      </c>
      <c r="AC136" s="1" t="str">
        <f t="shared" si="70"/>
        <v>ATSIMO ANDREFANABETIOKY ATSIMOSAKAMASAY</v>
      </c>
      <c r="AD136" s="45" t="str">
        <f t="shared" si="65"/>
        <v>MG51506012</v>
      </c>
      <c r="AE136" s="1" t="str">
        <f t="shared" si="71"/>
        <v>MG51506012PAMUrgence</v>
      </c>
      <c r="AF136" s="1" t="s">
        <v>446</v>
      </c>
      <c r="AG136" s="8">
        <f t="shared" si="72"/>
        <v>7735</v>
      </c>
      <c r="AH136" s="8">
        <f t="shared" si="73"/>
        <v>7735</v>
      </c>
      <c r="AI136" s="358">
        <f t="shared" si="74"/>
        <v>4200</v>
      </c>
    </row>
    <row r="137" spans="1:35" x14ac:dyDescent="0.35">
      <c r="A137" s="356">
        <f t="shared" si="75"/>
        <v>135</v>
      </c>
      <c r="B137" s="325" t="s">
        <v>89</v>
      </c>
      <c r="C137" s="325" t="s">
        <v>183</v>
      </c>
      <c r="D137" s="325" t="s">
        <v>231</v>
      </c>
      <c r="E137" s="72">
        <f t="shared" si="68"/>
        <v>2</v>
      </c>
      <c r="F137" s="71">
        <f t="shared" si="66"/>
        <v>4747.8840554616299</v>
      </c>
      <c r="G137" s="325" t="s">
        <v>442</v>
      </c>
      <c r="H137" s="325"/>
      <c r="I137" s="325" t="s">
        <v>443</v>
      </c>
      <c r="J137" s="325"/>
      <c r="K137" s="326"/>
      <c r="L137" s="1" t="s">
        <v>454</v>
      </c>
      <c r="M137" s="1"/>
      <c r="N137" s="9">
        <v>2650</v>
      </c>
      <c r="O137" s="9">
        <v>2650</v>
      </c>
      <c r="P137" s="9">
        <v>2650</v>
      </c>
      <c r="Q137" s="307">
        <v>2650</v>
      </c>
      <c r="R137" s="9"/>
      <c r="S137" s="9"/>
      <c r="T137" s="9"/>
      <c r="U137" s="9"/>
      <c r="V137" s="9"/>
      <c r="W137" s="9"/>
      <c r="X137" s="9"/>
      <c r="Y137" s="359"/>
      <c r="Z137" s="2">
        <f>MAX(Planif[[#This Row],[Janv planifié]:[Decembre planifié]])</f>
        <v>2650</v>
      </c>
      <c r="AA137" s="364"/>
      <c r="AB137" s="362" t="str">
        <f t="shared" si="69"/>
        <v>MG51506</v>
      </c>
      <c r="AC137" s="1" t="str">
        <f t="shared" si="70"/>
        <v>ATSIMO ANDREFANABETIOKY ATSIMOSOASERANA</v>
      </c>
      <c r="AD137" s="45" t="str">
        <f t="shared" si="65"/>
        <v>MG51506251</v>
      </c>
      <c r="AE137" s="1" t="str">
        <f t="shared" si="71"/>
        <v>MG51506251PAMUrgence</v>
      </c>
      <c r="AF137" s="1" t="s">
        <v>446</v>
      </c>
      <c r="AG137" s="8">
        <f t="shared" si="72"/>
        <v>2650</v>
      </c>
      <c r="AH137" s="8">
        <f t="shared" si="73"/>
        <v>2650</v>
      </c>
      <c r="AI137" s="358">
        <f t="shared" si="74"/>
        <v>4200</v>
      </c>
    </row>
    <row r="138" spans="1:35" x14ac:dyDescent="0.35">
      <c r="A138" s="356">
        <f t="shared" si="75"/>
        <v>136</v>
      </c>
      <c r="B138" s="325" t="s">
        <v>7</v>
      </c>
      <c r="C138" s="325" t="s">
        <v>243</v>
      </c>
      <c r="D138" s="325" t="s">
        <v>246</v>
      </c>
      <c r="E138" s="72">
        <f t="shared" si="68"/>
        <v>2</v>
      </c>
      <c r="F138" s="71">
        <f t="shared" si="66"/>
        <v>17500</v>
      </c>
      <c r="G138" s="325" t="s">
        <v>442</v>
      </c>
      <c r="H138" s="325"/>
      <c r="I138" s="325" t="s">
        <v>443</v>
      </c>
      <c r="J138" s="325"/>
      <c r="K138" s="326"/>
      <c r="L138" s="1" t="s">
        <v>454</v>
      </c>
      <c r="M138" s="1"/>
      <c r="N138" s="9">
        <v>15795</v>
      </c>
      <c r="O138" s="9">
        <v>15795</v>
      </c>
      <c r="P138" s="9">
        <v>15795</v>
      </c>
      <c r="Q138" s="307">
        <v>15795</v>
      </c>
      <c r="R138" s="9"/>
      <c r="S138" s="9"/>
      <c r="T138" s="9"/>
      <c r="U138" s="9"/>
      <c r="V138" s="9"/>
      <c r="W138" s="9"/>
      <c r="X138" s="9"/>
      <c r="Y138" s="359"/>
      <c r="Z138" s="2">
        <f>MAX(Planif[[#This Row],[Janv planifié]:[Decembre planifié]])</f>
        <v>15795</v>
      </c>
      <c r="AA138" s="364"/>
      <c r="AB138" s="362" t="str">
        <f t="shared" si="69"/>
        <v>MG53517</v>
      </c>
      <c r="AC138" s="1" t="str">
        <f t="shared" si="70"/>
        <v>ANOSYBETROKAAMBATOMIVARY</v>
      </c>
      <c r="AD138" s="45" t="str">
        <f t="shared" ref="AD138:AD140" si="76">VLOOKUP(AC138,admin_3_2,12,FALSE)</f>
        <v>MG53517350</v>
      </c>
      <c r="AE138" s="1" t="str">
        <f t="shared" si="71"/>
        <v>MG53517350PAMUrgence</v>
      </c>
      <c r="AF138" s="1" t="s">
        <v>446</v>
      </c>
      <c r="AG138" s="8">
        <f t="shared" si="72"/>
        <v>15795</v>
      </c>
      <c r="AH138" s="8">
        <f t="shared" si="73"/>
        <v>15795</v>
      </c>
      <c r="AI138" s="358">
        <f t="shared" si="74"/>
        <v>4200</v>
      </c>
    </row>
    <row r="139" spans="1:35" x14ac:dyDescent="0.35">
      <c r="A139" s="356">
        <f t="shared" si="75"/>
        <v>137</v>
      </c>
      <c r="B139" s="325" t="s">
        <v>7</v>
      </c>
      <c r="C139" s="325" t="s">
        <v>243</v>
      </c>
      <c r="D139" s="325" t="s">
        <v>255</v>
      </c>
      <c r="E139" s="72">
        <f t="shared" si="68"/>
        <v>2</v>
      </c>
      <c r="F139" s="71">
        <f t="shared" si="66"/>
        <v>17250</v>
      </c>
      <c r="G139" s="325" t="s">
        <v>442</v>
      </c>
      <c r="H139" s="325"/>
      <c r="I139" s="325" t="s">
        <v>443</v>
      </c>
      <c r="J139" s="325"/>
      <c r="K139" s="326"/>
      <c r="L139" s="1" t="s">
        <v>454</v>
      </c>
      <c r="M139" s="1"/>
      <c r="N139" s="9">
        <v>12075</v>
      </c>
      <c r="O139" s="9">
        <v>12075</v>
      </c>
      <c r="P139" s="9">
        <v>12075</v>
      </c>
      <c r="Q139" s="307">
        <v>12075</v>
      </c>
      <c r="R139" s="9"/>
      <c r="S139" s="9"/>
      <c r="T139" s="9"/>
      <c r="U139" s="9"/>
      <c r="V139" s="9"/>
      <c r="W139" s="9"/>
      <c r="X139" s="9"/>
      <c r="Y139" s="359"/>
      <c r="Z139" s="2">
        <f>MAX(Planif[[#This Row],[Janv planifié]:[Decembre planifié]])</f>
        <v>12075</v>
      </c>
      <c r="AA139" s="364"/>
      <c r="AB139" s="362" t="str">
        <f t="shared" si="69"/>
        <v>MG53517</v>
      </c>
      <c r="AC139" s="1" t="str">
        <f t="shared" si="70"/>
        <v>ANOSYBETROKABEKOROBO</v>
      </c>
      <c r="AD139" s="45" t="str">
        <f t="shared" si="76"/>
        <v>MG53517250</v>
      </c>
      <c r="AE139" s="1" t="str">
        <f t="shared" si="71"/>
        <v>MG53517250PAMUrgence</v>
      </c>
      <c r="AF139" s="1" t="s">
        <v>446</v>
      </c>
      <c r="AG139" s="8">
        <f t="shared" si="72"/>
        <v>12075</v>
      </c>
      <c r="AH139" s="8">
        <f t="shared" si="73"/>
        <v>12075</v>
      </c>
      <c r="AI139" s="358">
        <f t="shared" si="74"/>
        <v>4200</v>
      </c>
    </row>
    <row r="140" spans="1:35" x14ac:dyDescent="0.35">
      <c r="A140" s="356">
        <f t="shared" si="75"/>
        <v>138</v>
      </c>
      <c r="B140" s="325" t="s">
        <v>7</v>
      </c>
      <c r="C140" s="325" t="s">
        <v>243</v>
      </c>
      <c r="D140" s="325" t="s">
        <v>262</v>
      </c>
      <c r="E140" s="72">
        <f t="shared" si="68"/>
        <v>2</v>
      </c>
      <c r="F140" s="71">
        <f t="shared" si="66"/>
        <v>25865</v>
      </c>
      <c r="G140" s="325" t="s">
        <v>442</v>
      </c>
      <c r="H140" s="325"/>
      <c r="I140" s="325" t="s">
        <v>443</v>
      </c>
      <c r="J140" s="325"/>
      <c r="K140" s="326"/>
      <c r="L140" s="1" t="s">
        <v>454</v>
      </c>
      <c r="M140" s="1"/>
      <c r="N140" s="9">
        <v>17715</v>
      </c>
      <c r="O140" s="9">
        <v>17715</v>
      </c>
      <c r="P140" s="9">
        <v>17715</v>
      </c>
      <c r="Q140" s="307">
        <v>17715</v>
      </c>
      <c r="R140" s="9"/>
      <c r="S140" s="9"/>
      <c r="T140" s="9"/>
      <c r="U140" s="9"/>
      <c r="V140" s="9"/>
      <c r="W140" s="9"/>
      <c r="X140" s="9"/>
      <c r="Y140" s="359"/>
      <c r="Z140" s="2">
        <f>MAX(Planif[[#This Row],[Janv planifié]:[Decembre planifié]])</f>
        <v>17715</v>
      </c>
      <c r="AA140" s="364"/>
      <c r="AB140" s="362" t="str">
        <f t="shared" si="69"/>
        <v>MG53517</v>
      </c>
      <c r="AC140" s="1" t="str">
        <f t="shared" si="70"/>
        <v>ANOSYBETROKAIANABINDA</v>
      </c>
      <c r="AD140" s="45" t="str">
        <f t="shared" si="76"/>
        <v>MG53517130</v>
      </c>
      <c r="AE140" s="1" t="str">
        <f t="shared" si="71"/>
        <v>MG53517130PAMUrgence</v>
      </c>
      <c r="AF140" s="1" t="s">
        <v>446</v>
      </c>
      <c r="AG140" s="8">
        <f t="shared" si="72"/>
        <v>17715</v>
      </c>
      <c r="AH140" s="8">
        <f t="shared" si="73"/>
        <v>17715</v>
      </c>
      <c r="AI140" s="358">
        <f t="shared" si="74"/>
        <v>4200</v>
      </c>
    </row>
    <row r="141" spans="1:35" x14ac:dyDescent="0.35">
      <c r="A141" s="356">
        <f t="shared" si="75"/>
        <v>139</v>
      </c>
      <c r="B141" s="325" t="s">
        <v>7</v>
      </c>
      <c r="C141" s="325" t="s">
        <v>243</v>
      </c>
      <c r="D141" s="325" t="s">
        <v>25</v>
      </c>
      <c r="E141" s="72">
        <f t="shared" si="68"/>
        <v>2</v>
      </c>
      <c r="F141" s="71">
        <f t="shared" si="66"/>
        <v>26750</v>
      </c>
      <c r="G141" s="325" t="s">
        <v>442</v>
      </c>
      <c r="H141" s="325"/>
      <c r="I141" s="325" t="s">
        <v>443</v>
      </c>
      <c r="J141" s="325"/>
      <c r="K141" s="326"/>
      <c r="L141" s="1" t="s">
        <v>454</v>
      </c>
      <c r="M141" s="1" t="s">
        <v>513</v>
      </c>
      <c r="N141" s="9">
        <v>17875</v>
      </c>
      <c r="O141" s="9">
        <v>17875</v>
      </c>
      <c r="P141" s="9">
        <v>17875</v>
      </c>
      <c r="Q141" s="307">
        <v>17875</v>
      </c>
      <c r="R141" s="9"/>
      <c r="S141" s="9"/>
      <c r="T141" s="9"/>
      <c r="U141" s="9"/>
      <c r="V141" s="9"/>
      <c r="W141" s="9"/>
      <c r="X141" s="9"/>
      <c r="Y141" s="359"/>
      <c r="Z141" s="2">
        <f>MAX(Planif[[#This Row],[Janv planifié]:[Decembre planifié]])</f>
        <v>17875</v>
      </c>
      <c r="AA141" s="364"/>
      <c r="AB141" s="362" t="str">
        <f t="shared" si="69"/>
        <v>MG53517</v>
      </c>
      <c r="AC141" s="1" t="str">
        <f t="shared" si="70"/>
        <v>ANOSYBETROKAMAHABO</v>
      </c>
      <c r="AD141" s="45" t="str">
        <f t="shared" ref="AD141:AD147" si="77">VLOOKUP(AC141,admin_3_2,12,FALSE)</f>
        <v>MG53517170</v>
      </c>
      <c r="AE141" s="1" t="str">
        <f t="shared" si="71"/>
        <v>MG53517170PAMUrgence</v>
      </c>
      <c r="AF141" s="1" t="s">
        <v>446</v>
      </c>
      <c r="AG141" s="8">
        <f t="shared" si="72"/>
        <v>17875</v>
      </c>
      <c r="AH141" s="8">
        <f t="shared" si="73"/>
        <v>17875</v>
      </c>
      <c r="AI141" s="358">
        <f t="shared" si="74"/>
        <v>4200</v>
      </c>
    </row>
    <row r="142" spans="1:35" x14ac:dyDescent="0.35">
      <c r="A142" s="356">
        <f t="shared" si="75"/>
        <v>140</v>
      </c>
      <c r="B142" s="325" t="s">
        <v>7</v>
      </c>
      <c r="C142" s="325" t="s">
        <v>284</v>
      </c>
      <c r="D142" s="325" t="s">
        <v>285</v>
      </c>
      <c r="E142" s="72">
        <f t="shared" si="68"/>
        <v>4</v>
      </c>
      <c r="F142" s="71">
        <f t="shared" si="66"/>
        <v>7977.695390162582</v>
      </c>
      <c r="G142" s="325" t="s">
        <v>456</v>
      </c>
      <c r="H142" s="325"/>
      <c r="I142" s="325" t="s">
        <v>449</v>
      </c>
      <c r="J142" s="325"/>
      <c r="K142" s="326"/>
      <c r="L142" s="1" t="s">
        <v>514</v>
      </c>
      <c r="M142" s="1" t="s">
        <v>515</v>
      </c>
      <c r="N142" s="120">
        <v>10309</v>
      </c>
      <c r="O142" s="9"/>
      <c r="P142" s="9"/>
      <c r="Q142" s="307"/>
      <c r="R142" s="9"/>
      <c r="S142" s="9"/>
      <c r="T142" s="9"/>
      <c r="U142" s="9"/>
      <c r="V142" s="9"/>
      <c r="W142" s="9"/>
      <c r="X142" s="9"/>
      <c r="Y142" s="359"/>
      <c r="Z142" s="2">
        <f>MAX(Planif[[#This Row],[Janv planifié]:[Decembre planifié]])</f>
        <v>10309</v>
      </c>
      <c r="AA142" s="364"/>
      <c r="AB142" s="362" t="str">
        <f t="shared" si="69"/>
        <v>MG53515</v>
      </c>
      <c r="AC142" s="1" t="str">
        <f t="shared" si="70"/>
        <v>ANOSYTAOLAGNAROAMBATOABO</v>
      </c>
      <c r="AD142" s="45" t="str">
        <f t="shared" si="77"/>
        <v>MG53515112</v>
      </c>
      <c r="AE142" s="1" t="str">
        <f t="shared" si="71"/>
        <v>MG53515112autreongUrgence</v>
      </c>
      <c r="AF142" s="1" t="s">
        <v>446</v>
      </c>
      <c r="AG142" s="8">
        <f t="shared" si="72"/>
        <v>0</v>
      </c>
      <c r="AH142" s="8">
        <f t="shared" si="73"/>
        <v>0</v>
      </c>
      <c r="AI142" s="358">
        <f t="shared" si="74"/>
        <v>4200</v>
      </c>
    </row>
    <row r="143" spans="1:35" x14ac:dyDescent="0.35">
      <c r="A143" s="356">
        <f t="shared" si="75"/>
        <v>141</v>
      </c>
      <c r="B143" s="325" t="s">
        <v>7</v>
      </c>
      <c r="C143" s="325" t="s">
        <v>284</v>
      </c>
      <c r="D143" s="325" t="s">
        <v>292</v>
      </c>
      <c r="E143" s="72">
        <f t="shared" si="68"/>
        <v>2</v>
      </c>
      <c r="F143" s="71">
        <f t="shared" si="66"/>
        <v>12255.086295610856</v>
      </c>
      <c r="G143" s="325" t="s">
        <v>452</v>
      </c>
      <c r="H143" s="325" t="s">
        <v>516</v>
      </c>
      <c r="I143" s="325" t="s">
        <v>449</v>
      </c>
      <c r="J143" s="325"/>
      <c r="K143" s="326"/>
      <c r="L143" s="1" t="s">
        <v>444</v>
      </c>
      <c r="M143" s="1" t="s">
        <v>517</v>
      </c>
      <c r="N143" s="120">
        <f t="shared" ref="N143:P143" si="78">1555*5</f>
        <v>7775</v>
      </c>
      <c r="O143" s="120">
        <f t="shared" si="78"/>
        <v>7775</v>
      </c>
      <c r="P143" s="120">
        <f t="shared" si="78"/>
        <v>7775</v>
      </c>
      <c r="Q143" s="307"/>
      <c r="R143" s="9"/>
      <c r="S143" s="9"/>
      <c r="T143" s="9"/>
      <c r="U143" s="9"/>
      <c r="V143" s="9"/>
      <c r="W143" s="9"/>
      <c r="X143" s="9"/>
      <c r="Y143" s="359"/>
      <c r="Z143" s="2">
        <f>MAX(Planif[[#This Row],[Janv planifié]:[Decembre planifié]])</f>
        <v>7775</v>
      </c>
      <c r="AA143" s="364"/>
      <c r="AB143" s="362" t="str">
        <f t="shared" si="69"/>
        <v>MG53515</v>
      </c>
      <c r="AC143" s="1" t="str">
        <f t="shared" si="70"/>
        <v>ANOSYTAOLAGNAROANALAPATSY</v>
      </c>
      <c r="AD143" s="45" t="str">
        <f t="shared" si="77"/>
        <v>MG53515114</v>
      </c>
      <c r="AE143" s="1" t="str">
        <f t="shared" si="71"/>
        <v>MG53515114FIDUrgence</v>
      </c>
      <c r="AF143" s="1" t="s">
        <v>446</v>
      </c>
      <c r="AG143" s="8">
        <f t="shared" si="72"/>
        <v>7775</v>
      </c>
      <c r="AH143" s="8">
        <f t="shared" si="73"/>
        <v>0</v>
      </c>
      <c r="AI143" s="358">
        <f t="shared" si="74"/>
        <v>4200</v>
      </c>
    </row>
    <row r="144" spans="1:35" x14ac:dyDescent="0.35">
      <c r="A144" s="356">
        <f t="shared" si="75"/>
        <v>142</v>
      </c>
      <c r="B144" s="325" t="s">
        <v>7</v>
      </c>
      <c r="C144" s="325" t="s">
        <v>284</v>
      </c>
      <c r="D144" s="325" t="s">
        <v>294</v>
      </c>
      <c r="E144" s="72">
        <f t="shared" si="68"/>
        <v>4</v>
      </c>
      <c r="F144" s="71">
        <f t="shared" si="66"/>
        <v>9845.5991352767978</v>
      </c>
      <c r="G144" s="325" t="s">
        <v>452</v>
      </c>
      <c r="H144" s="325"/>
      <c r="I144" s="325" t="s">
        <v>449</v>
      </c>
      <c r="J144" s="325"/>
      <c r="K144" s="326"/>
      <c r="L144" s="1" t="s">
        <v>518</v>
      </c>
      <c r="M144" s="1" t="s">
        <v>517</v>
      </c>
      <c r="N144" s="9">
        <f>2014*5</f>
        <v>10070</v>
      </c>
      <c r="O144" s="9">
        <f>2014*5</f>
        <v>10070</v>
      </c>
      <c r="P144" s="9">
        <f>2014*5</f>
        <v>10070</v>
      </c>
      <c r="Q144" s="307"/>
      <c r="R144" s="9"/>
      <c r="S144" s="9"/>
      <c r="T144" s="9"/>
      <c r="U144" s="9"/>
      <c r="V144" s="9"/>
      <c r="W144" s="9"/>
      <c r="X144" s="9"/>
      <c r="Y144" s="359"/>
      <c r="Z144" s="2">
        <f>MAX(Planif[[#This Row],[Janv planifié]:[Decembre planifié]])</f>
        <v>10070</v>
      </c>
      <c r="AA144" s="364"/>
      <c r="AB144" s="362" t="str">
        <f t="shared" si="69"/>
        <v>MG53515</v>
      </c>
      <c r="AC144" s="1" t="str">
        <f t="shared" si="70"/>
        <v>ANOSYTAOLAGNAROANDRANOBORY</v>
      </c>
      <c r="AD144" s="45" t="str">
        <f t="shared" si="77"/>
        <v>MG53515115</v>
      </c>
      <c r="AE144" s="1" t="str">
        <f t="shared" si="71"/>
        <v>MG53515115FIDUrgence</v>
      </c>
      <c r="AF144" s="1" t="s">
        <v>446</v>
      </c>
      <c r="AG144" s="8">
        <f t="shared" si="72"/>
        <v>10070</v>
      </c>
      <c r="AH144" s="8">
        <f t="shared" si="73"/>
        <v>0</v>
      </c>
      <c r="AI144" s="358">
        <f t="shared" si="74"/>
        <v>4200</v>
      </c>
    </row>
    <row r="145" spans="1:35" x14ac:dyDescent="0.35">
      <c r="A145" s="356">
        <f t="shared" si="75"/>
        <v>143</v>
      </c>
      <c r="B145" s="325" t="s">
        <v>7</v>
      </c>
      <c r="C145" s="325" t="s">
        <v>284</v>
      </c>
      <c r="D145" s="325" t="s">
        <v>298</v>
      </c>
      <c r="E145" s="72">
        <f t="shared" si="68"/>
        <v>3</v>
      </c>
      <c r="F145" s="71">
        <f t="shared" si="66"/>
        <v>5783.934160762029</v>
      </c>
      <c r="G145" s="325" t="s">
        <v>452</v>
      </c>
      <c r="H145" s="325"/>
      <c r="I145" s="325" t="s">
        <v>449</v>
      </c>
      <c r="J145" s="325"/>
      <c r="K145" s="326"/>
      <c r="L145" s="1" t="s">
        <v>444</v>
      </c>
      <c r="M145" s="1" t="s">
        <v>519</v>
      </c>
      <c r="N145" s="9"/>
      <c r="O145" s="9">
        <f>1227*5</f>
        <v>6135</v>
      </c>
      <c r="P145" s="9"/>
      <c r="Q145" s="307"/>
      <c r="R145" s="9"/>
      <c r="S145" s="9"/>
      <c r="T145" s="9"/>
      <c r="U145" s="9"/>
      <c r="V145" s="9"/>
      <c r="W145" s="9"/>
      <c r="X145" s="9"/>
      <c r="Y145" s="359"/>
      <c r="Z145" s="2">
        <f>MAX(Planif[[#This Row],[Janv planifié]:[Decembre planifié]])</f>
        <v>6135</v>
      </c>
      <c r="AA145" s="364"/>
      <c r="AB145" s="362" t="str">
        <f t="shared" si="69"/>
        <v>MG53515</v>
      </c>
      <c r="AC145" s="1" t="str">
        <f t="shared" si="70"/>
        <v>ANOSYTAOLAGNAROANKARIERA</v>
      </c>
      <c r="AD145" s="45" t="str">
        <f t="shared" si="77"/>
        <v>MG53515113</v>
      </c>
      <c r="AE145" s="1" t="str">
        <f t="shared" si="71"/>
        <v>MG53515113FIDUrgence</v>
      </c>
      <c r="AF145" s="1" t="s">
        <v>446</v>
      </c>
      <c r="AG145" s="8">
        <f t="shared" si="72"/>
        <v>0</v>
      </c>
      <c r="AH145" s="8">
        <f t="shared" si="73"/>
        <v>0</v>
      </c>
      <c r="AI145" s="358">
        <f t="shared" si="74"/>
        <v>4200</v>
      </c>
    </row>
    <row r="146" spans="1:35" x14ac:dyDescent="0.35">
      <c r="A146" s="356">
        <f t="shared" si="75"/>
        <v>144</v>
      </c>
      <c r="B146" s="325" t="s">
        <v>7</v>
      </c>
      <c r="C146" s="325" t="s">
        <v>284</v>
      </c>
      <c r="D146" s="325" t="s">
        <v>192</v>
      </c>
      <c r="E146" s="72">
        <f t="shared" si="68"/>
        <v>3</v>
      </c>
      <c r="F146" s="71">
        <f t="shared" si="66"/>
        <v>3784.3804300018664</v>
      </c>
      <c r="G146" s="325" t="s">
        <v>452</v>
      </c>
      <c r="H146" s="325"/>
      <c r="I146" s="325" t="s">
        <v>449</v>
      </c>
      <c r="J146" s="325"/>
      <c r="K146" s="326"/>
      <c r="L146" s="1" t="s">
        <v>444</v>
      </c>
      <c r="M146" s="1" t="s">
        <v>519</v>
      </c>
      <c r="N146" s="9"/>
      <c r="O146" s="9">
        <f>806*5</f>
        <v>4030</v>
      </c>
      <c r="P146" s="9"/>
      <c r="Q146" s="307"/>
      <c r="R146" s="9"/>
      <c r="S146" s="9"/>
      <c r="T146" s="9"/>
      <c r="U146" s="9"/>
      <c r="V146" s="9"/>
      <c r="W146" s="9"/>
      <c r="X146" s="9"/>
      <c r="Y146" s="359"/>
      <c r="Z146" s="2">
        <f>MAX(Planif[[#This Row],[Janv planifié]:[Decembre planifié]])</f>
        <v>4030</v>
      </c>
      <c r="AA146" s="364"/>
      <c r="AB146" s="362" t="str">
        <f t="shared" si="69"/>
        <v>MG53515</v>
      </c>
      <c r="AC146" s="1" t="str">
        <f t="shared" si="70"/>
        <v>ANOSYTAOLAGNAROANKILIVALO</v>
      </c>
      <c r="AD146" s="45" t="str">
        <f t="shared" si="77"/>
        <v>MG53515111a</v>
      </c>
      <c r="AE146" s="1" t="str">
        <f t="shared" si="71"/>
        <v>MG53515111aFIDUrgence</v>
      </c>
      <c r="AF146" s="1" t="s">
        <v>446</v>
      </c>
      <c r="AG146" s="8">
        <f t="shared" si="72"/>
        <v>0</v>
      </c>
      <c r="AH146" s="8">
        <f t="shared" si="73"/>
        <v>0</v>
      </c>
      <c r="AI146" s="358">
        <f t="shared" si="74"/>
        <v>4200</v>
      </c>
    </row>
    <row r="147" spans="1:35" x14ac:dyDescent="0.35">
      <c r="A147" s="356">
        <f t="shared" si="75"/>
        <v>145</v>
      </c>
      <c r="B147" s="325" t="s">
        <v>7</v>
      </c>
      <c r="C147" s="325" t="s">
        <v>284</v>
      </c>
      <c r="D147" s="325" t="s">
        <v>331</v>
      </c>
      <c r="E147" s="72">
        <f t="shared" si="68"/>
        <v>4</v>
      </c>
      <c r="F147" s="71">
        <f t="shared" si="66"/>
        <v>10893.178700624472</v>
      </c>
      <c r="G147" s="325" t="s">
        <v>452</v>
      </c>
      <c r="H147" s="325"/>
      <c r="I147" s="325" t="s">
        <v>449</v>
      </c>
      <c r="J147" s="325"/>
      <c r="K147" s="326"/>
      <c r="L147" s="1" t="s">
        <v>518</v>
      </c>
      <c r="M147" s="1" t="s">
        <v>517</v>
      </c>
      <c r="N147" s="9">
        <f>1700*5</f>
        <v>8500</v>
      </c>
      <c r="O147" s="9">
        <f>1700*5</f>
        <v>8500</v>
      </c>
      <c r="P147" s="9">
        <f>1700*5</f>
        <v>8500</v>
      </c>
      <c r="Q147" s="307"/>
      <c r="R147" s="9"/>
      <c r="S147" s="9"/>
      <c r="T147" s="9"/>
      <c r="U147" s="9"/>
      <c r="V147" s="9"/>
      <c r="W147" s="9"/>
      <c r="X147" s="9"/>
      <c r="Y147" s="359"/>
      <c r="Z147" s="2">
        <f>MAX(Planif[[#This Row],[Janv planifié]:[Decembre planifié]])</f>
        <v>8500</v>
      </c>
      <c r="AA147" s="364"/>
      <c r="AB147" s="362" t="str">
        <f t="shared" si="69"/>
        <v>MG53515</v>
      </c>
      <c r="AC147" s="1" t="str">
        <f t="shared" si="70"/>
        <v>ANOSYTAOLAGNAROSARISAMBO</v>
      </c>
      <c r="AD147" s="45" t="str">
        <f t="shared" si="77"/>
        <v>MG53515072</v>
      </c>
      <c r="AE147" s="1" t="str">
        <f t="shared" si="71"/>
        <v>MG53515072FIDUrgence</v>
      </c>
      <c r="AF147" s="1" t="s">
        <v>446</v>
      </c>
      <c r="AG147" s="8">
        <f t="shared" si="72"/>
        <v>8500</v>
      </c>
      <c r="AH147" s="8">
        <f t="shared" si="73"/>
        <v>0</v>
      </c>
      <c r="AI147" s="358">
        <f t="shared" si="74"/>
        <v>4200</v>
      </c>
    </row>
    <row r="148" spans="1:35" x14ac:dyDescent="0.35">
      <c r="A148" s="356">
        <f t="shared" si="75"/>
        <v>146</v>
      </c>
      <c r="B148" s="325" t="s">
        <v>89</v>
      </c>
      <c r="C148" s="325" t="s">
        <v>339</v>
      </c>
      <c r="D148" s="325" t="s">
        <v>356</v>
      </c>
      <c r="E148" s="72">
        <f t="shared" si="68"/>
        <v>2</v>
      </c>
      <c r="F148" s="71">
        <f t="shared" si="66"/>
        <v>9561.3223049363787</v>
      </c>
      <c r="G148" s="325" t="s">
        <v>442</v>
      </c>
      <c r="H148" s="325"/>
      <c r="I148" s="325" t="s">
        <v>449</v>
      </c>
      <c r="J148" s="325"/>
      <c r="K148" s="326"/>
      <c r="L148" s="1" t="s">
        <v>454</v>
      </c>
      <c r="M148" s="1"/>
      <c r="N148" s="120">
        <v>5900</v>
      </c>
      <c r="O148" s="120">
        <v>5900</v>
      </c>
      <c r="P148" s="120">
        <v>5900</v>
      </c>
      <c r="Q148" s="308">
        <v>5900</v>
      </c>
      <c r="R148" s="120"/>
      <c r="S148" s="120"/>
      <c r="T148" s="120"/>
      <c r="U148" s="120"/>
      <c r="V148" s="120"/>
      <c r="W148" s="120"/>
      <c r="X148" s="120"/>
      <c r="Y148" s="359"/>
      <c r="Z148" s="2">
        <f>MAX(Planif[[#This Row],[Janv planifié]:[Decembre planifié]])</f>
        <v>5900</v>
      </c>
      <c r="AA148" s="364"/>
      <c r="AB148" s="362" t="str">
        <f t="shared" si="69"/>
        <v>MG51520</v>
      </c>
      <c r="AC148" s="1" t="str">
        <f t="shared" si="70"/>
        <v>ATSIMO ANDREFANATOLIARY-IIBEHELOKA</v>
      </c>
      <c r="AD148" s="45" t="str">
        <f t="shared" ref="AD148:AD164" si="79">VLOOKUP(AC148,admin_3_2,12,FALSE)</f>
        <v>MG51520358a</v>
      </c>
      <c r="AE148" s="1" t="str">
        <f t="shared" si="71"/>
        <v>MG51520358aPAMUrgence</v>
      </c>
      <c r="AF148" s="1" t="s">
        <v>446</v>
      </c>
      <c r="AG148" s="8">
        <f t="shared" si="72"/>
        <v>5900</v>
      </c>
      <c r="AH148" s="8">
        <f t="shared" si="73"/>
        <v>5900</v>
      </c>
      <c r="AI148" s="358">
        <f t="shared" si="74"/>
        <v>4200</v>
      </c>
    </row>
    <row r="149" spans="1:35" x14ac:dyDescent="0.35">
      <c r="A149" s="356">
        <f t="shared" si="75"/>
        <v>147</v>
      </c>
      <c r="B149" s="325" t="s">
        <v>89</v>
      </c>
      <c r="C149" s="325" t="s">
        <v>339</v>
      </c>
      <c r="D149" s="325" t="s">
        <v>364</v>
      </c>
      <c r="E149" s="72">
        <f t="shared" si="68"/>
        <v>2</v>
      </c>
      <c r="F149" s="71">
        <f t="shared" si="66"/>
        <v>5387.527982998462</v>
      </c>
      <c r="G149" s="325" t="s">
        <v>442</v>
      </c>
      <c r="H149" s="325"/>
      <c r="I149" s="325" t="s">
        <v>449</v>
      </c>
      <c r="J149" s="325"/>
      <c r="K149" s="326"/>
      <c r="L149" s="1" t="s">
        <v>454</v>
      </c>
      <c r="M149" s="1"/>
      <c r="N149" s="120">
        <v>4120</v>
      </c>
      <c r="O149" s="120">
        <v>4120</v>
      </c>
      <c r="P149" s="120">
        <v>4120</v>
      </c>
      <c r="Q149" s="308">
        <v>4120</v>
      </c>
      <c r="R149" s="120"/>
      <c r="S149" s="120"/>
      <c r="T149" s="120"/>
      <c r="U149" s="120"/>
      <c r="V149" s="120"/>
      <c r="W149" s="120"/>
      <c r="X149" s="120"/>
      <c r="Y149" s="359"/>
      <c r="Z149" s="2">
        <f>MAX(Planif[[#This Row],[Janv planifié]:[Decembre planifié]])</f>
        <v>4120</v>
      </c>
      <c r="AA149" s="364"/>
      <c r="AB149" s="362" t="str">
        <f t="shared" si="69"/>
        <v>MG51520</v>
      </c>
      <c r="AC149" s="1" t="str">
        <f t="shared" si="70"/>
        <v>ATSIMO ANDREFANATOLIARY-IIEFOETSE</v>
      </c>
      <c r="AD149" s="45" t="str">
        <f t="shared" si="79"/>
        <v>MG51520358</v>
      </c>
      <c r="AE149" s="1" t="str">
        <f t="shared" si="71"/>
        <v>MG51520358PAMUrgence</v>
      </c>
      <c r="AF149" s="1" t="s">
        <v>446</v>
      </c>
      <c r="AG149" s="8">
        <f t="shared" si="72"/>
        <v>4120</v>
      </c>
      <c r="AH149" s="8">
        <f t="shared" si="73"/>
        <v>4120</v>
      </c>
      <c r="AI149" s="358">
        <f t="shared" si="74"/>
        <v>4200</v>
      </c>
    </row>
    <row r="150" spans="1:35" x14ac:dyDescent="0.35">
      <c r="A150" s="356">
        <f t="shared" si="75"/>
        <v>148</v>
      </c>
      <c r="B150" s="325" t="s">
        <v>45</v>
      </c>
      <c r="C150" s="325" t="s">
        <v>390</v>
      </c>
      <c r="D150" s="325" t="s">
        <v>391</v>
      </c>
      <c r="E150" s="72">
        <f t="shared" si="68"/>
        <v>2</v>
      </c>
      <c r="F150" s="71">
        <f t="shared" si="66"/>
        <v>17029</v>
      </c>
      <c r="G150" s="325" t="s">
        <v>493</v>
      </c>
      <c r="H150" s="325" t="s">
        <v>494</v>
      </c>
      <c r="I150" s="325" t="s">
        <v>443</v>
      </c>
      <c r="J150" s="325"/>
      <c r="K150" s="326"/>
      <c r="L150" s="1" t="s">
        <v>495</v>
      </c>
      <c r="M150" s="1" t="s">
        <v>496</v>
      </c>
      <c r="N150" s="120">
        <v>15475</v>
      </c>
      <c r="O150" s="120">
        <v>15475</v>
      </c>
      <c r="P150" s="120">
        <v>15475</v>
      </c>
      <c r="Q150" s="308"/>
      <c r="R150" s="120"/>
      <c r="S150" s="120"/>
      <c r="T150" s="120"/>
      <c r="U150" s="120"/>
      <c r="V150" s="120"/>
      <c r="W150" s="120"/>
      <c r="X150" s="120"/>
      <c r="Y150" s="359"/>
      <c r="Z150" s="2">
        <f>MAX(Planif[[#This Row],[Janv planifié]:[Decembre planifié]])</f>
        <v>15475</v>
      </c>
      <c r="AA150" s="364"/>
      <c r="AB150" s="362" t="str">
        <f t="shared" si="69"/>
        <v>MG52514</v>
      </c>
      <c r="AC150" s="1" t="str">
        <f t="shared" si="70"/>
        <v>ANDROYTSIHOMBEANJAMPALY</v>
      </c>
      <c r="AD150" s="45" t="str">
        <f t="shared" si="79"/>
        <v>MG52514032</v>
      </c>
      <c r="AE150" s="1" t="str">
        <f t="shared" si="71"/>
        <v>MG52514032CRSUrgence</v>
      </c>
      <c r="AF150" s="1" t="s">
        <v>446</v>
      </c>
      <c r="AG150" s="8">
        <f t="shared" si="72"/>
        <v>15475</v>
      </c>
      <c r="AH150" s="8">
        <f t="shared" si="73"/>
        <v>0</v>
      </c>
      <c r="AI150" s="358">
        <f t="shared" si="74"/>
        <v>4200</v>
      </c>
    </row>
    <row r="151" spans="1:35" x14ac:dyDescent="0.35">
      <c r="A151" s="356">
        <f t="shared" si="75"/>
        <v>149</v>
      </c>
      <c r="B151" s="325" t="s">
        <v>45</v>
      </c>
      <c r="C151" s="325" t="s">
        <v>390</v>
      </c>
      <c r="D151" s="325" t="s">
        <v>391</v>
      </c>
      <c r="E151" s="72">
        <f t="shared" si="68"/>
        <v>2</v>
      </c>
      <c r="F151" s="71">
        <f t="shared" si="66"/>
        <v>17029</v>
      </c>
      <c r="G151" s="325" t="s">
        <v>447</v>
      </c>
      <c r="H151" s="325"/>
      <c r="I151" s="325" t="s">
        <v>449</v>
      </c>
      <c r="J151" s="325"/>
      <c r="K151" s="326"/>
      <c r="L151" s="1" t="s">
        <v>495</v>
      </c>
      <c r="M151" s="1" t="s">
        <v>512</v>
      </c>
      <c r="N151" s="123"/>
      <c r="O151" s="120">
        <f>2958*5</f>
        <v>14790</v>
      </c>
      <c r="P151" s="123"/>
      <c r="Q151" s="309"/>
      <c r="R151" s="123"/>
      <c r="S151" s="123"/>
      <c r="T151" s="123"/>
      <c r="U151" s="123"/>
      <c r="V151" s="123"/>
      <c r="W151" s="123"/>
      <c r="X151" s="123"/>
      <c r="Y151" s="359"/>
      <c r="Z151" s="2">
        <f>MAX(Planif[[#This Row],[Janv planifié]:[Decembre planifié]])</f>
        <v>14790</v>
      </c>
      <c r="AA151" s="364"/>
      <c r="AB151" s="362" t="str">
        <f t="shared" si="69"/>
        <v>MG52514</v>
      </c>
      <c r="AC151" s="1" t="str">
        <f t="shared" si="70"/>
        <v>ANDROYTSIHOMBEANJAMPALY</v>
      </c>
      <c r="AD151" s="45" t="str">
        <f t="shared" si="79"/>
        <v>MG52514032</v>
      </c>
      <c r="AE151" s="1" t="str">
        <f t="shared" si="71"/>
        <v>MG52514032autreongResilience</v>
      </c>
      <c r="AF151" s="1" t="s">
        <v>451</v>
      </c>
      <c r="AG151" s="8">
        <f t="shared" si="72"/>
        <v>0</v>
      </c>
      <c r="AH151" s="8">
        <f t="shared" si="73"/>
        <v>0</v>
      </c>
      <c r="AI151" s="358">
        <f t="shared" si="74"/>
        <v>4200</v>
      </c>
    </row>
    <row r="152" spans="1:35" x14ac:dyDescent="0.35">
      <c r="A152" s="356">
        <f t="shared" si="75"/>
        <v>150</v>
      </c>
      <c r="B152" s="325" t="s">
        <v>45</v>
      </c>
      <c r="C152" s="325" t="s">
        <v>390</v>
      </c>
      <c r="D152" s="325" t="s">
        <v>192</v>
      </c>
      <c r="E152" s="72">
        <f t="shared" si="68"/>
        <v>4</v>
      </c>
      <c r="F152" s="71">
        <f t="shared" si="66"/>
        <v>7350</v>
      </c>
      <c r="G152" s="325" t="s">
        <v>493</v>
      </c>
      <c r="H152" s="325" t="s">
        <v>494</v>
      </c>
      <c r="I152" s="325" t="s">
        <v>443</v>
      </c>
      <c r="J152" s="325"/>
      <c r="K152" s="326"/>
      <c r="L152" s="1" t="s">
        <v>495</v>
      </c>
      <c r="M152" s="1" t="s">
        <v>496</v>
      </c>
      <c r="N152" s="120">
        <f t="shared" ref="N152:P152" si="80">1972*5</f>
        <v>9860</v>
      </c>
      <c r="O152" s="120">
        <f t="shared" si="80"/>
        <v>9860</v>
      </c>
      <c r="P152" s="120">
        <f t="shared" si="80"/>
        <v>9860</v>
      </c>
      <c r="Q152" s="308"/>
      <c r="R152" s="120"/>
      <c r="S152" s="120"/>
      <c r="T152" s="120"/>
      <c r="U152" s="120"/>
      <c r="V152" s="120"/>
      <c r="W152" s="120"/>
      <c r="X152" s="120"/>
      <c r="Y152" s="359"/>
      <c r="Z152" s="2">
        <f>MAX(Planif[[#This Row],[Janv planifié]:[Decembre planifié]])</f>
        <v>9860</v>
      </c>
      <c r="AA152" s="364"/>
      <c r="AB152" s="362" t="str">
        <f t="shared" si="69"/>
        <v>MG52514</v>
      </c>
      <c r="AC152" s="1" t="str">
        <f t="shared" si="70"/>
        <v>ANDROYTSIHOMBEANKILIVALO</v>
      </c>
      <c r="AD152" s="45" t="str">
        <f t="shared" si="79"/>
        <v>MG52514011b</v>
      </c>
      <c r="AE152" s="1" t="str">
        <f t="shared" si="71"/>
        <v>MG52514011bCRSUrgence</v>
      </c>
      <c r="AF152" s="1" t="s">
        <v>446</v>
      </c>
      <c r="AG152" s="8">
        <f t="shared" si="72"/>
        <v>9860</v>
      </c>
      <c r="AH152" s="8">
        <f t="shared" si="73"/>
        <v>0</v>
      </c>
      <c r="AI152" s="358">
        <f t="shared" si="74"/>
        <v>4200</v>
      </c>
    </row>
    <row r="153" spans="1:35" x14ac:dyDescent="0.35">
      <c r="A153" s="356">
        <f t="shared" si="75"/>
        <v>151</v>
      </c>
      <c r="B153" s="325" t="s">
        <v>45</v>
      </c>
      <c r="C153" s="325" t="s">
        <v>390</v>
      </c>
      <c r="D153" s="325" t="s">
        <v>394</v>
      </c>
      <c r="E153" s="72">
        <f t="shared" si="68"/>
        <v>2</v>
      </c>
      <c r="F153" s="71">
        <f t="shared" si="66"/>
        <v>23954</v>
      </c>
      <c r="G153" s="325" t="s">
        <v>493</v>
      </c>
      <c r="H153" s="325" t="s">
        <v>494</v>
      </c>
      <c r="I153" s="325" t="s">
        <v>443</v>
      </c>
      <c r="J153" s="325"/>
      <c r="K153" s="326"/>
      <c r="L153" s="1" t="s">
        <v>495</v>
      </c>
      <c r="M153" s="1" t="s">
        <v>496</v>
      </c>
      <c r="N153" s="120">
        <v>22285</v>
      </c>
      <c r="O153" s="120">
        <v>22285</v>
      </c>
      <c r="P153" s="120">
        <v>22285</v>
      </c>
      <c r="Q153" s="308"/>
      <c r="R153" s="120"/>
      <c r="S153" s="120"/>
      <c r="T153" s="120"/>
      <c r="U153" s="120"/>
      <c r="V153" s="120"/>
      <c r="W153" s="120"/>
      <c r="X153" s="120"/>
      <c r="Y153" s="359"/>
      <c r="Z153" s="2">
        <f>MAX(Planif[[#This Row],[Janv planifié]:[Decembre planifié]])</f>
        <v>22285</v>
      </c>
      <c r="AA153" s="364"/>
      <c r="AB153" s="362" t="str">
        <f t="shared" si="69"/>
        <v>MG52514</v>
      </c>
      <c r="AC153" s="1" t="str">
        <f t="shared" si="70"/>
        <v>ANDROYTSIHOMBEANTARITARIKA</v>
      </c>
      <c r="AD153" s="45" t="str">
        <f t="shared" si="79"/>
        <v>MG52514071</v>
      </c>
      <c r="AE153" s="1" t="str">
        <f t="shared" si="71"/>
        <v>MG52514071CRSUrgence</v>
      </c>
      <c r="AF153" s="1" t="s">
        <v>446</v>
      </c>
      <c r="AG153" s="8">
        <f t="shared" si="72"/>
        <v>22285</v>
      </c>
      <c r="AH153" s="8">
        <f t="shared" si="73"/>
        <v>0</v>
      </c>
      <c r="AI153" s="358">
        <f t="shared" si="74"/>
        <v>4200</v>
      </c>
    </row>
    <row r="154" spans="1:35" x14ac:dyDescent="0.35">
      <c r="A154" s="356">
        <f t="shared" si="75"/>
        <v>152</v>
      </c>
      <c r="B154" s="325" t="s">
        <v>45</v>
      </c>
      <c r="C154" s="325" t="s">
        <v>390</v>
      </c>
      <c r="D154" s="325" t="s">
        <v>394</v>
      </c>
      <c r="E154" s="72">
        <f t="shared" si="68"/>
        <v>2</v>
      </c>
      <c r="F154" s="71">
        <f t="shared" si="66"/>
        <v>23954</v>
      </c>
      <c r="G154" s="325" t="s">
        <v>447</v>
      </c>
      <c r="H154" s="325"/>
      <c r="I154" s="325" t="s">
        <v>449</v>
      </c>
      <c r="J154" s="325"/>
      <c r="K154" s="326"/>
      <c r="L154" s="1" t="s">
        <v>495</v>
      </c>
      <c r="M154" s="1" t="s">
        <v>512</v>
      </c>
      <c r="N154" s="123"/>
      <c r="O154" s="120">
        <f>1645*5</f>
        <v>8225</v>
      </c>
      <c r="P154" s="123"/>
      <c r="Q154" s="309"/>
      <c r="R154" s="123"/>
      <c r="S154" s="123"/>
      <c r="T154" s="123"/>
      <c r="U154" s="123"/>
      <c r="V154" s="123"/>
      <c r="W154" s="123"/>
      <c r="X154" s="123"/>
      <c r="Y154" s="359"/>
      <c r="Z154" s="2">
        <f>MAX(Planif[[#This Row],[Janv planifié]:[Decembre planifié]])</f>
        <v>8225</v>
      </c>
      <c r="AA154" s="364"/>
      <c r="AB154" s="362" t="str">
        <f t="shared" si="69"/>
        <v>MG52514</v>
      </c>
      <c r="AC154" s="1" t="str">
        <f t="shared" si="70"/>
        <v>ANDROYTSIHOMBEANTARITARIKA</v>
      </c>
      <c r="AD154" s="45" t="str">
        <f t="shared" si="79"/>
        <v>MG52514071</v>
      </c>
      <c r="AE154" s="1" t="str">
        <f t="shared" si="71"/>
        <v>MG52514071autreongResilience</v>
      </c>
      <c r="AF154" s="1" t="s">
        <v>451</v>
      </c>
      <c r="AG154" s="8">
        <f t="shared" si="72"/>
        <v>0</v>
      </c>
      <c r="AH154" s="8">
        <f t="shared" si="73"/>
        <v>0</v>
      </c>
      <c r="AI154" s="358">
        <f t="shared" si="74"/>
        <v>4200</v>
      </c>
    </row>
    <row r="155" spans="1:35" x14ac:dyDescent="0.35">
      <c r="A155" s="356">
        <f t="shared" si="75"/>
        <v>153</v>
      </c>
      <c r="B155" s="325" t="s">
        <v>45</v>
      </c>
      <c r="C155" s="325" t="s">
        <v>390</v>
      </c>
      <c r="D155" s="325" t="s">
        <v>396</v>
      </c>
      <c r="E155" s="72">
        <f t="shared" si="68"/>
        <v>4</v>
      </c>
      <c r="F155" s="71">
        <f t="shared" si="66"/>
        <v>13747</v>
      </c>
      <c r="G155" s="325" t="s">
        <v>493</v>
      </c>
      <c r="H155" s="325" t="s">
        <v>494</v>
      </c>
      <c r="I155" s="325" t="s">
        <v>443</v>
      </c>
      <c r="J155" s="325"/>
      <c r="K155" s="326"/>
      <c r="L155" s="1" t="s">
        <v>495</v>
      </c>
      <c r="M155" s="1" t="s">
        <v>496</v>
      </c>
      <c r="N155" s="120">
        <f>700*5</f>
        <v>3500</v>
      </c>
      <c r="O155" s="120">
        <f>700*5</f>
        <v>3500</v>
      </c>
      <c r="P155" s="120">
        <f>700*5</f>
        <v>3500</v>
      </c>
      <c r="Q155" s="308"/>
      <c r="R155" s="120"/>
      <c r="S155" s="120"/>
      <c r="T155" s="120"/>
      <c r="U155" s="120"/>
      <c r="V155" s="120"/>
      <c r="W155" s="120"/>
      <c r="X155" s="120"/>
      <c r="Y155" s="359"/>
      <c r="Z155" s="2">
        <f>MAX(Planif[[#This Row],[Janv planifié]:[Decembre planifié]])</f>
        <v>3500</v>
      </c>
      <c r="AA155" s="364"/>
      <c r="AB155" s="362" t="str">
        <f t="shared" si="69"/>
        <v>MG52514</v>
      </c>
      <c r="AC155" s="1" t="str">
        <f t="shared" si="70"/>
        <v>ANDROYTSIHOMBEBEHAZOMANGA</v>
      </c>
      <c r="AD155" s="45" t="str">
        <f t="shared" si="79"/>
        <v>MG52514011a</v>
      </c>
      <c r="AE155" s="1" t="str">
        <f t="shared" si="71"/>
        <v>MG52514011aCRSUrgence</v>
      </c>
      <c r="AF155" s="1" t="s">
        <v>446</v>
      </c>
      <c r="AG155" s="8">
        <f t="shared" si="72"/>
        <v>3500</v>
      </c>
      <c r="AH155" s="8">
        <f t="shared" si="73"/>
        <v>0</v>
      </c>
      <c r="AI155" s="358">
        <f t="shared" si="74"/>
        <v>4200</v>
      </c>
    </row>
    <row r="156" spans="1:35" x14ac:dyDescent="0.35">
      <c r="A156" s="356">
        <f t="shared" si="75"/>
        <v>154</v>
      </c>
      <c r="B156" s="325" t="s">
        <v>45</v>
      </c>
      <c r="C156" s="325" t="s">
        <v>390</v>
      </c>
      <c r="D156" s="325" t="s">
        <v>398</v>
      </c>
      <c r="E156" s="72">
        <f t="shared" si="68"/>
        <v>4</v>
      </c>
      <c r="F156" s="71">
        <f t="shared" si="66"/>
        <v>20764</v>
      </c>
      <c r="G156" s="325" t="s">
        <v>493</v>
      </c>
      <c r="H156" s="325" t="s">
        <v>494</v>
      </c>
      <c r="I156" s="325" t="s">
        <v>443</v>
      </c>
      <c r="J156" s="325"/>
      <c r="K156" s="326"/>
      <c r="L156" s="1" t="s">
        <v>495</v>
      </c>
      <c r="M156" s="1" t="s">
        <v>496</v>
      </c>
      <c r="N156" s="120">
        <f>1783*5</f>
        <v>8915</v>
      </c>
      <c r="O156" s="120">
        <f>1783*5</f>
        <v>8915</v>
      </c>
      <c r="P156" s="120">
        <f>1783*5</f>
        <v>8915</v>
      </c>
      <c r="Q156" s="308"/>
      <c r="R156" s="120"/>
      <c r="S156" s="120"/>
      <c r="T156" s="120"/>
      <c r="U156" s="120"/>
      <c r="V156" s="120"/>
      <c r="W156" s="120"/>
      <c r="X156" s="120"/>
      <c r="Y156" s="359"/>
      <c r="Z156" s="2">
        <f>MAX(Planif[[#This Row],[Janv planifié]:[Decembre planifié]])</f>
        <v>8915</v>
      </c>
      <c r="AA156" s="364"/>
      <c r="AB156" s="362" t="str">
        <f t="shared" si="69"/>
        <v>MG52514</v>
      </c>
      <c r="AC156" s="1" t="str">
        <f t="shared" si="70"/>
        <v>ANDROYTSIHOMBEBETANTY (FAUX CAP)</v>
      </c>
      <c r="AD156" s="45" t="str">
        <f t="shared" si="79"/>
        <v>MG52514031</v>
      </c>
      <c r="AE156" s="1" t="str">
        <f t="shared" si="71"/>
        <v>MG52514031CRSUrgence</v>
      </c>
      <c r="AF156" s="1" t="s">
        <v>446</v>
      </c>
      <c r="AG156" s="8">
        <f t="shared" si="72"/>
        <v>8915</v>
      </c>
      <c r="AH156" s="8">
        <f t="shared" si="73"/>
        <v>0</v>
      </c>
      <c r="AI156" s="358">
        <f t="shared" si="74"/>
        <v>4200</v>
      </c>
    </row>
    <row r="157" spans="1:35" x14ac:dyDescent="0.35">
      <c r="A157" s="356">
        <f t="shared" si="75"/>
        <v>155</v>
      </c>
      <c r="B157" s="325" t="s">
        <v>45</v>
      </c>
      <c r="C157" s="325" t="s">
        <v>390</v>
      </c>
      <c r="D157" s="325" t="s">
        <v>398</v>
      </c>
      <c r="E157" s="72">
        <f t="shared" si="68"/>
        <v>4</v>
      </c>
      <c r="F157" s="71">
        <f t="shared" si="66"/>
        <v>20764</v>
      </c>
      <c r="G157" s="325" t="s">
        <v>447</v>
      </c>
      <c r="H157" s="325"/>
      <c r="I157" s="325" t="s">
        <v>449</v>
      </c>
      <c r="J157" s="325"/>
      <c r="K157" s="326"/>
      <c r="L157" s="1" t="s">
        <v>495</v>
      </c>
      <c r="M157" s="1" t="s">
        <v>512</v>
      </c>
      <c r="N157" s="123"/>
      <c r="O157" s="120">
        <f>1915*5</f>
        <v>9575</v>
      </c>
      <c r="P157" s="123"/>
      <c r="Q157" s="309"/>
      <c r="R157" s="123"/>
      <c r="S157" s="123"/>
      <c r="T157" s="123"/>
      <c r="U157" s="123"/>
      <c r="V157" s="123"/>
      <c r="W157" s="123"/>
      <c r="X157" s="123"/>
      <c r="Y157" s="359"/>
      <c r="Z157" s="2">
        <f>MAX(Planif[[#This Row],[Janv planifié]:[Decembre planifié]])</f>
        <v>9575</v>
      </c>
      <c r="AA157" s="364"/>
      <c r="AB157" s="362" t="str">
        <f t="shared" si="69"/>
        <v>MG52514</v>
      </c>
      <c r="AC157" s="1" t="str">
        <f t="shared" si="70"/>
        <v>ANDROYTSIHOMBEBETANTY (FAUX CAP)</v>
      </c>
      <c r="AD157" s="45" t="str">
        <f t="shared" si="79"/>
        <v>MG52514031</v>
      </c>
      <c r="AE157" s="1" t="str">
        <f t="shared" si="71"/>
        <v>MG52514031autreongResilience</v>
      </c>
      <c r="AF157" s="1" t="s">
        <v>451</v>
      </c>
      <c r="AG157" s="8">
        <f t="shared" si="72"/>
        <v>0</v>
      </c>
      <c r="AH157" s="8">
        <f t="shared" si="73"/>
        <v>0</v>
      </c>
      <c r="AI157" s="358">
        <f t="shared" si="74"/>
        <v>4200</v>
      </c>
    </row>
    <row r="158" spans="1:35" x14ac:dyDescent="0.35">
      <c r="A158" s="356">
        <f t="shared" si="75"/>
        <v>156</v>
      </c>
      <c r="B158" s="325" t="s">
        <v>45</v>
      </c>
      <c r="C158" s="325" t="s">
        <v>390</v>
      </c>
      <c r="D158" s="325" t="s">
        <v>400</v>
      </c>
      <c r="E158" s="72">
        <f t="shared" si="68"/>
        <v>2</v>
      </c>
      <c r="F158" s="71">
        <f t="shared" si="66"/>
        <v>20453</v>
      </c>
      <c r="G158" s="325" t="s">
        <v>493</v>
      </c>
      <c r="H158" s="325" t="s">
        <v>494</v>
      </c>
      <c r="I158" s="325" t="s">
        <v>443</v>
      </c>
      <c r="J158" s="325"/>
      <c r="K158" s="326"/>
      <c r="L158" s="1" t="s">
        <v>495</v>
      </c>
      <c r="M158" s="1" t="s">
        <v>496</v>
      </c>
      <c r="N158" s="120">
        <v>19640</v>
      </c>
      <c r="O158" s="120">
        <v>19640</v>
      </c>
      <c r="P158" s="120">
        <v>19640</v>
      </c>
      <c r="Q158" s="308"/>
      <c r="R158" s="120"/>
      <c r="S158" s="120"/>
      <c r="T158" s="120"/>
      <c r="U158" s="120"/>
      <c r="V158" s="120"/>
      <c r="W158" s="120"/>
      <c r="X158" s="120"/>
      <c r="Y158" s="359"/>
      <c r="Z158" s="2">
        <f>MAX(Planif[[#This Row],[Janv planifié]:[Decembre planifié]])</f>
        <v>19640</v>
      </c>
      <c r="AA158" s="364"/>
      <c r="AB158" s="362" t="str">
        <f t="shared" si="69"/>
        <v>MG52514</v>
      </c>
      <c r="AC158" s="1" t="str">
        <f t="shared" si="70"/>
        <v>ANDROYTSIHOMBEIMONGY</v>
      </c>
      <c r="AD158" s="45" t="str">
        <f t="shared" si="79"/>
        <v>MG52514072</v>
      </c>
      <c r="AE158" s="1" t="str">
        <f t="shared" si="71"/>
        <v>MG52514072CRSUrgence</v>
      </c>
      <c r="AF158" s="1" t="s">
        <v>446</v>
      </c>
      <c r="AG158" s="8">
        <f t="shared" si="72"/>
        <v>19640</v>
      </c>
      <c r="AH158" s="8">
        <f t="shared" si="73"/>
        <v>0</v>
      </c>
      <c r="AI158" s="358">
        <f t="shared" si="74"/>
        <v>4200</v>
      </c>
    </row>
    <row r="159" spans="1:35" x14ac:dyDescent="0.35">
      <c r="A159" s="356">
        <f t="shared" si="75"/>
        <v>157</v>
      </c>
      <c r="B159" s="325" t="s">
        <v>45</v>
      </c>
      <c r="C159" s="325" t="s">
        <v>390</v>
      </c>
      <c r="D159" s="325" t="s">
        <v>400</v>
      </c>
      <c r="E159" s="72">
        <f t="shared" si="68"/>
        <v>2</v>
      </c>
      <c r="F159" s="71">
        <f t="shared" si="66"/>
        <v>20453</v>
      </c>
      <c r="G159" s="325" t="s">
        <v>447</v>
      </c>
      <c r="H159" s="325"/>
      <c r="I159" s="325" t="s">
        <v>449</v>
      </c>
      <c r="J159" s="325"/>
      <c r="K159" s="326"/>
      <c r="L159" s="1" t="s">
        <v>495</v>
      </c>
      <c r="M159" s="1" t="s">
        <v>512</v>
      </c>
      <c r="N159" s="123"/>
      <c r="O159" s="120">
        <f>1089*5</f>
        <v>5445</v>
      </c>
      <c r="P159" s="123"/>
      <c r="Q159" s="309"/>
      <c r="R159" s="123"/>
      <c r="S159" s="123"/>
      <c r="T159" s="123"/>
      <c r="U159" s="123"/>
      <c r="V159" s="123"/>
      <c r="W159" s="123"/>
      <c r="X159" s="123"/>
      <c r="Y159" s="359"/>
      <c r="Z159" s="2">
        <f>MAX(Planif[[#This Row],[Janv planifié]:[Decembre planifié]])</f>
        <v>5445</v>
      </c>
      <c r="AA159" s="364"/>
      <c r="AB159" s="362" t="str">
        <f t="shared" si="69"/>
        <v>MG52514</v>
      </c>
      <c r="AC159" s="1" t="str">
        <f t="shared" si="70"/>
        <v>ANDROYTSIHOMBEIMONGY</v>
      </c>
      <c r="AD159" s="45" t="str">
        <f t="shared" si="79"/>
        <v>MG52514072</v>
      </c>
      <c r="AE159" s="1" t="str">
        <f t="shared" si="71"/>
        <v>MG52514072autreongResilience</v>
      </c>
      <c r="AF159" s="1" t="s">
        <v>451</v>
      </c>
      <c r="AG159" s="8">
        <f t="shared" si="72"/>
        <v>0</v>
      </c>
      <c r="AH159" s="8">
        <f t="shared" si="73"/>
        <v>0</v>
      </c>
      <c r="AI159" s="358">
        <f t="shared" si="74"/>
        <v>4200</v>
      </c>
    </row>
    <row r="160" spans="1:35" x14ac:dyDescent="0.35">
      <c r="A160" s="356">
        <f t="shared" si="75"/>
        <v>158</v>
      </c>
      <c r="B160" s="325" t="s">
        <v>45</v>
      </c>
      <c r="C160" s="325" t="s">
        <v>390</v>
      </c>
      <c r="D160" s="325" t="s">
        <v>402</v>
      </c>
      <c r="E160" s="72">
        <f t="shared" si="68"/>
        <v>4</v>
      </c>
      <c r="F160" s="71">
        <f t="shared" si="66"/>
        <v>31791</v>
      </c>
      <c r="G160" s="325" t="s">
        <v>493</v>
      </c>
      <c r="H160" s="325" t="s">
        <v>494</v>
      </c>
      <c r="I160" s="325" t="s">
        <v>443</v>
      </c>
      <c r="J160" s="325"/>
      <c r="K160" s="326"/>
      <c r="L160" s="1" t="s">
        <v>495</v>
      </c>
      <c r="M160" s="1" t="s">
        <v>496</v>
      </c>
      <c r="N160" s="120">
        <f>2987*5</f>
        <v>14935</v>
      </c>
      <c r="O160" s="120">
        <f>2987*5</f>
        <v>14935</v>
      </c>
      <c r="P160" s="120">
        <f>2987*5</f>
        <v>14935</v>
      </c>
      <c r="Q160" s="308"/>
      <c r="R160" s="120"/>
      <c r="S160" s="120"/>
      <c r="T160" s="120"/>
      <c r="U160" s="120"/>
      <c r="V160" s="120"/>
      <c r="W160" s="120"/>
      <c r="X160" s="120"/>
      <c r="Y160" s="359"/>
      <c r="Z160" s="2">
        <f>MAX(Planif[[#This Row],[Janv planifié]:[Decembre planifié]])</f>
        <v>14935</v>
      </c>
      <c r="AA160" s="364"/>
      <c r="AB160" s="362" t="str">
        <f t="shared" si="69"/>
        <v>MG52514</v>
      </c>
      <c r="AC160" s="1" t="str">
        <f t="shared" si="70"/>
        <v>ANDROYTSIHOMBEMAROVATO</v>
      </c>
      <c r="AD160" s="45" t="str">
        <f t="shared" si="79"/>
        <v>MG52514050</v>
      </c>
      <c r="AE160" s="1" t="str">
        <f t="shared" si="71"/>
        <v>MG52514050CRSUrgence</v>
      </c>
      <c r="AF160" s="1" t="s">
        <v>446</v>
      </c>
      <c r="AG160" s="8">
        <f t="shared" si="72"/>
        <v>14935</v>
      </c>
      <c r="AH160" s="8">
        <f t="shared" si="73"/>
        <v>0</v>
      </c>
      <c r="AI160" s="358">
        <f t="shared" si="74"/>
        <v>4200</v>
      </c>
    </row>
    <row r="161" spans="1:35" x14ac:dyDescent="0.35">
      <c r="A161" s="356">
        <f t="shared" si="75"/>
        <v>159</v>
      </c>
      <c r="B161" s="325" t="s">
        <v>45</v>
      </c>
      <c r="C161" s="325" t="s">
        <v>390</v>
      </c>
      <c r="D161" s="325" t="s">
        <v>402</v>
      </c>
      <c r="E161" s="72">
        <f t="shared" si="68"/>
        <v>4</v>
      </c>
      <c r="F161" s="71">
        <f t="shared" si="66"/>
        <v>31791</v>
      </c>
      <c r="G161" s="325" t="s">
        <v>447</v>
      </c>
      <c r="H161" s="325"/>
      <c r="I161" s="325" t="s">
        <v>449</v>
      </c>
      <c r="J161" s="325"/>
      <c r="K161" s="326"/>
      <c r="L161" s="1" t="s">
        <v>495</v>
      </c>
      <c r="M161" s="1" t="s">
        <v>512</v>
      </c>
      <c r="N161" s="123"/>
      <c r="O161" s="120">
        <f>2041*5</f>
        <v>10205</v>
      </c>
      <c r="P161" s="123"/>
      <c r="Q161" s="309"/>
      <c r="R161" s="123"/>
      <c r="S161" s="123"/>
      <c r="T161" s="123"/>
      <c r="U161" s="123"/>
      <c r="V161" s="123"/>
      <c r="W161" s="123"/>
      <c r="X161" s="123"/>
      <c r="Y161" s="359"/>
      <c r="Z161" s="2">
        <f>MAX(Planif[[#This Row],[Janv planifié]:[Decembre planifié]])</f>
        <v>10205</v>
      </c>
      <c r="AA161" s="364"/>
      <c r="AB161" s="362" t="str">
        <f t="shared" si="69"/>
        <v>MG52514</v>
      </c>
      <c r="AC161" s="1" t="str">
        <f t="shared" si="70"/>
        <v>ANDROYTSIHOMBEMAROVATO</v>
      </c>
      <c r="AD161" s="45" t="str">
        <f t="shared" si="79"/>
        <v>MG52514050</v>
      </c>
      <c r="AE161" s="1" t="str">
        <f t="shared" si="71"/>
        <v>MG52514050autreongResilience</v>
      </c>
      <c r="AF161" s="1" t="s">
        <v>451</v>
      </c>
      <c r="AG161" s="8">
        <f t="shared" si="72"/>
        <v>0</v>
      </c>
      <c r="AH161" s="8">
        <f t="shared" si="73"/>
        <v>0</v>
      </c>
      <c r="AI161" s="358">
        <f t="shared" si="74"/>
        <v>4200</v>
      </c>
    </row>
    <row r="162" spans="1:35" x14ac:dyDescent="0.35">
      <c r="A162" s="356">
        <f t="shared" si="75"/>
        <v>160</v>
      </c>
      <c r="B162" s="325" t="s">
        <v>45</v>
      </c>
      <c r="C162" s="325" t="s">
        <v>390</v>
      </c>
      <c r="D162" s="325" t="s">
        <v>404</v>
      </c>
      <c r="E162" s="72">
        <f t="shared" si="68"/>
        <v>3</v>
      </c>
      <c r="F162" s="71">
        <f t="shared" si="66"/>
        <v>19066</v>
      </c>
      <c r="G162" s="325" t="s">
        <v>493</v>
      </c>
      <c r="H162" s="325" t="s">
        <v>494</v>
      </c>
      <c r="I162" s="325" t="s">
        <v>443</v>
      </c>
      <c r="J162" s="325"/>
      <c r="K162" s="326"/>
      <c r="L162" s="1" t="s">
        <v>495</v>
      </c>
      <c r="M162" s="1" t="s">
        <v>496</v>
      </c>
      <c r="N162" s="120">
        <v>16285</v>
      </c>
      <c r="O162" s="120">
        <v>16285</v>
      </c>
      <c r="P162" s="120">
        <v>16285</v>
      </c>
      <c r="Q162" s="308"/>
      <c r="R162" s="120"/>
      <c r="S162" s="120"/>
      <c r="T162" s="120"/>
      <c r="U162" s="120"/>
      <c r="V162" s="120"/>
      <c r="W162" s="120"/>
      <c r="X162" s="120"/>
      <c r="Y162" s="359"/>
      <c r="Z162" s="2">
        <f>MAX(Planif[[#This Row],[Janv planifié]:[Decembre planifié]])</f>
        <v>16285</v>
      </c>
      <c r="AA162" s="364"/>
      <c r="AB162" s="362" t="str">
        <f t="shared" si="69"/>
        <v>MG52514</v>
      </c>
      <c r="AC162" s="1" t="str">
        <f t="shared" si="70"/>
        <v>ANDROYTSIHOMBENIKOLY</v>
      </c>
      <c r="AD162" s="45" t="str">
        <f t="shared" si="79"/>
        <v>MG52514012</v>
      </c>
      <c r="AE162" s="1" t="str">
        <f t="shared" si="71"/>
        <v>MG52514012CRSUrgence</v>
      </c>
      <c r="AF162" s="1" t="s">
        <v>446</v>
      </c>
      <c r="AG162" s="8">
        <f t="shared" si="72"/>
        <v>16285</v>
      </c>
      <c r="AH162" s="8">
        <f t="shared" si="73"/>
        <v>0</v>
      </c>
      <c r="AI162" s="358">
        <f t="shared" si="74"/>
        <v>4200</v>
      </c>
    </row>
    <row r="163" spans="1:35" x14ac:dyDescent="0.35">
      <c r="A163" s="356">
        <f t="shared" si="75"/>
        <v>161</v>
      </c>
      <c r="B163" s="325" t="s">
        <v>45</v>
      </c>
      <c r="C163" s="325" t="s">
        <v>390</v>
      </c>
      <c r="D163" s="325" t="s">
        <v>404</v>
      </c>
      <c r="E163" s="72">
        <f t="shared" si="68"/>
        <v>3</v>
      </c>
      <c r="F163" s="71">
        <f t="shared" si="66"/>
        <v>19066</v>
      </c>
      <c r="G163" s="325" t="s">
        <v>447</v>
      </c>
      <c r="H163" s="354"/>
      <c r="I163" s="325" t="s">
        <v>449</v>
      </c>
      <c r="J163" s="325"/>
      <c r="K163" s="326"/>
      <c r="L163" s="1" t="s">
        <v>495</v>
      </c>
      <c r="M163" s="1" t="s">
        <v>512</v>
      </c>
      <c r="N163" s="123"/>
      <c r="O163" s="120">
        <f>2265*5</f>
        <v>11325</v>
      </c>
      <c r="P163" s="123"/>
      <c r="Q163" s="309"/>
      <c r="R163" s="123"/>
      <c r="S163" s="123"/>
      <c r="T163" s="123"/>
      <c r="U163" s="123"/>
      <c r="V163" s="123"/>
      <c r="W163" s="123"/>
      <c r="X163" s="123"/>
      <c r="Y163" s="359"/>
      <c r="Z163" s="2">
        <f>MAX(Planif[[#This Row],[Janv planifié]:[Decembre planifié]])</f>
        <v>11325</v>
      </c>
      <c r="AA163" s="364"/>
      <c r="AB163" s="362" t="str">
        <f t="shared" si="69"/>
        <v>MG52514</v>
      </c>
      <c r="AC163" s="1" t="str">
        <f t="shared" si="70"/>
        <v>ANDROYTSIHOMBENIKOLY</v>
      </c>
      <c r="AD163" s="45" t="str">
        <f t="shared" si="79"/>
        <v>MG52514012</v>
      </c>
      <c r="AE163" s="1" t="str">
        <f t="shared" ref="AE163:AE164" si="81">IF(G163="FID",AD163&amp;G163&amp;AF163,IF(G163="PAM",AD163&amp;G163&amp;AF163,IF(G163="CRS",AD163&amp;G163&amp;AF163,AD163&amp;"autreong"&amp;AF163)))</f>
        <v>MG52514012autreongResilience</v>
      </c>
      <c r="AF163" s="1" t="s">
        <v>451</v>
      </c>
      <c r="AG163" s="8">
        <f t="shared" si="72"/>
        <v>0</v>
      </c>
      <c r="AH163" s="8">
        <f t="shared" si="73"/>
        <v>0</v>
      </c>
      <c r="AI163" s="358">
        <f t="shared" si="74"/>
        <v>4200</v>
      </c>
    </row>
    <row r="164" spans="1:35" x14ac:dyDescent="0.35">
      <c r="A164" s="356">
        <f t="shared" si="75"/>
        <v>162</v>
      </c>
      <c r="B164" s="325" t="s">
        <v>45</v>
      </c>
      <c r="C164" s="325" t="s">
        <v>390</v>
      </c>
      <c r="D164" s="325" t="s">
        <v>390</v>
      </c>
      <c r="E164" s="72">
        <f t="shared" si="68"/>
        <v>2</v>
      </c>
      <c r="F164" s="71">
        <f t="shared" si="66"/>
        <v>39026</v>
      </c>
      <c r="G164" s="325" t="s">
        <v>452</v>
      </c>
      <c r="H164" s="325" t="s">
        <v>448</v>
      </c>
      <c r="I164" s="325" t="s">
        <v>449</v>
      </c>
      <c r="J164" s="325"/>
      <c r="K164" s="326"/>
      <c r="L164" s="1" t="s">
        <v>444</v>
      </c>
      <c r="M164" s="1" t="s">
        <v>479</v>
      </c>
      <c r="N164" s="120">
        <f t="shared" ref="N164:P164" si="82">7492*5</f>
        <v>37460</v>
      </c>
      <c r="O164" s="120">
        <f t="shared" si="82"/>
        <v>37460</v>
      </c>
      <c r="P164" s="120">
        <f t="shared" si="82"/>
        <v>37460</v>
      </c>
      <c r="Q164" s="308"/>
      <c r="R164" s="120"/>
      <c r="S164" s="120"/>
      <c r="T164" s="120"/>
      <c r="U164" s="120"/>
      <c r="V164" s="120"/>
      <c r="W164" s="120"/>
      <c r="X164" s="120"/>
      <c r="Y164" s="359"/>
      <c r="Z164" s="2">
        <f>MAX(Planif[[#This Row],[Janv planifié]:[Decembre planifié]])</f>
        <v>37460</v>
      </c>
      <c r="AA164" s="364"/>
      <c r="AB164" s="362" t="str">
        <f t="shared" si="69"/>
        <v>MG52514</v>
      </c>
      <c r="AC164" s="1" t="str">
        <f t="shared" si="70"/>
        <v>ANDROYTSIHOMBETSIHOMBE</v>
      </c>
      <c r="AD164" s="45" t="str">
        <f t="shared" si="79"/>
        <v>MG52514011</v>
      </c>
      <c r="AE164" s="1" t="str">
        <f t="shared" si="81"/>
        <v>MG52514011FIDUrgence</v>
      </c>
      <c r="AF164" s="1" t="s">
        <v>446</v>
      </c>
      <c r="AG164" s="8">
        <f t="shared" si="72"/>
        <v>37460</v>
      </c>
      <c r="AH164" s="8">
        <f t="shared" si="73"/>
        <v>0</v>
      </c>
      <c r="AI164" s="358">
        <f t="shared" si="74"/>
        <v>4200</v>
      </c>
    </row>
    <row r="165" spans="1:35" x14ac:dyDescent="0.35">
      <c r="A165" s="356">
        <f t="shared" si="75"/>
        <v>163</v>
      </c>
      <c r="B165" s="325" t="s">
        <v>45</v>
      </c>
      <c r="C165" s="325" t="s">
        <v>390</v>
      </c>
      <c r="D165" s="325" t="s">
        <v>398</v>
      </c>
      <c r="E165" s="72">
        <f t="shared" si="68"/>
        <v>4</v>
      </c>
      <c r="F165" s="71">
        <f t="shared" si="66"/>
        <v>20764</v>
      </c>
      <c r="G165" s="325" t="s">
        <v>520</v>
      </c>
      <c r="H165" s="325" t="s">
        <v>521</v>
      </c>
      <c r="I165" s="325" t="s">
        <v>443</v>
      </c>
      <c r="J165" s="325"/>
      <c r="K165" s="326" t="s">
        <v>522</v>
      </c>
      <c r="L165" s="1" t="s">
        <v>523</v>
      </c>
      <c r="M165" s="1" t="s">
        <v>524</v>
      </c>
      <c r="N165" s="120"/>
      <c r="O165" s="120">
        <v>3000</v>
      </c>
      <c r="P165" s="120">
        <v>3000</v>
      </c>
      <c r="Q165" s="308">
        <v>3000</v>
      </c>
      <c r="R165" s="120"/>
      <c r="S165" s="120"/>
      <c r="T165" s="120"/>
      <c r="U165" s="120"/>
      <c r="V165" s="120"/>
      <c r="W165" s="120"/>
      <c r="X165" s="120"/>
      <c r="Y165" s="359"/>
      <c r="Z165" s="2">
        <f>MAX(Planif[[#This Row],[Janv planifié]:[Decembre planifié]])</f>
        <v>3000</v>
      </c>
      <c r="AA165" s="364"/>
      <c r="AB165" s="189" t="str">
        <f t="shared" si="69"/>
        <v>MG52514</v>
      </c>
      <c r="AC165" s="1" t="str">
        <f t="shared" ref="AC165:AC228" si="83">B165&amp;C165&amp;D165</f>
        <v>ANDROYTSIHOMBEBETANTY (FAUX CAP)</v>
      </c>
      <c r="AD165" s="45" t="str">
        <f t="shared" ref="AD165:AD228" si="84">VLOOKUP(AC165,admin_3_2,12,FALSE)</f>
        <v>MG52514031</v>
      </c>
      <c r="AE165" s="1" t="str">
        <f t="shared" ref="AE165:AE228" si="85">IF(G165="FID",AD165&amp;G165&amp;AF165,IF(G165="PAM",AD165&amp;G165&amp;AF165,IF(G165="CRS",AD165&amp;G165&amp;AF165,AD165&amp;"autreong"&amp;AF165)))</f>
        <v>MG52514031autreongUrgence</v>
      </c>
      <c r="AF165" s="1" t="s">
        <v>446</v>
      </c>
      <c r="AG165" s="8">
        <f t="shared" si="72"/>
        <v>3000</v>
      </c>
      <c r="AH165" s="8">
        <f t="shared" si="73"/>
        <v>3000</v>
      </c>
      <c r="AI165" s="358">
        <f t="shared" si="74"/>
        <v>4200</v>
      </c>
    </row>
    <row r="166" spans="1:35" x14ac:dyDescent="0.35">
      <c r="A166" s="356">
        <f t="shared" si="75"/>
        <v>164</v>
      </c>
      <c r="B166" s="325" t="s">
        <v>45</v>
      </c>
      <c r="C166" s="325" t="s">
        <v>168</v>
      </c>
      <c r="D166" s="325" t="s">
        <v>181</v>
      </c>
      <c r="E166" s="72">
        <f t="shared" si="68"/>
        <v>4</v>
      </c>
      <c r="F166" s="71">
        <f t="shared" si="66"/>
        <v>36594</v>
      </c>
      <c r="G166" s="325" t="s">
        <v>520</v>
      </c>
      <c r="H166" s="325" t="s">
        <v>521</v>
      </c>
      <c r="I166" s="325" t="s">
        <v>443</v>
      </c>
      <c r="J166" s="325"/>
      <c r="K166" s="326" t="s">
        <v>522</v>
      </c>
      <c r="L166" s="1" t="s">
        <v>523</v>
      </c>
      <c r="M166" s="1" t="s">
        <v>525</v>
      </c>
      <c r="N166" s="120"/>
      <c r="O166" s="120">
        <v>1500</v>
      </c>
      <c r="P166" s="120">
        <v>1500</v>
      </c>
      <c r="Q166" s="308">
        <v>1500</v>
      </c>
      <c r="R166" s="120"/>
      <c r="S166" s="120"/>
      <c r="T166" s="120"/>
      <c r="U166" s="120"/>
      <c r="V166" s="120"/>
      <c r="W166" s="120"/>
      <c r="X166" s="120"/>
      <c r="Y166" s="359"/>
      <c r="Z166" s="2">
        <f>MAX(Planif[[#This Row],[Janv planifié]:[Decembre planifié]])</f>
        <v>1500</v>
      </c>
      <c r="AA166" s="364"/>
      <c r="AB166" s="189" t="str">
        <f t="shared" si="69"/>
        <v>MG52513</v>
      </c>
      <c r="AC166" s="1" t="str">
        <f t="shared" si="83"/>
        <v>ANDROYBELOHATRANOVAHO</v>
      </c>
      <c r="AD166" s="45" t="str">
        <f t="shared" si="84"/>
        <v>MG52513030</v>
      </c>
      <c r="AE166" s="1" t="str">
        <f t="shared" si="85"/>
        <v>MG52513030autreongUrgence</v>
      </c>
      <c r="AF166" s="1" t="s">
        <v>446</v>
      </c>
      <c r="AG166" s="8">
        <f t="shared" si="72"/>
        <v>1500</v>
      </c>
      <c r="AH166" s="8">
        <f t="shared" si="73"/>
        <v>1500</v>
      </c>
      <c r="AI166" s="358">
        <f t="shared" si="74"/>
        <v>4200</v>
      </c>
    </row>
    <row r="167" spans="1:35" x14ac:dyDescent="0.35">
      <c r="A167" s="356">
        <f t="shared" si="75"/>
        <v>165</v>
      </c>
      <c r="B167" s="325" t="s">
        <v>89</v>
      </c>
      <c r="C167" s="325" t="s">
        <v>492</v>
      </c>
      <c r="D167" s="325" t="s">
        <v>100</v>
      </c>
      <c r="E167" s="72">
        <f t="shared" si="68"/>
        <v>2</v>
      </c>
      <c r="F167" s="71">
        <f t="shared" si="66"/>
        <v>20536.121855702058</v>
      </c>
      <c r="G167" s="325" t="s">
        <v>520</v>
      </c>
      <c r="H167" s="325" t="s">
        <v>521</v>
      </c>
      <c r="I167" s="325" t="s">
        <v>443</v>
      </c>
      <c r="J167" s="325"/>
      <c r="K167" s="326" t="s">
        <v>522</v>
      </c>
      <c r="L167" s="1" t="s">
        <v>523</v>
      </c>
      <c r="M167" s="1" t="s">
        <v>526</v>
      </c>
      <c r="N167" s="120"/>
      <c r="O167" s="120">
        <v>3000</v>
      </c>
      <c r="P167" s="120">
        <v>3000</v>
      </c>
      <c r="Q167" s="308">
        <v>3000</v>
      </c>
      <c r="R167" s="120"/>
      <c r="S167" s="120"/>
      <c r="T167" s="120"/>
      <c r="U167" s="120"/>
      <c r="V167" s="120"/>
      <c r="W167" s="120"/>
      <c r="X167" s="120"/>
      <c r="Y167" s="359"/>
      <c r="Z167" s="2">
        <f>MAX(Planif[[#This Row],[Janv planifié]:[Decembre planifié]])</f>
        <v>3000</v>
      </c>
      <c r="AA167" s="364"/>
      <c r="AB167" s="189" t="str">
        <f t="shared" si="69"/>
        <v>MG51507</v>
      </c>
      <c r="AC167" s="1" t="str">
        <f t="shared" si="83"/>
        <v>ATSIMO ANDREFANAAmpanihy OuestANKILIABO</v>
      </c>
      <c r="AD167" s="45" t="str">
        <f t="shared" si="84"/>
        <v>MG51507030</v>
      </c>
      <c r="AE167" s="1" t="str">
        <f t="shared" si="85"/>
        <v>MG51507030autreongUrgence</v>
      </c>
      <c r="AF167" s="1" t="s">
        <v>446</v>
      </c>
      <c r="AG167" s="8">
        <f t="shared" si="72"/>
        <v>3000</v>
      </c>
      <c r="AH167" s="8">
        <f t="shared" si="73"/>
        <v>3000</v>
      </c>
      <c r="AI167" s="358">
        <f t="shared" si="74"/>
        <v>4200</v>
      </c>
    </row>
    <row r="168" spans="1:35" x14ac:dyDescent="0.35">
      <c r="A168" s="356">
        <f t="shared" si="75"/>
        <v>166</v>
      </c>
      <c r="B168" s="325" t="s">
        <v>45</v>
      </c>
      <c r="C168" s="325" t="s">
        <v>476</v>
      </c>
      <c r="D168" s="325" t="s">
        <v>59</v>
      </c>
      <c r="E168" s="72">
        <f t="shared" si="68"/>
        <v>2</v>
      </c>
      <c r="F168" s="71">
        <f t="shared" si="66"/>
        <v>72693.381086492125</v>
      </c>
      <c r="G168" s="325" t="s">
        <v>520</v>
      </c>
      <c r="H168" s="325" t="s">
        <v>521</v>
      </c>
      <c r="I168" s="325" t="s">
        <v>449</v>
      </c>
      <c r="J168" s="325"/>
      <c r="K168" s="326" t="s">
        <v>522</v>
      </c>
      <c r="L168" s="1" t="s">
        <v>527</v>
      </c>
      <c r="M168" s="1" t="s">
        <v>528</v>
      </c>
      <c r="N168" s="120">
        <v>640</v>
      </c>
      <c r="O168" s="120"/>
      <c r="P168" s="120"/>
      <c r="Q168" s="308"/>
      <c r="R168" s="120"/>
      <c r="S168" s="120"/>
      <c r="T168" s="120"/>
      <c r="U168" s="120"/>
      <c r="V168" s="120"/>
      <c r="W168" s="120"/>
      <c r="X168" s="120"/>
      <c r="Y168" s="359"/>
      <c r="Z168" s="2">
        <f>MAX(Planif[[#This Row],[Janv planifié]:[Decembre planifié]])</f>
        <v>640</v>
      </c>
      <c r="AA168" s="364"/>
      <c r="AB168" s="189" t="str">
        <f t="shared" si="69"/>
        <v>MG52516</v>
      </c>
      <c r="AC168" s="1" t="str">
        <f t="shared" si="83"/>
        <v>ANDROYAmbovombe-AndroyAMBOVOMBE</v>
      </c>
      <c r="AD168" s="45" t="str">
        <f t="shared" si="84"/>
        <v>MG52516011</v>
      </c>
      <c r="AE168" s="1" t="str">
        <f t="shared" si="85"/>
        <v>MG52516011autreongUrgence</v>
      </c>
      <c r="AF168" s="1" t="s">
        <v>446</v>
      </c>
      <c r="AG168" s="8">
        <f t="shared" si="72"/>
        <v>0</v>
      </c>
      <c r="AH168" s="8">
        <f t="shared" si="73"/>
        <v>0</v>
      </c>
      <c r="AI168" s="358">
        <f t="shared" si="74"/>
        <v>4200</v>
      </c>
    </row>
    <row r="169" spans="1:35" x14ac:dyDescent="0.35">
      <c r="A169" s="356">
        <f t="shared" si="75"/>
        <v>167</v>
      </c>
      <c r="B169" s="325" t="s">
        <v>45</v>
      </c>
      <c r="C169" s="325" t="s">
        <v>390</v>
      </c>
      <c r="D169" s="325" t="s">
        <v>398</v>
      </c>
      <c r="E169" s="72">
        <f t="shared" si="68"/>
        <v>4</v>
      </c>
      <c r="F169" s="71">
        <f t="shared" si="66"/>
        <v>20764</v>
      </c>
      <c r="G169" s="325" t="s">
        <v>520</v>
      </c>
      <c r="H169" s="325" t="s">
        <v>521</v>
      </c>
      <c r="I169" s="325" t="s">
        <v>449</v>
      </c>
      <c r="J169" s="325"/>
      <c r="K169" s="326" t="s">
        <v>522</v>
      </c>
      <c r="L169" s="1" t="s">
        <v>527</v>
      </c>
      <c r="M169" s="1" t="s">
        <v>529</v>
      </c>
      <c r="N169" s="120">
        <v>678</v>
      </c>
      <c r="O169" s="120"/>
      <c r="P169" s="120"/>
      <c r="Q169" s="308"/>
      <c r="R169" s="120"/>
      <c r="S169" s="120"/>
      <c r="T169" s="120"/>
      <c r="U169" s="120"/>
      <c r="V169" s="120"/>
      <c r="W169" s="120"/>
      <c r="X169" s="120"/>
      <c r="Y169" s="359"/>
      <c r="Z169" s="2">
        <f>MAX(Planif[[#This Row],[Janv planifié]:[Decembre planifié]])</f>
        <v>678</v>
      </c>
      <c r="AA169" s="364"/>
      <c r="AB169" s="189" t="str">
        <f t="shared" si="69"/>
        <v>MG52514</v>
      </c>
      <c r="AC169" s="1" t="str">
        <f t="shared" si="83"/>
        <v>ANDROYTSIHOMBEBETANTY (FAUX CAP)</v>
      </c>
      <c r="AD169" s="45" t="str">
        <f t="shared" si="84"/>
        <v>MG52514031</v>
      </c>
      <c r="AE169" s="1" t="str">
        <f t="shared" si="85"/>
        <v>MG52514031autreongUrgence</v>
      </c>
      <c r="AF169" s="1" t="s">
        <v>446</v>
      </c>
      <c r="AG169" s="8">
        <f t="shared" si="72"/>
        <v>0</v>
      </c>
      <c r="AH169" s="8">
        <f t="shared" si="73"/>
        <v>0</v>
      </c>
      <c r="AI169" s="358">
        <f t="shared" si="74"/>
        <v>4200</v>
      </c>
    </row>
    <row r="170" spans="1:35" x14ac:dyDescent="0.35">
      <c r="A170" s="356">
        <f t="shared" si="75"/>
        <v>168</v>
      </c>
      <c r="B170" s="325" t="s">
        <v>530</v>
      </c>
      <c r="C170" s="325" t="s">
        <v>531</v>
      </c>
      <c r="D170" s="325" t="s">
        <v>532</v>
      </c>
      <c r="E170" s="72" t="str">
        <f t="shared" si="68"/>
        <v/>
      </c>
      <c r="F170" s="71">
        <f t="shared" si="66"/>
        <v>11715</v>
      </c>
      <c r="G170" s="325" t="s">
        <v>442</v>
      </c>
      <c r="H170" s="325"/>
      <c r="I170" s="325" t="s">
        <v>443</v>
      </c>
      <c r="J170" s="325" t="s">
        <v>533</v>
      </c>
      <c r="K170" s="326"/>
      <c r="L170" s="1"/>
      <c r="M170" s="1"/>
      <c r="N170" s="120"/>
      <c r="O170" s="120"/>
      <c r="P170" s="120"/>
      <c r="Q170" s="308"/>
      <c r="R170" s="120"/>
      <c r="S170" s="120"/>
      <c r="T170" s="120"/>
      <c r="U170" s="120"/>
      <c r="V170" s="120"/>
      <c r="W170" s="120"/>
      <c r="X170" s="120"/>
      <c r="Y170" s="359"/>
      <c r="Z170" s="2">
        <f>MAX(Planif[[#This Row],[Janv planifié]:[Decembre planifié]])</f>
        <v>0</v>
      </c>
      <c r="AA170" s="364"/>
      <c r="AB170" s="189" t="str">
        <f t="shared" si="69"/>
        <v>MG23209</v>
      </c>
      <c r="AC170" s="1" t="str">
        <f t="shared" si="83"/>
        <v>Vatovavy FitovinanyMananjaryAmbohitsara Est</v>
      </c>
      <c r="AD170" s="45" t="str">
        <f t="shared" si="84"/>
        <v>MG23209252</v>
      </c>
      <c r="AE170" s="1" t="str">
        <f t="shared" si="85"/>
        <v>MG23209252PAM</v>
      </c>
      <c r="AF170" s="1"/>
      <c r="AG170" s="8">
        <f t="shared" si="72"/>
        <v>0</v>
      </c>
      <c r="AH170" s="8">
        <f t="shared" si="73"/>
        <v>0</v>
      </c>
      <c r="AI170" s="358">
        <f t="shared" si="74"/>
        <v>4200</v>
      </c>
    </row>
    <row r="171" spans="1:35" x14ac:dyDescent="0.35">
      <c r="A171" s="356">
        <f t="shared" si="75"/>
        <v>169</v>
      </c>
      <c r="B171" s="325" t="s">
        <v>530</v>
      </c>
      <c r="C171" s="325" t="s">
        <v>531</v>
      </c>
      <c r="D171" s="325" t="s">
        <v>534</v>
      </c>
      <c r="E171" s="72" t="str">
        <f t="shared" si="68"/>
        <v/>
      </c>
      <c r="F171" s="71">
        <f t="shared" si="66"/>
        <v>12495</v>
      </c>
      <c r="G171" s="325" t="s">
        <v>442</v>
      </c>
      <c r="H171" s="325"/>
      <c r="I171" s="325" t="s">
        <v>472</v>
      </c>
      <c r="J171" s="325" t="s">
        <v>533</v>
      </c>
      <c r="K171" s="326"/>
      <c r="L171" s="1" t="s">
        <v>535</v>
      </c>
      <c r="M171" s="1" t="s">
        <v>536</v>
      </c>
      <c r="N171" s="120"/>
      <c r="O171" s="120"/>
      <c r="P171" s="120">
        <f>1999*5</f>
        <v>9995</v>
      </c>
      <c r="Q171" s="120">
        <f>1999*5</f>
        <v>9995</v>
      </c>
      <c r="R171" s="120">
        <f>1999*5</f>
        <v>9995</v>
      </c>
      <c r="S171" s="120"/>
      <c r="T171" s="120"/>
      <c r="U171" s="120"/>
      <c r="V171" s="120"/>
      <c r="W171" s="120"/>
      <c r="X171" s="120"/>
      <c r="Y171" s="359"/>
      <c r="Z171" s="2">
        <f>MAX(Planif[[#This Row],[Janv planifié]:[Decembre planifié]])</f>
        <v>9995</v>
      </c>
      <c r="AA171" s="364"/>
      <c r="AB171" s="189" t="str">
        <f t="shared" si="69"/>
        <v>MG23209</v>
      </c>
      <c r="AC171" s="1" t="str">
        <f t="shared" si="83"/>
        <v>Vatovavy FitovinanyMananjaryAnkatafana</v>
      </c>
      <c r="AD171" s="45" t="str">
        <f t="shared" si="84"/>
        <v>MG23209032</v>
      </c>
      <c r="AE171" s="1" t="str">
        <f t="shared" si="85"/>
        <v>MG23209032PAM</v>
      </c>
      <c r="AF171" s="1"/>
      <c r="AG171" s="8">
        <f t="shared" si="72"/>
        <v>9995</v>
      </c>
      <c r="AH171" s="8">
        <f t="shared" si="73"/>
        <v>9995</v>
      </c>
      <c r="AI171" s="358">
        <f t="shared" si="74"/>
        <v>4200</v>
      </c>
    </row>
    <row r="172" spans="1:35" x14ac:dyDescent="0.35">
      <c r="A172" s="356">
        <f t="shared" si="75"/>
        <v>170</v>
      </c>
      <c r="B172" s="325" t="s">
        <v>530</v>
      </c>
      <c r="C172" s="325" t="s">
        <v>531</v>
      </c>
      <c r="D172" s="325" t="s">
        <v>537</v>
      </c>
      <c r="E172" s="72" t="str">
        <f t="shared" si="68"/>
        <v/>
      </c>
      <c r="F172" s="71">
        <f t="shared" si="66"/>
        <v>16520</v>
      </c>
      <c r="G172" s="325" t="s">
        <v>442</v>
      </c>
      <c r="H172" s="325"/>
      <c r="I172" s="325" t="s">
        <v>472</v>
      </c>
      <c r="J172" s="325" t="s">
        <v>533</v>
      </c>
      <c r="K172" s="326"/>
      <c r="L172" s="1" t="s">
        <v>535</v>
      </c>
      <c r="M172" s="1" t="s">
        <v>536</v>
      </c>
      <c r="N172" s="120"/>
      <c r="O172" s="120"/>
      <c r="P172" s="120">
        <f>2643*5</f>
        <v>13215</v>
      </c>
      <c r="Q172" s="120">
        <f>2643*5</f>
        <v>13215</v>
      </c>
      <c r="R172" s="120">
        <f>2643*5</f>
        <v>13215</v>
      </c>
      <c r="S172" s="120"/>
      <c r="T172" s="120"/>
      <c r="U172" s="120"/>
      <c r="V172" s="120"/>
      <c r="W172" s="120"/>
      <c r="X172" s="120"/>
      <c r="Y172" s="359"/>
      <c r="Z172" s="2">
        <f>MAX(Planif[[#This Row],[Janv planifié]:[Decembre planifié]])</f>
        <v>13215</v>
      </c>
      <c r="AA172" s="364"/>
      <c r="AB172" s="189" t="str">
        <f t="shared" si="69"/>
        <v>MG23209</v>
      </c>
      <c r="AC172" s="1" t="str">
        <f t="shared" si="83"/>
        <v>Vatovavy FitovinanyMananjaryAntsenavolo</v>
      </c>
      <c r="AD172" s="45" t="str">
        <f t="shared" si="84"/>
        <v>MG23209150</v>
      </c>
      <c r="AE172" s="1" t="str">
        <f t="shared" si="85"/>
        <v>MG23209150PAM</v>
      </c>
      <c r="AF172" s="1"/>
      <c r="AG172" s="8">
        <f t="shared" si="72"/>
        <v>13215</v>
      </c>
      <c r="AH172" s="8">
        <f t="shared" si="73"/>
        <v>13215</v>
      </c>
      <c r="AI172" s="358">
        <f t="shared" si="74"/>
        <v>4200</v>
      </c>
    </row>
    <row r="173" spans="1:35" x14ac:dyDescent="0.35">
      <c r="A173" s="356">
        <f t="shared" si="75"/>
        <v>171</v>
      </c>
      <c r="B173" s="325" t="s">
        <v>530</v>
      </c>
      <c r="C173" s="325" t="s">
        <v>531</v>
      </c>
      <c r="D173" s="325" t="s">
        <v>538</v>
      </c>
      <c r="E173" s="72" t="str">
        <f t="shared" si="68"/>
        <v/>
      </c>
      <c r="F173" s="71">
        <f t="shared" si="66"/>
        <v>4395</v>
      </c>
      <c r="G173" s="325" t="s">
        <v>442</v>
      </c>
      <c r="H173" s="325"/>
      <c r="I173" s="325" t="s">
        <v>443</v>
      </c>
      <c r="J173" s="325" t="s">
        <v>533</v>
      </c>
      <c r="K173" s="326"/>
      <c r="L173" s="1" t="s">
        <v>539</v>
      </c>
      <c r="M173" s="1"/>
      <c r="N173" s="120"/>
      <c r="O173" s="120">
        <f>800*5</f>
        <v>4000</v>
      </c>
      <c r="P173" s="120">
        <f>800*5</f>
        <v>4000</v>
      </c>
      <c r="Q173" s="308">
        <f>800*5</f>
        <v>4000</v>
      </c>
      <c r="R173" s="120"/>
      <c r="S173" s="120"/>
      <c r="T173" s="120"/>
      <c r="U173" s="120"/>
      <c r="V173" s="120"/>
      <c r="W173" s="120"/>
      <c r="X173" s="120"/>
      <c r="Y173" s="359"/>
      <c r="Z173" s="2">
        <f>MAX(Planif[[#This Row],[Janv planifié]:[Decembre planifié]])</f>
        <v>4000</v>
      </c>
      <c r="AA173" s="364"/>
      <c r="AB173" s="189" t="str">
        <f t="shared" si="69"/>
        <v>MG23209</v>
      </c>
      <c r="AC173" s="1" t="str">
        <f t="shared" si="83"/>
        <v>Vatovavy FitovinanyMananjaryTsaravary</v>
      </c>
      <c r="AD173" s="45" t="str">
        <f t="shared" si="84"/>
        <v>MG23209031</v>
      </c>
      <c r="AE173" s="1" t="str">
        <f t="shared" si="85"/>
        <v>MG23209031PAM</v>
      </c>
      <c r="AF173" s="1"/>
      <c r="AG173" s="8">
        <f>O173</f>
        <v>4000</v>
      </c>
      <c r="AH173" s="8">
        <f>P173</f>
        <v>4000</v>
      </c>
      <c r="AI173" s="358">
        <f t="shared" si="74"/>
        <v>4200</v>
      </c>
    </row>
    <row r="174" spans="1:35" x14ac:dyDescent="0.35">
      <c r="A174" s="356">
        <f t="shared" si="75"/>
        <v>172</v>
      </c>
      <c r="B174" s="325" t="s">
        <v>530</v>
      </c>
      <c r="C174" s="325" t="s">
        <v>531</v>
      </c>
      <c r="D174" s="194" t="s">
        <v>540</v>
      </c>
      <c r="E174" s="72" t="str">
        <f t="shared" si="68"/>
        <v/>
      </c>
      <c r="F174" s="71">
        <v>8655</v>
      </c>
      <c r="G174" s="325" t="s">
        <v>442</v>
      </c>
      <c r="H174" s="325"/>
      <c r="I174" s="325" t="s">
        <v>472</v>
      </c>
      <c r="J174" s="325" t="s">
        <v>533</v>
      </c>
      <c r="K174" s="326"/>
      <c r="L174" s="1" t="s">
        <v>535</v>
      </c>
      <c r="M174" s="1" t="s">
        <v>541</v>
      </c>
      <c r="N174" s="120"/>
      <c r="O174" s="120"/>
      <c r="P174" s="120">
        <f>1342*5</f>
        <v>6710</v>
      </c>
      <c r="Q174" s="308">
        <f>1342*5</f>
        <v>6710</v>
      </c>
      <c r="R174" s="120">
        <f>1342*5</f>
        <v>6710</v>
      </c>
      <c r="S174" s="120"/>
      <c r="T174" s="120"/>
      <c r="U174" s="120"/>
      <c r="V174" s="120"/>
      <c r="W174" s="120"/>
      <c r="X174" s="120"/>
      <c r="Y174" s="359"/>
      <c r="Z174" s="2">
        <f>MAX(Planif[[#This Row],[Janv planifié]:[Decembre planifié]])</f>
        <v>6710</v>
      </c>
      <c r="AA174" s="364"/>
      <c r="AB174" s="189" t="str">
        <f t="shared" si="69"/>
        <v>MG23209</v>
      </c>
      <c r="AC174" s="1" t="str">
        <f t="shared" si="83"/>
        <v>Vatovavy FitovinanyMananjaryTsarahafatra</v>
      </c>
      <c r="AD174" s="45" t="e">
        <f t="shared" si="84"/>
        <v>#N/A</v>
      </c>
      <c r="AE174" s="1" t="e">
        <f t="shared" si="85"/>
        <v>#N/A</v>
      </c>
      <c r="AF174" s="1"/>
      <c r="AG174" s="8">
        <f t="shared" si="72"/>
        <v>6710</v>
      </c>
      <c r="AH174" s="8">
        <f t="shared" si="73"/>
        <v>6710</v>
      </c>
      <c r="AI174" s="358">
        <f t="shared" si="74"/>
        <v>4200</v>
      </c>
    </row>
    <row r="175" spans="1:35" x14ac:dyDescent="0.35">
      <c r="A175" s="356">
        <f t="shared" si="75"/>
        <v>173</v>
      </c>
      <c r="B175" s="325" t="s">
        <v>530</v>
      </c>
      <c r="C175" s="325" t="s">
        <v>531</v>
      </c>
      <c r="D175" s="325" t="s">
        <v>542</v>
      </c>
      <c r="E175" s="72" t="str">
        <f t="shared" si="68"/>
        <v/>
      </c>
      <c r="F175" s="71">
        <f t="shared" si="66"/>
        <v>5724.4565597667633</v>
      </c>
      <c r="G175" s="325" t="s">
        <v>442</v>
      </c>
      <c r="H175" s="325"/>
      <c r="I175" s="325" t="s">
        <v>443</v>
      </c>
      <c r="J175" s="325" t="s">
        <v>533</v>
      </c>
      <c r="K175" s="326"/>
      <c r="L175" s="1" t="s">
        <v>535</v>
      </c>
      <c r="M175" s="1"/>
      <c r="N175" s="120"/>
      <c r="O175" s="120"/>
      <c r="P175" s="120">
        <f>458*5</f>
        <v>2290</v>
      </c>
      <c r="Q175" s="120">
        <f>458*5</f>
        <v>2290</v>
      </c>
      <c r="R175" s="120">
        <f>458*5</f>
        <v>2290</v>
      </c>
      <c r="S175" s="120"/>
      <c r="T175" s="120"/>
      <c r="U175" s="120"/>
      <c r="V175" s="120"/>
      <c r="W175" s="120"/>
      <c r="X175" s="120"/>
      <c r="Y175" s="359"/>
      <c r="Z175" s="2">
        <f>MAX(Planif[[#This Row],[Janv planifié]:[Decembre planifié]])</f>
        <v>2290</v>
      </c>
      <c r="AA175" s="364"/>
      <c r="AB175" s="189" t="str">
        <f t="shared" si="69"/>
        <v>MG23209</v>
      </c>
      <c r="AC175" s="1" t="str">
        <f t="shared" si="83"/>
        <v>Vatovavy FitovinanyMananjaryAndranambolava</v>
      </c>
      <c r="AD175" s="45" t="str">
        <f t="shared" si="84"/>
        <v>MG23209210</v>
      </c>
      <c r="AE175" s="1" t="str">
        <f t="shared" si="85"/>
        <v>MG23209210PAM</v>
      </c>
      <c r="AF175" s="1"/>
      <c r="AG175" s="8">
        <f t="shared" si="72"/>
        <v>2290</v>
      </c>
      <c r="AH175" s="8">
        <f t="shared" si="73"/>
        <v>2290</v>
      </c>
      <c r="AI175" s="358">
        <f t="shared" si="74"/>
        <v>4200</v>
      </c>
    </row>
    <row r="176" spans="1:35" x14ac:dyDescent="0.35">
      <c r="A176" s="356">
        <f t="shared" si="75"/>
        <v>174</v>
      </c>
      <c r="B176" s="325" t="s">
        <v>530</v>
      </c>
      <c r="C176" s="325" t="s">
        <v>531</v>
      </c>
      <c r="D176" s="325" t="s">
        <v>543</v>
      </c>
      <c r="E176" s="72" t="str">
        <f t="shared" si="68"/>
        <v/>
      </c>
      <c r="F176" s="71">
        <f t="shared" si="66"/>
        <v>6178.6395390709413</v>
      </c>
      <c r="G176" s="325" t="s">
        <v>442</v>
      </c>
      <c r="H176" s="325"/>
      <c r="I176" s="325" t="s">
        <v>449</v>
      </c>
      <c r="J176" s="325" t="s">
        <v>533</v>
      </c>
      <c r="K176" s="326"/>
      <c r="L176" s="1" t="s">
        <v>535</v>
      </c>
      <c r="M176" s="1"/>
      <c r="N176" s="120"/>
      <c r="O176" s="120"/>
      <c r="P176" s="120">
        <f>494*5</f>
        <v>2470</v>
      </c>
      <c r="Q176" s="120">
        <f>494*5</f>
        <v>2470</v>
      </c>
      <c r="R176" s="120">
        <f>494*5</f>
        <v>2470</v>
      </c>
      <c r="S176" s="120"/>
      <c r="T176" s="120"/>
      <c r="U176" s="120"/>
      <c r="V176" s="120"/>
      <c r="W176" s="120"/>
      <c r="X176" s="120"/>
      <c r="Y176" s="359"/>
      <c r="Z176" s="2">
        <f>MAX(Planif[[#This Row],[Janv planifié]:[Decembre planifié]])</f>
        <v>2470</v>
      </c>
      <c r="AA176" s="364"/>
      <c r="AB176" s="189" t="str">
        <f t="shared" si="69"/>
        <v>MG23209</v>
      </c>
      <c r="AC176" s="1" t="str">
        <f t="shared" si="83"/>
        <v>Vatovavy FitovinanyMananjaryAmbalahosy Nord</v>
      </c>
      <c r="AD176" s="45" t="str">
        <f t="shared" si="84"/>
        <v>MG23209370</v>
      </c>
      <c r="AE176" s="1" t="str">
        <f t="shared" si="85"/>
        <v>MG23209370PAM</v>
      </c>
      <c r="AF176" s="1"/>
      <c r="AG176" s="8">
        <f t="shared" si="72"/>
        <v>2470</v>
      </c>
      <c r="AH176" s="8">
        <f t="shared" si="73"/>
        <v>2470</v>
      </c>
      <c r="AI176" s="358">
        <f t="shared" si="74"/>
        <v>4200</v>
      </c>
    </row>
    <row r="177" spans="1:35" x14ac:dyDescent="0.35">
      <c r="A177" s="356">
        <f t="shared" si="75"/>
        <v>175</v>
      </c>
      <c r="B177" s="325" t="s">
        <v>530</v>
      </c>
      <c r="C177" s="325" t="s">
        <v>531</v>
      </c>
      <c r="D177" s="325" t="s">
        <v>544</v>
      </c>
      <c r="E177" s="72" t="str">
        <f t="shared" si="68"/>
        <v/>
      </c>
      <c r="F177" s="71">
        <f t="shared" si="66"/>
        <v>4674.589243217516</v>
      </c>
      <c r="G177" s="325" t="s">
        <v>442</v>
      </c>
      <c r="H177" s="325"/>
      <c r="I177" s="325" t="s">
        <v>443</v>
      </c>
      <c r="J177" s="325" t="s">
        <v>533</v>
      </c>
      <c r="K177" s="326"/>
      <c r="L177" s="1" t="s">
        <v>535</v>
      </c>
      <c r="M177" s="1"/>
      <c r="N177" s="120"/>
      <c r="O177" s="120"/>
      <c r="P177" s="120">
        <f>300*5</f>
        <v>1500</v>
      </c>
      <c r="Q177" s="120">
        <f>300*5</f>
        <v>1500</v>
      </c>
      <c r="R177" s="120">
        <f>300*5</f>
        <v>1500</v>
      </c>
      <c r="S177" s="120"/>
      <c r="T177" s="120"/>
      <c r="U177" s="120"/>
      <c r="V177" s="120"/>
      <c r="W177" s="120"/>
      <c r="X177" s="120"/>
      <c r="Y177" s="359"/>
      <c r="Z177" s="2">
        <f>MAX(Planif[[#This Row],[Janv planifié]:[Decembre planifié]])</f>
        <v>1500</v>
      </c>
      <c r="AA177" s="364"/>
      <c r="AB177" s="189" t="str">
        <f t="shared" si="69"/>
        <v>MG23209</v>
      </c>
      <c r="AC177" s="1" t="str">
        <f t="shared" si="83"/>
        <v>Vatovavy FitovinanyMananjaryAmbohimiarina II</v>
      </c>
      <c r="AD177" s="45" t="str">
        <f t="shared" si="84"/>
        <v>MG23209190</v>
      </c>
      <c r="AE177" s="1" t="str">
        <f t="shared" si="85"/>
        <v>MG23209190PAM</v>
      </c>
      <c r="AF177" s="1"/>
      <c r="AG177" s="8">
        <f t="shared" si="72"/>
        <v>1500</v>
      </c>
      <c r="AH177" s="8">
        <f t="shared" si="73"/>
        <v>1500</v>
      </c>
      <c r="AI177" s="358">
        <f t="shared" si="74"/>
        <v>4200</v>
      </c>
    </row>
    <row r="178" spans="1:35" x14ac:dyDescent="0.35">
      <c r="A178" s="356">
        <f t="shared" si="75"/>
        <v>176</v>
      </c>
      <c r="B178" s="325" t="s">
        <v>530</v>
      </c>
      <c r="C178" s="325" t="s">
        <v>531</v>
      </c>
      <c r="D178" s="325" t="s">
        <v>545</v>
      </c>
      <c r="E178" s="72" t="str">
        <f t="shared" si="68"/>
        <v/>
      </c>
      <c r="F178" s="71">
        <f t="shared" si="66"/>
        <v>13104.319212157225</v>
      </c>
      <c r="G178" s="325" t="s">
        <v>442</v>
      </c>
      <c r="H178" s="325"/>
      <c r="I178" s="325" t="s">
        <v>449</v>
      </c>
      <c r="J178" s="325" t="s">
        <v>533</v>
      </c>
      <c r="K178" s="326"/>
      <c r="L178" s="1" t="s">
        <v>535</v>
      </c>
      <c r="M178" s="1"/>
      <c r="N178" s="120"/>
      <c r="O178" s="120"/>
      <c r="P178" s="120">
        <f>1048*5</f>
        <v>5240</v>
      </c>
      <c r="Q178" s="120">
        <f>1048*5</f>
        <v>5240</v>
      </c>
      <c r="R178" s="120">
        <f>1048*5</f>
        <v>5240</v>
      </c>
      <c r="S178" s="120"/>
      <c r="T178" s="120"/>
      <c r="U178" s="120"/>
      <c r="V178" s="120"/>
      <c r="W178" s="120"/>
      <c r="X178" s="120"/>
      <c r="Y178" s="359"/>
      <c r="Z178" s="2">
        <f>MAX(Planif[[#This Row],[Janv planifié]:[Decembre planifié]])</f>
        <v>5240</v>
      </c>
      <c r="AA178" s="364"/>
      <c r="AB178" s="189" t="str">
        <f t="shared" si="69"/>
        <v>MG23209</v>
      </c>
      <c r="AC178" s="1" t="str">
        <f t="shared" si="83"/>
        <v>Vatovavy FitovinanyMananjaryAmbohinihaonana</v>
      </c>
      <c r="AD178" s="45" t="str">
        <f t="shared" si="84"/>
        <v>MG23209310</v>
      </c>
      <c r="AE178" s="1" t="str">
        <f t="shared" si="85"/>
        <v>MG23209310PAM</v>
      </c>
      <c r="AF178" s="1"/>
      <c r="AG178" s="8">
        <f t="shared" si="72"/>
        <v>5240</v>
      </c>
      <c r="AH178" s="8">
        <f t="shared" si="73"/>
        <v>5240</v>
      </c>
      <c r="AI178" s="358">
        <f t="shared" si="74"/>
        <v>4200</v>
      </c>
    </row>
    <row r="179" spans="1:35" x14ac:dyDescent="0.35">
      <c r="A179" s="356">
        <f t="shared" si="75"/>
        <v>177</v>
      </c>
      <c r="B179" s="325" t="s">
        <v>530</v>
      </c>
      <c r="C179" s="325" t="s">
        <v>531</v>
      </c>
      <c r="D179" s="325" t="s">
        <v>546</v>
      </c>
      <c r="E179" s="72" t="str">
        <f t="shared" si="68"/>
        <v/>
      </c>
      <c r="F179" s="71">
        <f t="shared" si="66"/>
        <v>12677.170776656429</v>
      </c>
      <c r="G179" s="325" t="s">
        <v>442</v>
      </c>
      <c r="H179" s="325"/>
      <c r="I179" s="325" t="s">
        <v>449</v>
      </c>
      <c r="J179" s="325" t="s">
        <v>533</v>
      </c>
      <c r="K179" s="326"/>
      <c r="L179" s="1" t="s">
        <v>535</v>
      </c>
      <c r="M179" s="1"/>
      <c r="N179" s="120"/>
      <c r="O179" s="120"/>
      <c r="P179" s="120">
        <f>1014*5</f>
        <v>5070</v>
      </c>
      <c r="Q179" s="120">
        <f>1014*5</f>
        <v>5070</v>
      </c>
      <c r="R179" s="120">
        <f>1014*5</f>
        <v>5070</v>
      </c>
      <c r="S179" s="120"/>
      <c r="T179" s="120"/>
      <c r="U179" s="120"/>
      <c r="V179" s="120"/>
      <c r="W179" s="120"/>
      <c r="X179" s="120"/>
      <c r="Y179" s="359"/>
      <c r="Z179" s="2">
        <f>MAX(Planif[[#This Row],[Janv planifié]:[Decembre planifié]])</f>
        <v>5070</v>
      </c>
      <c r="AA179" s="364"/>
      <c r="AB179" s="189" t="str">
        <f t="shared" si="69"/>
        <v>MG23209</v>
      </c>
      <c r="AC179" s="1" t="str">
        <f t="shared" si="83"/>
        <v>Vatovavy FitovinanyMananjaryAnosimparihy</v>
      </c>
      <c r="AD179" s="45" t="str">
        <f t="shared" si="84"/>
        <v>MG23209450</v>
      </c>
      <c r="AE179" s="1" t="str">
        <f t="shared" si="85"/>
        <v>MG23209450PAM</v>
      </c>
      <c r="AF179" s="1"/>
      <c r="AG179" s="8">
        <f t="shared" si="72"/>
        <v>5070</v>
      </c>
      <c r="AH179" s="8">
        <f t="shared" si="73"/>
        <v>5070</v>
      </c>
      <c r="AI179" s="358">
        <f t="shared" si="74"/>
        <v>4200</v>
      </c>
    </row>
    <row r="180" spans="1:35" x14ac:dyDescent="0.35">
      <c r="A180" s="356">
        <f t="shared" si="75"/>
        <v>178</v>
      </c>
      <c r="B180" s="325" t="s">
        <v>530</v>
      </c>
      <c r="C180" s="325" t="s">
        <v>531</v>
      </c>
      <c r="D180" s="325" t="s">
        <v>547</v>
      </c>
      <c r="E180" s="72" t="str">
        <f t="shared" si="68"/>
        <v/>
      </c>
      <c r="F180" s="71">
        <f t="shared" si="66"/>
        <v>4054.9769484083436</v>
      </c>
      <c r="G180" s="325" t="s">
        <v>442</v>
      </c>
      <c r="H180" s="325"/>
      <c r="I180" s="325" t="s">
        <v>449</v>
      </c>
      <c r="J180" s="325" t="s">
        <v>533</v>
      </c>
      <c r="K180" s="326"/>
      <c r="L180" s="1" t="s">
        <v>535</v>
      </c>
      <c r="M180" s="1"/>
      <c r="N180" s="120"/>
      <c r="O180" s="120"/>
      <c r="P180" s="120">
        <f>713*5</f>
        <v>3565</v>
      </c>
      <c r="Q180" s="120">
        <f>713*5</f>
        <v>3565</v>
      </c>
      <c r="R180" s="120">
        <f>713*5</f>
        <v>3565</v>
      </c>
      <c r="S180" s="120"/>
      <c r="T180" s="120"/>
      <c r="U180" s="120"/>
      <c r="V180" s="120"/>
      <c r="W180" s="120"/>
      <c r="X180" s="120"/>
      <c r="Y180" s="359"/>
      <c r="Z180" s="2">
        <f>MAX(Planif[[#This Row],[Janv planifié]:[Decembre planifié]])</f>
        <v>3565</v>
      </c>
      <c r="AA180" s="364"/>
      <c r="AB180" s="189" t="str">
        <f t="shared" si="69"/>
        <v>MG23209</v>
      </c>
      <c r="AC180" s="1" t="str">
        <f t="shared" si="83"/>
        <v>Vatovavy FitovinanyMananjaryMahatsara Iefaka</v>
      </c>
      <c r="AD180" s="45" t="str">
        <f t="shared" si="84"/>
        <v>MG23209090</v>
      </c>
      <c r="AE180" s="1" t="str">
        <f t="shared" si="85"/>
        <v>MG23209090PAM</v>
      </c>
      <c r="AF180" s="1"/>
      <c r="AG180" s="8">
        <f t="shared" si="72"/>
        <v>3565</v>
      </c>
      <c r="AH180" s="8">
        <f t="shared" si="73"/>
        <v>3565</v>
      </c>
      <c r="AI180" s="358">
        <f t="shared" si="74"/>
        <v>4200</v>
      </c>
    </row>
    <row r="181" spans="1:35" x14ac:dyDescent="0.35">
      <c r="A181" s="356">
        <f t="shared" si="75"/>
        <v>179</v>
      </c>
      <c r="B181" s="325" t="s">
        <v>530</v>
      </c>
      <c r="C181" s="325" t="s">
        <v>531</v>
      </c>
      <c r="D181" s="325" t="s">
        <v>548</v>
      </c>
      <c r="E181" s="72" t="str">
        <f t="shared" si="68"/>
        <v/>
      </c>
      <c r="F181" s="71">
        <f t="shared" si="66"/>
        <v>6575.646989174561</v>
      </c>
      <c r="G181" s="325" t="s">
        <v>442</v>
      </c>
      <c r="H181" s="325"/>
      <c r="I181" s="325" t="s">
        <v>443</v>
      </c>
      <c r="J181" s="325" t="s">
        <v>533</v>
      </c>
      <c r="K181" s="326"/>
      <c r="L181" s="1" t="s">
        <v>535</v>
      </c>
      <c r="M181" s="1"/>
      <c r="N181" s="120"/>
      <c r="O181" s="120"/>
      <c r="P181" s="120">
        <f>921*5</f>
        <v>4605</v>
      </c>
      <c r="Q181" s="120">
        <f>921*5</f>
        <v>4605</v>
      </c>
      <c r="R181" s="120">
        <f>921*5</f>
        <v>4605</v>
      </c>
      <c r="S181" s="120"/>
      <c r="T181" s="120"/>
      <c r="U181" s="120"/>
      <c r="V181" s="120"/>
      <c r="W181" s="120"/>
      <c r="X181" s="120"/>
      <c r="Y181" s="359"/>
      <c r="Z181" s="2">
        <f>MAX(Planif[[#This Row],[Janv planifié]:[Decembre planifié]])</f>
        <v>4605</v>
      </c>
      <c r="AA181" s="364"/>
      <c r="AB181" s="189" t="str">
        <f t="shared" si="69"/>
        <v>MG23209</v>
      </c>
      <c r="AC181" s="1" t="str">
        <f t="shared" si="83"/>
        <v>Vatovavy FitovinanyMananjaryMahatsara Sud</v>
      </c>
      <c r="AD181" s="45" t="str">
        <f t="shared" si="84"/>
        <v>MG23209050</v>
      </c>
      <c r="AE181" s="1" t="str">
        <f t="shared" si="85"/>
        <v>MG23209050PAM</v>
      </c>
      <c r="AF181" s="1"/>
      <c r="AG181" s="8">
        <f t="shared" si="72"/>
        <v>4605</v>
      </c>
      <c r="AH181" s="8">
        <f t="shared" si="73"/>
        <v>4605</v>
      </c>
      <c r="AI181" s="358">
        <f t="shared" si="74"/>
        <v>4200</v>
      </c>
    </row>
    <row r="182" spans="1:35" x14ac:dyDescent="0.35">
      <c r="A182" s="356">
        <f t="shared" si="75"/>
        <v>180</v>
      </c>
      <c r="B182" s="325" t="s">
        <v>530</v>
      </c>
      <c r="C182" s="325" t="s">
        <v>531</v>
      </c>
      <c r="D182" s="325" t="s">
        <v>549</v>
      </c>
      <c r="E182" s="72" t="str">
        <f t="shared" si="68"/>
        <v/>
      </c>
      <c r="F182" s="71">
        <f t="shared" si="66"/>
        <v>9796.3824665001121</v>
      </c>
      <c r="G182" s="325" t="s">
        <v>442</v>
      </c>
      <c r="H182" s="325"/>
      <c r="I182" s="325" t="s">
        <v>443</v>
      </c>
      <c r="J182" s="325" t="s">
        <v>533</v>
      </c>
      <c r="K182" s="326"/>
      <c r="L182" s="1" t="s">
        <v>535</v>
      </c>
      <c r="M182" s="1"/>
      <c r="N182" s="120"/>
      <c r="O182" s="120"/>
      <c r="P182" s="120">
        <f>1371*5</f>
        <v>6855</v>
      </c>
      <c r="Q182" s="120">
        <f>1371*5</f>
        <v>6855</v>
      </c>
      <c r="R182" s="120">
        <f>1371*5</f>
        <v>6855</v>
      </c>
      <c r="S182" s="120"/>
      <c r="T182" s="120"/>
      <c r="U182" s="120"/>
      <c r="V182" s="120"/>
      <c r="W182" s="120"/>
      <c r="X182" s="120"/>
      <c r="Y182" s="359"/>
      <c r="Z182" s="2">
        <f>MAX(Planif[[#This Row],[Janv planifié]:[Decembre planifié]])</f>
        <v>6855</v>
      </c>
      <c r="AA182" s="364"/>
      <c r="AB182" s="189" t="str">
        <f t="shared" si="69"/>
        <v>MG23209</v>
      </c>
      <c r="AC182" s="1" t="str">
        <f t="shared" si="83"/>
        <v>Vatovavy FitovinanyMananjaryMahela</v>
      </c>
      <c r="AD182" s="45" t="str">
        <f t="shared" si="84"/>
        <v>MG23209251</v>
      </c>
      <c r="AE182" s="1" t="str">
        <f t="shared" si="85"/>
        <v>MG23209251PAM</v>
      </c>
      <c r="AF182" s="1"/>
      <c r="AG182" s="8">
        <f t="shared" si="72"/>
        <v>6855</v>
      </c>
      <c r="AH182" s="8">
        <f t="shared" si="73"/>
        <v>6855</v>
      </c>
      <c r="AI182" s="358">
        <f t="shared" si="74"/>
        <v>4200</v>
      </c>
    </row>
    <row r="183" spans="1:35" x14ac:dyDescent="0.35">
      <c r="A183" s="356">
        <f t="shared" si="75"/>
        <v>181</v>
      </c>
      <c r="B183" s="325" t="s">
        <v>530</v>
      </c>
      <c r="C183" s="325" t="s">
        <v>531</v>
      </c>
      <c r="D183" s="325" t="s">
        <v>531</v>
      </c>
      <c r="E183" s="72" t="str">
        <f t="shared" si="68"/>
        <v/>
      </c>
      <c r="F183" s="71">
        <f t="shared" si="66"/>
        <v>32049.440240219388</v>
      </c>
      <c r="G183" s="325" t="s">
        <v>442</v>
      </c>
      <c r="H183" s="325"/>
      <c r="I183" s="325" t="s">
        <v>449</v>
      </c>
      <c r="J183" s="325" t="s">
        <v>533</v>
      </c>
      <c r="K183" s="326"/>
      <c r="L183" s="1" t="s">
        <v>550</v>
      </c>
      <c r="M183" s="1" t="s">
        <v>551</v>
      </c>
      <c r="N183" s="120"/>
      <c r="O183" s="120" t="s">
        <v>552</v>
      </c>
      <c r="P183" s="120"/>
      <c r="Q183" s="120"/>
      <c r="R183" s="120"/>
      <c r="S183" s="120"/>
      <c r="T183" s="120"/>
      <c r="U183" s="120"/>
      <c r="V183" s="120"/>
      <c r="W183" s="120"/>
      <c r="X183" s="120"/>
      <c r="Y183" s="359"/>
      <c r="Z183" s="2">
        <f>MAX(Planif[[#This Row],[Janv planifié]:[Decembre planifié]])</f>
        <v>0</v>
      </c>
      <c r="AA183" s="364"/>
      <c r="AB183" s="189" t="str">
        <f t="shared" si="69"/>
        <v>MG23209</v>
      </c>
      <c r="AC183" s="1" t="str">
        <f t="shared" si="83"/>
        <v>Vatovavy FitovinanyMananjaryMananjary</v>
      </c>
      <c r="AD183" s="45" t="str">
        <f t="shared" si="84"/>
        <v>MG23209010</v>
      </c>
      <c r="AE183" s="1" t="str">
        <f t="shared" si="85"/>
        <v>MG23209010PAM</v>
      </c>
      <c r="AF183" s="1"/>
      <c r="AG183" s="8">
        <f t="shared" si="72"/>
        <v>0</v>
      </c>
      <c r="AH183" s="8">
        <f t="shared" si="73"/>
        <v>0</v>
      </c>
      <c r="AI183" s="358">
        <f t="shared" si="74"/>
        <v>4200</v>
      </c>
    </row>
    <row r="184" spans="1:35" x14ac:dyDescent="0.35">
      <c r="A184" s="356">
        <f t="shared" si="75"/>
        <v>182</v>
      </c>
      <c r="B184" s="325" t="s">
        <v>530</v>
      </c>
      <c r="C184" s="325" t="s">
        <v>531</v>
      </c>
      <c r="D184" s="194" t="s">
        <v>553</v>
      </c>
      <c r="E184" s="72" t="str">
        <f t="shared" si="68"/>
        <v/>
      </c>
      <c r="F184" s="71">
        <v>2436</v>
      </c>
      <c r="G184" s="325" t="s">
        <v>442</v>
      </c>
      <c r="H184" s="325"/>
      <c r="I184" s="325" t="s">
        <v>443</v>
      </c>
      <c r="J184" s="325" t="s">
        <v>533</v>
      </c>
      <c r="K184" s="326"/>
      <c r="L184" s="1" t="s">
        <v>535</v>
      </c>
      <c r="M184" s="1" t="s">
        <v>553</v>
      </c>
      <c r="N184" s="120"/>
      <c r="O184" s="120"/>
      <c r="P184" s="120">
        <f>341*5</f>
        <v>1705</v>
      </c>
      <c r="Q184" s="120">
        <f>341*5</f>
        <v>1705</v>
      </c>
      <c r="R184" s="120">
        <f>341*5</f>
        <v>1705</v>
      </c>
      <c r="S184" s="120"/>
      <c r="T184" s="120"/>
      <c r="U184" s="120"/>
      <c r="V184" s="120"/>
      <c r="W184" s="120"/>
      <c r="X184" s="120"/>
      <c r="Y184" s="359"/>
      <c r="Z184" s="2">
        <f>MAX(Planif[[#This Row],[Janv planifié]:[Decembre planifié]])</f>
        <v>1705</v>
      </c>
      <c r="AA184" s="364"/>
      <c r="AB184" s="189" t="str">
        <f t="shared" si="69"/>
        <v>MG23209</v>
      </c>
      <c r="AC184" s="1" t="str">
        <f t="shared" si="83"/>
        <v>Vatovavy FitovinanyMananjaryMarofody</v>
      </c>
      <c r="AD184" s="45" t="e">
        <f t="shared" si="84"/>
        <v>#N/A</v>
      </c>
      <c r="AE184" s="1" t="e">
        <f t="shared" si="85"/>
        <v>#N/A</v>
      </c>
      <c r="AF184" s="1"/>
      <c r="AG184" s="8">
        <f t="shared" si="72"/>
        <v>1705</v>
      </c>
      <c r="AH184" s="8">
        <f t="shared" si="73"/>
        <v>1705</v>
      </c>
      <c r="AI184" s="358">
        <f t="shared" si="74"/>
        <v>4200</v>
      </c>
    </row>
    <row r="185" spans="1:35" x14ac:dyDescent="0.35">
      <c r="A185" s="356">
        <f t="shared" si="75"/>
        <v>183</v>
      </c>
      <c r="B185" s="325" t="s">
        <v>530</v>
      </c>
      <c r="C185" s="325" t="s">
        <v>531</v>
      </c>
      <c r="D185" s="325" t="s">
        <v>554</v>
      </c>
      <c r="E185" s="72" t="str">
        <f t="shared" si="68"/>
        <v/>
      </c>
      <c r="F185" s="71">
        <f t="shared" si="66"/>
        <v>7306.7350388305149</v>
      </c>
      <c r="G185" s="325" t="s">
        <v>442</v>
      </c>
      <c r="H185" s="325"/>
      <c r="I185" s="325" t="s">
        <v>443</v>
      </c>
      <c r="J185" s="325" t="s">
        <v>533</v>
      </c>
      <c r="K185" s="326"/>
      <c r="L185" s="1" t="s">
        <v>535</v>
      </c>
      <c r="M185" s="1"/>
      <c r="N185" s="120"/>
      <c r="O185" s="120"/>
      <c r="P185" s="120">
        <f>585*5</f>
        <v>2925</v>
      </c>
      <c r="Q185" s="120">
        <f>585*5</f>
        <v>2925</v>
      </c>
      <c r="R185" s="120">
        <f>585*5</f>
        <v>2925</v>
      </c>
      <c r="S185" s="120"/>
      <c r="T185" s="120"/>
      <c r="U185" s="120"/>
      <c r="V185" s="120"/>
      <c r="W185" s="120"/>
      <c r="X185" s="120"/>
      <c r="Y185" s="359"/>
      <c r="Z185" s="2">
        <f>MAX(Planif[[#This Row],[Janv planifié]:[Decembre planifié]])</f>
        <v>2925</v>
      </c>
      <c r="AA185" s="364"/>
      <c r="AB185" s="189" t="str">
        <f t="shared" si="69"/>
        <v>MG23209</v>
      </c>
      <c r="AC185" s="1" t="str">
        <f t="shared" si="83"/>
        <v>Vatovavy FitovinanyMananjaryMarosangy</v>
      </c>
      <c r="AD185" s="45" t="str">
        <f t="shared" si="84"/>
        <v>MG23209170</v>
      </c>
      <c r="AE185" s="1" t="str">
        <f t="shared" si="85"/>
        <v>MG23209170PAM</v>
      </c>
      <c r="AF185" s="1"/>
      <c r="AG185" s="8">
        <f t="shared" si="72"/>
        <v>2925</v>
      </c>
      <c r="AH185" s="8">
        <f t="shared" si="73"/>
        <v>2925</v>
      </c>
      <c r="AI185" s="358">
        <f t="shared" si="74"/>
        <v>4200</v>
      </c>
    </row>
    <row r="186" spans="1:35" x14ac:dyDescent="0.35">
      <c r="A186" s="356">
        <f t="shared" si="75"/>
        <v>184</v>
      </c>
      <c r="B186" s="325" t="s">
        <v>530</v>
      </c>
      <c r="C186" s="325" t="s">
        <v>531</v>
      </c>
      <c r="D186" s="325" t="s">
        <v>555</v>
      </c>
      <c r="E186" s="72" t="str">
        <f t="shared" si="68"/>
        <v/>
      </c>
      <c r="F186" s="71">
        <f t="shared" si="66"/>
        <v>12485.588382038492</v>
      </c>
      <c r="G186" s="325" t="s">
        <v>442</v>
      </c>
      <c r="H186" s="325"/>
      <c r="I186" s="325" t="s">
        <v>449</v>
      </c>
      <c r="J186" s="325" t="s">
        <v>533</v>
      </c>
      <c r="K186" s="326"/>
      <c r="L186" s="1" t="s">
        <v>535</v>
      </c>
      <c r="M186" s="1"/>
      <c r="N186" s="120"/>
      <c r="O186" s="120"/>
      <c r="P186" s="120">
        <f>999*5</f>
        <v>4995</v>
      </c>
      <c r="Q186" s="120">
        <f>999*5</f>
        <v>4995</v>
      </c>
      <c r="R186" s="120">
        <f>999*5</f>
        <v>4995</v>
      </c>
      <c r="S186" s="120"/>
      <c r="T186" s="120"/>
      <c r="U186" s="120"/>
      <c r="V186" s="120"/>
      <c r="W186" s="120"/>
      <c r="X186" s="120"/>
      <c r="Y186" s="359"/>
      <c r="Z186" s="2">
        <f>MAX(Planif[[#This Row],[Janv planifié]:[Decembre planifié]])</f>
        <v>4995</v>
      </c>
      <c r="AA186" s="364"/>
      <c r="AB186" s="189" t="str">
        <f t="shared" si="69"/>
        <v>MG23209</v>
      </c>
      <c r="AC186" s="1" t="str">
        <f t="shared" si="83"/>
        <v>Vatovavy FitovinanyMananjaryMorafeno</v>
      </c>
      <c r="AD186" s="45" t="str">
        <f t="shared" si="84"/>
        <v>MG23209130</v>
      </c>
      <c r="AE186" s="1" t="str">
        <f t="shared" si="85"/>
        <v>MG23209130PAM</v>
      </c>
      <c r="AF186" s="1"/>
      <c r="AG186" s="8">
        <f t="shared" si="72"/>
        <v>4995</v>
      </c>
      <c r="AH186" s="8">
        <f t="shared" si="73"/>
        <v>4995</v>
      </c>
      <c r="AI186" s="358">
        <f t="shared" si="74"/>
        <v>4200</v>
      </c>
    </row>
    <row r="187" spans="1:35" x14ac:dyDescent="0.35">
      <c r="A187" s="356">
        <f t="shared" si="75"/>
        <v>185</v>
      </c>
      <c r="B187" s="325" t="s">
        <v>530</v>
      </c>
      <c r="C187" s="325" t="s">
        <v>531</v>
      </c>
      <c r="D187" s="325" t="s">
        <v>556</v>
      </c>
      <c r="E187" s="72" t="str">
        <f t="shared" si="68"/>
        <v/>
      </c>
      <c r="F187" s="71">
        <f t="shared" si="66"/>
        <v>10794.059156961763</v>
      </c>
      <c r="G187" s="325" t="s">
        <v>442</v>
      </c>
      <c r="H187" s="325"/>
      <c r="I187" s="325" t="s">
        <v>443</v>
      </c>
      <c r="J187" s="325" t="s">
        <v>533</v>
      </c>
      <c r="K187" s="326"/>
      <c r="L187" s="1" t="s">
        <v>535</v>
      </c>
      <c r="M187" s="1"/>
      <c r="N187" s="120"/>
      <c r="O187" s="120"/>
      <c r="P187" s="120">
        <f>1511*5</f>
        <v>7555</v>
      </c>
      <c r="Q187" s="120">
        <f>1511*5</f>
        <v>7555</v>
      </c>
      <c r="R187" s="120">
        <f>1511*5</f>
        <v>7555</v>
      </c>
      <c r="S187" s="120"/>
      <c r="T187" s="120"/>
      <c r="U187" s="120"/>
      <c r="V187" s="120"/>
      <c r="W187" s="120"/>
      <c r="X187" s="120"/>
      <c r="Y187" s="359"/>
      <c r="Z187" s="2">
        <f>MAX(Planif[[#This Row],[Janv planifié]:[Decembre planifié]])</f>
        <v>7555</v>
      </c>
      <c r="AA187" s="364"/>
      <c r="AB187" s="189" t="str">
        <f t="shared" si="69"/>
        <v>MG23209</v>
      </c>
      <c r="AC187" s="1" t="str">
        <f t="shared" si="83"/>
        <v>Vatovavy FitovinanyMananjaryNamorona</v>
      </c>
      <c r="AD187" s="45" t="str">
        <f t="shared" si="84"/>
        <v>MG23209490</v>
      </c>
      <c r="AE187" s="1" t="str">
        <f t="shared" si="85"/>
        <v>MG23209490PAM</v>
      </c>
      <c r="AF187" s="1"/>
      <c r="AG187" s="8">
        <f t="shared" si="72"/>
        <v>7555</v>
      </c>
      <c r="AH187" s="8">
        <f t="shared" si="73"/>
        <v>7555</v>
      </c>
      <c r="AI187" s="358">
        <f t="shared" si="74"/>
        <v>4200</v>
      </c>
    </row>
    <row r="188" spans="1:35" x14ac:dyDescent="0.35">
      <c r="A188" s="356">
        <f t="shared" si="75"/>
        <v>186</v>
      </c>
      <c r="B188" s="325" t="s">
        <v>530</v>
      </c>
      <c r="C188" s="325" t="s">
        <v>531</v>
      </c>
      <c r="D188" s="325" t="s">
        <v>557</v>
      </c>
      <c r="E188" s="72" t="str">
        <f t="shared" si="68"/>
        <v/>
      </c>
      <c r="F188" s="71">
        <f t="shared" si="66"/>
        <v>13029.082052595626</v>
      </c>
      <c r="G188" s="325" t="s">
        <v>442</v>
      </c>
      <c r="H188" s="325"/>
      <c r="I188" s="325" t="s">
        <v>443</v>
      </c>
      <c r="J188" s="325" t="s">
        <v>533</v>
      </c>
      <c r="K188" s="326"/>
      <c r="L188" s="1" t="s">
        <v>535</v>
      </c>
      <c r="M188" s="1"/>
      <c r="N188" s="120"/>
      <c r="O188" s="120"/>
      <c r="P188" s="120">
        <f>1824*5</f>
        <v>9120</v>
      </c>
      <c r="Q188" s="120">
        <f>1824*5</f>
        <v>9120</v>
      </c>
      <c r="R188" s="120">
        <f>1824*5</f>
        <v>9120</v>
      </c>
      <c r="S188" s="120"/>
      <c r="T188" s="120"/>
      <c r="U188" s="120"/>
      <c r="V188" s="120"/>
      <c r="W188" s="120"/>
      <c r="X188" s="120"/>
      <c r="Y188" s="359"/>
      <c r="Z188" s="2">
        <f>MAX(Planif[[#This Row],[Janv planifié]:[Decembre planifié]])</f>
        <v>9120</v>
      </c>
      <c r="AA188" s="364"/>
      <c r="AB188" s="189" t="str">
        <f t="shared" si="69"/>
        <v>MG23209</v>
      </c>
      <c r="AC188" s="1" t="str">
        <f t="shared" si="83"/>
        <v>Vatovavy FitovinanyMananjaryTsiatosika</v>
      </c>
      <c r="AD188" s="45" t="str">
        <f t="shared" si="84"/>
        <v>MG23209070</v>
      </c>
      <c r="AE188" s="1" t="str">
        <f t="shared" si="85"/>
        <v>MG23209070PAM</v>
      </c>
      <c r="AF188" s="1"/>
      <c r="AG188" s="8">
        <f t="shared" si="72"/>
        <v>9120</v>
      </c>
      <c r="AH188" s="8">
        <f t="shared" si="73"/>
        <v>9120</v>
      </c>
      <c r="AI188" s="358">
        <f t="shared" si="74"/>
        <v>4200</v>
      </c>
    </row>
    <row r="189" spans="1:35" x14ac:dyDescent="0.35">
      <c r="A189" s="356">
        <f t="shared" si="75"/>
        <v>187</v>
      </c>
      <c r="B189" s="325" t="s">
        <v>530</v>
      </c>
      <c r="C189" s="325" t="s">
        <v>531</v>
      </c>
      <c r="D189" s="325" t="s">
        <v>558</v>
      </c>
      <c r="E189" s="72" t="str">
        <f t="shared" si="68"/>
        <v/>
      </c>
      <c r="F189" s="71">
        <f t="shared" si="66"/>
        <v>26013.067998118291</v>
      </c>
      <c r="G189" s="325" t="s">
        <v>442</v>
      </c>
      <c r="H189" s="325"/>
      <c r="I189" s="325" t="s">
        <v>449</v>
      </c>
      <c r="J189" s="325" t="s">
        <v>533</v>
      </c>
      <c r="K189" s="326"/>
      <c r="L189" s="1" t="s">
        <v>535</v>
      </c>
      <c r="M189" s="1"/>
      <c r="N189" s="120"/>
      <c r="O189" s="120"/>
      <c r="P189" s="120">
        <f>2018*5</f>
        <v>10090</v>
      </c>
      <c r="Q189" s="120">
        <f>2018*5</f>
        <v>10090</v>
      </c>
      <c r="R189" s="120">
        <f>2018*5</f>
        <v>10090</v>
      </c>
      <c r="S189" s="120"/>
      <c r="T189" s="120"/>
      <c r="U189" s="120"/>
      <c r="V189" s="120"/>
      <c r="W189" s="120"/>
      <c r="X189" s="120"/>
      <c r="Y189" s="359"/>
      <c r="Z189" s="2">
        <f>MAX(Planif[[#This Row],[Janv planifié]:[Decembre planifié]])</f>
        <v>10090</v>
      </c>
      <c r="AA189" s="364"/>
      <c r="AB189" s="189" t="str">
        <f t="shared" si="69"/>
        <v>MG23209</v>
      </c>
      <c r="AC189" s="1" t="str">
        <f t="shared" si="83"/>
        <v>Vatovavy FitovinanyMananjaryVohilava</v>
      </c>
      <c r="AD189" s="45" t="str">
        <f t="shared" si="84"/>
        <v>MG23209230</v>
      </c>
      <c r="AE189" s="1" t="str">
        <f t="shared" si="85"/>
        <v>MG23209230PAM</v>
      </c>
      <c r="AF189" s="1"/>
      <c r="AG189" s="8">
        <f t="shared" si="72"/>
        <v>10090</v>
      </c>
      <c r="AH189" s="8">
        <f t="shared" si="73"/>
        <v>10090</v>
      </c>
      <c r="AI189" s="358">
        <f t="shared" si="74"/>
        <v>4200</v>
      </c>
    </row>
    <row r="190" spans="1:35" x14ac:dyDescent="0.35">
      <c r="A190" s="356">
        <f t="shared" si="75"/>
        <v>188</v>
      </c>
      <c r="B190" s="325" t="s">
        <v>530</v>
      </c>
      <c r="C190" s="325" t="s">
        <v>531</v>
      </c>
      <c r="D190" s="325" t="s">
        <v>559</v>
      </c>
      <c r="E190" s="72" t="str">
        <f t="shared" si="68"/>
        <v/>
      </c>
      <c r="F190" s="71">
        <v>13127.365762711863</v>
      </c>
      <c r="G190" s="325"/>
      <c r="H190" s="325"/>
      <c r="I190" s="325"/>
      <c r="J190" s="325" t="s">
        <v>533</v>
      </c>
      <c r="K190" s="326"/>
      <c r="L190" s="1" t="s">
        <v>535</v>
      </c>
      <c r="M190" s="1"/>
      <c r="N190" s="120"/>
      <c r="O190" s="120"/>
      <c r="P190" s="120"/>
      <c r="Q190" s="308"/>
      <c r="R190" s="120"/>
      <c r="S190" s="120"/>
      <c r="T190" s="120"/>
      <c r="U190" s="120"/>
      <c r="V190" s="120"/>
      <c r="W190" s="120"/>
      <c r="X190" s="120"/>
      <c r="Y190" s="359"/>
      <c r="Z190" s="2">
        <f>MAX(Planif[[#This Row],[Janv planifié]:[Decembre planifié]])</f>
        <v>0</v>
      </c>
      <c r="AA190" s="364"/>
      <c r="AB190" s="189" t="str">
        <f t="shared" si="69"/>
        <v>MG23209</v>
      </c>
      <c r="AC190" s="1" t="str">
        <f t="shared" si="83"/>
        <v>Vatovavy FitovinanyMananjaryAmbodinonoka</v>
      </c>
      <c r="AD190" s="45" t="str">
        <f t="shared" si="84"/>
        <v>MG23209391</v>
      </c>
      <c r="AE190" s="1" t="str">
        <f t="shared" si="85"/>
        <v>MG23209391autreong</v>
      </c>
      <c r="AF190" s="1"/>
      <c r="AG190" s="8">
        <f t="shared" si="72"/>
        <v>0</v>
      </c>
      <c r="AH190" s="8">
        <f t="shared" si="73"/>
        <v>0</v>
      </c>
      <c r="AI190" s="358">
        <f t="shared" si="74"/>
        <v>4200</v>
      </c>
    </row>
    <row r="191" spans="1:35" x14ac:dyDescent="0.35">
      <c r="A191" s="356">
        <f t="shared" si="75"/>
        <v>189</v>
      </c>
      <c r="B191" s="325" t="s">
        <v>530</v>
      </c>
      <c r="C191" s="325" t="s">
        <v>531</v>
      </c>
      <c r="D191" s="325" t="s">
        <v>560</v>
      </c>
      <c r="E191" s="72" t="str">
        <f t="shared" si="68"/>
        <v/>
      </c>
      <c r="F191" s="71">
        <v>9238.8153142306764</v>
      </c>
      <c r="G191" s="325"/>
      <c r="H191" s="325"/>
      <c r="I191" s="325"/>
      <c r="J191" s="325" t="s">
        <v>533</v>
      </c>
      <c r="K191" s="326"/>
      <c r="L191" s="1" t="s">
        <v>535</v>
      </c>
      <c r="M191" s="1"/>
      <c r="N191" s="120"/>
      <c r="O191" s="120"/>
      <c r="P191" s="120"/>
      <c r="Q191" s="308"/>
      <c r="R191" s="120"/>
      <c r="S191" s="120"/>
      <c r="T191" s="120"/>
      <c r="U191" s="120"/>
      <c r="V191" s="120"/>
      <c r="W191" s="120"/>
      <c r="X191" s="120"/>
      <c r="Y191" s="359"/>
      <c r="Z191" s="2">
        <f>MAX(Planif[[#This Row],[Janv planifié]:[Decembre planifié]])</f>
        <v>0</v>
      </c>
      <c r="AA191" s="364"/>
      <c r="AB191" s="189" t="str">
        <f t="shared" si="69"/>
        <v>MG23209</v>
      </c>
      <c r="AC191" s="1" t="str">
        <f t="shared" si="83"/>
        <v>Vatovavy FitovinanyMananjaryAndonabe</v>
      </c>
      <c r="AD191" s="45" t="str">
        <f t="shared" si="84"/>
        <v>MG23209290</v>
      </c>
      <c r="AE191" s="1" t="str">
        <f t="shared" si="85"/>
        <v>MG23209290autreong</v>
      </c>
      <c r="AF191" s="1"/>
      <c r="AG191" s="8">
        <f t="shared" si="72"/>
        <v>0</v>
      </c>
      <c r="AH191" s="8">
        <f t="shared" si="73"/>
        <v>0</v>
      </c>
      <c r="AI191" s="358">
        <f t="shared" si="74"/>
        <v>4200</v>
      </c>
    </row>
    <row r="192" spans="1:35" x14ac:dyDescent="0.35">
      <c r="A192" s="356">
        <f t="shared" si="75"/>
        <v>190</v>
      </c>
      <c r="B192" s="325" t="s">
        <v>530</v>
      </c>
      <c r="C192" s="325" t="s">
        <v>531</v>
      </c>
      <c r="D192" s="325" t="s">
        <v>561</v>
      </c>
      <c r="E192" s="72" t="str">
        <f t="shared" si="68"/>
        <v/>
      </c>
      <c r="F192" s="71">
        <v>13645.703431971957</v>
      </c>
      <c r="G192" s="325"/>
      <c r="H192" s="325"/>
      <c r="I192" s="325"/>
      <c r="J192" s="325" t="s">
        <v>533</v>
      </c>
      <c r="K192" s="326"/>
      <c r="L192" s="1" t="s">
        <v>535</v>
      </c>
      <c r="M192" s="1"/>
      <c r="N192" s="120"/>
      <c r="O192" s="120"/>
      <c r="P192" s="120"/>
      <c r="Q192" s="308"/>
      <c r="R192" s="120"/>
      <c r="S192" s="120"/>
      <c r="T192" s="120"/>
      <c r="U192" s="120"/>
      <c r="V192" s="120"/>
      <c r="W192" s="120"/>
      <c r="X192" s="120"/>
      <c r="Y192" s="359"/>
      <c r="Z192" s="2">
        <f>MAX(Planif[[#This Row],[Janv planifié]:[Decembre planifié]])</f>
        <v>0</v>
      </c>
      <c r="AA192" s="364"/>
      <c r="AB192" s="189" t="str">
        <f t="shared" si="69"/>
        <v>MG23209</v>
      </c>
      <c r="AC192" s="1" t="str">
        <f t="shared" si="83"/>
        <v>Vatovavy FitovinanyMananjaryAndranomavo</v>
      </c>
      <c r="AD192" s="45" t="str">
        <f t="shared" si="84"/>
        <v>MG23209332</v>
      </c>
      <c r="AE192" s="1" t="str">
        <f t="shared" si="85"/>
        <v>MG23209332autreong</v>
      </c>
      <c r="AF192" s="1"/>
      <c r="AG192" s="8">
        <f t="shared" si="72"/>
        <v>0</v>
      </c>
      <c r="AH192" s="8">
        <f t="shared" si="73"/>
        <v>0</v>
      </c>
      <c r="AI192" s="358">
        <f t="shared" si="74"/>
        <v>4200</v>
      </c>
    </row>
    <row r="193" spans="1:35" x14ac:dyDescent="0.35">
      <c r="A193" s="356">
        <f t="shared" si="75"/>
        <v>191</v>
      </c>
      <c r="B193" s="325" t="s">
        <v>530</v>
      </c>
      <c r="C193" s="325" t="s">
        <v>531</v>
      </c>
      <c r="D193" s="325" t="s">
        <v>562</v>
      </c>
      <c r="E193" s="72" t="str">
        <f t="shared" si="68"/>
        <v/>
      </c>
      <c r="F193" s="71">
        <v>8047.6776333978451</v>
      </c>
      <c r="G193" s="325"/>
      <c r="H193" s="325"/>
      <c r="I193" s="325"/>
      <c r="J193" s="325" t="s">
        <v>533</v>
      </c>
      <c r="K193" s="326"/>
      <c r="L193" s="1" t="s">
        <v>535</v>
      </c>
      <c r="M193" s="1"/>
      <c r="N193" s="120"/>
      <c r="O193" s="120"/>
      <c r="P193" s="120"/>
      <c r="Q193" s="308"/>
      <c r="R193" s="120"/>
      <c r="S193" s="120"/>
      <c r="T193" s="120"/>
      <c r="U193" s="120"/>
      <c r="V193" s="120"/>
      <c r="W193" s="120"/>
      <c r="X193" s="120"/>
      <c r="Y193" s="359"/>
      <c r="Z193" s="2">
        <f>MAX(Planif[[#This Row],[Janv planifié]:[Decembre planifié]])</f>
        <v>0</v>
      </c>
      <c r="AA193" s="364"/>
      <c r="AB193" s="189" t="str">
        <f t="shared" si="69"/>
        <v>MG23209</v>
      </c>
      <c r="AC193" s="1" t="str">
        <f t="shared" si="83"/>
        <v>Vatovavy FitovinanyMananjaryAntaretra</v>
      </c>
      <c r="AD193" s="45" t="str">
        <f t="shared" si="84"/>
        <v>MG23209392</v>
      </c>
      <c r="AE193" s="1" t="str">
        <f t="shared" si="85"/>
        <v>MG23209392autreong</v>
      </c>
      <c r="AF193" s="1"/>
      <c r="AG193" s="8">
        <f t="shared" si="72"/>
        <v>0</v>
      </c>
      <c r="AH193" s="8">
        <f t="shared" si="73"/>
        <v>0</v>
      </c>
      <c r="AI193" s="358">
        <f t="shared" si="74"/>
        <v>4200</v>
      </c>
    </row>
    <row r="194" spans="1:35" x14ac:dyDescent="0.35">
      <c r="A194" s="356">
        <f t="shared" si="75"/>
        <v>192</v>
      </c>
      <c r="B194" s="325" t="s">
        <v>530</v>
      </c>
      <c r="C194" s="325" t="s">
        <v>531</v>
      </c>
      <c r="D194" s="325" t="s">
        <v>563</v>
      </c>
      <c r="E194" s="72" t="str">
        <f t="shared" si="68"/>
        <v/>
      </c>
      <c r="F194" s="71">
        <v>13719.943566042301</v>
      </c>
      <c r="G194" s="325" t="s">
        <v>564</v>
      </c>
      <c r="H194" s="325"/>
      <c r="I194" s="325" t="s">
        <v>449</v>
      </c>
      <c r="J194" s="325" t="s">
        <v>533</v>
      </c>
      <c r="K194" s="326"/>
      <c r="L194" s="1" t="s">
        <v>535</v>
      </c>
      <c r="M194" s="1" t="s">
        <v>565</v>
      </c>
      <c r="N194" s="120"/>
      <c r="O194" s="120"/>
      <c r="P194" s="120">
        <v>1100</v>
      </c>
      <c r="Q194" s="308">
        <v>1100</v>
      </c>
      <c r="R194" s="120">
        <v>1000</v>
      </c>
      <c r="S194" s="120"/>
      <c r="T194" s="120"/>
      <c r="U194" s="120"/>
      <c r="V194" s="120"/>
      <c r="W194" s="120"/>
      <c r="X194" s="120"/>
      <c r="Y194" s="359"/>
      <c r="Z194" s="2">
        <f>MAX(Planif[[#This Row],[Janv planifié]:[Decembre planifié]])</f>
        <v>1100</v>
      </c>
      <c r="AA194" s="364"/>
      <c r="AB194" s="189" t="str">
        <f t="shared" si="69"/>
        <v>MG23209</v>
      </c>
      <c r="AC194" s="1" t="str">
        <f t="shared" si="83"/>
        <v>Vatovavy FitovinanyMananjaryKianjavato</v>
      </c>
      <c r="AD194" s="45" t="str">
        <f t="shared" si="84"/>
        <v>MG23209410</v>
      </c>
      <c r="AE194" s="1" t="str">
        <f t="shared" si="85"/>
        <v>MG23209410autreong</v>
      </c>
      <c r="AF194" s="1"/>
      <c r="AG194" s="8">
        <f t="shared" si="72"/>
        <v>1100</v>
      </c>
      <c r="AH194" s="8">
        <f t="shared" si="73"/>
        <v>1100</v>
      </c>
      <c r="AI194" s="358">
        <f t="shared" si="74"/>
        <v>4200</v>
      </c>
    </row>
    <row r="195" spans="1:35" x14ac:dyDescent="0.35">
      <c r="A195" s="356">
        <f t="shared" si="75"/>
        <v>193</v>
      </c>
      <c r="B195" s="325" t="s">
        <v>530</v>
      </c>
      <c r="C195" s="325" t="s">
        <v>531</v>
      </c>
      <c r="D195" s="325" t="s">
        <v>566</v>
      </c>
      <c r="E195" s="72" t="str">
        <f t="shared" ref="E195:E199" si="86">IFERROR(VLOOKUP(AD195,prio,2,FALSE),"")</f>
        <v/>
      </c>
      <c r="F195" s="71">
        <v>6318.0313435464004</v>
      </c>
      <c r="G195" s="325"/>
      <c r="H195" s="325"/>
      <c r="I195" s="325"/>
      <c r="J195" s="325" t="s">
        <v>533</v>
      </c>
      <c r="K195" s="326"/>
      <c r="L195" s="1" t="s">
        <v>535</v>
      </c>
      <c r="M195" s="1"/>
      <c r="N195" s="120"/>
      <c r="O195" s="120"/>
      <c r="P195" s="120"/>
      <c r="Q195" s="308"/>
      <c r="R195" s="120"/>
      <c r="S195" s="120"/>
      <c r="T195" s="120"/>
      <c r="U195" s="120"/>
      <c r="V195" s="120"/>
      <c r="W195" s="120"/>
      <c r="X195" s="120"/>
      <c r="Y195" s="359"/>
      <c r="Z195" s="2">
        <f>MAX(Planif[[#This Row],[Janv planifié]:[Decembre planifié]])</f>
        <v>0</v>
      </c>
      <c r="AA195" s="364"/>
      <c r="AB195" s="189" t="str">
        <f t="shared" ref="AB195:AB258" si="87">VLOOKUP(C195,admin_2_2,2,FALSE)</f>
        <v>MG23209</v>
      </c>
      <c r="AC195" s="1" t="str">
        <f t="shared" si="83"/>
        <v>Vatovavy FitovinanyMananjaryMahavoky Nord</v>
      </c>
      <c r="AD195" s="45" t="str">
        <f t="shared" si="84"/>
        <v>MG23209270</v>
      </c>
      <c r="AE195" s="1" t="str">
        <f t="shared" si="85"/>
        <v>MG23209270autreong</v>
      </c>
      <c r="AF195" s="1"/>
      <c r="AG195" s="8">
        <f t="shared" ref="AG195:AG258" si="88">P195</f>
        <v>0</v>
      </c>
      <c r="AH195" s="8">
        <f t="shared" ref="AH195:AH258" si="89">Q195</f>
        <v>0</v>
      </c>
      <c r="AI195" s="358">
        <f t="shared" ref="AI195:AI258" si="90">840*5</f>
        <v>4200</v>
      </c>
    </row>
    <row r="196" spans="1:35" x14ac:dyDescent="0.35">
      <c r="A196" s="356">
        <f t="shared" si="75"/>
        <v>194</v>
      </c>
      <c r="B196" s="325" t="s">
        <v>530</v>
      </c>
      <c r="C196" s="325" t="s">
        <v>531</v>
      </c>
      <c r="D196" s="325" t="s">
        <v>567</v>
      </c>
      <c r="E196" s="72" t="str">
        <f t="shared" si="86"/>
        <v/>
      </c>
      <c r="F196" s="71">
        <v>6163.5690308608555</v>
      </c>
      <c r="G196" s="325"/>
      <c r="H196" s="325"/>
      <c r="I196" s="325"/>
      <c r="J196" s="325" t="s">
        <v>533</v>
      </c>
      <c r="K196" s="326"/>
      <c r="L196" s="1" t="s">
        <v>535</v>
      </c>
      <c r="M196" s="1"/>
      <c r="N196" s="120"/>
      <c r="O196" s="120"/>
      <c r="P196" s="120"/>
      <c r="Q196" s="308"/>
      <c r="R196" s="120"/>
      <c r="S196" s="120"/>
      <c r="T196" s="120"/>
      <c r="U196" s="120"/>
      <c r="V196" s="120"/>
      <c r="W196" s="120"/>
      <c r="X196" s="120"/>
      <c r="Y196" s="359"/>
      <c r="Z196" s="2">
        <f>MAX(Planif[[#This Row],[Janv planifié]:[Decembre planifié]])</f>
        <v>0</v>
      </c>
      <c r="AA196" s="364"/>
      <c r="AB196" s="189" t="str">
        <f t="shared" si="87"/>
        <v>MG23209</v>
      </c>
      <c r="AC196" s="1" t="str">
        <f t="shared" si="83"/>
        <v>Vatovavy FitovinanyMananjaryManakana Nord</v>
      </c>
      <c r="AD196" s="45" t="str">
        <f t="shared" si="84"/>
        <v>MG23209470</v>
      </c>
      <c r="AE196" s="1" t="str">
        <f t="shared" si="85"/>
        <v>MG23209470autreong</v>
      </c>
      <c r="AF196" s="1"/>
      <c r="AG196" s="8">
        <f t="shared" si="88"/>
        <v>0</v>
      </c>
      <c r="AH196" s="8">
        <f t="shared" si="89"/>
        <v>0</v>
      </c>
      <c r="AI196" s="358">
        <f t="shared" si="90"/>
        <v>4200</v>
      </c>
    </row>
    <row r="197" spans="1:35" x14ac:dyDescent="0.35">
      <c r="A197" s="356">
        <f t="shared" ref="A197:A260" si="91">A196+1</f>
        <v>195</v>
      </c>
      <c r="B197" s="325" t="s">
        <v>530</v>
      </c>
      <c r="C197" s="325" t="s">
        <v>531</v>
      </c>
      <c r="D197" s="325" t="s">
        <v>568</v>
      </c>
      <c r="E197" s="72" t="str">
        <f t="shared" si="86"/>
        <v/>
      </c>
      <c r="F197" s="71">
        <v>10374.886780315215</v>
      </c>
      <c r="G197" s="325"/>
      <c r="H197" s="325"/>
      <c r="I197" s="325"/>
      <c r="J197" s="325" t="s">
        <v>533</v>
      </c>
      <c r="K197" s="326"/>
      <c r="L197" s="1" t="s">
        <v>535</v>
      </c>
      <c r="M197" s="1"/>
      <c r="N197" s="120"/>
      <c r="O197" s="120"/>
      <c r="P197" s="120"/>
      <c r="Q197" s="308"/>
      <c r="R197" s="120"/>
      <c r="S197" s="120"/>
      <c r="T197" s="120"/>
      <c r="U197" s="120"/>
      <c r="V197" s="120"/>
      <c r="W197" s="120"/>
      <c r="X197" s="120"/>
      <c r="Y197" s="359"/>
      <c r="Z197" s="2">
        <f>MAX(Planif[[#This Row],[Janv planifié]:[Decembre planifié]])</f>
        <v>0</v>
      </c>
      <c r="AA197" s="364"/>
      <c r="AB197" s="189" t="str">
        <f t="shared" si="87"/>
        <v>MG23209</v>
      </c>
      <c r="AC197" s="1" t="str">
        <f t="shared" si="83"/>
        <v>Vatovavy FitovinanyMananjaryMarofototra</v>
      </c>
      <c r="AD197" s="45" t="str">
        <f t="shared" si="84"/>
        <v>MG23209331</v>
      </c>
      <c r="AE197" s="1" t="str">
        <f t="shared" si="85"/>
        <v>MG23209331autreong</v>
      </c>
      <c r="AF197" s="1"/>
      <c r="AG197" s="8">
        <f t="shared" si="88"/>
        <v>0</v>
      </c>
      <c r="AH197" s="8">
        <f t="shared" si="89"/>
        <v>0</v>
      </c>
      <c r="AI197" s="358">
        <f t="shared" si="90"/>
        <v>4200</v>
      </c>
    </row>
    <row r="198" spans="1:35" x14ac:dyDescent="0.35">
      <c r="A198" s="356">
        <f t="shared" si="91"/>
        <v>196</v>
      </c>
      <c r="B198" s="325" t="s">
        <v>530</v>
      </c>
      <c r="C198" s="325" t="s">
        <v>531</v>
      </c>
      <c r="D198" s="325" t="s">
        <v>569</v>
      </c>
      <c r="E198" s="72" t="str">
        <f t="shared" si="86"/>
        <v/>
      </c>
      <c r="F198" s="71">
        <v>3988.7127718906859</v>
      </c>
      <c r="G198" s="325"/>
      <c r="H198" s="325"/>
      <c r="I198" s="325"/>
      <c r="J198" s="325" t="s">
        <v>533</v>
      </c>
      <c r="K198" s="326"/>
      <c r="L198" s="1" t="s">
        <v>535</v>
      </c>
      <c r="M198" s="1"/>
      <c r="N198" s="120"/>
      <c r="O198" s="120"/>
      <c r="P198" s="120"/>
      <c r="Q198" s="308"/>
      <c r="R198" s="120"/>
      <c r="S198" s="120"/>
      <c r="T198" s="120"/>
      <c r="U198" s="120"/>
      <c r="V198" s="120"/>
      <c r="W198" s="120"/>
      <c r="X198" s="120"/>
      <c r="Y198" s="359"/>
      <c r="Z198" s="2">
        <f>MAX(Planif[[#This Row],[Janv planifié]:[Decembre planifié]])</f>
        <v>0</v>
      </c>
      <c r="AA198" s="364"/>
      <c r="AB198" s="189" t="str">
        <f t="shared" si="87"/>
        <v>MG23209</v>
      </c>
      <c r="AC198" s="1" t="str">
        <f t="shared" si="83"/>
        <v>Vatovavy FitovinanyMananjaryVatohandrina</v>
      </c>
      <c r="AD198" s="45" t="str">
        <f t="shared" si="84"/>
        <v>MG23209350</v>
      </c>
      <c r="AE198" s="1" t="str">
        <f t="shared" si="85"/>
        <v>MG23209350autreong</v>
      </c>
      <c r="AF198" s="1"/>
      <c r="AG198" s="8">
        <f t="shared" si="88"/>
        <v>0</v>
      </c>
      <c r="AH198" s="8">
        <f t="shared" si="89"/>
        <v>0</v>
      </c>
      <c r="AI198" s="358">
        <f t="shared" si="90"/>
        <v>4200</v>
      </c>
    </row>
    <row r="199" spans="1:35" x14ac:dyDescent="0.35">
      <c r="A199" s="356">
        <f>A198+1</f>
        <v>197</v>
      </c>
      <c r="B199" s="325" t="s">
        <v>530</v>
      </c>
      <c r="C199" s="325" t="s">
        <v>531</v>
      </c>
      <c r="D199" s="325" t="s">
        <v>570</v>
      </c>
      <c r="E199" s="72" t="str">
        <f t="shared" si="86"/>
        <v/>
      </c>
      <c r="F199" s="71" t="e">
        <f t="shared" ref="F199" si="92">VLOOKUP(AD199,pop,7,FALSE)</f>
        <v>#N/A</v>
      </c>
      <c r="G199" s="325" t="s">
        <v>456</v>
      </c>
      <c r="H199" s="325"/>
      <c r="I199" s="325" t="s">
        <v>449</v>
      </c>
      <c r="J199" s="325" t="s">
        <v>533</v>
      </c>
      <c r="K199" s="326"/>
      <c r="L199" s="1" t="s">
        <v>535</v>
      </c>
      <c r="M199" s="1" t="s">
        <v>571</v>
      </c>
      <c r="N199" s="120"/>
      <c r="O199" s="120"/>
      <c r="P199" s="120" t="s">
        <v>572</v>
      </c>
      <c r="Q199" s="120" t="s">
        <v>572</v>
      </c>
      <c r="R199" s="120" t="s">
        <v>572</v>
      </c>
      <c r="S199" s="120"/>
      <c r="T199" s="120"/>
      <c r="U199" s="120"/>
      <c r="V199" s="120"/>
      <c r="W199" s="120"/>
      <c r="X199" s="120"/>
      <c r="Y199" s="359"/>
      <c r="Z199" s="2">
        <f>MAX(Planif[[#This Row],[Janv planifié]:[Decembre planifié]])</f>
        <v>0</v>
      </c>
      <c r="AA199" s="364"/>
      <c r="AB199" s="189" t="str">
        <f t="shared" si="87"/>
        <v>MG23209</v>
      </c>
      <c r="AC199" s="1" t="str">
        <f t="shared" si="83"/>
        <v>Vatovavy FitovinanyMananjarySandrohy</v>
      </c>
      <c r="AD199" s="45" t="str">
        <f t="shared" si="84"/>
        <v>MG23209430</v>
      </c>
      <c r="AE199" s="1" t="str">
        <f t="shared" si="85"/>
        <v>MG23209430autreong</v>
      </c>
      <c r="AF199" s="1"/>
      <c r="AG199" s="8" t="str">
        <f t="shared" si="88"/>
        <v>TBD</v>
      </c>
      <c r="AH199" s="8" t="str">
        <f t="shared" si="89"/>
        <v>TBD</v>
      </c>
      <c r="AI199" s="358">
        <f t="shared" si="90"/>
        <v>4200</v>
      </c>
    </row>
    <row r="200" spans="1:35" x14ac:dyDescent="0.35">
      <c r="A200" s="356">
        <f t="shared" si="91"/>
        <v>198</v>
      </c>
      <c r="B200" s="325" t="s">
        <v>530</v>
      </c>
      <c r="C200" s="325" t="s">
        <v>573</v>
      </c>
      <c r="D200" s="325" t="s">
        <v>574</v>
      </c>
      <c r="E200" s="72" t="str">
        <f t="shared" ref="E200" si="93">IFERROR(VLOOKUP(AD200,prio,2,FALSE),"")</f>
        <v/>
      </c>
      <c r="F200" s="71">
        <f t="shared" ref="F200:F203" si="94">VLOOKUP(AD200,pop,7,FALSE)</f>
        <v>19755</v>
      </c>
      <c r="G200" s="325" t="s">
        <v>442</v>
      </c>
      <c r="H200" s="325"/>
      <c r="I200" s="325" t="s">
        <v>443</v>
      </c>
      <c r="J200" s="325" t="s">
        <v>533</v>
      </c>
      <c r="K200" s="326"/>
      <c r="L200" s="1" t="s">
        <v>535</v>
      </c>
      <c r="M200" s="1"/>
      <c r="N200" s="120"/>
      <c r="O200" s="120"/>
      <c r="P200" s="120">
        <f>1976*5</f>
        <v>9880</v>
      </c>
      <c r="Q200" s="120">
        <f>1976*5</f>
        <v>9880</v>
      </c>
      <c r="R200" s="120">
        <f>1976*5</f>
        <v>9880</v>
      </c>
      <c r="S200" s="120"/>
      <c r="T200" s="120"/>
      <c r="U200" s="120"/>
      <c r="V200" s="120"/>
      <c r="W200" s="120"/>
      <c r="X200" s="120"/>
      <c r="Y200" s="359"/>
      <c r="Z200" s="2">
        <f>MAX(Planif[[#This Row],[Janv planifié]:[Decembre planifié]])</f>
        <v>9880</v>
      </c>
      <c r="AA200" s="364"/>
      <c r="AB200" s="189" t="str">
        <f t="shared" si="87"/>
        <v>MG23207</v>
      </c>
      <c r="AC200" s="1" t="str">
        <f t="shared" si="83"/>
        <v>Vatovavy FitovinanyNosy-VarikaNosy Varika</v>
      </c>
      <c r="AD200" s="45" t="str">
        <f t="shared" si="84"/>
        <v>MG23207010</v>
      </c>
      <c r="AE200" s="1" t="str">
        <f t="shared" si="85"/>
        <v>MG23207010PAM</v>
      </c>
      <c r="AF200" s="1"/>
      <c r="AG200" s="8">
        <f t="shared" si="88"/>
        <v>9880</v>
      </c>
      <c r="AH200" s="8">
        <f t="shared" si="89"/>
        <v>9880</v>
      </c>
      <c r="AI200" s="358">
        <f t="shared" si="90"/>
        <v>4200</v>
      </c>
    </row>
    <row r="201" spans="1:35" x14ac:dyDescent="0.35">
      <c r="A201" s="356">
        <f t="shared" si="91"/>
        <v>199</v>
      </c>
      <c r="B201" s="325" t="s">
        <v>530</v>
      </c>
      <c r="C201" s="325" t="s">
        <v>573</v>
      </c>
      <c r="D201" s="325" t="s">
        <v>575</v>
      </c>
      <c r="E201" s="72" t="str">
        <f t="shared" ref="E201" si="95">IFERROR(VLOOKUP(AD201,prio,2,FALSE),"")</f>
        <v/>
      </c>
      <c r="F201" s="71">
        <f t="shared" si="94"/>
        <v>24311</v>
      </c>
      <c r="G201" s="325" t="s">
        <v>442</v>
      </c>
      <c r="H201" s="325"/>
      <c r="I201" s="325" t="s">
        <v>443</v>
      </c>
      <c r="J201" s="325" t="s">
        <v>533</v>
      </c>
      <c r="K201" s="326"/>
      <c r="L201" s="1" t="s">
        <v>535</v>
      </c>
      <c r="M201" s="1"/>
      <c r="N201" s="120"/>
      <c r="O201" s="120"/>
      <c r="P201" s="120">
        <f>2431*5</f>
        <v>12155</v>
      </c>
      <c r="Q201" s="120">
        <f>2431*5</f>
        <v>12155</v>
      </c>
      <c r="R201" s="120">
        <f>2431*5</f>
        <v>12155</v>
      </c>
      <c r="S201" s="120"/>
      <c r="T201" s="120"/>
      <c r="U201" s="120"/>
      <c r="V201" s="120"/>
      <c r="W201" s="120"/>
      <c r="X201" s="120"/>
      <c r="Y201" s="359"/>
      <c r="Z201" s="2">
        <f>MAX(Planif[[#This Row],[Janv planifié]:[Decembre planifié]])</f>
        <v>12155</v>
      </c>
      <c r="AA201" s="364"/>
      <c r="AB201" s="189" t="str">
        <f t="shared" si="87"/>
        <v>MG23207</v>
      </c>
      <c r="AC201" s="1" t="str">
        <f t="shared" si="83"/>
        <v>Vatovavy FitovinanyNosy-VarikaSahavato</v>
      </c>
      <c r="AD201" s="45" t="str">
        <f t="shared" si="84"/>
        <v>MG23207070</v>
      </c>
      <c r="AE201" s="1" t="str">
        <f t="shared" si="85"/>
        <v>MG23207070PAM</v>
      </c>
      <c r="AF201" s="1"/>
      <c r="AG201" s="8">
        <f t="shared" si="88"/>
        <v>12155</v>
      </c>
      <c r="AH201" s="8">
        <f t="shared" si="89"/>
        <v>12155</v>
      </c>
      <c r="AI201" s="358">
        <f t="shared" si="90"/>
        <v>4200</v>
      </c>
    </row>
    <row r="202" spans="1:35" x14ac:dyDescent="0.35">
      <c r="A202" s="356">
        <f t="shared" si="91"/>
        <v>200</v>
      </c>
      <c r="B202" s="325" t="s">
        <v>530</v>
      </c>
      <c r="C202" s="325" t="s">
        <v>573</v>
      </c>
      <c r="D202" s="325" t="s">
        <v>576</v>
      </c>
      <c r="E202" s="72" t="str">
        <f t="shared" ref="E202" si="96">IFERROR(VLOOKUP(AD202,prio,2,FALSE),"")</f>
        <v/>
      </c>
      <c r="F202" s="71">
        <f t="shared" si="94"/>
        <v>10469</v>
      </c>
      <c r="G202" s="325" t="s">
        <v>442</v>
      </c>
      <c r="H202" s="325"/>
      <c r="I202" s="325" t="s">
        <v>449</v>
      </c>
      <c r="J202" s="325" t="s">
        <v>533</v>
      </c>
      <c r="K202" s="326"/>
      <c r="L202" s="1" t="s">
        <v>535</v>
      </c>
      <c r="M202" s="1"/>
      <c r="N202" s="120"/>
      <c r="O202" s="120"/>
      <c r="P202" s="120">
        <f>1047*5</f>
        <v>5235</v>
      </c>
      <c r="Q202" s="120">
        <f>1047*5</f>
        <v>5235</v>
      </c>
      <c r="R202" s="120">
        <f>1047*5</f>
        <v>5235</v>
      </c>
      <c r="S202" s="120"/>
      <c r="T202" s="120"/>
      <c r="U202" s="120"/>
      <c r="V202" s="120"/>
      <c r="W202" s="120"/>
      <c r="X202" s="120"/>
      <c r="Y202" s="359"/>
      <c r="Z202" s="2">
        <f>MAX(Planif[[#This Row],[Janv planifié]:[Decembre planifié]])</f>
        <v>5235</v>
      </c>
      <c r="AA202" s="364"/>
      <c r="AB202" s="189" t="str">
        <f t="shared" si="87"/>
        <v>MG23207</v>
      </c>
      <c r="AC202" s="1" t="str">
        <f t="shared" si="83"/>
        <v>Vatovavy FitovinanyNosy-VarikaAmbahy</v>
      </c>
      <c r="AD202" s="45" t="str">
        <f t="shared" si="84"/>
        <v>MG23207031</v>
      </c>
      <c r="AE202" s="1" t="str">
        <f t="shared" si="85"/>
        <v>MG23207031PAM</v>
      </c>
      <c r="AF202" s="1"/>
      <c r="AG202" s="8">
        <f t="shared" si="88"/>
        <v>5235</v>
      </c>
      <c r="AH202" s="8">
        <f t="shared" si="89"/>
        <v>5235</v>
      </c>
      <c r="AI202" s="358">
        <f t="shared" si="90"/>
        <v>4200</v>
      </c>
    </row>
    <row r="203" spans="1:35" x14ac:dyDescent="0.35">
      <c r="A203" s="356">
        <f t="shared" si="91"/>
        <v>201</v>
      </c>
      <c r="B203" s="325" t="s">
        <v>530</v>
      </c>
      <c r="C203" s="325" t="s">
        <v>573</v>
      </c>
      <c r="D203" s="325" t="s">
        <v>577</v>
      </c>
      <c r="E203" s="72" t="str">
        <f t="shared" ref="E203" si="97">IFERROR(VLOOKUP(AD203,prio,2,FALSE),"")</f>
        <v/>
      </c>
      <c r="F203" s="71">
        <f t="shared" si="94"/>
        <v>16535</v>
      </c>
      <c r="G203" s="325" t="s">
        <v>442</v>
      </c>
      <c r="H203" s="325"/>
      <c r="I203" s="325" t="s">
        <v>449</v>
      </c>
      <c r="J203" s="325" t="s">
        <v>533</v>
      </c>
      <c r="K203" s="326"/>
      <c r="L203" s="1" t="s">
        <v>535</v>
      </c>
      <c r="M203" s="1"/>
      <c r="N203" s="120"/>
      <c r="O203" s="120"/>
      <c r="P203" s="120">
        <f>1654*5</f>
        <v>8270</v>
      </c>
      <c r="Q203" s="120">
        <f>1654*5</f>
        <v>8270</v>
      </c>
      <c r="R203" s="120">
        <f>1654*5</f>
        <v>8270</v>
      </c>
      <c r="S203" s="120"/>
      <c r="T203" s="120"/>
      <c r="U203" s="120"/>
      <c r="V203" s="120"/>
      <c r="W203" s="120"/>
      <c r="X203" s="120"/>
      <c r="Y203" s="359"/>
      <c r="Z203" s="2">
        <f>MAX(Planif[[#This Row],[Janv planifié]:[Decembre planifié]])</f>
        <v>8270</v>
      </c>
      <c r="AA203" s="364"/>
      <c r="AB203" s="189" t="str">
        <f t="shared" si="87"/>
        <v>MG23207</v>
      </c>
      <c r="AC203" s="1" t="str">
        <f t="shared" si="83"/>
        <v>Vatovavy FitovinanyNosy-VarikaFiadanana</v>
      </c>
      <c r="AD203" s="45" t="str">
        <f t="shared" si="84"/>
        <v>MG23207051</v>
      </c>
      <c r="AE203" s="1" t="str">
        <f t="shared" si="85"/>
        <v>MG23207051PAM</v>
      </c>
      <c r="AF203" s="1"/>
      <c r="AG203" s="8">
        <f t="shared" si="88"/>
        <v>8270</v>
      </c>
      <c r="AH203" s="8">
        <f t="shared" si="89"/>
        <v>8270</v>
      </c>
      <c r="AI203" s="358">
        <f t="shared" si="90"/>
        <v>4200</v>
      </c>
    </row>
    <row r="204" spans="1:35" x14ac:dyDescent="0.35">
      <c r="A204" s="356">
        <f t="shared" si="91"/>
        <v>202</v>
      </c>
      <c r="B204" s="325" t="s">
        <v>530</v>
      </c>
      <c r="C204" s="325" t="s">
        <v>573</v>
      </c>
      <c r="D204" s="194" t="s">
        <v>578</v>
      </c>
      <c r="E204" s="72" t="str">
        <f t="shared" ref="E204" si="98">IFERROR(VLOOKUP(AD204,prio,2,FALSE),"")</f>
        <v/>
      </c>
      <c r="F204" s="71">
        <v>12946</v>
      </c>
      <c r="G204" s="325" t="s">
        <v>442</v>
      </c>
      <c r="H204" s="325"/>
      <c r="I204" s="325" t="s">
        <v>443</v>
      </c>
      <c r="J204" s="325" t="s">
        <v>533</v>
      </c>
      <c r="K204" s="326"/>
      <c r="L204" s="1" t="s">
        <v>535</v>
      </c>
      <c r="M204" s="1" t="s">
        <v>578</v>
      </c>
      <c r="N204" s="120"/>
      <c r="O204" s="120"/>
      <c r="P204" s="120">
        <f>1295*5</f>
        <v>6475</v>
      </c>
      <c r="Q204" s="120">
        <f>1295*5</f>
        <v>6475</v>
      </c>
      <c r="R204" s="120">
        <f>1295*5</f>
        <v>6475</v>
      </c>
      <c r="S204" s="120"/>
      <c r="T204" s="120"/>
      <c r="U204" s="120"/>
      <c r="V204" s="120"/>
      <c r="W204" s="120"/>
      <c r="X204" s="120"/>
      <c r="Y204" s="359"/>
      <c r="Z204" s="2">
        <f>MAX(Planif[[#This Row],[Janv planifié]:[Decembre planifié]])</f>
        <v>6475</v>
      </c>
      <c r="AA204" s="364"/>
      <c r="AB204" s="189" t="str">
        <f t="shared" si="87"/>
        <v>MG23207</v>
      </c>
      <c r="AC204" s="1" t="str">
        <f t="shared" si="83"/>
        <v>Vatovavy FitovinanyNosy-VarikaAmbodiriana</v>
      </c>
      <c r="AD204" s="45" t="e">
        <f t="shared" si="84"/>
        <v>#N/A</v>
      </c>
      <c r="AE204" s="1" t="e">
        <f t="shared" si="85"/>
        <v>#N/A</v>
      </c>
      <c r="AF204" s="1"/>
      <c r="AG204" s="8">
        <f t="shared" si="88"/>
        <v>6475</v>
      </c>
      <c r="AH204" s="8">
        <f t="shared" si="89"/>
        <v>6475</v>
      </c>
      <c r="AI204" s="358">
        <f t="shared" si="90"/>
        <v>4200</v>
      </c>
    </row>
    <row r="205" spans="1:35" x14ac:dyDescent="0.35">
      <c r="A205" s="356">
        <f t="shared" si="91"/>
        <v>203</v>
      </c>
      <c r="B205" s="325" t="s">
        <v>530</v>
      </c>
      <c r="C205" s="325" t="s">
        <v>573</v>
      </c>
      <c r="D205" s="325" t="s">
        <v>558</v>
      </c>
      <c r="E205" s="72" t="str">
        <f t="shared" ref="E205" si="99">IFERROR(VLOOKUP(AD205,prio,2,FALSE),"")</f>
        <v/>
      </c>
      <c r="F205" s="71">
        <v>13516.397119341562</v>
      </c>
      <c r="G205" s="325"/>
      <c r="H205" s="325"/>
      <c r="I205" s="325"/>
      <c r="J205" s="325" t="s">
        <v>533</v>
      </c>
      <c r="K205" s="326"/>
      <c r="L205" s="1" t="s">
        <v>535</v>
      </c>
      <c r="M205" s="1"/>
      <c r="N205" s="120"/>
      <c r="O205" s="120"/>
      <c r="P205" s="120"/>
      <c r="Q205" s="308"/>
      <c r="R205" s="120"/>
      <c r="S205" s="120"/>
      <c r="T205" s="120"/>
      <c r="U205" s="120"/>
      <c r="V205" s="120"/>
      <c r="W205" s="120"/>
      <c r="X205" s="120"/>
      <c r="Y205" s="359"/>
      <c r="Z205" s="2">
        <f>MAX(Planif[[#This Row],[Janv planifié]:[Decembre planifié]])</f>
        <v>0</v>
      </c>
      <c r="AA205" s="364"/>
      <c r="AB205" s="189" t="str">
        <f t="shared" si="87"/>
        <v>MG23207</v>
      </c>
      <c r="AC205" s="1" t="str">
        <f t="shared" si="83"/>
        <v>Vatovavy FitovinanyNosy-VarikaVohilava</v>
      </c>
      <c r="AD205" s="45" t="str">
        <f t="shared" si="84"/>
        <v>MG23207090</v>
      </c>
      <c r="AE205" s="1" t="str">
        <f t="shared" si="85"/>
        <v>MG23207090autreong</v>
      </c>
      <c r="AF205" s="1"/>
      <c r="AG205" s="8">
        <f t="shared" si="88"/>
        <v>0</v>
      </c>
      <c r="AH205" s="8">
        <f t="shared" si="89"/>
        <v>0</v>
      </c>
      <c r="AI205" s="358">
        <f t="shared" si="90"/>
        <v>4200</v>
      </c>
    </row>
    <row r="206" spans="1:35" x14ac:dyDescent="0.35">
      <c r="A206" s="356">
        <f t="shared" si="91"/>
        <v>204</v>
      </c>
      <c r="B206" s="325" t="s">
        <v>530</v>
      </c>
      <c r="C206" s="325" t="s">
        <v>573</v>
      </c>
      <c r="D206" s="325" t="s">
        <v>579</v>
      </c>
      <c r="E206" s="72" t="str">
        <f t="shared" ref="E206" si="100">IFERROR(VLOOKUP(AD206,prio,2,FALSE),"")</f>
        <v/>
      </c>
      <c r="F206" s="71">
        <v>5159.9103061664509</v>
      </c>
      <c r="G206" s="325"/>
      <c r="H206" s="325"/>
      <c r="I206" s="325"/>
      <c r="J206" s="325" t="s">
        <v>533</v>
      </c>
      <c r="K206" s="326"/>
      <c r="L206" s="1" t="s">
        <v>535</v>
      </c>
      <c r="M206" s="1"/>
      <c r="N206" s="120"/>
      <c r="O206" s="120"/>
      <c r="P206" s="120"/>
      <c r="Q206" s="308"/>
      <c r="R206" s="120"/>
      <c r="S206" s="120"/>
      <c r="T206" s="120"/>
      <c r="U206" s="120"/>
      <c r="V206" s="120"/>
      <c r="W206" s="120"/>
      <c r="X206" s="120"/>
      <c r="Y206" s="359"/>
      <c r="Z206" s="2">
        <f>MAX(Planif[[#This Row],[Janv planifié]:[Decembre planifié]])</f>
        <v>0</v>
      </c>
      <c r="AA206" s="364"/>
      <c r="AB206" s="189" t="str">
        <f t="shared" si="87"/>
        <v>MG23207</v>
      </c>
      <c r="AC206" s="1" t="str">
        <f t="shared" si="83"/>
        <v>Vatovavy FitovinanyNosy-VarikaAmbakobe</v>
      </c>
      <c r="AD206" s="45" t="str">
        <f t="shared" si="84"/>
        <v>MG23207113</v>
      </c>
      <c r="AE206" s="1" t="str">
        <f t="shared" si="85"/>
        <v>MG23207113autreong</v>
      </c>
      <c r="AF206" s="1"/>
      <c r="AG206" s="8">
        <f t="shared" si="88"/>
        <v>0</v>
      </c>
      <c r="AH206" s="8">
        <f t="shared" si="89"/>
        <v>0</v>
      </c>
      <c r="AI206" s="358">
        <f t="shared" si="90"/>
        <v>4200</v>
      </c>
    </row>
    <row r="207" spans="1:35" x14ac:dyDescent="0.35">
      <c r="A207" s="356">
        <f t="shared" si="91"/>
        <v>205</v>
      </c>
      <c r="B207" s="325" t="s">
        <v>530</v>
      </c>
      <c r="C207" s="325" t="s">
        <v>573</v>
      </c>
      <c r="D207" s="325" t="s">
        <v>580</v>
      </c>
      <c r="E207" s="72" t="str">
        <f t="shared" ref="E207" si="101">IFERROR(VLOOKUP(AD207,prio,2,FALSE),"")</f>
        <v/>
      </c>
      <c r="F207" s="71">
        <v>19998.860822161652</v>
      </c>
      <c r="G207" s="325"/>
      <c r="H207" s="325"/>
      <c r="I207" s="325"/>
      <c r="J207" s="325" t="s">
        <v>533</v>
      </c>
      <c r="K207" s="326"/>
      <c r="L207" s="1" t="s">
        <v>535</v>
      </c>
      <c r="M207" s="1"/>
      <c r="N207" s="120"/>
      <c r="O207" s="120"/>
      <c r="P207" s="120"/>
      <c r="Q207" s="308"/>
      <c r="R207" s="120"/>
      <c r="S207" s="120"/>
      <c r="T207" s="120"/>
      <c r="U207" s="120"/>
      <c r="V207" s="120"/>
      <c r="W207" s="120"/>
      <c r="X207" s="120"/>
      <c r="Y207" s="359"/>
      <c r="Z207" s="2">
        <f>MAX(Planif[[#This Row],[Janv planifié]:[Decembre planifié]])</f>
        <v>0</v>
      </c>
      <c r="AA207" s="364"/>
      <c r="AB207" s="189" t="str">
        <f t="shared" si="87"/>
        <v>MG23207</v>
      </c>
      <c r="AC207" s="1" t="str">
        <f t="shared" si="83"/>
        <v>Vatovavy FitovinanyNosy-VarikaAmbodilafa</v>
      </c>
      <c r="AD207" s="45" t="str">
        <f t="shared" si="84"/>
        <v>MG23207151</v>
      </c>
      <c r="AE207" s="1" t="str">
        <f t="shared" si="85"/>
        <v>MG23207151autreong</v>
      </c>
      <c r="AF207" s="1"/>
      <c r="AG207" s="8">
        <f t="shared" si="88"/>
        <v>0</v>
      </c>
      <c r="AH207" s="8">
        <f t="shared" si="89"/>
        <v>0</v>
      </c>
      <c r="AI207" s="358">
        <f t="shared" si="90"/>
        <v>4200</v>
      </c>
    </row>
    <row r="208" spans="1:35" x14ac:dyDescent="0.35">
      <c r="A208" s="356">
        <f t="shared" si="91"/>
        <v>206</v>
      </c>
      <c r="B208" s="325" t="s">
        <v>530</v>
      </c>
      <c r="C208" s="325" t="s">
        <v>573</v>
      </c>
      <c r="D208" s="325" t="s">
        <v>581</v>
      </c>
      <c r="E208" s="72" t="str">
        <f t="shared" ref="E208" si="102">IFERROR(VLOOKUP(AD208,prio,2,FALSE),"")</f>
        <v/>
      </c>
      <c r="F208" s="71">
        <v>11294.450748620959</v>
      </c>
      <c r="G208" s="325"/>
      <c r="H208" s="325"/>
      <c r="I208" s="325"/>
      <c r="J208" s="325" t="s">
        <v>533</v>
      </c>
      <c r="K208" s="326"/>
      <c r="L208" s="1" t="s">
        <v>535</v>
      </c>
      <c r="M208" s="1"/>
      <c r="N208" s="120"/>
      <c r="O208" s="120"/>
      <c r="P208" s="120"/>
      <c r="Q208" s="308"/>
      <c r="R208" s="120"/>
      <c r="S208" s="120"/>
      <c r="T208" s="120"/>
      <c r="U208" s="120"/>
      <c r="V208" s="120"/>
      <c r="W208" s="120"/>
      <c r="X208" s="120"/>
      <c r="Y208" s="359"/>
      <c r="Z208" s="2">
        <f>MAX(Planif[[#This Row],[Janv planifié]:[Decembre planifié]])</f>
        <v>0</v>
      </c>
      <c r="AA208" s="364"/>
      <c r="AB208" s="189" t="str">
        <f t="shared" si="87"/>
        <v>MG23207</v>
      </c>
      <c r="AC208" s="1" t="str">
        <f t="shared" si="83"/>
        <v>Vatovavy FitovinanyNosy-VarikaAndrorangavola</v>
      </c>
      <c r="AD208" s="45" t="str">
        <f t="shared" si="84"/>
        <v>MG23207152</v>
      </c>
      <c r="AE208" s="1" t="str">
        <f t="shared" si="85"/>
        <v>MG23207152autreong</v>
      </c>
      <c r="AF208" s="1"/>
      <c r="AG208" s="8">
        <f t="shared" si="88"/>
        <v>0</v>
      </c>
      <c r="AH208" s="8">
        <f t="shared" si="89"/>
        <v>0</v>
      </c>
      <c r="AI208" s="358">
        <f t="shared" si="90"/>
        <v>4200</v>
      </c>
    </row>
    <row r="209" spans="1:35" x14ac:dyDescent="0.35">
      <c r="A209" s="356">
        <f t="shared" si="91"/>
        <v>207</v>
      </c>
      <c r="B209" s="325" t="s">
        <v>530</v>
      </c>
      <c r="C209" s="325" t="s">
        <v>573</v>
      </c>
      <c r="D209" s="325" t="s">
        <v>582</v>
      </c>
      <c r="E209" s="72" t="str">
        <f t="shared" ref="E209" si="103">IFERROR(VLOOKUP(AD209,prio,2,FALSE),"")</f>
        <v/>
      </c>
      <c r="F209" s="71">
        <v>10510.290537679934</v>
      </c>
      <c r="G209" s="325"/>
      <c r="H209" s="325"/>
      <c r="I209" s="325"/>
      <c r="J209" s="325" t="s">
        <v>533</v>
      </c>
      <c r="K209" s="326"/>
      <c r="L209" s="1" t="s">
        <v>535</v>
      </c>
      <c r="M209" s="1"/>
      <c r="N209" s="120"/>
      <c r="O209" s="120"/>
      <c r="P209" s="120"/>
      <c r="Q209" s="308"/>
      <c r="R209" s="120"/>
      <c r="S209" s="120"/>
      <c r="T209" s="120"/>
      <c r="U209" s="120"/>
      <c r="V209" s="120"/>
      <c r="W209" s="120"/>
      <c r="X209" s="120"/>
      <c r="Y209" s="359"/>
      <c r="Z209" s="2">
        <f>MAX(Planif[[#This Row],[Janv planifié]:[Decembre planifié]])</f>
        <v>0</v>
      </c>
      <c r="AA209" s="364"/>
      <c r="AB209" s="189" t="str">
        <f t="shared" si="87"/>
        <v>MG23207</v>
      </c>
      <c r="AC209" s="1" t="str">
        <f t="shared" si="83"/>
        <v>Vatovavy FitovinanyNosy-VarikaAngodongodona</v>
      </c>
      <c r="AD209" s="45" t="str">
        <f t="shared" si="84"/>
        <v>MG23207173</v>
      </c>
      <c r="AE209" s="1" t="str">
        <f t="shared" si="85"/>
        <v>MG23207173autreong</v>
      </c>
      <c r="AF209" s="1"/>
      <c r="AG209" s="8">
        <f t="shared" si="88"/>
        <v>0</v>
      </c>
      <c r="AH209" s="8">
        <f t="shared" si="89"/>
        <v>0</v>
      </c>
      <c r="AI209" s="358">
        <f t="shared" si="90"/>
        <v>4200</v>
      </c>
    </row>
    <row r="210" spans="1:35" x14ac:dyDescent="0.35">
      <c r="A210" s="356">
        <f t="shared" si="91"/>
        <v>208</v>
      </c>
      <c r="B210" s="325" t="s">
        <v>530</v>
      </c>
      <c r="C210" s="325" t="s">
        <v>573</v>
      </c>
      <c r="D210" s="325" t="s">
        <v>583</v>
      </c>
      <c r="E210" s="72" t="str">
        <f t="shared" ref="E210" si="104">IFERROR(VLOOKUP(AD210,prio,2,FALSE),"")</f>
        <v/>
      </c>
      <c r="F210" s="71">
        <v>36120.369144053962</v>
      </c>
      <c r="G210" s="325"/>
      <c r="H210" s="325"/>
      <c r="I210" s="325"/>
      <c r="J210" s="325" t="s">
        <v>533</v>
      </c>
      <c r="K210" s="326"/>
      <c r="L210" s="1" t="s">
        <v>535</v>
      </c>
      <c r="M210" s="1"/>
      <c r="N210" s="120"/>
      <c r="O210" s="120"/>
      <c r="P210" s="120"/>
      <c r="Q210" s="308"/>
      <c r="R210" s="120"/>
      <c r="S210" s="120"/>
      <c r="T210" s="120"/>
      <c r="U210" s="120"/>
      <c r="V210" s="120"/>
      <c r="W210" s="120"/>
      <c r="X210" s="120"/>
      <c r="Y210" s="359"/>
      <c r="Z210" s="2">
        <f>MAX(Planif[[#This Row],[Janv planifié]:[Decembre planifié]])</f>
        <v>0</v>
      </c>
      <c r="AA210" s="364"/>
      <c r="AB210" s="189" t="str">
        <f t="shared" si="87"/>
        <v>MG23207</v>
      </c>
      <c r="AC210" s="1" t="str">
        <f t="shared" si="83"/>
        <v>Vatovavy FitovinanyNosy-VarikaSoavina</v>
      </c>
      <c r="AD210" s="45" t="str">
        <f t="shared" si="84"/>
        <v>MG23207130</v>
      </c>
      <c r="AE210" s="1" t="str">
        <f t="shared" si="85"/>
        <v>MG23207130autreong</v>
      </c>
      <c r="AF210" s="1"/>
      <c r="AG210" s="8">
        <f t="shared" si="88"/>
        <v>0</v>
      </c>
      <c r="AH210" s="8">
        <f t="shared" si="89"/>
        <v>0</v>
      </c>
      <c r="AI210" s="358">
        <f t="shared" si="90"/>
        <v>4200</v>
      </c>
    </row>
    <row r="211" spans="1:35" x14ac:dyDescent="0.35">
      <c r="A211" s="356">
        <f t="shared" si="91"/>
        <v>209</v>
      </c>
      <c r="B211" s="325" t="s">
        <v>530</v>
      </c>
      <c r="C211" s="325" t="s">
        <v>573</v>
      </c>
      <c r="D211" s="325" t="s">
        <v>584</v>
      </c>
      <c r="E211" s="72" t="str">
        <f t="shared" ref="E211" si="105">IFERROR(VLOOKUP(AD211,prio,2,FALSE),"")</f>
        <v/>
      </c>
      <c r="F211" s="71">
        <v>8757.5976880081307</v>
      </c>
      <c r="G211" s="325"/>
      <c r="H211" s="325"/>
      <c r="I211" s="325"/>
      <c r="J211" s="325" t="s">
        <v>533</v>
      </c>
      <c r="K211" s="326"/>
      <c r="L211" s="1" t="s">
        <v>535</v>
      </c>
      <c r="M211" s="1"/>
      <c r="N211" s="120"/>
      <c r="O211" s="120"/>
      <c r="P211" s="120"/>
      <c r="Q211" s="308"/>
      <c r="R211" s="120"/>
      <c r="S211" s="120"/>
      <c r="T211" s="120"/>
      <c r="U211" s="120"/>
      <c r="V211" s="120"/>
      <c r="W211" s="120"/>
      <c r="X211" s="120"/>
      <c r="Y211" s="359"/>
      <c r="Z211" s="2">
        <f>MAX(Planif[[#This Row],[Janv planifié]:[Decembre planifié]])</f>
        <v>0</v>
      </c>
      <c r="AA211" s="364"/>
      <c r="AB211" s="189" t="str">
        <f t="shared" si="87"/>
        <v>MG23207</v>
      </c>
      <c r="AC211" s="1" t="str">
        <f t="shared" si="83"/>
        <v>Vatovavy FitovinanyNosy-VarikaVohidroa</v>
      </c>
      <c r="AD211" s="45" t="str">
        <f t="shared" si="84"/>
        <v>MG23207112</v>
      </c>
      <c r="AE211" s="1" t="str">
        <f t="shared" si="85"/>
        <v>MG23207112autreong</v>
      </c>
      <c r="AF211" s="1"/>
      <c r="AG211" s="8">
        <f t="shared" si="88"/>
        <v>0</v>
      </c>
      <c r="AH211" s="8">
        <f t="shared" si="89"/>
        <v>0</v>
      </c>
      <c r="AI211" s="358">
        <f t="shared" si="90"/>
        <v>4200</v>
      </c>
    </row>
    <row r="212" spans="1:35" x14ac:dyDescent="0.35">
      <c r="A212" s="356">
        <f t="shared" si="91"/>
        <v>210</v>
      </c>
      <c r="B212" s="325" t="s">
        <v>530</v>
      </c>
      <c r="C212" s="325" t="s">
        <v>573</v>
      </c>
      <c r="D212" s="325" t="s">
        <v>585</v>
      </c>
      <c r="E212" s="72" t="str">
        <f t="shared" ref="E212" si="106">IFERROR(VLOOKUP(AD212,prio,2,FALSE),"")</f>
        <v/>
      </c>
      <c r="F212" s="71">
        <v>18270.211532606707</v>
      </c>
      <c r="G212" s="325"/>
      <c r="H212" s="325"/>
      <c r="I212" s="325"/>
      <c r="J212" s="325" t="s">
        <v>533</v>
      </c>
      <c r="K212" s="326"/>
      <c r="L212" s="1" t="s">
        <v>535</v>
      </c>
      <c r="M212" s="1"/>
      <c r="N212" s="120"/>
      <c r="O212" s="120"/>
      <c r="P212" s="120"/>
      <c r="Q212" s="308"/>
      <c r="R212" s="120"/>
      <c r="S212" s="120"/>
      <c r="T212" s="120"/>
      <c r="U212" s="120"/>
      <c r="V212" s="120"/>
      <c r="W212" s="120"/>
      <c r="X212" s="120"/>
      <c r="Y212" s="359"/>
      <c r="Z212" s="2">
        <f>MAX(Planif[[#This Row],[Janv planifié]:[Decembre planifié]])</f>
        <v>0</v>
      </c>
      <c r="AA212" s="364"/>
      <c r="AB212" s="189" t="str">
        <f t="shared" si="87"/>
        <v>MG23207</v>
      </c>
      <c r="AC212" s="1" t="str">
        <f t="shared" si="83"/>
        <v>Vatovavy FitovinanyNosy-VarikaVohitrandriana</v>
      </c>
      <c r="AD212" s="45" t="str">
        <f t="shared" si="84"/>
        <v>MG23207111</v>
      </c>
      <c r="AE212" s="1" t="str">
        <f t="shared" si="85"/>
        <v>MG23207111autreong</v>
      </c>
      <c r="AF212" s="1"/>
      <c r="AG212" s="8">
        <f t="shared" si="88"/>
        <v>0</v>
      </c>
      <c r="AH212" s="8">
        <f t="shared" si="89"/>
        <v>0</v>
      </c>
      <c r="AI212" s="358">
        <f t="shared" si="90"/>
        <v>4200</v>
      </c>
    </row>
    <row r="213" spans="1:35" x14ac:dyDescent="0.35">
      <c r="A213" s="356">
        <f t="shared" si="91"/>
        <v>211</v>
      </c>
      <c r="B213" s="325" t="s">
        <v>530</v>
      </c>
      <c r="C213" s="325" t="s">
        <v>573</v>
      </c>
      <c r="D213" s="325" t="s">
        <v>586</v>
      </c>
      <c r="E213" s="72" t="str">
        <f t="shared" ref="E213" si="107">IFERROR(VLOOKUP(AD213,prio,2,FALSE),"")</f>
        <v/>
      </c>
      <c r="F213" s="71">
        <f t="shared" ref="F213" si="108">VLOOKUP(AD213,pop,7,FALSE)</f>
        <v>12946</v>
      </c>
      <c r="G213" s="325"/>
      <c r="H213" s="325"/>
      <c r="I213" s="325"/>
      <c r="J213" s="325" t="s">
        <v>533</v>
      </c>
      <c r="K213" s="326"/>
      <c r="L213" s="1" t="s">
        <v>535</v>
      </c>
      <c r="M213" s="1"/>
      <c r="N213" s="120"/>
      <c r="O213" s="120"/>
      <c r="P213" s="120"/>
      <c r="Q213" s="308"/>
      <c r="R213" s="120"/>
      <c r="S213" s="120"/>
      <c r="T213" s="120"/>
      <c r="U213" s="120"/>
      <c r="V213" s="120"/>
      <c r="W213" s="120"/>
      <c r="X213" s="120"/>
      <c r="Y213" s="359"/>
      <c r="Z213" s="2">
        <f>MAX(Planif[[#This Row],[Janv planifié]:[Decembre planifié]])</f>
        <v>0</v>
      </c>
      <c r="AA213" s="364"/>
      <c r="AB213" s="189" t="str">
        <f t="shared" si="87"/>
        <v>MG23207</v>
      </c>
      <c r="AC213" s="1" t="str">
        <f t="shared" si="83"/>
        <v>Vatovavy FitovinanyNosy-VarikaAmbodiara</v>
      </c>
      <c r="AD213" s="45" t="str">
        <f t="shared" si="84"/>
        <v>MG23207192</v>
      </c>
      <c r="AE213" s="1" t="str">
        <f t="shared" si="85"/>
        <v>MG23207192autreong</v>
      </c>
      <c r="AF213" s="1"/>
      <c r="AG213" s="8">
        <f t="shared" si="88"/>
        <v>0</v>
      </c>
      <c r="AH213" s="8">
        <f t="shared" si="89"/>
        <v>0</v>
      </c>
      <c r="AI213" s="358">
        <f t="shared" si="90"/>
        <v>4200</v>
      </c>
    </row>
    <row r="214" spans="1:35" x14ac:dyDescent="0.35">
      <c r="A214" s="356">
        <f t="shared" si="91"/>
        <v>212</v>
      </c>
      <c r="B214" s="325" t="s">
        <v>530</v>
      </c>
      <c r="C214" s="325" t="s">
        <v>573</v>
      </c>
      <c r="D214" s="325" t="s">
        <v>587</v>
      </c>
      <c r="E214" s="72" t="str">
        <f t="shared" ref="E214" si="109">IFERROR(VLOOKUP(AD214,prio,2,FALSE),"")</f>
        <v/>
      </c>
      <c r="F214" s="71">
        <v>15532.803050920287</v>
      </c>
      <c r="G214" s="325"/>
      <c r="H214" s="325"/>
      <c r="I214" s="325"/>
      <c r="J214" s="325" t="s">
        <v>533</v>
      </c>
      <c r="K214" s="326"/>
      <c r="L214" s="1" t="s">
        <v>535</v>
      </c>
      <c r="M214" s="1"/>
      <c r="N214" s="120"/>
      <c r="O214" s="120"/>
      <c r="P214" s="120"/>
      <c r="Q214" s="308"/>
      <c r="R214" s="120"/>
      <c r="S214" s="120"/>
      <c r="T214" s="120"/>
      <c r="U214" s="120"/>
      <c r="V214" s="120"/>
      <c r="W214" s="120"/>
      <c r="X214" s="120"/>
      <c r="Y214" s="359"/>
      <c r="Z214" s="2">
        <f>MAX(Planif[[#This Row],[Janv planifié]:[Decembre planifié]])</f>
        <v>0</v>
      </c>
      <c r="AA214" s="364"/>
      <c r="AB214" s="189" t="str">
        <f t="shared" si="87"/>
        <v>MG23207</v>
      </c>
      <c r="AC214" s="1" t="str">
        <f t="shared" si="83"/>
        <v>Vatovavy FitovinanyNosy-VarikaAmpasinambo</v>
      </c>
      <c r="AD214" s="45" t="str">
        <f t="shared" si="84"/>
        <v>MG23207171</v>
      </c>
      <c r="AE214" s="1" t="str">
        <f t="shared" si="85"/>
        <v>MG23207171autreong</v>
      </c>
      <c r="AF214" s="1"/>
      <c r="AG214" s="8">
        <f t="shared" si="88"/>
        <v>0</v>
      </c>
      <c r="AH214" s="8">
        <f t="shared" si="89"/>
        <v>0</v>
      </c>
      <c r="AI214" s="358">
        <f t="shared" si="90"/>
        <v>4200</v>
      </c>
    </row>
    <row r="215" spans="1:35" x14ac:dyDescent="0.35">
      <c r="A215" s="356">
        <f t="shared" si="91"/>
        <v>213</v>
      </c>
      <c r="B215" s="325" t="s">
        <v>530</v>
      </c>
      <c r="C215" s="325" t="s">
        <v>573</v>
      </c>
      <c r="D215" s="325" t="s">
        <v>588</v>
      </c>
      <c r="E215" s="72" t="str">
        <f t="shared" ref="E215" si="110">IFERROR(VLOOKUP(AD215,prio,2,FALSE),"")</f>
        <v/>
      </c>
      <c r="F215" s="71">
        <v>5469.7164937970301</v>
      </c>
      <c r="G215" s="325"/>
      <c r="H215" s="325"/>
      <c r="I215" s="325"/>
      <c r="J215" s="325" t="s">
        <v>533</v>
      </c>
      <c r="K215" s="326"/>
      <c r="L215" s="1" t="s">
        <v>535</v>
      </c>
      <c r="M215" s="1"/>
      <c r="N215" s="120"/>
      <c r="O215" s="120"/>
      <c r="P215" s="120"/>
      <c r="Q215" s="308"/>
      <c r="R215" s="120"/>
      <c r="S215" s="120"/>
      <c r="T215" s="120"/>
      <c r="U215" s="120"/>
      <c r="V215" s="120"/>
      <c r="W215" s="120"/>
      <c r="X215" s="120"/>
      <c r="Y215" s="359"/>
      <c r="Z215" s="2">
        <f>MAX(Planif[[#This Row],[Janv planifié]:[Decembre planifié]])</f>
        <v>0</v>
      </c>
      <c r="AA215" s="364"/>
      <c r="AB215" s="189" t="str">
        <f t="shared" si="87"/>
        <v>MG23207</v>
      </c>
      <c r="AC215" s="1" t="str">
        <f t="shared" si="83"/>
        <v>Vatovavy FitovinanyNosy-VarikaAntanambao</v>
      </c>
      <c r="AD215" s="45" t="str">
        <f t="shared" si="84"/>
        <v>MG23207172</v>
      </c>
      <c r="AE215" s="1" t="str">
        <f t="shared" si="85"/>
        <v>MG23207172autreong</v>
      </c>
      <c r="AF215" s="1"/>
      <c r="AG215" s="8">
        <f t="shared" si="88"/>
        <v>0</v>
      </c>
      <c r="AH215" s="8">
        <f t="shared" si="89"/>
        <v>0</v>
      </c>
      <c r="AI215" s="358">
        <f t="shared" si="90"/>
        <v>4200</v>
      </c>
    </row>
    <row r="216" spans="1:35" x14ac:dyDescent="0.35">
      <c r="A216" s="356">
        <f t="shared" si="91"/>
        <v>214</v>
      </c>
      <c r="B216" s="325" t="s">
        <v>530</v>
      </c>
      <c r="C216" s="325" t="s">
        <v>573</v>
      </c>
      <c r="D216" s="325" t="s">
        <v>589</v>
      </c>
      <c r="E216" s="72" t="str">
        <f t="shared" ref="E216" si="111">IFERROR(VLOOKUP(AD216,prio,2,FALSE),"")</f>
        <v/>
      </c>
      <c r="F216" s="71">
        <v>10125.247198417928</v>
      </c>
      <c r="G216" s="325"/>
      <c r="H216" s="325"/>
      <c r="I216" s="325"/>
      <c r="J216" s="325" t="s">
        <v>533</v>
      </c>
      <c r="K216" s="326"/>
      <c r="L216" s="1" t="s">
        <v>535</v>
      </c>
      <c r="M216" s="1"/>
      <c r="N216" s="120"/>
      <c r="O216" s="120"/>
      <c r="P216" s="120"/>
      <c r="Q216" s="308"/>
      <c r="R216" s="120"/>
      <c r="S216" s="120"/>
      <c r="T216" s="120"/>
      <c r="U216" s="120"/>
      <c r="V216" s="120"/>
      <c r="W216" s="120"/>
      <c r="X216" s="120"/>
      <c r="Y216" s="359"/>
      <c r="Z216" s="2">
        <f>MAX(Planif[[#This Row],[Janv planifié]:[Decembre planifié]])</f>
        <v>0</v>
      </c>
      <c r="AA216" s="364"/>
      <c r="AB216" s="189" t="str">
        <f t="shared" si="87"/>
        <v>MG23207</v>
      </c>
      <c r="AC216" s="1" t="str">
        <f t="shared" si="83"/>
        <v>Vatovavy FitovinanyNosy-VarikaBefody</v>
      </c>
      <c r="AD216" s="45" t="str">
        <f t="shared" si="84"/>
        <v>MG23207191</v>
      </c>
      <c r="AE216" s="1" t="str">
        <f t="shared" si="85"/>
        <v>MG23207191autreong</v>
      </c>
      <c r="AF216" s="1"/>
      <c r="AG216" s="8">
        <f t="shared" si="88"/>
        <v>0</v>
      </c>
      <c r="AH216" s="8">
        <f t="shared" si="89"/>
        <v>0</v>
      </c>
      <c r="AI216" s="358">
        <f t="shared" si="90"/>
        <v>4200</v>
      </c>
    </row>
    <row r="217" spans="1:35" x14ac:dyDescent="0.35">
      <c r="A217" s="356">
        <f>A216+1</f>
        <v>215</v>
      </c>
      <c r="B217" s="325" t="s">
        <v>530</v>
      </c>
      <c r="C217" s="325" t="s">
        <v>590</v>
      </c>
      <c r="D217" s="325" t="s">
        <v>581</v>
      </c>
      <c r="E217" s="72" t="str">
        <f t="shared" ref="E217" si="112">IFERROR(VLOOKUP(AD217,prio,2,FALSE),"")</f>
        <v/>
      </c>
      <c r="F217" s="71">
        <v>14843.935551558756</v>
      </c>
      <c r="G217" s="325"/>
      <c r="H217" s="325"/>
      <c r="I217" s="325"/>
      <c r="J217" s="325" t="s">
        <v>533</v>
      </c>
      <c r="K217" s="326"/>
      <c r="L217" s="1" t="s">
        <v>535</v>
      </c>
      <c r="M217" s="1"/>
      <c r="N217" s="120"/>
      <c r="O217" s="120"/>
      <c r="P217" s="120"/>
      <c r="Q217" s="308"/>
      <c r="R217" s="120"/>
      <c r="S217" s="120"/>
      <c r="T217" s="120"/>
      <c r="U217" s="120"/>
      <c r="V217" s="120"/>
      <c r="W217" s="120"/>
      <c r="X217" s="120"/>
      <c r="Y217" s="359"/>
      <c r="Z217" s="2">
        <f>MAX(Planif[[#This Row],[Janv planifié]:[Decembre planifié]])</f>
        <v>0</v>
      </c>
      <c r="AA217" s="364"/>
      <c r="AB217" s="189" t="str">
        <f t="shared" si="87"/>
        <v>MG23206</v>
      </c>
      <c r="AC217" s="1" t="str">
        <f t="shared" si="83"/>
        <v>Vatovavy FitovinanyIfanadianaAndrorangavola</v>
      </c>
      <c r="AD217" s="45" t="str">
        <f t="shared" si="84"/>
        <v>MG23206071</v>
      </c>
      <c r="AE217" s="1" t="str">
        <f t="shared" si="85"/>
        <v>MG23206071autreong</v>
      </c>
      <c r="AF217" s="1"/>
      <c r="AG217" s="8">
        <f t="shared" si="88"/>
        <v>0</v>
      </c>
      <c r="AH217" s="8">
        <f t="shared" si="89"/>
        <v>0</v>
      </c>
      <c r="AI217" s="358">
        <f t="shared" si="90"/>
        <v>4200</v>
      </c>
    </row>
    <row r="218" spans="1:35" x14ac:dyDescent="0.35">
      <c r="A218" s="356">
        <f t="shared" si="91"/>
        <v>216</v>
      </c>
      <c r="B218" s="325" t="s">
        <v>530</v>
      </c>
      <c r="C218" s="325" t="s">
        <v>590</v>
      </c>
      <c r="D218" s="325" t="s">
        <v>562</v>
      </c>
      <c r="E218" s="72" t="str">
        <f t="shared" ref="E218" si="113">IFERROR(VLOOKUP(AD218,prio,2,FALSE),"")</f>
        <v/>
      </c>
      <c r="F218" s="71">
        <v>9526.6873759196533</v>
      </c>
      <c r="G218" s="325"/>
      <c r="H218" s="325"/>
      <c r="I218" s="325"/>
      <c r="J218" s="325" t="s">
        <v>533</v>
      </c>
      <c r="K218" s="326"/>
      <c r="L218" s="1" t="s">
        <v>535</v>
      </c>
      <c r="M218" s="1"/>
      <c r="N218" s="120"/>
      <c r="O218" s="120"/>
      <c r="P218" s="120"/>
      <c r="Q218" s="308"/>
      <c r="R218" s="120"/>
      <c r="S218" s="120"/>
      <c r="T218" s="120"/>
      <c r="U218" s="120"/>
      <c r="V218" s="120"/>
      <c r="W218" s="120"/>
      <c r="X218" s="120"/>
      <c r="Y218" s="359"/>
      <c r="Z218" s="2">
        <f>MAX(Planif[[#This Row],[Janv planifié]:[Decembre planifié]])</f>
        <v>0</v>
      </c>
      <c r="AA218" s="364"/>
      <c r="AB218" s="189" t="str">
        <f t="shared" si="87"/>
        <v>MG23206</v>
      </c>
      <c r="AC218" s="1" t="str">
        <f t="shared" si="83"/>
        <v>Vatovavy FitovinanyIfanadianaAntaretra</v>
      </c>
      <c r="AD218" s="45" t="str">
        <f t="shared" si="84"/>
        <v>MG23206012</v>
      </c>
      <c r="AE218" s="1" t="str">
        <f t="shared" si="85"/>
        <v>MG23206012autreong</v>
      </c>
      <c r="AF218" s="1"/>
      <c r="AG218" s="8">
        <f t="shared" si="88"/>
        <v>0</v>
      </c>
      <c r="AH218" s="8">
        <f t="shared" si="89"/>
        <v>0</v>
      </c>
      <c r="AI218" s="358">
        <f t="shared" si="90"/>
        <v>4200</v>
      </c>
    </row>
    <row r="219" spans="1:35" x14ac:dyDescent="0.35">
      <c r="A219" s="356">
        <f t="shared" si="91"/>
        <v>217</v>
      </c>
      <c r="B219" s="325" t="s">
        <v>530</v>
      </c>
      <c r="C219" s="325" t="s">
        <v>590</v>
      </c>
      <c r="D219" s="325" t="s">
        <v>590</v>
      </c>
      <c r="E219" s="72" t="str">
        <f t="shared" ref="E219" si="114">IFERROR(VLOOKUP(AD219,prio,2,FALSE),"")</f>
        <v/>
      </c>
      <c r="F219" s="71">
        <v>17496.136834742803</v>
      </c>
      <c r="G219" s="325"/>
      <c r="H219" s="325"/>
      <c r="I219" s="325"/>
      <c r="J219" s="325" t="s">
        <v>533</v>
      </c>
      <c r="K219" s="326"/>
      <c r="L219" s="1" t="s">
        <v>535</v>
      </c>
      <c r="M219" s="1"/>
      <c r="N219" s="120"/>
      <c r="O219" s="120"/>
      <c r="P219" s="120"/>
      <c r="Q219" s="308"/>
      <c r="R219" s="120"/>
      <c r="S219" s="120"/>
      <c r="T219" s="120"/>
      <c r="U219" s="120"/>
      <c r="V219" s="120"/>
      <c r="W219" s="120"/>
      <c r="X219" s="120"/>
      <c r="Y219" s="359"/>
      <c r="Z219" s="2">
        <f>MAX(Planif[[#This Row],[Janv planifié]:[Decembre planifié]])</f>
        <v>0</v>
      </c>
      <c r="AA219" s="364"/>
      <c r="AB219" s="189" t="str">
        <f t="shared" si="87"/>
        <v>MG23206</v>
      </c>
      <c r="AC219" s="1" t="str">
        <f t="shared" si="83"/>
        <v>Vatovavy FitovinanyIfanadianaIfanadiana</v>
      </c>
      <c r="AD219" s="45" t="str">
        <f t="shared" si="84"/>
        <v>MG23206011</v>
      </c>
      <c r="AE219" s="1" t="str">
        <f t="shared" si="85"/>
        <v>MG23206011autreong</v>
      </c>
      <c r="AF219" s="1"/>
      <c r="AG219" s="8">
        <f t="shared" si="88"/>
        <v>0</v>
      </c>
      <c r="AH219" s="8">
        <f t="shared" si="89"/>
        <v>0</v>
      </c>
      <c r="AI219" s="358">
        <f t="shared" si="90"/>
        <v>4200</v>
      </c>
    </row>
    <row r="220" spans="1:35" x14ac:dyDescent="0.35">
      <c r="A220" s="356">
        <f t="shared" si="91"/>
        <v>218</v>
      </c>
      <c r="B220" s="325" t="s">
        <v>530</v>
      </c>
      <c r="C220" s="325" t="s">
        <v>590</v>
      </c>
      <c r="D220" s="325" t="s">
        <v>591</v>
      </c>
      <c r="E220" s="72" t="str">
        <f t="shared" ref="E220" si="115">IFERROR(VLOOKUP(AD220,prio,2,FALSE),"")</f>
        <v/>
      </c>
      <c r="F220" s="71">
        <v>11827.858916478555</v>
      </c>
      <c r="G220" s="325"/>
      <c r="H220" s="325"/>
      <c r="I220" s="325"/>
      <c r="J220" s="325" t="s">
        <v>533</v>
      </c>
      <c r="K220" s="326"/>
      <c r="L220" s="1" t="s">
        <v>535</v>
      </c>
      <c r="M220" s="1"/>
      <c r="N220" s="120"/>
      <c r="O220" s="120"/>
      <c r="P220" s="120"/>
      <c r="Q220" s="308"/>
      <c r="R220" s="120"/>
      <c r="S220" s="120"/>
      <c r="T220" s="120"/>
      <c r="U220" s="120"/>
      <c r="V220" s="120"/>
      <c r="W220" s="120"/>
      <c r="X220" s="120"/>
      <c r="Y220" s="359"/>
      <c r="Z220" s="2">
        <f>MAX(Planif[[#This Row],[Janv planifié]:[Decembre planifié]])</f>
        <v>0</v>
      </c>
      <c r="AA220" s="364"/>
      <c r="AB220" s="189" t="str">
        <f t="shared" si="87"/>
        <v>MG23206</v>
      </c>
      <c r="AC220" s="1" t="str">
        <f t="shared" si="83"/>
        <v>Vatovavy FitovinanyIfanadianaKelilalina</v>
      </c>
      <c r="AD220" s="45" t="str">
        <f t="shared" si="84"/>
        <v>MG23206052</v>
      </c>
      <c r="AE220" s="1" t="str">
        <f t="shared" si="85"/>
        <v>MG23206052autreong</v>
      </c>
      <c r="AF220" s="1"/>
      <c r="AG220" s="8">
        <f t="shared" si="88"/>
        <v>0</v>
      </c>
      <c r="AH220" s="8">
        <f t="shared" si="89"/>
        <v>0</v>
      </c>
      <c r="AI220" s="358">
        <f t="shared" si="90"/>
        <v>4200</v>
      </c>
    </row>
    <row r="221" spans="1:35" x14ac:dyDescent="0.35">
      <c r="A221" s="356">
        <f t="shared" si="91"/>
        <v>219</v>
      </c>
      <c r="B221" s="325" t="s">
        <v>530</v>
      </c>
      <c r="C221" s="325" t="s">
        <v>590</v>
      </c>
      <c r="D221" s="325" t="s">
        <v>592</v>
      </c>
      <c r="E221" s="72" t="str">
        <f t="shared" ref="E221" si="116">IFERROR(VLOOKUP(AD221,prio,2,FALSE),"")</f>
        <v/>
      </c>
      <c r="F221" s="71">
        <v>8684.3545536057391</v>
      </c>
      <c r="G221" s="325"/>
      <c r="H221" s="325"/>
      <c r="I221" s="325"/>
      <c r="J221" s="325" t="s">
        <v>533</v>
      </c>
      <c r="K221" s="326"/>
      <c r="L221" s="1" t="s">
        <v>535</v>
      </c>
      <c r="M221" s="1"/>
      <c r="N221" s="120"/>
      <c r="O221" s="120"/>
      <c r="P221" s="120"/>
      <c r="Q221" s="308"/>
      <c r="R221" s="120"/>
      <c r="S221" s="120"/>
      <c r="T221" s="120"/>
      <c r="U221" s="120"/>
      <c r="V221" s="120"/>
      <c r="W221" s="120"/>
      <c r="X221" s="120"/>
      <c r="Y221" s="359"/>
      <c r="Z221" s="2">
        <f>MAX(Planif[[#This Row],[Janv planifié]:[Decembre planifié]])</f>
        <v>0</v>
      </c>
      <c r="AA221" s="364"/>
      <c r="AB221" s="189" t="str">
        <f t="shared" si="87"/>
        <v>MG23206</v>
      </c>
      <c r="AC221" s="1" t="str">
        <f t="shared" si="83"/>
        <v>Vatovavy FitovinanyIfanadianaMarotoko</v>
      </c>
      <c r="AD221" s="45" t="str">
        <f t="shared" si="84"/>
        <v>MG23206072</v>
      </c>
      <c r="AE221" s="1" t="str">
        <f t="shared" si="85"/>
        <v>MG23206072autreong</v>
      </c>
      <c r="AF221" s="1"/>
      <c r="AG221" s="8">
        <f t="shared" si="88"/>
        <v>0</v>
      </c>
      <c r="AH221" s="8">
        <f t="shared" si="89"/>
        <v>0</v>
      </c>
      <c r="AI221" s="358">
        <f t="shared" si="90"/>
        <v>4200</v>
      </c>
    </row>
    <row r="222" spans="1:35" x14ac:dyDescent="0.35">
      <c r="A222" s="356">
        <f t="shared" si="91"/>
        <v>220</v>
      </c>
      <c r="B222" s="325" t="s">
        <v>530</v>
      </c>
      <c r="C222" s="325" t="s">
        <v>590</v>
      </c>
      <c r="D222" s="325" t="s">
        <v>593</v>
      </c>
      <c r="E222" s="72" t="str">
        <f t="shared" ref="E222" si="117">IFERROR(VLOOKUP(AD222,prio,2,FALSE),"")</f>
        <v/>
      </c>
      <c r="F222" s="71">
        <v>11669.408579599618</v>
      </c>
      <c r="G222" s="325"/>
      <c r="H222" s="325"/>
      <c r="I222" s="325"/>
      <c r="J222" s="325" t="s">
        <v>533</v>
      </c>
      <c r="K222" s="326"/>
      <c r="L222" s="1" t="s">
        <v>535</v>
      </c>
      <c r="M222" s="1"/>
      <c r="N222" s="120"/>
      <c r="O222" s="120"/>
      <c r="P222" s="120"/>
      <c r="Q222" s="308"/>
      <c r="R222" s="120"/>
      <c r="S222" s="120"/>
      <c r="T222" s="120"/>
      <c r="U222" s="120"/>
      <c r="V222" s="120"/>
      <c r="W222" s="120"/>
      <c r="X222" s="120"/>
      <c r="Y222" s="359"/>
      <c r="Z222" s="2">
        <f>MAX(Planif[[#This Row],[Janv planifié]:[Decembre planifié]])</f>
        <v>0</v>
      </c>
      <c r="AA222" s="364"/>
      <c r="AB222" s="189" t="str">
        <f t="shared" si="87"/>
        <v>MG23206</v>
      </c>
      <c r="AC222" s="1" t="str">
        <f t="shared" si="83"/>
        <v>Vatovavy FitovinanyIfanadianaRanomafana</v>
      </c>
      <c r="AD222" s="45" t="str">
        <f t="shared" si="84"/>
        <v>MG23206051</v>
      </c>
      <c r="AE222" s="1" t="str">
        <f t="shared" si="85"/>
        <v>MG23206051autreong</v>
      </c>
      <c r="AF222" s="1"/>
      <c r="AG222" s="8">
        <f t="shared" si="88"/>
        <v>0</v>
      </c>
      <c r="AH222" s="8">
        <f t="shared" si="89"/>
        <v>0</v>
      </c>
      <c r="AI222" s="358">
        <f t="shared" si="90"/>
        <v>4200</v>
      </c>
    </row>
    <row r="223" spans="1:35" x14ac:dyDescent="0.35">
      <c r="A223" s="356">
        <f t="shared" si="91"/>
        <v>221</v>
      </c>
      <c r="B223" s="325" t="s">
        <v>530</v>
      </c>
      <c r="C223" s="325" t="s">
        <v>590</v>
      </c>
      <c r="D223" s="325"/>
      <c r="E223" s="72" t="str">
        <f t="shared" ref="E223" si="118">IFERROR(VLOOKUP(AD223,prio,2,FALSE),"")</f>
        <v/>
      </c>
      <c r="F223" s="71">
        <v>8496.8756218905473</v>
      </c>
      <c r="G223" s="325"/>
      <c r="H223" s="325"/>
      <c r="I223" s="325"/>
      <c r="J223" s="325" t="s">
        <v>533</v>
      </c>
      <c r="K223" s="326"/>
      <c r="L223" s="1" t="s">
        <v>535</v>
      </c>
      <c r="M223" s="1"/>
      <c r="N223" s="120"/>
      <c r="O223" s="120"/>
      <c r="P223" s="120"/>
      <c r="Q223" s="308"/>
      <c r="R223" s="120"/>
      <c r="S223" s="120"/>
      <c r="T223" s="120"/>
      <c r="U223" s="120"/>
      <c r="V223" s="120"/>
      <c r="W223" s="120"/>
      <c r="X223" s="120"/>
      <c r="Y223" s="359"/>
      <c r="Z223" s="2">
        <f>MAX(Planif[[#This Row],[Janv planifié]:[Decembre planifié]])</f>
        <v>0</v>
      </c>
      <c r="AA223" s="364"/>
      <c r="AB223" s="189" t="str">
        <f t="shared" si="87"/>
        <v>MG23206</v>
      </c>
      <c r="AC223" s="1" t="str">
        <f t="shared" si="83"/>
        <v>Vatovavy FitovinanyIfanadiana</v>
      </c>
      <c r="AD223" s="45" t="e">
        <f t="shared" si="84"/>
        <v>#N/A</v>
      </c>
      <c r="AE223" s="1" t="e">
        <f t="shared" si="85"/>
        <v>#N/A</v>
      </c>
      <c r="AF223" s="1"/>
      <c r="AG223" s="8">
        <f t="shared" si="88"/>
        <v>0</v>
      </c>
      <c r="AH223" s="8">
        <f t="shared" si="89"/>
        <v>0</v>
      </c>
      <c r="AI223" s="358">
        <f t="shared" si="90"/>
        <v>4200</v>
      </c>
    </row>
    <row r="224" spans="1:35" x14ac:dyDescent="0.35">
      <c r="A224" s="356">
        <f t="shared" si="91"/>
        <v>222</v>
      </c>
      <c r="B224" s="325" t="s">
        <v>530</v>
      </c>
      <c r="C224" s="325" t="s">
        <v>590</v>
      </c>
      <c r="D224" s="325" t="s">
        <v>594</v>
      </c>
      <c r="E224" s="72" t="str">
        <f t="shared" ref="E224" si="119">IFERROR(VLOOKUP(AD224,prio,2,FALSE),"")</f>
        <v/>
      </c>
      <c r="F224" s="71">
        <v>19188.663052930606</v>
      </c>
      <c r="G224" s="325"/>
      <c r="H224" s="325"/>
      <c r="I224" s="325"/>
      <c r="J224" s="325" t="s">
        <v>533</v>
      </c>
      <c r="K224" s="326"/>
      <c r="L224" s="1" t="s">
        <v>535</v>
      </c>
      <c r="M224" s="1"/>
      <c r="N224" s="120"/>
      <c r="O224" s="120"/>
      <c r="P224" s="120"/>
      <c r="Q224" s="308"/>
      <c r="R224" s="120"/>
      <c r="S224" s="120"/>
      <c r="T224" s="120"/>
      <c r="U224" s="120"/>
      <c r="V224" s="120"/>
      <c r="W224" s="120"/>
      <c r="X224" s="120"/>
      <c r="Y224" s="359"/>
      <c r="Z224" s="2">
        <f>MAX(Planif[[#This Row],[Janv planifié]:[Decembre planifié]])</f>
        <v>0</v>
      </c>
      <c r="AA224" s="364"/>
      <c r="AB224" s="189" t="str">
        <f t="shared" si="87"/>
        <v>MG23206</v>
      </c>
      <c r="AC224" s="1" t="str">
        <f t="shared" si="83"/>
        <v>Vatovavy FitovinanyIfanadianaAmbohimanga Du Sud</v>
      </c>
      <c r="AD224" s="45" t="str">
        <f t="shared" si="84"/>
        <v>MG23206130</v>
      </c>
      <c r="AE224" s="1" t="str">
        <f t="shared" si="85"/>
        <v>MG23206130autreong</v>
      </c>
      <c r="AF224" s="1"/>
      <c r="AG224" s="8">
        <f t="shared" si="88"/>
        <v>0</v>
      </c>
      <c r="AH224" s="8">
        <f t="shared" si="89"/>
        <v>0</v>
      </c>
      <c r="AI224" s="358">
        <f t="shared" si="90"/>
        <v>4200</v>
      </c>
    </row>
    <row r="225" spans="1:35" x14ac:dyDescent="0.35">
      <c r="A225" s="356">
        <f t="shared" si="91"/>
        <v>223</v>
      </c>
      <c r="B225" s="325" t="s">
        <v>530</v>
      </c>
      <c r="C225" s="325" t="s">
        <v>590</v>
      </c>
      <c r="D225" s="325" t="s">
        <v>595</v>
      </c>
      <c r="E225" s="72" t="str">
        <f t="shared" ref="E225" si="120">IFERROR(VLOOKUP(AD225,prio,2,FALSE),"")</f>
        <v/>
      </c>
      <c r="F225" s="71">
        <v>15843.721718980405</v>
      </c>
      <c r="G225" s="325"/>
      <c r="H225" s="325"/>
      <c r="I225" s="325"/>
      <c r="J225" s="325" t="s">
        <v>533</v>
      </c>
      <c r="K225" s="326"/>
      <c r="L225" s="1" t="s">
        <v>535</v>
      </c>
      <c r="M225" s="1"/>
      <c r="N225" s="120"/>
      <c r="O225" s="120"/>
      <c r="P225" s="120"/>
      <c r="Q225" s="308"/>
      <c r="R225" s="120"/>
      <c r="S225" s="120"/>
      <c r="T225" s="120"/>
      <c r="U225" s="120"/>
      <c r="V225" s="120"/>
      <c r="W225" s="120"/>
      <c r="X225" s="120"/>
      <c r="Y225" s="359"/>
      <c r="Z225" s="2">
        <f>MAX(Planif[[#This Row],[Janv planifié]:[Decembre planifié]])</f>
        <v>0</v>
      </c>
      <c r="AA225" s="364"/>
      <c r="AB225" s="189" t="str">
        <f t="shared" si="87"/>
        <v>MG23206</v>
      </c>
      <c r="AC225" s="1" t="str">
        <f t="shared" si="83"/>
        <v>Vatovavy FitovinanyIfanadianaAmbohimiera</v>
      </c>
      <c r="AD225" s="45" t="str">
        <f t="shared" si="84"/>
        <v>MG23206090</v>
      </c>
      <c r="AE225" s="1" t="str">
        <f t="shared" si="85"/>
        <v>MG23206090autreong</v>
      </c>
      <c r="AF225" s="1"/>
      <c r="AG225" s="8">
        <f t="shared" si="88"/>
        <v>0</v>
      </c>
      <c r="AH225" s="8">
        <f t="shared" si="89"/>
        <v>0</v>
      </c>
      <c r="AI225" s="358">
        <f t="shared" si="90"/>
        <v>4200</v>
      </c>
    </row>
    <row r="226" spans="1:35" x14ac:dyDescent="0.35">
      <c r="A226" s="356">
        <f t="shared" si="91"/>
        <v>224</v>
      </c>
      <c r="B226" s="325" t="s">
        <v>530</v>
      </c>
      <c r="C226" s="325" t="s">
        <v>590</v>
      </c>
      <c r="D226" s="325"/>
      <c r="E226" s="72" t="str">
        <f t="shared" ref="E226" si="121">IFERROR(VLOOKUP(AD226,prio,2,FALSE),"")</f>
        <v/>
      </c>
      <c r="F226" s="71">
        <v>6362.1304423850324</v>
      </c>
      <c r="G226" s="325"/>
      <c r="H226" s="325"/>
      <c r="I226" s="325"/>
      <c r="J226" s="325" t="s">
        <v>533</v>
      </c>
      <c r="K226" s="326"/>
      <c r="L226" s="1" t="s">
        <v>535</v>
      </c>
      <c r="M226" s="1"/>
      <c r="N226" s="120"/>
      <c r="O226" s="120"/>
      <c r="P226" s="120"/>
      <c r="Q226" s="308"/>
      <c r="R226" s="120"/>
      <c r="S226" s="120"/>
      <c r="T226" s="120"/>
      <c r="U226" s="120"/>
      <c r="V226" s="120"/>
      <c r="W226" s="120"/>
      <c r="X226" s="120"/>
      <c r="Y226" s="359"/>
      <c r="Z226" s="2">
        <f>MAX(Planif[[#This Row],[Janv planifié]:[Decembre planifié]])</f>
        <v>0</v>
      </c>
      <c r="AA226" s="364"/>
      <c r="AB226" s="189" t="str">
        <f t="shared" si="87"/>
        <v>MG23206</v>
      </c>
      <c r="AC226" s="1" t="str">
        <f t="shared" si="83"/>
        <v>Vatovavy FitovinanyIfanadiana</v>
      </c>
      <c r="AD226" s="45" t="e">
        <f t="shared" si="84"/>
        <v>#N/A</v>
      </c>
      <c r="AE226" s="1" t="e">
        <f t="shared" si="85"/>
        <v>#N/A</v>
      </c>
      <c r="AF226" s="1"/>
      <c r="AG226" s="8">
        <f t="shared" si="88"/>
        <v>0</v>
      </c>
      <c r="AH226" s="8">
        <f t="shared" si="89"/>
        <v>0</v>
      </c>
      <c r="AI226" s="358">
        <f t="shared" si="90"/>
        <v>4200</v>
      </c>
    </row>
    <row r="227" spans="1:35" x14ac:dyDescent="0.35">
      <c r="A227" s="356">
        <f t="shared" si="91"/>
        <v>225</v>
      </c>
      <c r="B227" s="325" t="s">
        <v>530</v>
      </c>
      <c r="C227" s="325" t="s">
        <v>590</v>
      </c>
      <c r="D227" s="325" t="s">
        <v>596</v>
      </c>
      <c r="E227" s="72" t="str">
        <f t="shared" ref="E227" si="122">IFERROR(VLOOKUP(AD227,prio,2,FALSE),"")</f>
        <v/>
      </c>
      <c r="F227" s="71">
        <v>9251.8917879042929</v>
      </c>
      <c r="G227" s="325"/>
      <c r="H227" s="325"/>
      <c r="I227" s="325"/>
      <c r="J227" s="325" t="s">
        <v>533</v>
      </c>
      <c r="K227" s="326"/>
      <c r="L227" s="1" t="s">
        <v>535</v>
      </c>
      <c r="M227" s="1"/>
      <c r="N227" s="120"/>
      <c r="O227" s="120"/>
      <c r="P227" s="120"/>
      <c r="Q227" s="308"/>
      <c r="R227" s="120"/>
      <c r="S227" s="120"/>
      <c r="T227" s="120"/>
      <c r="U227" s="120"/>
      <c r="V227" s="120"/>
      <c r="W227" s="120"/>
      <c r="X227" s="120"/>
      <c r="Y227" s="359"/>
      <c r="Z227" s="2">
        <f>MAX(Planif[[#This Row],[Janv planifié]:[Decembre planifié]])</f>
        <v>0</v>
      </c>
      <c r="AA227" s="364"/>
      <c r="AB227" s="189" t="str">
        <f t="shared" si="87"/>
        <v>MG23206</v>
      </c>
      <c r="AC227" s="1" t="str">
        <f t="shared" si="83"/>
        <v>Vatovavy FitovinanyIfanadianaAnalampasina</v>
      </c>
      <c r="AD227" s="45" t="str">
        <f t="shared" si="84"/>
        <v>MG23206150</v>
      </c>
      <c r="AE227" s="1" t="str">
        <f t="shared" si="85"/>
        <v>MG23206150autreong</v>
      </c>
      <c r="AF227" s="1"/>
      <c r="AG227" s="8">
        <f t="shared" si="88"/>
        <v>0</v>
      </c>
      <c r="AH227" s="8">
        <f t="shared" si="89"/>
        <v>0</v>
      </c>
      <c r="AI227" s="358">
        <f t="shared" si="90"/>
        <v>4200</v>
      </c>
    </row>
    <row r="228" spans="1:35" x14ac:dyDescent="0.35">
      <c r="A228" s="356">
        <f t="shared" si="91"/>
        <v>226</v>
      </c>
      <c r="B228" s="325" t="s">
        <v>530</v>
      </c>
      <c r="C228" s="325" t="s">
        <v>590</v>
      </c>
      <c r="D228" s="325" t="s">
        <v>597</v>
      </c>
      <c r="E228" s="72" t="str">
        <f t="shared" ref="E228" si="123">IFERROR(VLOOKUP(AD228,prio,2,FALSE),"")</f>
        <v/>
      </c>
      <c r="F228" s="71">
        <v>8092.8893166506241</v>
      </c>
      <c r="G228" s="325"/>
      <c r="H228" s="325"/>
      <c r="I228" s="325"/>
      <c r="J228" s="325" t="s">
        <v>533</v>
      </c>
      <c r="K228" s="326"/>
      <c r="L228" s="1" t="s">
        <v>535</v>
      </c>
      <c r="M228" s="1"/>
      <c r="N228" s="120"/>
      <c r="O228" s="120"/>
      <c r="P228" s="120"/>
      <c r="Q228" s="308"/>
      <c r="R228" s="120"/>
      <c r="S228" s="120"/>
      <c r="T228" s="120"/>
      <c r="U228" s="120"/>
      <c r="V228" s="120"/>
      <c r="W228" s="120"/>
      <c r="X228" s="120"/>
      <c r="Y228" s="359"/>
      <c r="Z228" s="2">
        <f>MAX(Planif[[#This Row],[Janv planifié]:[Decembre planifié]])</f>
        <v>0</v>
      </c>
      <c r="AA228" s="364"/>
      <c r="AB228" s="189" t="str">
        <f t="shared" si="87"/>
        <v>MG23206</v>
      </c>
      <c r="AC228" s="1" t="str">
        <f t="shared" si="83"/>
        <v>Vatovavy FitovinanyIfanadianaAntsindra</v>
      </c>
      <c r="AD228" s="45" t="str">
        <f t="shared" si="84"/>
        <v>MG23206110</v>
      </c>
      <c r="AE228" s="1" t="str">
        <f t="shared" si="85"/>
        <v>MG23206110autreong</v>
      </c>
      <c r="AF228" s="1"/>
      <c r="AG228" s="8">
        <f t="shared" si="88"/>
        <v>0</v>
      </c>
      <c r="AH228" s="8">
        <f t="shared" si="89"/>
        <v>0</v>
      </c>
      <c r="AI228" s="358">
        <f t="shared" si="90"/>
        <v>4200</v>
      </c>
    </row>
    <row r="229" spans="1:35" x14ac:dyDescent="0.35">
      <c r="A229" s="356">
        <f t="shared" si="91"/>
        <v>227</v>
      </c>
      <c r="B229" s="325" t="s">
        <v>530</v>
      </c>
      <c r="C229" s="325" t="s">
        <v>590</v>
      </c>
      <c r="D229" s="325" t="s">
        <v>598</v>
      </c>
      <c r="E229" s="72" t="str">
        <f t="shared" ref="E229" si="124">IFERROR(VLOOKUP(AD229,prio,2,FALSE),"")</f>
        <v/>
      </c>
      <c r="F229" s="71">
        <v>11900.105086013462</v>
      </c>
      <c r="G229" s="325"/>
      <c r="H229" s="325"/>
      <c r="I229" s="325"/>
      <c r="J229" s="325" t="s">
        <v>533</v>
      </c>
      <c r="K229" s="326"/>
      <c r="L229" s="1" t="s">
        <v>535</v>
      </c>
      <c r="M229" s="1"/>
      <c r="N229" s="120"/>
      <c r="O229" s="120"/>
      <c r="P229" s="120"/>
      <c r="Q229" s="308"/>
      <c r="R229" s="120"/>
      <c r="S229" s="120"/>
      <c r="T229" s="120"/>
      <c r="U229" s="120"/>
      <c r="V229" s="120"/>
      <c r="W229" s="120"/>
      <c r="X229" s="120"/>
      <c r="Y229" s="359"/>
      <c r="Z229" s="2">
        <f>MAX(Planif[[#This Row],[Janv planifié]:[Decembre planifié]])</f>
        <v>0</v>
      </c>
      <c r="AA229" s="364"/>
      <c r="AB229" s="189" t="str">
        <f t="shared" si="87"/>
        <v>MG23206</v>
      </c>
      <c r="AC229" s="1" t="str">
        <f t="shared" ref="AC229:AC292" si="125">B229&amp;C229&amp;D229</f>
        <v>Vatovavy FitovinanyIfanadianaFasintsara</v>
      </c>
      <c r="AD229" s="45" t="str">
        <f t="shared" ref="AD229:AD292" si="126">VLOOKUP(AC229,admin_3_2,12,FALSE)</f>
        <v>MG23206170</v>
      </c>
      <c r="AE229" s="1" t="str">
        <f t="shared" ref="AE229:AE292" si="127">IF(G229="FID",AD229&amp;G229&amp;AF229,IF(G229="PAM",AD229&amp;G229&amp;AF229,IF(G229="CRS",AD229&amp;G229&amp;AF229,AD229&amp;"autreong"&amp;AF229)))</f>
        <v>MG23206170autreong</v>
      </c>
      <c r="AF229" s="1"/>
      <c r="AG229" s="8">
        <f t="shared" si="88"/>
        <v>0</v>
      </c>
      <c r="AH229" s="8">
        <f t="shared" si="89"/>
        <v>0</v>
      </c>
      <c r="AI229" s="358">
        <f t="shared" si="90"/>
        <v>4200</v>
      </c>
    </row>
    <row r="230" spans="1:35" x14ac:dyDescent="0.35">
      <c r="A230" s="356">
        <f t="shared" si="91"/>
        <v>228</v>
      </c>
      <c r="B230" s="325" t="s">
        <v>530</v>
      </c>
      <c r="C230" s="325" t="s">
        <v>590</v>
      </c>
      <c r="D230" s="325" t="s">
        <v>599</v>
      </c>
      <c r="E230" s="72" t="str">
        <f t="shared" ref="E230:E293" si="128">IFERROR(VLOOKUP(AD230,prio,2,FALSE),"")</f>
        <v/>
      </c>
      <c r="F230" s="71">
        <v>16492.478143550998</v>
      </c>
      <c r="G230" s="325"/>
      <c r="H230" s="325"/>
      <c r="I230" s="325"/>
      <c r="J230" s="325" t="s">
        <v>533</v>
      </c>
      <c r="K230" s="326"/>
      <c r="L230" s="1" t="s">
        <v>535</v>
      </c>
      <c r="M230" s="1"/>
      <c r="N230" s="120"/>
      <c r="O230" s="120"/>
      <c r="P230" s="120"/>
      <c r="Q230" s="308"/>
      <c r="R230" s="120"/>
      <c r="S230" s="120"/>
      <c r="T230" s="120"/>
      <c r="U230" s="120"/>
      <c r="V230" s="120"/>
      <c r="W230" s="120"/>
      <c r="X230" s="120"/>
      <c r="Y230" s="359"/>
      <c r="Z230" s="2">
        <f>MAX(Planif[[#This Row],[Janv planifié]:[Decembre planifié]])</f>
        <v>0</v>
      </c>
      <c r="AA230" s="364"/>
      <c r="AB230" s="189" t="str">
        <f t="shared" si="87"/>
        <v>MG23206</v>
      </c>
      <c r="AC230" s="1" t="str">
        <f t="shared" si="125"/>
        <v>Vatovavy FitovinanyIfanadianaMaroharatra</v>
      </c>
      <c r="AD230" s="45" t="str">
        <f t="shared" si="126"/>
        <v>MG23206190</v>
      </c>
      <c r="AE230" s="1" t="str">
        <f t="shared" si="127"/>
        <v>MG23206190autreong</v>
      </c>
      <c r="AF230" s="1"/>
      <c r="AG230" s="8">
        <f t="shared" si="88"/>
        <v>0</v>
      </c>
      <c r="AH230" s="8">
        <f t="shared" si="89"/>
        <v>0</v>
      </c>
      <c r="AI230" s="358">
        <f t="shared" si="90"/>
        <v>4200</v>
      </c>
    </row>
    <row r="231" spans="1:35" x14ac:dyDescent="0.35">
      <c r="A231" s="356">
        <f t="shared" si="91"/>
        <v>229</v>
      </c>
      <c r="B231" s="325" t="s">
        <v>530</v>
      </c>
      <c r="C231" s="325" t="s">
        <v>590</v>
      </c>
      <c r="D231" s="325" t="s">
        <v>600</v>
      </c>
      <c r="E231" s="72" t="str">
        <f t="shared" si="128"/>
        <v/>
      </c>
      <c r="F231" s="71">
        <v>25126.405426939935</v>
      </c>
      <c r="G231" s="325"/>
      <c r="H231" s="325"/>
      <c r="I231" s="325"/>
      <c r="J231" s="325" t="s">
        <v>533</v>
      </c>
      <c r="K231" s="326"/>
      <c r="L231" s="1" t="s">
        <v>535</v>
      </c>
      <c r="M231" s="1"/>
      <c r="N231" s="120"/>
      <c r="O231" s="120"/>
      <c r="P231" s="120"/>
      <c r="Q231" s="308"/>
      <c r="R231" s="120"/>
      <c r="S231" s="120"/>
      <c r="T231" s="120"/>
      <c r="U231" s="120"/>
      <c r="V231" s="120"/>
      <c r="W231" s="120"/>
      <c r="X231" s="120"/>
      <c r="Y231" s="359"/>
      <c r="Z231" s="2">
        <f>MAX(Planif[[#This Row],[Janv planifié]:[Decembre planifié]])</f>
        <v>0</v>
      </c>
      <c r="AA231" s="364"/>
      <c r="AB231" s="189" t="str">
        <f t="shared" si="87"/>
        <v>MG23206</v>
      </c>
      <c r="AC231" s="1" t="str">
        <f t="shared" si="125"/>
        <v>Vatovavy FitovinanyIfanadianaTsaratanana</v>
      </c>
      <c r="AD231" s="45" t="str">
        <f t="shared" si="126"/>
        <v>MG23206030</v>
      </c>
      <c r="AE231" s="1" t="str">
        <f t="shared" si="127"/>
        <v>MG23206030autreong</v>
      </c>
      <c r="AF231" s="1"/>
      <c r="AG231" s="8">
        <f t="shared" si="88"/>
        <v>0</v>
      </c>
      <c r="AH231" s="8">
        <f t="shared" si="89"/>
        <v>0</v>
      </c>
      <c r="AI231" s="358">
        <f t="shared" si="90"/>
        <v>4200</v>
      </c>
    </row>
    <row r="232" spans="1:35" x14ac:dyDescent="0.35">
      <c r="A232" s="356">
        <f t="shared" si="91"/>
        <v>230</v>
      </c>
      <c r="B232" s="325" t="s">
        <v>530</v>
      </c>
      <c r="C232" s="325" t="s">
        <v>601</v>
      </c>
      <c r="D232" s="325" t="s">
        <v>602</v>
      </c>
      <c r="E232" s="72" t="str">
        <f t="shared" si="128"/>
        <v/>
      </c>
      <c r="F232" s="71">
        <v>3335</v>
      </c>
      <c r="G232" s="325" t="s">
        <v>442</v>
      </c>
      <c r="H232" s="325"/>
      <c r="I232" s="325" t="s">
        <v>443</v>
      </c>
      <c r="J232" s="325" t="s">
        <v>533</v>
      </c>
      <c r="K232" s="326"/>
      <c r="L232" s="1" t="s">
        <v>535</v>
      </c>
      <c r="M232" s="1"/>
      <c r="N232" s="120"/>
      <c r="O232" s="120"/>
      <c r="P232" s="120">
        <f>276*5</f>
        <v>1380</v>
      </c>
      <c r="Q232" s="120">
        <f>276*5</f>
        <v>1380</v>
      </c>
      <c r="R232" s="120">
        <f>276*5</f>
        <v>1380</v>
      </c>
      <c r="S232" s="120"/>
      <c r="T232" s="120"/>
      <c r="U232" s="120"/>
      <c r="V232" s="120"/>
      <c r="W232" s="120"/>
      <c r="X232" s="120"/>
      <c r="Y232" s="359"/>
      <c r="Z232" s="2">
        <f>MAX(Planif[[#This Row],[Janv planifié]:[Decembre planifié]])</f>
        <v>1380</v>
      </c>
      <c r="AA232" s="364"/>
      <c r="AB232" s="189" t="str">
        <f t="shared" si="87"/>
        <v>MG23212</v>
      </c>
      <c r="AC232" s="1" t="str">
        <f t="shared" si="125"/>
        <v>Vatovavy FitovinanyVohipenoIvato</v>
      </c>
      <c r="AD232" s="45" t="str">
        <f t="shared" si="126"/>
        <v>MG23212051</v>
      </c>
      <c r="AE232" s="1" t="str">
        <f t="shared" si="127"/>
        <v>MG23212051PAM</v>
      </c>
      <c r="AF232" s="1"/>
      <c r="AG232" s="8">
        <f t="shared" si="88"/>
        <v>1380</v>
      </c>
      <c r="AH232" s="8">
        <f t="shared" si="89"/>
        <v>1380</v>
      </c>
      <c r="AI232" s="358">
        <f t="shared" si="90"/>
        <v>4200</v>
      </c>
    </row>
    <row r="233" spans="1:35" x14ac:dyDescent="0.35">
      <c r="A233" s="356">
        <f t="shared" si="91"/>
        <v>231</v>
      </c>
      <c r="B233" s="325" t="s">
        <v>530</v>
      </c>
      <c r="C233" s="325" t="s">
        <v>601</v>
      </c>
      <c r="D233" s="325" t="s">
        <v>603</v>
      </c>
      <c r="E233" s="72" t="str">
        <f t="shared" si="128"/>
        <v/>
      </c>
      <c r="F233" s="71">
        <f t="shared" ref="F233:F242" si="129">VLOOKUP(AD233,pop,7,FALSE)</f>
        <v>3875</v>
      </c>
      <c r="G233" s="325" t="s">
        <v>442</v>
      </c>
      <c r="H233" s="325"/>
      <c r="I233" s="325" t="s">
        <v>449</v>
      </c>
      <c r="J233" s="325" t="s">
        <v>533</v>
      </c>
      <c r="K233" s="326"/>
      <c r="L233" s="1" t="s">
        <v>535</v>
      </c>
      <c r="M233" s="1"/>
      <c r="N233" s="120"/>
      <c r="O233" s="120"/>
      <c r="P233" s="120">
        <f>310*5</f>
        <v>1550</v>
      </c>
      <c r="Q233" s="120">
        <f>310*5</f>
        <v>1550</v>
      </c>
      <c r="R233" s="120">
        <f>310*5</f>
        <v>1550</v>
      </c>
      <c r="S233" s="120"/>
      <c r="T233" s="120"/>
      <c r="U233" s="120"/>
      <c r="V233" s="120"/>
      <c r="W233" s="120"/>
      <c r="X233" s="120"/>
      <c r="Y233" s="359"/>
      <c r="Z233" s="2">
        <f>MAX(Planif[[#This Row],[Janv planifié]:[Decembre planifié]])</f>
        <v>1550</v>
      </c>
      <c r="AA233" s="364"/>
      <c r="AB233" s="189" t="str">
        <f t="shared" si="87"/>
        <v>MG23212</v>
      </c>
      <c r="AC233" s="1" t="str">
        <f t="shared" si="125"/>
        <v>Vatovavy FitovinanyVohipenoAnoloka</v>
      </c>
      <c r="AD233" s="45" t="str">
        <f t="shared" si="126"/>
        <v>MG23212053</v>
      </c>
      <c r="AE233" s="1" t="str">
        <f t="shared" si="127"/>
        <v>MG23212053PAM</v>
      </c>
      <c r="AF233" s="1"/>
      <c r="AG233" s="8">
        <f t="shared" si="88"/>
        <v>1550</v>
      </c>
      <c r="AH233" s="8">
        <f t="shared" si="89"/>
        <v>1550</v>
      </c>
      <c r="AI233" s="358">
        <f t="shared" si="90"/>
        <v>4200</v>
      </c>
    </row>
    <row r="234" spans="1:35" x14ac:dyDescent="0.35">
      <c r="A234" s="356">
        <f t="shared" si="91"/>
        <v>232</v>
      </c>
      <c r="B234" s="325" t="s">
        <v>530</v>
      </c>
      <c r="C234" s="325" t="s">
        <v>601</v>
      </c>
      <c r="D234" s="325" t="s">
        <v>604</v>
      </c>
      <c r="E234" s="72" t="str">
        <f t="shared" si="128"/>
        <v/>
      </c>
      <c r="F234" s="71">
        <f t="shared" si="129"/>
        <v>4355</v>
      </c>
      <c r="G234" s="325" t="s">
        <v>442</v>
      </c>
      <c r="H234" s="325"/>
      <c r="I234" s="325" t="s">
        <v>443</v>
      </c>
      <c r="J234" s="325" t="s">
        <v>533</v>
      </c>
      <c r="K234" s="326"/>
      <c r="L234" s="1" t="s">
        <v>535</v>
      </c>
      <c r="M234" s="1"/>
      <c r="N234" s="120"/>
      <c r="O234" s="120"/>
      <c r="P234" s="120">
        <f>348*5</f>
        <v>1740</v>
      </c>
      <c r="Q234" s="120">
        <f>348*5</f>
        <v>1740</v>
      </c>
      <c r="R234" s="120">
        <f>348*5</f>
        <v>1740</v>
      </c>
      <c r="S234" s="120"/>
      <c r="T234" s="120"/>
      <c r="U234" s="120"/>
      <c r="V234" s="120"/>
      <c r="W234" s="120"/>
      <c r="X234" s="120"/>
      <c r="Y234" s="359"/>
      <c r="Z234" s="2">
        <f>MAX(Planif[[#This Row],[Janv planifié]:[Decembre planifié]])</f>
        <v>1740</v>
      </c>
      <c r="AA234" s="364"/>
      <c r="AB234" s="189" t="str">
        <f t="shared" si="87"/>
        <v>MG23212</v>
      </c>
      <c r="AC234" s="1" t="str">
        <f t="shared" si="125"/>
        <v>Vatovavy FitovinanyVohipenoSavana</v>
      </c>
      <c r="AD234" s="45" t="str">
        <f t="shared" si="126"/>
        <v>MG23212052</v>
      </c>
      <c r="AE234" s="1" t="str">
        <f t="shared" si="127"/>
        <v>MG23212052PAM</v>
      </c>
      <c r="AF234" s="1"/>
      <c r="AG234" s="8">
        <f t="shared" si="88"/>
        <v>1740</v>
      </c>
      <c r="AH234" s="8">
        <f t="shared" si="89"/>
        <v>1740</v>
      </c>
      <c r="AI234" s="358">
        <f t="shared" si="90"/>
        <v>4200</v>
      </c>
    </row>
    <row r="235" spans="1:35" x14ac:dyDescent="0.35">
      <c r="A235" s="356">
        <f t="shared" si="91"/>
        <v>233</v>
      </c>
      <c r="B235" s="325" t="s">
        <v>530</v>
      </c>
      <c r="C235" s="325" t="s">
        <v>601</v>
      </c>
      <c r="D235" s="325" t="s">
        <v>605</v>
      </c>
      <c r="E235" s="72" t="str">
        <f t="shared" si="128"/>
        <v/>
      </c>
      <c r="F235" s="71">
        <f t="shared" si="129"/>
        <v>11925</v>
      </c>
      <c r="G235" s="325" t="s">
        <v>442</v>
      </c>
      <c r="H235" s="325"/>
      <c r="I235" s="325" t="s">
        <v>443</v>
      </c>
      <c r="J235" s="325" t="s">
        <v>533</v>
      </c>
      <c r="K235" s="326"/>
      <c r="L235" s="1" t="s">
        <v>535</v>
      </c>
      <c r="M235" s="1"/>
      <c r="N235" s="120"/>
      <c r="O235" s="120"/>
      <c r="P235" s="120">
        <f>954*5</f>
        <v>4770</v>
      </c>
      <c r="Q235" s="120">
        <f>954*5</f>
        <v>4770</v>
      </c>
      <c r="R235" s="120">
        <f>954*5</f>
        <v>4770</v>
      </c>
      <c r="S235" s="120"/>
      <c r="T235" s="120"/>
      <c r="U235" s="120"/>
      <c r="V235" s="120"/>
      <c r="W235" s="120"/>
      <c r="X235" s="120"/>
      <c r="Y235" s="359"/>
      <c r="Z235" s="2">
        <f>MAX(Planif[[#This Row],[Janv planifié]:[Decembre planifié]])</f>
        <v>4770</v>
      </c>
      <c r="AA235" s="364"/>
      <c r="AB235" s="189" t="str">
        <f t="shared" si="87"/>
        <v>MG23212</v>
      </c>
      <c r="AC235" s="1" t="str">
        <f t="shared" si="125"/>
        <v>Vatovavy FitovinanyVohipenoVohitrindry</v>
      </c>
      <c r="AD235" s="45" t="str">
        <f t="shared" si="126"/>
        <v>MG23212031</v>
      </c>
      <c r="AE235" s="1" t="str">
        <f t="shared" si="127"/>
        <v>MG23212031PAM</v>
      </c>
      <c r="AF235" s="1"/>
      <c r="AG235" s="8">
        <f t="shared" si="88"/>
        <v>4770</v>
      </c>
      <c r="AH235" s="8">
        <f t="shared" si="89"/>
        <v>4770</v>
      </c>
      <c r="AI235" s="358">
        <f t="shared" si="90"/>
        <v>4200</v>
      </c>
    </row>
    <row r="236" spans="1:35" x14ac:dyDescent="0.35">
      <c r="A236" s="356">
        <f t="shared" si="91"/>
        <v>234</v>
      </c>
      <c r="B236" s="325" t="s">
        <v>530</v>
      </c>
      <c r="C236" s="325" t="s">
        <v>601</v>
      </c>
      <c r="D236" s="325" t="s">
        <v>606</v>
      </c>
      <c r="E236" s="72" t="str">
        <f t="shared" si="128"/>
        <v/>
      </c>
      <c r="F236" s="71">
        <f t="shared" si="129"/>
        <v>1630</v>
      </c>
      <c r="G236" s="325" t="s">
        <v>442</v>
      </c>
      <c r="H236" s="325"/>
      <c r="I236" s="325" t="s">
        <v>443</v>
      </c>
      <c r="J236" s="325" t="s">
        <v>533</v>
      </c>
      <c r="K236" s="326"/>
      <c r="L236" s="1" t="s">
        <v>535</v>
      </c>
      <c r="M236" s="1"/>
      <c r="N236" s="120"/>
      <c r="O236" s="120"/>
      <c r="P236" s="120">
        <f>310*5</f>
        <v>1550</v>
      </c>
      <c r="Q236" s="120">
        <f>310*5</f>
        <v>1550</v>
      </c>
      <c r="R236" s="120">
        <f>310*5</f>
        <v>1550</v>
      </c>
      <c r="S236" s="120"/>
      <c r="T236" s="120"/>
      <c r="U236" s="120"/>
      <c r="V236" s="120"/>
      <c r="W236" s="120"/>
      <c r="X236" s="120"/>
      <c r="Y236" s="359"/>
      <c r="Z236" s="2">
        <f>MAX(Planif[[#This Row],[Janv planifié]:[Decembre planifié]])</f>
        <v>1550</v>
      </c>
      <c r="AA236" s="364"/>
      <c r="AB236" s="189" t="str">
        <f t="shared" si="87"/>
        <v>MG23212</v>
      </c>
      <c r="AC236" s="1" t="str">
        <f t="shared" si="125"/>
        <v>Vatovavy FitovinanyVohipenoOnjatsy</v>
      </c>
      <c r="AD236" s="45" t="str">
        <f t="shared" si="126"/>
        <v>MG23212171</v>
      </c>
      <c r="AE236" s="1" t="str">
        <f t="shared" si="127"/>
        <v>MG23212171PAM</v>
      </c>
      <c r="AF236" s="1"/>
      <c r="AG236" s="8">
        <f t="shared" si="88"/>
        <v>1550</v>
      </c>
      <c r="AH236" s="8">
        <f t="shared" si="89"/>
        <v>1550</v>
      </c>
      <c r="AI236" s="358">
        <f t="shared" si="90"/>
        <v>4200</v>
      </c>
    </row>
    <row r="237" spans="1:35" x14ac:dyDescent="0.35">
      <c r="A237" s="356">
        <f t="shared" si="91"/>
        <v>235</v>
      </c>
      <c r="B237" s="325" t="s">
        <v>530</v>
      </c>
      <c r="C237" s="325" t="s">
        <v>607</v>
      </c>
      <c r="D237" s="325" t="s">
        <v>608</v>
      </c>
      <c r="E237" s="72" t="str">
        <f t="shared" si="128"/>
        <v/>
      </c>
      <c r="F237" s="71">
        <f t="shared" si="129"/>
        <v>8008.5635504931215</v>
      </c>
      <c r="G237" s="325" t="s">
        <v>442</v>
      </c>
      <c r="H237" s="325"/>
      <c r="I237" s="325" t="s">
        <v>449</v>
      </c>
      <c r="J237" s="325" t="s">
        <v>533</v>
      </c>
      <c r="K237" s="326"/>
      <c r="L237" s="1" t="s">
        <v>535</v>
      </c>
      <c r="M237" s="1"/>
      <c r="N237" s="120"/>
      <c r="O237" s="120"/>
      <c r="P237" s="120">
        <f>801*5</f>
        <v>4005</v>
      </c>
      <c r="Q237" s="120">
        <f>801*5</f>
        <v>4005</v>
      </c>
      <c r="R237" s="120">
        <f>801*5</f>
        <v>4005</v>
      </c>
      <c r="S237" s="120"/>
      <c r="T237" s="120"/>
      <c r="U237" s="120"/>
      <c r="V237" s="120"/>
      <c r="W237" s="120"/>
      <c r="X237" s="120"/>
      <c r="Y237" s="359"/>
      <c r="Z237" s="2">
        <f>MAX(Planif[[#This Row],[Janv planifié]:[Decembre planifié]])</f>
        <v>4005</v>
      </c>
      <c r="AA237" s="364"/>
      <c r="AB237" s="189" t="str">
        <f t="shared" si="87"/>
        <v>MG23211</v>
      </c>
      <c r="AC237" s="1" t="str">
        <f t="shared" si="125"/>
        <v>Vatovavy FitovinanyIkongoTanakambana</v>
      </c>
      <c r="AD237" s="45" t="str">
        <f t="shared" si="126"/>
        <v>MG23211072</v>
      </c>
      <c r="AE237" s="1" t="str">
        <f t="shared" si="127"/>
        <v>MG23211072PAM</v>
      </c>
      <c r="AF237" s="1"/>
      <c r="AG237" s="8">
        <f t="shared" si="88"/>
        <v>4005</v>
      </c>
      <c r="AH237" s="8">
        <f t="shared" si="89"/>
        <v>4005</v>
      </c>
      <c r="AI237" s="358">
        <f t="shared" si="90"/>
        <v>4200</v>
      </c>
    </row>
    <row r="238" spans="1:35" x14ac:dyDescent="0.35">
      <c r="A238" s="356">
        <f t="shared" si="91"/>
        <v>236</v>
      </c>
      <c r="B238" s="325" t="s">
        <v>530</v>
      </c>
      <c r="C238" s="325" t="s">
        <v>607</v>
      </c>
      <c r="D238" s="325" t="s">
        <v>609</v>
      </c>
      <c r="E238" s="72" t="str">
        <f t="shared" si="128"/>
        <v/>
      </c>
      <c r="F238" s="71">
        <f t="shared" si="129"/>
        <v>9665.0821917808244</v>
      </c>
      <c r="G238" s="325" t="s">
        <v>442</v>
      </c>
      <c r="H238" s="325"/>
      <c r="I238" s="325" t="s">
        <v>449</v>
      </c>
      <c r="J238" s="325" t="s">
        <v>533</v>
      </c>
      <c r="K238" s="326"/>
      <c r="L238" s="1" t="s">
        <v>535</v>
      </c>
      <c r="M238" s="1"/>
      <c r="N238" s="120"/>
      <c r="O238" s="120"/>
      <c r="P238" s="120">
        <f>967*5</f>
        <v>4835</v>
      </c>
      <c r="Q238" s="120">
        <f>967*5</f>
        <v>4835</v>
      </c>
      <c r="R238" s="120">
        <f>967*5</f>
        <v>4835</v>
      </c>
      <c r="S238" s="120"/>
      <c r="T238" s="120"/>
      <c r="U238" s="120"/>
      <c r="V238" s="120"/>
      <c r="W238" s="120"/>
      <c r="X238" s="120"/>
      <c r="Y238" s="359"/>
      <c r="Z238" s="2">
        <f>MAX(Planif[[#This Row],[Janv planifié]:[Decembre planifié]])</f>
        <v>4835</v>
      </c>
      <c r="AA238" s="364"/>
      <c r="AB238" s="189" t="str">
        <f t="shared" si="87"/>
        <v>MG23211</v>
      </c>
      <c r="AC238" s="1" t="str">
        <f t="shared" si="125"/>
        <v>Vatovavy FitovinanyIkongoSahalanona</v>
      </c>
      <c r="AD238" s="45" t="str">
        <f t="shared" si="126"/>
        <v>MG23211073</v>
      </c>
      <c r="AE238" s="1" t="str">
        <f t="shared" si="127"/>
        <v>MG23211073PAM</v>
      </c>
      <c r="AF238" s="1"/>
      <c r="AG238" s="8">
        <f t="shared" si="88"/>
        <v>4835</v>
      </c>
      <c r="AH238" s="8">
        <f t="shared" si="89"/>
        <v>4835</v>
      </c>
      <c r="AI238" s="358">
        <f t="shared" si="90"/>
        <v>4200</v>
      </c>
    </row>
    <row r="239" spans="1:35" x14ac:dyDescent="0.35">
      <c r="A239" s="356">
        <f t="shared" si="91"/>
        <v>237</v>
      </c>
      <c r="B239" s="325" t="s">
        <v>530</v>
      </c>
      <c r="C239" s="325" t="s">
        <v>607</v>
      </c>
      <c r="D239" s="325" t="s">
        <v>610</v>
      </c>
      <c r="E239" s="72" t="str">
        <f t="shared" si="128"/>
        <v/>
      </c>
      <c r="F239" s="71">
        <f t="shared" si="129"/>
        <v>17982.454899777284</v>
      </c>
      <c r="G239" s="325" t="s">
        <v>442</v>
      </c>
      <c r="H239" s="325"/>
      <c r="I239" s="325" t="s">
        <v>449</v>
      </c>
      <c r="J239" s="325" t="s">
        <v>533</v>
      </c>
      <c r="K239" s="326"/>
      <c r="L239" s="1" t="s">
        <v>535</v>
      </c>
      <c r="M239" s="1"/>
      <c r="N239" s="120"/>
      <c r="O239" s="120"/>
      <c r="P239" s="120">
        <f>1798*5</f>
        <v>8990</v>
      </c>
      <c r="Q239" s="120">
        <f>1798*5</f>
        <v>8990</v>
      </c>
      <c r="R239" s="120">
        <f>1798*5</f>
        <v>8990</v>
      </c>
      <c r="S239" s="120"/>
      <c r="T239" s="120"/>
      <c r="U239" s="120"/>
      <c r="V239" s="120"/>
      <c r="W239" s="120"/>
      <c r="X239" s="120"/>
      <c r="Y239" s="359"/>
      <c r="Z239" s="2">
        <f>MAX(Planif[[#This Row],[Janv planifié]:[Decembre planifié]])</f>
        <v>8990</v>
      </c>
      <c r="AA239" s="364"/>
      <c r="AB239" s="189" t="str">
        <f t="shared" si="87"/>
        <v>MG23211</v>
      </c>
      <c r="AC239" s="1" t="str">
        <f t="shared" si="125"/>
        <v>Vatovavy FitovinanyIkongoIfanirea</v>
      </c>
      <c r="AD239" s="45" t="str">
        <f t="shared" si="126"/>
        <v>MG23211071</v>
      </c>
      <c r="AE239" s="1" t="str">
        <f t="shared" si="127"/>
        <v>MG23211071PAM</v>
      </c>
      <c r="AF239" s="1"/>
      <c r="AG239" s="8">
        <f t="shared" si="88"/>
        <v>8990</v>
      </c>
      <c r="AH239" s="8">
        <f t="shared" si="89"/>
        <v>8990</v>
      </c>
      <c r="AI239" s="358">
        <f t="shared" si="90"/>
        <v>4200</v>
      </c>
    </row>
    <row r="240" spans="1:35" x14ac:dyDescent="0.35">
      <c r="A240" s="356">
        <f t="shared" si="91"/>
        <v>238</v>
      </c>
      <c r="B240" s="325" t="s">
        <v>530</v>
      </c>
      <c r="C240" s="325" t="s">
        <v>607</v>
      </c>
      <c r="D240" s="325" t="s">
        <v>611</v>
      </c>
      <c r="E240" s="72" t="str">
        <f t="shared" si="128"/>
        <v/>
      </c>
      <c r="F240" s="71">
        <f t="shared" si="129"/>
        <v>17624.44612762734</v>
      </c>
      <c r="G240" s="325" t="s">
        <v>442</v>
      </c>
      <c r="H240" s="325"/>
      <c r="I240" s="325" t="s">
        <v>449</v>
      </c>
      <c r="J240" s="325" t="s">
        <v>533</v>
      </c>
      <c r="K240" s="326"/>
      <c r="L240" s="1" t="s">
        <v>535</v>
      </c>
      <c r="M240" s="1"/>
      <c r="N240" s="120"/>
      <c r="O240" s="120"/>
      <c r="P240" s="120">
        <f>1762*5</f>
        <v>8810</v>
      </c>
      <c r="Q240" s="120">
        <f>1762*5</f>
        <v>8810</v>
      </c>
      <c r="R240" s="120">
        <f>1762*5</f>
        <v>8810</v>
      </c>
      <c r="S240" s="120"/>
      <c r="T240" s="120"/>
      <c r="U240" s="120"/>
      <c r="V240" s="120"/>
      <c r="W240" s="120"/>
      <c r="X240" s="120"/>
      <c r="Y240" s="359"/>
      <c r="Z240" s="2">
        <f>MAX(Planif[[#This Row],[Janv planifié]:[Decembre planifié]])</f>
        <v>8810</v>
      </c>
      <c r="AA240" s="364"/>
      <c r="AB240" s="189" t="str">
        <f t="shared" si="87"/>
        <v>MG23211</v>
      </c>
      <c r="AC240" s="1" t="str">
        <f t="shared" si="125"/>
        <v>Vatovavy FitovinanyIkongoAntodinga</v>
      </c>
      <c r="AD240" s="45" t="str">
        <f t="shared" si="126"/>
        <v>MG23211112</v>
      </c>
      <c r="AE240" s="1" t="str">
        <f t="shared" si="127"/>
        <v>MG23211112PAM</v>
      </c>
      <c r="AF240" s="1"/>
      <c r="AG240" s="8">
        <f t="shared" si="88"/>
        <v>8810</v>
      </c>
      <c r="AH240" s="8">
        <f t="shared" si="89"/>
        <v>8810</v>
      </c>
      <c r="AI240" s="358">
        <f t="shared" si="90"/>
        <v>4200</v>
      </c>
    </row>
    <row r="241" spans="1:35" x14ac:dyDescent="0.35">
      <c r="A241" s="356">
        <f t="shared" si="91"/>
        <v>239</v>
      </c>
      <c r="B241" s="325" t="s">
        <v>530</v>
      </c>
      <c r="C241" s="325" t="s">
        <v>607</v>
      </c>
      <c r="D241" s="325" t="s">
        <v>612</v>
      </c>
      <c r="E241" s="72" t="str">
        <f t="shared" si="128"/>
        <v/>
      </c>
      <c r="F241" s="71">
        <f t="shared" si="129"/>
        <v>10495.335524223474</v>
      </c>
      <c r="G241" s="325" t="s">
        <v>442</v>
      </c>
      <c r="H241" s="325"/>
      <c r="I241" s="325" t="s">
        <v>449</v>
      </c>
      <c r="J241" s="325" t="s">
        <v>533</v>
      </c>
      <c r="K241" s="326"/>
      <c r="L241" s="1" t="s">
        <v>535</v>
      </c>
      <c r="M241" s="1"/>
      <c r="N241" s="120"/>
      <c r="O241" s="120"/>
      <c r="P241" s="120">
        <f>1050*5</f>
        <v>5250</v>
      </c>
      <c r="Q241" s="120">
        <f>1050*5</f>
        <v>5250</v>
      </c>
      <c r="R241" s="120">
        <f>1050*5</f>
        <v>5250</v>
      </c>
      <c r="S241" s="120"/>
      <c r="T241" s="120"/>
      <c r="U241" s="120"/>
      <c r="V241" s="120"/>
      <c r="W241" s="120"/>
      <c r="X241" s="120"/>
      <c r="Y241" s="359"/>
      <c r="Z241" s="2">
        <f>MAX(Planif[[#This Row],[Janv planifié]:[Decembre planifié]])</f>
        <v>5250</v>
      </c>
      <c r="AA241" s="364"/>
      <c r="AB241" s="189" t="str">
        <f t="shared" si="87"/>
        <v>MG23211</v>
      </c>
      <c r="AC241" s="1" t="str">
        <f t="shared" si="125"/>
        <v>Vatovavy FitovinanyIkongoAnkarimbelo</v>
      </c>
      <c r="AD241" s="45" t="str">
        <f t="shared" si="126"/>
        <v>MG23211111</v>
      </c>
      <c r="AE241" s="1" t="str">
        <f t="shared" si="127"/>
        <v>MG23211111PAM</v>
      </c>
      <c r="AF241" s="1"/>
      <c r="AG241" s="8">
        <f t="shared" si="88"/>
        <v>5250</v>
      </c>
      <c r="AH241" s="8">
        <f t="shared" si="89"/>
        <v>5250</v>
      </c>
      <c r="AI241" s="358">
        <f t="shared" si="90"/>
        <v>4200</v>
      </c>
    </row>
    <row r="242" spans="1:35" x14ac:dyDescent="0.35">
      <c r="A242" s="356">
        <f t="shared" si="91"/>
        <v>240</v>
      </c>
      <c r="B242" s="325" t="s">
        <v>530</v>
      </c>
      <c r="C242" s="325" t="s">
        <v>607</v>
      </c>
      <c r="D242" s="325" t="s">
        <v>613</v>
      </c>
      <c r="E242" s="72" t="str">
        <f t="shared" si="128"/>
        <v/>
      </c>
      <c r="F242" s="71">
        <f t="shared" si="129"/>
        <v>17842.947696527648</v>
      </c>
      <c r="G242" s="325" t="s">
        <v>442</v>
      </c>
      <c r="H242" s="325"/>
      <c r="I242" s="325" t="s">
        <v>449</v>
      </c>
      <c r="J242" s="325" t="s">
        <v>533</v>
      </c>
      <c r="K242" s="326"/>
      <c r="L242" s="1" t="s">
        <v>535</v>
      </c>
      <c r="M242" s="1"/>
      <c r="N242" s="120"/>
      <c r="O242" s="120"/>
      <c r="P242" s="120">
        <f>1784*5</f>
        <v>8920</v>
      </c>
      <c r="Q242" s="120">
        <f>1784*5</f>
        <v>8920</v>
      </c>
      <c r="R242" s="120">
        <f>1784*5</f>
        <v>8920</v>
      </c>
      <c r="S242" s="120"/>
      <c r="T242" s="120"/>
      <c r="U242" s="120"/>
      <c r="V242" s="120"/>
      <c r="W242" s="120"/>
      <c r="X242" s="120"/>
      <c r="Y242" s="359"/>
      <c r="Z242" s="2">
        <f>MAX(Planif[[#This Row],[Janv planifié]:[Decembre planifié]])</f>
        <v>8920</v>
      </c>
      <c r="AA242" s="364"/>
      <c r="AB242" s="189" t="str">
        <f t="shared" si="87"/>
        <v>MG23211</v>
      </c>
      <c r="AC242" s="1" t="str">
        <f t="shared" si="125"/>
        <v>Vatovavy FitovinanyIkongoKalafotsy</v>
      </c>
      <c r="AD242" s="45" t="str">
        <f t="shared" si="126"/>
        <v>MG23211113</v>
      </c>
      <c r="AE242" s="1" t="str">
        <f t="shared" si="127"/>
        <v>MG23211113PAM</v>
      </c>
      <c r="AF242" s="1"/>
      <c r="AG242" s="8">
        <f t="shared" si="88"/>
        <v>8920</v>
      </c>
      <c r="AH242" s="8">
        <f t="shared" si="89"/>
        <v>8920</v>
      </c>
      <c r="AI242" s="358">
        <f t="shared" si="90"/>
        <v>4200</v>
      </c>
    </row>
    <row r="243" spans="1:35" x14ac:dyDescent="0.35">
      <c r="A243" s="356">
        <f t="shared" si="91"/>
        <v>241</v>
      </c>
      <c r="B243" s="325" t="s">
        <v>530</v>
      </c>
      <c r="C243" s="325" t="s">
        <v>601</v>
      </c>
      <c r="D243" s="325" t="s">
        <v>614</v>
      </c>
      <c r="E243" s="72" t="str">
        <f t="shared" si="128"/>
        <v/>
      </c>
      <c r="F243" s="71">
        <v>6391.1590671771664</v>
      </c>
      <c r="G243" s="325"/>
      <c r="H243" s="325"/>
      <c r="I243" s="325"/>
      <c r="J243" s="325" t="s">
        <v>533</v>
      </c>
      <c r="K243" s="326"/>
      <c r="L243" s="1" t="s">
        <v>535</v>
      </c>
      <c r="M243" s="1"/>
      <c r="N243" s="120"/>
      <c r="O243" s="120"/>
      <c r="P243" s="120"/>
      <c r="Q243" s="308"/>
      <c r="R243" s="120"/>
      <c r="S243" s="120"/>
      <c r="T243" s="120"/>
      <c r="U243" s="120"/>
      <c r="V243" s="120"/>
      <c r="W243" s="120"/>
      <c r="X243" s="120"/>
      <c r="Y243" s="359"/>
      <c r="Z243" s="2">
        <f>MAX(Planif[[#This Row],[Janv planifié]:[Decembre planifié]])</f>
        <v>0</v>
      </c>
      <c r="AA243" s="364"/>
      <c r="AB243" s="189" t="str">
        <f t="shared" si="87"/>
        <v>MG23212</v>
      </c>
      <c r="AC243" s="1" t="str">
        <f t="shared" si="125"/>
        <v>Vatovavy FitovinanyVohipenoAnkarimbary</v>
      </c>
      <c r="AD243" s="45" t="str">
        <f t="shared" si="126"/>
        <v>MG23212090</v>
      </c>
      <c r="AE243" s="1" t="str">
        <f t="shared" si="127"/>
        <v>MG23212090autreong</v>
      </c>
      <c r="AF243" s="1"/>
      <c r="AG243" s="8">
        <f t="shared" si="88"/>
        <v>0</v>
      </c>
      <c r="AH243" s="8">
        <f t="shared" si="89"/>
        <v>0</v>
      </c>
      <c r="AI243" s="358">
        <f t="shared" si="90"/>
        <v>4200</v>
      </c>
    </row>
    <row r="244" spans="1:35" x14ac:dyDescent="0.35">
      <c r="A244" s="356">
        <f t="shared" si="91"/>
        <v>242</v>
      </c>
      <c r="B244" s="325" t="s">
        <v>530</v>
      </c>
      <c r="C244" s="325" t="s">
        <v>601</v>
      </c>
      <c r="D244" s="325" t="s">
        <v>615</v>
      </c>
      <c r="E244" s="72" t="str">
        <f t="shared" si="128"/>
        <v/>
      </c>
      <c r="F244" s="71">
        <v>7681.6928312816799</v>
      </c>
      <c r="G244" s="325"/>
      <c r="H244" s="325"/>
      <c r="I244" s="325"/>
      <c r="J244" s="325" t="s">
        <v>533</v>
      </c>
      <c r="K244" s="326"/>
      <c r="L244" s="1" t="s">
        <v>535</v>
      </c>
      <c r="M244" s="1"/>
      <c r="N244" s="120"/>
      <c r="O244" s="120"/>
      <c r="P244" s="120"/>
      <c r="Q244" s="308"/>
      <c r="R244" s="120"/>
      <c r="S244" s="120"/>
      <c r="T244" s="120"/>
      <c r="U244" s="120"/>
      <c r="V244" s="120"/>
      <c r="W244" s="120"/>
      <c r="X244" s="120"/>
      <c r="Y244" s="359"/>
      <c r="Z244" s="2">
        <f>MAX(Planif[[#This Row],[Janv planifié]:[Decembre planifié]])</f>
        <v>0</v>
      </c>
      <c r="AA244" s="364"/>
      <c r="AB244" s="189" t="str">
        <f t="shared" si="87"/>
        <v>MG23212</v>
      </c>
      <c r="AC244" s="1" t="str">
        <f t="shared" si="125"/>
        <v>Vatovavy FitovinanyVohipenoIfatsy</v>
      </c>
      <c r="AD244" s="45" t="str">
        <f t="shared" si="126"/>
        <v>MG23212211</v>
      </c>
      <c r="AE244" s="1" t="str">
        <f t="shared" si="127"/>
        <v>MG23212211autreong</v>
      </c>
      <c r="AF244" s="1"/>
      <c r="AG244" s="8">
        <f t="shared" si="88"/>
        <v>0</v>
      </c>
      <c r="AH244" s="8">
        <f t="shared" si="89"/>
        <v>0</v>
      </c>
      <c r="AI244" s="358">
        <f t="shared" si="90"/>
        <v>4200</v>
      </c>
    </row>
    <row r="245" spans="1:35" x14ac:dyDescent="0.35">
      <c r="A245" s="356">
        <f t="shared" si="91"/>
        <v>243</v>
      </c>
      <c r="B245" s="325" t="s">
        <v>530</v>
      </c>
      <c r="C245" s="325" t="s">
        <v>601</v>
      </c>
      <c r="D245" s="325" t="s">
        <v>616</v>
      </c>
      <c r="E245" s="72" t="str">
        <f t="shared" si="128"/>
        <v/>
      </c>
      <c r="F245" s="71">
        <v>12830.520634645398</v>
      </c>
      <c r="G245" s="325"/>
      <c r="H245" s="325"/>
      <c r="I245" s="325"/>
      <c r="J245" s="325" t="s">
        <v>533</v>
      </c>
      <c r="K245" s="326"/>
      <c r="L245" s="1" t="s">
        <v>535</v>
      </c>
      <c r="M245" s="1"/>
      <c r="N245" s="120"/>
      <c r="O245" s="120"/>
      <c r="P245" s="120"/>
      <c r="Q245" s="308"/>
      <c r="R245" s="120"/>
      <c r="S245" s="120"/>
      <c r="T245" s="120"/>
      <c r="U245" s="120"/>
      <c r="V245" s="120"/>
      <c r="W245" s="120"/>
      <c r="X245" s="120"/>
      <c r="Y245" s="359"/>
      <c r="Z245" s="2">
        <f>MAX(Planif[[#This Row],[Janv planifié]:[Decembre planifié]])</f>
        <v>0</v>
      </c>
      <c r="AA245" s="364"/>
      <c r="AB245" s="189" t="str">
        <f t="shared" si="87"/>
        <v>MG23212</v>
      </c>
      <c r="AC245" s="1" t="str">
        <f t="shared" si="125"/>
        <v>Vatovavy FitovinanyVohipenoIlakatra</v>
      </c>
      <c r="AD245" s="45" t="str">
        <f t="shared" si="126"/>
        <v>MG23212230</v>
      </c>
      <c r="AE245" s="1" t="str">
        <f t="shared" si="127"/>
        <v>MG23212230autreong</v>
      </c>
      <c r="AF245" s="1"/>
      <c r="AG245" s="8">
        <f t="shared" si="88"/>
        <v>0</v>
      </c>
      <c r="AH245" s="8">
        <f t="shared" si="89"/>
        <v>0</v>
      </c>
      <c r="AI245" s="358">
        <f t="shared" si="90"/>
        <v>4200</v>
      </c>
    </row>
    <row r="246" spans="1:35" x14ac:dyDescent="0.35">
      <c r="A246" s="356">
        <f t="shared" si="91"/>
        <v>244</v>
      </c>
      <c r="B246" s="325" t="s">
        <v>530</v>
      </c>
      <c r="C246" s="325" t="s">
        <v>601</v>
      </c>
      <c r="D246" s="325" t="s">
        <v>617</v>
      </c>
      <c r="E246" s="72" t="str">
        <f t="shared" si="128"/>
        <v/>
      </c>
      <c r="F246" s="71">
        <v>6929.6676834162799</v>
      </c>
      <c r="G246" s="325"/>
      <c r="H246" s="325"/>
      <c r="I246" s="325"/>
      <c r="J246" s="325" t="s">
        <v>533</v>
      </c>
      <c r="K246" s="326"/>
      <c r="L246" s="1" t="s">
        <v>535</v>
      </c>
      <c r="M246" s="1"/>
      <c r="N246" s="120"/>
      <c r="O246" s="120"/>
      <c r="P246" s="120"/>
      <c r="Q246" s="308"/>
      <c r="R246" s="120"/>
      <c r="S246" s="120"/>
      <c r="T246" s="120"/>
      <c r="U246" s="120"/>
      <c r="V246" s="120"/>
      <c r="W246" s="120"/>
      <c r="X246" s="120"/>
      <c r="Y246" s="359"/>
      <c r="Z246" s="2">
        <f>MAX(Planif[[#This Row],[Janv planifié]:[Decembre planifié]])</f>
        <v>0</v>
      </c>
      <c r="AA246" s="364"/>
      <c r="AB246" s="189" t="str">
        <f t="shared" si="87"/>
        <v>MG23212</v>
      </c>
      <c r="AC246" s="1" t="str">
        <f t="shared" si="125"/>
        <v>Vatovavy FitovinanyVohipenoLanivo</v>
      </c>
      <c r="AD246" s="45" t="str">
        <f t="shared" si="126"/>
        <v>MG23212110</v>
      </c>
      <c r="AE246" s="1" t="str">
        <f t="shared" si="127"/>
        <v>MG23212110autreong</v>
      </c>
      <c r="AF246" s="1"/>
      <c r="AG246" s="8">
        <f t="shared" si="88"/>
        <v>0</v>
      </c>
      <c r="AH246" s="8">
        <f t="shared" si="89"/>
        <v>0</v>
      </c>
      <c r="AI246" s="358">
        <f t="shared" si="90"/>
        <v>4200</v>
      </c>
    </row>
    <row r="247" spans="1:35" x14ac:dyDescent="0.35">
      <c r="A247" s="356">
        <f t="shared" si="91"/>
        <v>245</v>
      </c>
      <c r="B247" s="325" t="s">
        <v>530</v>
      </c>
      <c r="C247" s="325" t="s">
        <v>601</v>
      </c>
      <c r="D247" s="325" t="s">
        <v>618</v>
      </c>
      <c r="E247" s="72" t="str">
        <f t="shared" si="128"/>
        <v/>
      </c>
      <c r="F247" s="71">
        <v>7103.188596491229</v>
      </c>
      <c r="G247" s="325"/>
      <c r="H247" s="325"/>
      <c r="I247" s="325"/>
      <c r="J247" s="325" t="s">
        <v>533</v>
      </c>
      <c r="K247" s="326"/>
      <c r="L247" s="1" t="s">
        <v>535</v>
      </c>
      <c r="M247" s="1"/>
      <c r="N247" s="120"/>
      <c r="O247" s="120"/>
      <c r="P247" s="120"/>
      <c r="Q247" s="308"/>
      <c r="R247" s="120"/>
      <c r="S247" s="120"/>
      <c r="T247" s="120"/>
      <c r="U247" s="120"/>
      <c r="V247" s="120"/>
      <c r="W247" s="120"/>
      <c r="X247" s="120"/>
      <c r="Y247" s="359"/>
      <c r="Z247" s="2">
        <f>MAX(Planif[[#This Row],[Janv planifié]:[Decembre planifié]])</f>
        <v>0</v>
      </c>
      <c r="AA247" s="364"/>
      <c r="AB247" s="189" t="str">
        <f t="shared" si="87"/>
        <v>MG23212</v>
      </c>
      <c r="AC247" s="1" t="str">
        <f t="shared" si="125"/>
        <v>Vatovavy FitovinanyVohipenoMahabo</v>
      </c>
      <c r="AD247" s="45" t="str">
        <f t="shared" si="126"/>
        <v>MG23212070</v>
      </c>
      <c r="AE247" s="1" t="str">
        <f t="shared" si="127"/>
        <v>MG23212070autreong</v>
      </c>
      <c r="AF247" s="1"/>
      <c r="AG247" s="8">
        <f t="shared" si="88"/>
        <v>0</v>
      </c>
      <c r="AH247" s="8">
        <f t="shared" si="89"/>
        <v>0</v>
      </c>
      <c r="AI247" s="358">
        <f t="shared" si="90"/>
        <v>4200</v>
      </c>
    </row>
    <row r="248" spans="1:35" x14ac:dyDescent="0.35">
      <c r="A248" s="356">
        <f t="shared" si="91"/>
        <v>246</v>
      </c>
      <c r="B248" s="325" t="s">
        <v>530</v>
      </c>
      <c r="C248" s="325" t="s">
        <v>601</v>
      </c>
      <c r="D248" s="325" t="s">
        <v>619</v>
      </c>
      <c r="E248" s="72" t="str">
        <f t="shared" si="128"/>
        <v/>
      </c>
      <c r="F248" s="71">
        <v>8412.6654324252831</v>
      </c>
      <c r="G248" s="325"/>
      <c r="H248" s="325"/>
      <c r="I248" s="325"/>
      <c r="J248" s="325" t="s">
        <v>533</v>
      </c>
      <c r="K248" s="326"/>
      <c r="L248" s="1" t="s">
        <v>535</v>
      </c>
      <c r="M248" s="1"/>
      <c r="N248" s="120"/>
      <c r="O248" s="120"/>
      <c r="P248" s="120"/>
      <c r="Q248" s="308"/>
      <c r="R248" s="120"/>
      <c r="S248" s="120"/>
      <c r="T248" s="120"/>
      <c r="U248" s="120"/>
      <c r="V248" s="120"/>
      <c r="W248" s="120"/>
      <c r="X248" s="120"/>
      <c r="Y248" s="359"/>
      <c r="Z248" s="2">
        <f>MAX(Planif[[#This Row],[Janv planifié]:[Decembre planifié]])</f>
        <v>0</v>
      </c>
      <c r="AA248" s="364"/>
      <c r="AB248" s="189" t="str">
        <f t="shared" si="87"/>
        <v>MG23212</v>
      </c>
      <c r="AC248" s="1" t="str">
        <f t="shared" si="125"/>
        <v>Vatovavy FitovinanyVohipenoVohindava</v>
      </c>
      <c r="AD248" s="45" t="str">
        <f t="shared" si="126"/>
        <v>MG23212032</v>
      </c>
      <c r="AE248" s="1" t="str">
        <f t="shared" si="127"/>
        <v>MG23212032autreong</v>
      </c>
      <c r="AF248" s="1"/>
      <c r="AG248" s="8">
        <f t="shared" si="88"/>
        <v>0</v>
      </c>
      <c r="AH248" s="8">
        <f t="shared" si="89"/>
        <v>0</v>
      </c>
      <c r="AI248" s="358">
        <f t="shared" si="90"/>
        <v>4200</v>
      </c>
    </row>
    <row r="249" spans="1:35" x14ac:dyDescent="0.35">
      <c r="A249" s="356">
        <f t="shared" si="91"/>
        <v>247</v>
      </c>
      <c r="B249" s="325" t="s">
        <v>530</v>
      </c>
      <c r="C249" s="325" t="s">
        <v>620</v>
      </c>
      <c r="D249" s="325" t="s">
        <v>621</v>
      </c>
      <c r="E249" s="72" t="str">
        <f t="shared" si="128"/>
        <v/>
      </c>
      <c r="F249" s="71">
        <f t="shared" ref="F249:F254" si="130">VLOOKUP(AD249,pop,7,FALSE)</f>
        <v>13335</v>
      </c>
      <c r="G249" s="325" t="s">
        <v>442</v>
      </c>
      <c r="H249" s="325"/>
      <c r="I249" s="325" t="s">
        <v>449</v>
      </c>
      <c r="J249" s="325" t="s">
        <v>533</v>
      </c>
      <c r="K249" s="326"/>
      <c r="L249" s="1" t="s">
        <v>535</v>
      </c>
      <c r="M249" s="1"/>
      <c r="N249" s="120"/>
      <c r="O249" s="120"/>
      <c r="P249" s="120">
        <f>800*5</f>
        <v>4000</v>
      </c>
      <c r="Q249" s="120">
        <f>800*5</f>
        <v>4000</v>
      </c>
      <c r="R249" s="120">
        <f>800*5</f>
        <v>4000</v>
      </c>
      <c r="S249" s="120"/>
      <c r="T249" s="120"/>
      <c r="U249" s="120"/>
      <c r="V249" s="120"/>
      <c r="W249" s="120"/>
      <c r="X249" s="120"/>
      <c r="Y249" s="359"/>
      <c r="Z249" s="2">
        <f>MAX(Planif[[#This Row],[Janv planifié]:[Decembre planifié]])</f>
        <v>4000</v>
      </c>
      <c r="AA249" s="364"/>
      <c r="AB249" s="189" t="str">
        <f t="shared" si="87"/>
        <v>MG23210</v>
      </c>
      <c r="AC249" s="1" t="str">
        <f t="shared" si="125"/>
        <v>Vatovavy FitovinanyManakara AtsimoLokomby</v>
      </c>
      <c r="AD249" s="45" t="str">
        <f t="shared" si="126"/>
        <v>MG23210211</v>
      </c>
      <c r="AE249" s="1" t="str">
        <f t="shared" si="127"/>
        <v>MG23210211PAM</v>
      </c>
      <c r="AF249" s="1"/>
      <c r="AG249" s="8">
        <f t="shared" si="88"/>
        <v>4000</v>
      </c>
      <c r="AH249" s="8">
        <f t="shared" si="89"/>
        <v>4000</v>
      </c>
      <c r="AI249" s="358">
        <f t="shared" si="90"/>
        <v>4200</v>
      </c>
    </row>
    <row r="250" spans="1:35" x14ac:dyDescent="0.35">
      <c r="A250" s="356">
        <f t="shared" si="91"/>
        <v>248</v>
      </c>
      <c r="B250" s="325" t="s">
        <v>530</v>
      </c>
      <c r="C250" s="325" t="s">
        <v>620</v>
      </c>
      <c r="D250" s="325" t="s">
        <v>622</v>
      </c>
      <c r="E250" s="72" t="str">
        <f t="shared" si="128"/>
        <v/>
      </c>
      <c r="F250" s="71">
        <f t="shared" si="130"/>
        <v>9060</v>
      </c>
      <c r="G250" s="325" t="s">
        <v>442</v>
      </c>
      <c r="H250" s="325"/>
      <c r="I250" s="325" t="s">
        <v>449</v>
      </c>
      <c r="J250" s="325" t="s">
        <v>533</v>
      </c>
      <c r="K250" s="326"/>
      <c r="L250" s="1" t="s">
        <v>535</v>
      </c>
      <c r="M250" s="1"/>
      <c r="N250" s="120"/>
      <c r="O250" s="120"/>
      <c r="P250" s="120">
        <f>544*5</f>
        <v>2720</v>
      </c>
      <c r="Q250" s="120">
        <f>544*5</f>
        <v>2720</v>
      </c>
      <c r="R250" s="120">
        <f>544*5</f>
        <v>2720</v>
      </c>
      <c r="S250" s="120"/>
      <c r="T250" s="120"/>
      <c r="U250" s="120"/>
      <c r="V250" s="120"/>
      <c r="W250" s="120"/>
      <c r="X250" s="120"/>
      <c r="Y250" s="359"/>
      <c r="Z250" s="2">
        <f>MAX(Planif[[#This Row],[Janv planifié]:[Decembre planifié]])</f>
        <v>2720</v>
      </c>
      <c r="AA250" s="364"/>
      <c r="AB250" s="189" t="str">
        <f t="shared" si="87"/>
        <v>MG23210</v>
      </c>
      <c r="AC250" s="1" t="str">
        <f t="shared" si="125"/>
        <v>Vatovavy FitovinanyManakara AtsimoAmpasimanjeva</v>
      </c>
      <c r="AD250" s="45" t="str">
        <f t="shared" si="126"/>
        <v>MG23210311</v>
      </c>
      <c r="AE250" s="1" t="str">
        <f t="shared" si="127"/>
        <v>MG23210311PAM</v>
      </c>
      <c r="AF250" s="1"/>
      <c r="AG250" s="8">
        <f t="shared" si="88"/>
        <v>2720</v>
      </c>
      <c r="AH250" s="8">
        <f t="shared" si="89"/>
        <v>2720</v>
      </c>
      <c r="AI250" s="358">
        <f t="shared" si="90"/>
        <v>4200</v>
      </c>
    </row>
    <row r="251" spans="1:35" x14ac:dyDescent="0.35">
      <c r="A251" s="356">
        <f t="shared" si="91"/>
        <v>249</v>
      </c>
      <c r="B251" s="325" t="s">
        <v>530</v>
      </c>
      <c r="C251" s="325" t="s">
        <v>620</v>
      </c>
      <c r="D251" s="325" t="s">
        <v>623</v>
      </c>
      <c r="E251" s="72" t="str">
        <f t="shared" si="128"/>
        <v/>
      </c>
      <c r="F251" s="71">
        <f t="shared" si="130"/>
        <v>6445</v>
      </c>
      <c r="G251" s="325" t="s">
        <v>442</v>
      </c>
      <c r="H251" s="325"/>
      <c r="I251" s="325" t="s">
        <v>449</v>
      </c>
      <c r="J251" s="325" t="s">
        <v>533</v>
      </c>
      <c r="K251" s="326"/>
      <c r="L251" s="1" t="s">
        <v>535</v>
      </c>
      <c r="M251" s="1"/>
      <c r="N251" s="120"/>
      <c r="O251" s="120"/>
      <c r="P251" s="120">
        <f>387*5</f>
        <v>1935</v>
      </c>
      <c r="Q251" s="120">
        <f>387*5</f>
        <v>1935</v>
      </c>
      <c r="R251" s="120">
        <f>387*5</f>
        <v>1935</v>
      </c>
      <c r="S251" s="120"/>
      <c r="T251" s="120"/>
      <c r="U251" s="120"/>
      <c r="V251" s="120"/>
      <c r="W251" s="120"/>
      <c r="X251" s="120"/>
      <c r="Y251" s="359"/>
      <c r="Z251" s="2">
        <f>MAX(Planif[[#This Row],[Janv planifié]:[Decembre planifié]])</f>
        <v>1935</v>
      </c>
      <c r="AA251" s="364"/>
      <c r="AB251" s="189" t="str">
        <f t="shared" si="87"/>
        <v>MG23210</v>
      </c>
      <c r="AC251" s="1" t="str">
        <f t="shared" si="125"/>
        <v>Vatovavy FitovinanyManakara AtsimoMitanty</v>
      </c>
      <c r="AD251" s="45" t="str">
        <f t="shared" si="126"/>
        <v>MG23210271</v>
      </c>
      <c r="AE251" s="1" t="str">
        <f t="shared" si="127"/>
        <v>MG23210271PAM</v>
      </c>
      <c r="AF251" s="1"/>
      <c r="AG251" s="8">
        <f t="shared" si="88"/>
        <v>1935</v>
      </c>
      <c r="AH251" s="8">
        <f t="shared" si="89"/>
        <v>1935</v>
      </c>
      <c r="AI251" s="358">
        <f t="shared" si="90"/>
        <v>4200</v>
      </c>
    </row>
    <row r="252" spans="1:35" x14ac:dyDescent="0.35">
      <c r="A252" s="356">
        <f t="shared" si="91"/>
        <v>250</v>
      </c>
      <c r="B252" s="325" t="s">
        <v>530</v>
      </c>
      <c r="C252" s="325" t="s">
        <v>620</v>
      </c>
      <c r="D252" s="325" t="s">
        <v>624</v>
      </c>
      <c r="E252" s="72" t="str">
        <f t="shared" si="128"/>
        <v/>
      </c>
      <c r="F252" s="71">
        <f t="shared" si="130"/>
        <v>23220</v>
      </c>
      <c r="G252" s="325" t="s">
        <v>442</v>
      </c>
      <c r="H252" s="325"/>
      <c r="I252" s="325" t="s">
        <v>449</v>
      </c>
      <c r="J252" s="325" t="s">
        <v>533</v>
      </c>
      <c r="K252" s="326"/>
      <c r="L252" s="1" t="s">
        <v>535</v>
      </c>
      <c r="M252" s="1"/>
      <c r="N252" s="120"/>
      <c r="O252" s="120"/>
      <c r="P252" s="120">
        <f>1617*5</f>
        <v>8085</v>
      </c>
      <c r="Q252" s="120">
        <f>1617*5</f>
        <v>8085</v>
      </c>
      <c r="R252" s="120">
        <f>1617*5</f>
        <v>8085</v>
      </c>
      <c r="S252" s="120"/>
      <c r="T252" s="120"/>
      <c r="U252" s="120"/>
      <c r="V252" s="120"/>
      <c r="W252" s="120"/>
      <c r="X252" s="120"/>
      <c r="Y252" s="359"/>
      <c r="Z252" s="2">
        <f>MAX(Planif[[#This Row],[Janv planifié]:[Decembre planifié]])</f>
        <v>8085</v>
      </c>
      <c r="AA252" s="364"/>
      <c r="AB252" s="189" t="str">
        <f t="shared" si="87"/>
        <v>MG23210</v>
      </c>
      <c r="AC252" s="1" t="str">
        <f t="shared" si="125"/>
        <v>Vatovavy FitovinanyManakara AtsimoAmbila</v>
      </c>
      <c r="AD252" s="45" t="str">
        <f t="shared" si="126"/>
        <v>MG23210070</v>
      </c>
      <c r="AE252" s="1" t="str">
        <f t="shared" si="127"/>
        <v>MG23210070PAM</v>
      </c>
      <c r="AF252" s="1"/>
      <c r="AG252" s="8">
        <f t="shared" si="88"/>
        <v>8085</v>
      </c>
      <c r="AH252" s="8">
        <f t="shared" si="89"/>
        <v>8085</v>
      </c>
      <c r="AI252" s="358">
        <f t="shared" si="90"/>
        <v>4200</v>
      </c>
    </row>
    <row r="253" spans="1:35" x14ac:dyDescent="0.35">
      <c r="A253" s="356">
        <f t="shared" si="91"/>
        <v>251</v>
      </c>
      <c r="B253" s="325" t="s">
        <v>530</v>
      </c>
      <c r="C253" s="325" t="s">
        <v>620</v>
      </c>
      <c r="D253" s="325" t="s">
        <v>625</v>
      </c>
      <c r="E253" s="72" t="str">
        <f t="shared" si="128"/>
        <v/>
      </c>
      <c r="F253" s="71">
        <f t="shared" si="130"/>
        <v>12845</v>
      </c>
      <c r="G253" s="325" t="s">
        <v>442</v>
      </c>
      <c r="H253" s="325"/>
      <c r="I253" s="325" t="s">
        <v>449</v>
      </c>
      <c r="J253" s="325" t="s">
        <v>533</v>
      </c>
      <c r="K253" s="326"/>
      <c r="L253" s="1" t="s">
        <v>535</v>
      </c>
      <c r="M253" s="1"/>
      <c r="N253" s="120"/>
      <c r="O253" s="120"/>
      <c r="P253" s="120">
        <f>866*5</f>
        <v>4330</v>
      </c>
      <c r="Q253" s="120">
        <f>866*5</f>
        <v>4330</v>
      </c>
      <c r="R253" s="120">
        <f>866*5</f>
        <v>4330</v>
      </c>
      <c r="S253" s="120"/>
      <c r="T253" s="120"/>
      <c r="U253" s="120"/>
      <c r="V253" s="120"/>
      <c r="W253" s="120"/>
      <c r="X253" s="120"/>
      <c r="Y253" s="359"/>
      <c r="Z253" s="2">
        <f>MAX(Planif[[#This Row],[Janv planifié]:[Decembre planifié]])</f>
        <v>4330</v>
      </c>
      <c r="AA253" s="364"/>
      <c r="AB253" s="189" t="str">
        <f t="shared" si="87"/>
        <v>MG23210</v>
      </c>
      <c r="AC253" s="1" t="str">
        <f t="shared" si="125"/>
        <v>Vatovavy FitovinanyManakara AtsimoMarofarihy</v>
      </c>
      <c r="AD253" s="45" t="str">
        <f t="shared" si="126"/>
        <v>MG23210051</v>
      </c>
      <c r="AE253" s="1" t="str">
        <f t="shared" si="127"/>
        <v>MG23210051PAM</v>
      </c>
      <c r="AF253" s="1"/>
      <c r="AG253" s="8">
        <f t="shared" si="88"/>
        <v>4330</v>
      </c>
      <c r="AH253" s="8">
        <f t="shared" si="89"/>
        <v>4330</v>
      </c>
      <c r="AI253" s="358">
        <f t="shared" si="90"/>
        <v>4200</v>
      </c>
    </row>
    <row r="254" spans="1:35" x14ac:dyDescent="0.35">
      <c r="A254" s="356">
        <f t="shared" si="91"/>
        <v>252</v>
      </c>
      <c r="B254" s="325" t="s">
        <v>530</v>
      </c>
      <c r="C254" s="325" t="s">
        <v>620</v>
      </c>
      <c r="D254" s="325" t="s">
        <v>626</v>
      </c>
      <c r="E254" s="72" t="str">
        <f t="shared" si="128"/>
        <v/>
      </c>
      <c r="F254" s="71">
        <f t="shared" si="130"/>
        <v>6725</v>
      </c>
      <c r="G254" s="325" t="s">
        <v>442</v>
      </c>
      <c r="H254" s="325"/>
      <c r="I254" s="325" t="s">
        <v>449</v>
      </c>
      <c r="J254" s="325" t="s">
        <v>533</v>
      </c>
      <c r="K254" s="326"/>
      <c r="L254" s="1" t="s">
        <v>535</v>
      </c>
      <c r="M254" s="1"/>
      <c r="N254" s="120"/>
      <c r="O254" s="120"/>
      <c r="P254" s="120">
        <f>404*5</f>
        <v>2020</v>
      </c>
      <c r="Q254" s="120">
        <f>404*5</f>
        <v>2020</v>
      </c>
      <c r="R254" s="120">
        <f>404*5</f>
        <v>2020</v>
      </c>
      <c r="S254" s="120"/>
      <c r="T254" s="120"/>
      <c r="U254" s="120"/>
      <c r="V254" s="120"/>
      <c r="W254" s="120"/>
      <c r="X254" s="120"/>
      <c r="Y254" s="359"/>
      <c r="Z254" s="2">
        <f>MAX(Planif[[#This Row],[Janv planifié]:[Decembre planifié]])</f>
        <v>2020</v>
      </c>
      <c r="AA254" s="364"/>
      <c r="AB254" s="189" t="str">
        <f t="shared" si="87"/>
        <v>MG23210</v>
      </c>
      <c r="AC254" s="1" t="str">
        <f t="shared" si="125"/>
        <v>Vatovavy FitovinanyManakara AtsimoVohimasina Nord</v>
      </c>
      <c r="AD254" s="45" t="str">
        <f t="shared" si="126"/>
        <v>MG23210351</v>
      </c>
      <c r="AE254" s="1" t="str">
        <f t="shared" si="127"/>
        <v>MG23210351PAM</v>
      </c>
      <c r="AF254" s="1"/>
      <c r="AG254" s="8">
        <f t="shared" si="88"/>
        <v>2020</v>
      </c>
      <c r="AH254" s="8">
        <f t="shared" si="89"/>
        <v>2020</v>
      </c>
      <c r="AI254" s="358">
        <f t="shared" si="90"/>
        <v>4200</v>
      </c>
    </row>
    <row r="255" spans="1:35" x14ac:dyDescent="0.35">
      <c r="A255" s="356">
        <f t="shared" si="91"/>
        <v>253</v>
      </c>
      <c r="B255" s="325" t="s">
        <v>530</v>
      </c>
      <c r="C255" s="325" t="s">
        <v>620</v>
      </c>
      <c r="D255" s="325" t="s">
        <v>627</v>
      </c>
      <c r="E255" s="72" t="str">
        <f t="shared" si="128"/>
        <v/>
      </c>
      <c r="F255" s="71">
        <v>44237</v>
      </c>
      <c r="G255" s="325"/>
      <c r="H255" s="325"/>
      <c r="I255" s="325" t="s">
        <v>449</v>
      </c>
      <c r="J255" s="325" t="s">
        <v>533</v>
      </c>
      <c r="K255" s="326"/>
      <c r="L255" s="1" t="s">
        <v>535</v>
      </c>
      <c r="M255" s="1"/>
      <c r="N255" s="120"/>
      <c r="O255" s="120"/>
      <c r="P255" s="120"/>
      <c r="Q255" s="308"/>
      <c r="R255" s="120"/>
      <c r="S255" s="120"/>
      <c r="T255" s="120"/>
      <c r="U255" s="120"/>
      <c r="V255" s="120"/>
      <c r="W255" s="120"/>
      <c r="X255" s="120"/>
      <c r="Y255" s="359"/>
      <c r="Z255" s="2">
        <f>MAX(Planif[[#This Row],[Janv planifié]:[Decembre planifié]])</f>
        <v>0</v>
      </c>
      <c r="AA255" s="364"/>
      <c r="AB255" s="189" t="str">
        <f t="shared" si="87"/>
        <v>MG23210</v>
      </c>
      <c r="AC255" s="1" t="str">
        <f t="shared" si="125"/>
        <v>Vatovavy FitovinanyManakara AtsimoManakara</v>
      </c>
      <c r="AD255" s="45" t="str">
        <f t="shared" si="126"/>
        <v>MG23210010</v>
      </c>
      <c r="AE255" s="1" t="str">
        <f t="shared" si="127"/>
        <v>MG23210010autreong</v>
      </c>
      <c r="AF255" s="1"/>
      <c r="AG255" s="8">
        <f t="shared" si="88"/>
        <v>0</v>
      </c>
      <c r="AH255" s="8">
        <f t="shared" si="89"/>
        <v>0</v>
      </c>
      <c r="AI255" s="358">
        <f t="shared" si="90"/>
        <v>4200</v>
      </c>
    </row>
    <row r="256" spans="1:35" x14ac:dyDescent="0.35">
      <c r="A256" s="356">
        <f t="shared" si="91"/>
        <v>254</v>
      </c>
      <c r="B256" s="325" t="s">
        <v>530</v>
      </c>
      <c r="C256" s="325" t="s">
        <v>620</v>
      </c>
      <c r="D256" s="325" t="s">
        <v>628</v>
      </c>
      <c r="E256" s="72" t="str">
        <f t="shared" si="128"/>
        <v/>
      </c>
      <c r="F256" s="71">
        <v>4722</v>
      </c>
      <c r="G256" s="325"/>
      <c r="H256" s="325"/>
      <c r="I256" s="325" t="s">
        <v>449</v>
      </c>
      <c r="J256" s="325" t="s">
        <v>533</v>
      </c>
      <c r="K256" s="326"/>
      <c r="L256" s="1" t="s">
        <v>535</v>
      </c>
      <c r="M256" s="1"/>
      <c r="N256" s="120"/>
      <c r="O256" s="120"/>
      <c r="P256" s="120"/>
      <c r="Q256" s="308"/>
      <c r="R256" s="120"/>
      <c r="S256" s="120"/>
      <c r="T256" s="120"/>
      <c r="U256" s="120"/>
      <c r="V256" s="120"/>
      <c r="W256" s="120"/>
      <c r="X256" s="120"/>
      <c r="Y256" s="359"/>
      <c r="Z256" s="2">
        <f>MAX(Planif[[#This Row],[Janv planifié]:[Decembre planifié]])</f>
        <v>0</v>
      </c>
      <c r="AA256" s="364"/>
      <c r="AB256" s="189" t="str">
        <f t="shared" si="87"/>
        <v>MG23210</v>
      </c>
      <c r="AC256" s="1" t="str">
        <f t="shared" si="125"/>
        <v>Vatovavy FitovinanyManakara AtsimoMangatsiotra</v>
      </c>
      <c r="AD256" s="45" t="str">
        <f t="shared" si="126"/>
        <v>MG23210032</v>
      </c>
      <c r="AE256" s="1" t="str">
        <f t="shared" si="127"/>
        <v>MG23210032autreong</v>
      </c>
      <c r="AF256" s="1"/>
      <c r="AG256" s="8">
        <f t="shared" si="88"/>
        <v>0</v>
      </c>
      <c r="AH256" s="8">
        <f t="shared" si="89"/>
        <v>0</v>
      </c>
      <c r="AI256" s="358">
        <f t="shared" si="90"/>
        <v>4200</v>
      </c>
    </row>
    <row r="257" spans="1:35" x14ac:dyDescent="0.35">
      <c r="A257" s="356">
        <f t="shared" si="91"/>
        <v>255</v>
      </c>
      <c r="B257" s="325" t="s">
        <v>530</v>
      </c>
      <c r="C257" s="325" t="s">
        <v>620</v>
      </c>
      <c r="D257" s="325" t="s">
        <v>629</v>
      </c>
      <c r="E257" s="72" t="str">
        <f t="shared" si="128"/>
        <v/>
      </c>
      <c r="F257" s="71">
        <v>7862</v>
      </c>
      <c r="G257" s="325"/>
      <c r="H257" s="325"/>
      <c r="I257" s="325" t="s">
        <v>449</v>
      </c>
      <c r="J257" s="325" t="s">
        <v>533</v>
      </c>
      <c r="K257" s="326"/>
      <c r="L257" s="1" t="s">
        <v>535</v>
      </c>
      <c r="M257" s="1"/>
      <c r="N257" s="120"/>
      <c r="O257" s="120"/>
      <c r="P257" s="120"/>
      <c r="Q257" s="308"/>
      <c r="R257" s="120"/>
      <c r="S257" s="120"/>
      <c r="T257" s="120"/>
      <c r="U257" s="120"/>
      <c r="V257" s="120"/>
      <c r="W257" s="120"/>
      <c r="X257" s="120"/>
      <c r="Y257" s="359"/>
      <c r="Z257" s="2">
        <f>MAX(Planif[[#This Row],[Janv planifié]:[Decembre planifié]])</f>
        <v>0</v>
      </c>
      <c r="AA257" s="364"/>
      <c r="AB257" s="189" t="str">
        <f t="shared" si="87"/>
        <v>MG23210</v>
      </c>
      <c r="AC257" s="1" t="str">
        <f t="shared" si="125"/>
        <v>Vatovavy FitovinanyManakara AtsimoMizilo Gara</v>
      </c>
      <c r="AD257" s="45" t="str">
        <f t="shared" si="126"/>
        <v>MG23210110</v>
      </c>
      <c r="AE257" s="1" t="str">
        <f t="shared" si="127"/>
        <v>MG23210110autreong</v>
      </c>
      <c r="AF257" s="1"/>
      <c r="AG257" s="8">
        <f t="shared" si="88"/>
        <v>0</v>
      </c>
      <c r="AH257" s="8">
        <f t="shared" si="89"/>
        <v>0</v>
      </c>
      <c r="AI257" s="358">
        <f t="shared" si="90"/>
        <v>4200</v>
      </c>
    </row>
    <row r="258" spans="1:35" x14ac:dyDescent="0.35">
      <c r="A258" s="356">
        <f t="shared" si="91"/>
        <v>256</v>
      </c>
      <c r="B258" s="325" t="s">
        <v>530</v>
      </c>
      <c r="C258" s="325" t="s">
        <v>620</v>
      </c>
      <c r="D258" s="325" t="s">
        <v>630</v>
      </c>
      <c r="E258" s="72" t="str">
        <f t="shared" si="128"/>
        <v/>
      </c>
      <c r="F258" s="71">
        <v>6900</v>
      </c>
      <c r="G258" s="325"/>
      <c r="H258" s="325"/>
      <c r="I258" s="325" t="s">
        <v>449</v>
      </c>
      <c r="J258" s="325" t="s">
        <v>533</v>
      </c>
      <c r="K258" s="326"/>
      <c r="L258" s="1" t="s">
        <v>535</v>
      </c>
      <c r="M258" s="1"/>
      <c r="N258" s="120"/>
      <c r="O258" s="120"/>
      <c r="P258" s="120"/>
      <c r="Q258" s="308"/>
      <c r="R258" s="120"/>
      <c r="S258" s="120"/>
      <c r="T258" s="120"/>
      <c r="U258" s="120"/>
      <c r="V258" s="120"/>
      <c r="W258" s="120"/>
      <c r="X258" s="120"/>
      <c r="Y258" s="359"/>
      <c r="Z258" s="2">
        <f>MAX(Planif[[#This Row],[Janv planifié]:[Decembre planifié]])</f>
        <v>0</v>
      </c>
      <c r="AA258" s="364"/>
      <c r="AB258" s="189" t="str">
        <f t="shared" si="87"/>
        <v>MG23210</v>
      </c>
      <c r="AC258" s="1" t="str">
        <f t="shared" si="125"/>
        <v>Vatovavy FitovinanyManakara AtsimoSakoana</v>
      </c>
      <c r="AD258" s="45" t="str">
        <f t="shared" si="126"/>
        <v>MG23210213</v>
      </c>
      <c r="AE258" s="1" t="str">
        <f t="shared" si="127"/>
        <v>MG23210213autreong</v>
      </c>
      <c r="AF258" s="1"/>
      <c r="AG258" s="8">
        <f t="shared" si="88"/>
        <v>0</v>
      </c>
      <c r="AH258" s="8">
        <f t="shared" si="89"/>
        <v>0</v>
      </c>
      <c r="AI258" s="358">
        <f t="shared" si="90"/>
        <v>4200</v>
      </c>
    </row>
    <row r="259" spans="1:35" x14ac:dyDescent="0.35">
      <c r="A259" s="356">
        <f t="shared" si="91"/>
        <v>257</v>
      </c>
      <c r="B259" s="325" t="s">
        <v>530</v>
      </c>
      <c r="C259" s="325" t="s">
        <v>620</v>
      </c>
      <c r="D259" s="325" t="s">
        <v>631</v>
      </c>
      <c r="E259" s="72" t="str">
        <f t="shared" si="128"/>
        <v/>
      </c>
      <c r="F259" s="71">
        <v>10318</v>
      </c>
      <c r="G259" s="325"/>
      <c r="H259" s="325"/>
      <c r="I259" s="325" t="s">
        <v>449</v>
      </c>
      <c r="J259" s="325" t="s">
        <v>533</v>
      </c>
      <c r="K259" s="326"/>
      <c r="L259" s="1" t="s">
        <v>535</v>
      </c>
      <c r="M259" s="1"/>
      <c r="N259" s="120"/>
      <c r="O259" s="120"/>
      <c r="P259" s="120"/>
      <c r="Q259" s="308"/>
      <c r="R259" s="120"/>
      <c r="S259" s="120"/>
      <c r="T259" s="120"/>
      <c r="U259" s="120"/>
      <c r="V259" s="120"/>
      <c r="W259" s="120"/>
      <c r="X259" s="120"/>
      <c r="Y259" s="359"/>
      <c r="Z259" s="2">
        <f>MAX(Planif[[#This Row],[Janv planifié]:[Decembre planifié]])</f>
        <v>0</v>
      </c>
      <c r="AA259" s="364"/>
      <c r="AB259" s="189" t="str">
        <f t="shared" ref="AB259:AB322" si="131">VLOOKUP(C259,admin_2_2,2,FALSE)</f>
        <v>MG23210</v>
      </c>
      <c r="AC259" s="1" t="str">
        <f t="shared" si="125"/>
        <v>Vatovavy FitovinanyManakara AtsimoSorombo</v>
      </c>
      <c r="AD259" s="45" t="str">
        <f t="shared" si="126"/>
        <v>MG23210090</v>
      </c>
      <c r="AE259" s="1" t="str">
        <f t="shared" si="127"/>
        <v>MG23210090autreong</v>
      </c>
      <c r="AF259" s="1"/>
      <c r="AG259" s="8">
        <f t="shared" ref="AG259:AG322" si="132">P259</f>
        <v>0</v>
      </c>
      <c r="AH259" s="8">
        <f t="shared" ref="AH259:AH322" si="133">Q259</f>
        <v>0</v>
      </c>
      <c r="AI259" s="358">
        <f t="shared" ref="AI259:AI322" si="134">840*5</f>
        <v>4200</v>
      </c>
    </row>
    <row r="260" spans="1:35" x14ac:dyDescent="0.35">
      <c r="A260" s="356">
        <f t="shared" si="91"/>
        <v>258</v>
      </c>
      <c r="B260" s="325" t="s">
        <v>530</v>
      </c>
      <c r="C260" s="325" t="s">
        <v>620</v>
      </c>
      <c r="D260" s="325" t="s">
        <v>632</v>
      </c>
      <c r="E260" s="72" t="str">
        <f t="shared" si="128"/>
        <v/>
      </c>
      <c r="F260" s="71">
        <v>9908</v>
      </c>
      <c r="G260" s="325"/>
      <c r="H260" s="325"/>
      <c r="I260" s="325" t="s">
        <v>449</v>
      </c>
      <c r="J260" s="325" t="s">
        <v>533</v>
      </c>
      <c r="K260" s="326"/>
      <c r="L260" s="1" t="s">
        <v>535</v>
      </c>
      <c r="M260" s="1"/>
      <c r="N260" s="120"/>
      <c r="O260" s="120"/>
      <c r="P260" s="120"/>
      <c r="Q260" s="308"/>
      <c r="R260" s="120"/>
      <c r="S260" s="120"/>
      <c r="T260" s="120"/>
      <c r="U260" s="120"/>
      <c r="V260" s="120"/>
      <c r="W260" s="120"/>
      <c r="X260" s="120"/>
      <c r="Y260" s="359"/>
      <c r="Z260" s="2">
        <f>MAX(Planif[[#This Row],[Janv planifié]:[Decembre planifié]])</f>
        <v>0</v>
      </c>
      <c r="AA260" s="364"/>
      <c r="AB260" s="189" t="str">
        <f t="shared" si="131"/>
        <v>MG23210</v>
      </c>
      <c r="AC260" s="1" t="str">
        <f t="shared" si="125"/>
        <v>Vatovavy FitovinanyManakara AtsimoVohimasina Sud</v>
      </c>
      <c r="AD260" s="45" t="str">
        <f t="shared" si="126"/>
        <v>MG23210352</v>
      </c>
      <c r="AE260" s="1" t="str">
        <f t="shared" si="127"/>
        <v>MG23210352autreong</v>
      </c>
      <c r="AF260" s="1"/>
      <c r="AG260" s="8">
        <f t="shared" si="132"/>
        <v>0</v>
      </c>
      <c r="AH260" s="8">
        <f t="shared" si="133"/>
        <v>0</v>
      </c>
      <c r="AI260" s="358">
        <f t="shared" si="134"/>
        <v>4200</v>
      </c>
    </row>
    <row r="261" spans="1:35" x14ac:dyDescent="0.35">
      <c r="A261" s="356">
        <f t="shared" ref="A261:A324" si="135">A260+1</f>
        <v>259</v>
      </c>
      <c r="B261" s="325" t="s">
        <v>633</v>
      </c>
      <c r="C261" s="325" t="s">
        <v>634</v>
      </c>
      <c r="D261" s="325" t="s">
        <v>635</v>
      </c>
      <c r="E261" s="72" t="str">
        <f t="shared" si="128"/>
        <v/>
      </c>
      <c r="F261" s="71">
        <f t="shared" ref="F261" si="136">VLOOKUP(AD261,pop,7,FALSE)</f>
        <v>14100</v>
      </c>
      <c r="G261" s="325" t="s">
        <v>442</v>
      </c>
      <c r="H261" s="325"/>
      <c r="I261" s="325" t="s">
        <v>449</v>
      </c>
      <c r="J261" s="325" t="s">
        <v>533</v>
      </c>
      <c r="K261" s="326"/>
      <c r="L261" s="1" t="s">
        <v>535</v>
      </c>
      <c r="M261" s="1"/>
      <c r="N261" s="120"/>
      <c r="O261" s="120"/>
      <c r="P261" s="120">
        <f>443*5</f>
        <v>2215</v>
      </c>
      <c r="Q261" s="120">
        <f>443*5</f>
        <v>2215</v>
      </c>
      <c r="R261" s="120">
        <f>443*5</f>
        <v>2215</v>
      </c>
      <c r="S261" s="120"/>
      <c r="T261" s="120"/>
      <c r="U261" s="120"/>
      <c r="V261" s="120"/>
      <c r="W261" s="120"/>
      <c r="X261" s="120"/>
      <c r="Y261" s="359"/>
      <c r="Z261" s="2">
        <f>MAX(Planif[[#This Row],[Janv planifié]:[Decembre planifié]])</f>
        <v>2215</v>
      </c>
      <c r="AA261" s="364"/>
      <c r="AB261" s="189" t="str">
        <f t="shared" si="131"/>
        <v>MG25213</v>
      </c>
      <c r="AC261" s="1" t="str">
        <f t="shared" si="125"/>
        <v>Atsimo AtsinananaFarafanganaMahafasa Centre</v>
      </c>
      <c r="AD261" s="45" t="str">
        <f t="shared" si="126"/>
        <v>MG25213170</v>
      </c>
      <c r="AE261" s="1" t="str">
        <f t="shared" si="127"/>
        <v>MG25213170PAM</v>
      </c>
      <c r="AF261" s="1"/>
      <c r="AG261" s="8">
        <f t="shared" si="132"/>
        <v>2215</v>
      </c>
      <c r="AH261" s="8">
        <f t="shared" si="133"/>
        <v>2215</v>
      </c>
      <c r="AI261" s="358">
        <f t="shared" si="134"/>
        <v>4200</v>
      </c>
    </row>
    <row r="262" spans="1:35" x14ac:dyDescent="0.35">
      <c r="A262" s="356">
        <f t="shared" si="135"/>
        <v>260</v>
      </c>
      <c r="B262" s="325" t="s">
        <v>633</v>
      </c>
      <c r="C262" s="325" t="s">
        <v>634</v>
      </c>
      <c r="D262" s="194" t="s">
        <v>636</v>
      </c>
      <c r="E262" s="72" t="str">
        <f t="shared" si="128"/>
        <v/>
      </c>
      <c r="F262" s="71">
        <v>6560</v>
      </c>
      <c r="G262" s="325" t="s">
        <v>442</v>
      </c>
      <c r="H262" s="325"/>
      <c r="I262" s="325" t="s">
        <v>449</v>
      </c>
      <c r="J262" s="325" t="s">
        <v>533</v>
      </c>
      <c r="K262" s="326"/>
      <c r="L262" s="1" t="s">
        <v>535</v>
      </c>
      <c r="M262" s="1" t="s">
        <v>636</v>
      </c>
      <c r="N262" s="120"/>
      <c r="O262" s="120"/>
      <c r="P262" s="120">
        <f>1053*5</f>
        <v>5265</v>
      </c>
      <c r="Q262" s="120">
        <f>1053*5</f>
        <v>5265</v>
      </c>
      <c r="R262" s="120">
        <f>1053*5</f>
        <v>5265</v>
      </c>
      <c r="S262" s="120"/>
      <c r="T262" s="120"/>
      <c r="U262" s="120"/>
      <c r="V262" s="120"/>
      <c r="W262" s="120"/>
      <c r="X262" s="120"/>
      <c r="Y262" s="359"/>
      <c r="Z262" s="2">
        <f>MAX(Planif[[#This Row],[Janv planifié]:[Decembre planifié]])</f>
        <v>5265</v>
      </c>
      <c r="AA262" s="364"/>
      <c r="AB262" s="189" t="str">
        <f t="shared" si="131"/>
        <v>MG25213</v>
      </c>
      <c r="AC262" s="1" t="str">
        <f t="shared" si="125"/>
        <v>Atsimo AtsinananaFarafanganaVohilava Manapatrana</v>
      </c>
      <c r="AD262" s="45" t="e">
        <f t="shared" si="126"/>
        <v>#N/A</v>
      </c>
      <c r="AE262" s="1" t="e">
        <f t="shared" si="127"/>
        <v>#N/A</v>
      </c>
      <c r="AF262" s="1"/>
      <c r="AG262" s="8">
        <f t="shared" si="132"/>
        <v>5265</v>
      </c>
      <c r="AH262" s="8">
        <f t="shared" si="133"/>
        <v>5265</v>
      </c>
      <c r="AI262" s="358">
        <f t="shared" si="134"/>
        <v>4200</v>
      </c>
    </row>
    <row r="263" spans="1:35" x14ac:dyDescent="0.35">
      <c r="A263" s="356">
        <f t="shared" si="135"/>
        <v>261</v>
      </c>
      <c r="B263" s="325" t="s">
        <v>633</v>
      </c>
      <c r="C263" s="325" t="s">
        <v>634</v>
      </c>
      <c r="D263" s="325" t="s">
        <v>637</v>
      </c>
      <c r="E263" s="72" t="str">
        <f t="shared" si="128"/>
        <v/>
      </c>
      <c r="F263" s="71">
        <f t="shared" ref="F263:F265" si="137">VLOOKUP(AD263,pop,7,FALSE)</f>
        <v>5360</v>
      </c>
      <c r="G263" s="325" t="s">
        <v>442</v>
      </c>
      <c r="H263" s="325"/>
      <c r="I263" s="325" t="s">
        <v>449</v>
      </c>
      <c r="J263" s="325" t="s">
        <v>533</v>
      </c>
      <c r="K263" s="326"/>
      <c r="L263" s="1" t="s">
        <v>535</v>
      </c>
      <c r="M263" s="1"/>
      <c r="N263" s="120"/>
      <c r="O263" s="120"/>
      <c r="P263" s="120">
        <f>1726*5</f>
        <v>8630</v>
      </c>
      <c r="Q263" s="120">
        <f>1726*5</f>
        <v>8630</v>
      </c>
      <c r="R263" s="120">
        <f>1726*5</f>
        <v>8630</v>
      </c>
      <c r="S263" s="120"/>
      <c r="T263" s="120"/>
      <c r="U263" s="120"/>
      <c r="V263" s="120"/>
      <c r="W263" s="120"/>
      <c r="X263" s="120"/>
      <c r="Y263" s="359"/>
      <c r="Z263" s="2">
        <f>MAX(Planif[[#This Row],[Janv planifié]:[Decembre planifié]])</f>
        <v>8630</v>
      </c>
      <c r="AA263" s="364"/>
      <c r="AB263" s="189" t="str">
        <f t="shared" si="131"/>
        <v>MG25213</v>
      </c>
      <c r="AC263" s="1" t="str">
        <f t="shared" si="125"/>
        <v>Atsimo AtsinananaFarafanganaTangainony</v>
      </c>
      <c r="AD263" s="45" t="str">
        <f t="shared" si="126"/>
        <v>MG25213230</v>
      </c>
      <c r="AE263" s="1" t="str">
        <f t="shared" si="127"/>
        <v>MG25213230PAM</v>
      </c>
      <c r="AF263" s="1"/>
      <c r="AG263" s="8">
        <f t="shared" si="132"/>
        <v>8630</v>
      </c>
      <c r="AH263" s="8">
        <f t="shared" si="133"/>
        <v>8630</v>
      </c>
      <c r="AI263" s="358">
        <f t="shared" si="134"/>
        <v>4200</v>
      </c>
    </row>
    <row r="264" spans="1:35" x14ac:dyDescent="0.35">
      <c r="A264" s="356">
        <f t="shared" si="135"/>
        <v>262</v>
      </c>
      <c r="B264" s="325" t="s">
        <v>633</v>
      </c>
      <c r="C264" s="325" t="s">
        <v>634</v>
      </c>
      <c r="D264" s="325" t="s">
        <v>638</v>
      </c>
      <c r="E264" s="72" t="str">
        <f t="shared" si="128"/>
        <v/>
      </c>
      <c r="F264" s="71">
        <f t="shared" si="137"/>
        <v>16275</v>
      </c>
      <c r="G264" s="325" t="s">
        <v>442</v>
      </c>
      <c r="H264" s="325"/>
      <c r="I264" s="325" t="s">
        <v>449</v>
      </c>
      <c r="J264" s="325" t="s">
        <v>533</v>
      </c>
      <c r="K264" s="326"/>
      <c r="L264" s="1" t="s">
        <v>535</v>
      </c>
      <c r="M264" s="1"/>
      <c r="N264" s="120"/>
      <c r="O264" s="120"/>
      <c r="P264" s="120">
        <f>800*5</f>
        <v>4000</v>
      </c>
      <c r="Q264" s="120">
        <f>800*5</f>
        <v>4000</v>
      </c>
      <c r="R264" s="120">
        <f>800*5</f>
        <v>4000</v>
      </c>
      <c r="S264" s="120"/>
      <c r="T264" s="120"/>
      <c r="U264" s="120"/>
      <c r="V264" s="120"/>
      <c r="W264" s="120"/>
      <c r="X264" s="120"/>
      <c r="Y264" s="359"/>
      <c r="Z264" s="2">
        <f>MAX(Planif[[#This Row],[Janv planifié]:[Decembre planifié]])</f>
        <v>4000</v>
      </c>
      <c r="AA264" s="364"/>
      <c r="AB264" s="189" t="str">
        <f t="shared" si="131"/>
        <v>MG25213</v>
      </c>
      <c r="AC264" s="1" t="str">
        <f t="shared" si="125"/>
        <v>Atsimo AtsinananaFarafanganaVohilengo</v>
      </c>
      <c r="AD264" s="45" t="str">
        <f t="shared" si="126"/>
        <v>MG25213570</v>
      </c>
      <c r="AE264" s="1" t="str">
        <f t="shared" si="127"/>
        <v>MG25213570PAM</v>
      </c>
      <c r="AF264" s="1"/>
      <c r="AG264" s="8">
        <f t="shared" si="132"/>
        <v>4000</v>
      </c>
      <c r="AH264" s="8">
        <f t="shared" si="133"/>
        <v>4000</v>
      </c>
      <c r="AI264" s="358">
        <f t="shared" si="134"/>
        <v>4200</v>
      </c>
    </row>
    <row r="265" spans="1:35" x14ac:dyDescent="0.35">
      <c r="A265" s="356">
        <f t="shared" si="135"/>
        <v>263</v>
      </c>
      <c r="B265" s="325" t="s">
        <v>633</v>
      </c>
      <c r="C265" s="325" t="s">
        <v>634</v>
      </c>
      <c r="D265" s="325" t="s">
        <v>639</v>
      </c>
      <c r="E265" s="72" t="str">
        <f t="shared" si="128"/>
        <v/>
      </c>
      <c r="F265" s="71">
        <f t="shared" si="137"/>
        <v>12390</v>
      </c>
      <c r="G265" s="325" t="s">
        <v>442</v>
      </c>
      <c r="H265" s="325"/>
      <c r="I265" s="325" t="s">
        <v>449</v>
      </c>
      <c r="J265" s="325" t="s">
        <v>533</v>
      </c>
      <c r="K265" s="326"/>
      <c r="L265" s="1" t="s">
        <v>535</v>
      </c>
      <c r="M265" s="1"/>
      <c r="N265" s="120"/>
      <c r="O265" s="120"/>
      <c r="P265" s="120">
        <f>808*5</f>
        <v>4040</v>
      </c>
      <c r="Q265" s="120">
        <f>808*5</f>
        <v>4040</v>
      </c>
      <c r="R265" s="120">
        <f>808*5</f>
        <v>4040</v>
      </c>
      <c r="S265" s="120"/>
      <c r="T265" s="120"/>
      <c r="U265" s="120"/>
      <c r="V265" s="120"/>
      <c r="W265" s="120"/>
      <c r="X265" s="120"/>
      <c r="Y265" s="359"/>
      <c r="Z265" s="2">
        <f>MAX(Planif[[#This Row],[Janv planifié]:[Decembre planifié]])</f>
        <v>4040</v>
      </c>
      <c r="AA265" s="364"/>
      <c r="AB265" s="189" t="str">
        <f t="shared" si="131"/>
        <v>MG25213</v>
      </c>
      <c r="AC265" s="1" t="str">
        <f t="shared" si="125"/>
        <v>Atsimo AtsinananaFarafanganaEvato</v>
      </c>
      <c r="AD265" s="45" t="str">
        <f t="shared" si="126"/>
        <v>MG25213370</v>
      </c>
      <c r="AE265" s="1" t="str">
        <f t="shared" si="127"/>
        <v>MG25213370PAM</v>
      </c>
      <c r="AF265" s="1"/>
      <c r="AG265" s="8">
        <f t="shared" si="132"/>
        <v>4040</v>
      </c>
      <c r="AH265" s="8">
        <f t="shared" si="133"/>
        <v>4040</v>
      </c>
      <c r="AI265" s="358">
        <f t="shared" si="134"/>
        <v>4200</v>
      </c>
    </row>
    <row r="266" spans="1:35" x14ac:dyDescent="0.35">
      <c r="A266" s="356">
        <f t="shared" si="135"/>
        <v>264</v>
      </c>
      <c r="B266" s="325" t="s">
        <v>633</v>
      </c>
      <c r="C266" s="325" t="s">
        <v>634</v>
      </c>
      <c r="D266" s="325" t="s">
        <v>640</v>
      </c>
      <c r="E266" s="72" t="str">
        <f t="shared" si="128"/>
        <v/>
      </c>
      <c r="F266" s="71">
        <v>13242.598572028563</v>
      </c>
      <c r="G266" s="325"/>
      <c r="H266" s="325"/>
      <c r="I266" s="325" t="s">
        <v>449</v>
      </c>
      <c r="J266" s="325" t="s">
        <v>533</v>
      </c>
      <c r="K266" s="326"/>
      <c r="L266" s="1" t="s">
        <v>535</v>
      </c>
      <c r="M266" s="1"/>
      <c r="N266" s="120"/>
      <c r="O266" s="120"/>
      <c r="P266" s="120"/>
      <c r="Q266" s="308"/>
      <c r="R266" s="120"/>
      <c r="S266" s="120"/>
      <c r="T266" s="120"/>
      <c r="U266" s="120"/>
      <c r="V266" s="120"/>
      <c r="W266" s="120"/>
      <c r="X266" s="120"/>
      <c r="Y266" s="359"/>
      <c r="Z266" s="2">
        <f>MAX(Planif[[#This Row],[Janv planifié]:[Decembre planifié]])</f>
        <v>0</v>
      </c>
      <c r="AA266" s="364"/>
      <c r="AB266" s="189" t="str">
        <f t="shared" si="131"/>
        <v>MG25213</v>
      </c>
      <c r="AC266" s="1" t="str">
        <f t="shared" si="125"/>
        <v>Atsimo AtsinananaFarafanganaAmporoforo</v>
      </c>
      <c r="AD266" s="45" t="str">
        <f t="shared" si="126"/>
        <v>MG25213190</v>
      </c>
      <c r="AE266" s="1" t="str">
        <f t="shared" si="127"/>
        <v>MG25213190autreong</v>
      </c>
      <c r="AF266" s="1"/>
      <c r="AG266" s="8">
        <f t="shared" si="132"/>
        <v>0</v>
      </c>
      <c r="AH266" s="8">
        <f t="shared" si="133"/>
        <v>0</v>
      </c>
      <c r="AI266" s="358">
        <f t="shared" si="134"/>
        <v>4200</v>
      </c>
    </row>
    <row r="267" spans="1:35" x14ac:dyDescent="0.35">
      <c r="A267" s="356">
        <f t="shared" si="135"/>
        <v>265</v>
      </c>
      <c r="B267" s="325" t="s">
        <v>633</v>
      </c>
      <c r="C267" s="325" t="s">
        <v>634</v>
      </c>
      <c r="D267" s="325" t="s">
        <v>641</v>
      </c>
      <c r="E267" s="72" t="str">
        <f t="shared" si="128"/>
        <v/>
      </c>
      <c r="F267" s="71">
        <v>17522.174401625292</v>
      </c>
      <c r="G267" s="325"/>
      <c r="H267" s="325"/>
      <c r="I267" s="325" t="s">
        <v>449</v>
      </c>
      <c r="J267" s="325" t="s">
        <v>533</v>
      </c>
      <c r="K267" s="326"/>
      <c r="L267" s="1" t="s">
        <v>535</v>
      </c>
      <c r="M267" s="1"/>
      <c r="N267" s="120"/>
      <c r="O267" s="120"/>
      <c r="P267" s="120"/>
      <c r="Q267" s="308"/>
      <c r="R267" s="120"/>
      <c r="S267" s="120"/>
      <c r="T267" s="120"/>
      <c r="U267" s="120"/>
      <c r="V267" s="120"/>
      <c r="W267" s="120"/>
      <c r="X267" s="120"/>
      <c r="Y267" s="359"/>
      <c r="Z267" s="2">
        <f>MAX(Planif[[#This Row],[Janv planifié]:[Decembre planifié]])</f>
        <v>0</v>
      </c>
      <c r="AA267" s="364"/>
      <c r="AB267" s="189" t="str">
        <f t="shared" si="131"/>
        <v>MG25213</v>
      </c>
      <c r="AC267" s="1" t="str">
        <f t="shared" si="125"/>
        <v>Atsimo AtsinananaFarafanganaAnkarana Miraihina</v>
      </c>
      <c r="AD267" s="45" t="str">
        <f t="shared" si="126"/>
        <v>MG25213350</v>
      </c>
      <c r="AE267" s="1" t="str">
        <f t="shared" si="127"/>
        <v>MG25213350autreong</v>
      </c>
      <c r="AF267" s="1"/>
      <c r="AG267" s="8">
        <f t="shared" si="132"/>
        <v>0</v>
      </c>
      <c r="AH267" s="8">
        <f t="shared" si="133"/>
        <v>0</v>
      </c>
      <c r="AI267" s="358">
        <f t="shared" si="134"/>
        <v>4200</v>
      </c>
    </row>
    <row r="268" spans="1:35" x14ac:dyDescent="0.35">
      <c r="A268" s="356">
        <f t="shared" si="135"/>
        <v>266</v>
      </c>
      <c r="B268" s="325" t="s">
        <v>633</v>
      </c>
      <c r="C268" s="325" t="s">
        <v>634</v>
      </c>
      <c r="D268" s="325" t="s">
        <v>642</v>
      </c>
      <c r="E268" s="72" t="str">
        <f t="shared" si="128"/>
        <v/>
      </c>
      <c r="F268" s="71">
        <v>11689.464122573278</v>
      </c>
      <c r="G268" s="325"/>
      <c r="H268" s="325"/>
      <c r="I268" s="325" t="s">
        <v>449</v>
      </c>
      <c r="J268" s="325" t="s">
        <v>533</v>
      </c>
      <c r="K268" s="326"/>
      <c r="L268" s="1" t="s">
        <v>535</v>
      </c>
      <c r="M268" s="1"/>
      <c r="N268" s="120"/>
      <c r="O268" s="120"/>
      <c r="P268" s="120"/>
      <c r="Q268" s="308"/>
      <c r="R268" s="120"/>
      <c r="S268" s="120"/>
      <c r="T268" s="120"/>
      <c r="U268" s="120"/>
      <c r="V268" s="120"/>
      <c r="W268" s="120"/>
      <c r="X268" s="120"/>
      <c r="Y268" s="359"/>
      <c r="Z268" s="2">
        <f>MAX(Planif[[#This Row],[Janv planifié]:[Decembre planifié]])</f>
        <v>0</v>
      </c>
      <c r="AA268" s="364"/>
      <c r="AB268" s="189" t="str">
        <f t="shared" si="131"/>
        <v>MG25213</v>
      </c>
      <c r="AC268" s="1" t="str">
        <f t="shared" si="125"/>
        <v>Atsimo AtsinananaFarafanganaAnosivelo</v>
      </c>
      <c r="AD268" s="45" t="str">
        <f t="shared" si="126"/>
        <v>MG25213050</v>
      </c>
      <c r="AE268" s="1" t="str">
        <f t="shared" si="127"/>
        <v>MG25213050autreong</v>
      </c>
      <c r="AF268" s="1"/>
      <c r="AG268" s="8">
        <f t="shared" si="132"/>
        <v>0</v>
      </c>
      <c r="AH268" s="8">
        <f t="shared" si="133"/>
        <v>0</v>
      </c>
      <c r="AI268" s="358">
        <f t="shared" si="134"/>
        <v>4200</v>
      </c>
    </row>
    <row r="269" spans="1:35" x14ac:dyDescent="0.35">
      <c r="A269" s="356">
        <f t="shared" si="135"/>
        <v>267</v>
      </c>
      <c r="B269" s="325" t="s">
        <v>633</v>
      </c>
      <c r="C269" s="325" t="s">
        <v>634</v>
      </c>
      <c r="D269" s="325" t="s">
        <v>643</v>
      </c>
      <c r="E269" s="72" t="str">
        <f t="shared" si="128"/>
        <v/>
      </c>
      <c r="F269" s="71">
        <v>20444.070795015505</v>
      </c>
      <c r="G269" s="325"/>
      <c r="H269" s="325"/>
      <c r="I269" s="325" t="s">
        <v>449</v>
      </c>
      <c r="J269" s="325" t="s">
        <v>533</v>
      </c>
      <c r="K269" s="326"/>
      <c r="L269" s="1" t="s">
        <v>535</v>
      </c>
      <c r="M269" s="1"/>
      <c r="N269" s="120"/>
      <c r="O269" s="120"/>
      <c r="P269" s="120"/>
      <c r="Q269" s="308"/>
      <c r="R269" s="120"/>
      <c r="S269" s="120"/>
      <c r="T269" s="120"/>
      <c r="U269" s="120"/>
      <c r="V269" s="120"/>
      <c r="W269" s="120"/>
      <c r="X269" s="120"/>
      <c r="Y269" s="359"/>
      <c r="Z269" s="2">
        <f>MAX(Planif[[#This Row],[Janv planifié]:[Decembre planifié]])</f>
        <v>0</v>
      </c>
      <c r="AA269" s="364"/>
      <c r="AB269" s="189" t="str">
        <f t="shared" si="131"/>
        <v>MG25213</v>
      </c>
      <c r="AC269" s="1" t="str">
        <f t="shared" si="125"/>
        <v>Atsimo AtsinananaFarafanganaAnosy Tsararafa</v>
      </c>
      <c r="AD269" s="45" t="str">
        <f t="shared" si="126"/>
        <v>MG25213070</v>
      </c>
      <c r="AE269" s="1" t="str">
        <f t="shared" si="127"/>
        <v>MG25213070autreong</v>
      </c>
      <c r="AF269" s="1"/>
      <c r="AG269" s="8">
        <f t="shared" si="132"/>
        <v>0</v>
      </c>
      <c r="AH269" s="8">
        <f t="shared" si="133"/>
        <v>0</v>
      </c>
      <c r="AI269" s="358">
        <f t="shared" si="134"/>
        <v>4200</v>
      </c>
    </row>
    <row r="270" spans="1:35" x14ac:dyDescent="0.35">
      <c r="A270" s="356">
        <f t="shared" si="135"/>
        <v>268</v>
      </c>
      <c r="B270" s="325" t="s">
        <v>633</v>
      </c>
      <c r="C270" s="325" t="s">
        <v>634</v>
      </c>
      <c r="D270" s="325" t="s">
        <v>644</v>
      </c>
      <c r="E270" s="72" t="str">
        <f t="shared" si="128"/>
        <v/>
      </c>
      <c r="F270" s="71">
        <v>9903.6392227339074</v>
      </c>
      <c r="G270" s="325"/>
      <c r="H270" s="325"/>
      <c r="I270" s="325" t="s">
        <v>449</v>
      </c>
      <c r="J270" s="325" t="s">
        <v>533</v>
      </c>
      <c r="K270" s="326"/>
      <c r="L270" s="1" t="s">
        <v>535</v>
      </c>
      <c r="M270" s="1"/>
      <c r="N270" s="120"/>
      <c r="O270" s="120"/>
      <c r="P270" s="120"/>
      <c r="Q270" s="308"/>
      <c r="R270" s="120"/>
      <c r="S270" s="120"/>
      <c r="T270" s="120"/>
      <c r="U270" s="120"/>
      <c r="V270" s="120"/>
      <c r="W270" s="120"/>
      <c r="X270" s="120"/>
      <c r="Y270" s="359"/>
      <c r="Z270" s="2">
        <f>MAX(Planif[[#This Row],[Janv planifié]:[Decembre planifié]])</f>
        <v>0</v>
      </c>
      <c r="AA270" s="364"/>
      <c r="AB270" s="189" t="str">
        <f t="shared" si="131"/>
        <v>MG25213</v>
      </c>
      <c r="AC270" s="1" t="str">
        <f t="shared" si="125"/>
        <v>Atsimo AtsinananaFarafanganaEfatsy</v>
      </c>
      <c r="AD270" s="45" t="str">
        <f t="shared" si="126"/>
        <v>MG25213430</v>
      </c>
      <c r="AE270" s="1" t="str">
        <f t="shared" si="127"/>
        <v>MG25213430autreong</v>
      </c>
      <c r="AF270" s="1"/>
      <c r="AG270" s="8">
        <f t="shared" si="132"/>
        <v>0</v>
      </c>
      <c r="AH270" s="8">
        <f t="shared" si="133"/>
        <v>0</v>
      </c>
      <c r="AI270" s="358">
        <f t="shared" si="134"/>
        <v>4200</v>
      </c>
    </row>
    <row r="271" spans="1:35" x14ac:dyDescent="0.35">
      <c r="A271" s="356">
        <f t="shared" si="135"/>
        <v>269</v>
      </c>
      <c r="B271" s="325" t="s">
        <v>633</v>
      </c>
      <c r="C271" s="325" t="s">
        <v>634</v>
      </c>
      <c r="D271" s="325" t="s">
        <v>634</v>
      </c>
      <c r="E271" s="72" t="str">
        <f t="shared" si="128"/>
        <v/>
      </c>
      <c r="F271" s="71">
        <v>51494.606372866707</v>
      </c>
      <c r="G271" s="325"/>
      <c r="H271" s="325"/>
      <c r="I271" s="325" t="s">
        <v>449</v>
      </c>
      <c r="J271" s="325" t="s">
        <v>533</v>
      </c>
      <c r="K271" s="326"/>
      <c r="L271" s="1" t="s">
        <v>535</v>
      </c>
      <c r="M271" s="1"/>
      <c r="N271" s="120"/>
      <c r="O271" s="120"/>
      <c r="P271" s="120"/>
      <c r="Q271" s="308"/>
      <c r="R271" s="120"/>
      <c r="S271" s="120"/>
      <c r="T271" s="120"/>
      <c r="U271" s="120"/>
      <c r="V271" s="120"/>
      <c r="W271" s="120"/>
      <c r="X271" s="120"/>
      <c r="Y271" s="359"/>
      <c r="Z271" s="2">
        <f>MAX(Planif[[#This Row],[Janv planifié]:[Decembre planifié]])</f>
        <v>0</v>
      </c>
      <c r="AA271" s="364"/>
      <c r="AB271" s="189" t="str">
        <f t="shared" si="131"/>
        <v>MG25213</v>
      </c>
      <c r="AC271" s="1" t="str">
        <f t="shared" si="125"/>
        <v>Atsimo AtsinananaFarafanganaFarafangana</v>
      </c>
      <c r="AD271" s="45" t="str">
        <f t="shared" si="126"/>
        <v>MG25213010</v>
      </c>
      <c r="AE271" s="1" t="str">
        <f t="shared" si="127"/>
        <v>MG25213010autreong</v>
      </c>
      <c r="AF271" s="1"/>
      <c r="AG271" s="8">
        <f t="shared" si="132"/>
        <v>0</v>
      </c>
      <c r="AH271" s="8">
        <f t="shared" si="133"/>
        <v>0</v>
      </c>
      <c r="AI271" s="358">
        <f t="shared" si="134"/>
        <v>4200</v>
      </c>
    </row>
    <row r="272" spans="1:35" x14ac:dyDescent="0.35">
      <c r="A272" s="356">
        <f t="shared" si="135"/>
        <v>270</v>
      </c>
      <c r="B272" s="325" t="s">
        <v>633</v>
      </c>
      <c r="C272" s="325" t="s">
        <v>634</v>
      </c>
      <c r="D272" s="325" t="s">
        <v>645</v>
      </c>
      <c r="E272" s="72" t="str">
        <f t="shared" si="128"/>
        <v/>
      </c>
      <c r="F272" s="71">
        <v>9944.7473154362433</v>
      </c>
      <c r="G272" s="325"/>
      <c r="H272" s="325"/>
      <c r="I272" s="325" t="s">
        <v>449</v>
      </c>
      <c r="J272" s="325" t="s">
        <v>533</v>
      </c>
      <c r="K272" s="326"/>
      <c r="L272" s="1" t="s">
        <v>535</v>
      </c>
      <c r="M272" s="1"/>
      <c r="N272" s="120"/>
      <c r="O272" s="120"/>
      <c r="P272" s="120"/>
      <c r="Q272" s="308"/>
      <c r="R272" s="120"/>
      <c r="S272" s="120"/>
      <c r="T272" s="120"/>
      <c r="U272" s="120"/>
      <c r="V272" s="120"/>
      <c r="W272" s="120"/>
      <c r="X272" s="120"/>
      <c r="Y272" s="359"/>
      <c r="Z272" s="2">
        <f>MAX(Planif[[#This Row],[Janv planifié]:[Decembre planifié]])</f>
        <v>0</v>
      </c>
      <c r="AA272" s="364"/>
      <c r="AB272" s="189" t="str">
        <f t="shared" si="131"/>
        <v>MG25213</v>
      </c>
      <c r="AC272" s="1" t="str">
        <f t="shared" si="125"/>
        <v>Atsimo AtsinananaFarafanganaIvandrika</v>
      </c>
      <c r="AD272" s="45" t="str">
        <f t="shared" si="126"/>
        <v>MG25213110</v>
      </c>
      <c r="AE272" s="1" t="str">
        <f t="shared" si="127"/>
        <v>MG25213110autreong</v>
      </c>
      <c r="AF272" s="1"/>
      <c r="AG272" s="8">
        <f t="shared" si="132"/>
        <v>0</v>
      </c>
      <c r="AH272" s="8">
        <f t="shared" si="133"/>
        <v>0</v>
      </c>
      <c r="AI272" s="358">
        <f t="shared" si="134"/>
        <v>4200</v>
      </c>
    </row>
    <row r="273" spans="1:35" x14ac:dyDescent="0.35">
      <c r="A273" s="356">
        <f t="shared" si="135"/>
        <v>271</v>
      </c>
      <c r="B273" s="325" t="s">
        <v>633</v>
      </c>
      <c r="C273" s="325" t="s">
        <v>634</v>
      </c>
      <c r="D273" s="325" t="s">
        <v>646</v>
      </c>
      <c r="E273" s="72" t="str">
        <f t="shared" si="128"/>
        <v/>
      </c>
      <c r="F273" s="71">
        <v>10266.633004659228</v>
      </c>
      <c r="G273" s="325"/>
      <c r="H273" s="325"/>
      <c r="I273" s="325" t="s">
        <v>449</v>
      </c>
      <c r="J273" s="325" t="s">
        <v>533</v>
      </c>
      <c r="K273" s="326"/>
      <c r="L273" s="1" t="s">
        <v>535</v>
      </c>
      <c r="M273" s="1"/>
      <c r="N273" s="120"/>
      <c r="O273" s="120"/>
      <c r="P273" s="120"/>
      <c r="Q273" s="308"/>
      <c r="R273" s="120"/>
      <c r="S273" s="120"/>
      <c r="T273" s="120"/>
      <c r="U273" s="120"/>
      <c r="V273" s="120"/>
      <c r="W273" s="120"/>
      <c r="X273" s="120"/>
      <c r="Y273" s="359"/>
      <c r="Z273" s="2">
        <f>MAX(Planif[[#This Row],[Janv planifié]:[Decembre planifié]])</f>
        <v>0</v>
      </c>
      <c r="AA273" s="364"/>
      <c r="AB273" s="189" t="str">
        <f t="shared" si="131"/>
        <v>MG25213</v>
      </c>
      <c r="AC273" s="1" t="str">
        <f t="shared" si="125"/>
        <v>Atsimo AtsinananaFarafanganaMahabo Mananivo</v>
      </c>
      <c r="AD273" s="45" t="str">
        <f t="shared" si="126"/>
        <v>MG25213310</v>
      </c>
      <c r="AE273" s="1" t="str">
        <f t="shared" si="127"/>
        <v>MG25213310autreong</v>
      </c>
      <c r="AF273" s="1"/>
      <c r="AG273" s="8">
        <f t="shared" si="132"/>
        <v>0</v>
      </c>
      <c r="AH273" s="8">
        <f t="shared" si="133"/>
        <v>0</v>
      </c>
      <c r="AI273" s="358">
        <f t="shared" si="134"/>
        <v>4200</v>
      </c>
    </row>
    <row r="274" spans="1:35" x14ac:dyDescent="0.35">
      <c r="A274" s="356">
        <f t="shared" si="135"/>
        <v>272</v>
      </c>
      <c r="B274" s="325" t="s">
        <v>633</v>
      </c>
      <c r="C274" s="325" t="s">
        <v>634</v>
      </c>
      <c r="D274" s="325" t="s">
        <v>647</v>
      </c>
      <c r="E274" s="72" t="str">
        <f t="shared" si="128"/>
        <v/>
      </c>
      <c r="F274" s="71">
        <v>7218.4213284019115</v>
      </c>
      <c r="G274" s="325"/>
      <c r="H274" s="325"/>
      <c r="I274" s="325" t="s">
        <v>449</v>
      </c>
      <c r="J274" s="325" t="s">
        <v>533</v>
      </c>
      <c r="K274" s="326"/>
      <c r="L274" s="1" t="s">
        <v>535</v>
      </c>
      <c r="M274" s="1"/>
      <c r="N274" s="120"/>
      <c r="O274" s="120"/>
      <c r="P274" s="120"/>
      <c r="Q274" s="308"/>
      <c r="R274" s="120"/>
      <c r="S274" s="120"/>
      <c r="T274" s="120"/>
      <c r="U274" s="120"/>
      <c r="V274" s="120"/>
      <c r="W274" s="120"/>
      <c r="X274" s="120"/>
      <c r="Y274" s="359"/>
      <c r="Z274" s="2">
        <f>MAX(Planif[[#This Row],[Janv planifié]:[Decembre planifié]])</f>
        <v>0</v>
      </c>
      <c r="AA274" s="364"/>
      <c r="AB274" s="189" t="str">
        <f t="shared" si="131"/>
        <v>MG25213</v>
      </c>
      <c r="AC274" s="1" t="str">
        <f t="shared" si="125"/>
        <v>Atsimo AtsinananaFarafanganaMahavelo</v>
      </c>
      <c r="AD274" s="45" t="str">
        <f t="shared" si="126"/>
        <v>MG25213150</v>
      </c>
      <c r="AE274" s="1" t="str">
        <f t="shared" si="127"/>
        <v>MG25213150autreong</v>
      </c>
      <c r="AF274" s="1"/>
      <c r="AG274" s="8">
        <f t="shared" si="132"/>
        <v>0</v>
      </c>
      <c r="AH274" s="8">
        <f t="shared" si="133"/>
        <v>0</v>
      </c>
      <c r="AI274" s="358">
        <f t="shared" si="134"/>
        <v>4200</v>
      </c>
    </row>
    <row r="275" spans="1:35" x14ac:dyDescent="0.35">
      <c r="A275" s="356">
        <f t="shared" si="135"/>
        <v>273</v>
      </c>
      <c r="B275" s="325" t="s">
        <v>633</v>
      </c>
      <c r="C275" s="325" t="s">
        <v>634</v>
      </c>
      <c r="D275" s="325" t="s">
        <v>648</v>
      </c>
      <c r="E275" s="72" t="str">
        <f t="shared" si="128"/>
        <v/>
      </c>
      <c r="F275" s="71">
        <v>8508.8397385620901</v>
      </c>
      <c r="G275" s="325"/>
      <c r="H275" s="325"/>
      <c r="I275" s="325" t="s">
        <v>449</v>
      </c>
      <c r="J275" s="325" t="s">
        <v>533</v>
      </c>
      <c r="K275" s="326"/>
      <c r="L275" s="1" t="s">
        <v>535</v>
      </c>
      <c r="M275" s="1"/>
      <c r="N275" s="120"/>
      <c r="O275" s="120"/>
      <c r="P275" s="120"/>
      <c r="Q275" s="308"/>
      <c r="R275" s="120"/>
      <c r="S275" s="120"/>
      <c r="T275" s="120"/>
      <c r="U275" s="120"/>
      <c r="V275" s="120"/>
      <c r="W275" s="120"/>
      <c r="X275" s="120"/>
      <c r="Y275" s="359"/>
      <c r="Z275" s="2">
        <f>MAX(Planif[[#This Row],[Janv planifié]:[Decembre planifié]])</f>
        <v>0</v>
      </c>
      <c r="AA275" s="364"/>
      <c r="AB275" s="189" t="str">
        <f t="shared" si="131"/>
        <v>MG25213</v>
      </c>
      <c r="AC275" s="1" t="str">
        <f t="shared" si="125"/>
        <v>Atsimo AtsinananaFarafanganaVohimasy</v>
      </c>
      <c r="AD275" s="45" t="str">
        <f t="shared" si="126"/>
        <v>MG25213030</v>
      </c>
      <c r="AE275" s="1" t="str">
        <f t="shared" si="127"/>
        <v>MG25213030autreong</v>
      </c>
      <c r="AF275" s="1"/>
      <c r="AG275" s="8">
        <f t="shared" si="132"/>
        <v>0</v>
      </c>
      <c r="AH275" s="8">
        <f t="shared" si="133"/>
        <v>0</v>
      </c>
      <c r="AI275" s="358">
        <f t="shared" si="134"/>
        <v>4200</v>
      </c>
    </row>
    <row r="276" spans="1:35" x14ac:dyDescent="0.35">
      <c r="A276" s="356">
        <f t="shared" si="135"/>
        <v>274</v>
      </c>
      <c r="B276" s="325" t="s">
        <v>633</v>
      </c>
      <c r="C276" s="325" t="s">
        <v>634</v>
      </c>
      <c r="D276" s="325" t="s">
        <v>649</v>
      </c>
      <c r="E276" s="72" t="str">
        <f t="shared" si="128"/>
        <v/>
      </c>
      <c r="F276" s="71">
        <v>10635.608827528502</v>
      </c>
      <c r="G276" s="325"/>
      <c r="H276" s="325"/>
      <c r="I276" s="325" t="s">
        <v>449</v>
      </c>
      <c r="J276" s="325" t="s">
        <v>533</v>
      </c>
      <c r="K276" s="326"/>
      <c r="L276" s="1" t="s">
        <v>535</v>
      </c>
      <c r="M276" s="1"/>
      <c r="N276" s="120"/>
      <c r="O276" s="120"/>
      <c r="P276" s="120"/>
      <c r="Q276" s="308"/>
      <c r="R276" s="120"/>
      <c r="S276" s="120"/>
      <c r="T276" s="120"/>
      <c r="U276" s="120"/>
      <c r="V276" s="120"/>
      <c r="W276" s="120"/>
      <c r="X276" s="120"/>
      <c r="Y276" s="359"/>
      <c r="Z276" s="2">
        <f>MAX(Planif[[#This Row],[Janv planifié]:[Decembre planifié]])</f>
        <v>0</v>
      </c>
      <c r="AA276" s="364"/>
      <c r="AB276" s="189" t="str">
        <f t="shared" si="131"/>
        <v>MG25213</v>
      </c>
      <c r="AC276" s="1" t="str">
        <f t="shared" si="125"/>
        <v>Atsimo AtsinananaFarafanganaVohitromby</v>
      </c>
      <c r="AD276" s="45" t="str">
        <f t="shared" si="126"/>
        <v>MG25213090</v>
      </c>
      <c r="AE276" s="1" t="str">
        <f t="shared" si="127"/>
        <v>MG25213090autreong</v>
      </c>
      <c r="AF276" s="1"/>
      <c r="AG276" s="8">
        <f t="shared" si="132"/>
        <v>0</v>
      </c>
      <c r="AH276" s="8">
        <f t="shared" si="133"/>
        <v>0</v>
      </c>
      <c r="AI276" s="358">
        <f t="shared" si="134"/>
        <v>4200</v>
      </c>
    </row>
    <row r="277" spans="1:35" x14ac:dyDescent="0.35">
      <c r="A277" s="356">
        <f t="shared" si="135"/>
        <v>275</v>
      </c>
      <c r="B277" s="325" t="s">
        <v>633</v>
      </c>
      <c r="C277" s="325" t="s">
        <v>650</v>
      </c>
      <c r="D277" s="325" t="s">
        <v>651</v>
      </c>
      <c r="E277" s="72" t="str">
        <f t="shared" si="128"/>
        <v/>
      </c>
      <c r="F277" s="71">
        <f t="shared" ref="F277:F279" si="138">VLOOKUP(AD277,pop,7,FALSE)</f>
        <v>0</v>
      </c>
      <c r="G277" s="325" t="s">
        <v>442</v>
      </c>
      <c r="H277" s="325"/>
      <c r="I277" s="325" t="s">
        <v>449</v>
      </c>
      <c r="J277" s="325" t="s">
        <v>533</v>
      </c>
      <c r="K277" s="326"/>
      <c r="L277" s="1" t="s">
        <v>535</v>
      </c>
      <c r="M277" s="1"/>
      <c r="N277" s="120"/>
      <c r="O277" s="120"/>
      <c r="P277" s="120">
        <f>1400*5</f>
        <v>7000</v>
      </c>
      <c r="Q277" s="120">
        <f>1400*5</f>
        <v>7000</v>
      </c>
      <c r="R277" s="120">
        <f>1400*5</f>
        <v>7000</v>
      </c>
      <c r="S277" s="120"/>
      <c r="T277" s="120"/>
      <c r="U277" s="120"/>
      <c r="V277" s="120"/>
      <c r="W277" s="120"/>
      <c r="X277" s="120"/>
      <c r="Y277" s="359"/>
      <c r="Z277" s="2">
        <f>MAX(Planif[[#This Row],[Janv planifié]:[Decembre planifié]])</f>
        <v>7000</v>
      </c>
      <c r="AA277" s="364"/>
      <c r="AB277" s="189" t="str">
        <f t="shared" si="131"/>
        <v>MG25214</v>
      </c>
      <c r="AC277" s="1" t="str">
        <f t="shared" si="125"/>
        <v>Atsimo AtsinananaVangaindranoSoamanova</v>
      </c>
      <c r="AD277" s="45" t="str">
        <f t="shared" si="126"/>
        <v>MG25214070</v>
      </c>
      <c r="AE277" s="1" t="str">
        <f t="shared" si="127"/>
        <v>MG25214070PAM</v>
      </c>
      <c r="AF277" s="1"/>
      <c r="AG277" s="8">
        <f t="shared" si="132"/>
        <v>7000</v>
      </c>
      <c r="AH277" s="8">
        <f t="shared" si="133"/>
        <v>7000</v>
      </c>
      <c r="AI277" s="358">
        <f t="shared" si="134"/>
        <v>4200</v>
      </c>
    </row>
    <row r="278" spans="1:35" x14ac:dyDescent="0.35">
      <c r="A278" s="356">
        <f t="shared" si="135"/>
        <v>276</v>
      </c>
      <c r="B278" s="325" t="s">
        <v>633</v>
      </c>
      <c r="C278" s="325" t="s">
        <v>650</v>
      </c>
      <c r="D278" s="325" t="s">
        <v>652</v>
      </c>
      <c r="E278" s="72" t="str">
        <f t="shared" si="128"/>
        <v/>
      </c>
      <c r="F278" s="71">
        <f t="shared" si="138"/>
        <v>13995</v>
      </c>
      <c r="G278" s="325" t="s">
        <v>442</v>
      </c>
      <c r="H278" s="325"/>
      <c r="I278" s="325" t="s">
        <v>449</v>
      </c>
      <c r="J278" s="325" t="s">
        <v>533</v>
      </c>
      <c r="K278" s="326"/>
      <c r="L278" s="1" t="s">
        <v>535</v>
      </c>
      <c r="M278" s="1"/>
      <c r="N278" s="120"/>
      <c r="O278" s="120"/>
      <c r="P278" s="120">
        <f>840*5</f>
        <v>4200</v>
      </c>
      <c r="Q278" s="120">
        <f>840*5</f>
        <v>4200</v>
      </c>
      <c r="R278" s="120">
        <f>840*5</f>
        <v>4200</v>
      </c>
      <c r="S278" s="120"/>
      <c r="T278" s="120"/>
      <c r="U278" s="120"/>
      <c r="V278" s="120"/>
      <c r="W278" s="120"/>
      <c r="X278" s="120"/>
      <c r="Y278" s="359"/>
      <c r="Z278" s="2">
        <f>MAX(Planif[[#This Row],[Janv planifié]:[Decembre planifié]])</f>
        <v>4200</v>
      </c>
      <c r="AA278" s="364"/>
      <c r="AB278" s="189" t="str">
        <f t="shared" si="131"/>
        <v>MG25214</v>
      </c>
      <c r="AC278" s="1" t="str">
        <f t="shared" si="125"/>
        <v>Atsimo AtsinananaVangaindranoAmpasimalemy</v>
      </c>
      <c r="AD278" s="45" t="str">
        <f t="shared" si="126"/>
        <v>MG25214031</v>
      </c>
      <c r="AE278" s="1" t="str">
        <f t="shared" si="127"/>
        <v>MG25214031PAM</v>
      </c>
      <c r="AF278" s="1"/>
      <c r="AG278" s="8">
        <f t="shared" si="132"/>
        <v>4200</v>
      </c>
      <c r="AH278" s="8">
        <f t="shared" si="133"/>
        <v>4200</v>
      </c>
      <c r="AI278" s="120">
        <f t="shared" si="134"/>
        <v>4200</v>
      </c>
    </row>
    <row r="279" spans="1:35" x14ac:dyDescent="0.35">
      <c r="A279" s="356">
        <f t="shared" si="135"/>
        <v>277</v>
      </c>
      <c r="B279" s="325" t="s">
        <v>633</v>
      </c>
      <c r="C279" s="325" t="s">
        <v>650</v>
      </c>
      <c r="D279" s="325" t="s">
        <v>653</v>
      </c>
      <c r="E279" s="72" t="str">
        <f t="shared" si="128"/>
        <v/>
      </c>
      <c r="F279" s="71">
        <f t="shared" si="138"/>
        <v>6215</v>
      </c>
      <c r="G279" s="325" t="s">
        <v>442</v>
      </c>
      <c r="H279" s="325"/>
      <c r="I279" s="325" t="s">
        <v>449</v>
      </c>
      <c r="J279" s="325" t="s">
        <v>533</v>
      </c>
      <c r="K279" s="326"/>
      <c r="L279" s="1" t="s">
        <v>535</v>
      </c>
      <c r="M279" s="1"/>
      <c r="N279" s="120"/>
      <c r="O279" s="120"/>
      <c r="P279" s="120">
        <f>373*5</f>
        <v>1865</v>
      </c>
      <c r="Q279" s="120">
        <f>373*5</f>
        <v>1865</v>
      </c>
      <c r="R279" s="120">
        <f>373*5</f>
        <v>1865</v>
      </c>
      <c r="S279" s="120"/>
      <c r="T279" s="120"/>
      <c r="U279" s="120"/>
      <c r="V279" s="120"/>
      <c r="W279" s="120"/>
      <c r="X279" s="120"/>
      <c r="Y279" s="359"/>
      <c r="Z279" s="2">
        <f>MAX(Planif[[#This Row],[Janv planifié]:[Decembre planifié]])</f>
        <v>1865</v>
      </c>
      <c r="AA279" s="364"/>
      <c r="AB279" s="189" t="str">
        <f t="shared" si="131"/>
        <v>MG25214</v>
      </c>
      <c r="AC279" s="1" t="str">
        <f t="shared" si="125"/>
        <v>Atsimo AtsinananaVangaindranoAmpataka</v>
      </c>
      <c r="AD279" s="45" t="str">
        <f t="shared" si="126"/>
        <v>MG25214132</v>
      </c>
      <c r="AE279" s="1" t="str">
        <f t="shared" si="127"/>
        <v>MG25214132PAM</v>
      </c>
      <c r="AF279" s="1"/>
      <c r="AG279" s="8">
        <f t="shared" si="132"/>
        <v>1865</v>
      </c>
      <c r="AH279" s="8">
        <f t="shared" si="133"/>
        <v>1865</v>
      </c>
      <c r="AI279" s="358">
        <f t="shared" si="134"/>
        <v>4200</v>
      </c>
    </row>
    <row r="280" spans="1:35" x14ac:dyDescent="0.35">
      <c r="A280" s="356">
        <f t="shared" si="135"/>
        <v>278</v>
      </c>
      <c r="B280" s="325" t="s">
        <v>633</v>
      </c>
      <c r="C280" s="325" t="s">
        <v>650</v>
      </c>
      <c r="D280" s="194" t="s">
        <v>654</v>
      </c>
      <c r="E280" s="72" t="str">
        <f t="shared" si="128"/>
        <v/>
      </c>
      <c r="F280" s="71">
        <v>8445</v>
      </c>
      <c r="G280" s="325" t="s">
        <v>442</v>
      </c>
      <c r="H280" s="325"/>
      <c r="I280" s="325" t="s">
        <v>449</v>
      </c>
      <c r="J280" s="325" t="s">
        <v>533</v>
      </c>
      <c r="K280" s="326"/>
      <c r="L280" s="1" t="s">
        <v>535</v>
      </c>
      <c r="M280" s="1" t="s">
        <v>654</v>
      </c>
      <c r="N280" s="120"/>
      <c r="O280" s="120"/>
      <c r="P280" s="120">
        <f>507*5</f>
        <v>2535</v>
      </c>
      <c r="Q280" s="120">
        <f>507*5</f>
        <v>2535</v>
      </c>
      <c r="R280" s="120">
        <f>507*5</f>
        <v>2535</v>
      </c>
      <c r="S280" s="120"/>
      <c r="T280" s="120"/>
      <c r="U280" s="120"/>
      <c r="V280" s="120"/>
      <c r="W280" s="120"/>
      <c r="X280" s="120"/>
      <c r="Y280" s="359"/>
      <c r="Z280" s="2">
        <f>MAX(Planif[[#This Row],[Janv planifié]:[Decembre planifié]])</f>
        <v>2535</v>
      </c>
      <c r="AA280" s="364"/>
      <c r="AB280" s="189" t="str">
        <f t="shared" si="131"/>
        <v>MG25214</v>
      </c>
      <c r="AC280" s="1" t="str">
        <f t="shared" si="125"/>
        <v>Atsimo AtsinananaVangaindranoFonilaza</v>
      </c>
      <c r="AD280" s="45" t="e">
        <f t="shared" si="126"/>
        <v>#N/A</v>
      </c>
      <c r="AE280" s="1" t="e">
        <f t="shared" si="127"/>
        <v>#N/A</v>
      </c>
      <c r="AF280" s="1"/>
      <c r="AG280" s="8">
        <f t="shared" si="132"/>
        <v>2535</v>
      </c>
      <c r="AH280" s="8">
        <f t="shared" si="133"/>
        <v>2535</v>
      </c>
      <c r="AI280" s="358">
        <f t="shared" si="134"/>
        <v>4200</v>
      </c>
    </row>
    <row r="281" spans="1:35" x14ac:dyDescent="0.35">
      <c r="A281" s="356">
        <f t="shared" si="135"/>
        <v>279</v>
      </c>
      <c r="B281" s="325" t="s">
        <v>633</v>
      </c>
      <c r="C281" s="325" t="s">
        <v>650</v>
      </c>
      <c r="D281" s="325" t="s">
        <v>655</v>
      </c>
      <c r="E281" s="72" t="str">
        <f t="shared" si="128"/>
        <v/>
      </c>
      <c r="F281" s="71">
        <f t="shared" ref="F281:F283" si="139">VLOOKUP(AD281,pop,7,FALSE)</f>
        <v>15875</v>
      </c>
      <c r="G281" s="325" t="s">
        <v>442</v>
      </c>
      <c r="H281" s="325"/>
      <c r="I281" s="325" t="s">
        <v>449</v>
      </c>
      <c r="J281" s="325" t="s">
        <v>533</v>
      </c>
      <c r="K281" s="326"/>
      <c r="L281" s="1" t="s">
        <v>535</v>
      </c>
      <c r="M281" s="1"/>
      <c r="N281" s="120"/>
      <c r="O281" s="120"/>
      <c r="P281" s="120">
        <f>953*5</f>
        <v>4765</v>
      </c>
      <c r="Q281" s="120">
        <f>953*5</f>
        <v>4765</v>
      </c>
      <c r="R281" s="120">
        <f>953*5</f>
        <v>4765</v>
      </c>
      <c r="S281" s="120"/>
      <c r="T281" s="120"/>
      <c r="U281" s="120"/>
      <c r="V281" s="120"/>
      <c r="W281" s="120"/>
      <c r="X281" s="120"/>
      <c r="Y281" s="359"/>
      <c r="Z281" s="2">
        <f>MAX(Planif[[#This Row],[Janv planifié]:[Decembre planifié]])</f>
        <v>4765</v>
      </c>
      <c r="AA281" s="364"/>
      <c r="AB281" s="189" t="str">
        <f t="shared" si="131"/>
        <v>MG25214</v>
      </c>
      <c r="AC281" s="1" t="str">
        <f t="shared" si="125"/>
        <v>Atsimo AtsinananaVangaindranoMasianaka</v>
      </c>
      <c r="AD281" s="45" t="str">
        <f t="shared" si="126"/>
        <v>MG25214152</v>
      </c>
      <c r="AE281" s="1" t="str">
        <f t="shared" si="127"/>
        <v>MG25214152PAM</v>
      </c>
      <c r="AF281" s="1"/>
      <c r="AG281" s="8">
        <f t="shared" si="132"/>
        <v>4765</v>
      </c>
      <c r="AH281" s="8">
        <f t="shared" si="133"/>
        <v>4765</v>
      </c>
      <c r="AI281" s="358">
        <f t="shared" si="134"/>
        <v>4200</v>
      </c>
    </row>
    <row r="282" spans="1:35" x14ac:dyDescent="0.35">
      <c r="A282" s="356">
        <f t="shared" si="135"/>
        <v>280</v>
      </c>
      <c r="B282" s="325" t="s">
        <v>633</v>
      </c>
      <c r="C282" s="325" t="s">
        <v>650</v>
      </c>
      <c r="D282" s="325" t="s">
        <v>656</v>
      </c>
      <c r="E282" s="72" t="str">
        <f t="shared" si="128"/>
        <v/>
      </c>
      <c r="F282" s="71">
        <f t="shared" si="139"/>
        <v>7570</v>
      </c>
      <c r="G282" s="325" t="s">
        <v>442</v>
      </c>
      <c r="H282" s="325"/>
      <c r="I282" s="325" t="s">
        <v>449</v>
      </c>
      <c r="J282" s="325" t="s">
        <v>533</v>
      </c>
      <c r="K282" s="326"/>
      <c r="L282" s="1" t="s">
        <v>535</v>
      </c>
      <c r="M282" s="1"/>
      <c r="N282" s="120"/>
      <c r="O282" s="120"/>
      <c r="P282" s="120">
        <f>454*5</f>
        <v>2270</v>
      </c>
      <c r="Q282" s="120">
        <f>454*5</f>
        <v>2270</v>
      </c>
      <c r="R282" s="120">
        <f>454*5</f>
        <v>2270</v>
      </c>
      <c r="S282" s="120"/>
      <c r="T282" s="120"/>
      <c r="U282" s="120"/>
      <c r="V282" s="120"/>
      <c r="W282" s="120"/>
      <c r="X282" s="120"/>
      <c r="Y282" s="359"/>
      <c r="Z282" s="2">
        <f>MAX(Planif[[#This Row],[Janv planifié]:[Decembre planifié]])</f>
        <v>2270</v>
      </c>
      <c r="AA282" s="364"/>
      <c r="AB282" s="189" t="str">
        <f t="shared" si="131"/>
        <v>MG25214</v>
      </c>
      <c r="AC282" s="1" t="str">
        <f t="shared" si="125"/>
        <v>Atsimo AtsinananaVangaindranoVohitrambo</v>
      </c>
      <c r="AD282" s="45" t="str">
        <f t="shared" si="126"/>
        <v>MG25214111</v>
      </c>
      <c r="AE282" s="1" t="str">
        <f t="shared" si="127"/>
        <v>MG25214111PAM</v>
      </c>
      <c r="AF282" s="1"/>
      <c r="AG282" s="8">
        <f t="shared" si="132"/>
        <v>2270</v>
      </c>
      <c r="AH282" s="8">
        <f t="shared" si="133"/>
        <v>2270</v>
      </c>
      <c r="AI282" s="358">
        <f t="shared" si="134"/>
        <v>4200</v>
      </c>
    </row>
    <row r="283" spans="1:35" x14ac:dyDescent="0.35">
      <c r="A283" s="356">
        <f t="shared" si="135"/>
        <v>281</v>
      </c>
      <c r="B283" s="325" t="s">
        <v>633</v>
      </c>
      <c r="C283" s="325" t="s">
        <v>650</v>
      </c>
      <c r="D283" s="325" t="s">
        <v>657</v>
      </c>
      <c r="E283" s="72" t="str">
        <f t="shared" si="128"/>
        <v/>
      </c>
      <c r="F283" s="71">
        <f t="shared" si="139"/>
        <v>7905</v>
      </c>
      <c r="G283" s="325" t="s">
        <v>442</v>
      </c>
      <c r="H283" s="325"/>
      <c r="I283" s="325" t="s">
        <v>449</v>
      </c>
      <c r="J283" s="325" t="s">
        <v>533</v>
      </c>
      <c r="K283" s="326"/>
      <c r="L283" s="1" t="s">
        <v>535</v>
      </c>
      <c r="M283" s="1"/>
      <c r="N283" s="120"/>
      <c r="O283" s="120"/>
      <c r="P283" s="120">
        <f>474*5</f>
        <v>2370</v>
      </c>
      <c r="Q283" s="120">
        <f>474*5</f>
        <v>2370</v>
      </c>
      <c r="R283" s="120">
        <f>474*5</f>
        <v>2370</v>
      </c>
      <c r="S283" s="120"/>
      <c r="T283" s="120"/>
      <c r="U283" s="120"/>
      <c r="V283" s="120"/>
      <c r="W283" s="120"/>
      <c r="X283" s="120"/>
      <c r="Y283" s="359"/>
      <c r="Z283" s="2">
        <f>MAX(Planif[[#This Row],[Janv planifié]:[Decembre planifié]])</f>
        <v>2370</v>
      </c>
      <c r="AA283" s="364"/>
      <c r="AB283" s="189" t="str">
        <f t="shared" si="131"/>
        <v>MG25214</v>
      </c>
      <c r="AC283" s="1" t="str">
        <f t="shared" si="125"/>
        <v>Atsimo AtsinananaVangaindranoTsianofana</v>
      </c>
      <c r="AD283" s="45" t="str">
        <f t="shared" si="126"/>
        <v>MG25214032</v>
      </c>
      <c r="AE283" s="1" t="str">
        <f t="shared" si="127"/>
        <v>MG25214032PAM</v>
      </c>
      <c r="AF283" s="1"/>
      <c r="AG283" s="8">
        <f t="shared" si="132"/>
        <v>2370</v>
      </c>
      <c r="AH283" s="8">
        <f t="shared" si="133"/>
        <v>2370</v>
      </c>
      <c r="AI283" s="358">
        <f t="shared" si="134"/>
        <v>4200</v>
      </c>
    </row>
    <row r="284" spans="1:35" x14ac:dyDescent="0.35">
      <c r="A284" s="356">
        <f t="shared" si="135"/>
        <v>282</v>
      </c>
      <c r="B284" s="325" t="s">
        <v>633</v>
      </c>
      <c r="C284" s="325" t="s">
        <v>650</v>
      </c>
      <c r="D284" s="325" t="s">
        <v>658</v>
      </c>
      <c r="E284" s="72" t="str">
        <f t="shared" si="128"/>
        <v/>
      </c>
      <c r="F284" s="71">
        <v>5725.3381895881903</v>
      </c>
      <c r="G284" s="325"/>
      <c r="H284" s="325"/>
      <c r="I284" s="325"/>
      <c r="J284" s="325" t="s">
        <v>533</v>
      </c>
      <c r="K284" s="326"/>
      <c r="L284" s="1" t="s">
        <v>535</v>
      </c>
      <c r="M284" s="1"/>
      <c r="N284" s="120"/>
      <c r="O284" s="120"/>
      <c r="P284" s="120"/>
      <c r="Q284" s="308"/>
      <c r="R284" s="120"/>
      <c r="S284" s="120"/>
      <c r="T284" s="120"/>
      <c r="U284" s="120"/>
      <c r="V284" s="120"/>
      <c r="W284" s="120"/>
      <c r="X284" s="120"/>
      <c r="Y284" s="359"/>
      <c r="Z284" s="2">
        <f>MAX(Planif[[#This Row],[Janv planifié]:[Decembre planifié]])</f>
        <v>0</v>
      </c>
      <c r="AA284" s="364"/>
      <c r="AB284" s="189" t="str">
        <f t="shared" si="131"/>
        <v>MG25214</v>
      </c>
      <c r="AC284" s="1" t="str">
        <f t="shared" si="125"/>
        <v>Atsimo AtsinananaVangaindranoBekaraoky</v>
      </c>
      <c r="AD284" s="45" t="str">
        <f t="shared" si="126"/>
        <v>MG25214033</v>
      </c>
      <c r="AE284" s="1" t="str">
        <f t="shared" si="127"/>
        <v>MG25214033autreong</v>
      </c>
      <c r="AF284" s="1"/>
      <c r="AG284" s="8">
        <f t="shared" si="132"/>
        <v>0</v>
      </c>
      <c r="AH284" s="8">
        <f t="shared" si="133"/>
        <v>0</v>
      </c>
      <c r="AI284" s="358">
        <f t="shared" si="134"/>
        <v>4200</v>
      </c>
    </row>
    <row r="285" spans="1:35" x14ac:dyDescent="0.35">
      <c r="A285" s="356">
        <f t="shared" si="135"/>
        <v>283</v>
      </c>
      <c r="B285" s="325" t="s">
        <v>633</v>
      </c>
      <c r="C285" s="325" t="s">
        <v>650</v>
      </c>
      <c r="D285" s="325" t="s">
        <v>659</v>
      </c>
      <c r="E285" s="72" t="str">
        <f t="shared" si="128"/>
        <v/>
      </c>
      <c r="F285" s="71">
        <v>21168.945927482917</v>
      </c>
      <c r="G285" s="325"/>
      <c r="H285" s="325"/>
      <c r="I285" s="325"/>
      <c r="J285" s="325" t="s">
        <v>533</v>
      </c>
      <c r="K285" s="326"/>
      <c r="L285" s="1" t="s">
        <v>535</v>
      </c>
      <c r="M285" s="1"/>
      <c r="N285" s="120"/>
      <c r="O285" s="120"/>
      <c r="P285" s="120"/>
      <c r="Q285" s="308"/>
      <c r="R285" s="120"/>
      <c r="S285" s="120"/>
      <c r="T285" s="120"/>
      <c r="U285" s="120"/>
      <c r="V285" s="120"/>
      <c r="W285" s="120"/>
      <c r="X285" s="120"/>
      <c r="Y285" s="359"/>
      <c r="Z285" s="2">
        <f>MAX(Planif[[#This Row],[Janv planifié]:[Decembre planifié]])</f>
        <v>0</v>
      </c>
      <c r="AA285" s="364"/>
      <c r="AB285" s="189" t="str">
        <f t="shared" si="131"/>
        <v>MG25214</v>
      </c>
      <c r="AC285" s="1" t="str">
        <f t="shared" si="125"/>
        <v>Atsimo AtsinananaVangaindranoLopary</v>
      </c>
      <c r="AD285" s="45" t="str">
        <f t="shared" si="126"/>
        <v>MG25214091</v>
      </c>
      <c r="AE285" s="1" t="str">
        <f t="shared" si="127"/>
        <v>MG25214091autreong</v>
      </c>
      <c r="AF285" s="1"/>
      <c r="AG285" s="8">
        <f t="shared" si="132"/>
        <v>0</v>
      </c>
      <c r="AH285" s="8">
        <f t="shared" si="133"/>
        <v>0</v>
      </c>
      <c r="AI285" s="358">
        <f t="shared" si="134"/>
        <v>4200</v>
      </c>
    </row>
    <row r="286" spans="1:35" x14ac:dyDescent="0.35">
      <c r="A286" s="356">
        <f t="shared" si="135"/>
        <v>284</v>
      </c>
      <c r="B286" s="325" t="s">
        <v>633</v>
      </c>
      <c r="C286" s="325" t="s">
        <v>650</v>
      </c>
      <c r="D286" s="325" t="s">
        <v>660</v>
      </c>
      <c r="E286" s="72" t="str">
        <f t="shared" si="128"/>
        <v/>
      </c>
      <c r="F286" s="71">
        <v>5901.8499811534102</v>
      </c>
      <c r="G286" s="325"/>
      <c r="H286" s="325"/>
      <c r="I286" s="325"/>
      <c r="J286" s="325" t="s">
        <v>533</v>
      </c>
      <c r="K286" s="326"/>
      <c r="L286" s="1" t="s">
        <v>535</v>
      </c>
      <c r="M286" s="1"/>
      <c r="N286" s="120"/>
      <c r="O286" s="120"/>
      <c r="P286" s="120"/>
      <c r="Q286" s="308"/>
      <c r="R286" s="120"/>
      <c r="S286" s="120"/>
      <c r="T286" s="120"/>
      <c r="U286" s="120"/>
      <c r="V286" s="120"/>
      <c r="W286" s="120"/>
      <c r="X286" s="120"/>
      <c r="Y286" s="359"/>
      <c r="Z286" s="2">
        <f>MAX(Planif[[#This Row],[Janv planifié]:[Decembre planifié]])</f>
        <v>0</v>
      </c>
      <c r="AA286" s="364"/>
      <c r="AB286" s="189" t="str">
        <f t="shared" si="131"/>
        <v>MG25214</v>
      </c>
      <c r="AC286" s="1" t="str">
        <f t="shared" si="125"/>
        <v>Atsimo AtsinananaVangaindranoMarokibo</v>
      </c>
      <c r="AD286" s="45" t="str">
        <f t="shared" si="126"/>
        <v>MG25214172</v>
      </c>
      <c r="AE286" s="1" t="str">
        <f t="shared" si="127"/>
        <v>MG25214172autreong</v>
      </c>
      <c r="AF286" s="1"/>
      <c r="AG286" s="8">
        <f t="shared" si="132"/>
        <v>0</v>
      </c>
      <c r="AH286" s="8">
        <f t="shared" si="133"/>
        <v>0</v>
      </c>
      <c r="AI286" s="358">
        <f t="shared" si="134"/>
        <v>4200</v>
      </c>
    </row>
    <row r="287" spans="1:35" x14ac:dyDescent="0.35">
      <c r="A287" s="356">
        <f t="shared" si="135"/>
        <v>285</v>
      </c>
      <c r="B287" s="325" t="s">
        <v>633</v>
      </c>
      <c r="C287" s="325" t="s">
        <v>650</v>
      </c>
      <c r="D287" s="325" t="s">
        <v>661</v>
      </c>
      <c r="E287" s="72" t="str">
        <f t="shared" si="128"/>
        <v/>
      </c>
      <c r="F287" s="71">
        <v>21946.127084706237</v>
      </c>
      <c r="G287" s="325"/>
      <c r="H287" s="325"/>
      <c r="I287" s="325"/>
      <c r="J287" s="325" t="s">
        <v>533</v>
      </c>
      <c r="K287" s="326"/>
      <c r="L287" s="1" t="s">
        <v>535</v>
      </c>
      <c r="M287" s="1"/>
      <c r="N287" s="120"/>
      <c r="O287" s="120"/>
      <c r="P287" s="120"/>
      <c r="Q287" s="308"/>
      <c r="R287" s="120"/>
      <c r="S287" s="120"/>
      <c r="T287" s="120"/>
      <c r="U287" s="120"/>
      <c r="V287" s="120"/>
      <c r="W287" s="120"/>
      <c r="X287" s="120"/>
      <c r="Y287" s="359"/>
      <c r="Z287" s="2">
        <f>MAX(Planif[[#This Row],[Janv planifié]:[Decembre planifié]])</f>
        <v>0</v>
      </c>
      <c r="AA287" s="364"/>
      <c r="AB287" s="189" t="str">
        <f t="shared" si="131"/>
        <v>MG25214</v>
      </c>
      <c r="AC287" s="1" t="str">
        <f t="shared" si="125"/>
        <v>Atsimo AtsinananaVangaindranoMatanga</v>
      </c>
      <c r="AD287" s="45" t="str">
        <f t="shared" si="126"/>
        <v>MG25214151</v>
      </c>
      <c r="AE287" s="1" t="str">
        <f t="shared" si="127"/>
        <v>MG25214151autreong</v>
      </c>
      <c r="AF287" s="1"/>
      <c r="AG287" s="8">
        <f t="shared" si="132"/>
        <v>0</v>
      </c>
      <c r="AH287" s="8">
        <f t="shared" si="133"/>
        <v>0</v>
      </c>
      <c r="AI287" s="358">
        <f t="shared" si="134"/>
        <v>4200</v>
      </c>
    </row>
    <row r="288" spans="1:35" x14ac:dyDescent="0.35">
      <c r="A288" s="356">
        <f t="shared" si="135"/>
        <v>286</v>
      </c>
      <c r="B288" s="325" t="s">
        <v>633</v>
      </c>
      <c r="C288" s="325" t="s">
        <v>650</v>
      </c>
      <c r="D288" s="325" t="s">
        <v>662</v>
      </c>
      <c r="E288" s="72" t="str">
        <f t="shared" si="128"/>
        <v/>
      </c>
      <c r="F288" s="71">
        <v>16567.599811992211</v>
      </c>
      <c r="G288" s="325"/>
      <c r="H288" s="325"/>
      <c r="I288" s="325"/>
      <c r="J288" s="325" t="s">
        <v>533</v>
      </c>
      <c r="K288" s="326"/>
      <c r="L288" s="1" t="s">
        <v>535</v>
      </c>
      <c r="M288" s="1"/>
      <c r="N288" s="120"/>
      <c r="O288" s="120"/>
      <c r="P288" s="120"/>
      <c r="Q288" s="308"/>
      <c r="R288" s="120"/>
      <c r="S288" s="120"/>
      <c r="T288" s="120"/>
      <c r="U288" s="120"/>
      <c r="V288" s="120"/>
      <c r="W288" s="120"/>
      <c r="X288" s="120"/>
      <c r="Y288" s="359"/>
      <c r="Z288" s="2">
        <f>MAX(Planif[[#This Row],[Janv planifié]:[Decembre planifié]])</f>
        <v>0</v>
      </c>
      <c r="AA288" s="364"/>
      <c r="AB288" s="189" t="str">
        <f t="shared" si="131"/>
        <v>MG25214</v>
      </c>
      <c r="AC288" s="1" t="str">
        <f t="shared" si="125"/>
        <v>Atsimo AtsinananaVangaindranoTsiately</v>
      </c>
      <c r="AD288" s="45" t="str">
        <f t="shared" si="126"/>
        <v>MG25214050</v>
      </c>
      <c r="AE288" s="1" t="str">
        <f t="shared" si="127"/>
        <v>MG25214050autreong</v>
      </c>
      <c r="AF288" s="1"/>
      <c r="AG288" s="8">
        <f t="shared" si="132"/>
        <v>0</v>
      </c>
      <c r="AH288" s="8">
        <f t="shared" si="133"/>
        <v>0</v>
      </c>
      <c r="AI288" s="358">
        <f t="shared" si="134"/>
        <v>4200</v>
      </c>
    </row>
    <row r="289" spans="1:35" x14ac:dyDescent="0.35">
      <c r="A289" s="356">
        <f t="shared" si="135"/>
        <v>287</v>
      </c>
      <c r="B289" s="325" t="s">
        <v>633</v>
      </c>
      <c r="C289" s="325" t="s">
        <v>650</v>
      </c>
      <c r="D289" s="325" t="s">
        <v>650</v>
      </c>
      <c r="E289" s="72" t="str">
        <f t="shared" si="128"/>
        <v/>
      </c>
      <c r="F289" s="71">
        <v>47047.953650057934</v>
      </c>
      <c r="G289" s="325"/>
      <c r="H289" s="325"/>
      <c r="I289" s="325"/>
      <c r="J289" s="325" t="s">
        <v>533</v>
      </c>
      <c r="K289" s="326"/>
      <c r="L289" s="1" t="s">
        <v>535</v>
      </c>
      <c r="M289" s="1"/>
      <c r="N289" s="120"/>
      <c r="O289" s="120"/>
      <c r="P289" s="120"/>
      <c r="Q289" s="308"/>
      <c r="R289" s="120"/>
      <c r="S289" s="120"/>
      <c r="T289" s="120"/>
      <c r="U289" s="120"/>
      <c r="V289" s="120"/>
      <c r="W289" s="120"/>
      <c r="X289" s="120"/>
      <c r="Y289" s="359"/>
      <c r="Z289" s="2">
        <f>MAX(Planif[[#This Row],[Janv planifié]:[Decembre planifié]])</f>
        <v>0</v>
      </c>
      <c r="AA289" s="364"/>
      <c r="AB289" s="189" t="str">
        <f t="shared" si="131"/>
        <v>MG25214</v>
      </c>
      <c r="AC289" s="1" t="str">
        <f t="shared" si="125"/>
        <v>Atsimo AtsinananaVangaindranoVangaindrano</v>
      </c>
      <c r="AD289" s="45" t="str">
        <f t="shared" si="126"/>
        <v>MG25214010</v>
      </c>
      <c r="AE289" s="1" t="str">
        <f t="shared" si="127"/>
        <v>MG25214010autreong</v>
      </c>
      <c r="AF289" s="1"/>
      <c r="AG289" s="8">
        <f t="shared" si="132"/>
        <v>0</v>
      </c>
      <c r="AH289" s="8">
        <f t="shared" si="133"/>
        <v>0</v>
      </c>
      <c r="AI289" s="358">
        <f t="shared" si="134"/>
        <v>4200</v>
      </c>
    </row>
    <row r="290" spans="1:35" x14ac:dyDescent="0.35">
      <c r="A290" s="356">
        <f t="shared" si="135"/>
        <v>288</v>
      </c>
      <c r="B290" s="325" t="s">
        <v>633</v>
      </c>
      <c r="C290" s="325" t="s">
        <v>650</v>
      </c>
      <c r="D290" s="325" t="s">
        <v>663</v>
      </c>
      <c r="E290" s="72" t="str">
        <f t="shared" si="128"/>
        <v/>
      </c>
      <c r="F290" s="71">
        <v>11235.281116942271</v>
      </c>
      <c r="G290" s="325"/>
      <c r="H290" s="325"/>
      <c r="I290" s="325"/>
      <c r="J290" s="325" t="s">
        <v>533</v>
      </c>
      <c r="K290" s="326"/>
      <c r="L290" s="1" t="s">
        <v>535</v>
      </c>
      <c r="M290" s="1"/>
      <c r="N290" s="120"/>
      <c r="O290" s="120"/>
      <c r="P290" s="120"/>
      <c r="Q290" s="308"/>
      <c r="R290" s="120"/>
      <c r="S290" s="120"/>
      <c r="T290" s="120"/>
      <c r="U290" s="120"/>
      <c r="V290" s="120"/>
      <c r="W290" s="120"/>
      <c r="X290" s="120"/>
      <c r="Y290" s="359"/>
      <c r="Z290" s="2">
        <f>MAX(Planif[[#This Row],[Janv planifié]:[Decembre planifié]])</f>
        <v>0</v>
      </c>
      <c r="AA290" s="364"/>
      <c r="AB290" s="189" t="str">
        <f t="shared" si="131"/>
        <v>MG25214</v>
      </c>
      <c r="AC290" s="1" t="str">
        <f t="shared" si="125"/>
        <v>Atsimo AtsinananaVangaindranoVohimalaza</v>
      </c>
      <c r="AD290" s="45" t="str">
        <f t="shared" si="126"/>
        <v>MG25214312</v>
      </c>
      <c r="AE290" s="1" t="str">
        <f t="shared" si="127"/>
        <v>MG25214312autreong</v>
      </c>
      <c r="AF290" s="1"/>
      <c r="AG290" s="8">
        <f t="shared" si="132"/>
        <v>0</v>
      </c>
      <c r="AH290" s="8">
        <f t="shared" si="133"/>
        <v>0</v>
      </c>
      <c r="AI290" s="358">
        <f t="shared" si="134"/>
        <v>4200</v>
      </c>
    </row>
    <row r="291" spans="1:35" x14ac:dyDescent="0.35">
      <c r="A291" s="356">
        <f t="shared" si="135"/>
        <v>289</v>
      </c>
      <c r="B291" s="325" t="s">
        <v>633</v>
      </c>
      <c r="C291" s="325" t="s">
        <v>650</v>
      </c>
      <c r="D291" s="325" t="s">
        <v>664</v>
      </c>
      <c r="E291" s="72" t="str">
        <f t="shared" si="128"/>
        <v/>
      </c>
      <c r="F291" s="71">
        <v>13087.139299677036</v>
      </c>
      <c r="G291" s="325"/>
      <c r="H291" s="325"/>
      <c r="I291" s="325"/>
      <c r="J291" s="325" t="s">
        <v>533</v>
      </c>
      <c r="K291" s="326"/>
      <c r="L291" s="1" t="s">
        <v>535</v>
      </c>
      <c r="M291" s="1"/>
      <c r="N291" s="120"/>
      <c r="O291" s="120"/>
      <c r="P291" s="120"/>
      <c r="Q291" s="308"/>
      <c r="R291" s="120"/>
      <c r="S291" s="120"/>
      <c r="T291" s="120"/>
      <c r="U291" s="120"/>
      <c r="V291" s="120"/>
      <c r="W291" s="120"/>
      <c r="X291" s="120"/>
      <c r="Y291" s="359"/>
      <c r="Z291" s="2">
        <f>MAX(Planif[[#This Row],[Janv planifié]:[Decembre planifié]])</f>
        <v>0</v>
      </c>
      <c r="AA291" s="364"/>
      <c r="AB291" s="189" t="str">
        <f t="shared" si="131"/>
        <v>MG25214</v>
      </c>
      <c r="AC291" s="1" t="str">
        <f t="shared" si="125"/>
        <v>Atsimo AtsinananaVangaindranoVohipaho</v>
      </c>
      <c r="AD291" s="45" t="str">
        <f t="shared" si="126"/>
        <v>MG25214171</v>
      </c>
      <c r="AE291" s="1" t="str">
        <f t="shared" si="127"/>
        <v>MG25214171autreong</v>
      </c>
      <c r="AF291" s="1"/>
      <c r="AG291" s="8">
        <f t="shared" si="132"/>
        <v>0</v>
      </c>
      <c r="AH291" s="8">
        <f t="shared" si="133"/>
        <v>0</v>
      </c>
      <c r="AI291" s="358">
        <f t="shared" si="134"/>
        <v>4200</v>
      </c>
    </row>
    <row r="292" spans="1:35" x14ac:dyDescent="0.35">
      <c r="A292" s="356">
        <f t="shared" si="135"/>
        <v>290</v>
      </c>
      <c r="B292" s="325" t="s">
        <v>665</v>
      </c>
      <c r="C292" s="325" t="s">
        <v>666</v>
      </c>
      <c r="D292" s="325" t="s">
        <v>667</v>
      </c>
      <c r="E292" s="72" t="str">
        <f t="shared" si="128"/>
        <v/>
      </c>
      <c r="F292" s="71" t="e">
        <f t="shared" ref="F292:F293" si="140">VLOOKUP(AD292,pop,7,FALSE)</f>
        <v>#N/A</v>
      </c>
      <c r="G292" s="325" t="s">
        <v>442</v>
      </c>
      <c r="H292" s="325"/>
      <c r="I292" s="325" t="s">
        <v>443</v>
      </c>
      <c r="J292" s="325" t="s">
        <v>533</v>
      </c>
      <c r="K292" s="326"/>
      <c r="L292" s="1" t="s">
        <v>535</v>
      </c>
      <c r="M292" s="1"/>
      <c r="N292" s="120"/>
      <c r="O292" s="120"/>
      <c r="P292" s="120">
        <f>2000*5</f>
        <v>10000</v>
      </c>
      <c r="Q292" s="120">
        <f>2000*5</f>
        <v>10000</v>
      </c>
      <c r="R292" s="120">
        <f>2000*5</f>
        <v>10000</v>
      </c>
      <c r="S292" s="120"/>
      <c r="T292" s="120"/>
      <c r="U292" s="120"/>
      <c r="V292" s="120"/>
      <c r="W292" s="120"/>
      <c r="X292" s="120"/>
      <c r="Y292" s="359"/>
      <c r="Z292" s="2">
        <f>MAX(Planif[[#This Row],[Janv planifié]:[Decembre planifié]])</f>
        <v>10000</v>
      </c>
      <c r="AA292" s="364"/>
      <c r="AB292" s="189" t="str">
        <f t="shared" si="131"/>
        <v>MG31308</v>
      </c>
      <c r="AC292" s="1" t="str">
        <f t="shared" si="125"/>
        <v>AtsinananaMahanoroMasomeloka</v>
      </c>
      <c r="AD292" s="45" t="str">
        <f t="shared" si="126"/>
        <v>MG31308090</v>
      </c>
      <c r="AE292" s="1" t="str">
        <f t="shared" si="127"/>
        <v>MG31308090PAM</v>
      </c>
      <c r="AF292" s="1"/>
      <c r="AG292" s="8">
        <f t="shared" si="132"/>
        <v>10000</v>
      </c>
      <c r="AH292" s="8">
        <f t="shared" si="133"/>
        <v>10000</v>
      </c>
      <c r="AI292" s="358">
        <f t="shared" si="134"/>
        <v>4200</v>
      </c>
    </row>
    <row r="293" spans="1:35" x14ac:dyDescent="0.35">
      <c r="A293" s="356">
        <f t="shared" si="135"/>
        <v>291</v>
      </c>
      <c r="B293" s="325" t="s">
        <v>633</v>
      </c>
      <c r="C293" s="325" t="s">
        <v>668</v>
      </c>
      <c r="D293" s="325"/>
      <c r="E293" s="72" t="str">
        <f t="shared" si="128"/>
        <v/>
      </c>
      <c r="F293" s="71" t="e">
        <f t="shared" si="140"/>
        <v>#N/A</v>
      </c>
      <c r="G293" s="325"/>
      <c r="H293" s="325"/>
      <c r="I293" s="325"/>
      <c r="J293" s="325"/>
      <c r="K293" s="326"/>
      <c r="L293" s="1"/>
      <c r="M293" s="1"/>
      <c r="N293" s="120"/>
      <c r="O293" s="120"/>
      <c r="P293" s="120"/>
      <c r="Q293" s="308"/>
      <c r="R293" s="120"/>
      <c r="S293" s="120"/>
      <c r="T293" s="120"/>
      <c r="U293" s="120"/>
      <c r="V293" s="120"/>
      <c r="W293" s="120"/>
      <c r="X293" s="120"/>
      <c r="Y293" s="359"/>
      <c r="Z293" s="2">
        <f>MAX(Planif[[#This Row],[Janv planifié]:[Decembre planifié]])</f>
        <v>0</v>
      </c>
      <c r="AA293" s="364"/>
      <c r="AB293" s="189" t="str">
        <f t="shared" si="131"/>
        <v>MG25215</v>
      </c>
      <c r="AC293" s="1" t="str">
        <f t="shared" ref="AC293:AC356" si="141">B293&amp;C293&amp;D293</f>
        <v>Atsimo AtsinananaMidongy-Atsimo</v>
      </c>
      <c r="AD293" s="45" t="e">
        <f t="shared" ref="AD293:AD356" si="142">VLOOKUP(AC293,admin_3_2,12,FALSE)</f>
        <v>#N/A</v>
      </c>
      <c r="AE293" s="1" t="e">
        <f t="shared" ref="AE293:AE356" si="143">IF(G293="FID",AD293&amp;G293&amp;AF293,IF(G293="PAM",AD293&amp;G293&amp;AF293,IF(G293="CRS",AD293&amp;G293&amp;AF293,AD293&amp;"autreong"&amp;AF293)))</f>
        <v>#N/A</v>
      </c>
      <c r="AF293" s="1"/>
      <c r="AG293" s="8">
        <f t="shared" si="132"/>
        <v>0</v>
      </c>
      <c r="AH293" s="8">
        <f t="shared" si="133"/>
        <v>0</v>
      </c>
      <c r="AI293" s="358">
        <f t="shared" si="134"/>
        <v>4200</v>
      </c>
    </row>
    <row r="294" spans="1:35" x14ac:dyDescent="0.35">
      <c r="A294" s="356">
        <f t="shared" si="135"/>
        <v>292</v>
      </c>
      <c r="B294" s="325" t="s">
        <v>669</v>
      </c>
      <c r="C294" s="325" t="s">
        <v>670</v>
      </c>
      <c r="D294" s="194" t="s">
        <v>671</v>
      </c>
      <c r="E294" s="72" t="str">
        <f t="shared" ref="E294:E322" si="144">IFERROR(VLOOKUP(AD294,prio,2,FALSE),"")</f>
        <v/>
      </c>
      <c r="F294" s="71" t="e">
        <f t="shared" ref="F294:F318" si="145">VLOOKUP(AD294,pop,7,FALSE)</f>
        <v>#N/A</v>
      </c>
      <c r="G294" s="325" t="s">
        <v>442</v>
      </c>
      <c r="H294" s="325"/>
      <c r="I294" s="325" t="s">
        <v>449</v>
      </c>
      <c r="J294" s="325" t="s">
        <v>533</v>
      </c>
      <c r="K294" s="326"/>
      <c r="L294" s="1" t="s">
        <v>535</v>
      </c>
      <c r="M294" s="1" t="s">
        <v>671</v>
      </c>
      <c r="N294" s="120"/>
      <c r="O294" s="120"/>
      <c r="P294" s="120">
        <f>2350*5</f>
        <v>11750</v>
      </c>
      <c r="Q294" s="308">
        <f>2350*5</f>
        <v>11750</v>
      </c>
      <c r="R294" s="120">
        <f>2350*5</f>
        <v>11750</v>
      </c>
      <c r="S294" s="120"/>
      <c r="T294" s="120"/>
      <c r="U294" s="120"/>
      <c r="V294" s="120"/>
      <c r="W294" s="120"/>
      <c r="X294" s="120"/>
      <c r="Y294" s="359"/>
      <c r="Z294" s="2">
        <f>MAX(Planif[[#This Row],[Janv planifié]:[Decembre planifié]])</f>
        <v>11750</v>
      </c>
      <c r="AA294" s="364"/>
      <c r="AB294" s="189" t="e">
        <f t="shared" si="131"/>
        <v>#N/A</v>
      </c>
      <c r="AC294" s="1" t="str">
        <f t="shared" si="141"/>
        <v>AnalamangaAntananarivo AnalamangaAntananarivo</v>
      </c>
      <c r="AD294" s="45" t="e">
        <f t="shared" si="142"/>
        <v>#N/A</v>
      </c>
      <c r="AE294" s="1" t="e">
        <f t="shared" si="143"/>
        <v>#N/A</v>
      </c>
      <c r="AF294" s="1"/>
      <c r="AG294" s="8">
        <f t="shared" si="132"/>
        <v>11750</v>
      </c>
      <c r="AH294" s="8">
        <f t="shared" si="133"/>
        <v>11750</v>
      </c>
      <c r="AI294" s="358">
        <f t="shared" si="134"/>
        <v>4200</v>
      </c>
    </row>
    <row r="295" spans="1:35" x14ac:dyDescent="0.35">
      <c r="A295" s="356">
        <f t="shared" si="135"/>
        <v>293</v>
      </c>
      <c r="B295" s="325" t="s">
        <v>672</v>
      </c>
      <c r="C295" s="325" t="s">
        <v>673</v>
      </c>
      <c r="D295" s="325" t="s">
        <v>340</v>
      </c>
      <c r="E295" s="72">
        <f t="shared" si="144"/>
        <v>4</v>
      </c>
      <c r="F295" s="71">
        <f t="shared" si="145"/>
        <v>14187.088037654705</v>
      </c>
      <c r="G295" s="325" t="s">
        <v>674</v>
      </c>
      <c r="H295" s="325"/>
      <c r="I295" s="325" t="s">
        <v>443</v>
      </c>
      <c r="J295" s="325"/>
      <c r="K295" s="326"/>
      <c r="L295" s="1" t="s">
        <v>550</v>
      </c>
      <c r="M295" s="1"/>
      <c r="N295" s="9">
        <v>0</v>
      </c>
      <c r="O295" s="9">
        <v>150</v>
      </c>
      <c r="P295" s="9">
        <v>0</v>
      </c>
      <c r="Q295" s="308"/>
      <c r="R295" s="120"/>
      <c r="S295" s="120"/>
      <c r="T295" s="120"/>
      <c r="U295" s="120"/>
      <c r="V295" s="120"/>
      <c r="W295" s="120"/>
      <c r="X295" s="120"/>
      <c r="Y295" s="359"/>
      <c r="Z295" s="2">
        <f>MAX(Planif[[#This Row],[Janv planifié]:[Decembre planifié]])</f>
        <v>150</v>
      </c>
      <c r="AA295" s="364"/>
      <c r="AB295" s="189" t="str">
        <f t="shared" si="131"/>
        <v>MG51520</v>
      </c>
      <c r="AC295" s="1" t="str">
        <f t="shared" si="141"/>
        <v>Atsimo AndrefanaToliary-IIAMBOHIMAHAVELONA</v>
      </c>
      <c r="AD295" s="45" t="str">
        <f t="shared" si="142"/>
        <v>MG51520111</v>
      </c>
      <c r="AE295" s="1" t="str">
        <f t="shared" si="143"/>
        <v>MG51520111autreong</v>
      </c>
      <c r="AF295" s="1"/>
      <c r="AG295" s="8">
        <f t="shared" si="132"/>
        <v>0</v>
      </c>
      <c r="AH295" s="8">
        <f t="shared" si="133"/>
        <v>0</v>
      </c>
      <c r="AI295" s="358">
        <f t="shared" si="134"/>
        <v>4200</v>
      </c>
    </row>
    <row r="296" spans="1:35" x14ac:dyDescent="0.35">
      <c r="A296" s="356">
        <f t="shared" si="135"/>
        <v>294</v>
      </c>
      <c r="B296" s="325" t="s">
        <v>672</v>
      </c>
      <c r="C296" s="325" t="s">
        <v>673</v>
      </c>
      <c r="D296" s="325" t="s">
        <v>350</v>
      </c>
      <c r="E296" s="72">
        <f t="shared" si="144"/>
        <v>4</v>
      </c>
      <c r="F296" s="71">
        <f t="shared" si="145"/>
        <v>48745.058432602127</v>
      </c>
      <c r="G296" s="325" t="s">
        <v>674</v>
      </c>
      <c r="H296" s="325"/>
      <c r="I296" s="325" t="s">
        <v>443</v>
      </c>
      <c r="J296" s="325"/>
      <c r="K296" s="326"/>
      <c r="L296" s="1" t="s">
        <v>495</v>
      </c>
      <c r="M296" s="1"/>
      <c r="N296" s="9">
        <v>0</v>
      </c>
      <c r="O296" s="9">
        <v>0</v>
      </c>
      <c r="P296" s="9">
        <v>0</v>
      </c>
      <c r="Q296" s="308"/>
      <c r="R296" s="120"/>
      <c r="S296" s="120"/>
      <c r="T296" s="120"/>
      <c r="U296" s="120"/>
      <c r="V296" s="120"/>
      <c r="W296" s="120"/>
      <c r="X296" s="120"/>
      <c r="Y296" s="359"/>
      <c r="Z296" s="2">
        <f>MAX(Planif[[#This Row],[Janv planifié]:[Decembre planifié]])</f>
        <v>0</v>
      </c>
      <c r="AA296" s="364"/>
      <c r="AB296" s="189" t="str">
        <f t="shared" si="131"/>
        <v>MG51520</v>
      </c>
      <c r="AC296" s="1" t="str">
        <f t="shared" si="141"/>
        <v>Atsimo AndrefanaToliary-IIANKILILOAKA</v>
      </c>
      <c r="AD296" s="45" t="str">
        <f t="shared" si="142"/>
        <v>MG51520310</v>
      </c>
      <c r="AE296" s="1" t="str">
        <f t="shared" si="143"/>
        <v>MG51520310autreong</v>
      </c>
      <c r="AF296" s="1"/>
      <c r="AG296" s="8">
        <f t="shared" si="132"/>
        <v>0</v>
      </c>
      <c r="AH296" s="8">
        <f t="shared" si="133"/>
        <v>0</v>
      </c>
      <c r="AI296" s="358">
        <f t="shared" si="134"/>
        <v>4200</v>
      </c>
    </row>
    <row r="297" spans="1:35" x14ac:dyDescent="0.35">
      <c r="A297" s="356">
        <f t="shared" si="135"/>
        <v>295</v>
      </c>
      <c r="B297" s="325" t="s">
        <v>672</v>
      </c>
      <c r="C297" s="325" t="s">
        <v>673</v>
      </c>
      <c r="D297" s="325" t="s">
        <v>352</v>
      </c>
      <c r="E297" s="72">
        <f t="shared" si="144"/>
        <v>4</v>
      </c>
      <c r="F297" s="71">
        <f t="shared" si="145"/>
        <v>14619.538806969846</v>
      </c>
      <c r="G297" s="325" t="s">
        <v>674</v>
      </c>
      <c r="H297" s="325"/>
      <c r="I297" s="325" t="s">
        <v>443</v>
      </c>
      <c r="J297" s="325"/>
      <c r="K297" s="326"/>
      <c r="L297" s="1"/>
      <c r="M297" s="1"/>
      <c r="N297" s="9">
        <v>0</v>
      </c>
      <c r="O297" s="9">
        <v>0</v>
      </c>
      <c r="P297" s="9">
        <v>0</v>
      </c>
      <c r="Q297" s="308"/>
      <c r="R297" s="120"/>
      <c r="S297" s="120"/>
      <c r="T297" s="120"/>
      <c r="U297" s="120"/>
      <c r="V297" s="120"/>
      <c r="W297" s="120"/>
      <c r="X297" s="120"/>
      <c r="Y297" s="359"/>
      <c r="Z297" s="2">
        <f>MAX(Planif[[#This Row],[Janv planifié]:[Decembre planifié]])</f>
        <v>0</v>
      </c>
      <c r="AA297" s="364"/>
      <c r="AB297" s="189" t="str">
        <f t="shared" si="131"/>
        <v>MG51520</v>
      </c>
      <c r="AC297" s="1" t="str">
        <f t="shared" si="141"/>
        <v>Atsimo AndrefanaToliary-IIANKILIMALINIKE</v>
      </c>
      <c r="AD297" s="45" t="str">
        <f t="shared" si="142"/>
        <v>MG51520170</v>
      </c>
      <c r="AE297" s="1" t="str">
        <f t="shared" si="143"/>
        <v>MG51520170autreong</v>
      </c>
      <c r="AF297" s="1"/>
      <c r="AG297" s="8">
        <f t="shared" si="132"/>
        <v>0</v>
      </c>
      <c r="AH297" s="8">
        <f t="shared" si="133"/>
        <v>0</v>
      </c>
      <c r="AI297" s="358">
        <f t="shared" si="134"/>
        <v>4200</v>
      </c>
    </row>
    <row r="298" spans="1:35" x14ac:dyDescent="0.35">
      <c r="A298" s="356">
        <f t="shared" si="135"/>
        <v>296</v>
      </c>
      <c r="B298" s="325" t="s">
        <v>672</v>
      </c>
      <c r="C298" s="325" t="s">
        <v>673</v>
      </c>
      <c r="D298" s="325" t="s">
        <v>370</v>
      </c>
      <c r="E298" s="72">
        <f t="shared" si="144"/>
        <v>4</v>
      </c>
      <c r="F298" s="71">
        <f t="shared" si="145"/>
        <v>9035.805539730718</v>
      </c>
      <c r="G298" s="325" t="s">
        <v>674</v>
      </c>
      <c r="H298" s="325"/>
      <c r="I298" s="325" t="s">
        <v>443</v>
      </c>
      <c r="J298" s="325"/>
      <c r="K298" s="326"/>
      <c r="L298" s="1" t="s">
        <v>495</v>
      </c>
      <c r="M298" s="1"/>
      <c r="N298" s="9">
        <v>0</v>
      </c>
      <c r="O298" s="9">
        <v>0</v>
      </c>
      <c r="P298" s="9">
        <v>0</v>
      </c>
      <c r="Q298" s="308"/>
      <c r="R298" s="120"/>
      <c r="S298" s="120"/>
      <c r="T298" s="120"/>
      <c r="U298" s="120"/>
      <c r="V298" s="120"/>
      <c r="W298" s="120"/>
      <c r="X298" s="120"/>
      <c r="Y298" s="359"/>
      <c r="Z298" s="2">
        <f>MAX(Planif[[#This Row],[Janv planifié]:[Decembre planifié]])</f>
        <v>0</v>
      </c>
      <c r="AA298" s="364"/>
      <c r="AB298" s="189" t="str">
        <f t="shared" si="131"/>
        <v>MG51520</v>
      </c>
      <c r="AC298" s="1" t="str">
        <f t="shared" si="141"/>
        <v>Atsimo AndrefanaToliary-IIMAROFOTY</v>
      </c>
      <c r="AD298" s="45" t="str">
        <f t="shared" si="142"/>
        <v>MG51520210</v>
      </c>
      <c r="AE298" s="1" t="str">
        <f t="shared" si="143"/>
        <v>MG51520210autreong</v>
      </c>
      <c r="AF298" s="1"/>
      <c r="AG298" s="8">
        <f t="shared" si="132"/>
        <v>0</v>
      </c>
      <c r="AH298" s="8">
        <f t="shared" si="133"/>
        <v>0</v>
      </c>
      <c r="AI298" s="358">
        <f t="shared" si="134"/>
        <v>4200</v>
      </c>
    </row>
    <row r="299" spans="1:35" x14ac:dyDescent="0.35">
      <c r="A299" s="356">
        <f t="shared" si="135"/>
        <v>297</v>
      </c>
      <c r="B299" s="325" t="s">
        <v>672</v>
      </c>
      <c r="C299" s="325" t="s">
        <v>673</v>
      </c>
      <c r="D299" s="325" t="s">
        <v>376</v>
      </c>
      <c r="E299" s="72">
        <f t="shared" si="144"/>
        <v>4</v>
      </c>
      <c r="F299" s="71">
        <f t="shared" si="145"/>
        <v>23062.191257071732</v>
      </c>
      <c r="G299" s="325" t="s">
        <v>674</v>
      </c>
      <c r="H299" s="325"/>
      <c r="I299" s="325" t="s">
        <v>443</v>
      </c>
      <c r="J299" s="325"/>
      <c r="K299" s="326"/>
      <c r="L299" s="1" t="s">
        <v>495</v>
      </c>
      <c r="M299" s="1"/>
      <c r="N299" s="9">
        <v>0</v>
      </c>
      <c r="O299" s="9">
        <v>0</v>
      </c>
      <c r="P299" s="9">
        <v>0</v>
      </c>
      <c r="Q299" s="308"/>
      <c r="R299" s="120"/>
      <c r="S299" s="120"/>
      <c r="T299" s="120"/>
      <c r="U299" s="120"/>
      <c r="V299" s="120"/>
      <c r="W299" s="120"/>
      <c r="X299" s="120"/>
      <c r="Y299" s="359"/>
      <c r="Z299" s="2">
        <f>MAX(Planif[[#This Row],[Janv planifié]:[Decembre planifié]])</f>
        <v>0</v>
      </c>
      <c r="AA299" s="364"/>
      <c r="AB299" s="189" t="str">
        <f t="shared" si="131"/>
        <v>MG51520</v>
      </c>
      <c r="AC299" s="1" t="str">
        <f t="shared" si="141"/>
        <v>Atsimo AndrefanaToliary-IIMILENAKA</v>
      </c>
      <c r="AD299" s="45" t="str">
        <f t="shared" si="142"/>
        <v>MG51520290</v>
      </c>
      <c r="AE299" s="1" t="str">
        <f t="shared" si="143"/>
        <v>MG51520290autreong</v>
      </c>
      <c r="AF299" s="1"/>
      <c r="AG299" s="8">
        <f t="shared" si="132"/>
        <v>0</v>
      </c>
      <c r="AH299" s="8">
        <f t="shared" si="133"/>
        <v>0</v>
      </c>
      <c r="AI299" s="358">
        <f t="shared" si="134"/>
        <v>4200</v>
      </c>
    </row>
    <row r="300" spans="1:35" x14ac:dyDescent="0.35">
      <c r="A300" s="356">
        <f t="shared" si="135"/>
        <v>298</v>
      </c>
      <c r="B300" s="325" t="s">
        <v>672</v>
      </c>
      <c r="C300" s="325" t="s">
        <v>673</v>
      </c>
      <c r="D300" s="325" t="s">
        <v>386</v>
      </c>
      <c r="E300" s="72">
        <f t="shared" si="144"/>
        <v>4</v>
      </c>
      <c r="F300" s="71">
        <f t="shared" si="145"/>
        <v>17430.426634793945</v>
      </c>
      <c r="G300" s="325" t="s">
        <v>674</v>
      </c>
      <c r="H300" s="325"/>
      <c r="I300" s="325" t="s">
        <v>443</v>
      </c>
      <c r="J300" s="325"/>
      <c r="K300" s="326"/>
      <c r="L300" s="1" t="s">
        <v>495</v>
      </c>
      <c r="M300" s="1"/>
      <c r="N300" s="9">
        <v>0</v>
      </c>
      <c r="O300" s="9">
        <v>0</v>
      </c>
      <c r="P300" s="9">
        <v>0</v>
      </c>
      <c r="Q300" s="308"/>
      <c r="R300" s="120"/>
      <c r="S300" s="120"/>
      <c r="T300" s="120"/>
      <c r="U300" s="120"/>
      <c r="V300" s="120"/>
      <c r="W300" s="120"/>
      <c r="X300" s="120"/>
      <c r="Y300" s="359"/>
      <c r="Z300" s="2">
        <f>MAX(Planif[[#This Row],[Janv planifié]:[Decembre planifié]])</f>
        <v>0</v>
      </c>
      <c r="AA300" s="364"/>
      <c r="AB300" s="189" t="str">
        <f t="shared" si="131"/>
        <v>MG51520</v>
      </c>
      <c r="AC300" s="1" t="str">
        <f t="shared" si="141"/>
        <v>Atsimo AndrefanaToliary-IITSIANISIHA</v>
      </c>
      <c r="AD300" s="45" t="str">
        <f t="shared" si="142"/>
        <v>MG51520230</v>
      </c>
      <c r="AE300" s="1" t="str">
        <f t="shared" si="143"/>
        <v>MG51520230autreong</v>
      </c>
      <c r="AF300" s="1"/>
      <c r="AG300" s="8">
        <f t="shared" si="132"/>
        <v>0</v>
      </c>
      <c r="AH300" s="8">
        <f t="shared" si="133"/>
        <v>0</v>
      </c>
      <c r="AI300" s="358">
        <f t="shared" si="134"/>
        <v>4200</v>
      </c>
    </row>
    <row r="301" spans="1:35" x14ac:dyDescent="0.35">
      <c r="A301" s="356">
        <f t="shared" si="135"/>
        <v>299</v>
      </c>
      <c r="B301" s="325" t="s">
        <v>1799</v>
      </c>
      <c r="C301" s="325" t="s">
        <v>8</v>
      </c>
      <c r="D301" s="325" t="s">
        <v>3253</v>
      </c>
      <c r="E301" s="72">
        <f t="shared" si="144"/>
        <v>3</v>
      </c>
      <c r="F301" s="71">
        <f t="shared" si="145"/>
        <v>48474.224599247602</v>
      </c>
      <c r="G301" s="325" t="s">
        <v>10546</v>
      </c>
      <c r="H301" s="325" t="s">
        <v>521</v>
      </c>
      <c r="I301" s="325" t="s">
        <v>449</v>
      </c>
      <c r="J301" s="325" t="s">
        <v>3665</v>
      </c>
      <c r="K301" s="326" t="s">
        <v>522</v>
      </c>
      <c r="L301" s="1" t="s">
        <v>10547</v>
      </c>
      <c r="M301" s="1" t="s">
        <v>10548</v>
      </c>
      <c r="N301" s="120"/>
      <c r="O301" s="120"/>
      <c r="P301" s="120">
        <v>20420</v>
      </c>
      <c r="Q301" s="308">
        <v>20420</v>
      </c>
      <c r="R301" s="120">
        <v>10210</v>
      </c>
      <c r="S301" s="120">
        <v>10210</v>
      </c>
      <c r="T301" s="120"/>
      <c r="U301" s="120"/>
      <c r="V301" s="120"/>
      <c r="W301" s="120"/>
      <c r="X301" s="120"/>
      <c r="Y301" s="359"/>
      <c r="Z301" s="2">
        <f>MAX(Planif[[#This Row],[Janv planifié]:[Decembre planifié]])</f>
        <v>20420</v>
      </c>
      <c r="AA301" s="364"/>
      <c r="AB301" s="189" t="str">
        <f t="shared" si="131"/>
        <v>MG53519</v>
      </c>
      <c r="AC301" s="1" t="str">
        <f t="shared" si="141"/>
        <v>AnosyAmboasary-AtsimoAmboasary Atsimo</v>
      </c>
      <c r="AD301" s="45" t="str">
        <f t="shared" si="142"/>
        <v>MG53519010</v>
      </c>
      <c r="AE301" s="1" t="str">
        <f t="shared" si="143"/>
        <v>MG53519010autreong</v>
      </c>
      <c r="AF301" s="1"/>
      <c r="AG301" s="8">
        <f t="shared" si="132"/>
        <v>20420</v>
      </c>
      <c r="AH301" s="8">
        <f t="shared" si="133"/>
        <v>20420</v>
      </c>
      <c r="AI301" s="358">
        <f t="shared" si="134"/>
        <v>4200</v>
      </c>
    </row>
    <row r="302" spans="1:35" x14ac:dyDescent="0.35">
      <c r="A302" s="356">
        <f t="shared" si="135"/>
        <v>300</v>
      </c>
      <c r="B302" s="325" t="s">
        <v>1799</v>
      </c>
      <c r="C302" s="325" t="s">
        <v>3233</v>
      </c>
      <c r="D302" s="325" t="s">
        <v>3239</v>
      </c>
      <c r="E302" s="72">
        <f t="shared" si="144"/>
        <v>4</v>
      </c>
      <c r="F302" s="71">
        <f t="shared" si="145"/>
        <v>16734.218587565003</v>
      </c>
      <c r="G302" s="325" t="s">
        <v>10546</v>
      </c>
      <c r="H302" s="325" t="s">
        <v>521</v>
      </c>
      <c r="I302" s="325" t="s">
        <v>443</v>
      </c>
      <c r="J302" s="325" t="s">
        <v>3665</v>
      </c>
      <c r="K302" s="326" t="s">
        <v>522</v>
      </c>
      <c r="L302" s="1" t="s">
        <v>10547</v>
      </c>
      <c r="M302" s="1" t="s">
        <v>10548</v>
      </c>
      <c r="N302" s="120"/>
      <c r="O302" s="120">
        <v>2145</v>
      </c>
      <c r="P302" s="120">
        <v>2145</v>
      </c>
      <c r="Q302" s="308">
        <v>4290</v>
      </c>
      <c r="R302" s="120">
        <v>2145</v>
      </c>
      <c r="S302" s="120">
        <v>2145</v>
      </c>
      <c r="T302" s="120"/>
      <c r="U302" s="120"/>
      <c r="V302" s="120"/>
      <c r="W302" s="120"/>
      <c r="X302" s="120"/>
      <c r="Y302" s="359"/>
      <c r="Z302" s="2">
        <f>MAX(Planif[[#This Row],[Janv planifié]:[Decembre planifié]])</f>
        <v>4290</v>
      </c>
      <c r="AA302" s="364"/>
      <c r="AB302" s="189" t="str">
        <f t="shared" si="131"/>
        <v>MG53517</v>
      </c>
      <c r="AC302" s="1" t="str">
        <f t="shared" si="141"/>
        <v>AnosyBetrokaBenato Toby</v>
      </c>
      <c r="AD302" s="45" t="str">
        <f t="shared" si="142"/>
        <v>MG53517150</v>
      </c>
      <c r="AE302" s="1" t="str">
        <f t="shared" si="143"/>
        <v>MG53517150autreong</v>
      </c>
      <c r="AF302" s="1"/>
      <c r="AG302" s="8">
        <f t="shared" si="132"/>
        <v>2145</v>
      </c>
      <c r="AH302" s="8">
        <f t="shared" si="133"/>
        <v>4290</v>
      </c>
      <c r="AI302" s="358">
        <f t="shared" si="134"/>
        <v>4200</v>
      </c>
    </row>
    <row r="303" spans="1:35" x14ac:dyDescent="0.35">
      <c r="A303" s="356">
        <f t="shared" si="135"/>
        <v>301</v>
      </c>
      <c r="B303" s="325" t="s">
        <v>1799</v>
      </c>
      <c r="C303" s="325" t="s">
        <v>3233</v>
      </c>
      <c r="D303" s="325" t="s">
        <v>3238</v>
      </c>
      <c r="E303" s="72">
        <f t="shared" si="144"/>
        <v>2</v>
      </c>
      <c r="F303" s="71">
        <f t="shared" si="145"/>
        <v>25865</v>
      </c>
      <c r="G303" s="325" t="s">
        <v>10546</v>
      </c>
      <c r="H303" s="325" t="s">
        <v>521</v>
      </c>
      <c r="I303" s="325" t="s">
        <v>443</v>
      </c>
      <c r="J303" s="325" t="s">
        <v>3665</v>
      </c>
      <c r="K303" s="326" t="s">
        <v>522</v>
      </c>
      <c r="L303" s="1" t="s">
        <v>10547</v>
      </c>
      <c r="M303" s="1" t="s">
        <v>10548</v>
      </c>
      <c r="N303" s="120"/>
      <c r="O303" s="120"/>
      <c r="P303" s="120">
        <v>4100</v>
      </c>
      <c r="Q303" s="308">
        <v>4100</v>
      </c>
      <c r="R303" s="120">
        <v>2050</v>
      </c>
      <c r="S303" s="120">
        <v>2050</v>
      </c>
      <c r="T303" s="120"/>
      <c r="U303" s="120"/>
      <c r="V303" s="120"/>
      <c r="W303" s="120"/>
      <c r="X303" s="120"/>
      <c r="Y303" s="359"/>
      <c r="Z303" s="2">
        <f>MAX(Planif[[#This Row],[Janv planifié]:[Decembre planifié]])</f>
        <v>4100</v>
      </c>
      <c r="AA303" s="364"/>
      <c r="AB303" s="189" t="str">
        <f t="shared" si="131"/>
        <v>MG53517</v>
      </c>
      <c r="AC303" s="1" t="str">
        <f t="shared" si="141"/>
        <v>AnosyBetrokaIanabinda</v>
      </c>
      <c r="AD303" s="45" t="str">
        <f t="shared" si="142"/>
        <v>MG53517130</v>
      </c>
      <c r="AE303" s="1" t="str">
        <f t="shared" si="143"/>
        <v>MG53517130autreong</v>
      </c>
      <c r="AF303" s="1"/>
      <c r="AG303" s="8">
        <f t="shared" si="132"/>
        <v>4100</v>
      </c>
      <c r="AH303" s="8">
        <f t="shared" si="133"/>
        <v>4100</v>
      </c>
      <c r="AI303" s="358">
        <f t="shared" si="134"/>
        <v>4200</v>
      </c>
    </row>
    <row r="304" spans="1:35" x14ac:dyDescent="0.35">
      <c r="A304" s="356">
        <f t="shared" si="135"/>
        <v>302</v>
      </c>
      <c r="B304" s="325"/>
      <c r="C304" s="325"/>
      <c r="D304" s="325"/>
      <c r="E304" s="72" t="str">
        <f t="shared" si="144"/>
        <v/>
      </c>
      <c r="F304" s="71" t="e">
        <f t="shared" si="145"/>
        <v>#N/A</v>
      </c>
      <c r="G304" s="325"/>
      <c r="H304" s="325"/>
      <c r="I304" s="325"/>
      <c r="J304" s="325"/>
      <c r="K304" s="326"/>
      <c r="L304" s="1"/>
      <c r="M304" s="1"/>
      <c r="N304" s="120"/>
      <c r="O304" s="120"/>
      <c r="P304" s="120"/>
      <c r="Q304" s="308"/>
      <c r="R304" s="120"/>
      <c r="S304" s="120"/>
      <c r="T304" s="120"/>
      <c r="U304" s="120"/>
      <c r="V304" s="120"/>
      <c r="W304" s="120"/>
      <c r="X304" s="120"/>
      <c r="Y304" s="359"/>
      <c r="Z304" s="2">
        <f>MAX(Planif[[#This Row],[Janv planifié]:[Decembre planifié]])</f>
        <v>0</v>
      </c>
      <c r="AA304" s="364"/>
      <c r="AB304" s="189" t="e">
        <f t="shared" si="131"/>
        <v>#N/A</v>
      </c>
      <c r="AC304" s="1" t="str">
        <f t="shared" si="141"/>
        <v/>
      </c>
      <c r="AD304" s="45" t="e">
        <f t="shared" si="142"/>
        <v>#N/A</v>
      </c>
      <c r="AE304" s="1" t="e">
        <f t="shared" si="143"/>
        <v>#N/A</v>
      </c>
      <c r="AF304" s="1"/>
      <c r="AG304" s="8">
        <f t="shared" si="132"/>
        <v>0</v>
      </c>
      <c r="AH304" s="8">
        <f t="shared" si="133"/>
        <v>0</v>
      </c>
      <c r="AI304" s="358">
        <f t="shared" si="134"/>
        <v>4200</v>
      </c>
    </row>
    <row r="305" spans="1:35" x14ac:dyDescent="0.35">
      <c r="A305" s="356">
        <f t="shared" si="135"/>
        <v>303</v>
      </c>
      <c r="B305" s="325"/>
      <c r="C305" s="325"/>
      <c r="D305" s="325"/>
      <c r="E305" s="72" t="str">
        <f t="shared" si="144"/>
        <v/>
      </c>
      <c r="F305" s="71" t="e">
        <f t="shared" si="145"/>
        <v>#N/A</v>
      </c>
      <c r="G305" s="325"/>
      <c r="H305" s="325"/>
      <c r="I305" s="325"/>
      <c r="J305" s="325"/>
      <c r="K305" s="326"/>
      <c r="L305" s="1"/>
      <c r="M305" s="1"/>
      <c r="N305" s="120"/>
      <c r="O305" s="120"/>
      <c r="P305" s="120"/>
      <c r="Q305" s="308"/>
      <c r="R305" s="120"/>
      <c r="S305" s="120"/>
      <c r="T305" s="120"/>
      <c r="U305" s="120"/>
      <c r="V305" s="120"/>
      <c r="W305" s="120"/>
      <c r="X305" s="120"/>
      <c r="Y305" s="359"/>
      <c r="Z305" s="2">
        <f>MAX(Planif[[#This Row],[Janv planifié]:[Decembre planifié]])</f>
        <v>0</v>
      </c>
      <c r="AA305" s="364"/>
      <c r="AB305" s="189" t="e">
        <f t="shared" si="131"/>
        <v>#N/A</v>
      </c>
      <c r="AC305" s="1" t="str">
        <f t="shared" si="141"/>
        <v/>
      </c>
      <c r="AD305" s="45" t="e">
        <f t="shared" si="142"/>
        <v>#N/A</v>
      </c>
      <c r="AE305" s="1" t="e">
        <f t="shared" si="143"/>
        <v>#N/A</v>
      </c>
      <c r="AF305" s="1"/>
      <c r="AG305" s="8">
        <f t="shared" si="132"/>
        <v>0</v>
      </c>
      <c r="AH305" s="8">
        <f t="shared" si="133"/>
        <v>0</v>
      </c>
      <c r="AI305" s="358">
        <f t="shared" si="134"/>
        <v>4200</v>
      </c>
    </row>
    <row r="306" spans="1:35" x14ac:dyDescent="0.35">
      <c r="A306" s="356">
        <f t="shared" si="135"/>
        <v>304</v>
      </c>
      <c r="B306" s="325"/>
      <c r="C306" s="325"/>
      <c r="D306" s="325"/>
      <c r="E306" s="72" t="str">
        <f t="shared" si="144"/>
        <v/>
      </c>
      <c r="F306" s="71" t="e">
        <f t="shared" si="145"/>
        <v>#N/A</v>
      </c>
      <c r="G306" s="325"/>
      <c r="H306" s="325"/>
      <c r="I306" s="325"/>
      <c r="J306" s="325"/>
      <c r="K306" s="326"/>
      <c r="L306" s="1"/>
      <c r="M306" s="1"/>
      <c r="N306" s="120"/>
      <c r="O306" s="120"/>
      <c r="P306" s="120"/>
      <c r="Q306" s="308"/>
      <c r="R306" s="120"/>
      <c r="S306" s="120"/>
      <c r="T306" s="120"/>
      <c r="U306" s="120"/>
      <c r="V306" s="120"/>
      <c r="W306" s="120"/>
      <c r="X306" s="120"/>
      <c r="Y306" s="359"/>
      <c r="Z306" s="2">
        <f>MAX(Planif[[#This Row],[Janv planifié]:[Decembre planifié]])</f>
        <v>0</v>
      </c>
      <c r="AA306" s="364"/>
      <c r="AB306" s="189" t="e">
        <f t="shared" si="131"/>
        <v>#N/A</v>
      </c>
      <c r="AC306" s="1" t="str">
        <f t="shared" si="141"/>
        <v/>
      </c>
      <c r="AD306" s="45" t="e">
        <f t="shared" si="142"/>
        <v>#N/A</v>
      </c>
      <c r="AE306" s="1" t="e">
        <f t="shared" si="143"/>
        <v>#N/A</v>
      </c>
      <c r="AF306" s="1"/>
      <c r="AG306" s="8">
        <f t="shared" si="132"/>
        <v>0</v>
      </c>
      <c r="AH306" s="8">
        <f t="shared" si="133"/>
        <v>0</v>
      </c>
      <c r="AI306" s="358">
        <f t="shared" si="134"/>
        <v>4200</v>
      </c>
    </row>
    <row r="307" spans="1:35" x14ac:dyDescent="0.35">
      <c r="A307" s="356">
        <f t="shared" si="135"/>
        <v>305</v>
      </c>
      <c r="B307" s="325"/>
      <c r="C307" s="325"/>
      <c r="D307" s="325"/>
      <c r="E307" s="72" t="str">
        <f t="shared" si="144"/>
        <v/>
      </c>
      <c r="F307" s="71" t="e">
        <f t="shared" si="145"/>
        <v>#N/A</v>
      </c>
      <c r="G307" s="325"/>
      <c r="H307" s="325"/>
      <c r="I307" s="325"/>
      <c r="J307" s="325"/>
      <c r="K307" s="326"/>
      <c r="L307" s="1"/>
      <c r="M307" s="1"/>
      <c r="N307" s="120"/>
      <c r="O307" s="120"/>
      <c r="P307" s="120"/>
      <c r="Q307" s="308"/>
      <c r="R307" s="120"/>
      <c r="S307" s="120"/>
      <c r="T307" s="120"/>
      <c r="U307" s="120"/>
      <c r="V307" s="120"/>
      <c r="W307" s="120"/>
      <c r="X307" s="120"/>
      <c r="Y307" s="359"/>
      <c r="Z307" s="2">
        <f>MAX(Planif[[#This Row],[Janv planifié]:[Decembre planifié]])</f>
        <v>0</v>
      </c>
      <c r="AA307" s="364"/>
      <c r="AB307" s="189" t="e">
        <f t="shared" si="131"/>
        <v>#N/A</v>
      </c>
      <c r="AC307" s="1" t="str">
        <f t="shared" si="141"/>
        <v/>
      </c>
      <c r="AD307" s="45" t="e">
        <f t="shared" si="142"/>
        <v>#N/A</v>
      </c>
      <c r="AE307" s="1" t="e">
        <f t="shared" si="143"/>
        <v>#N/A</v>
      </c>
      <c r="AF307" s="1"/>
      <c r="AG307" s="8">
        <f t="shared" si="132"/>
        <v>0</v>
      </c>
      <c r="AH307" s="8">
        <f t="shared" si="133"/>
        <v>0</v>
      </c>
      <c r="AI307" s="358">
        <f t="shared" si="134"/>
        <v>4200</v>
      </c>
    </row>
    <row r="308" spans="1:35" x14ac:dyDescent="0.35">
      <c r="A308" s="356">
        <f t="shared" si="135"/>
        <v>306</v>
      </c>
      <c r="B308" s="325"/>
      <c r="C308" s="325"/>
      <c r="D308" s="325"/>
      <c r="E308" s="72" t="str">
        <f t="shared" si="144"/>
        <v/>
      </c>
      <c r="F308" s="71" t="e">
        <f t="shared" si="145"/>
        <v>#N/A</v>
      </c>
      <c r="G308" s="325"/>
      <c r="H308" s="325"/>
      <c r="I308" s="325"/>
      <c r="J308" s="325"/>
      <c r="K308" s="326"/>
      <c r="L308" s="1"/>
      <c r="M308" s="1"/>
      <c r="N308" s="120"/>
      <c r="O308" s="120"/>
      <c r="P308" s="120"/>
      <c r="Q308" s="308"/>
      <c r="R308" s="120"/>
      <c r="S308" s="120"/>
      <c r="T308" s="120"/>
      <c r="U308" s="120"/>
      <c r="V308" s="120"/>
      <c r="W308" s="120"/>
      <c r="X308" s="120"/>
      <c r="Y308" s="359"/>
      <c r="Z308" s="2">
        <f>MAX(Planif[[#This Row],[Janv planifié]:[Decembre planifié]])</f>
        <v>0</v>
      </c>
      <c r="AA308" s="364"/>
      <c r="AB308" s="189" t="e">
        <f t="shared" si="131"/>
        <v>#N/A</v>
      </c>
      <c r="AC308" s="1" t="str">
        <f t="shared" si="141"/>
        <v/>
      </c>
      <c r="AD308" s="45" t="e">
        <f t="shared" si="142"/>
        <v>#N/A</v>
      </c>
      <c r="AE308" s="1" t="e">
        <f t="shared" si="143"/>
        <v>#N/A</v>
      </c>
      <c r="AF308" s="1"/>
      <c r="AG308" s="8">
        <f t="shared" si="132"/>
        <v>0</v>
      </c>
      <c r="AH308" s="8">
        <f t="shared" si="133"/>
        <v>0</v>
      </c>
      <c r="AI308" s="358">
        <f t="shared" si="134"/>
        <v>4200</v>
      </c>
    </row>
    <row r="309" spans="1:35" x14ac:dyDescent="0.35">
      <c r="A309" s="356">
        <f t="shared" si="135"/>
        <v>307</v>
      </c>
      <c r="B309" s="325"/>
      <c r="C309" s="325"/>
      <c r="D309" s="325"/>
      <c r="E309" s="72" t="str">
        <f t="shared" si="144"/>
        <v/>
      </c>
      <c r="F309" s="71" t="e">
        <f t="shared" si="145"/>
        <v>#N/A</v>
      </c>
      <c r="G309" s="325"/>
      <c r="H309" s="325"/>
      <c r="I309" s="325"/>
      <c r="J309" s="325"/>
      <c r="K309" s="326"/>
      <c r="L309" s="1"/>
      <c r="M309" s="1"/>
      <c r="N309" s="120"/>
      <c r="O309" s="120"/>
      <c r="P309" s="120"/>
      <c r="Q309" s="308"/>
      <c r="R309" s="120"/>
      <c r="S309" s="120"/>
      <c r="T309" s="120"/>
      <c r="U309" s="120"/>
      <c r="V309" s="120"/>
      <c r="W309" s="120"/>
      <c r="X309" s="120"/>
      <c r="Y309" s="359"/>
      <c r="Z309" s="2">
        <f>MAX(Planif[[#This Row],[Janv planifié]:[Decembre planifié]])</f>
        <v>0</v>
      </c>
      <c r="AA309" s="364"/>
      <c r="AB309" s="189" t="e">
        <f t="shared" si="131"/>
        <v>#N/A</v>
      </c>
      <c r="AC309" s="1" t="str">
        <f t="shared" si="141"/>
        <v/>
      </c>
      <c r="AD309" s="45" t="e">
        <f t="shared" si="142"/>
        <v>#N/A</v>
      </c>
      <c r="AE309" s="1" t="e">
        <f t="shared" si="143"/>
        <v>#N/A</v>
      </c>
      <c r="AF309" s="1"/>
      <c r="AG309" s="8">
        <f t="shared" si="132"/>
        <v>0</v>
      </c>
      <c r="AH309" s="8">
        <f t="shared" si="133"/>
        <v>0</v>
      </c>
      <c r="AI309" s="358">
        <f t="shared" si="134"/>
        <v>4200</v>
      </c>
    </row>
    <row r="310" spans="1:35" x14ac:dyDescent="0.35">
      <c r="A310" s="356">
        <f t="shared" si="135"/>
        <v>308</v>
      </c>
      <c r="B310" s="325"/>
      <c r="C310" s="325"/>
      <c r="D310" s="325"/>
      <c r="E310" s="72" t="str">
        <f t="shared" si="144"/>
        <v/>
      </c>
      <c r="F310" s="71" t="e">
        <f t="shared" si="145"/>
        <v>#N/A</v>
      </c>
      <c r="G310" s="325"/>
      <c r="H310" s="325"/>
      <c r="I310" s="325"/>
      <c r="J310" s="325"/>
      <c r="K310" s="326"/>
      <c r="L310" s="1"/>
      <c r="M310" s="1"/>
      <c r="N310" s="120"/>
      <c r="O310" s="120"/>
      <c r="P310" s="120"/>
      <c r="Q310" s="308"/>
      <c r="R310" s="120"/>
      <c r="S310" s="120"/>
      <c r="T310" s="120"/>
      <c r="U310" s="120"/>
      <c r="V310" s="120"/>
      <c r="W310" s="120"/>
      <c r="X310" s="120"/>
      <c r="Y310" s="359"/>
      <c r="Z310" s="2">
        <f>MAX(Planif[[#This Row],[Janv planifié]:[Decembre planifié]])</f>
        <v>0</v>
      </c>
      <c r="AA310" s="364"/>
      <c r="AB310" s="189" t="e">
        <f t="shared" si="131"/>
        <v>#N/A</v>
      </c>
      <c r="AC310" s="1" t="str">
        <f t="shared" si="141"/>
        <v/>
      </c>
      <c r="AD310" s="45" t="e">
        <f t="shared" si="142"/>
        <v>#N/A</v>
      </c>
      <c r="AE310" s="1" t="e">
        <f t="shared" si="143"/>
        <v>#N/A</v>
      </c>
      <c r="AF310" s="1"/>
      <c r="AG310" s="8">
        <f t="shared" si="132"/>
        <v>0</v>
      </c>
      <c r="AH310" s="8">
        <f t="shared" si="133"/>
        <v>0</v>
      </c>
      <c r="AI310" s="358">
        <f t="shared" si="134"/>
        <v>4200</v>
      </c>
    </row>
    <row r="311" spans="1:35" x14ac:dyDescent="0.35">
      <c r="A311" s="356">
        <f t="shared" si="135"/>
        <v>309</v>
      </c>
      <c r="B311" s="325"/>
      <c r="C311" s="325"/>
      <c r="D311" s="325"/>
      <c r="E311" s="72" t="str">
        <f t="shared" si="144"/>
        <v/>
      </c>
      <c r="F311" s="71" t="e">
        <f t="shared" si="145"/>
        <v>#N/A</v>
      </c>
      <c r="G311" s="325"/>
      <c r="H311" s="325"/>
      <c r="I311" s="325"/>
      <c r="J311" s="325"/>
      <c r="K311" s="326"/>
      <c r="L311" s="1"/>
      <c r="M311" s="1"/>
      <c r="N311" s="120"/>
      <c r="O311" s="120"/>
      <c r="P311" s="120"/>
      <c r="Q311" s="308"/>
      <c r="R311" s="120"/>
      <c r="S311" s="120"/>
      <c r="T311" s="120"/>
      <c r="U311" s="120"/>
      <c r="V311" s="120"/>
      <c r="W311" s="120"/>
      <c r="X311" s="120"/>
      <c r="Y311" s="359"/>
      <c r="Z311" s="2">
        <f>MAX(Planif[[#This Row],[Janv planifié]:[Decembre planifié]])</f>
        <v>0</v>
      </c>
      <c r="AA311" s="364"/>
      <c r="AB311" s="189" t="e">
        <f t="shared" si="131"/>
        <v>#N/A</v>
      </c>
      <c r="AC311" s="1" t="str">
        <f t="shared" si="141"/>
        <v/>
      </c>
      <c r="AD311" s="45" t="e">
        <f t="shared" si="142"/>
        <v>#N/A</v>
      </c>
      <c r="AE311" s="1" t="e">
        <f t="shared" si="143"/>
        <v>#N/A</v>
      </c>
      <c r="AF311" s="1"/>
      <c r="AG311" s="8">
        <f t="shared" si="132"/>
        <v>0</v>
      </c>
      <c r="AH311" s="8">
        <f t="shared" si="133"/>
        <v>0</v>
      </c>
      <c r="AI311" s="358">
        <f t="shared" si="134"/>
        <v>4200</v>
      </c>
    </row>
    <row r="312" spans="1:35" x14ac:dyDescent="0.35">
      <c r="A312" s="356">
        <f t="shared" si="135"/>
        <v>310</v>
      </c>
      <c r="B312" s="325"/>
      <c r="C312" s="325"/>
      <c r="D312" s="325"/>
      <c r="E312" s="72" t="str">
        <f t="shared" si="144"/>
        <v/>
      </c>
      <c r="F312" s="71" t="e">
        <f t="shared" si="145"/>
        <v>#N/A</v>
      </c>
      <c r="G312" s="325"/>
      <c r="H312" s="325"/>
      <c r="I312" s="325"/>
      <c r="J312" s="325"/>
      <c r="K312" s="326"/>
      <c r="L312" s="1"/>
      <c r="M312" s="1"/>
      <c r="N312" s="120"/>
      <c r="O312" s="120"/>
      <c r="P312" s="120"/>
      <c r="Q312" s="308"/>
      <c r="R312" s="120"/>
      <c r="S312" s="120"/>
      <c r="T312" s="120"/>
      <c r="U312" s="120"/>
      <c r="V312" s="120"/>
      <c r="W312" s="120"/>
      <c r="X312" s="120"/>
      <c r="Y312" s="359"/>
      <c r="Z312" s="2">
        <f>MAX(Planif[[#This Row],[Janv planifié]:[Decembre planifié]])</f>
        <v>0</v>
      </c>
      <c r="AA312" s="364"/>
      <c r="AB312" s="189" t="e">
        <f t="shared" si="131"/>
        <v>#N/A</v>
      </c>
      <c r="AC312" s="1" t="str">
        <f t="shared" si="141"/>
        <v/>
      </c>
      <c r="AD312" s="45" t="e">
        <f t="shared" si="142"/>
        <v>#N/A</v>
      </c>
      <c r="AE312" s="1" t="e">
        <f t="shared" si="143"/>
        <v>#N/A</v>
      </c>
      <c r="AF312" s="1"/>
      <c r="AG312" s="8">
        <f t="shared" si="132"/>
        <v>0</v>
      </c>
      <c r="AH312" s="8">
        <f t="shared" si="133"/>
        <v>0</v>
      </c>
      <c r="AI312" s="358">
        <f t="shared" si="134"/>
        <v>4200</v>
      </c>
    </row>
    <row r="313" spans="1:35" x14ac:dyDescent="0.35">
      <c r="A313" s="356">
        <f t="shared" si="135"/>
        <v>311</v>
      </c>
      <c r="B313" s="325"/>
      <c r="C313" s="325"/>
      <c r="D313" s="325"/>
      <c r="E313" s="72" t="str">
        <f t="shared" si="144"/>
        <v/>
      </c>
      <c r="F313" s="71" t="e">
        <f t="shared" si="145"/>
        <v>#N/A</v>
      </c>
      <c r="G313" s="325"/>
      <c r="H313" s="325"/>
      <c r="I313" s="325"/>
      <c r="J313" s="325"/>
      <c r="K313" s="326"/>
      <c r="L313" s="1"/>
      <c r="M313" s="1"/>
      <c r="N313" s="120"/>
      <c r="O313" s="120"/>
      <c r="P313" s="120"/>
      <c r="Q313" s="308"/>
      <c r="R313" s="120"/>
      <c r="S313" s="120"/>
      <c r="T313" s="120"/>
      <c r="U313" s="120"/>
      <c r="V313" s="120"/>
      <c r="W313" s="120"/>
      <c r="X313" s="120"/>
      <c r="Y313" s="359"/>
      <c r="Z313" s="2">
        <f>MAX(Planif[[#This Row],[Janv planifié]:[Decembre planifié]])</f>
        <v>0</v>
      </c>
      <c r="AA313" s="364"/>
      <c r="AB313" s="189" t="e">
        <f t="shared" si="131"/>
        <v>#N/A</v>
      </c>
      <c r="AC313" s="1" t="str">
        <f t="shared" si="141"/>
        <v/>
      </c>
      <c r="AD313" s="45" t="e">
        <f t="shared" si="142"/>
        <v>#N/A</v>
      </c>
      <c r="AE313" s="1" t="e">
        <f t="shared" si="143"/>
        <v>#N/A</v>
      </c>
      <c r="AF313" s="1"/>
      <c r="AG313" s="8">
        <f t="shared" si="132"/>
        <v>0</v>
      </c>
      <c r="AH313" s="8">
        <f t="shared" si="133"/>
        <v>0</v>
      </c>
      <c r="AI313" s="358">
        <f t="shared" si="134"/>
        <v>4200</v>
      </c>
    </row>
    <row r="314" spans="1:35" x14ac:dyDescent="0.35">
      <c r="A314" s="356">
        <f t="shared" si="135"/>
        <v>312</v>
      </c>
      <c r="B314" s="325"/>
      <c r="C314" s="325"/>
      <c r="D314" s="325"/>
      <c r="E314" s="72" t="str">
        <f t="shared" si="144"/>
        <v/>
      </c>
      <c r="F314" s="71" t="e">
        <f t="shared" si="145"/>
        <v>#N/A</v>
      </c>
      <c r="G314" s="325"/>
      <c r="H314" s="325"/>
      <c r="I314" s="325"/>
      <c r="J314" s="325"/>
      <c r="K314" s="326"/>
      <c r="L314" s="1"/>
      <c r="M314" s="1"/>
      <c r="N314" s="120"/>
      <c r="O314" s="120"/>
      <c r="P314" s="120"/>
      <c r="Q314" s="308"/>
      <c r="R314" s="120"/>
      <c r="S314" s="120"/>
      <c r="T314" s="120"/>
      <c r="U314" s="120"/>
      <c r="V314" s="120"/>
      <c r="W314" s="120"/>
      <c r="X314" s="120"/>
      <c r="Y314" s="359"/>
      <c r="Z314" s="2">
        <f>MAX(Planif[[#This Row],[Janv planifié]:[Decembre planifié]])</f>
        <v>0</v>
      </c>
      <c r="AA314" s="364"/>
      <c r="AB314" s="189" t="e">
        <f t="shared" si="131"/>
        <v>#N/A</v>
      </c>
      <c r="AC314" s="1" t="str">
        <f t="shared" si="141"/>
        <v/>
      </c>
      <c r="AD314" s="45" t="e">
        <f t="shared" si="142"/>
        <v>#N/A</v>
      </c>
      <c r="AE314" s="1" t="e">
        <f t="shared" si="143"/>
        <v>#N/A</v>
      </c>
      <c r="AF314" s="1"/>
      <c r="AG314" s="8">
        <f t="shared" si="132"/>
        <v>0</v>
      </c>
      <c r="AH314" s="8">
        <f t="shared" si="133"/>
        <v>0</v>
      </c>
      <c r="AI314" s="358">
        <f t="shared" si="134"/>
        <v>4200</v>
      </c>
    </row>
    <row r="315" spans="1:35" x14ac:dyDescent="0.35">
      <c r="A315" s="356">
        <f t="shared" si="135"/>
        <v>313</v>
      </c>
      <c r="B315" s="325"/>
      <c r="C315" s="325"/>
      <c r="D315" s="325"/>
      <c r="E315" s="72" t="str">
        <f t="shared" si="144"/>
        <v/>
      </c>
      <c r="F315" s="71" t="e">
        <f t="shared" si="145"/>
        <v>#N/A</v>
      </c>
      <c r="G315" s="325"/>
      <c r="H315" s="325"/>
      <c r="I315" s="325"/>
      <c r="J315" s="325"/>
      <c r="K315" s="326"/>
      <c r="L315" s="1"/>
      <c r="M315" s="1"/>
      <c r="N315" s="120"/>
      <c r="O315" s="120"/>
      <c r="P315" s="120"/>
      <c r="Q315" s="308"/>
      <c r="R315" s="120"/>
      <c r="S315" s="120"/>
      <c r="T315" s="120"/>
      <c r="U315" s="120"/>
      <c r="V315" s="120"/>
      <c r="W315" s="120"/>
      <c r="X315" s="120"/>
      <c r="Y315" s="359"/>
      <c r="Z315" s="2">
        <f>MAX(Planif[[#This Row],[Janv planifié]:[Decembre planifié]])</f>
        <v>0</v>
      </c>
      <c r="AA315" s="364"/>
      <c r="AB315" s="189" t="e">
        <f t="shared" si="131"/>
        <v>#N/A</v>
      </c>
      <c r="AC315" s="1" t="str">
        <f t="shared" si="141"/>
        <v/>
      </c>
      <c r="AD315" s="45" t="e">
        <f t="shared" si="142"/>
        <v>#N/A</v>
      </c>
      <c r="AE315" s="1" t="e">
        <f t="shared" si="143"/>
        <v>#N/A</v>
      </c>
      <c r="AF315" s="1"/>
      <c r="AG315" s="8">
        <f t="shared" si="132"/>
        <v>0</v>
      </c>
      <c r="AH315" s="8">
        <f t="shared" si="133"/>
        <v>0</v>
      </c>
      <c r="AI315" s="358">
        <f t="shared" si="134"/>
        <v>4200</v>
      </c>
    </row>
    <row r="316" spans="1:35" x14ac:dyDescent="0.35">
      <c r="A316" s="356">
        <f t="shared" si="135"/>
        <v>314</v>
      </c>
      <c r="B316" s="325"/>
      <c r="C316" s="325"/>
      <c r="D316" s="325"/>
      <c r="E316" s="72" t="str">
        <f t="shared" si="144"/>
        <v/>
      </c>
      <c r="F316" s="71" t="e">
        <f t="shared" si="145"/>
        <v>#N/A</v>
      </c>
      <c r="G316" s="325"/>
      <c r="H316" s="325"/>
      <c r="I316" s="325"/>
      <c r="J316" s="325"/>
      <c r="K316" s="326"/>
      <c r="L316" s="1"/>
      <c r="M316" s="1"/>
      <c r="N316" s="120"/>
      <c r="O316" s="120"/>
      <c r="P316" s="120"/>
      <c r="Q316" s="308"/>
      <c r="R316" s="120"/>
      <c r="S316" s="120"/>
      <c r="T316" s="120"/>
      <c r="U316" s="120"/>
      <c r="V316" s="120"/>
      <c r="W316" s="120"/>
      <c r="X316" s="120"/>
      <c r="Y316" s="359"/>
      <c r="Z316" s="2">
        <f>MAX(Planif[[#This Row],[Janv planifié]:[Decembre planifié]])</f>
        <v>0</v>
      </c>
      <c r="AA316" s="364"/>
      <c r="AB316" s="189" t="e">
        <f t="shared" si="131"/>
        <v>#N/A</v>
      </c>
      <c r="AC316" s="1" t="str">
        <f t="shared" si="141"/>
        <v/>
      </c>
      <c r="AD316" s="45" t="e">
        <f t="shared" si="142"/>
        <v>#N/A</v>
      </c>
      <c r="AE316" s="1" t="e">
        <f t="shared" si="143"/>
        <v>#N/A</v>
      </c>
      <c r="AF316" s="1"/>
      <c r="AG316" s="8">
        <f t="shared" si="132"/>
        <v>0</v>
      </c>
      <c r="AH316" s="8">
        <f t="shared" si="133"/>
        <v>0</v>
      </c>
      <c r="AI316" s="358">
        <f t="shared" si="134"/>
        <v>4200</v>
      </c>
    </row>
    <row r="317" spans="1:35" x14ac:dyDescent="0.35">
      <c r="A317" s="356">
        <f t="shared" si="135"/>
        <v>315</v>
      </c>
      <c r="B317" s="325"/>
      <c r="C317" s="325"/>
      <c r="D317" s="325"/>
      <c r="E317" s="72" t="str">
        <f t="shared" si="144"/>
        <v/>
      </c>
      <c r="F317" s="71" t="e">
        <f t="shared" si="145"/>
        <v>#N/A</v>
      </c>
      <c r="G317" s="325"/>
      <c r="H317" s="325"/>
      <c r="I317" s="325"/>
      <c r="J317" s="325"/>
      <c r="K317" s="326"/>
      <c r="L317" s="1"/>
      <c r="M317" s="1"/>
      <c r="N317" s="120"/>
      <c r="O317" s="120"/>
      <c r="P317" s="120"/>
      <c r="Q317" s="308"/>
      <c r="R317" s="120"/>
      <c r="S317" s="120"/>
      <c r="T317" s="120"/>
      <c r="U317" s="120"/>
      <c r="V317" s="120"/>
      <c r="W317" s="120"/>
      <c r="X317" s="120"/>
      <c r="Y317" s="359"/>
      <c r="Z317" s="2">
        <f>MAX(Planif[[#This Row],[Janv planifié]:[Decembre planifié]])</f>
        <v>0</v>
      </c>
      <c r="AA317" s="364"/>
      <c r="AB317" s="189" t="e">
        <f t="shared" si="131"/>
        <v>#N/A</v>
      </c>
      <c r="AC317" s="1" t="str">
        <f t="shared" si="141"/>
        <v/>
      </c>
      <c r="AD317" s="45" t="e">
        <f t="shared" si="142"/>
        <v>#N/A</v>
      </c>
      <c r="AE317" s="1" t="e">
        <f t="shared" si="143"/>
        <v>#N/A</v>
      </c>
      <c r="AF317" s="1"/>
      <c r="AG317" s="8">
        <f t="shared" si="132"/>
        <v>0</v>
      </c>
      <c r="AH317" s="8">
        <f t="shared" si="133"/>
        <v>0</v>
      </c>
      <c r="AI317" s="358">
        <f t="shared" si="134"/>
        <v>4200</v>
      </c>
    </row>
    <row r="318" spans="1:35" x14ac:dyDescent="0.35">
      <c r="A318" s="356">
        <f t="shared" si="135"/>
        <v>316</v>
      </c>
      <c r="B318" s="325"/>
      <c r="C318" s="325"/>
      <c r="D318" s="325"/>
      <c r="E318" s="72" t="str">
        <f t="shared" si="144"/>
        <v/>
      </c>
      <c r="F318" s="71" t="e">
        <f t="shared" si="145"/>
        <v>#N/A</v>
      </c>
      <c r="G318" s="325"/>
      <c r="H318" s="325"/>
      <c r="I318" s="325"/>
      <c r="J318" s="325"/>
      <c r="K318" s="326"/>
      <c r="L318" s="1"/>
      <c r="M318" s="1"/>
      <c r="N318" s="120"/>
      <c r="O318" s="120"/>
      <c r="P318" s="120"/>
      <c r="Q318" s="308"/>
      <c r="R318" s="120"/>
      <c r="S318" s="120"/>
      <c r="T318" s="120"/>
      <c r="U318" s="120"/>
      <c r="V318" s="120"/>
      <c r="W318" s="120"/>
      <c r="X318" s="120"/>
      <c r="Y318" s="359"/>
      <c r="Z318" s="2">
        <f>MAX(Planif[[#This Row],[Janv planifié]:[Decembre planifié]])</f>
        <v>0</v>
      </c>
      <c r="AA318" s="364"/>
      <c r="AB318" s="189" t="e">
        <f t="shared" si="131"/>
        <v>#N/A</v>
      </c>
      <c r="AC318" s="1" t="str">
        <f t="shared" si="141"/>
        <v/>
      </c>
      <c r="AD318" s="45" t="e">
        <f t="shared" si="142"/>
        <v>#N/A</v>
      </c>
      <c r="AE318" s="1" t="e">
        <f t="shared" si="143"/>
        <v>#N/A</v>
      </c>
      <c r="AF318" s="1"/>
      <c r="AG318" s="8">
        <f t="shared" si="132"/>
        <v>0</v>
      </c>
      <c r="AH318" s="8">
        <f t="shared" si="133"/>
        <v>0</v>
      </c>
      <c r="AI318" s="358">
        <f t="shared" si="134"/>
        <v>4200</v>
      </c>
    </row>
    <row r="319" spans="1:35" x14ac:dyDescent="0.35">
      <c r="A319" s="356">
        <f t="shared" si="135"/>
        <v>317</v>
      </c>
      <c r="B319" s="325"/>
      <c r="C319" s="325"/>
      <c r="D319" s="325"/>
      <c r="E319" s="72" t="str">
        <f t="shared" si="144"/>
        <v/>
      </c>
      <c r="F319" s="71" t="e">
        <f t="shared" ref="F319:F382" si="146">VLOOKUP(AD319,pop,7,FALSE)</f>
        <v>#N/A</v>
      </c>
      <c r="G319" s="325"/>
      <c r="H319" s="325"/>
      <c r="I319" s="325"/>
      <c r="J319" s="325"/>
      <c r="K319" s="326"/>
      <c r="L319" s="1"/>
      <c r="M319" s="1"/>
      <c r="N319" s="120"/>
      <c r="O319" s="120"/>
      <c r="P319" s="120"/>
      <c r="Q319" s="308"/>
      <c r="R319" s="120"/>
      <c r="S319" s="120"/>
      <c r="T319" s="120"/>
      <c r="U319" s="120"/>
      <c r="V319" s="120"/>
      <c r="W319" s="120"/>
      <c r="X319" s="120"/>
      <c r="Y319" s="359"/>
      <c r="Z319" s="2">
        <f>MAX(Planif[[#This Row],[Janv planifié]:[Decembre planifié]])</f>
        <v>0</v>
      </c>
      <c r="AA319" s="364"/>
      <c r="AB319" s="189" t="e">
        <f t="shared" si="131"/>
        <v>#N/A</v>
      </c>
      <c r="AC319" s="1" t="str">
        <f t="shared" si="141"/>
        <v/>
      </c>
      <c r="AD319" s="45" t="e">
        <f t="shared" si="142"/>
        <v>#N/A</v>
      </c>
      <c r="AE319" s="1" t="e">
        <f t="shared" si="143"/>
        <v>#N/A</v>
      </c>
      <c r="AF319" s="1"/>
      <c r="AG319" s="8">
        <f t="shared" si="132"/>
        <v>0</v>
      </c>
      <c r="AH319" s="8">
        <f t="shared" si="133"/>
        <v>0</v>
      </c>
      <c r="AI319" s="358">
        <f t="shared" si="134"/>
        <v>4200</v>
      </c>
    </row>
    <row r="320" spans="1:35" x14ac:dyDescent="0.35">
      <c r="A320" s="356">
        <f t="shared" si="135"/>
        <v>318</v>
      </c>
      <c r="B320" s="325"/>
      <c r="C320" s="325"/>
      <c r="D320" s="325"/>
      <c r="E320" s="72" t="str">
        <f t="shared" si="144"/>
        <v/>
      </c>
      <c r="F320" s="71" t="e">
        <f t="shared" si="146"/>
        <v>#N/A</v>
      </c>
      <c r="G320" s="325"/>
      <c r="H320" s="325"/>
      <c r="I320" s="325"/>
      <c r="J320" s="325"/>
      <c r="K320" s="326"/>
      <c r="L320" s="1"/>
      <c r="M320" s="1"/>
      <c r="N320" s="120"/>
      <c r="O320" s="120"/>
      <c r="P320" s="120"/>
      <c r="Q320" s="308"/>
      <c r="R320" s="120"/>
      <c r="S320" s="120"/>
      <c r="T320" s="120"/>
      <c r="U320" s="120"/>
      <c r="V320" s="120"/>
      <c r="W320" s="120"/>
      <c r="X320" s="120"/>
      <c r="Y320" s="359"/>
      <c r="Z320" s="2">
        <f>MAX(Planif[[#This Row],[Janv planifié]:[Decembre planifié]])</f>
        <v>0</v>
      </c>
      <c r="AA320" s="364"/>
      <c r="AB320" s="189" t="e">
        <f t="shared" si="131"/>
        <v>#N/A</v>
      </c>
      <c r="AC320" s="1" t="str">
        <f t="shared" si="141"/>
        <v/>
      </c>
      <c r="AD320" s="45" t="e">
        <f t="shared" si="142"/>
        <v>#N/A</v>
      </c>
      <c r="AE320" s="1" t="e">
        <f t="shared" si="143"/>
        <v>#N/A</v>
      </c>
      <c r="AF320" s="1"/>
      <c r="AG320" s="8">
        <f t="shared" si="132"/>
        <v>0</v>
      </c>
      <c r="AH320" s="8">
        <f t="shared" si="133"/>
        <v>0</v>
      </c>
      <c r="AI320" s="358">
        <f t="shared" si="134"/>
        <v>4200</v>
      </c>
    </row>
    <row r="321" spans="1:35" x14ac:dyDescent="0.35">
      <c r="A321" s="356">
        <f t="shared" si="135"/>
        <v>319</v>
      </c>
      <c r="B321" s="325"/>
      <c r="C321" s="325"/>
      <c r="D321" s="325"/>
      <c r="E321" s="72" t="str">
        <f t="shared" si="144"/>
        <v/>
      </c>
      <c r="F321" s="71" t="e">
        <f t="shared" si="146"/>
        <v>#N/A</v>
      </c>
      <c r="G321" s="325"/>
      <c r="H321" s="325"/>
      <c r="I321" s="325"/>
      <c r="J321" s="325"/>
      <c r="K321" s="326"/>
      <c r="L321" s="1"/>
      <c r="M321" s="1"/>
      <c r="N321" s="120"/>
      <c r="O321" s="120"/>
      <c r="P321" s="120"/>
      <c r="Q321" s="308"/>
      <c r="R321" s="120"/>
      <c r="S321" s="120"/>
      <c r="T321" s="120"/>
      <c r="U321" s="120"/>
      <c r="V321" s="120"/>
      <c r="W321" s="120"/>
      <c r="X321" s="120"/>
      <c r="Y321" s="359"/>
      <c r="Z321" s="2">
        <f>MAX(Planif[[#This Row],[Janv planifié]:[Decembre planifié]])</f>
        <v>0</v>
      </c>
      <c r="AA321" s="364"/>
      <c r="AB321" s="189" t="e">
        <f t="shared" si="131"/>
        <v>#N/A</v>
      </c>
      <c r="AC321" s="1" t="str">
        <f t="shared" si="141"/>
        <v/>
      </c>
      <c r="AD321" s="45" t="e">
        <f t="shared" si="142"/>
        <v>#N/A</v>
      </c>
      <c r="AE321" s="1" t="e">
        <f t="shared" si="143"/>
        <v>#N/A</v>
      </c>
      <c r="AF321" s="1"/>
      <c r="AG321" s="8">
        <f t="shared" si="132"/>
        <v>0</v>
      </c>
      <c r="AH321" s="8">
        <f t="shared" si="133"/>
        <v>0</v>
      </c>
      <c r="AI321" s="358">
        <f t="shared" si="134"/>
        <v>4200</v>
      </c>
    </row>
    <row r="322" spans="1:35" x14ac:dyDescent="0.35">
      <c r="A322" s="356">
        <f t="shared" si="135"/>
        <v>320</v>
      </c>
      <c r="B322" s="325"/>
      <c r="C322" s="325"/>
      <c r="D322" s="325"/>
      <c r="E322" s="72" t="str">
        <f t="shared" si="144"/>
        <v/>
      </c>
      <c r="F322" s="71" t="e">
        <f t="shared" si="146"/>
        <v>#N/A</v>
      </c>
      <c r="G322" s="325"/>
      <c r="H322" s="325"/>
      <c r="I322" s="325"/>
      <c r="J322" s="325"/>
      <c r="K322" s="326"/>
      <c r="L322" s="1"/>
      <c r="M322" s="1"/>
      <c r="N322" s="120"/>
      <c r="O322" s="120"/>
      <c r="P322" s="120"/>
      <c r="Q322" s="308"/>
      <c r="R322" s="120"/>
      <c r="S322" s="120"/>
      <c r="T322" s="120"/>
      <c r="U322" s="120"/>
      <c r="V322" s="120"/>
      <c r="W322" s="120"/>
      <c r="X322" s="120"/>
      <c r="Y322" s="359"/>
      <c r="Z322" s="2">
        <f>MAX(Planif[[#This Row],[Janv planifié]:[Decembre planifié]])</f>
        <v>0</v>
      </c>
      <c r="AA322" s="364"/>
      <c r="AB322" s="189" t="e">
        <f t="shared" si="131"/>
        <v>#N/A</v>
      </c>
      <c r="AC322" s="1" t="str">
        <f t="shared" si="141"/>
        <v/>
      </c>
      <c r="AD322" s="45" t="e">
        <f t="shared" si="142"/>
        <v>#N/A</v>
      </c>
      <c r="AE322" s="1" t="e">
        <f t="shared" si="143"/>
        <v>#N/A</v>
      </c>
      <c r="AF322" s="1"/>
      <c r="AG322" s="8">
        <f t="shared" si="132"/>
        <v>0</v>
      </c>
      <c r="AH322" s="8">
        <f t="shared" si="133"/>
        <v>0</v>
      </c>
      <c r="AI322" s="358">
        <f t="shared" si="134"/>
        <v>4200</v>
      </c>
    </row>
    <row r="323" spans="1:35" x14ac:dyDescent="0.35">
      <c r="A323" s="356">
        <f t="shared" si="135"/>
        <v>321</v>
      </c>
      <c r="B323" s="325"/>
      <c r="C323" s="325"/>
      <c r="D323" s="325"/>
      <c r="E323" s="72" t="str">
        <f t="shared" ref="E323:E386" si="147">IFERROR(VLOOKUP(AD323,prio,2,FALSE),"")</f>
        <v/>
      </c>
      <c r="F323" s="71" t="e">
        <f t="shared" si="146"/>
        <v>#N/A</v>
      </c>
      <c r="G323" s="325"/>
      <c r="H323" s="325"/>
      <c r="I323" s="325"/>
      <c r="J323" s="325"/>
      <c r="K323" s="326"/>
      <c r="L323" s="1"/>
      <c r="M323" s="1"/>
      <c r="N323" s="120"/>
      <c r="O323" s="120"/>
      <c r="P323" s="120"/>
      <c r="Q323" s="308"/>
      <c r="R323" s="120"/>
      <c r="S323" s="120"/>
      <c r="T323" s="120"/>
      <c r="U323" s="120"/>
      <c r="V323" s="120"/>
      <c r="W323" s="120"/>
      <c r="X323" s="120"/>
      <c r="Y323" s="359"/>
      <c r="Z323" s="2">
        <f>MAX(Planif[[#This Row],[Janv planifié]:[Decembre planifié]])</f>
        <v>0</v>
      </c>
      <c r="AA323" s="364"/>
      <c r="AB323" s="189" t="e">
        <f t="shared" ref="AB323:AB386" si="148">VLOOKUP(C323,admin_2_2,2,FALSE)</f>
        <v>#N/A</v>
      </c>
      <c r="AC323" s="1" t="str">
        <f t="shared" si="141"/>
        <v/>
      </c>
      <c r="AD323" s="45" t="e">
        <f t="shared" si="142"/>
        <v>#N/A</v>
      </c>
      <c r="AE323" s="1" t="e">
        <f t="shared" si="143"/>
        <v>#N/A</v>
      </c>
      <c r="AF323" s="1"/>
      <c r="AG323" s="8">
        <f t="shared" ref="AG323:AG386" si="149">P323</f>
        <v>0</v>
      </c>
      <c r="AH323" s="8">
        <f t="shared" ref="AH323:AH386" si="150">Q323</f>
        <v>0</v>
      </c>
      <c r="AI323" s="358">
        <f t="shared" ref="AI323:AI386" si="151">840*5</f>
        <v>4200</v>
      </c>
    </row>
    <row r="324" spans="1:35" x14ac:dyDescent="0.35">
      <c r="A324" s="356">
        <f t="shared" si="135"/>
        <v>322</v>
      </c>
      <c r="B324" s="325"/>
      <c r="C324" s="325"/>
      <c r="D324" s="325"/>
      <c r="E324" s="72" t="str">
        <f t="shared" si="147"/>
        <v/>
      </c>
      <c r="F324" s="71" t="e">
        <f t="shared" si="146"/>
        <v>#N/A</v>
      </c>
      <c r="G324" s="325"/>
      <c r="H324" s="325"/>
      <c r="I324" s="325"/>
      <c r="J324" s="325"/>
      <c r="K324" s="326"/>
      <c r="L324" s="1"/>
      <c r="M324" s="1"/>
      <c r="N324" s="120"/>
      <c r="O324" s="120"/>
      <c r="P324" s="120"/>
      <c r="Q324" s="308"/>
      <c r="R324" s="120"/>
      <c r="S324" s="120"/>
      <c r="T324" s="120"/>
      <c r="U324" s="120"/>
      <c r="V324" s="120"/>
      <c r="W324" s="120"/>
      <c r="X324" s="120"/>
      <c r="Y324" s="359"/>
      <c r="Z324" s="2">
        <f>MAX(Planif[[#This Row],[Janv planifié]:[Decembre planifié]])</f>
        <v>0</v>
      </c>
      <c r="AA324" s="364"/>
      <c r="AB324" s="189" t="e">
        <f t="shared" si="148"/>
        <v>#N/A</v>
      </c>
      <c r="AC324" s="1" t="str">
        <f t="shared" si="141"/>
        <v/>
      </c>
      <c r="AD324" s="45" t="e">
        <f t="shared" si="142"/>
        <v>#N/A</v>
      </c>
      <c r="AE324" s="1" t="e">
        <f t="shared" si="143"/>
        <v>#N/A</v>
      </c>
      <c r="AF324" s="1"/>
      <c r="AG324" s="8">
        <f t="shared" si="149"/>
        <v>0</v>
      </c>
      <c r="AH324" s="8">
        <f t="shared" si="150"/>
        <v>0</v>
      </c>
      <c r="AI324" s="358">
        <f t="shared" si="151"/>
        <v>4200</v>
      </c>
    </row>
    <row r="325" spans="1:35" x14ac:dyDescent="0.35">
      <c r="A325" s="356">
        <f t="shared" ref="A325:A388" si="152">A324+1</f>
        <v>323</v>
      </c>
      <c r="B325" s="325"/>
      <c r="C325" s="325"/>
      <c r="D325" s="325"/>
      <c r="E325" s="72" t="str">
        <f t="shared" si="147"/>
        <v/>
      </c>
      <c r="F325" s="71" t="e">
        <f t="shared" si="146"/>
        <v>#N/A</v>
      </c>
      <c r="G325" s="325"/>
      <c r="H325" s="325"/>
      <c r="I325" s="325"/>
      <c r="J325" s="325"/>
      <c r="K325" s="326"/>
      <c r="L325" s="1"/>
      <c r="M325" s="1"/>
      <c r="N325" s="120"/>
      <c r="O325" s="120"/>
      <c r="P325" s="120"/>
      <c r="Q325" s="308"/>
      <c r="R325" s="120"/>
      <c r="S325" s="120"/>
      <c r="T325" s="120"/>
      <c r="U325" s="120"/>
      <c r="V325" s="120"/>
      <c r="W325" s="120"/>
      <c r="X325" s="120"/>
      <c r="Y325" s="359"/>
      <c r="Z325" s="2">
        <f>MAX(Planif[[#This Row],[Janv planifié]:[Decembre planifié]])</f>
        <v>0</v>
      </c>
      <c r="AA325" s="364"/>
      <c r="AB325" s="189" t="e">
        <f t="shared" si="148"/>
        <v>#N/A</v>
      </c>
      <c r="AC325" s="1" t="str">
        <f t="shared" si="141"/>
        <v/>
      </c>
      <c r="AD325" s="45" t="e">
        <f t="shared" si="142"/>
        <v>#N/A</v>
      </c>
      <c r="AE325" s="1" t="e">
        <f t="shared" si="143"/>
        <v>#N/A</v>
      </c>
      <c r="AF325" s="1"/>
      <c r="AG325" s="8">
        <f t="shared" si="149"/>
        <v>0</v>
      </c>
      <c r="AH325" s="8">
        <f t="shared" si="150"/>
        <v>0</v>
      </c>
      <c r="AI325" s="358">
        <f t="shared" si="151"/>
        <v>4200</v>
      </c>
    </row>
    <row r="326" spans="1:35" x14ac:dyDescent="0.35">
      <c r="A326" s="356">
        <f t="shared" si="152"/>
        <v>324</v>
      </c>
      <c r="B326" s="325"/>
      <c r="C326" s="325"/>
      <c r="D326" s="325"/>
      <c r="E326" s="72" t="str">
        <f t="shared" si="147"/>
        <v/>
      </c>
      <c r="F326" s="71" t="e">
        <f t="shared" si="146"/>
        <v>#N/A</v>
      </c>
      <c r="G326" s="325"/>
      <c r="H326" s="325"/>
      <c r="I326" s="325"/>
      <c r="J326" s="325"/>
      <c r="K326" s="326"/>
      <c r="L326" s="1"/>
      <c r="M326" s="1"/>
      <c r="N326" s="120"/>
      <c r="O326" s="120"/>
      <c r="P326" s="120"/>
      <c r="Q326" s="308"/>
      <c r="R326" s="120"/>
      <c r="S326" s="120"/>
      <c r="T326" s="120"/>
      <c r="U326" s="120"/>
      <c r="V326" s="120"/>
      <c r="W326" s="120"/>
      <c r="X326" s="120"/>
      <c r="Y326" s="359"/>
      <c r="Z326" s="2">
        <f>MAX(Planif[[#This Row],[Janv planifié]:[Decembre planifié]])</f>
        <v>0</v>
      </c>
      <c r="AA326" s="364"/>
      <c r="AB326" s="189" t="e">
        <f t="shared" si="148"/>
        <v>#N/A</v>
      </c>
      <c r="AC326" s="1" t="str">
        <f t="shared" si="141"/>
        <v/>
      </c>
      <c r="AD326" s="45" t="e">
        <f t="shared" si="142"/>
        <v>#N/A</v>
      </c>
      <c r="AE326" s="1" t="e">
        <f t="shared" si="143"/>
        <v>#N/A</v>
      </c>
      <c r="AF326" s="1"/>
      <c r="AG326" s="8">
        <f t="shared" si="149"/>
        <v>0</v>
      </c>
      <c r="AH326" s="8">
        <f t="shared" si="150"/>
        <v>0</v>
      </c>
      <c r="AI326" s="358">
        <f t="shared" si="151"/>
        <v>4200</v>
      </c>
    </row>
    <row r="327" spans="1:35" x14ac:dyDescent="0.35">
      <c r="A327" s="356">
        <f t="shared" si="152"/>
        <v>325</v>
      </c>
      <c r="B327" s="325"/>
      <c r="C327" s="325"/>
      <c r="D327" s="325"/>
      <c r="E327" s="72" t="str">
        <f t="shared" si="147"/>
        <v/>
      </c>
      <c r="F327" s="71" t="e">
        <f t="shared" si="146"/>
        <v>#N/A</v>
      </c>
      <c r="G327" s="325"/>
      <c r="H327" s="325"/>
      <c r="I327" s="325"/>
      <c r="J327" s="325"/>
      <c r="K327" s="326"/>
      <c r="L327" s="1"/>
      <c r="M327" s="1"/>
      <c r="N327" s="120"/>
      <c r="O327" s="120"/>
      <c r="P327" s="120"/>
      <c r="Q327" s="308"/>
      <c r="R327" s="120"/>
      <c r="S327" s="120"/>
      <c r="T327" s="120"/>
      <c r="U327" s="120"/>
      <c r="V327" s="120"/>
      <c r="W327" s="120"/>
      <c r="X327" s="120"/>
      <c r="Y327" s="359"/>
      <c r="Z327" s="2">
        <f>MAX(Planif[[#This Row],[Janv planifié]:[Decembre planifié]])</f>
        <v>0</v>
      </c>
      <c r="AA327" s="364"/>
      <c r="AB327" s="189" t="e">
        <f t="shared" si="148"/>
        <v>#N/A</v>
      </c>
      <c r="AC327" s="1" t="str">
        <f t="shared" si="141"/>
        <v/>
      </c>
      <c r="AD327" s="45" t="e">
        <f t="shared" si="142"/>
        <v>#N/A</v>
      </c>
      <c r="AE327" s="1" t="e">
        <f t="shared" si="143"/>
        <v>#N/A</v>
      </c>
      <c r="AF327" s="1"/>
      <c r="AG327" s="8">
        <f t="shared" si="149"/>
        <v>0</v>
      </c>
      <c r="AH327" s="8">
        <f t="shared" si="150"/>
        <v>0</v>
      </c>
      <c r="AI327" s="358">
        <f t="shared" si="151"/>
        <v>4200</v>
      </c>
    </row>
    <row r="328" spans="1:35" x14ac:dyDescent="0.35">
      <c r="A328" s="356">
        <f t="shared" si="152"/>
        <v>326</v>
      </c>
      <c r="B328" s="325"/>
      <c r="C328" s="325"/>
      <c r="D328" s="325"/>
      <c r="E328" s="72" t="str">
        <f t="shared" si="147"/>
        <v/>
      </c>
      <c r="F328" s="71" t="e">
        <f t="shared" si="146"/>
        <v>#N/A</v>
      </c>
      <c r="G328" s="325"/>
      <c r="H328" s="325"/>
      <c r="I328" s="325"/>
      <c r="J328" s="325"/>
      <c r="K328" s="326"/>
      <c r="L328" s="1"/>
      <c r="M328" s="1"/>
      <c r="N328" s="120"/>
      <c r="O328" s="120"/>
      <c r="P328" s="120"/>
      <c r="Q328" s="308"/>
      <c r="R328" s="120"/>
      <c r="S328" s="120"/>
      <c r="T328" s="120"/>
      <c r="U328" s="120"/>
      <c r="V328" s="120"/>
      <c r="W328" s="120"/>
      <c r="X328" s="120"/>
      <c r="Y328" s="359"/>
      <c r="Z328" s="2">
        <f>MAX(Planif[[#This Row],[Janv planifié]:[Decembre planifié]])</f>
        <v>0</v>
      </c>
      <c r="AA328" s="364"/>
      <c r="AB328" s="189" t="e">
        <f t="shared" si="148"/>
        <v>#N/A</v>
      </c>
      <c r="AC328" s="1" t="str">
        <f t="shared" si="141"/>
        <v/>
      </c>
      <c r="AD328" s="45" t="e">
        <f t="shared" si="142"/>
        <v>#N/A</v>
      </c>
      <c r="AE328" s="1" t="e">
        <f t="shared" si="143"/>
        <v>#N/A</v>
      </c>
      <c r="AF328" s="1"/>
      <c r="AG328" s="8">
        <f t="shared" si="149"/>
        <v>0</v>
      </c>
      <c r="AH328" s="8">
        <f t="shared" si="150"/>
        <v>0</v>
      </c>
      <c r="AI328" s="358">
        <f t="shared" si="151"/>
        <v>4200</v>
      </c>
    </row>
    <row r="329" spans="1:35" x14ac:dyDescent="0.35">
      <c r="A329" s="356">
        <f t="shared" si="152"/>
        <v>327</v>
      </c>
      <c r="B329" s="325"/>
      <c r="C329" s="325"/>
      <c r="D329" s="325"/>
      <c r="E329" s="72" t="str">
        <f t="shared" si="147"/>
        <v/>
      </c>
      <c r="F329" s="71" t="e">
        <f t="shared" si="146"/>
        <v>#N/A</v>
      </c>
      <c r="G329" s="325"/>
      <c r="H329" s="325"/>
      <c r="I329" s="325"/>
      <c r="J329" s="325"/>
      <c r="K329" s="326"/>
      <c r="L329" s="1"/>
      <c r="M329" s="1"/>
      <c r="N329" s="120"/>
      <c r="O329" s="120"/>
      <c r="P329" s="120"/>
      <c r="Q329" s="308"/>
      <c r="R329" s="120"/>
      <c r="S329" s="120"/>
      <c r="T329" s="120"/>
      <c r="U329" s="120"/>
      <c r="V329" s="120"/>
      <c r="W329" s="120"/>
      <c r="X329" s="120"/>
      <c r="Y329" s="359"/>
      <c r="Z329" s="2">
        <f>MAX(Planif[[#This Row],[Janv planifié]:[Decembre planifié]])</f>
        <v>0</v>
      </c>
      <c r="AA329" s="364"/>
      <c r="AB329" s="189" t="e">
        <f t="shared" si="148"/>
        <v>#N/A</v>
      </c>
      <c r="AC329" s="1" t="str">
        <f t="shared" si="141"/>
        <v/>
      </c>
      <c r="AD329" s="45" t="e">
        <f t="shared" si="142"/>
        <v>#N/A</v>
      </c>
      <c r="AE329" s="1" t="e">
        <f t="shared" si="143"/>
        <v>#N/A</v>
      </c>
      <c r="AF329" s="1"/>
      <c r="AG329" s="8">
        <f t="shared" si="149"/>
        <v>0</v>
      </c>
      <c r="AH329" s="8">
        <f t="shared" si="150"/>
        <v>0</v>
      </c>
      <c r="AI329" s="358">
        <f t="shared" si="151"/>
        <v>4200</v>
      </c>
    </row>
    <row r="330" spans="1:35" x14ac:dyDescent="0.35">
      <c r="A330" s="356">
        <f t="shared" si="152"/>
        <v>328</v>
      </c>
      <c r="B330" s="325"/>
      <c r="C330" s="325"/>
      <c r="D330" s="325"/>
      <c r="E330" s="72" t="str">
        <f t="shared" si="147"/>
        <v/>
      </c>
      <c r="F330" s="71" t="e">
        <f t="shared" si="146"/>
        <v>#N/A</v>
      </c>
      <c r="G330" s="325"/>
      <c r="H330" s="325"/>
      <c r="I330" s="325"/>
      <c r="J330" s="325"/>
      <c r="K330" s="326"/>
      <c r="L330" s="1"/>
      <c r="M330" s="1"/>
      <c r="N330" s="120"/>
      <c r="O330" s="120"/>
      <c r="P330" s="120"/>
      <c r="Q330" s="308"/>
      <c r="R330" s="120"/>
      <c r="S330" s="120"/>
      <c r="T330" s="120"/>
      <c r="U330" s="120"/>
      <c r="V330" s="120"/>
      <c r="W330" s="120"/>
      <c r="X330" s="120"/>
      <c r="Y330" s="359"/>
      <c r="Z330" s="2">
        <f>MAX(Planif[[#This Row],[Janv planifié]:[Decembre planifié]])</f>
        <v>0</v>
      </c>
      <c r="AA330" s="364"/>
      <c r="AB330" s="189" t="e">
        <f t="shared" si="148"/>
        <v>#N/A</v>
      </c>
      <c r="AC330" s="1" t="str">
        <f t="shared" si="141"/>
        <v/>
      </c>
      <c r="AD330" s="45" t="e">
        <f t="shared" si="142"/>
        <v>#N/A</v>
      </c>
      <c r="AE330" s="1" t="e">
        <f t="shared" si="143"/>
        <v>#N/A</v>
      </c>
      <c r="AF330" s="1"/>
      <c r="AG330" s="8">
        <f t="shared" si="149"/>
        <v>0</v>
      </c>
      <c r="AH330" s="8">
        <f t="shared" si="150"/>
        <v>0</v>
      </c>
      <c r="AI330" s="358">
        <f t="shared" si="151"/>
        <v>4200</v>
      </c>
    </row>
    <row r="331" spans="1:35" x14ac:dyDescent="0.35">
      <c r="A331" s="356">
        <f t="shared" si="152"/>
        <v>329</v>
      </c>
      <c r="B331" s="325"/>
      <c r="C331" s="325"/>
      <c r="D331" s="325"/>
      <c r="E331" s="72" t="str">
        <f t="shared" si="147"/>
        <v/>
      </c>
      <c r="F331" s="71" t="e">
        <f t="shared" si="146"/>
        <v>#N/A</v>
      </c>
      <c r="G331" s="325"/>
      <c r="H331" s="325"/>
      <c r="I331" s="325"/>
      <c r="J331" s="325"/>
      <c r="K331" s="326"/>
      <c r="L331" s="1"/>
      <c r="M331" s="1"/>
      <c r="N331" s="120"/>
      <c r="O331" s="120"/>
      <c r="P331" s="120"/>
      <c r="Q331" s="308"/>
      <c r="R331" s="120"/>
      <c r="S331" s="120"/>
      <c r="T331" s="120"/>
      <c r="U331" s="120"/>
      <c r="V331" s="120"/>
      <c r="W331" s="120"/>
      <c r="X331" s="120"/>
      <c r="Y331" s="359"/>
      <c r="Z331" s="2">
        <f>MAX(Planif[[#This Row],[Janv planifié]:[Decembre planifié]])</f>
        <v>0</v>
      </c>
      <c r="AA331" s="364"/>
      <c r="AB331" s="189" t="e">
        <f t="shared" si="148"/>
        <v>#N/A</v>
      </c>
      <c r="AC331" s="1" t="str">
        <f t="shared" si="141"/>
        <v/>
      </c>
      <c r="AD331" s="45" t="e">
        <f t="shared" si="142"/>
        <v>#N/A</v>
      </c>
      <c r="AE331" s="1" t="e">
        <f t="shared" si="143"/>
        <v>#N/A</v>
      </c>
      <c r="AF331" s="1"/>
      <c r="AG331" s="8">
        <f t="shared" si="149"/>
        <v>0</v>
      </c>
      <c r="AH331" s="8">
        <f t="shared" si="150"/>
        <v>0</v>
      </c>
      <c r="AI331" s="358">
        <f t="shared" si="151"/>
        <v>4200</v>
      </c>
    </row>
    <row r="332" spans="1:35" x14ac:dyDescent="0.35">
      <c r="A332" s="356">
        <f t="shared" si="152"/>
        <v>330</v>
      </c>
      <c r="B332" s="325"/>
      <c r="C332" s="325"/>
      <c r="D332" s="325"/>
      <c r="E332" s="72" t="str">
        <f t="shared" si="147"/>
        <v/>
      </c>
      <c r="F332" s="71" t="e">
        <f t="shared" si="146"/>
        <v>#N/A</v>
      </c>
      <c r="G332" s="325"/>
      <c r="H332" s="325"/>
      <c r="I332" s="325"/>
      <c r="J332" s="325"/>
      <c r="K332" s="326"/>
      <c r="L332" s="1"/>
      <c r="M332" s="1"/>
      <c r="N332" s="120"/>
      <c r="O332" s="120"/>
      <c r="P332" s="120"/>
      <c r="Q332" s="308"/>
      <c r="R332" s="120"/>
      <c r="S332" s="120"/>
      <c r="T332" s="120"/>
      <c r="U332" s="120"/>
      <c r="V332" s="120"/>
      <c r="W332" s="120"/>
      <c r="X332" s="120"/>
      <c r="Y332" s="359"/>
      <c r="Z332" s="2">
        <f>MAX(Planif[[#This Row],[Janv planifié]:[Decembre planifié]])</f>
        <v>0</v>
      </c>
      <c r="AA332" s="364"/>
      <c r="AB332" s="189" t="e">
        <f t="shared" si="148"/>
        <v>#N/A</v>
      </c>
      <c r="AC332" s="1" t="str">
        <f t="shared" si="141"/>
        <v/>
      </c>
      <c r="AD332" s="45" t="e">
        <f t="shared" si="142"/>
        <v>#N/A</v>
      </c>
      <c r="AE332" s="1" t="e">
        <f t="shared" si="143"/>
        <v>#N/A</v>
      </c>
      <c r="AF332" s="1"/>
      <c r="AG332" s="8">
        <f t="shared" si="149"/>
        <v>0</v>
      </c>
      <c r="AH332" s="8">
        <f t="shared" si="150"/>
        <v>0</v>
      </c>
      <c r="AI332" s="358">
        <f t="shared" si="151"/>
        <v>4200</v>
      </c>
    </row>
    <row r="333" spans="1:35" x14ac:dyDescent="0.35">
      <c r="A333" s="356">
        <f t="shared" si="152"/>
        <v>331</v>
      </c>
      <c r="B333" s="325"/>
      <c r="C333" s="325"/>
      <c r="D333" s="325"/>
      <c r="E333" s="72" t="str">
        <f t="shared" si="147"/>
        <v/>
      </c>
      <c r="F333" s="71" t="e">
        <f t="shared" si="146"/>
        <v>#N/A</v>
      </c>
      <c r="G333" s="325"/>
      <c r="H333" s="325"/>
      <c r="I333" s="325"/>
      <c r="J333" s="325"/>
      <c r="K333" s="326"/>
      <c r="L333" s="1"/>
      <c r="M333" s="1"/>
      <c r="N333" s="120"/>
      <c r="O333" s="120"/>
      <c r="P333" s="120"/>
      <c r="Q333" s="308"/>
      <c r="R333" s="120"/>
      <c r="S333" s="120"/>
      <c r="T333" s="120"/>
      <c r="U333" s="120"/>
      <c r="V333" s="120"/>
      <c r="W333" s="120"/>
      <c r="X333" s="120"/>
      <c r="Y333" s="359"/>
      <c r="Z333" s="2">
        <f>MAX(Planif[[#This Row],[Janv planifié]:[Decembre planifié]])</f>
        <v>0</v>
      </c>
      <c r="AA333" s="364"/>
      <c r="AB333" s="189" t="e">
        <f t="shared" si="148"/>
        <v>#N/A</v>
      </c>
      <c r="AC333" s="1" t="str">
        <f t="shared" si="141"/>
        <v/>
      </c>
      <c r="AD333" s="45" t="e">
        <f t="shared" si="142"/>
        <v>#N/A</v>
      </c>
      <c r="AE333" s="1" t="e">
        <f t="shared" si="143"/>
        <v>#N/A</v>
      </c>
      <c r="AF333" s="1"/>
      <c r="AG333" s="8">
        <f t="shared" si="149"/>
        <v>0</v>
      </c>
      <c r="AH333" s="8">
        <f t="shared" si="150"/>
        <v>0</v>
      </c>
      <c r="AI333" s="358">
        <f t="shared" si="151"/>
        <v>4200</v>
      </c>
    </row>
    <row r="334" spans="1:35" x14ac:dyDescent="0.35">
      <c r="A334" s="356">
        <f t="shared" si="152"/>
        <v>332</v>
      </c>
      <c r="B334" s="325"/>
      <c r="C334" s="325"/>
      <c r="D334" s="325"/>
      <c r="E334" s="72" t="str">
        <f t="shared" si="147"/>
        <v/>
      </c>
      <c r="F334" s="71" t="e">
        <f t="shared" si="146"/>
        <v>#N/A</v>
      </c>
      <c r="G334" s="325"/>
      <c r="H334" s="325"/>
      <c r="I334" s="325"/>
      <c r="J334" s="325"/>
      <c r="K334" s="326"/>
      <c r="L334" s="1"/>
      <c r="M334" s="1"/>
      <c r="N334" s="120"/>
      <c r="O334" s="120"/>
      <c r="P334" s="120"/>
      <c r="Q334" s="308"/>
      <c r="R334" s="120"/>
      <c r="S334" s="120"/>
      <c r="T334" s="120"/>
      <c r="U334" s="120"/>
      <c r="V334" s="120"/>
      <c r="W334" s="120"/>
      <c r="X334" s="120"/>
      <c r="Y334" s="359"/>
      <c r="Z334" s="2">
        <f>MAX(Planif[[#This Row],[Janv planifié]:[Decembre planifié]])</f>
        <v>0</v>
      </c>
      <c r="AA334" s="364"/>
      <c r="AB334" s="189" t="e">
        <f t="shared" si="148"/>
        <v>#N/A</v>
      </c>
      <c r="AC334" s="1" t="str">
        <f t="shared" si="141"/>
        <v/>
      </c>
      <c r="AD334" s="45" t="e">
        <f t="shared" si="142"/>
        <v>#N/A</v>
      </c>
      <c r="AE334" s="1" t="e">
        <f t="shared" si="143"/>
        <v>#N/A</v>
      </c>
      <c r="AF334" s="1"/>
      <c r="AG334" s="8">
        <f t="shared" si="149"/>
        <v>0</v>
      </c>
      <c r="AH334" s="8">
        <f t="shared" si="150"/>
        <v>0</v>
      </c>
      <c r="AI334" s="358">
        <f t="shared" si="151"/>
        <v>4200</v>
      </c>
    </row>
    <row r="335" spans="1:35" x14ac:dyDescent="0.35">
      <c r="A335" s="356">
        <f t="shared" si="152"/>
        <v>333</v>
      </c>
      <c r="B335" s="325"/>
      <c r="C335" s="325"/>
      <c r="D335" s="325"/>
      <c r="E335" s="72" t="str">
        <f t="shared" si="147"/>
        <v/>
      </c>
      <c r="F335" s="71" t="e">
        <f t="shared" si="146"/>
        <v>#N/A</v>
      </c>
      <c r="G335" s="325"/>
      <c r="H335" s="325"/>
      <c r="I335" s="325"/>
      <c r="J335" s="325"/>
      <c r="K335" s="326"/>
      <c r="L335" s="1"/>
      <c r="M335" s="1"/>
      <c r="N335" s="120"/>
      <c r="O335" s="120"/>
      <c r="P335" s="120"/>
      <c r="Q335" s="308"/>
      <c r="R335" s="120"/>
      <c r="S335" s="120"/>
      <c r="T335" s="120"/>
      <c r="U335" s="120"/>
      <c r="V335" s="120"/>
      <c r="W335" s="120"/>
      <c r="X335" s="120"/>
      <c r="Y335" s="359"/>
      <c r="Z335" s="2">
        <f>MAX(Planif[[#This Row],[Janv planifié]:[Decembre planifié]])</f>
        <v>0</v>
      </c>
      <c r="AA335" s="364"/>
      <c r="AB335" s="189" t="e">
        <f t="shared" si="148"/>
        <v>#N/A</v>
      </c>
      <c r="AC335" s="1" t="str">
        <f t="shared" si="141"/>
        <v/>
      </c>
      <c r="AD335" s="45" t="e">
        <f t="shared" si="142"/>
        <v>#N/A</v>
      </c>
      <c r="AE335" s="1" t="e">
        <f t="shared" si="143"/>
        <v>#N/A</v>
      </c>
      <c r="AF335" s="1"/>
      <c r="AG335" s="8">
        <f t="shared" si="149"/>
        <v>0</v>
      </c>
      <c r="AH335" s="8">
        <f t="shared" si="150"/>
        <v>0</v>
      </c>
      <c r="AI335" s="358">
        <f t="shared" si="151"/>
        <v>4200</v>
      </c>
    </row>
    <row r="336" spans="1:35" x14ac:dyDescent="0.35">
      <c r="A336" s="356">
        <f t="shared" si="152"/>
        <v>334</v>
      </c>
      <c r="B336" s="325"/>
      <c r="C336" s="325"/>
      <c r="D336" s="325"/>
      <c r="E336" s="72" t="str">
        <f t="shared" si="147"/>
        <v/>
      </c>
      <c r="F336" s="71" t="e">
        <f t="shared" si="146"/>
        <v>#N/A</v>
      </c>
      <c r="G336" s="325"/>
      <c r="H336" s="325"/>
      <c r="I336" s="325"/>
      <c r="J336" s="325"/>
      <c r="K336" s="326"/>
      <c r="L336" s="1"/>
      <c r="M336" s="1"/>
      <c r="N336" s="120"/>
      <c r="O336" s="120"/>
      <c r="P336" s="120"/>
      <c r="Q336" s="308"/>
      <c r="R336" s="120"/>
      <c r="S336" s="120"/>
      <c r="T336" s="120"/>
      <c r="U336" s="120"/>
      <c r="V336" s="120"/>
      <c r="W336" s="120"/>
      <c r="X336" s="120"/>
      <c r="Y336" s="359"/>
      <c r="Z336" s="2">
        <f>MAX(Planif[[#This Row],[Janv planifié]:[Decembre planifié]])</f>
        <v>0</v>
      </c>
      <c r="AA336" s="364"/>
      <c r="AB336" s="189" t="e">
        <f t="shared" si="148"/>
        <v>#N/A</v>
      </c>
      <c r="AC336" s="1" t="str">
        <f t="shared" si="141"/>
        <v/>
      </c>
      <c r="AD336" s="45" t="e">
        <f t="shared" si="142"/>
        <v>#N/A</v>
      </c>
      <c r="AE336" s="1" t="e">
        <f t="shared" si="143"/>
        <v>#N/A</v>
      </c>
      <c r="AF336" s="1"/>
      <c r="AG336" s="8">
        <f t="shared" si="149"/>
        <v>0</v>
      </c>
      <c r="AH336" s="8">
        <f t="shared" si="150"/>
        <v>0</v>
      </c>
      <c r="AI336" s="358">
        <f t="shared" si="151"/>
        <v>4200</v>
      </c>
    </row>
    <row r="337" spans="1:35" x14ac:dyDescent="0.35">
      <c r="A337" s="356">
        <f t="shared" si="152"/>
        <v>335</v>
      </c>
      <c r="B337" s="325"/>
      <c r="C337" s="325"/>
      <c r="D337" s="325"/>
      <c r="E337" s="72" t="str">
        <f t="shared" si="147"/>
        <v/>
      </c>
      <c r="F337" s="71" t="e">
        <f t="shared" si="146"/>
        <v>#N/A</v>
      </c>
      <c r="G337" s="325"/>
      <c r="H337" s="325"/>
      <c r="I337" s="325"/>
      <c r="J337" s="325"/>
      <c r="K337" s="326"/>
      <c r="L337" s="1"/>
      <c r="M337" s="1"/>
      <c r="N337" s="120"/>
      <c r="O337" s="120"/>
      <c r="P337" s="120"/>
      <c r="Q337" s="308"/>
      <c r="R337" s="120"/>
      <c r="S337" s="120"/>
      <c r="T337" s="120"/>
      <c r="U337" s="120"/>
      <c r="V337" s="120"/>
      <c r="W337" s="120"/>
      <c r="X337" s="120"/>
      <c r="Y337" s="359"/>
      <c r="Z337" s="2">
        <f>MAX(Planif[[#This Row],[Janv planifié]:[Decembre planifié]])</f>
        <v>0</v>
      </c>
      <c r="AA337" s="364"/>
      <c r="AB337" s="189" t="e">
        <f t="shared" si="148"/>
        <v>#N/A</v>
      </c>
      <c r="AC337" s="1" t="str">
        <f t="shared" si="141"/>
        <v/>
      </c>
      <c r="AD337" s="45" t="e">
        <f t="shared" si="142"/>
        <v>#N/A</v>
      </c>
      <c r="AE337" s="1" t="e">
        <f t="shared" si="143"/>
        <v>#N/A</v>
      </c>
      <c r="AF337" s="1"/>
      <c r="AG337" s="8">
        <f t="shared" si="149"/>
        <v>0</v>
      </c>
      <c r="AH337" s="8">
        <f t="shared" si="150"/>
        <v>0</v>
      </c>
      <c r="AI337" s="358">
        <f t="shared" si="151"/>
        <v>4200</v>
      </c>
    </row>
    <row r="338" spans="1:35" x14ac:dyDescent="0.35">
      <c r="A338" s="356">
        <f t="shared" si="152"/>
        <v>336</v>
      </c>
      <c r="B338" s="325"/>
      <c r="C338" s="325"/>
      <c r="D338" s="325"/>
      <c r="E338" s="72" t="str">
        <f t="shared" si="147"/>
        <v/>
      </c>
      <c r="F338" s="71" t="e">
        <f t="shared" si="146"/>
        <v>#N/A</v>
      </c>
      <c r="G338" s="325"/>
      <c r="H338" s="325"/>
      <c r="I338" s="325"/>
      <c r="J338" s="325"/>
      <c r="K338" s="326"/>
      <c r="L338" s="1"/>
      <c r="M338" s="1"/>
      <c r="N338" s="120"/>
      <c r="O338" s="120"/>
      <c r="P338" s="120"/>
      <c r="Q338" s="308"/>
      <c r="R338" s="120"/>
      <c r="S338" s="120"/>
      <c r="T338" s="120"/>
      <c r="U338" s="120"/>
      <c r="V338" s="120"/>
      <c r="W338" s="120"/>
      <c r="X338" s="120"/>
      <c r="Y338" s="359"/>
      <c r="Z338" s="2">
        <f>MAX(Planif[[#This Row],[Janv planifié]:[Decembre planifié]])</f>
        <v>0</v>
      </c>
      <c r="AA338" s="364"/>
      <c r="AB338" s="189" t="e">
        <f t="shared" si="148"/>
        <v>#N/A</v>
      </c>
      <c r="AC338" s="1" t="str">
        <f t="shared" si="141"/>
        <v/>
      </c>
      <c r="AD338" s="45" t="e">
        <f t="shared" si="142"/>
        <v>#N/A</v>
      </c>
      <c r="AE338" s="1" t="e">
        <f t="shared" si="143"/>
        <v>#N/A</v>
      </c>
      <c r="AF338" s="1"/>
      <c r="AG338" s="8">
        <f t="shared" si="149"/>
        <v>0</v>
      </c>
      <c r="AH338" s="8">
        <f t="shared" si="150"/>
        <v>0</v>
      </c>
      <c r="AI338" s="358">
        <f t="shared" si="151"/>
        <v>4200</v>
      </c>
    </row>
    <row r="339" spans="1:35" x14ac:dyDescent="0.35">
      <c r="A339" s="356">
        <f t="shared" si="152"/>
        <v>337</v>
      </c>
      <c r="B339" s="325"/>
      <c r="C339" s="325"/>
      <c r="D339" s="325"/>
      <c r="E339" s="72" t="str">
        <f t="shared" si="147"/>
        <v/>
      </c>
      <c r="F339" s="71" t="e">
        <f t="shared" si="146"/>
        <v>#N/A</v>
      </c>
      <c r="G339" s="325"/>
      <c r="H339" s="325"/>
      <c r="I339" s="325"/>
      <c r="J339" s="325"/>
      <c r="K339" s="326"/>
      <c r="L339" s="1"/>
      <c r="M339" s="1"/>
      <c r="N339" s="120"/>
      <c r="O339" s="120"/>
      <c r="P339" s="120"/>
      <c r="Q339" s="308"/>
      <c r="R339" s="120"/>
      <c r="S339" s="120"/>
      <c r="T339" s="120"/>
      <c r="U339" s="120"/>
      <c r="V339" s="120"/>
      <c r="W339" s="120"/>
      <c r="X339" s="120"/>
      <c r="Y339" s="359"/>
      <c r="Z339" s="2">
        <f>MAX(Planif[[#This Row],[Janv planifié]:[Decembre planifié]])</f>
        <v>0</v>
      </c>
      <c r="AA339" s="364"/>
      <c r="AB339" s="189" t="e">
        <f t="shared" si="148"/>
        <v>#N/A</v>
      </c>
      <c r="AC339" s="1" t="str">
        <f t="shared" si="141"/>
        <v/>
      </c>
      <c r="AD339" s="45" t="e">
        <f t="shared" si="142"/>
        <v>#N/A</v>
      </c>
      <c r="AE339" s="1" t="e">
        <f t="shared" si="143"/>
        <v>#N/A</v>
      </c>
      <c r="AF339" s="1"/>
      <c r="AG339" s="8">
        <f t="shared" si="149"/>
        <v>0</v>
      </c>
      <c r="AH339" s="8">
        <f t="shared" si="150"/>
        <v>0</v>
      </c>
      <c r="AI339" s="358">
        <f t="shared" si="151"/>
        <v>4200</v>
      </c>
    </row>
    <row r="340" spans="1:35" x14ac:dyDescent="0.35">
      <c r="A340" s="356">
        <f t="shared" si="152"/>
        <v>338</v>
      </c>
      <c r="B340" s="325"/>
      <c r="C340" s="325"/>
      <c r="D340" s="325"/>
      <c r="E340" s="72" t="str">
        <f t="shared" si="147"/>
        <v/>
      </c>
      <c r="F340" s="71" t="e">
        <f t="shared" si="146"/>
        <v>#N/A</v>
      </c>
      <c r="G340" s="325"/>
      <c r="H340" s="325"/>
      <c r="I340" s="325"/>
      <c r="J340" s="325"/>
      <c r="K340" s="326"/>
      <c r="L340" s="1"/>
      <c r="M340" s="1"/>
      <c r="N340" s="120"/>
      <c r="O340" s="120"/>
      <c r="P340" s="120"/>
      <c r="Q340" s="308"/>
      <c r="R340" s="120"/>
      <c r="S340" s="120"/>
      <c r="T340" s="120"/>
      <c r="U340" s="120"/>
      <c r="V340" s="120"/>
      <c r="W340" s="120"/>
      <c r="X340" s="120"/>
      <c r="Y340" s="359"/>
      <c r="Z340" s="2">
        <f>MAX(Planif[[#This Row],[Janv planifié]:[Decembre planifié]])</f>
        <v>0</v>
      </c>
      <c r="AA340" s="364"/>
      <c r="AB340" s="189" t="e">
        <f t="shared" si="148"/>
        <v>#N/A</v>
      </c>
      <c r="AC340" s="1" t="str">
        <f t="shared" si="141"/>
        <v/>
      </c>
      <c r="AD340" s="45" t="e">
        <f t="shared" si="142"/>
        <v>#N/A</v>
      </c>
      <c r="AE340" s="1" t="e">
        <f t="shared" si="143"/>
        <v>#N/A</v>
      </c>
      <c r="AF340" s="1"/>
      <c r="AG340" s="8">
        <f t="shared" si="149"/>
        <v>0</v>
      </c>
      <c r="AH340" s="8">
        <f t="shared" si="150"/>
        <v>0</v>
      </c>
      <c r="AI340" s="358">
        <f t="shared" si="151"/>
        <v>4200</v>
      </c>
    </row>
    <row r="341" spans="1:35" x14ac:dyDescent="0.35">
      <c r="A341" s="356">
        <f t="shared" si="152"/>
        <v>339</v>
      </c>
      <c r="B341" s="325"/>
      <c r="C341" s="325"/>
      <c r="D341" s="325"/>
      <c r="E341" s="72" t="str">
        <f t="shared" si="147"/>
        <v/>
      </c>
      <c r="F341" s="71" t="e">
        <f t="shared" si="146"/>
        <v>#N/A</v>
      </c>
      <c r="G341" s="325"/>
      <c r="H341" s="325"/>
      <c r="I341" s="325"/>
      <c r="J341" s="325"/>
      <c r="K341" s="326"/>
      <c r="L341" s="1"/>
      <c r="M341" s="1"/>
      <c r="N341" s="120"/>
      <c r="O341" s="120"/>
      <c r="P341" s="120"/>
      <c r="Q341" s="308"/>
      <c r="R341" s="120"/>
      <c r="S341" s="120"/>
      <c r="T341" s="120"/>
      <c r="U341" s="120"/>
      <c r="V341" s="120"/>
      <c r="W341" s="120"/>
      <c r="X341" s="120"/>
      <c r="Y341" s="359"/>
      <c r="Z341" s="2">
        <f>MAX(Planif[[#This Row],[Janv planifié]:[Decembre planifié]])</f>
        <v>0</v>
      </c>
      <c r="AA341" s="364"/>
      <c r="AB341" s="189" t="e">
        <f t="shared" si="148"/>
        <v>#N/A</v>
      </c>
      <c r="AC341" s="1" t="str">
        <f t="shared" si="141"/>
        <v/>
      </c>
      <c r="AD341" s="45" t="e">
        <f t="shared" si="142"/>
        <v>#N/A</v>
      </c>
      <c r="AE341" s="1" t="e">
        <f t="shared" si="143"/>
        <v>#N/A</v>
      </c>
      <c r="AF341" s="1"/>
      <c r="AG341" s="8">
        <f t="shared" si="149"/>
        <v>0</v>
      </c>
      <c r="AH341" s="8">
        <f t="shared" si="150"/>
        <v>0</v>
      </c>
      <c r="AI341" s="358">
        <f t="shared" si="151"/>
        <v>4200</v>
      </c>
    </row>
    <row r="342" spans="1:35" x14ac:dyDescent="0.35">
      <c r="A342" s="356">
        <f t="shared" si="152"/>
        <v>340</v>
      </c>
      <c r="B342" s="325"/>
      <c r="C342" s="325"/>
      <c r="D342" s="325"/>
      <c r="E342" s="72" t="str">
        <f t="shared" si="147"/>
        <v/>
      </c>
      <c r="F342" s="71" t="e">
        <f t="shared" si="146"/>
        <v>#N/A</v>
      </c>
      <c r="G342" s="325"/>
      <c r="H342" s="325"/>
      <c r="I342" s="325"/>
      <c r="J342" s="325"/>
      <c r="K342" s="326"/>
      <c r="L342" s="1"/>
      <c r="M342" s="1"/>
      <c r="N342" s="120"/>
      <c r="O342" s="120"/>
      <c r="P342" s="120"/>
      <c r="Q342" s="308"/>
      <c r="R342" s="120"/>
      <c r="S342" s="120"/>
      <c r="T342" s="120"/>
      <c r="U342" s="120"/>
      <c r="V342" s="120"/>
      <c r="W342" s="120"/>
      <c r="X342" s="120"/>
      <c r="Y342" s="359"/>
      <c r="Z342" s="2">
        <f>MAX(Planif[[#This Row],[Janv planifié]:[Decembre planifié]])</f>
        <v>0</v>
      </c>
      <c r="AA342" s="364"/>
      <c r="AB342" s="189" t="e">
        <f t="shared" si="148"/>
        <v>#N/A</v>
      </c>
      <c r="AC342" s="1" t="str">
        <f t="shared" si="141"/>
        <v/>
      </c>
      <c r="AD342" s="45" t="e">
        <f t="shared" si="142"/>
        <v>#N/A</v>
      </c>
      <c r="AE342" s="1" t="e">
        <f t="shared" si="143"/>
        <v>#N/A</v>
      </c>
      <c r="AF342" s="1"/>
      <c r="AG342" s="8">
        <f t="shared" si="149"/>
        <v>0</v>
      </c>
      <c r="AH342" s="8">
        <f t="shared" si="150"/>
        <v>0</v>
      </c>
      <c r="AI342" s="358">
        <f t="shared" si="151"/>
        <v>4200</v>
      </c>
    </row>
    <row r="343" spans="1:35" x14ac:dyDescent="0.35">
      <c r="A343" s="356">
        <f t="shared" si="152"/>
        <v>341</v>
      </c>
      <c r="B343" s="325"/>
      <c r="C343" s="325"/>
      <c r="D343" s="325"/>
      <c r="E343" s="72" t="str">
        <f t="shared" si="147"/>
        <v/>
      </c>
      <c r="F343" s="71" t="e">
        <f t="shared" si="146"/>
        <v>#N/A</v>
      </c>
      <c r="G343" s="325"/>
      <c r="H343" s="325"/>
      <c r="I343" s="325"/>
      <c r="J343" s="325"/>
      <c r="K343" s="326"/>
      <c r="L343" s="1"/>
      <c r="M343" s="1"/>
      <c r="N343" s="120"/>
      <c r="O343" s="120"/>
      <c r="P343" s="120"/>
      <c r="Q343" s="308"/>
      <c r="R343" s="120"/>
      <c r="S343" s="120"/>
      <c r="T343" s="120"/>
      <c r="U343" s="120"/>
      <c r="V343" s="120"/>
      <c r="W343" s="120"/>
      <c r="X343" s="120"/>
      <c r="Y343" s="359"/>
      <c r="Z343" s="2">
        <f>MAX(Planif[[#This Row],[Janv planifié]:[Decembre planifié]])</f>
        <v>0</v>
      </c>
      <c r="AA343" s="364"/>
      <c r="AB343" s="189" t="e">
        <f t="shared" si="148"/>
        <v>#N/A</v>
      </c>
      <c r="AC343" s="1" t="str">
        <f t="shared" si="141"/>
        <v/>
      </c>
      <c r="AD343" s="45" t="e">
        <f t="shared" si="142"/>
        <v>#N/A</v>
      </c>
      <c r="AE343" s="1" t="e">
        <f t="shared" si="143"/>
        <v>#N/A</v>
      </c>
      <c r="AF343" s="1"/>
      <c r="AG343" s="8">
        <f t="shared" si="149"/>
        <v>0</v>
      </c>
      <c r="AH343" s="8">
        <f t="shared" si="150"/>
        <v>0</v>
      </c>
      <c r="AI343" s="358">
        <f t="shared" si="151"/>
        <v>4200</v>
      </c>
    </row>
    <row r="344" spans="1:35" x14ac:dyDescent="0.35">
      <c r="A344" s="356">
        <f t="shared" si="152"/>
        <v>342</v>
      </c>
      <c r="B344" s="325"/>
      <c r="C344" s="325"/>
      <c r="D344" s="325"/>
      <c r="E344" s="72" t="str">
        <f t="shared" si="147"/>
        <v/>
      </c>
      <c r="F344" s="71" t="e">
        <f t="shared" si="146"/>
        <v>#N/A</v>
      </c>
      <c r="G344" s="325"/>
      <c r="H344" s="325"/>
      <c r="I344" s="325"/>
      <c r="J344" s="325"/>
      <c r="K344" s="326"/>
      <c r="L344" s="1"/>
      <c r="M344" s="1"/>
      <c r="N344" s="120"/>
      <c r="O344" s="120"/>
      <c r="P344" s="120"/>
      <c r="Q344" s="308"/>
      <c r="R344" s="120"/>
      <c r="S344" s="120"/>
      <c r="T344" s="120"/>
      <c r="U344" s="120"/>
      <c r="V344" s="120"/>
      <c r="W344" s="120"/>
      <c r="X344" s="120"/>
      <c r="Y344" s="359"/>
      <c r="Z344" s="2">
        <f>MAX(Planif[[#This Row],[Janv planifié]:[Decembre planifié]])</f>
        <v>0</v>
      </c>
      <c r="AA344" s="364"/>
      <c r="AB344" s="189" t="e">
        <f t="shared" si="148"/>
        <v>#N/A</v>
      </c>
      <c r="AC344" s="1" t="str">
        <f t="shared" si="141"/>
        <v/>
      </c>
      <c r="AD344" s="45" t="e">
        <f t="shared" si="142"/>
        <v>#N/A</v>
      </c>
      <c r="AE344" s="1" t="e">
        <f t="shared" si="143"/>
        <v>#N/A</v>
      </c>
      <c r="AF344" s="1"/>
      <c r="AG344" s="8">
        <f t="shared" si="149"/>
        <v>0</v>
      </c>
      <c r="AH344" s="8">
        <f t="shared" si="150"/>
        <v>0</v>
      </c>
      <c r="AI344" s="358">
        <f t="shared" si="151"/>
        <v>4200</v>
      </c>
    </row>
    <row r="345" spans="1:35" x14ac:dyDescent="0.35">
      <c r="A345" s="356">
        <f t="shared" si="152"/>
        <v>343</v>
      </c>
      <c r="B345" s="325"/>
      <c r="C345" s="325"/>
      <c r="D345" s="325"/>
      <c r="E345" s="72" t="str">
        <f t="shared" si="147"/>
        <v/>
      </c>
      <c r="F345" s="71" t="e">
        <f t="shared" si="146"/>
        <v>#N/A</v>
      </c>
      <c r="G345" s="325"/>
      <c r="H345" s="325"/>
      <c r="I345" s="325"/>
      <c r="J345" s="325"/>
      <c r="K345" s="326"/>
      <c r="L345" s="1"/>
      <c r="M345" s="1"/>
      <c r="N345" s="120"/>
      <c r="O345" s="120"/>
      <c r="P345" s="120"/>
      <c r="Q345" s="308"/>
      <c r="R345" s="120"/>
      <c r="S345" s="120"/>
      <c r="T345" s="120"/>
      <c r="U345" s="120"/>
      <c r="V345" s="120"/>
      <c r="W345" s="120"/>
      <c r="X345" s="120"/>
      <c r="Y345" s="359"/>
      <c r="Z345" s="2">
        <f>MAX(Planif[[#This Row],[Janv planifié]:[Decembre planifié]])</f>
        <v>0</v>
      </c>
      <c r="AA345" s="364"/>
      <c r="AB345" s="189" t="e">
        <f t="shared" si="148"/>
        <v>#N/A</v>
      </c>
      <c r="AC345" s="1" t="str">
        <f t="shared" si="141"/>
        <v/>
      </c>
      <c r="AD345" s="45" t="e">
        <f t="shared" si="142"/>
        <v>#N/A</v>
      </c>
      <c r="AE345" s="1" t="e">
        <f t="shared" si="143"/>
        <v>#N/A</v>
      </c>
      <c r="AF345" s="1"/>
      <c r="AG345" s="8">
        <f t="shared" si="149"/>
        <v>0</v>
      </c>
      <c r="AH345" s="8">
        <f t="shared" si="150"/>
        <v>0</v>
      </c>
      <c r="AI345" s="358">
        <f t="shared" si="151"/>
        <v>4200</v>
      </c>
    </row>
    <row r="346" spans="1:35" x14ac:dyDescent="0.35">
      <c r="A346" s="356">
        <f t="shared" si="152"/>
        <v>344</v>
      </c>
      <c r="B346" s="325"/>
      <c r="C346" s="325"/>
      <c r="D346" s="325"/>
      <c r="E346" s="72" t="str">
        <f t="shared" si="147"/>
        <v/>
      </c>
      <c r="F346" s="71" t="e">
        <f t="shared" si="146"/>
        <v>#N/A</v>
      </c>
      <c r="G346" s="325"/>
      <c r="H346" s="325"/>
      <c r="I346" s="325"/>
      <c r="J346" s="325"/>
      <c r="K346" s="326"/>
      <c r="L346" s="1"/>
      <c r="M346" s="1"/>
      <c r="N346" s="120"/>
      <c r="O346" s="120"/>
      <c r="P346" s="120"/>
      <c r="Q346" s="308"/>
      <c r="R346" s="120"/>
      <c r="S346" s="120"/>
      <c r="T346" s="120"/>
      <c r="U346" s="120"/>
      <c r="V346" s="120"/>
      <c r="W346" s="120"/>
      <c r="X346" s="120"/>
      <c r="Y346" s="359"/>
      <c r="Z346" s="2">
        <f>MAX(Planif[[#This Row],[Janv planifié]:[Decembre planifié]])</f>
        <v>0</v>
      </c>
      <c r="AA346" s="364"/>
      <c r="AB346" s="189" t="e">
        <f t="shared" si="148"/>
        <v>#N/A</v>
      </c>
      <c r="AC346" s="1" t="str">
        <f t="shared" si="141"/>
        <v/>
      </c>
      <c r="AD346" s="45" t="e">
        <f t="shared" si="142"/>
        <v>#N/A</v>
      </c>
      <c r="AE346" s="1" t="e">
        <f t="shared" si="143"/>
        <v>#N/A</v>
      </c>
      <c r="AF346" s="1"/>
      <c r="AG346" s="8">
        <f t="shared" si="149"/>
        <v>0</v>
      </c>
      <c r="AH346" s="8">
        <f t="shared" si="150"/>
        <v>0</v>
      </c>
      <c r="AI346" s="358">
        <f t="shared" si="151"/>
        <v>4200</v>
      </c>
    </row>
    <row r="347" spans="1:35" x14ac:dyDescent="0.35">
      <c r="A347" s="356">
        <f t="shared" si="152"/>
        <v>345</v>
      </c>
      <c r="B347" s="325"/>
      <c r="C347" s="325"/>
      <c r="D347" s="325"/>
      <c r="E347" s="72" t="str">
        <f t="shared" si="147"/>
        <v/>
      </c>
      <c r="F347" s="71" t="e">
        <f t="shared" si="146"/>
        <v>#N/A</v>
      </c>
      <c r="G347" s="325"/>
      <c r="H347" s="325"/>
      <c r="I347" s="325"/>
      <c r="J347" s="325"/>
      <c r="K347" s="326"/>
      <c r="L347" s="1"/>
      <c r="M347" s="1"/>
      <c r="N347" s="120"/>
      <c r="O347" s="120"/>
      <c r="P347" s="120"/>
      <c r="Q347" s="308"/>
      <c r="R347" s="120"/>
      <c r="S347" s="120"/>
      <c r="T347" s="120"/>
      <c r="U347" s="120"/>
      <c r="V347" s="120"/>
      <c r="W347" s="120"/>
      <c r="X347" s="120"/>
      <c r="Y347" s="359"/>
      <c r="Z347" s="2">
        <f>MAX(Planif[[#This Row],[Janv planifié]:[Decembre planifié]])</f>
        <v>0</v>
      </c>
      <c r="AA347" s="364"/>
      <c r="AB347" s="189" t="e">
        <f t="shared" si="148"/>
        <v>#N/A</v>
      </c>
      <c r="AC347" s="1" t="str">
        <f t="shared" si="141"/>
        <v/>
      </c>
      <c r="AD347" s="45" t="e">
        <f t="shared" si="142"/>
        <v>#N/A</v>
      </c>
      <c r="AE347" s="1" t="e">
        <f t="shared" si="143"/>
        <v>#N/A</v>
      </c>
      <c r="AF347" s="1"/>
      <c r="AG347" s="8">
        <f t="shared" si="149"/>
        <v>0</v>
      </c>
      <c r="AH347" s="8">
        <f t="shared" si="150"/>
        <v>0</v>
      </c>
      <c r="AI347" s="358">
        <f t="shared" si="151"/>
        <v>4200</v>
      </c>
    </row>
    <row r="348" spans="1:35" x14ac:dyDescent="0.35">
      <c r="A348" s="356">
        <f t="shared" si="152"/>
        <v>346</v>
      </c>
      <c r="B348" s="325"/>
      <c r="C348" s="325"/>
      <c r="D348" s="325"/>
      <c r="E348" s="72" t="str">
        <f t="shared" si="147"/>
        <v/>
      </c>
      <c r="F348" s="71" t="e">
        <f t="shared" si="146"/>
        <v>#N/A</v>
      </c>
      <c r="G348" s="325"/>
      <c r="H348" s="325"/>
      <c r="I348" s="325"/>
      <c r="J348" s="325"/>
      <c r="K348" s="326"/>
      <c r="L348" s="1"/>
      <c r="M348" s="1"/>
      <c r="N348" s="120"/>
      <c r="O348" s="120"/>
      <c r="P348" s="120"/>
      <c r="Q348" s="308"/>
      <c r="R348" s="120"/>
      <c r="S348" s="120"/>
      <c r="T348" s="120"/>
      <c r="U348" s="120"/>
      <c r="V348" s="120"/>
      <c r="W348" s="120"/>
      <c r="X348" s="120"/>
      <c r="Y348" s="359"/>
      <c r="Z348" s="2">
        <f>MAX(Planif[[#This Row],[Janv planifié]:[Decembre planifié]])</f>
        <v>0</v>
      </c>
      <c r="AA348" s="364"/>
      <c r="AB348" s="189" t="e">
        <f t="shared" si="148"/>
        <v>#N/A</v>
      </c>
      <c r="AC348" s="1" t="str">
        <f t="shared" si="141"/>
        <v/>
      </c>
      <c r="AD348" s="45" t="e">
        <f t="shared" si="142"/>
        <v>#N/A</v>
      </c>
      <c r="AE348" s="1" t="e">
        <f t="shared" si="143"/>
        <v>#N/A</v>
      </c>
      <c r="AF348" s="1"/>
      <c r="AG348" s="8">
        <f t="shared" si="149"/>
        <v>0</v>
      </c>
      <c r="AH348" s="8">
        <f t="shared" si="150"/>
        <v>0</v>
      </c>
      <c r="AI348" s="358">
        <f t="shared" si="151"/>
        <v>4200</v>
      </c>
    </row>
    <row r="349" spans="1:35" x14ac:dyDescent="0.35">
      <c r="A349" s="356">
        <f t="shared" si="152"/>
        <v>347</v>
      </c>
      <c r="B349" s="325"/>
      <c r="C349" s="325"/>
      <c r="D349" s="325"/>
      <c r="E349" s="72" t="str">
        <f t="shared" si="147"/>
        <v/>
      </c>
      <c r="F349" s="71" t="e">
        <f t="shared" si="146"/>
        <v>#N/A</v>
      </c>
      <c r="G349" s="325"/>
      <c r="H349" s="325"/>
      <c r="I349" s="325"/>
      <c r="J349" s="325"/>
      <c r="K349" s="326"/>
      <c r="L349" s="1"/>
      <c r="M349" s="1"/>
      <c r="N349" s="120"/>
      <c r="O349" s="120"/>
      <c r="P349" s="120"/>
      <c r="Q349" s="308"/>
      <c r="R349" s="120"/>
      <c r="S349" s="120"/>
      <c r="T349" s="120"/>
      <c r="U349" s="120"/>
      <c r="V349" s="120"/>
      <c r="W349" s="120"/>
      <c r="X349" s="120"/>
      <c r="Y349" s="359"/>
      <c r="Z349" s="2">
        <f>MAX(Planif[[#This Row],[Janv planifié]:[Decembre planifié]])</f>
        <v>0</v>
      </c>
      <c r="AA349" s="364"/>
      <c r="AB349" s="189" t="e">
        <f t="shared" si="148"/>
        <v>#N/A</v>
      </c>
      <c r="AC349" s="1" t="str">
        <f t="shared" si="141"/>
        <v/>
      </c>
      <c r="AD349" s="45" t="e">
        <f t="shared" si="142"/>
        <v>#N/A</v>
      </c>
      <c r="AE349" s="1" t="e">
        <f t="shared" si="143"/>
        <v>#N/A</v>
      </c>
      <c r="AF349" s="1"/>
      <c r="AG349" s="8">
        <f t="shared" si="149"/>
        <v>0</v>
      </c>
      <c r="AH349" s="8">
        <f t="shared" si="150"/>
        <v>0</v>
      </c>
      <c r="AI349" s="358">
        <f t="shared" si="151"/>
        <v>4200</v>
      </c>
    </row>
    <row r="350" spans="1:35" x14ac:dyDescent="0.35">
      <c r="A350" s="356">
        <f t="shared" si="152"/>
        <v>348</v>
      </c>
      <c r="B350" s="325"/>
      <c r="C350" s="325"/>
      <c r="D350" s="325"/>
      <c r="E350" s="72" t="str">
        <f t="shared" si="147"/>
        <v/>
      </c>
      <c r="F350" s="71" t="e">
        <f t="shared" si="146"/>
        <v>#N/A</v>
      </c>
      <c r="G350" s="325"/>
      <c r="H350" s="325"/>
      <c r="I350" s="325"/>
      <c r="J350" s="325"/>
      <c r="K350" s="326"/>
      <c r="L350" s="1"/>
      <c r="M350" s="1"/>
      <c r="N350" s="120"/>
      <c r="O350" s="120"/>
      <c r="P350" s="120"/>
      <c r="Q350" s="308"/>
      <c r="R350" s="120"/>
      <c r="S350" s="120"/>
      <c r="T350" s="120"/>
      <c r="U350" s="120"/>
      <c r="V350" s="120"/>
      <c r="W350" s="120"/>
      <c r="X350" s="120"/>
      <c r="Y350" s="359"/>
      <c r="Z350" s="2">
        <f>MAX(Planif[[#This Row],[Janv planifié]:[Decembre planifié]])</f>
        <v>0</v>
      </c>
      <c r="AA350" s="364"/>
      <c r="AB350" s="189" t="e">
        <f t="shared" si="148"/>
        <v>#N/A</v>
      </c>
      <c r="AC350" s="1" t="str">
        <f t="shared" si="141"/>
        <v/>
      </c>
      <c r="AD350" s="45" t="e">
        <f t="shared" si="142"/>
        <v>#N/A</v>
      </c>
      <c r="AE350" s="1" t="e">
        <f t="shared" si="143"/>
        <v>#N/A</v>
      </c>
      <c r="AF350" s="1"/>
      <c r="AG350" s="8">
        <f t="shared" si="149"/>
        <v>0</v>
      </c>
      <c r="AH350" s="8">
        <f t="shared" si="150"/>
        <v>0</v>
      </c>
      <c r="AI350" s="358">
        <f t="shared" si="151"/>
        <v>4200</v>
      </c>
    </row>
    <row r="351" spans="1:35" x14ac:dyDescent="0.35">
      <c r="A351" s="356">
        <f t="shared" si="152"/>
        <v>349</v>
      </c>
      <c r="B351" s="325"/>
      <c r="C351" s="325"/>
      <c r="D351" s="325"/>
      <c r="E351" s="72" t="str">
        <f t="shared" si="147"/>
        <v/>
      </c>
      <c r="F351" s="71" t="e">
        <f t="shared" si="146"/>
        <v>#N/A</v>
      </c>
      <c r="G351" s="325"/>
      <c r="H351" s="325"/>
      <c r="I351" s="325"/>
      <c r="J351" s="325"/>
      <c r="K351" s="326"/>
      <c r="L351" s="1"/>
      <c r="M351" s="1"/>
      <c r="N351" s="120"/>
      <c r="O351" s="120"/>
      <c r="P351" s="120"/>
      <c r="Q351" s="308"/>
      <c r="R351" s="120"/>
      <c r="S351" s="120"/>
      <c r="T351" s="120"/>
      <c r="U351" s="120"/>
      <c r="V351" s="120"/>
      <c r="W351" s="120"/>
      <c r="X351" s="120"/>
      <c r="Y351" s="359"/>
      <c r="Z351" s="2">
        <f>MAX(Planif[[#This Row],[Janv planifié]:[Decembre planifié]])</f>
        <v>0</v>
      </c>
      <c r="AA351" s="364"/>
      <c r="AB351" s="189" t="e">
        <f t="shared" si="148"/>
        <v>#N/A</v>
      </c>
      <c r="AC351" s="1" t="str">
        <f t="shared" si="141"/>
        <v/>
      </c>
      <c r="AD351" s="45" t="e">
        <f t="shared" si="142"/>
        <v>#N/A</v>
      </c>
      <c r="AE351" s="1" t="e">
        <f t="shared" si="143"/>
        <v>#N/A</v>
      </c>
      <c r="AF351" s="1"/>
      <c r="AG351" s="8">
        <f t="shared" si="149"/>
        <v>0</v>
      </c>
      <c r="AH351" s="8">
        <f t="shared" si="150"/>
        <v>0</v>
      </c>
      <c r="AI351" s="358">
        <f t="shared" si="151"/>
        <v>4200</v>
      </c>
    </row>
    <row r="352" spans="1:35" x14ac:dyDescent="0.35">
      <c r="A352" s="356">
        <f t="shared" si="152"/>
        <v>350</v>
      </c>
      <c r="B352" s="325"/>
      <c r="C352" s="325"/>
      <c r="D352" s="325"/>
      <c r="E352" s="72" t="str">
        <f t="shared" si="147"/>
        <v/>
      </c>
      <c r="F352" s="71" t="e">
        <f t="shared" si="146"/>
        <v>#N/A</v>
      </c>
      <c r="G352" s="325"/>
      <c r="H352" s="325"/>
      <c r="I352" s="325"/>
      <c r="J352" s="325"/>
      <c r="K352" s="326"/>
      <c r="L352" s="1"/>
      <c r="M352" s="1"/>
      <c r="N352" s="120"/>
      <c r="O352" s="120"/>
      <c r="P352" s="120"/>
      <c r="Q352" s="308"/>
      <c r="R352" s="120"/>
      <c r="S352" s="120"/>
      <c r="T352" s="120"/>
      <c r="U352" s="120"/>
      <c r="V352" s="120"/>
      <c r="W352" s="120"/>
      <c r="X352" s="120"/>
      <c r="Y352" s="359"/>
      <c r="Z352" s="2">
        <f>MAX(Planif[[#This Row],[Janv planifié]:[Decembre planifié]])</f>
        <v>0</v>
      </c>
      <c r="AA352" s="364"/>
      <c r="AB352" s="189" t="e">
        <f t="shared" si="148"/>
        <v>#N/A</v>
      </c>
      <c r="AC352" s="1" t="str">
        <f t="shared" si="141"/>
        <v/>
      </c>
      <c r="AD352" s="45" t="e">
        <f t="shared" si="142"/>
        <v>#N/A</v>
      </c>
      <c r="AE352" s="1" t="e">
        <f t="shared" si="143"/>
        <v>#N/A</v>
      </c>
      <c r="AF352" s="1"/>
      <c r="AG352" s="8">
        <f t="shared" si="149"/>
        <v>0</v>
      </c>
      <c r="AH352" s="8">
        <f t="shared" si="150"/>
        <v>0</v>
      </c>
      <c r="AI352" s="358">
        <f t="shared" si="151"/>
        <v>4200</v>
      </c>
    </row>
    <row r="353" spans="1:35" x14ac:dyDescent="0.35">
      <c r="A353" s="356">
        <f t="shared" si="152"/>
        <v>351</v>
      </c>
      <c r="B353" s="325"/>
      <c r="C353" s="325"/>
      <c r="D353" s="325"/>
      <c r="E353" s="72" t="str">
        <f t="shared" si="147"/>
        <v/>
      </c>
      <c r="F353" s="71" t="e">
        <f t="shared" si="146"/>
        <v>#N/A</v>
      </c>
      <c r="G353" s="325"/>
      <c r="H353" s="325"/>
      <c r="I353" s="325"/>
      <c r="J353" s="325"/>
      <c r="K353" s="326"/>
      <c r="L353" s="1"/>
      <c r="M353" s="1"/>
      <c r="N353" s="120"/>
      <c r="O353" s="120"/>
      <c r="P353" s="120"/>
      <c r="Q353" s="308"/>
      <c r="R353" s="120"/>
      <c r="S353" s="120"/>
      <c r="T353" s="120"/>
      <c r="U353" s="120"/>
      <c r="V353" s="120"/>
      <c r="W353" s="120"/>
      <c r="X353" s="120"/>
      <c r="Y353" s="359"/>
      <c r="Z353" s="2">
        <f>MAX(Planif[[#This Row],[Janv planifié]:[Decembre planifié]])</f>
        <v>0</v>
      </c>
      <c r="AA353" s="364"/>
      <c r="AB353" s="189" t="e">
        <f t="shared" si="148"/>
        <v>#N/A</v>
      </c>
      <c r="AC353" s="1" t="str">
        <f t="shared" si="141"/>
        <v/>
      </c>
      <c r="AD353" s="45" t="e">
        <f t="shared" si="142"/>
        <v>#N/A</v>
      </c>
      <c r="AE353" s="1" t="e">
        <f t="shared" si="143"/>
        <v>#N/A</v>
      </c>
      <c r="AF353" s="1"/>
      <c r="AG353" s="8">
        <f t="shared" si="149"/>
        <v>0</v>
      </c>
      <c r="AH353" s="8">
        <f t="shared" si="150"/>
        <v>0</v>
      </c>
      <c r="AI353" s="358">
        <f t="shared" si="151"/>
        <v>4200</v>
      </c>
    </row>
    <row r="354" spans="1:35" x14ac:dyDescent="0.35">
      <c r="A354" s="356">
        <f t="shared" si="152"/>
        <v>352</v>
      </c>
      <c r="B354" s="325"/>
      <c r="C354" s="325"/>
      <c r="D354" s="325"/>
      <c r="E354" s="72" t="str">
        <f t="shared" si="147"/>
        <v/>
      </c>
      <c r="F354" s="71" t="e">
        <f t="shared" si="146"/>
        <v>#N/A</v>
      </c>
      <c r="G354" s="325"/>
      <c r="H354" s="325"/>
      <c r="I354" s="325"/>
      <c r="J354" s="325"/>
      <c r="K354" s="326"/>
      <c r="L354" s="1"/>
      <c r="M354" s="1"/>
      <c r="N354" s="120"/>
      <c r="O354" s="120"/>
      <c r="P354" s="120"/>
      <c r="Q354" s="308"/>
      <c r="R354" s="120"/>
      <c r="S354" s="120"/>
      <c r="T354" s="120"/>
      <c r="U354" s="120"/>
      <c r="V354" s="120"/>
      <c r="W354" s="120"/>
      <c r="X354" s="120"/>
      <c r="Y354" s="359"/>
      <c r="Z354" s="2">
        <f>MAX(Planif[[#This Row],[Janv planifié]:[Decembre planifié]])</f>
        <v>0</v>
      </c>
      <c r="AA354" s="364"/>
      <c r="AB354" s="189" t="e">
        <f t="shared" si="148"/>
        <v>#N/A</v>
      </c>
      <c r="AC354" s="1" t="str">
        <f t="shared" si="141"/>
        <v/>
      </c>
      <c r="AD354" s="45" t="e">
        <f t="shared" si="142"/>
        <v>#N/A</v>
      </c>
      <c r="AE354" s="1" t="e">
        <f t="shared" si="143"/>
        <v>#N/A</v>
      </c>
      <c r="AF354" s="1"/>
      <c r="AG354" s="8">
        <f t="shared" si="149"/>
        <v>0</v>
      </c>
      <c r="AH354" s="8">
        <f t="shared" si="150"/>
        <v>0</v>
      </c>
      <c r="AI354" s="358">
        <f t="shared" si="151"/>
        <v>4200</v>
      </c>
    </row>
    <row r="355" spans="1:35" x14ac:dyDescent="0.35">
      <c r="A355" s="356">
        <f t="shared" si="152"/>
        <v>353</v>
      </c>
      <c r="B355" s="325"/>
      <c r="C355" s="325"/>
      <c r="D355" s="325"/>
      <c r="E355" s="72" t="str">
        <f t="shared" si="147"/>
        <v/>
      </c>
      <c r="F355" s="71" t="e">
        <f t="shared" si="146"/>
        <v>#N/A</v>
      </c>
      <c r="G355" s="325"/>
      <c r="H355" s="325"/>
      <c r="I355" s="325"/>
      <c r="J355" s="325"/>
      <c r="K355" s="326"/>
      <c r="L355" s="1"/>
      <c r="M355" s="1"/>
      <c r="N355" s="120"/>
      <c r="O355" s="120"/>
      <c r="P355" s="120"/>
      <c r="Q355" s="308"/>
      <c r="R355" s="120"/>
      <c r="S355" s="120"/>
      <c r="T355" s="120"/>
      <c r="U355" s="120"/>
      <c r="V355" s="120"/>
      <c r="W355" s="120"/>
      <c r="X355" s="120"/>
      <c r="Y355" s="359"/>
      <c r="Z355" s="2">
        <f>MAX(Planif[[#This Row],[Janv planifié]:[Decembre planifié]])</f>
        <v>0</v>
      </c>
      <c r="AA355" s="364"/>
      <c r="AB355" s="189" t="e">
        <f t="shared" si="148"/>
        <v>#N/A</v>
      </c>
      <c r="AC355" s="1" t="str">
        <f t="shared" si="141"/>
        <v/>
      </c>
      <c r="AD355" s="45" t="e">
        <f t="shared" si="142"/>
        <v>#N/A</v>
      </c>
      <c r="AE355" s="1" t="e">
        <f t="shared" si="143"/>
        <v>#N/A</v>
      </c>
      <c r="AF355" s="1"/>
      <c r="AG355" s="8">
        <f t="shared" si="149"/>
        <v>0</v>
      </c>
      <c r="AH355" s="8">
        <f t="shared" si="150"/>
        <v>0</v>
      </c>
      <c r="AI355" s="358">
        <f t="shared" si="151"/>
        <v>4200</v>
      </c>
    </row>
    <row r="356" spans="1:35" x14ac:dyDescent="0.35">
      <c r="A356" s="356">
        <f t="shared" si="152"/>
        <v>354</v>
      </c>
      <c r="B356" s="325"/>
      <c r="C356" s="325"/>
      <c r="D356" s="325"/>
      <c r="E356" s="72" t="str">
        <f t="shared" si="147"/>
        <v/>
      </c>
      <c r="F356" s="71" t="e">
        <f t="shared" si="146"/>
        <v>#N/A</v>
      </c>
      <c r="G356" s="325"/>
      <c r="H356" s="325"/>
      <c r="I356" s="325"/>
      <c r="J356" s="325"/>
      <c r="K356" s="326"/>
      <c r="L356" s="1"/>
      <c r="M356" s="1"/>
      <c r="N356" s="120"/>
      <c r="O356" s="120"/>
      <c r="P356" s="120"/>
      <c r="Q356" s="308"/>
      <c r="R356" s="120"/>
      <c r="S356" s="120"/>
      <c r="T356" s="120"/>
      <c r="U356" s="120"/>
      <c r="V356" s="120"/>
      <c r="W356" s="120"/>
      <c r="X356" s="120"/>
      <c r="Y356" s="359"/>
      <c r="Z356" s="2">
        <f>MAX(Planif[[#This Row],[Janv planifié]:[Decembre planifié]])</f>
        <v>0</v>
      </c>
      <c r="AA356" s="364"/>
      <c r="AB356" s="189" t="e">
        <f t="shared" si="148"/>
        <v>#N/A</v>
      </c>
      <c r="AC356" s="1" t="str">
        <f t="shared" si="141"/>
        <v/>
      </c>
      <c r="AD356" s="45" t="e">
        <f t="shared" si="142"/>
        <v>#N/A</v>
      </c>
      <c r="AE356" s="1" t="e">
        <f t="shared" si="143"/>
        <v>#N/A</v>
      </c>
      <c r="AF356" s="1"/>
      <c r="AG356" s="8">
        <f t="shared" si="149"/>
        <v>0</v>
      </c>
      <c r="AH356" s="8">
        <f t="shared" si="150"/>
        <v>0</v>
      </c>
      <c r="AI356" s="358">
        <f t="shared" si="151"/>
        <v>4200</v>
      </c>
    </row>
    <row r="357" spans="1:35" x14ac:dyDescent="0.35">
      <c r="A357" s="356">
        <f t="shared" si="152"/>
        <v>355</v>
      </c>
      <c r="B357" s="325"/>
      <c r="C357" s="325"/>
      <c r="D357" s="325"/>
      <c r="E357" s="72" t="str">
        <f t="shared" si="147"/>
        <v/>
      </c>
      <c r="F357" s="71" t="e">
        <f t="shared" si="146"/>
        <v>#N/A</v>
      </c>
      <c r="G357" s="325"/>
      <c r="H357" s="325"/>
      <c r="I357" s="325"/>
      <c r="J357" s="325"/>
      <c r="K357" s="326"/>
      <c r="L357" s="1"/>
      <c r="M357" s="1"/>
      <c r="N357" s="120"/>
      <c r="O357" s="120"/>
      <c r="P357" s="120"/>
      <c r="Q357" s="308"/>
      <c r="R357" s="120"/>
      <c r="S357" s="120"/>
      <c r="T357" s="120"/>
      <c r="U357" s="120"/>
      <c r="V357" s="120"/>
      <c r="W357" s="120"/>
      <c r="X357" s="120"/>
      <c r="Y357" s="359"/>
      <c r="Z357" s="2">
        <f>MAX(Planif[[#This Row],[Janv planifié]:[Decembre planifié]])</f>
        <v>0</v>
      </c>
      <c r="AA357" s="364"/>
      <c r="AB357" s="189" t="e">
        <f t="shared" si="148"/>
        <v>#N/A</v>
      </c>
      <c r="AC357" s="1" t="str">
        <f t="shared" ref="AC357:AC420" si="153">B357&amp;C357&amp;D357</f>
        <v/>
      </c>
      <c r="AD357" s="45" t="e">
        <f t="shared" ref="AD357:AD420" si="154">VLOOKUP(AC357,admin_3_2,12,FALSE)</f>
        <v>#N/A</v>
      </c>
      <c r="AE357" s="1" t="e">
        <f t="shared" ref="AE357:AE420" si="155">IF(G357="FID",AD357&amp;G357&amp;AF357,IF(G357="PAM",AD357&amp;G357&amp;AF357,IF(G357="CRS",AD357&amp;G357&amp;AF357,AD357&amp;"autreong"&amp;AF357)))</f>
        <v>#N/A</v>
      </c>
      <c r="AF357" s="1"/>
      <c r="AG357" s="8">
        <f t="shared" si="149"/>
        <v>0</v>
      </c>
      <c r="AH357" s="8">
        <f t="shared" si="150"/>
        <v>0</v>
      </c>
      <c r="AI357" s="358">
        <f t="shared" si="151"/>
        <v>4200</v>
      </c>
    </row>
    <row r="358" spans="1:35" x14ac:dyDescent="0.35">
      <c r="A358" s="356">
        <f t="shared" si="152"/>
        <v>356</v>
      </c>
      <c r="B358" s="325"/>
      <c r="C358" s="325"/>
      <c r="D358" s="325"/>
      <c r="E358" s="72" t="str">
        <f t="shared" si="147"/>
        <v/>
      </c>
      <c r="F358" s="71" t="e">
        <f t="shared" si="146"/>
        <v>#N/A</v>
      </c>
      <c r="G358" s="325"/>
      <c r="H358" s="325"/>
      <c r="I358" s="325"/>
      <c r="J358" s="325"/>
      <c r="K358" s="326"/>
      <c r="L358" s="1"/>
      <c r="M358" s="1"/>
      <c r="N358" s="120"/>
      <c r="O358" s="120"/>
      <c r="P358" s="120"/>
      <c r="Q358" s="308"/>
      <c r="R358" s="120"/>
      <c r="S358" s="120"/>
      <c r="T358" s="120"/>
      <c r="U358" s="120"/>
      <c r="V358" s="120"/>
      <c r="W358" s="120"/>
      <c r="X358" s="120"/>
      <c r="Y358" s="359"/>
      <c r="Z358" s="2">
        <f>MAX(Planif[[#This Row],[Janv planifié]:[Decembre planifié]])</f>
        <v>0</v>
      </c>
      <c r="AA358" s="364"/>
      <c r="AB358" s="189" t="e">
        <f t="shared" si="148"/>
        <v>#N/A</v>
      </c>
      <c r="AC358" s="1" t="str">
        <f t="shared" si="153"/>
        <v/>
      </c>
      <c r="AD358" s="45" t="e">
        <f t="shared" si="154"/>
        <v>#N/A</v>
      </c>
      <c r="AE358" s="1" t="e">
        <f t="shared" si="155"/>
        <v>#N/A</v>
      </c>
      <c r="AF358" s="1"/>
      <c r="AG358" s="8">
        <f t="shared" si="149"/>
        <v>0</v>
      </c>
      <c r="AH358" s="8">
        <f t="shared" si="150"/>
        <v>0</v>
      </c>
      <c r="AI358" s="358">
        <f t="shared" si="151"/>
        <v>4200</v>
      </c>
    </row>
    <row r="359" spans="1:35" x14ac:dyDescent="0.35">
      <c r="A359" s="356">
        <f t="shared" si="152"/>
        <v>357</v>
      </c>
      <c r="B359" s="325"/>
      <c r="C359" s="325"/>
      <c r="D359" s="325"/>
      <c r="E359" s="72" t="str">
        <f t="shared" si="147"/>
        <v/>
      </c>
      <c r="F359" s="71" t="e">
        <f t="shared" si="146"/>
        <v>#N/A</v>
      </c>
      <c r="G359" s="325"/>
      <c r="H359" s="325"/>
      <c r="I359" s="325"/>
      <c r="J359" s="325"/>
      <c r="K359" s="326"/>
      <c r="L359" s="1"/>
      <c r="M359" s="1"/>
      <c r="N359" s="120"/>
      <c r="O359" s="120"/>
      <c r="P359" s="120"/>
      <c r="Q359" s="308"/>
      <c r="R359" s="120"/>
      <c r="S359" s="120"/>
      <c r="T359" s="120"/>
      <c r="U359" s="120"/>
      <c r="V359" s="120"/>
      <c r="W359" s="120"/>
      <c r="X359" s="120"/>
      <c r="Y359" s="359"/>
      <c r="Z359" s="2">
        <f>MAX(Planif[[#This Row],[Janv planifié]:[Decembre planifié]])</f>
        <v>0</v>
      </c>
      <c r="AA359" s="364"/>
      <c r="AB359" s="189" t="e">
        <f t="shared" si="148"/>
        <v>#N/A</v>
      </c>
      <c r="AC359" s="1" t="str">
        <f t="shared" si="153"/>
        <v/>
      </c>
      <c r="AD359" s="45" t="e">
        <f t="shared" si="154"/>
        <v>#N/A</v>
      </c>
      <c r="AE359" s="1" t="e">
        <f t="shared" si="155"/>
        <v>#N/A</v>
      </c>
      <c r="AF359" s="1"/>
      <c r="AG359" s="8">
        <f t="shared" si="149"/>
        <v>0</v>
      </c>
      <c r="AH359" s="8">
        <f t="shared" si="150"/>
        <v>0</v>
      </c>
      <c r="AI359" s="358">
        <f t="shared" si="151"/>
        <v>4200</v>
      </c>
    </row>
    <row r="360" spans="1:35" x14ac:dyDescent="0.35">
      <c r="A360" s="356">
        <f t="shared" si="152"/>
        <v>358</v>
      </c>
      <c r="B360" s="325"/>
      <c r="C360" s="325"/>
      <c r="D360" s="325"/>
      <c r="E360" s="72" t="str">
        <f t="shared" si="147"/>
        <v/>
      </c>
      <c r="F360" s="71" t="e">
        <f t="shared" si="146"/>
        <v>#N/A</v>
      </c>
      <c r="G360" s="325"/>
      <c r="H360" s="325"/>
      <c r="I360" s="325"/>
      <c r="J360" s="325"/>
      <c r="K360" s="326"/>
      <c r="L360" s="1"/>
      <c r="M360" s="1"/>
      <c r="N360" s="120"/>
      <c r="O360" s="120"/>
      <c r="P360" s="120"/>
      <c r="Q360" s="308"/>
      <c r="R360" s="120"/>
      <c r="S360" s="120"/>
      <c r="T360" s="120"/>
      <c r="U360" s="120"/>
      <c r="V360" s="120"/>
      <c r="W360" s="120"/>
      <c r="X360" s="120"/>
      <c r="Y360" s="359"/>
      <c r="Z360" s="2">
        <f>MAX(Planif[[#This Row],[Janv planifié]:[Decembre planifié]])</f>
        <v>0</v>
      </c>
      <c r="AA360" s="364"/>
      <c r="AB360" s="189" t="e">
        <f t="shared" si="148"/>
        <v>#N/A</v>
      </c>
      <c r="AC360" s="1" t="str">
        <f t="shared" si="153"/>
        <v/>
      </c>
      <c r="AD360" s="45" t="e">
        <f t="shared" si="154"/>
        <v>#N/A</v>
      </c>
      <c r="AE360" s="1" t="e">
        <f t="shared" si="155"/>
        <v>#N/A</v>
      </c>
      <c r="AF360" s="1"/>
      <c r="AG360" s="8">
        <f t="shared" si="149"/>
        <v>0</v>
      </c>
      <c r="AH360" s="8">
        <f t="shared" si="150"/>
        <v>0</v>
      </c>
      <c r="AI360" s="358">
        <f t="shared" si="151"/>
        <v>4200</v>
      </c>
    </row>
    <row r="361" spans="1:35" x14ac:dyDescent="0.35">
      <c r="A361" s="356">
        <f t="shared" si="152"/>
        <v>359</v>
      </c>
      <c r="B361" s="325"/>
      <c r="C361" s="325"/>
      <c r="D361" s="325"/>
      <c r="E361" s="72" t="str">
        <f t="shared" si="147"/>
        <v/>
      </c>
      <c r="F361" s="71" t="e">
        <f t="shared" si="146"/>
        <v>#N/A</v>
      </c>
      <c r="G361" s="325"/>
      <c r="H361" s="325"/>
      <c r="I361" s="325"/>
      <c r="J361" s="325"/>
      <c r="K361" s="326"/>
      <c r="L361" s="1"/>
      <c r="M361" s="1"/>
      <c r="N361" s="120"/>
      <c r="O361" s="120"/>
      <c r="P361" s="120"/>
      <c r="Q361" s="308"/>
      <c r="R361" s="120"/>
      <c r="S361" s="120"/>
      <c r="T361" s="120"/>
      <c r="U361" s="120"/>
      <c r="V361" s="120"/>
      <c r="W361" s="120"/>
      <c r="X361" s="120"/>
      <c r="Y361" s="359"/>
      <c r="Z361" s="2">
        <f>MAX(Planif[[#This Row],[Janv planifié]:[Decembre planifié]])</f>
        <v>0</v>
      </c>
      <c r="AA361" s="364"/>
      <c r="AB361" s="189" t="e">
        <f t="shared" si="148"/>
        <v>#N/A</v>
      </c>
      <c r="AC361" s="1" t="str">
        <f t="shared" si="153"/>
        <v/>
      </c>
      <c r="AD361" s="45" t="e">
        <f t="shared" si="154"/>
        <v>#N/A</v>
      </c>
      <c r="AE361" s="1" t="e">
        <f t="shared" si="155"/>
        <v>#N/A</v>
      </c>
      <c r="AF361" s="1"/>
      <c r="AG361" s="8">
        <f t="shared" si="149"/>
        <v>0</v>
      </c>
      <c r="AH361" s="8">
        <f t="shared" si="150"/>
        <v>0</v>
      </c>
      <c r="AI361" s="358">
        <f t="shared" si="151"/>
        <v>4200</v>
      </c>
    </row>
    <row r="362" spans="1:35" x14ac:dyDescent="0.35">
      <c r="A362" s="356">
        <f t="shared" si="152"/>
        <v>360</v>
      </c>
      <c r="B362" s="325"/>
      <c r="C362" s="325"/>
      <c r="D362" s="325"/>
      <c r="E362" s="72" t="str">
        <f t="shared" si="147"/>
        <v/>
      </c>
      <c r="F362" s="71" t="e">
        <f t="shared" si="146"/>
        <v>#N/A</v>
      </c>
      <c r="G362" s="325"/>
      <c r="H362" s="325"/>
      <c r="I362" s="325"/>
      <c r="J362" s="325"/>
      <c r="K362" s="326"/>
      <c r="L362" s="1"/>
      <c r="M362" s="1"/>
      <c r="N362" s="120"/>
      <c r="O362" s="120"/>
      <c r="P362" s="120"/>
      <c r="Q362" s="308"/>
      <c r="R362" s="120"/>
      <c r="S362" s="120"/>
      <c r="T362" s="120"/>
      <c r="U362" s="120"/>
      <c r="V362" s="120"/>
      <c r="W362" s="120"/>
      <c r="X362" s="120"/>
      <c r="Y362" s="359"/>
      <c r="Z362" s="2">
        <f>MAX(Planif[[#This Row],[Janv planifié]:[Decembre planifié]])</f>
        <v>0</v>
      </c>
      <c r="AA362" s="364"/>
      <c r="AB362" s="189" t="e">
        <f t="shared" si="148"/>
        <v>#N/A</v>
      </c>
      <c r="AC362" s="1" t="str">
        <f t="shared" si="153"/>
        <v/>
      </c>
      <c r="AD362" s="45" t="e">
        <f t="shared" si="154"/>
        <v>#N/A</v>
      </c>
      <c r="AE362" s="1" t="e">
        <f t="shared" si="155"/>
        <v>#N/A</v>
      </c>
      <c r="AF362" s="1"/>
      <c r="AG362" s="8">
        <f t="shared" si="149"/>
        <v>0</v>
      </c>
      <c r="AH362" s="8">
        <f t="shared" si="150"/>
        <v>0</v>
      </c>
      <c r="AI362" s="358">
        <f t="shared" si="151"/>
        <v>4200</v>
      </c>
    </row>
    <row r="363" spans="1:35" x14ac:dyDescent="0.35">
      <c r="A363" s="356">
        <f t="shared" si="152"/>
        <v>361</v>
      </c>
      <c r="B363" s="325"/>
      <c r="C363" s="325"/>
      <c r="D363" s="325"/>
      <c r="E363" s="72" t="str">
        <f t="shared" si="147"/>
        <v/>
      </c>
      <c r="F363" s="71" t="e">
        <f t="shared" si="146"/>
        <v>#N/A</v>
      </c>
      <c r="G363" s="325"/>
      <c r="H363" s="325"/>
      <c r="I363" s="325"/>
      <c r="J363" s="325"/>
      <c r="K363" s="326"/>
      <c r="L363" s="1"/>
      <c r="M363" s="1"/>
      <c r="N363" s="120"/>
      <c r="O363" s="120"/>
      <c r="P363" s="120"/>
      <c r="Q363" s="308"/>
      <c r="R363" s="120"/>
      <c r="S363" s="120"/>
      <c r="T363" s="120"/>
      <c r="U363" s="120"/>
      <c r="V363" s="120"/>
      <c r="W363" s="120"/>
      <c r="X363" s="120"/>
      <c r="Y363" s="359"/>
      <c r="Z363" s="2">
        <f>MAX(Planif[[#This Row],[Janv planifié]:[Decembre planifié]])</f>
        <v>0</v>
      </c>
      <c r="AA363" s="364"/>
      <c r="AB363" s="189" t="e">
        <f t="shared" si="148"/>
        <v>#N/A</v>
      </c>
      <c r="AC363" s="1" t="str">
        <f t="shared" si="153"/>
        <v/>
      </c>
      <c r="AD363" s="45" t="e">
        <f t="shared" si="154"/>
        <v>#N/A</v>
      </c>
      <c r="AE363" s="1" t="e">
        <f t="shared" si="155"/>
        <v>#N/A</v>
      </c>
      <c r="AF363" s="1"/>
      <c r="AG363" s="8">
        <f t="shared" si="149"/>
        <v>0</v>
      </c>
      <c r="AH363" s="8">
        <f t="shared" si="150"/>
        <v>0</v>
      </c>
      <c r="AI363" s="358">
        <f t="shared" si="151"/>
        <v>4200</v>
      </c>
    </row>
    <row r="364" spans="1:35" x14ac:dyDescent="0.35">
      <c r="A364" s="356">
        <f t="shared" si="152"/>
        <v>362</v>
      </c>
      <c r="B364" s="325"/>
      <c r="C364" s="325"/>
      <c r="D364" s="325"/>
      <c r="E364" s="72" t="str">
        <f t="shared" si="147"/>
        <v/>
      </c>
      <c r="F364" s="71" t="e">
        <f t="shared" si="146"/>
        <v>#N/A</v>
      </c>
      <c r="G364" s="325"/>
      <c r="H364" s="325"/>
      <c r="I364" s="325"/>
      <c r="J364" s="325"/>
      <c r="K364" s="326"/>
      <c r="L364" s="1"/>
      <c r="M364" s="1"/>
      <c r="N364" s="120"/>
      <c r="O364" s="120"/>
      <c r="P364" s="120"/>
      <c r="Q364" s="308"/>
      <c r="R364" s="120"/>
      <c r="S364" s="120"/>
      <c r="T364" s="120"/>
      <c r="U364" s="120"/>
      <c r="V364" s="120"/>
      <c r="W364" s="120"/>
      <c r="X364" s="120"/>
      <c r="Y364" s="359"/>
      <c r="Z364" s="2">
        <f>MAX(Planif[[#This Row],[Janv planifié]:[Decembre planifié]])</f>
        <v>0</v>
      </c>
      <c r="AA364" s="364"/>
      <c r="AB364" s="189" t="e">
        <f t="shared" si="148"/>
        <v>#N/A</v>
      </c>
      <c r="AC364" s="1" t="str">
        <f t="shared" si="153"/>
        <v/>
      </c>
      <c r="AD364" s="45" t="e">
        <f t="shared" si="154"/>
        <v>#N/A</v>
      </c>
      <c r="AE364" s="1" t="e">
        <f t="shared" si="155"/>
        <v>#N/A</v>
      </c>
      <c r="AF364" s="1"/>
      <c r="AG364" s="8">
        <f t="shared" si="149"/>
        <v>0</v>
      </c>
      <c r="AH364" s="8">
        <f t="shared" si="150"/>
        <v>0</v>
      </c>
      <c r="AI364" s="358">
        <f t="shared" si="151"/>
        <v>4200</v>
      </c>
    </row>
    <row r="365" spans="1:35" x14ac:dyDescent="0.35">
      <c r="A365" s="356">
        <f t="shared" si="152"/>
        <v>363</v>
      </c>
      <c r="B365" s="325"/>
      <c r="C365" s="325"/>
      <c r="D365" s="325"/>
      <c r="E365" s="72" t="str">
        <f t="shared" si="147"/>
        <v/>
      </c>
      <c r="F365" s="71" t="e">
        <f t="shared" si="146"/>
        <v>#N/A</v>
      </c>
      <c r="G365" s="325"/>
      <c r="H365" s="325"/>
      <c r="I365" s="325"/>
      <c r="J365" s="325"/>
      <c r="K365" s="326"/>
      <c r="L365" s="1"/>
      <c r="M365" s="1"/>
      <c r="N365" s="120"/>
      <c r="O365" s="120"/>
      <c r="P365" s="120"/>
      <c r="Q365" s="308"/>
      <c r="R365" s="120"/>
      <c r="S365" s="120"/>
      <c r="T365" s="120"/>
      <c r="U365" s="120"/>
      <c r="V365" s="120"/>
      <c r="W365" s="120"/>
      <c r="X365" s="120"/>
      <c r="Y365" s="359"/>
      <c r="Z365" s="2">
        <f>MAX(Planif[[#This Row],[Janv planifié]:[Decembre planifié]])</f>
        <v>0</v>
      </c>
      <c r="AA365" s="364"/>
      <c r="AB365" s="189" t="e">
        <f t="shared" si="148"/>
        <v>#N/A</v>
      </c>
      <c r="AC365" s="1" t="str">
        <f t="shared" si="153"/>
        <v/>
      </c>
      <c r="AD365" s="45" t="e">
        <f t="shared" si="154"/>
        <v>#N/A</v>
      </c>
      <c r="AE365" s="1" t="e">
        <f t="shared" si="155"/>
        <v>#N/A</v>
      </c>
      <c r="AF365" s="1"/>
      <c r="AG365" s="8">
        <f t="shared" si="149"/>
        <v>0</v>
      </c>
      <c r="AH365" s="8">
        <f t="shared" si="150"/>
        <v>0</v>
      </c>
      <c r="AI365" s="358">
        <f t="shared" si="151"/>
        <v>4200</v>
      </c>
    </row>
    <row r="366" spans="1:35" x14ac:dyDescent="0.35">
      <c r="A366" s="356">
        <f t="shared" si="152"/>
        <v>364</v>
      </c>
      <c r="B366" s="325"/>
      <c r="C366" s="325"/>
      <c r="D366" s="325"/>
      <c r="E366" s="72" t="str">
        <f t="shared" si="147"/>
        <v/>
      </c>
      <c r="F366" s="71" t="e">
        <f t="shared" si="146"/>
        <v>#N/A</v>
      </c>
      <c r="G366" s="325"/>
      <c r="H366" s="325"/>
      <c r="I366" s="325"/>
      <c r="J366" s="325"/>
      <c r="K366" s="326"/>
      <c r="L366" s="1"/>
      <c r="M366" s="1"/>
      <c r="N366" s="120"/>
      <c r="O366" s="120"/>
      <c r="P366" s="120"/>
      <c r="Q366" s="308"/>
      <c r="R366" s="120"/>
      <c r="S366" s="120"/>
      <c r="T366" s="120"/>
      <c r="U366" s="120"/>
      <c r="V366" s="120"/>
      <c r="W366" s="120"/>
      <c r="X366" s="120"/>
      <c r="Y366" s="359"/>
      <c r="Z366" s="2">
        <f>MAX(Planif[[#This Row],[Janv planifié]:[Decembre planifié]])</f>
        <v>0</v>
      </c>
      <c r="AA366" s="364"/>
      <c r="AB366" s="189" t="e">
        <f t="shared" si="148"/>
        <v>#N/A</v>
      </c>
      <c r="AC366" s="1" t="str">
        <f t="shared" si="153"/>
        <v/>
      </c>
      <c r="AD366" s="45" t="e">
        <f t="shared" si="154"/>
        <v>#N/A</v>
      </c>
      <c r="AE366" s="1" t="e">
        <f t="shared" si="155"/>
        <v>#N/A</v>
      </c>
      <c r="AF366" s="1"/>
      <c r="AG366" s="8">
        <f t="shared" si="149"/>
        <v>0</v>
      </c>
      <c r="AH366" s="8">
        <f t="shared" si="150"/>
        <v>0</v>
      </c>
      <c r="AI366" s="358">
        <f t="shared" si="151"/>
        <v>4200</v>
      </c>
    </row>
    <row r="367" spans="1:35" x14ac:dyDescent="0.35">
      <c r="A367" s="356">
        <f t="shared" si="152"/>
        <v>365</v>
      </c>
      <c r="B367" s="325"/>
      <c r="C367" s="325"/>
      <c r="D367" s="325"/>
      <c r="E367" s="72" t="str">
        <f t="shared" si="147"/>
        <v/>
      </c>
      <c r="F367" s="71" t="e">
        <f t="shared" si="146"/>
        <v>#N/A</v>
      </c>
      <c r="G367" s="325"/>
      <c r="H367" s="325"/>
      <c r="I367" s="325"/>
      <c r="J367" s="325"/>
      <c r="K367" s="326"/>
      <c r="L367" s="1"/>
      <c r="M367" s="1"/>
      <c r="N367" s="120"/>
      <c r="O367" s="120"/>
      <c r="P367" s="120"/>
      <c r="Q367" s="308"/>
      <c r="R367" s="120"/>
      <c r="S367" s="120"/>
      <c r="T367" s="120"/>
      <c r="U367" s="120"/>
      <c r="V367" s="120"/>
      <c r="W367" s="120"/>
      <c r="X367" s="120"/>
      <c r="Y367" s="359"/>
      <c r="Z367" s="2">
        <f>MAX(Planif[[#This Row],[Janv planifié]:[Decembre planifié]])</f>
        <v>0</v>
      </c>
      <c r="AA367" s="364"/>
      <c r="AB367" s="189" t="e">
        <f t="shared" si="148"/>
        <v>#N/A</v>
      </c>
      <c r="AC367" s="1" t="str">
        <f t="shared" si="153"/>
        <v/>
      </c>
      <c r="AD367" s="45" t="e">
        <f t="shared" si="154"/>
        <v>#N/A</v>
      </c>
      <c r="AE367" s="1" t="e">
        <f t="shared" si="155"/>
        <v>#N/A</v>
      </c>
      <c r="AF367" s="1"/>
      <c r="AG367" s="8">
        <f t="shared" si="149"/>
        <v>0</v>
      </c>
      <c r="AH367" s="8">
        <f t="shared" si="150"/>
        <v>0</v>
      </c>
      <c r="AI367" s="358">
        <f t="shared" si="151"/>
        <v>4200</v>
      </c>
    </row>
    <row r="368" spans="1:35" x14ac:dyDescent="0.35">
      <c r="A368" s="356">
        <f t="shared" si="152"/>
        <v>366</v>
      </c>
      <c r="B368" s="325"/>
      <c r="C368" s="325"/>
      <c r="D368" s="325"/>
      <c r="E368" s="72" t="str">
        <f t="shared" si="147"/>
        <v/>
      </c>
      <c r="F368" s="71" t="e">
        <f t="shared" si="146"/>
        <v>#N/A</v>
      </c>
      <c r="G368" s="325"/>
      <c r="H368" s="325"/>
      <c r="I368" s="325"/>
      <c r="J368" s="325"/>
      <c r="K368" s="326"/>
      <c r="L368" s="1"/>
      <c r="M368" s="1"/>
      <c r="N368" s="120"/>
      <c r="O368" s="120"/>
      <c r="P368" s="120"/>
      <c r="Q368" s="308"/>
      <c r="R368" s="120"/>
      <c r="S368" s="120"/>
      <c r="T368" s="120"/>
      <c r="U368" s="120"/>
      <c r="V368" s="120"/>
      <c r="W368" s="120"/>
      <c r="X368" s="120"/>
      <c r="Y368" s="359"/>
      <c r="Z368" s="2">
        <f>MAX(Planif[[#This Row],[Janv planifié]:[Decembre planifié]])</f>
        <v>0</v>
      </c>
      <c r="AA368" s="364"/>
      <c r="AB368" s="189" t="e">
        <f t="shared" si="148"/>
        <v>#N/A</v>
      </c>
      <c r="AC368" s="1" t="str">
        <f t="shared" si="153"/>
        <v/>
      </c>
      <c r="AD368" s="45" t="e">
        <f t="shared" si="154"/>
        <v>#N/A</v>
      </c>
      <c r="AE368" s="1" t="e">
        <f t="shared" si="155"/>
        <v>#N/A</v>
      </c>
      <c r="AF368" s="1"/>
      <c r="AG368" s="8">
        <f t="shared" si="149"/>
        <v>0</v>
      </c>
      <c r="AH368" s="8">
        <f t="shared" si="150"/>
        <v>0</v>
      </c>
      <c r="AI368" s="358">
        <f t="shared" si="151"/>
        <v>4200</v>
      </c>
    </row>
    <row r="369" spans="1:35" x14ac:dyDescent="0.35">
      <c r="A369" s="356">
        <f t="shared" si="152"/>
        <v>367</v>
      </c>
      <c r="B369" s="325"/>
      <c r="C369" s="325"/>
      <c r="D369" s="325"/>
      <c r="E369" s="72" t="str">
        <f t="shared" si="147"/>
        <v/>
      </c>
      <c r="F369" s="71" t="e">
        <f t="shared" si="146"/>
        <v>#N/A</v>
      </c>
      <c r="G369" s="325"/>
      <c r="H369" s="325"/>
      <c r="I369" s="325"/>
      <c r="J369" s="325"/>
      <c r="K369" s="326"/>
      <c r="L369" s="1"/>
      <c r="M369" s="1"/>
      <c r="N369" s="120"/>
      <c r="O369" s="120"/>
      <c r="P369" s="120"/>
      <c r="Q369" s="308"/>
      <c r="R369" s="120"/>
      <c r="S369" s="120"/>
      <c r="T369" s="120"/>
      <c r="U369" s="120"/>
      <c r="V369" s="120"/>
      <c r="W369" s="120"/>
      <c r="X369" s="120"/>
      <c r="Y369" s="359"/>
      <c r="Z369" s="2">
        <f>MAX(Planif[[#This Row],[Janv planifié]:[Decembre planifié]])</f>
        <v>0</v>
      </c>
      <c r="AA369" s="364"/>
      <c r="AB369" s="189" t="e">
        <f t="shared" si="148"/>
        <v>#N/A</v>
      </c>
      <c r="AC369" s="1" t="str">
        <f t="shared" si="153"/>
        <v/>
      </c>
      <c r="AD369" s="45" t="e">
        <f t="shared" si="154"/>
        <v>#N/A</v>
      </c>
      <c r="AE369" s="1" t="e">
        <f t="shared" si="155"/>
        <v>#N/A</v>
      </c>
      <c r="AF369" s="1"/>
      <c r="AG369" s="8">
        <f t="shared" si="149"/>
        <v>0</v>
      </c>
      <c r="AH369" s="8">
        <f t="shared" si="150"/>
        <v>0</v>
      </c>
      <c r="AI369" s="358">
        <f t="shared" si="151"/>
        <v>4200</v>
      </c>
    </row>
    <row r="370" spans="1:35" x14ac:dyDescent="0.35">
      <c r="A370" s="356">
        <f t="shared" si="152"/>
        <v>368</v>
      </c>
      <c r="B370" s="325"/>
      <c r="C370" s="325"/>
      <c r="D370" s="325"/>
      <c r="E370" s="72" t="str">
        <f t="shared" si="147"/>
        <v/>
      </c>
      <c r="F370" s="71" t="e">
        <f t="shared" si="146"/>
        <v>#N/A</v>
      </c>
      <c r="G370" s="325"/>
      <c r="H370" s="325"/>
      <c r="I370" s="325"/>
      <c r="J370" s="325"/>
      <c r="K370" s="326"/>
      <c r="L370" s="1"/>
      <c r="M370" s="1"/>
      <c r="N370" s="120"/>
      <c r="O370" s="120"/>
      <c r="P370" s="120"/>
      <c r="Q370" s="308"/>
      <c r="R370" s="120"/>
      <c r="S370" s="120"/>
      <c r="T370" s="120"/>
      <c r="U370" s="120"/>
      <c r="V370" s="120"/>
      <c r="W370" s="120"/>
      <c r="X370" s="120"/>
      <c r="Y370" s="359"/>
      <c r="Z370" s="2">
        <f>MAX(Planif[[#This Row],[Janv planifié]:[Decembre planifié]])</f>
        <v>0</v>
      </c>
      <c r="AA370" s="364"/>
      <c r="AB370" s="189" t="e">
        <f t="shared" si="148"/>
        <v>#N/A</v>
      </c>
      <c r="AC370" s="1" t="str">
        <f t="shared" si="153"/>
        <v/>
      </c>
      <c r="AD370" s="45" t="e">
        <f t="shared" si="154"/>
        <v>#N/A</v>
      </c>
      <c r="AE370" s="1" t="e">
        <f t="shared" si="155"/>
        <v>#N/A</v>
      </c>
      <c r="AF370" s="1"/>
      <c r="AG370" s="8">
        <f t="shared" si="149"/>
        <v>0</v>
      </c>
      <c r="AH370" s="8">
        <f t="shared" si="150"/>
        <v>0</v>
      </c>
      <c r="AI370" s="358">
        <f t="shared" si="151"/>
        <v>4200</v>
      </c>
    </row>
    <row r="371" spans="1:35" x14ac:dyDescent="0.35">
      <c r="A371" s="356">
        <f t="shared" si="152"/>
        <v>369</v>
      </c>
      <c r="B371" s="325"/>
      <c r="C371" s="325"/>
      <c r="D371" s="325"/>
      <c r="E371" s="72" t="str">
        <f t="shared" si="147"/>
        <v/>
      </c>
      <c r="F371" s="71" t="e">
        <f t="shared" si="146"/>
        <v>#N/A</v>
      </c>
      <c r="G371" s="325"/>
      <c r="H371" s="325"/>
      <c r="I371" s="325"/>
      <c r="J371" s="325"/>
      <c r="K371" s="326"/>
      <c r="L371" s="1"/>
      <c r="M371" s="1"/>
      <c r="N371" s="120"/>
      <c r="O371" s="120"/>
      <c r="P371" s="120"/>
      <c r="Q371" s="308"/>
      <c r="R371" s="120"/>
      <c r="S371" s="120"/>
      <c r="T371" s="120"/>
      <c r="U371" s="120"/>
      <c r="V371" s="120"/>
      <c r="W371" s="120"/>
      <c r="X371" s="120"/>
      <c r="Y371" s="359"/>
      <c r="Z371" s="2">
        <f>MAX(Planif[[#This Row],[Janv planifié]:[Decembre planifié]])</f>
        <v>0</v>
      </c>
      <c r="AA371" s="364"/>
      <c r="AB371" s="189" t="e">
        <f t="shared" si="148"/>
        <v>#N/A</v>
      </c>
      <c r="AC371" s="1" t="str">
        <f t="shared" si="153"/>
        <v/>
      </c>
      <c r="AD371" s="45" t="e">
        <f t="shared" si="154"/>
        <v>#N/A</v>
      </c>
      <c r="AE371" s="1" t="e">
        <f t="shared" si="155"/>
        <v>#N/A</v>
      </c>
      <c r="AF371" s="1"/>
      <c r="AG371" s="8">
        <f t="shared" si="149"/>
        <v>0</v>
      </c>
      <c r="AH371" s="8">
        <f t="shared" si="150"/>
        <v>0</v>
      </c>
      <c r="AI371" s="358">
        <f t="shared" si="151"/>
        <v>4200</v>
      </c>
    </row>
    <row r="372" spans="1:35" x14ac:dyDescent="0.35">
      <c r="A372" s="356">
        <f t="shared" si="152"/>
        <v>370</v>
      </c>
      <c r="B372" s="325"/>
      <c r="C372" s="325"/>
      <c r="D372" s="325"/>
      <c r="E372" s="72" t="str">
        <f t="shared" si="147"/>
        <v/>
      </c>
      <c r="F372" s="71" t="e">
        <f t="shared" si="146"/>
        <v>#N/A</v>
      </c>
      <c r="G372" s="325"/>
      <c r="H372" s="325"/>
      <c r="I372" s="325"/>
      <c r="J372" s="325"/>
      <c r="K372" s="326"/>
      <c r="L372" s="1"/>
      <c r="M372" s="1"/>
      <c r="N372" s="120"/>
      <c r="O372" s="120"/>
      <c r="P372" s="120"/>
      <c r="Q372" s="308"/>
      <c r="R372" s="120"/>
      <c r="S372" s="120"/>
      <c r="T372" s="120"/>
      <c r="U372" s="120"/>
      <c r="V372" s="120"/>
      <c r="W372" s="120"/>
      <c r="X372" s="120"/>
      <c r="Y372" s="359"/>
      <c r="Z372" s="2">
        <f>MAX(Planif[[#This Row],[Janv planifié]:[Decembre planifié]])</f>
        <v>0</v>
      </c>
      <c r="AA372" s="364"/>
      <c r="AB372" s="189" t="e">
        <f t="shared" si="148"/>
        <v>#N/A</v>
      </c>
      <c r="AC372" s="1" t="str">
        <f t="shared" si="153"/>
        <v/>
      </c>
      <c r="AD372" s="45" t="e">
        <f t="shared" si="154"/>
        <v>#N/A</v>
      </c>
      <c r="AE372" s="1" t="e">
        <f t="shared" si="155"/>
        <v>#N/A</v>
      </c>
      <c r="AF372" s="1"/>
      <c r="AG372" s="8">
        <f t="shared" si="149"/>
        <v>0</v>
      </c>
      <c r="AH372" s="8">
        <f t="shared" si="150"/>
        <v>0</v>
      </c>
      <c r="AI372" s="358">
        <f t="shared" si="151"/>
        <v>4200</v>
      </c>
    </row>
    <row r="373" spans="1:35" x14ac:dyDescent="0.35">
      <c r="A373" s="356">
        <f t="shared" si="152"/>
        <v>371</v>
      </c>
      <c r="B373" s="325"/>
      <c r="C373" s="325"/>
      <c r="D373" s="325"/>
      <c r="E373" s="72" t="str">
        <f t="shared" si="147"/>
        <v/>
      </c>
      <c r="F373" s="71" t="e">
        <f t="shared" si="146"/>
        <v>#N/A</v>
      </c>
      <c r="G373" s="325"/>
      <c r="H373" s="325"/>
      <c r="I373" s="325"/>
      <c r="J373" s="325"/>
      <c r="K373" s="326"/>
      <c r="L373" s="1"/>
      <c r="M373" s="1"/>
      <c r="N373" s="120"/>
      <c r="O373" s="120"/>
      <c r="P373" s="120"/>
      <c r="Q373" s="308"/>
      <c r="R373" s="120"/>
      <c r="S373" s="120"/>
      <c r="T373" s="120"/>
      <c r="U373" s="120"/>
      <c r="V373" s="120"/>
      <c r="W373" s="120"/>
      <c r="X373" s="120"/>
      <c r="Y373" s="359"/>
      <c r="Z373" s="2">
        <f>MAX(Planif[[#This Row],[Janv planifié]:[Decembre planifié]])</f>
        <v>0</v>
      </c>
      <c r="AA373" s="364"/>
      <c r="AB373" s="189" t="e">
        <f t="shared" si="148"/>
        <v>#N/A</v>
      </c>
      <c r="AC373" s="1" t="str">
        <f t="shared" si="153"/>
        <v/>
      </c>
      <c r="AD373" s="45" t="e">
        <f t="shared" si="154"/>
        <v>#N/A</v>
      </c>
      <c r="AE373" s="1" t="e">
        <f t="shared" si="155"/>
        <v>#N/A</v>
      </c>
      <c r="AF373" s="1"/>
      <c r="AG373" s="8">
        <f t="shared" si="149"/>
        <v>0</v>
      </c>
      <c r="AH373" s="8">
        <f t="shared" si="150"/>
        <v>0</v>
      </c>
      <c r="AI373" s="358">
        <f t="shared" si="151"/>
        <v>4200</v>
      </c>
    </row>
    <row r="374" spans="1:35" x14ac:dyDescent="0.35">
      <c r="A374" s="356">
        <f t="shared" si="152"/>
        <v>372</v>
      </c>
      <c r="B374" s="325"/>
      <c r="C374" s="325"/>
      <c r="D374" s="325"/>
      <c r="E374" s="72" t="str">
        <f t="shared" si="147"/>
        <v/>
      </c>
      <c r="F374" s="71" t="e">
        <f t="shared" si="146"/>
        <v>#N/A</v>
      </c>
      <c r="G374" s="325"/>
      <c r="H374" s="325"/>
      <c r="I374" s="325"/>
      <c r="J374" s="325"/>
      <c r="K374" s="326"/>
      <c r="L374" s="1"/>
      <c r="M374" s="1"/>
      <c r="N374" s="120"/>
      <c r="O374" s="120"/>
      <c r="P374" s="120"/>
      <c r="Q374" s="308"/>
      <c r="R374" s="120"/>
      <c r="S374" s="120"/>
      <c r="T374" s="120"/>
      <c r="U374" s="120"/>
      <c r="V374" s="120"/>
      <c r="W374" s="120"/>
      <c r="X374" s="120"/>
      <c r="Y374" s="359"/>
      <c r="Z374" s="2">
        <f>MAX(Planif[[#This Row],[Janv planifié]:[Decembre planifié]])</f>
        <v>0</v>
      </c>
      <c r="AA374" s="364"/>
      <c r="AB374" s="189" t="e">
        <f t="shared" si="148"/>
        <v>#N/A</v>
      </c>
      <c r="AC374" s="1" t="str">
        <f t="shared" si="153"/>
        <v/>
      </c>
      <c r="AD374" s="45" t="e">
        <f t="shared" si="154"/>
        <v>#N/A</v>
      </c>
      <c r="AE374" s="1" t="e">
        <f t="shared" si="155"/>
        <v>#N/A</v>
      </c>
      <c r="AF374" s="1"/>
      <c r="AG374" s="8">
        <f t="shared" si="149"/>
        <v>0</v>
      </c>
      <c r="AH374" s="8">
        <f t="shared" si="150"/>
        <v>0</v>
      </c>
      <c r="AI374" s="358">
        <f t="shared" si="151"/>
        <v>4200</v>
      </c>
    </row>
    <row r="375" spans="1:35" x14ac:dyDescent="0.35">
      <c r="A375" s="356">
        <f t="shared" si="152"/>
        <v>373</v>
      </c>
      <c r="B375" s="325"/>
      <c r="C375" s="325"/>
      <c r="D375" s="325"/>
      <c r="E375" s="72" t="str">
        <f t="shared" si="147"/>
        <v/>
      </c>
      <c r="F375" s="71" t="e">
        <f t="shared" si="146"/>
        <v>#N/A</v>
      </c>
      <c r="G375" s="325"/>
      <c r="H375" s="325"/>
      <c r="I375" s="325"/>
      <c r="J375" s="325"/>
      <c r="K375" s="326"/>
      <c r="L375" s="1"/>
      <c r="M375" s="1"/>
      <c r="N375" s="120"/>
      <c r="O375" s="120"/>
      <c r="P375" s="120"/>
      <c r="Q375" s="308"/>
      <c r="R375" s="120"/>
      <c r="S375" s="120"/>
      <c r="T375" s="120"/>
      <c r="U375" s="120"/>
      <c r="V375" s="120"/>
      <c r="W375" s="120"/>
      <c r="X375" s="120"/>
      <c r="Y375" s="359"/>
      <c r="Z375" s="2">
        <f>MAX(Planif[[#This Row],[Janv planifié]:[Decembre planifié]])</f>
        <v>0</v>
      </c>
      <c r="AA375" s="364"/>
      <c r="AB375" s="189" t="e">
        <f t="shared" si="148"/>
        <v>#N/A</v>
      </c>
      <c r="AC375" s="1" t="str">
        <f t="shared" si="153"/>
        <v/>
      </c>
      <c r="AD375" s="45" t="e">
        <f t="shared" si="154"/>
        <v>#N/A</v>
      </c>
      <c r="AE375" s="1" t="e">
        <f t="shared" si="155"/>
        <v>#N/A</v>
      </c>
      <c r="AF375" s="1"/>
      <c r="AG375" s="8">
        <f t="shared" si="149"/>
        <v>0</v>
      </c>
      <c r="AH375" s="8">
        <f t="shared" si="150"/>
        <v>0</v>
      </c>
      <c r="AI375" s="358">
        <f t="shared" si="151"/>
        <v>4200</v>
      </c>
    </row>
    <row r="376" spans="1:35" x14ac:dyDescent="0.35">
      <c r="A376" s="356">
        <f t="shared" si="152"/>
        <v>374</v>
      </c>
      <c r="B376" s="325"/>
      <c r="C376" s="325"/>
      <c r="D376" s="325"/>
      <c r="E376" s="72" t="str">
        <f t="shared" si="147"/>
        <v/>
      </c>
      <c r="F376" s="71" t="e">
        <f t="shared" si="146"/>
        <v>#N/A</v>
      </c>
      <c r="G376" s="325"/>
      <c r="H376" s="325"/>
      <c r="I376" s="325"/>
      <c r="J376" s="325"/>
      <c r="K376" s="326"/>
      <c r="L376" s="1"/>
      <c r="M376" s="1"/>
      <c r="N376" s="120"/>
      <c r="O376" s="120"/>
      <c r="P376" s="120"/>
      <c r="Q376" s="308"/>
      <c r="R376" s="120"/>
      <c r="S376" s="120"/>
      <c r="T376" s="120"/>
      <c r="U376" s="120"/>
      <c r="V376" s="120"/>
      <c r="W376" s="120"/>
      <c r="X376" s="120"/>
      <c r="Y376" s="359"/>
      <c r="Z376" s="2">
        <f>MAX(Planif[[#This Row],[Janv planifié]:[Decembre planifié]])</f>
        <v>0</v>
      </c>
      <c r="AA376" s="364"/>
      <c r="AB376" s="189" t="e">
        <f t="shared" si="148"/>
        <v>#N/A</v>
      </c>
      <c r="AC376" s="1" t="str">
        <f t="shared" si="153"/>
        <v/>
      </c>
      <c r="AD376" s="45" t="e">
        <f t="shared" si="154"/>
        <v>#N/A</v>
      </c>
      <c r="AE376" s="1" t="e">
        <f t="shared" si="155"/>
        <v>#N/A</v>
      </c>
      <c r="AF376" s="1"/>
      <c r="AG376" s="8">
        <f t="shared" si="149"/>
        <v>0</v>
      </c>
      <c r="AH376" s="8">
        <f t="shared" si="150"/>
        <v>0</v>
      </c>
      <c r="AI376" s="358">
        <f t="shared" si="151"/>
        <v>4200</v>
      </c>
    </row>
    <row r="377" spans="1:35" x14ac:dyDescent="0.35">
      <c r="A377" s="356">
        <f t="shared" si="152"/>
        <v>375</v>
      </c>
      <c r="B377" s="325"/>
      <c r="C377" s="325"/>
      <c r="D377" s="325"/>
      <c r="E377" s="72" t="str">
        <f t="shared" si="147"/>
        <v/>
      </c>
      <c r="F377" s="71" t="e">
        <f t="shared" si="146"/>
        <v>#N/A</v>
      </c>
      <c r="G377" s="325"/>
      <c r="H377" s="325"/>
      <c r="I377" s="325"/>
      <c r="J377" s="325"/>
      <c r="K377" s="326"/>
      <c r="L377" s="1"/>
      <c r="M377" s="1"/>
      <c r="N377" s="120"/>
      <c r="O377" s="120"/>
      <c r="P377" s="120"/>
      <c r="Q377" s="308"/>
      <c r="R377" s="120"/>
      <c r="S377" s="120"/>
      <c r="T377" s="120"/>
      <c r="U377" s="120"/>
      <c r="V377" s="120"/>
      <c r="W377" s="120"/>
      <c r="X377" s="120"/>
      <c r="Y377" s="359"/>
      <c r="Z377" s="2">
        <f>MAX(Planif[[#This Row],[Janv planifié]:[Decembre planifié]])</f>
        <v>0</v>
      </c>
      <c r="AA377" s="364"/>
      <c r="AB377" s="189" t="e">
        <f t="shared" si="148"/>
        <v>#N/A</v>
      </c>
      <c r="AC377" s="1" t="str">
        <f t="shared" si="153"/>
        <v/>
      </c>
      <c r="AD377" s="45" t="e">
        <f t="shared" si="154"/>
        <v>#N/A</v>
      </c>
      <c r="AE377" s="1" t="e">
        <f t="shared" si="155"/>
        <v>#N/A</v>
      </c>
      <c r="AF377" s="1"/>
      <c r="AG377" s="8">
        <f t="shared" si="149"/>
        <v>0</v>
      </c>
      <c r="AH377" s="8">
        <f t="shared" si="150"/>
        <v>0</v>
      </c>
      <c r="AI377" s="358">
        <f t="shared" si="151"/>
        <v>4200</v>
      </c>
    </row>
    <row r="378" spans="1:35" x14ac:dyDescent="0.35">
      <c r="A378" s="356">
        <f t="shared" si="152"/>
        <v>376</v>
      </c>
      <c r="B378" s="325"/>
      <c r="C378" s="325"/>
      <c r="D378" s="325"/>
      <c r="E378" s="72" t="str">
        <f t="shared" si="147"/>
        <v/>
      </c>
      <c r="F378" s="71" t="e">
        <f t="shared" si="146"/>
        <v>#N/A</v>
      </c>
      <c r="G378" s="325"/>
      <c r="H378" s="325"/>
      <c r="I378" s="325"/>
      <c r="J378" s="325"/>
      <c r="K378" s="326"/>
      <c r="L378" s="1"/>
      <c r="M378" s="1"/>
      <c r="N378" s="120"/>
      <c r="O378" s="120"/>
      <c r="P378" s="120"/>
      <c r="Q378" s="308"/>
      <c r="R378" s="120"/>
      <c r="S378" s="120"/>
      <c r="T378" s="120"/>
      <c r="U378" s="120"/>
      <c r="V378" s="120"/>
      <c r="W378" s="120"/>
      <c r="X378" s="120"/>
      <c r="Y378" s="359"/>
      <c r="Z378" s="2">
        <f>MAX(Planif[[#This Row],[Janv planifié]:[Decembre planifié]])</f>
        <v>0</v>
      </c>
      <c r="AA378" s="364"/>
      <c r="AB378" s="189" t="e">
        <f t="shared" si="148"/>
        <v>#N/A</v>
      </c>
      <c r="AC378" s="1" t="str">
        <f t="shared" si="153"/>
        <v/>
      </c>
      <c r="AD378" s="45" t="e">
        <f t="shared" si="154"/>
        <v>#N/A</v>
      </c>
      <c r="AE378" s="1" t="e">
        <f t="shared" si="155"/>
        <v>#N/A</v>
      </c>
      <c r="AF378" s="1"/>
      <c r="AG378" s="8">
        <f t="shared" si="149"/>
        <v>0</v>
      </c>
      <c r="AH378" s="8">
        <f t="shared" si="150"/>
        <v>0</v>
      </c>
      <c r="AI378" s="358">
        <f t="shared" si="151"/>
        <v>4200</v>
      </c>
    </row>
    <row r="379" spans="1:35" x14ac:dyDescent="0.35">
      <c r="A379" s="356">
        <f t="shared" si="152"/>
        <v>377</v>
      </c>
      <c r="B379" s="325"/>
      <c r="C379" s="325"/>
      <c r="D379" s="325"/>
      <c r="E379" s="72" t="str">
        <f t="shared" si="147"/>
        <v/>
      </c>
      <c r="F379" s="71" t="e">
        <f t="shared" si="146"/>
        <v>#N/A</v>
      </c>
      <c r="G379" s="325"/>
      <c r="H379" s="325"/>
      <c r="I379" s="325"/>
      <c r="J379" s="325"/>
      <c r="K379" s="326"/>
      <c r="L379" s="1"/>
      <c r="M379" s="1"/>
      <c r="N379" s="120"/>
      <c r="O379" s="120"/>
      <c r="P379" s="120"/>
      <c r="Q379" s="308"/>
      <c r="R379" s="120"/>
      <c r="S379" s="120"/>
      <c r="T379" s="120"/>
      <c r="U379" s="120"/>
      <c r="V379" s="120"/>
      <c r="W379" s="120"/>
      <c r="X379" s="120"/>
      <c r="Y379" s="359"/>
      <c r="Z379" s="2">
        <f>MAX(Planif[[#This Row],[Janv planifié]:[Decembre planifié]])</f>
        <v>0</v>
      </c>
      <c r="AA379" s="364"/>
      <c r="AB379" s="189" t="e">
        <f t="shared" si="148"/>
        <v>#N/A</v>
      </c>
      <c r="AC379" s="1" t="str">
        <f t="shared" si="153"/>
        <v/>
      </c>
      <c r="AD379" s="45" t="e">
        <f t="shared" si="154"/>
        <v>#N/A</v>
      </c>
      <c r="AE379" s="1" t="e">
        <f t="shared" si="155"/>
        <v>#N/A</v>
      </c>
      <c r="AF379" s="1"/>
      <c r="AG379" s="8">
        <f t="shared" si="149"/>
        <v>0</v>
      </c>
      <c r="AH379" s="8">
        <f t="shared" si="150"/>
        <v>0</v>
      </c>
      <c r="AI379" s="358">
        <f t="shared" si="151"/>
        <v>4200</v>
      </c>
    </row>
    <row r="380" spans="1:35" x14ac:dyDescent="0.35">
      <c r="A380" s="356">
        <f t="shared" si="152"/>
        <v>378</v>
      </c>
      <c r="B380" s="325"/>
      <c r="C380" s="325"/>
      <c r="D380" s="325"/>
      <c r="E380" s="72" t="str">
        <f t="shared" si="147"/>
        <v/>
      </c>
      <c r="F380" s="71" t="e">
        <f t="shared" si="146"/>
        <v>#N/A</v>
      </c>
      <c r="G380" s="325"/>
      <c r="H380" s="325"/>
      <c r="I380" s="325"/>
      <c r="J380" s="325"/>
      <c r="K380" s="326"/>
      <c r="L380" s="1"/>
      <c r="M380" s="1"/>
      <c r="N380" s="120"/>
      <c r="O380" s="120"/>
      <c r="P380" s="120"/>
      <c r="Q380" s="308"/>
      <c r="R380" s="120"/>
      <c r="S380" s="120"/>
      <c r="T380" s="120"/>
      <c r="U380" s="120"/>
      <c r="V380" s="120"/>
      <c r="W380" s="120"/>
      <c r="X380" s="120"/>
      <c r="Y380" s="359"/>
      <c r="Z380" s="2">
        <f>MAX(Planif[[#This Row],[Janv planifié]:[Decembre planifié]])</f>
        <v>0</v>
      </c>
      <c r="AA380" s="364"/>
      <c r="AB380" s="189" t="e">
        <f t="shared" si="148"/>
        <v>#N/A</v>
      </c>
      <c r="AC380" s="1" t="str">
        <f t="shared" si="153"/>
        <v/>
      </c>
      <c r="AD380" s="45" t="e">
        <f t="shared" si="154"/>
        <v>#N/A</v>
      </c>
      <c r="AE380" s="1" t="e">
        <f t="shared" si="155"/>
        <v>#N/A</v>
      </c>
      <c r="AF380" s="1"/>
      <c r="AG380" s="8">
        <f t="shared" si="149"/>
        <v>0</v>
      </c>
      <c r="AH380" s="8">
        <f t="shared" si="150"/>
        <v>0</v>
      </c>
      <c r="AI380" s="358">
        <f t="shared" si="151"/>
        <v>4200</v>
      </c>
    </row>
    <row r="381" spans="1:35" x14ac:dyDescent="0.35">
      <c r="A381" s="356">
        <f t="shared" si="152"/>
        <v>379</v>
      </c>
      <c r="B381" s="325"/>
      <c r="C381" s="325"/>
      <c r="D381" s="325"/>
      <c r="E381" s="72" t="str">
        <f t="shared" si="147"/>
        <v/>
      </c>
      <c r="F381" s="71" t="e">
        <f t="shared" si="146"/>
        <v>#N/A</v>
      </c>
      <c r="G381" s="325"/>
      <c r="H381" s="325"/>
      <c r="I381" s="325"/>
      <c r="J381" s="325"/>
      <c r="K381" s="326"/>
      <c r="L381" s="1"/>
      <c r="M381" s="1"/>
      <c r="N381" s="120"/>
      <c r="O381" s="120"/>
      <c r="P381" s="120"/>
      <c r="Q381" s="308"/>
      <c r="R381" s="120"/>
      <c r="S381" s="120"/>
      <c r="T381" s="120"/>
      <c r="U381" s="120"/>
      <c r="V381" s="120"/>
      <c r="W381" s="120"/>
      <c r="X381" s="120"/>
      <c r="Y381" s="359"/>
      <c r="Z381" s="2">
        <f>MAX(Planif[[#This Row],[Janv planifié]:[Decembre planifié]])</f>
        <v>0</v>
      </c>
      <c r="AA381" s="364"/>
      <c r="AB381" s="189" t="e">
        <f t="shared" si="148"/>
        <v>#N/A</v>
      </c>
      <c r="AC381" s="1" t="str">
        <f t="shared" si="153"/>
        <v/>
      </c>
      <c r="AD381" s="45" t="e">
        <f t="shared" si="154"/>
        <v>#N/A</v>
      </c>
      <c r="AE381" s="1" t="e">
        <f t="shared" si="155"/>
        <v>#N/A</v>
      </c>
      <c r="AF381" s="1"/>
      <c r="AG381" s="8">
        <f t="shared" si="149"/>
        <v>0</v>
      </c>
      <c r="AH381" s="8">
        <f t="shared" si="150"/>
        <v>0</v>
      </c>
      <c r="AI381" s="358">
        <f t="shared" si="151"/>
        <v>4200</v>
      </c>
    </row>
    <row r="382" spans="1:35" x14ac:dyDescent="0.35">
      <c r="A382" s="356">
        <f t="shared" si="152"/>
        <v>380</v>
      </c>
      <c r="B382" s="325"/>
      <c r="C382" s="325"/>
      <c r="D382" s="325"/>
      <c r="E382" s="72" t="str">
        <f t="shared" si="147"/>
        <v/>
      </c>
      <c r="F382" s="71" t="e">
        <f t="shared" si="146"/>
        <v>#N/A</v>
      </c>
      <c r="G382" s="325"/>
      <c r="H382" s="325"/>
      <c r="I382" s="325"/>
      <c r="J382" s="325"/>
      <c r="K382" s="326"/>
      <c r="L382" s="1"/>
      <c r="M382" s="1"/>
      <c r="N382" s="120"/>
      <c r="O382" s="120"/>
      <c r="P382" s="120"/>
      <c r="Q382" s="308"/>
      <c r="R382" s="120"/>
      <c r="S382" s="120"/>
      <c r="T382" s="120"/>
      <c r="U382" s="120"/>
      <c r="V382" s="120"/>
      <c r="W382" s="120"/>
      <c r="X382" s="120"/>
      <c r="Y382" s="359"/>
      <c r="Z382" s="2">
        <f>MAX(Planif[[#This Row],[Janv planifié]:[Decembre planifié]])</f>
        <v>0</v>
      </c>
      <c r="AA382" s="364"/>
      <c r="AB382" s="189" t="e">
        <f t="shared" si="148"/>
        <v>#N/A</v>
      </c>
      <c r="AC382" s="1" t="str">
        <f t="shared" si="153"/>
        <v/>
      </c>
      <c r="AD382" s="45" t="e">
        <f t="shared" si="154"/>
        <v>#N/A</v>
      </c>
      <c r="AE382" s="1" t="e">
        <f t="shared" si="155"/>
        <v>#N/A</v>
      </c>
      <c r="AF382" s="1"/>
      <c r="AG382" s="8">
        <f t="shared" si="149"/>
        <v>0</v>
      </c>
      <c r="AH382" s="8">
        <f t="shared" si="150"/>
        <v>0</v>
      </c>
      <c r="AI382" s="358">
        <f t="shared" si="151"/>
        <v>4200</v>
      </c>
    </row>
    <row r="383" spans="1:35" x14ac:dyDescent="0.35">
      <c r="A383" s="356">
        <f t="shared" si="152"/>
        <v>381</v>
      </c>
      <c r="B383" s="325"/>
      <c r="C383" s="325"/>
      <c r="D383" s="325"/>
      <c r="E383" s="72" t="str">
        <f t="shared" si="147"/>
        <v/>
      </c>
      <c r="F383" s="71" t="e">
        <f t="shared" ref="F383:F446" si="156">VLOOKUP(AD383,pop,7,FALSE)</f>
        <v>#N/A</v>
      </c>
      <c r="G383" s="325"/>
      <c r="H383" s="325"/>
      <c r="I383" s="325"/>
      <c r="J383" s="325"/>
      <c r="K383" s="326"/>
      <c r="L383" s="1"/>
      <c r="M383" s="1"/>
      <c r="N383" s="120"/>
      <c r="O383" s="120"/>
      <c r="P383" s="120"/>
      <c r="Q383" s="308"/>
      <c r="R383" s="120"/>
      <c r="S383" s="120"/>
      <c r="T383" s="120"/>
      <c r="U383" s="120"/>
      <c r="V383" s="120"/>
      <c r="W383" s="120"/>
      <c r="X383" s="120"/>
      <c r="Y383" s="359"/>
      <c r="Z383" s="2">
        <f>MAX(Planif[[#This Row],[Janv planifié]:[Decembre planifié]])</f>
        <v>0</v>
      </c>
      <c r="AA383" s="364"/>
      <c r="AB383" s="189" t="e">
        <f t="shared" si="148"/>
        <v>#N/A</v>
      </c>
      <c r="AC383" s="1" t="str">
        <f t="shared" si="153"/>
        <v/>
      </c>
      <c r="AD383" s="45" t="e">
        <f t="shared" si="154"/>
        <v>#N/A</v>
      </c>
      <c r="AE383" s="1" t="e">
        <f t="shared" si="155"/>
        <v>#N/A</v>
      </c>
      <c r="AF383" s="1"/>
      <c r="AG383" s="8">
        <f t="shared" si="149"/>
        <v>0</v>
      </c>
      <c r="AH383" s="8">
        <f t="shared" si="150"/>
        <v>0</v>
      </c>
      <c r="AI383" s="358">
        <f t="shared" si="151"/>
        <v>4200</v>
      </c>
    </row>
    <row r="384" spans="1:35" x14ac:dyDescent="0.35">
      <c r="A384" s="356">
        <f t="shared" si="152"/>
        <v>382</v>
      </c>
      <c r="B384" s="325"/>
      <c r="C384" s="325"/>
      <c r="D384" s="325"/>
      <c r="E384" s="72" t="str">
        <f t="shared" si="147"/>
        <v/>
      </c>
      <c r="F384" s="71" t="e">
        <f t="shared" si="156"/>
        <v>#N/A</v>
      </c>
      <c r="G384" s="325"/>
      <c r="H384" s="325"/>
      <c r="I384" s="325"/>
      <c r="J384" s="325"/>
      <c r="K384" s="326"/>
      <c r="L384" s="1"/>
      <c r="M384" s="1"/>
      <c r="N384" s="120"/>
      <c r="O384" s="120"/>
      <c r="P384" s="120"/>
      <c r="Q384" s="308"/>
      <c r="R384" s="120"/>
      <c r="S384" s="120"/>
      <c r="T384" s="120"/>
      <c r="U384" s="120"/>
      <c r="V384" s="120"/>
      <c r="W384" s="120"/>
      <c r="X384" s="120"/>
      <c r="Y384" s="359"/>
      <c r="Z384" s="2">
        <f>MAX(Planif[[#This Row],[Janv planifié]:[Decembre planifié]])</f>
        <v>0</v>
      </c>
      <c r="AA384" s="364"/>
      <c r="AB384" s="189" t="e">
        <f t="shared" si="148"/>
        <v>#N/A</v>
      </c>
      <c r="AC384" s="1" t="str">
        <f t="shared" si="153"/>
        <v/>
      </c>
      <c r="AD384" s="45" t="e">
        <f t="shared" si="154"/>
        <v>#N/A</v>
      </c>
      <c r="AE384" s="1" t="e">
        <f t="shared" si="155"/>
        <v>#N/A</v>
      </c>
      <c r="AF384" s="1"/>
      <c r="AG384" s="8">
        <f t="shared" si="149"/>
        <v>0</v>
      </c>
      <c r="AH384" s="8">
        <f t="shared" si="150"/>
        <v>0</v>
      </c>
      <c r="AI384" s="358">
        <f t="shared" si="151"/>
        <v>4200</v>
      </c>
    </row>
    <row r="385" spans="1:35" x14ac:dyDescent="0.35">
      <c r="A385" s="356">
        <f t="shared" si="152"/>
        <v>383</v>
      </c>
      <c r="B385" s="325"/>
      <c r="C385" s="325"/>
      <c r="D385" s="325"/>
      <c r="E385" s="72" t="str">
        <f t="shared" si="147"/>
        <v/>
      </c>
      <c r="F385" s="71" t="e">
        <f t="shared" si="156"/>
        <v>#N/A</v>
      </c>
      <c r="G385" s="325"/>
      <c r="H385" s="325"/>
      <c r="I385" s="325"/>
      <c r="J385" s="325"/>
      <c r="K385" s="326"/>
      <c r="L385" s="1"/>
      <c r="M385" s="1"/>
      <c r="N385" s="120"/>
      <c r="O385" s="120"/>
      <c r="P385" s="120"/>
      <c r="Q385" s="308"/>
      <c r="R385" s="120"/>
      <c r="S385" s="120"/>
      <c r="T385" s="120"/>
      <c r="U385" s="120"/>
      <c r="V385" s="120"/>
      <c r="W385" s="120"/>
      <c r="X385" s="120"/>
      <c r="Y385" s="359"/>
      <c r="Z385" s="2">
        <f>MAX(Planif[[#This Row],[Janv planifié]:[Decembre planifié]])</f>
        <v>0</v>
      </c>
      <c r="AA385" s="364"/>
      <c r="AB385" s="189" t="e">
        <f t="shared" si="148"/>
        <v>#N/A</v>
      </c>
      <c r="AC385" s="1" t="str">
        <f t="shared" si="153"/>
        <v/>
      </c>
      <c r="AD385" s="45" t="e">
        <f t="shared" si="154"/>
        <v>#N/A</v>
      </c>
      <c r="AE385" s="1" t="e">
        <f t="shared" si="155"/>
        <v>#N/A</v>
      </c>
      <c r="AF385" s="1"/>
      <c r="AG385" s="8">
        <f t="shared" si="149"/>
        <v>0</v>
      </c>
      <c r="AH385" s="8">
        <f t="shared" si="150"/>
        <v>0</v>
      </c>
      <c r="AI385" s="358">
        <f t="shared" si="151"/>
        <v>4200</v>
      </c>
    </row>
    <row r="386" spans="1:35" x14ac:dyDescent="0.35">
      <c r="A386" s="356">
        <f t="shared" si="152"/>
        <v>384</v>
      </c>
      <c r="B386" s="325"/>
      <c r="C386" s="325"/>
      <c r="D386" s="325"/>
      <c r="E386" s="72" t="str">
        <f t="shared" si="147"/>
        <v/>
      </c>
      <c r="F386" s="71" t="e">
        <f t="shared" si="156"/>
        <v>#N/A</v>
      </c>
      <c r="G386" s="325"/>
      <c r="H386" s="325"/>
      <c r="I386" s="325"/>
      <c r="J386" s="325"/>
      <c r="K386" s="326"/>
      <c r="L386" s="1"/>
      <c r="M386" s="1"/>
      <c r="N386" s="120"/>
      <c r="O386" s="120"/>
      <c r="P386" s="120"/>
      <c r="Q386" s="308"/>
      <c r="R386" s="120"/>
      <c r="S386" s="120"/>
      <c r="T386" s="120"/>
      <c r="U386" s="120"/>
      <c r="V386" s="120"/>
      <c r="W386" s="120"/>
      <c r="X386" s="120"/>
      <c r="Y386" s="359"/>
      <c r="Z386" s="2">
        <f>MAX(Planif[[#This Row],[Janv planifié]:[Decembre planifié]])</f>
        <v>0</v>
      </c>
      <c r="AA386" s="364"/>
      <c r="AB386" s="189" t="e">
        <f t="shared" si="148"/>
        <v>#N/A</v>
      </c>
      <c r="AC386" s="1" t="str">
        <f t="shared" si="153"/>
        <v/>
      </c>
      <c r="AD386" s="45" t="e">
        <f t="shared" si="154"/>
        <v>#N/A</v>
      </c>
      <c r="AE386" s="1" t="e">
        <f t="shared" si="155"/>
        <v>#N/A</v>
      </c>
      <c r="AF386" s="1"/>
      <c r="AG386" s="8">
        <f t="shared" si="149"/>
        <v>0</v>
      </c>
      <c r="AH386" s="8">
        <f t="shared" si="150"/>
        <v>0</v>
      </c>
      <c r="AI386" s="358">
        <f t="shared" si="151"/>
        <v>4200</v>
      </c>
    </row>
    <row r="387" spans="1:35" x14ac:dyDescent="0.35">
      <c r="A387" s="356">
        <f t="shared" si="152"/>
        <v>385</v>
      </c>
      <c r="B387" s="325"/>
      <c r="C387" s="325"/>
      <c r="D387" s="325"/>
      <c r="E387" s="72" t="str">
        <f t="shared" ref="E387:E450" si="157">IFERROR(VLOOKUP(AD387,prio,2,FALSE),"")</f>
        <v/>
      </c>
      <c r="F387" s="71" t="e">
        <f t="shared" si="156"/>
        <v>#N/A</v>
      </c>
      <c r="G387" s="325"/>
      <c r="H387" s="325"/>
      <c r="I387" s="325"/>
      <c r="J387" s="325"/>
      <c r="K387" s="326"/>
      <c r="L387" s="1"/>
      <c r="M387" s="1"/>
      <c r="N387" s="120"/>
      <c r="O387" s="120"/>
      <c r="P387" s="120"/>
      <c r="Q387" s="308"/>
      <c r="R387" s="120"/>
      <c r="S387" s="120"/>
      <c r="T387" s="120"/>
      <c r="U387" s="120"/>
      <c r="V387" s="120"/>
      <c r="W387" s="120"/>
      <c r="X387" s="120"/>
      <c r="Y387" s="359"/>
      <c r="Z387" s="2">
        <f>MAX(Planif[[#This Row],[Janv planifié]:[Decembre planifié]])</f>
        <v>0</v>
      </c>
      <c r="AA387" s="364"/>
      <c r="AB387" s="189" t="e">
        <f t="shared" ref="AB387:AB450" si="158">VLOOKUP(C387,admin_2_2,2,FALSE)</f>
        <v>#N/A</v>
      </c>
      <c r="AC387" s="1" t="str">
        <f t="shared" si="153"/>
        <v/>
      </c>
      <c r="AD387" s="45" t="e">
        <f t="shared" si="154"/>
        <v>#N/A</v>
      </c>
      <c r="AE387" s="1" t="e">
        <f t="shared" si="155"/>
        <v>#N/A</v>
      </c>
      <c r="AF387" s="1"/>
      <c r="AG387" s="8">
        <f t="shared" ref="AG387:AG450" si="159">P387</f>
        <v>0</v>
      </c>
      <c r="AH387" s="8">
        <f t="shared" ref="AH387:AH450" si="160">Q387</f>
        <v>0</v>
      </c>
      <c r="AI387" s="358">
        <f t="shared" ref="AI387:AI450" si="161">840*5</f>
        <v>4200</v>
      </c>
    </row>
    <row r="388" spans="1:35" x14ac:dyDescent="0.35">
      <c r="A388" s="356">
        <f t="shared" si="152"/>
        <v>386</v>
      </c>
      <c r="B388" s="325"/>
      <c r="C388" s="325"/>
      <c r="D388" s="325"/>
      <c r="E388" s="72" t="str">
        <f t="shared" si="157"/>
        <v/>
      </c>
      <c r="F388" s="71" t="e">
        <f t="shared" si="156"/>
        <v>#N/A</v>
      </c>
      <c r="G388" s="325"/>
      <c r="H388" s="325"/>
      <c r="I388" s="325"/>
      <c r="J388" s="325"/>
      <c r="K388" s="326"/>
      <c r="L388" s="1"/>
      <c r="M388" s="1"/>
      <c r="N388" s="120"/>
      <c r="O388" s="120"/>
      <c r="P388" s="120"/>
      <c r="Q388" s="308"/>
      <c r="R388" s="120"/>
      <c r="S388" s="120"/>
      <c r="T388" s="120"/>
      <c r="U388" s="120"/>
      <c r="V388" s="120"/>
      <c r="W388" s="120"/>
      <c r="X388" s="120"/>
      <c r="Y388" s="359"/>
      <c r="Z388" s="2">
        <f>MAX(Planif[[#This Row],[Janv planifié]:[Decembre planifié]])</f>
        <v>0</v>
      </c>
      <c r="AA388" s="364"/>
      <c r="AB388" s="189" t="e">
        <f t="shared" si="158"/>
        <v>#N/A</v>
      </c>
      <c r="AC388" s="1" t="str">
        <f t="shared" si="153"/>
        <v/>
      </c>
      <c r="AD388" s="45" t="e">
        <f t="shared" si="154"/>
        <v>#N/A</v>
      </c>
      <c r="AE388" s="1" t="e">
        <f t="shared" si="155"/>
        <v>#N/A</v>
      </c>
      <c r="AF388" s="1"/>
      <c r="AG388" s="8">
        <f t="shared" si="159"/>
        <v>0</v>
      </c>
      <c r="AH388" s="8">
        <f t="shared" si="160"/>
        <v>0</v>
      </c>
      <c r="AI388" s="358">
        <f t="shared" si="161"/>
        <v>4200</v>
      </c>
    </row>
    <row r="389" spans="1:35" x14ac:dyDescent="0.35">
      <c r="A389" s="356">
        <f t="shared" ref="A389:A452" si="162">A388+1</f>
        <v>387</v>
      </c>
      <c r="B389" s="325"/>
      <c r="C389" s="325"/>
      <c r="D389" s="325"/>
      <c r="E389" s="72" t="str">
        <f t="shared" si="157"/>
        <v/>
      </c>
      <c r="F389" s="71" t="e">
        <f t="shared" si="156"/>
        <v>#N/A</v>
      </c>
      <c r="G389" s="325"/>
      <c r="H389" s="325"/>
      <c r="I389" s="325"/>
      <c r="J389" s="325"/>
      <c r="K389" s="326"/>
      <c r="L389" s="1"/>
      <c r="M389" s="1"/>
      <c r="N389" s="120"/>
      <c r="O389" s="120"/>
      <c r="P389" s="120"/>
      <c r="Q389" s="308"/>
      <c r="R389" s="120"/>
      <c r="S389" s="120"/>
      <c r="T389" s="120"/>
      <c r="U389" s="120"/>
      <c r="V389" s="120"/>
      <c r="W389" s="120"/>
      <c r="X389" s="120"/>
      <c r="Y389" s="359"/>
      <c r="Z389" s="2">
        <f>MAX(Planif[[#This Row],[Janv planifié]:[Decembre planifié]])</f>
        <v>0</v>
      </c>
      <c r="AA389" s="364"/>
      <c r="AB389" s="189" t="e">
        <f t="shared" si="158"/>
        <v>#N/A</v>
      </c>
      <c r="AC389" s="1" t="str">
        <f t="shared" si="153"/>
        <v/>
      </c>
      <c r="AD389" s="45" t="e">
        <f t="shared" si="154"/>
        <v>#N/A</v>
      </c>
      <c r="AE389" s="1" t="e">
        <f t="shared" si="155"/>
        <v>#N/A</v>
      </c>
      <c r="AF389" s="1"/>
      <c r="AG389" s="8">
        <f t="shared" si="159"/>
        <v>0</v>
      </c>
      <c r="AH389" s="8">
        <f t="shared" si="160"/>
        <v>0</v>
      </c>
      <c r="AI389" s="358">
        <f t="shared" si="161"/>
        <v>4200</v>
      </c>
    </row>
    <row r="390" spans="1:35" x14ac:dyDescent="0.35">
      <c r="A390" s="356">
        <f t="shared" si="162"/>
        <v>388</v>
      </c>
      <c r="B390" s="325"/>
      <c r="C390" s="325"/>
      <c r="D390" s="325"/>
      <c r="E390" s="72" t="str">
        <f t="shared" si="157"/>
        <v/>
      </c>
      <c r="F390" s="71" t="e">
        <f t="shared" si="156"/>
        <v>#N/A</v>
      </c>
      <c r="G390" s="325"/>
      <c r="H390" s="325"/>
      <c r="I390" s="325"/>
      <c r="J390" s="325"/>
      <c r="K390" s="326"/>
      <c r="L390" s="1"/>
      <c r="M390" s="1"/>
      <c r="N390" s="120"/>
      <c r="O390" s="120"/>
      <c r="P390" s="120"/>
      <c r="Q390" s="308"/>
      <c r="R390" s="120"/>
      <c r="S390" s="120"/>
      <c r="T390" s="120"/>
      <c r="U390" s="120"/>
      <c r="V390" s="120"/>
      <c r="W390" s="120"/>
      <c r="X390" s="120"/>
      <c r="Y390" s="359"/>
      <c r="Z390" s="2">
        <f>MAX(Planif[[#This Row],[Janv planifié]:[Decembre planifié]])</f>
        <v>0</v>
      </c>
      <c r="AA390" s="364"/>
      <c r="AB390" s="189" t="e">
        <f t="shared" si="158"/>
        <v>#N/A</v>
      </c>
      <c r="AC390" s="1" t="str">
        <f t="shared" si="153"/>
        <v/>
      </c>
      <c r="AD390" s="45" t="e">
        <f t="shared" si="154"/>
        <v>#N/A</v>
      </c>
      <c r="AE390" s="1" t="e">
        <f t="shared" si="155"/>
        <v>#N/A</v>
      </c>
      <c r="AF390" s="1"/>
      <c r="AG390" s="8">
        <f t="shared" si="159"/>
        <v>0</v>
      </c>
      <c r="AH390" s="8">
        <f t="shared" si="160"/>
        <v>0</v>
      </c>
      <c r="AI390" s="358">
        <f t="shared" si="161"/>
        <v>4200</v>
      </c>
    </row>
    <row r="391" spans="1:35" x14ac:dyDescent="0.35">
      <c r="A391" s="356">
        <f t="shared" si="162"/>
        <v>389</v>
      </c>
      <c r="B391" s="325"/>
      <c r="C391" s="325"/>
      <c r="D391" s="325"/>
      <c r="E391" s="72" t="str">
        <f t="shared" si="157"/>
        <v/>
      </c>
      <c r="F391" s="71" t="e">
        <f t="shared" si="156"/>
        <v>#N/A</v>
      </c>
      <c r="G391" s="325"/>
      <c r="H391" s="325"/>
      <c r="I391" s="325"/>
      <c r="J391" s="325"/>
      <c r="K391" s="326"/>
      <c r="L391" s="1"/>
      <c r="M391" s="1"/>
      <c r="N391" s="120"/>
      <c r="O391" s="120"/>
      <c r="P391" s="120"/>
      <c r="Q391" s="308"/>
      <c r="R391" s="120"/>
      <c r="S391" s="120"/>
      <c r="T391" s="120"/>
      <c r="U391" s="120"/>
      <c r="V391" s="120"/>
      <c r="W391" s="120"/>
      <c r="X391" s="120"/>
      <c r="Y391" s="359"/>
      <c r="Z391" s="2">
        <f>MAX(Planif[[#This Row],[Janv planifié]:[Decembre planifié]])</f>
        <v>0</v>
      </c>
      <c r="AA391" s="364"/>
      <c r="AB391" s="189" t="e">
        <f t="shared" si="158"/>
        <v>#N/A</v>
      </c>
      <c r="AC391" s="1" t="str">
        <f t="shared" si="153"/>
        <v/>
      </c>
      <c r="AD391" s="45" t="e">
        <f t="shared" si="154"/>
        <v>#N/A</v>
      </c>
      <c r="AE391" s="1" t="e">
        <f t="shared" si="155"/>
        <v>#N/A</v>
      </c>
      <c r="AF391" s="1"/>
      <c r="AG391" s="8">
        <f t="shared" si="159"/>
        <v>0</v>
      </c>
      <c r="AH391" s="8">
        <f t="shared" si="160"/>
        <v>0</v>
      </c>
      <c r="AI391" s="358">
        <f t="shared" si="161"/>
        <v>4200</v>
      </c>
    </row>
    <row r="392" spans="1:35" x14ac:dyDescent="0.35">
      <c r="A392" s="356">
        <f t="shared" si="162"/>
        <v>390</v>
      </c>
      <c r="B392" s="325"/>
      <c r="C392" s="325"/>
      <c r="D392" s="325"/>
      <c r="E392" s="72" t="str">
        <f t="shared" si="157"/>
        <v/>
      </c>
      <c r="F392" s="71" t="e">
        <f t="shared" si="156"/>
        <v>#N/A</v>
      </c>
      <c r="G392" s="325"/>
      <c r="H392" s="325"/>
      <c r="I392" s="325"/>
      <c r="J392" s="325"/>
      <c r="K392" s="326"/>
      <c r="L392" s="1"/>
      <c r="M392" s="1"/>
      <c r="N392" s="120"/>
      <c r="O392" s="120"/>
      <c r="P392" s="120"/>
      <c r="Q392" s="308"/>
      <c r="R392" s="120"/>
      <c r="S392" s="120"/>
      <c r="T392" s="120"/>
      <c r="U392" s="120"/>
      <c r="V392" s="120"/>
      <c r="W392" s="120"/>
      <c r="X392" s="120"/>
      <c r="Y392" s="359"/>
      <c r="Z392" s="2">
        <f>MAX(Planif[[#This Row],[Janv planifié]:[Decembre planifié]])</f>
        <v>0</v>
      </c>
      <c r="AA392" s="364"/>
      <c r="AB392" s="189" t="e">
        <f t="shared" si="158"/>
        <v>#N/A</v>
      </c>
      <c r="AC392" s="1" t="str">
        <f t="shared" si="153"/>
        <v/>
      </c>
      <c r="AD392" s="45" t="e">
        <f t="shared" si="154"/>
        <v>#N/A</v>
      </c>
      <c r="AE392" s="1" t="e">
        <f t="shared" si="155"/>
        <v>#N/A</v>
      </c>
      <c r="AF392" s="1"/>
      <c r="AG392" s="8">
        <f t="shared" si="159"/>
        <v>0</v>
      </c>
      <c r="AH392" s="8">
        <f t="shared" si="160"/>
        <v>0</v>
      </c>
      <c r="AI392" s="358">
        <f t="shared" si="161"/>
        <v>4200</v>
      </c>
    </row>
    <row r="393" spans="1:35" x14ac:dyDescent="0.35">
      <c r="A393" s="356">
        <f t="shared" si="162"/>
        <v>391</v>
      </c>
      <c r="B393" s="325"/>
      <c r="C393" s="325"/>
      <c r="D393" s="325"/>
      <c r="E393" s="72" t="str">
        <f t="shared" si="157"/>
        <v/>
      </c>
      <c r="F393" s="71" t="e">
        <f t="shared" si="156"/>
        <v>#N/A</v>
      </c>
      <c r="G393" s="325"/>
      <c r="H393" s="325"/>
      <c r="I393" s="325"/>
      <c r="J393" s="325"/>
      <c r="K393" s="326"/>
      <c r="L393" s="1"/>
      <c r="M393" s="1"/>
      <c r="N393" s="120"/>
      <c r="O393" s="120"/>
      <c r="P393" s="120"/>
      <c r="Q393" s="308"/>
      <c r="R393" s="120"/>
      <c r="S393" s="120"/>
      <c r="T393" s="120"/>
      <c r="U393" s="120"/>
      <c r="V393" s="120"/>
      <c r="W393" s="120"/>
      <c r="X393" s="120"/>
      <c r="Y393" s="359"/>
      <c r="Z393" s="2">
        <f>MAX(Planif[[#This Row],[Janv planifié]:[Decembre planifié]])</f>
        <v>0</v>
      </c>
      <c r="AA393" s="364"/>
      <c r="AB393" s="189" t="e">
        <f t="shared" si="158"/>
        <v>#N/A</v>
      </c>
      <c r="AC393" s="1" t="str">
        <f t="shared" si="153"/>
        <v/>
      </c>
      <c r="AD393" s="45" t="e">
        <f t="shared" si="154"/>
        <v>#N/A</v>
      </c>
      <c r="AE393" s="1" t="e">
        <f t="shared" si="155"/>
        <v>#N/A</v>
      </c>
      <c r="AF393" s="1"/>
      <c r="AG393" s="8">
        <f t="shared" si="159"/>
        <v>0</v>
      </c>
      <c r="AH393" s="8">
        <f t="shared" si="160"/>
        <v>0</v>
      </c>
      <c r="AI393" s="358">
        <f t="shared" si="161"/>
        <v>4200</v>
      </c>
    </row>
    <row r="394" spans="1:35" x14ac:dyDescent="0.35">
      <c r="A394" s="356">
        <f t="shared" si="162"/>
        <v>392</v>
      </c>
      <c r="B394" s="325"/>
      <c r="C394" s="325"/>
      <c r="D394" s="325"/>
      <c r="E394" s="72" t="str">
        <f t="shared" si="157"/>
        <v/>
      </c>
      <c r="F394" s="71" t="e">
        <f t="shared" si="156"/>
        <v>#N/A</v>
      </c>
      <c r="G394" s="325"/>
      <c r="H394" s="325"/>
      <c r="I394" s="325"/>
      <c r="J394" s="325"/>
      <c r="K394" s="326"/>
      <c r="L394" s="1"/>
      <c r="M394" s="1"/>
      <c r="N394" s="120"/>
      <c r="O394" s="120"/>
      <c r="P394" s="120"/>
      <c r="Q394" s="308"/>
      <c r="R394" s="120"/>
      <c r="S394" s="120"/>
      <c r="T394" s="120"/>
      <c r="U394" s="120"/>
      <c r="V394" s="120"/>
      <c r="W394" s="120"/>
      <c r="X394" s="120"/>
      <c r="Y394" s="359"/>
      <c r="Z394" s="2">
        <f>MAX(Planif[[#This Row],[Janv planifié]:[Decembre planifié]])</f>
        <v>0</v>
      </c>
      <c r="AA394" s="364"/>
      <c r="AB394" s="189" t="e">
        <f t="shared" si="158"/>
        <v>#N/A</v>
      </c>
      <c r="AC394" s="1" t="str">
        <f t="shared" si="153"/>
        <v/>
      </c>
      <c r="AD394" s="45" t="e">
        <f t="shared" si="154"/>
        <v>#N/A</v>
      </c>
      <c r="AE394" s="1" t="e">
        <f t="shared" si="155"/>
        <v>#N/A</v>
      </c>
      <c r="AF394" s="1"/>
      <c r="AG394" s="8">
        <f t="shared" si="159"/>
        <v>0</v>
      </c>
      <c r="AH394" s="8">
        <f t="shared" si="160"/>
        <v>0</v>
      </c>
      <c r="AI394" s="358">
        <f t="shared" si="161"/>
        <v>4200</v>
      </c>
    </row>
    <row r="395" spans="1:35" x14ac:dyDescent="0.35">
      <c r="A395" s="356">
        <f t="shared" si="162"/>
        <v>393</v>
      </c>
      <c r="B395" s="325"/>
      <c r="C395" s="325"/>
      <c r="D395" s="325"/>
      <c r="E395" s="72" t="str">
        <f t="shared" si="157"/>
        <v/>
      </c>
      <c r="F395" s="71" t="e">
        <f t="shared" si="156"/>
        <v>#N/A</v>
      </c>
      <c r="G395" s="325"/>
      <c r="H395" s="325"/>
      <c r="I395" s="325"/>
      <c r="J395" s="325"/>
      <c r="K395" s="326"/>
      <c r="L395" s="1"/>
      <c r="M395" s="1"/>
      <c r="N395" s="120"/>
      <c r="O395" s="120"/>
      <c r="P395" s="120"/>
      <c r="Q395" s="308"/>
      <c r="R395" s="120"/>
      <c r="S395" s="120"/>
      <c r="T395" s="120"/>
      <c r="U395" s="120"/>
      <c r="V395" s="120"/>
      <c r="W395" s="120"/>
      <c r="X395" s="120"/>
      <c r="Y395" s="359"/>
      <c r="Z395" s="2">
        <f>MAX(Planif[[#This Row],[Janv planifié]:[Decembre planifié]])</f>
        <v>0</v>
      </c>
      <c r="AA395" s="364"/>
      <c r="AB395" s="189" t="e">
        <f t="shared" si="158"/>
        <v>#N/A</v>
      </c>
      <c r="AC395" s="1" t="str">
        <f t="shared" si="153"/>
        <v/>
      </c>
      <c r="AD395" s="45" t="e">
        <f t="shared" si="154"/>
        <v>#N/A</v>
      </c>
      <c r="AE395" s="1" t="e">
        <f t="shared" si="155"/>
        <v>#N/A</v>
      </c>
      <c r="AF395" s="1"/>
      <c r="AG395" s="8">
        <f t="shared" si="159"/>
        <v>0</v>
      </c>
      <c r="AH395" s="8">
        <f t="shared" si="160"/>
        <v>0</v>
      </c>
      <c r="AI395" s="358">
        <f t="shared" si="161"/>
        <v>4200</v>
      </c>
    </row>
    <row r="396" spans="1:35" x14ac:dyDescent="0.35">
      <c r="A396" s="356">
        <f t="shared" si="162"/>
        <v>394</v>
      </c>
      <c r="B396" s="325"/>
      <c r="C396" s="325"/>
      <c r="D396" s="325"/>
      <c r="E396" s="72" t="str">
        <f t="shared" si="157"/>
        <v/>
      </c>
      <c r="F396" s="71" t="e">
        <f t="shared" si="156"/>
        <v>#N/A</v>
      </c>
      <c r="G396" s="325"/>
      <c r="H396" s="325"/>
      <c r="I396" s="325"/>
      <c r="J396" s="325"/>
      <c r="K396" s="326"/>
      <c r="L396" s="1"/>
      <c r="M396" s="1"/>
      <c r="N396" s="120"/>
      <c r="O396" s="120"/>
      <c r="P396" s="120"/>
      <c r="Q396" s="308"/>
      <c r="R396" s="120"/>
      <c r="S396" s="120"/>
      <c r="T396" s="120"/>
      <c r="U396" s="120"/>
      <c r="V396" s="120"/>
      <c r="W396" s="120"/>
      <c r="X396" s="120"/>
      <c r="Y396" s="359"/>
      <c r="Z396" s="2">
        <f>MAX(Planif[[#This Row],[Janv planifié]:[Decembre planifié]])</f>
        <v>0</v>
      </c>
      <c r="AA396" s="364"/>
      <c r="AB396" s="189" t="e">
        <f t="shared" si="158"/>
        <v>#N/A</v>
      </c>
      <c r="AC396" s="1" t="str">
        <f t="shared" si="153"/>
        <v/>
      </c>
      <c r="AD396" s="45" t="e">
        <f t="shared" si="154"/>
        <v>#N/A</v>
      </c>
      <c r="AE396" s="1" t="e">
        <f t="shared" si="155"/>
        <v>#N/A</v>
      </c>
      <c r="AF396" s="1"/>
      <c r="AG396" s="8">
        <f t="shared" si="159"/>
        <v>0</v>
      </c>
      <c r="AH396" s="8">
        <f t="shared" si="160"/>
        <v>0</v>
      </c>
      <c r="AI396" s="358">
        <f t="shared" si="161"/>
        <v>4200</v>
      </c>
    </row>
    <row r="397" spans="1:35" x14ac:dyDescent="0.35">
      <c r="A397" s="356">
        <f t="shared" si="162"/>
        <v>395</v>
      </c>
      <c r="B397" s="325"/>
      <c r="C397" s="325"/>
      <c r="D397" s="325"/>
      <c r="E397" s="72" t="str">
        <f t="shared" si="157"/>
        <v/>
      </c>
      <c r="F397" s="71" t="e">
        <f t="shared" si="156"/>
        <v>#N/A</v>
      </c>
      <c r="G397" s="325"/>
      <c r="H397" s="325"/>
      <c r="I397" s="325"/>
      <c r="J397" s="325"/>
      <c r="K397" s="326"/>
      <c r="L397" s="1"/>
      <c r="M397" s="1"/>
      <c r="N397" s="120"/>
      <c r="O397" s="120"/>
      <c r="P397" s="120"/>
      <c r="Q397" s="308"/>
      <c r="R397" s="120"/>
      <c r="S397" s="120"/>
      <c r="T397" s="120"/>
      <c r="U397" s="120"/>
      <c r="V397" s="120"/>
      <c r="W397" s="120"/>
      <c r="X397" s="120"/>
      <c r="Y397" s="359"/>
      <c r="Z397" s="2">
        <f>MAX(Planif[[#This Row],[Janv planifié]:[Decembre planifié]])</f>
        <v>0</v>
      </c>
      <c r="AA397" s="364"/>
      <c r="AB397" s="189" t="e">
        <f t="shared" si="158"/>
        <v>#N/A</v>
      </c>
      <c r="AC397" s="1" t="str">
        <f t="shared" si="153"/>
        <v/>
      </c>
      <c r="AD397" s="45" t="e">
        <f t="shared" si="154"/>
        <v>#N/A</v>
      </c>
      <c r="AE397" s="1" t="e">
        <f t="shared" si="155"/>
        <v>#N/A</v>
      </c>
      <c r="AF397" s="1"/>
      <c r="AG397" s="8">
        <f t="shared" si="159"/>
        <v>0</v>
      </c>
      <c r="AH397" s="8">
        <f t="shared" si="160"/>
        <v>0</v>
      </c>
      <c r="AI397" s="358">
        <f t="shared" si="161"/>
        <v>4200</v>
      </c>
    </row>
    <row r="398" spans="1:35" x14ac:dyDescent="0.35">
      <c r="A398" s="356">
        <f t="shared" si="162"/>
        <v>396</v>
      </c>
      <c r="B398" s="325"/>
      <c r="C398" s="325"/>
      <c r="D398" s="325"/>
      <c r="E398" s="72" t="str">
        <f t="shared" si="157"/>
        <v/>
      </c>
      <c r="F398" s="71" t="e">
        <f t="shared" si="156"/>
        <v>#N/A</v>
      </c>
      <c r="G398" s="325"/>
      <c r="H398" s="325"/>
      <c r="I398" s="325"/>
      <c r="J398" s="325"/>
      <c r="K398" s="326"/>
      <c r="L398" s="1"/>
      <c r="M398" s="1"/>
      <c r="N398" s="120"/>
      <c r="O398" s="120"/>
      <c r="P398" s="120"/>
      <c r="Q398" s="308"/>
      <c r="R398" s="120"/>
      <c r="S398" s="120"/>
      <c r="T398" s="120"/>
      <c r="U398" s="120"/>
      <c r="V398" s="120"/>
      <c r="W398" s="120"/>
      <c r="X398" s="120"/>
      <c r="Y398" s="359"/>
      <c r="Z398" s="2">
        <f>MAX(Planif[[#This Row],[Janv planifié]:[Decembre planifié]])</f>
        <v>0</v>
      </c>
      <c r="AA398" s="364"/>
      <c r="AB398" s="189" t="e">
        <f t="shared" si="158"/>
        <v>#N/A</v>
      </c>
      <c r="AC398" s="1" t="str">
        <f t="shared" si="153"/>
        <v/>
      </c>
      <c r="AD398" s="45" t="e">
        <f t="shared" si="154"/>
        <v>#N/A</v>
      </c>
      <c r="AE398" s="1" t="e">
        <f t="shared" si="155"/>
        <v>#N/A</v>
      </c>
      <c r="AF398" s="1"/>
      <c r="AG398" s="8">
        <f t="shared" si="159"/>
        <v>0</v>
      </c>
      <c r="AH398" s="8">
        <f t="shared" si="160"/>
        <v>0</v>
      </c>
      <c r="AI398" s="358">
        <f t="shared" si="161"/>
        <v>4200</v>
      </c>
    </row>
    <row r="399" spans="1:35" x14ac:dyDescent="0.35">
      <c r="A399" s="356">
        <f t="shared" si="162"/>
        <v>397</v>
      </c>
      <c r="B399" s="325"/>
      <c r="C399" s="325"/>
      <c r="D399" s="325"/>
      <c r="E399" s="72" t="str">
        <f t="shared" si="157"/>
        <v/>
      </c>
      <c r="F399" s="71" t="e">
        <f t="shared" si="156"/>
        <v>#N/A</v>
      </c>
      <c r="G399" s="325"/>
      <c r="H399" s="325"/>
      <c r="I399" s="325"/>
      <c r="J399" s="325"/>
      <c r="K399" s="326"/>
      <c r="L399" s="1"/>
      <c r="M399" s="1"/>
      <c r="N399" s="120"/>
      <c r="O399" s="120"/>
      <c r="P399" s="120"/>
      <c r="Q399" s="308"/>
      <c r="R399" s="120"/>
      <c r="S399" s="120"/>
      <c r="T399" s="120"/>
      <c r="U399" s="120"/>
      <c r="V399" s="120"/>
      <c r="W399" s="120"/>
      <c r="X399" s="120"/>
      <c r="Y399" s="359"/>
      <c r="Z399" s="2">
        <f>MAX(Planif[[#This Row],[Janv planifié]:[Decembre planifié]])</f>
        <v>0</v>
      </c>
      <c r="AA399" s="364"/>
      <c r="AB399" s="189" t="e">
        <f t="shared" si="158"/>
        <v>#N/A</v>
      </c>
      <c r="AC399" s="1" t="str">
        <f t="shared" si="153"/>
        <v/>
      </c>
      <c r="AD399" s="45" t="e">
        <f t="shared" si="154"/>
        <v>#N/A</v>
      </c>
      <c r="AE399" s="1" t="e">
        <f t="shared" si="155"/>
        <v>#N/A</v>
      </c>
      <c r="AF399" s="1"/>
      <c r="AG399" s="8">
        <f t="shared" si="159"/>
        <v>0</v>
      </c>
      <c r="AH399" s="8">
        <f t="shared" si="160"/>
        <v>0</v>
      </c>
      <c r="AI399" s="358">
        <f t="shared" si="161"/>
        <v>4200</v>
      </c>
    </row>
    <row r="400" spans="1:35" x14ac:dyDescent="0.35">
      <c r="A400" s="356">
        <f t="shared" si="162"/>
        <v>398</v>
      </c>
      <c r="B400" s="325"/>
      <c r="C400" s="325"/>
      <c r="D400" s="325"/>
      <c r="E400" s="72" t="str">
        <f t="shared" si="157"/>
        <v/>
      </c>
      <c r="F400" s="71" t="e">
        <f t="shared" si="156"/>
        <v>#N/A</v>
      </c>
      <c r="G400" s="325"/>
      <c r="H400" s="325"/>
      <c r="I400" s="325"/>
      <c r="J400" s="325"/>
      <c r="K400" s="326"/>
      <c r="L400" s="1"/>
      <c r="M400" s="1"/>
      <c r="N400" s="120"/>
      <c r="O400" s="120"/>
      <c r="P400" s="120"/>
      <c r="Q400" s="308"/>
      <c r="R400" s="120"/>
      <c r="S400" s="120"/>
      <c r="T400" s="120"/>
      <c r="U400" s="120"/>
      <c r="V400" s="120"/>
      <c r="W400" s="120"/>
      <c r="X400" s="120"/>
      <c r="Y400" s="359"/>
      <c r="Z400" s="2">
        <f>MAX(Planif[[#This Row],[Janv planifié]:[Decembre planifié]])</f>
        <v>0</v>
      </c>
      <c r="AA400" s="364"/>
      <c r="AB400" s="189" t="e">
        <f t="shared" si="158"/>
        <v>#N/A</v>
      </c>
      <c r="AC400" s="1" t="str">
        <f t="shared" si="153"/>
        <v/>
      </c>
      <c r="AD400" s="45" t="e">
        <f t="shared" si="154"/>
        <v>#N/A</v>
      </c>
      <c r="AE400" s="1" t="e">
        <f t="shared" si="155"/>
        <v>#N/A</v>
      </c>
      <c r="AF400" s="1"/>
      <c r="AG400" s="8">
        <f t="shared" si="159"/>
        <v>0</v>
      </c>
      <c r="AH400" s="8">
        <f t="shared" si="160"/>
        <v>0</v>
      </c>
      <c r="AI400" s="358">
        <f t="shared" si="161"/>
        <v>4200</v>
      </c>
    </row>
    <row r="401" spans="1:35" x14ac:dyDescent="0.35">
      <c r="A401" s="356">
        <f t="shared" si="162"/>
        <v>399</v>
      </c>
      <c r="B401" s="325"/>
      <c r="C401" s="325"/>
      <c r="D401" s="325"/>
      <c r="E401" s="72" t="str">
        <f t="shared" si="157"/>
        <v/>
      </c>
      <c r="F401" s="71" t="e">
        <f t="shared" si="156"/>
        <v>#N/A</v>
      </c>
      <c r="G401" s="325"/>
      <c r="H401" s="325"/>
      <c r="I401" s="325"/>
      <c r="J401" s="325"/>
      <c r="K401" s="326"/>
      <c r="L401" s="1"/>
      <c r="M401" s="1"/>
      <c r="N401" s="120"/>
      <c r="O401" s="120"/>
      <c r="P401" s="120"/>
      <c r="Q401" s="308"/>
      <c r="R401" s="120"/>
      <c r="S401" s="120"/>
      <c r="T401" s="120"/>
      <c r="U401" s="120"/>
      <c r="V401" s="120"/>
      <c r="W401" s="120"/>
      <c r="X401" s="120"/>
      <c r="Y401" s="359"/>
      <c r="Z401" s="2">
        <f>MAX(Planif[[#This Row],[Janv planifié]:[Decembre planifié]])</f>
        <v>0</v>
      </c>
      <c r="AA401" s="364"/>
      <c r="AB401" s="189" t="e">
        <f t="shared" si="158"/>
        <v>#N/A</v>
      </c>
      <c r="AC401" s="1" t="str">
        <f t="shared" si="153"/>
        <v/>
      </c>
      <c r="AD401" s="45" t="e">
        <f t="shared" si="154"/>
        <v>#N/A</v>
      </c>
      <c r="AE401" s="1" t="e">
        <f t="shared" si="155"/>
        <v>#N/A</v>
      </c>
      <c r="AF401" s="1"/>
      <c r="AG401" s="8">
        <f t="shared" si="159"/>
        <v>0</v>
      </c>
      <c r="AH401" s="8">
        <f t="shared" si="160"/>
        <v>0</v>
      </c>
      <c r="AI401" s="358">
        <f t="shared" si="161"/>
        <v>4200</v>
      </c>
    </row>
    <row r="402" spans="1:35" x14ac:dyDescent="0.35">
      <c r="A402" s="356">
        <f t="shared" si="162"/>
        <v>400</v>
      </c>
      <c r="B402" s="325"/>
      <c r="C402" s="325"/>
      <c r="D402" s="325"/>
      <c r="E402" s="72" t="str">
        <f t="shared" si="157"/>
        <v/>
      </c>
      <c r="F402" s="71" t="e">
        <f t="shared" si="156"/>
        <v>#N/A</v>
      </c>
      <c r="G402" s="325"/>
      <c r="H402" s="325"/>
      <c r="I402" s="325"/>
      <c r="J402" s="325"/>
      <c r="K402" s="326"/>
      <c r="L402" s="1"/>
      <c r="M402" s="1"/>
      <c r="N402" s="120"/>
      <c r="O402" s="120"/>
      <c r="P402" s="120"/>
      <c r="Q402" s="308"/>
      <c r="R402" s="120"/>
      <c r="S402" s="120"/>
      <c r="T402" s="120"/>
      <c r="U402" s="120"/>
      <c r="V402" s="120"/>
      <c r="W402" s="120"/>
      <c r="X402" s="120"/>
      <c r="Y402" s="359"/>
      <c r="Z402" s="2">
        <f>MAX(Planif[[#This Row],[Janv planifié]:[Decembre planifié]])</f>
        <v>0</v>
      </c>
      <c r="AA402" s="364"/>
      <c r="AB402" s="189" t="e">
        <f t="shared" si="158"/>
        <v>#N/A</v>
      </c>
      <c r="AC402" s="1" t="str">
        <f t="shared" si="153"/>
        <v/>
      </c>
      <c r="AD402" s="45" t="e">
        <f t="shared" si="154"/>
        <v>#N/A</v>
      </c>
      <c r="AE402" s="1" t="e">
        <f t="shared" si="155"/>
        <v>#N/A</v>
      </c>
      <c r="AF402" s="1"/>
      <c r="AG402" s="8">
        <f t="shared" si="159"/>
        <v>0</v>
      </c>
      <c r="AH402" s="8">
        <f t="shared" si="160"/>
        <v>0</v>
      </c>
      <c r="AI402" s="358">
        <f t="shared" si="161"/>
        <v>4200</v>
      </c>
    </row>
    <row r="403" spans="1:35" x14ac:dyDescent="0.35">
      <c r="A403" s="356">
        <f t="shared" si="162"/>
        <v>401</v>
      </c>
      <c r="B403" s="325"/>
      <c r="C403" s="325"/>
      <c r="D403" s="325"/>
      <c r="E403" s="72" t="str">
        <f t="shared" si="157"/>
        <v/>
      </c>
      <c r="F403" s="71" t="e">
        <f t="shared" si="156"/>
        <v>#N/A</v>
      </c>
      <c r="G403" s="325"/>
      <c r="H403" s="325"/>
      <c r="I403" s="325"/>
      <c r="J403" s="325"/>
      <c r="K403" s="326"/>
      <c r="L403" s="1"/>
      <c r="M403" s="1"/>
      <c r="N403" s="120"/>
      <c r="O403" s="120"/>
      <c r="P403" s="120"/>
      <c r="Q403" s="308"/>
      <c r="R403" s="120"/>
      <c r="S403" s="120"/>
      <c r="T403" s="120"/>
      <c r="U403" s="120"/>
      <c r="V403" s="120"/>
      <c r="W403" s="120"/>
      <c r="X403" s="120"/>
      <c r="Y403" s="359"/>
      <c r="Z403" s="2">
        <f>MAX(Planif[[#This Row],[Janv planifié]:[Decembre planifié]])</f>
        <v>0</v>
      </c>
      <c r="AA403" s="364"/>
      <c r="AB403" s="189" t="e">
        <f t="shared" si="158"/>
        <v>#N/A</v>
      </c>
      <c r="AC403" s="1" t="str">
        <f t="shared" si="153"/>
        <v/>
      </c>
      <c r="AD403" s="45" t="e">
        <f t="shared" si="154"/>
        <v>#N/A</v>
      </c>
      <c r="AE403" s="1" t="e">
        <f t="shared" si="155"/>
        <v>#N/A</v>
      </c>
      <c r="AF403" s="1"/>
      <c r="AG403" s="8">
        <f t="shared" si="159"/>
        <v>0</v>
      </c>
      <c r="AH403" s="8">
        <f t="shared" si="160"/>
        <v>0</v>
      </c>
      <c r="AI403" s="358">
        <f t="shared" si="161"/>
        <v>4200</v>
      </c>
    </row>
    <row r="404" spans="1:35" x14ac:dyDescent="0.35">
      <c r="A404" s="356">
        <f t="shared" si="162"/>
        <v>402</v>
      </c>
      <c r="B404" s="325"/>
      <c r="C404" s="325"/>
      <c r="D404" s="325"/>
      <c r="E404" s="72" t="str">
        <f t="shared" si="157"/>
        <v/>
      </c>
      <c r="F404" s="71" t="e">
        <f t="shared" si="156"/>
        <v>#N/A</v>
      </c>
      <c r="G404" s="325"/>
      <c r="H404" s="325"/>
      <c r="I404" s="325"/>
      <c r="J404" s="325"/>
      <c r="K404" s="326"/>
      <c r="L404" s="1"/>
      <c r="M404" s="1"/>
      <c r="N404" s="120"/>
      <c r="O404" s="120"/>
      <c r="P404" s="120"/>
      <c r="Q404" s="308"/>
      <c r="R404" s="120"/>
      <c r="S404" s="120"/>
      <c r="T404" s="120"/>
      <c r="U404" s="120"/>
      <c r="V404" s="120"/>
      <c r="W404" s="120"/>
      <c r="X404" s="120"/>
      <c r="Y404" s="359"/>
      <c r="Z404" s="2">
        <f>MAX(Planif[[#This Row],[Janv planifié]:[Decembre planifié]])</f>
        <v>0</v>
      </c>
      <c r="AA404" s="364"/>
      <c r="AB404" s="189" t="e">
        <f t="shared" si="158"/>
        <v>#N/A</v>
      </c>
      <c r="AC404" s="1" t="str">
        <f t="shared" si="153"/>
        <v/>
      </c>
      <c r="AD404" s="45" t="e">
        <f t="shared" si="154"/>
        <v>#N/A</v>
      </c>
      <c r="AE404" s="1" t="e">
        <f t="shared" si="155"/>
        <v>#N/A</v>
      </c>
      <c r="AF404" s="1"/>
      <c r="AG404" s="8">
        <f t="shared" si="159"/>
        <v>0</v>
      </c>
      <c r="AH404" s="8">
        <f t="shared" si="160"/>
        <v>0</v>
      </c>
      <c r="AI404" s="358">
        <f t="shared" si="161"/>
        <v>4200</v>
      </c>
    </row>
    <row r="405" spans="1:35" x14ac:dyDescent="0.35">
      <c r="A405" s="356">
        <f t="shared" si="162"/>
        <v>403</v>
      </c>
      <c r="B405" s="325"/>
      <c r="C405" s="325"/>
      <c r="D405" s="325"/>
      <c r="E405" s="72" t="str">
        <f t="shared" si="157"/>
        <v/>
      </c>
      <c r="F405" s="71" t="e">
        <f t="shared" si="156"/>
        <v>#N/A</v>
      </c>
      <c r="G405" s="325"/>
      <c r="H405" s="325"/>
      <c r="I405" s="325"/>
      <c r="J405" s="325"/>
      <c r="K405" s="326"/>
      <c r="L405" s="1"/>
      <c r="M405" s="1"/>
      <c r="N405" s="120"/>
      <c r="O405" s="120"/>
      <c r="P405" s="120"/>
      <c r="Q405" s="308"/>
      <c r="R405" s="120"/>
      <c r="S405" s="120"/>
      <c r="T405" s="120"/>
      <c r="U405" s="120"/>
      <c r="V405" s="120"/>
      <c r="W405" s="120"/>
      <c r="X405" s="120"/>
      <c r="Y405" s="359"/>
      <c r="Z405" s="2">
        <f>MAX(Planif[[#This Row],[Janv planifié]:[Decembre planifié]])</f>
        <v>0</v>
      </c>
      <c r="AA405" s="364"/>
      <c r="AB405" s="189" t="e">
        <f t="shared" si="158"/>
        <v>#N/A</v>
      </c>
      <c r="AC405" s="1" t="str">
        <f t="shared" si="153"/>
        <v/>
      </c>
      <c r="AD405" s="45" t="e">
        <f t="shared" si="154"/>
        <v>#N/A</v>
      </c>
      <c r="AE405" s="1" t="e">
        <f t="shared" si="155"/>
        <v>#N/A</v>
      </c>
      <c r="AF405" s="1"/>
      <c r="AG405" s="8">
        <f t="shared" si="159"/>
        <v>0</v>
      </c>
      <c r="AH405" s="8">
        <f t="shared" si="160"/>
        <v>0</v>
      </c>
      <c r="AI405" s="358">
        <f t="shared" si="161"/>
        <v>4200</v>
      </c>
    </row>
    <row r="406" spans="1:35" x14ac:dyDescent="0.35">
      <c r="A406" s="356">
        <f t="shared" si="162"/>
        <v>404</v>
      </c>
      <c r="B406" s="325"/>
      <c r="C406" s="325"/>
      <c r="D406" s="325"/>
      <c r="E406" s="72" t="str">
        <f t="shared" si="157"/>
        <v/>
      </c>
      <c r="F406" s="71" t="e">
        <f t="shared" si="156"/>
        <v>#N/A</v>
      </c>
      <c r="G406" s="325"/>
      <c r="H406" s="325"/>
      <c r="I406" s="325"/>
      <c r="J406" s="325"/>
      <c r="K406" s="326"/>
      <c r="L406" s="1"/>
      <c r="M406" s="1"/>
      <c r="N406" s="120"/>
      <c r="O406" s="120"/>
      <c r="P406" s="120"/>
      <c r="Q406" s="308"/>
      <c r="R406" s="120"/>
      <c r="S406" s="120"/>
      <c r="T406" s="120"/>
      <c r="U406" s="120"/>
      <c r="V406" s="120"/>
      <c r="W406" s="120"/>
      <c r="X406" s="120"/>
      <c r="Y406" s="359"/>
      <c r="Z406" s="2">
        <f>MAX(Planif[[#This Row],[Janv planifié]:[Decembre planifié]])</f>
        <v>0</v>
      </c>
      <c r="AA406" s="364"/>
      <c r="AB406" s="189" t="e">
        <f t="shared" si="158"/>
        <v>#N/A</v>
      </c>
      <c r="AC406" s="1" t="str">
        <f t="shared" si="153"/>
        <v/>
      </c>
      <c r="AD406" s="45" t="e">
        <f t="shared" si="154"/>
        <v>#N/A</v>
      </c>
      <c r="AE406" s="1" t="e">
        <f t="shared" si="155"/>
        <v>#N/A</v>
      </c>
      <c r="AF406" s="1"/>
      <c r="AG406" s="8">
        <f t="shared" si="159"/>
        <v>0</v>
      </c>
      <c r="AH406" s="8">
        <f t="shared" si="160"/>
        <v>0</v>
      </c>
      <c r="AI406" s="358">
        <f t="shared" si="161"/>
        <v>4200</v>
      </c>
    </row>
    <row r="407" spans="1:35" x14ac:dyDescent="0.35">
      <c r="A407" s="356">
        <f t="shared" si="162"/>
        <v>405</v>
      </c>
      <c r="B407" s="325"/>
      <c r="C407" s="325"/>
      <c r="D407" s="325"/>
      <c r="E407" s="72" t="str">
        <f t="shared" si="157"/>
        <v/>
      </c>
      <c r="F407" s="71" t="e">
        <f t="shared" si="156"/>
        <v>#N/A</v>
      </c>
      <c r="G407" s="325"/>
      <c r="H407" s="325"/>
      <c r="I407" s="325"/>
      <c r="J407" s="325"/>
      <c r="K407" s="326"/>
      <c r="L407" s="1"/>
      <c r="M407" s="1"/>
      <c r="N407" s="120"/>
      <c r="O407" s="120"/>
      <c r="P407" s="120"/>
      <c r="Q407" s="308"/>
      <c r="R407" s="120"/>
      <c r="S407" s="120"/>
      <c r="T407" s="120"/>
      <c r="U407" s="120"/>
      <c r="V407" s="120"/>
      <c r="W407" s="120"/>
      <c r="X407" s="120"/>
      <c r="Y407" s="359"/>
      <c r="Z407" s="2">
        <f>MAX(Planif[[#This Row],[Janv planifié]:[Decembre planifié]])</f>
        <v>0</v>
      </c>
      <c r="AA407" s="364"/>
      <c r="AB407" s="189" t="e">
        <f t="shared" si="158"/>
        <v>#N/A</v>
      </c>
      <c r="AC407" s="1" t="str">
        <f t="shared" si="153"/>
        <v/>
      </c>
      <c r="AD407" s="45" t="e">
        <f t="shared" si="154"/>
        <v>#N/A</v>
      </c>
      <c r="AE407" s="1" t="e">
        <f t="shared" si="155"/>
        <v>#N/A</v>
      </c>
      <c r="AF407" s="1"/>
      <c r="AG407" s="8">
        <f t="shared" si="159"/>
        <v>0</v>
      </c>
      <c r="AH407" s="8">
        <f t="shared" si="160"/>
        <v>0</v>
      </c>
      <c r="AI407" s="358">
        <f t="shared" si="161"/>
        <v>4200</v>
      </c>
    </row>
    <row r="408" spans="1:35" x14ac:dyDescent="0.35">
      <c r="A408" s="356">
        <f t="shared" si="162"/>
        <v>406</v>
      </c>
      <c r="B408" s="325"/>
      <c r="C408" s="325"/>
      <c r="D408" s="325"/>
      <c r="E408" s="72" t="str">
        <f t="shared" si="157"/>
        <v/>
      </c>
      <c r="F408" s="71" t="e">
        <f t="shared" si="156"/>
        <v>#N/A</v>
      </c>
      <c r="G408" s="325"/>
      <c r="H408" s="325"/>
      <c r="I408" s="325"/>
      <c r="J408" s="325"/>
      <c r="K408" s="326"/>
      <c r="L408" s="1"/>
      <c r="M408" s="1"/>
      <c r="N408" s="120"/>
      <c r="O408" s="120"/>
      <c r="P408" s="120"/>
      <c r="Q408" s="308"/>
      <c r="R408" s="120"/>
      <c r="S408" s="120"/>
      <c r="T408" s="120"/>
      <c r="U408" s="120"/>
      <c r="V408" s="120"/>
      <c r="W408" s="120"/>
      <c r="X408" s="120"/>
      <c r="Y408" s="359"/>
      <c r="Z408" s="2">
        <f>MAX(Planif[[#This Row],[Janv planifié]:[Decembre planifié]])</f>
        <v>0</v>
      </c>
      <c r="AA408" s="364"/>
      <c r="AB408" s="189" t="e">
        <f t="shared" si="158"/>
        <v>#N/A</v>
      </c>
      <c r="AC408" s="1" t="str">
        <f t="shared" si="153"/>
        <v/>
      </c>
      <c r="AD408" s="45" t="e">
        <f t="shared" si="154"/>
        <v>#N/A</v>
      </c>
      <c r="AE408" s="1" t="e">
        <f t="shared" si="155"/>
        <v>#N/A</v>
      </c>
      <c r="AF408" s="1"/>
      <c r="AG408" s="8">
        <f t="shared" si="159"/>
        <v>0</v>
      </c>
      <c r="AH408" s="8">
        <f t="shared" si="160"/>
        <v>0</v>
      </c>
      <c r="AI408" s="358">
        <f t="shared" si="161"/>
        <v>4200</v>
      </c>
    </row>
    <row r="409" spans="1:35" x14ac:dyDescent="0.35">
      <c r="A409" s="356">
        <f t="shared" si="162"/>
        <v>407</v>
      </c>
      <c r="B409" s="325"/>
      <c r="C409" s="325"/>
      <c r="D409" s="325"/>
      <c r="E409" s="72" t="str">
        <f t="shared" si="157"/>
        <v/>
      </c>
      <c r="F409" s="71" t="e">
        <f t="shared" si="156"/>
        <v>#N/A</v>
      </c>
      <c r="G409" s="325"/>
      <c r="H409" s="325"/>
      <c r="I409" s="325"/>
      <c r="J409" s="325"/>
      <c r="K409" s="326"/>
      <c r="L409" s="1"/>
      <c r="M409" s="1"/>
      <c r="N409" s="120"/>
      <c r="O409" s="120"/>
      <c r="P409" s="120"/>
      <c r="Q409" s="308"/>
      <c r="R409" s="120"/>
      <c r="S409" s="120"/>
      <c r="T409" s="120"/>
      <c r="U409" s="120"/>
      <c r="V409" s="120"/>
      <c r="W409" s="120"/>
      <c r="X409" s="120"/>
      <c r="Y409" s="359"/>
      <c r="Z409" s="2">
        <f>MAX(Planif[[#This Row],[Janv planifié]:[Decembre planifié]])</f>
        <v>0</v>
      </c>
      <c r="AA409" s="364"/>
      <c r="AB409" s="189" t="e">
        <f t="shared" si="158"/>
        <v>#N/A</v>
      </c>
      <c r="AC409" s="1" t="str">
        <f t="shared" si="153"/>
        <v/>
      </c>
      <c r="AD409" s="45" t="e">
        <f t="shared" si="154"/>
        <v>#N/A</v>
      </c>
      <c r="AE409" s="1" t="e">
        <f t="shared" si="155"/>
        <v>#N/A</v>
      </c>
      <c r="AF409" s="1"/>
      <c r="AG409" s="8">
        <f t="shared" si="159"/>
        <v>0</v>
      </c>
      <c r="AH409" s="8">
        <f t="shared" si="160"/>
        <v>0</v>
      </c>
      <c r="AI409" s="358">
        <f t="shared" si="161"/>
        <v>4200</v>
      </c>
    </row>
    <row r="410" spans="1:35" x14ac:dyDescent="0.35">
      <c r="A410" s="356">
        <f t="shared" si="162"/>
        <v>408</v>
      </c>
      <c r="B410" s="325"/>
      <c r="C410" s="325"/>
      <c r="D410" s="325"/>
      <c r="E410" s="72" t="str">
        <f t="shared" si="157"/>
        <v/>
      </c>
      <c r="F410" s="71" t="e">
        <f t="shared" si="156"/>
        <v>#N/A</v>
      </c>
      <c r="G410" s="325"/>
      <c r="H410" s="325"/>
      <c r="I410" s="325"/>
      <c r="J410" s="325"/>
      <c r="K410" s="326"/>
      <c r="L410" s="1"/>
      <c r="M410" s="1"/>
      <c r="N410" s="120"/>
      <c r="O410" s="120"/>
      <c r="P410" s="120"/>
      <c r="Q410" s="308"/>
      <c r="R410" s="120"/>
      <c r="S410" s="120"/>
      <c r="T410" s="120"/>
      <c r="U410" s="120"/>
      <c r="V410" s="120"/>
      <c r="W410" s="120"/>
      <c r="X410" s="120"/>
      <c r="Y410" s="359"/>
      <c r="Z410" s="2">
        <f>MAX(Planif[[#This Row],[Janv planifié]:[Decembre planifié]])</f>
        <v>0</v>
      </c>
      <c r="AA410" s="364"/>
      <c r="AB410" s="189" t="e">
        <f t="shared" si="158"/>
        <v>#N/A</v>
      </c>
      <c r="AC410" s="1" t="str">
        <f t="shared" si="153"/>
        <v/>
      </c>
      <c r="AD410" s="45" t="e">
        <f t="shared" si="154"/>
        <v>#N/A</v>
      </c>
      <c r="AE410" s="1" t="e">
        <f t="shared" si="155"/>
        <v>#N/A</v>
      </c>
      <c r="AF410" s="1"/>
      <c r="AG410" s="8">
        <f t="shared" si="159"/>
        <v>0</v>
      </c>
      <c r="AH410" s="8">
        <f t="shared" si="160"/>
        <v>0</v>
      </c>
      <c r="AI410" s="358">
        <f t="shared" si="161"/>
        <v>4200</v>
      </c>
    </row>
    <row r="411" spans="1:35" x14ac:dyDescent="0.35">
      <c r="A411" s="356">
        <f t="shared" si="162"/>
        <v>409</v>
      </c>
      <c r="B411" s="325"/>
      <c r="C411" s="325"/>
      <c r="D411" s="325"/>
      <c r="E411" s="72" t="str">
        <f t="shared" si="157"/>
        <v/>
      </c>
      <c r="F411" s="71" t="e">
        <f t="shared" si="156"/>
        <v>#N/A</v>
      </c>
      <c r="G411" s="325"/>
      <c r="H411" s="325"/>
      <c r="I411" s="325"/>
      <c r="J411" s="325"/>
      <c r="K411" s="326"/>
      <c r="L411" s="1"/>
      <c r="M411" s="1"/>
      <c r="N411" s="120"/>
      <c r="O411" s="120"/>
      <c r="P411" s="120"/>
      <c r="Q411" s="308"/>
      <c r="R411" s="120"/>
      <c r="S411" s="120"/>
      <c r="T411" s="120"/>
      <c r="U411" s="120"/>
      <c r="V411" s="120"/>
      <c r="W411" s="120"/>
      <c r="X411" s="120"/>
      <c r="Y411" s="359"/>
      <c r="Z411" s="2">
        <f>MAX(Planif[[#This Row],[Janv planifié]:[Decembre planifié]])</f>
        <v>0</v>
      </c>
      <c r="AA411" s="364"/>
      <c r="AB411" s="189" t="e">
        <f t="shared" si="158"/>
        <v>#N/A</v>
      </c>
      <c r="AC411" s="1" t="str">
        <f t="shared" si="153"/>
        <v/>
      </c>
      <c r="AD411" s="45" t="e">
        <f t="shared" si="154"/>
        <v>#N/A</v>
      </c>
      <c r="AE411" s="1" t="e">
        <f t="shared" si="155"/>
        <v>#N/A</v>
      </c>
      <c r="AF411" s="1"/>
      <c r="AG411" s="8">
        <f t="shared" si="159"/>
        <v>0</v>
      </c>
      <c r="AH411" s="8">
        <f t="shared" si="160"/>
        <v>0</v>
      </c>
      <c r="AI411" s="358">
        <f t="shared" si="161"/>
        <v>4200</v>
      </c>
    </row>
    <row r="412" spans="1:35" x14ac:dyDescent="0.35">
      <c r="A412" s="356">
        <f t="shared" si="162"/>
        <v>410</v>
      </c>
      <c r="B412" s="325"/>
      <c r="C412" s="325"/>
      <c r="D412" s="325"/>
      <c r="E412" s="72" t="str">
        <f t="shared" si="157"/>
        <v/>
      </c>
      <c r="F412" s="71" t="e">
        <f t="shared" si="156"/>
        <v>#N/A</v>
      </c>
      <c r="G412" s="325"/>
      <c r="H412" s="325"/>
      <c r="I412" s="325"/>
      <c r="J412" s="325"/>
      <c r="K412" s="326"/>
      <c r="L412" s="1"/>
      <c r="M412" s="1"/>
      <c r="N412" s="120"/>
      <c r="O412" s="120"/>
      <c r="P412" s="120"/>
      <c r="Q412" s="308"/>
      <c r="R412" s="120"/>
      <c r="S412" s="120"/>
      <c r="T412" s="120"/>
      <c r="U412" s="120"/>
      <c r="V412" s="120"/>
      <c r="W412" s="120"/>
      <c r="X412" s="120"/>
      <c r="Y412" s="359"/>
      <c r="Z412" s="2">
        <f>MAX(Planif[[#This Row],[Janv planifié]:[Decembre planifié]])</f>
        <v>0</v>
      </c>
      <c r="AA412" s="364"/>
      <c r="AB412" s="189" t="e">
        <f t="shared" si="158"/>
        <v>#N/A</v>
      </c>
      <c r="AC412" s="1" t="str">
        <f t="shared" si="153"/>
        <v/>
      </c>
      <c r="AD412" s="45" t="e">
        <f t="shared" si="154"/>
        <v>#N/A</v>
      </c>
      <c r="AE412" s="1" t="e">
        <f t="shared" si="155"/>
        <v>#N/A</v>
      </c>
      <c r="AF412" s="1"/>
      <c r="AG412" s="8">
        <f t="shared" si="159"/>
        <v>0</v>
      </c>
      <c r="AH412" s="8">
        <f t="shared" si="160"/>
        <v>0</v>
      </c>
      <c r="AI412" s="358">
        <f t="shared" si="161"/>
        <v>4200</v>
      </c>
    </row>
    <row r="413" spans="1:35" x14ac:dyDescent="0.35">
      <c r="A413" s="356">
        <f t="shared" si="162"/>
        <v>411</v>
      </c>
      <c r="B413" s="325"/>
      <c r="C413" s="325"/>
      <c r="D413" s="325"/>
      <c r="E413" s="72" t="str">
        <f t="shared" si="157"/>
        <v/>
      </c>
      <c r="F413" s="71" t="e">
        <f t="shared" si="156"/>
        <v>#N/A</v>
      </c>
      <c r="G413" s="325"/>
      <c r="H413" s="325"/>
      <c r="I413" s="325"/>
      <c r="J413" s="325"/>
      <c r="K413" s="326"/>
      <c r="L413" s="1"/>
      <c r="M413" s="1"/>
      <c r="N413" s="120"/>
      <c r="O413" s="120"/>
      <c r="P413" s="120"/>
      <c r="Q413" s="308"/>
      <c r="R413" s="120"/>
      <c r="S413" s="120"/>
      <c r="T413" s="120"/>
      <c r="U413" s="120"/>
      <c r="V413" s="120"/>
      <c r="W413" s="120"/>
      <c r="X413" s="120"/>
      <c r="Y413" s="359"/>
      <c r="Z413" s="2">
        <f>MAX(Planif[[#This Row],[Janv planifié]:[Decembre planifié]])</f>
        <v>0</v>
      </c>
      <c r="AA413" s="364"/>
      <c r="AB413" s="189" t="e">
        <f t="shared" si="158"/>
        <v>#N/A</v>
      </c>
      <c r="AC413" s="1" t="str">
        <f t="shared" si="153"/>
        <v/>
      </c>
      <c r="AD413" s="45" t="e">
        <f t="shared" si="154"/>
        <v>#N/A</v>
      </c>
      <c r="AE413" s="1" t="e">
        <f t="shared" si="155"/>
        <v>#N/A</v>
      </c>
      <c r="AF413" s="1"/>
      <c r="AG413" s="8">
        <f t="shared" si="159"/>
        <v>0</v>
      </c>
      <c r="AH413" s="8">
        <f t="shared" si="160"/>
        <v>0</v>
      </c>
      <c r="AI413" s="358">
        <f t="shared" si="161"/>
        <v>4200</v>
      </c>
    </row>
    <row r="414" spans="1:35" x14ac:dyDescent="0.35">
      <c r="A414" s="356">
        <f t="shared" si="162"/>
        <v>412</v>
      </c>
      <c r="B414" s="325"/>
      <c r="C414" s="325"/>
      <c r="D414" s="325"/>
      <c r="E414" s="72" t="str">
        <f t="shared" si="157"/>
        <v/>
      </c>
      <c r="F414" s="71" t="e">
        <f t="shared" si="156"/>
        <v>#N/A</v>
      </c>
      <c r="G414" s="325"/>
      <c r="H414" s="325"/>
      <c r="I414" s="325"/>
      <c r="J414" s="325"/>
      <c r="K414" s="326"/>
      <c r="L414" s="1"/>
      <c r="M414" s="1"/>
      <c r="N414" s="120"/>
      <c r="O414" s="120"/>
      <c r="P414" s="120"/>
      <c r="Q414" s="308"/>
      <c r="R414" s="120"/>
      <c r="S414" s="120"/>
      <c r="T414" s="120"/>
      <c r="U414" s="120"/>
      <c r="V414" s="120"/>
      <c r="W414" s="120"/>
      <c r="X414" s="120"/>
      <c r="Y414" s="359"/>
      <c r="Z414" s="2">
        <f>MAX(Planif[[#This Row],[Janv planifié]:[Decembre planifié]])</f>
        <v>0</v>
      </c>
      <c r="AA414" s="364"/>
      <c r="AB414" s="189" t="e">
        <f t="shared" si="158"/>
        <v>#N/A</v>
      </c>
      <c r="AC414" s="1" t="str">
        <f t="shared" si="153"/>
        <v/>
      </c>
      <c r="AD414" s="45" t="e">
        <f t="shared" si="154"/>
        <v>#N/A</v>
      </c>
      <c r="AE414" s="1" t="e">
        <f t="shared" si="155"/>
        <v>#N/A</v>
      </c>
      <c r="AF414" s="1"/>
      <c r="AG414" s="8">
        <f t="shared" si="159"/>
        <v>0</v>
      </c>
      <c r="AH414" s="8">
        <f t="shared" si="160"/>
        <v>0</v>
      </c>
      <c r="AI414" s="358">
        <f t="shared" si="161"/>
        <v>4200</v>
      </c>
    </row>
    <row r="415" spans="1:35" x14ac:dyDescent="0.35">
      <c r="A415" s="356">
        <f t="shared" si="162"/>
        <v>413</v>
      </c>
      <c r="B415" s="325"/>
      <c r="C415" s="325"/>
      <c r="D415" s="325"/>
      <c r="E415" s="72" t="str">
        <f t="shared" si="157"/>
        <v/>
      </c>
      <c r="F415" s="71" t="e">
        <f t="shared" si="156"/>
        <v>#N/A</v>
      </c>
      <c r="G415" s="325"/>
      <c r="H415" s="325"/>
      <c r="I415" s="325"/>
      <c r="J415" s="325"/>
      <c r="K415" s="326"/>
      <c r="L415" s="1"/>
      <c r="M415" s="1"/>
      <c r="N415" s="120"/>
      <c r="O415" s="120"/>
      <c r="P415" s="120"/>
      <c r="Q415" s="308"/>
      <c r="R415" s="120"/>
      <c r="S415" s="120"/>
      <c r="T415" s="120"/>
      <c r="U415" s="120"/>
      <c r="V415" s="120"/>
      <c r="W415" s="120"/>
      <c r="X415" s="120"/>
      <c r="Y415" s="359"/>
      <c r="Z415" s="2">
        <f>MAX(Planif[[#This Row],[Janv planifié]:[Decembre planifié]])</f>
        <v>0</v>
      </c>
      <c r="AA415" s="364"/>
      <c r="AB415" s="189" t="e">
        <f t="shared" si="158"/>
        <v>#N/A</v>
      </c>
      <c r="AC415" s="1" t="str">
        <f t="shared" si="153"/>
        <v/>
      </c>
      <c r="AD415" s="45" t="e">
        <f t="shared" si="154"/>
        <v>#N/A</v>
      </c>
      <c r="AE415" s="1" t="e">
        <f t="shared" si="155"/>
        <v>#N/A</v>
      </c>
      <c r="AF415" s="1"/>
      <c r="AG415" s="8">
        <f t="shared" si="159"/>
        <v>0</v>
      </c>
      <c r="AH415" s="8">
        <f t="shared" si="160"/>
        <v>0</v>
      </c>
      <c r="AI415" s="358">
        <f t="shared" si="161"/>
        <v>4200</v>
      </c>
    </row>
    <row r="416" spans="1:35" x14ac:dyDescent="0.35">
      <c r="A416" s="356">
        <f t="shared" si="162"/>
        <v>414</v>
      </c>
      <c r="B416" s="325"/>
      <c r="C416" s="325"/>
      <c r="D416" s="325"/>
      <c r="E416" s="72" t="str">
        <f t="shared" si="157"/>
        <v/>
      </c>
      <c r="F416" s="71" t="e">
        <f t="shared" si="156"/>
        <v>#N/A</v>
      </c>
      <c r="G416" s="325"/>
      <c r="H416" s="325"/>
      <c r="I416" s="325"/>
      <c r="J416" s="325"/>
      <c r="K416" s="326"/>
      <c r="L416" s="1"/>
      <c r="M416" s="1"/>
      <c r="N416" s="120"/>
      <c r="O416" s="120"/>
      <c r="P416" s="120"/>
      <c r="Q416" s="308"/>
      <c r="R416" s="120"/>
      <c r="S416" s="120"/>
      <c r="T416" s="120"/>
      <c r="U416" s="120"/>
      <c r="V416" s="120"/>
      <c r="W416" s="120"/>
      <c r="X416" s="120"/>
      <c r="Y416" s="359"/>
      <c r="Z416" s="2">
        <f>MAX(Planif[[#This Row],[Janv planifié]:[Decembre planifié]])</f>
        <v>0</v>
      </c>
      <c r="AA416" s="364"/>
      <c r="AB416" s="189" t="e">
        <f t="shared" si="158"/>
        <v>#N/A</v>
      </c>
      <c r="AC416" s="1" t="str">
        <f t="shared" si="153"/>
        <v/>
      </c>
      <c r="AD416" s="45" t="e">
        <f t="shared" si="154"/>
        <v>#N/A</v>
      </c>
      <c r="AE416" s="1" t="e">
        <f t="shared" si="155"/>
        <v>#N/A</v>
      </c>
      <c r="AF416" s="1"/>
      <c r="AG416" s="8">
        <f t="shared" si="159"/>
        <v>0</v>
      </c>
      <c r="AH416" s="8">
        <f t="shared" si="160"/>
        <v>0</v>
      </c>
      <c r="AI416" s="358">
        <f t="shared" si="161"/>
        <v>4200</v>
      </c>
    </row>
    <row r="417" spans="1:35" x14ac:dyDescent="0.35">
      <c r="A417" s="356">
        <f t="shared" si="162"/>
        <v>415</v>
      </c>
      <c r="B417" s="325"/>
      <c r="C417" s="325"/>
      <c r="D417" s="325"/>
      <c r="E417" s="72" t="str">
        <f t="shared" si="157"/>
        <v/>
      </c>
      <c r="F417" s="71" t="e">
        <f t="shared" si="156"/>
        <v>#N/A</v>
      </c>
      <c r="G417" s="325"/>
      <c r="H417" s="325"/>
      <c r="I417" s="325"/>
      <c r="J417" s="325"/>
      <c r="K417" s="326"/>
      <c r="L417" s="1"/>
      <c r="M417" s="1"/>
      <c r="N417" s="120"/>
      <c r="O417" s="120"/>
      <c r="P417" s="120"/>
      <c r="Q417" s="308"/>
      <c r="R417" s="120"/>
      <c r="S417" s="120"/>
      <c r="T417" s="120"/>
      <c r="U417" s="120"/>
      <c r="V417" s="120"/>
      <c r="W417" s="120"/>
      <c r="X417" s="120"/>
      <c r="Y417" s="359"/>
      <c r="Z417" s="2">
        <f>MAX(Planif[[#This Row],[Janv planifié]:[Decembre planifié]])</f>
        <v>0</v>
      </c>
      <c r="AA417" s="364"/>
      <c r="AB417" s="189" t="e">
        <f t="shared" si="158"/>
        <v>#N/A</v>
      </c>
      <c r="AC417" s="1" t="str">
        <f t="shared" si="153"/>
        <v/>
      </c>
      <c r="AD417" s="45" t="e">
        <f t="shared" si="154"/>
        <v>#N/A</v>
      </c>
      <c r="AE417" s="1" t="e">
        <f t="shared" si="155"/>
        <v>#N/A</v>
      </c>
      <c r="AF417" s="1"/>
      <c r="AG417" s="8">
        <f t="shared" si="159"/>
        <v>0</v>
      </c>
      <c r="AH417" s="8">
        <f t="shared" si="160"/>
        <v>0</v>
      </c>
      <c r="AI417" s="358">
        <f t="shared" si="161"/>
        <v>4200</v>
      </c>
    </row>
    <row r="418" spans="1:35" x14ac:dyDescent="0.35">
      <c r="A418" s="356">
        <f t="shared" si="162"/>
        <v>416</v>
      </c>
      <c r="B418" s="325"/>
      <c r="C418" s="325"/>
      <c r="D418" s="325"/>
      <c r="E418" s="72" t="str">
        <f t="shared" si="157"/>
        <v/>
      </c>
      <c r="F418" s="71" t="e">
        <f t="shared" si="156"/>
        <v>#N/A</v>
      </c>
      <c r="G418" s="325"/>
      <c r="H418" s="325"/>
      <c r="I418" s="325"/>
      <c r="J418" s="325"/>
      <c r="K418" s="326"/>
      <c r="L418" s="1"/>
      <c r="M418" s="1"/>
      <c r="N418" s="120"/>
      <c r="O418" s="120"/>
      <c r="P418" s="120"/>
      <c r="Q418" s="308"/>
      <c r="R418" s="120"/>
      <c r="S418" s="120"/>
      <c r="T418" s="120"/>
      <c r="U418" s="120"/>
      <c r="V418" s="120"/>
      <c r="W418" s="120"/>
      <c r="X418" s="120"/>
      <c r="Y418" s="359"/>
      <c r="Z418" s="2">
        <f>MAX(Planif[[#This Row],[Janv planifié]:[Decembre planifié]])</f>
        <v>0</v>
      </c>
      <c r="AA418" s="364"/>
      <c r="AB418" s="189" t="e">
        <f t="shared" si="158"/>
        <v>#N/A</v>
      </c>
      <c r="AC418" s="1" t="str">
        <f t="shared" si="153"/>
        <v/>
      </c>
      <c r="AD418" s="45" t="e">
        <f t="shared" si="154"/>
        <v>#N/A</v>
      </c>
      <c r="AE418" s="1" t="e">
        <f t="shared" si="155"/>
        <v>#N/A</v>
      </c>
      <c r="AF418" s="1"/>
      <c r="AG418" s="8">
        <f t="shared" si="159"/>
        <v>0</v>
      </c>
      <c r="AH418" s="8">
        <f t="shared" si="160"/>
        <v>0</v>
      </c>
      <c r="AI418" s="358">
        <f t="shared" si="161"/>
        <v>4200</v>
      </c>
    </row>
    <row r="419" spans="1:35" x14ac:dyDescent="0.35">
      <c r="A419" s="356">
        <f t="shared" si="162"/>
        <v>417</v>
      </c>
      <c r="B419" s="325"/>
      <c r="C419" s="325"/>
      <c r="D419" s="325"/>
      <c r="E419" s="72" t="str">
        <f t="shared" si="157"/>
        <v/>
      </c>
      <c r="F419" s="71" t="e">
        <f t="shared" si="156"/>
        <v>#N/A</v>
      </c>
      <c r="G419" s="325"/>
      <c r="H419" s="325"/>
      <c r="I419" s="325"/>
      <c r="J419" s="325"/>
      <c r="K419" s="326"/>
      <c r="L419" s="1"/>
      <c r="M419" s="1"/>
      <c r="N419" s="120"/>
      <c r="O419" s="120"/>
      <c r="P419" s="120"/>
      <c r="Q419" s="308"/>
      <c r="R419" s="120"/>
      <c r="S419" s="120"/>
      <c r="T419" s="120"/>
      <c r="U419" s="120"/>
      <c r="V419" s="120"/>
      <c r="W419" s="120"/>
      <c r="X419" s="120"/>
      <c r="Y419" s="359"/>
      <c r="Z419" s="2">
        <f>MAX(Planif[[#This Row],[Janv planifié]:[Decembre planifié]])</f>
        <v>0</v>
      </c>
      <c r="AA419" s="364"/>
      <c r="AB419" s="189" t="e">
        <f t="shared" si="158"/>
        <v>#N/A</v>
      </c>
      <c r="AC419" s="1" t="str">
        <f t="shared" si="153"/>
        <v/>
      </c>
      <c r="AD419" s="45" t="e">
        <f t="shared" si="154"/>
        <v>#N/A</v>
      </c>
      <c r="AE419" s="1" t="e">
        <f t="shared" si="155"/>
        <v>#N/A</v>
      </c>
      <c r="AF419" s="1"/>
      <c r="AG419" s="8">
        <f t="shared" si="159"/>
        <v>0</v>
      </c>
      <c r="AH419" s="8">
        <f t="shared" si="160"/>
        <v>0</v>
      </c>
      <c r="AI419" s="358">
        <f t="shared" si="161"/>
        <v>4200</v>
      </c>
    </row>
    <row r="420" spans="1:35" x14ac:dyDescent="0.35">
      <c r="A420" s="356">
        <f t="shared" si="162"/>
        <v>418</v>
      </c>
      <c r="B420" s="325"/>
      <c r="C420" s="325"/>
      <c r="D420" s="325"/>
      <c r="E420" s="72" t="str">
        <f t="shared" si="157"/>
        <v/>
      </c>
      <c r="F420" s="71" t="e">
        <f t="shared" si="156"/>
        <v>#N/A</v>
      </c>
      <c r="G420" s="325"/>
      <c r="H420" s="325"/>
      <c r="I420" s="325"/>
      <c r="J420" s="325"/>
      <c r="K420" s="326"/>
      <c r="L420" s="1"/>
      <c r="M420" s="1"/>
      <c r="N420" s="120"/>
      <c r="O420" s="120"/>
      <c r="P420" s="120"/>
      <c r="Q420" s="308"/>
      <c r="R420" s="120"/>
      <c r="S420" s="120"/>
      <c r="T420" s="120"/>
      <c r="U420" s="120"/>
      <c r="V420" s="120"/>
      <c r="W420" s="120"/>
      <c r="X420" s="120"/>
      <c r="Y420" s="359"/>
      <c r="Z420" s="2">
        <f>MAX(Planif[[#This Row],[Janv planifié]:[Decembre planifié]])</f>
        <v>0</v>
      </c>
      <c r="AA420" s="364"/>
      <c r="AB420" s="189" t="e">
        <f t="shared" si="158"/>
        <v>#N/A</v>
      </c>
      <c r="AC420" s="1" t="str">
        <f t="shared" si="153"/>
        <v/>
      </c>
      <c r="AD420" s="45" t="e">
        <f t="shared" si="154"/>
        <v>#N/A</v>
      </c>
      <c r="AE420" s="1" t="e">
        <f t="shared" si="155"/>
        <v>#N/A</v>
      </c>
      <c r="AF420" s="1"/>
      <c r="AG420" s="8">
        <f t="shared" si="159"/>
        <v>0</v>
      </c>
      <c r="AH420" s="8">
        <f t="shared" si="160"/>
        <v>0</v>
      </c>
      <c r="AI420" s="358">
        <f t="shared" si="161"/>
        <v>4200</v>
      </c>
    </row>
    <row r="421" spans="1:35" x14ac:dyDescent="0.35">
      <c r="A421" s="356">
        <f t="shared" si="162"/>
        <v>419</v>
      </c>
      <c r="B421" s="325"/>
      <c r="C421" s="325"/>
      <c r="D421" s="325"/>
      <c r="E421" s="72" t="str">
        <f t="shared" si="157"/>
        <v/>
      </c>
      <c r="F421" s="71" t="e">
        <f t="shared" si="156"/>
        <v>#N/A</v>
      </c>
      <c r="G421" s="325"/>
      <c r="H421" s="325"/>
      <c r="I421" s="325"/>
      <c r="J421" s="325"/>
      <c r="K421" s="326"/>
      <c r="L421" s="1"/>
      <c r="M421" s="1"/>
      <c r="N421" s="120"/>
      <c r="O421" s="120"/>
      <c r="P421" s="120"/>
      <c r="Q421" s="308"/>
      <c r="R421" s="120"/>
      <c r="S421" s="120"/>
      <c r="T421" s="120"/>
      <c r="U421" s="120"/>
      <c r="V421" s="120"/>
      <c r="W421" s="120"/>
      <c r="X421" s="120"/>
      <c r="Y421" s="359"/>
      <c r="Z421" s="2">
        <f>MAX(Planif[[#This Row],[Janv planifié]:[Decembre planifié]])</f>
        <v>0</v>
      </c>
      <c r="AA421" s="364"/>
      <c r="AB421" s="189" t="e">
        <f t="shared" si="158"/>
        <v>#N/A</v>
      </c>
      <c r="AC421" s="1" t="str">
        <f t="shared" ref="AC421:AC484" si="163">B421&amp;C421&amp;D421</f>
        <v/>
      </c>
      <c r="AD421" s="45" t="e">
        <f t="shared" ref="AD421:AD484" si="164">VLOOKUP(AC421,admin_3_2,12,FALSE)</f>
        <v>#N/A</v>
      </c>
      <c r="AE421" s="1" t="e">
        <f t="shared" ref="AE421:AE484" si="165">IF(G421="FID",AD421&amp;G421&amp;AF421,IF(G421="PAM",AD421&amp;G421&amp;AF421,IF(G421="CRS",AD421&amp;G421&amp;AF421,AD421&amp;"autreong"&amp;AF421)))</f>
        <v>#N/A</v>
      </c>
      <c r="AF421" s="1"/>
      <c r="AG421" s="8">
        <f t="shared" si="159"/>
        <v>0</v>
      </c>
      <c r="AH421" s="8">
        <f t="shared" si="160"/>
        <v>0</v>
      </c>
      <c r="AI421" s="358">
        <f t="shared" si="161"/>
        <v>4200</v>
      </c>
    </row>
    <row r="422" spans="1:35" x14ac:dyDescent="0.35">
      <c r="A422" s="356">
        <f t="shared" si="162"/>
        <v>420</v>
      </c>
      <c r="B422" s="325"/>
      <c r="C422" s="325"/>
      <c r="D422" s="325"/>
      <c r="E422" s="72" t="str">
        <f t="shared" si="157"/>
        <v/>
      </c>
      <c r="F422" s="71" t="e">
        <f t="shared" si="156"/>
        <v>#N/A</v>
      </c>
      <c r="G422" s="325"/>
      <c r="H422" s="325"/>
      <c r="I422" s="325"/>
      <c r="J422" s="325"/>
      <c r="K422" s="326"/>
      <c r="L422" s="1"/>
      <c r="M422" s="1"/>
      <c r="N422" s="120"/>
      <c r="O422" s="120"/>
      <c r="P422" s="120"/>
      <c r="Q422" s="308"/>
      <c r="R422" s="120"/>
      <c r="S422" s="120"/>
      <c r="T422" s="120"/>
      <c r="U422" s="120"/>
      <c r="V422" s="120"/>
      <c r="W422" s="120"/>
      <c r="X422" s="120"/>
      <c r="Y422" s="359"/>
      <c r="Z422" s="2">
        <f>MAX(Planif[[#This Row],[Janv planifié]:[Decembre planifié]])</f>
        <v>0</v>
      </c>
      <c r="AA422" s="364"/>
      <c r="AB422" s="189" t="e">
        <f t="shared" si="158"/>
        <v>#N/A</v>
      </c>
      <c r="AC422" s="1" t="str">
        <f t="shared" si="163"/>
        <v/>
      </c>
      <c r="AD422" s="45" t="e">
        <f t="shared" si="164"/>
        <v>#N/A</v>
      </c>
      <c r="AE422" s="1" t="e">
        <f t="shared" si="165"/>
        <v>#N/A</v>
      </c>
      <c r="AF422" s="1"/>
      <c r="AG422" s="8">
        <f t="shared" si="159"/>
        <v>0</v>
      </c>
      <c r="AH422" s="8">
        <f t="shared" si="160"/>
        <v>0</v>
      </c>
      <c r="AI422" s="358">
        <f t="shared" si="161"/>
        <v>4200</v>
      </c>
    </row>
    <row r="423" spans="1:35" x14ac:dyDescent="0.35">
      <c r="A423" s="356">
        <f t="shared" si="162"/>
        <v>421</v>
      </c>
      <c r="B423" s="325"/>
      <c r="C423" s="325"/>
      <c r="D423" s="325"/>
      <c r="E423" s="72" t="str">
        <f t="shared" si="157"/>
        <v/>
      </c>
      <c r="F423" s="71" t="e">
        <f t="shared" si="156"/>
        <v>#N/A</v>
      </c>
      <c r="G423" s="325"/>
      <c r="H423" s="325"/>
      <c r="I423" s="325"/>
      <c r="J423" s="325"/>
      <c r="K423" s="326"/>
      <c r="L423" s="1"/>
      <c r="M423" s="1"/>
      <c r="N423" s="120"/>
      <c r="O423" s="120"/>
      <c r="P423" s="120"/>
      <c r="Q423" s="308"/>
      <c r="R423" s="120"/>
      <c r="S423" s="120"/>
      <c r="T423" s="120"/>
      <c r="U423" s="120"/>
      <c r="V423" s="120"/>
      <c r="W423" s="120"/>
      <c r="X423" s="120"/>
      <c r="Y423" s="359"/>
      <c r="Z423" s="2">
        <f>MAX(Planif[[#This Row],[Janv planifié]:[Decembre planifié]])</f>
        <v>0</v>
      </c>
      <c r="AA423" s="364"/>
      <c r="AB423" s="189" t="e">
        <f t="shared" si="158"/>
        <v>#N/A</v>
      </c>
      <c r="AC423" s="1" t="str">
        <f t="shared" si="163"/>
        <v/>
      </c>
      <c r="AD423" s="45" t="e">
        <f t="shared" si="164"/>
        <v>#N/A</v>
      </c>
      <c r="AE423" s="1" t="e">
        <f t="shared" si="165"/>
        <v>#N/A</v>
      </c>
      <c r="AF423" s="1"/>
      <c r="AG423" s="8">
        <f t="shared" si="159"/>
        <v>0</v>
      </c>
      <c r="AH423" s="8">
        <f t="shared" si="160"/>
        <v>0</v>
      </c>
      <c r="AI423" s="358">
        <f t="shared" si="161"/>
        <v>4200</v>
      </c>
    </row>
    <row r="424" spans="1:35" x14ac:dyDescent="0.35">
      <c r="A424" s="356">
        <f t="shared" si="162"/>
        <v>422</v>
      </c>
      <c r="B424" s="325"/>
      <c r="C424" s="325"/>
      <c r="D424" s="325"/>
      <c r="E424" s="72" t="str">
        <f t="shared" si="157"/>
        <v/>
      </c>
      <c r="F424" s="71" t="e">
        <f t="shared" si="156"/>
        <v>#N/A</v>
      </c>
      <c r="G424" s="325"/>
      <c r="H424" s="325"/>
      <c r="I424" s="325"/>
      <c r="J424" s="325"/>
      <c r="K424" s="326"/>
      <c r="L424" s="1"/>
      <c r="M424" s="1"/>
      <c r="N424" s="120"/>
      <c r="O424" s="120"/>
      <c r="P424" s="120"/>
      <c r="Q424" s="308"/>
      <c r="R424" s="120"/>
      <c r="S424" s="120"/>
      <c r="T424" s="120"/>
      <c r="U424" s="120"/>
      <c r="V424" s="120"/>
      <c r="W424" s="120"/>
      <c r="X424" s="120"/>
      <c r="Y424" s="359"/>
      <c r="Z424" s="2">
        <f>MAX(Planif[[#This Row],[Janv planifié]:[Decembre planifié]])</f>
        <v>0</v>
      </c>
      <c r="AA424" s="364"/>
      <c r="AB424" s="189" t="e">
        <f t="shared" si="158"/>
        <v>#N/A</v>
      </c>
      <c r="AC424" s="1" t="str">
        <f t="shared" si="163"/>
        <v/>
      </c>
      <c r="AD424" s="45" t="e">
        <f t="shared" si="164"/>
        <v>#N/A</v>
      </c>
      <c r="AE424" s="1" t="e">
        <f t="shared" si="165"/>
        <v>#N/A</v>
      </c>
      <c r="AF424" s="1"/>
      <c r="AG424" s="8">
        <f t="shared" si="159"/>
        <v>0</v>
      </c>
      <c r="AH424" s="8">
        <f t="shared" si="160"/>
        <v>0</v>
      </c>
      <c r="AI424" s="358">
        <f t="shared" si="161"/>
        <v>4200</v>
      </c>
    </row>
    <row r="425" spans="1:35" x14ac:dyDescent="0.35">
      <c r="A425" s="356">
        <f t="shared" si="162"/>
        <v>423</v>
      </c>
      <c r="B425" s="325"/>
      <c r="C425" s="325"/>
      <c r="D425" s="325"/>
      <c r="E425" s="72" t="str">
        <f t="shared" si="157"/>
        <v/>
      </c>
      <c r="F425" s="71" t="e">
        <f t="shared" si="156"/>
        <v>#N/A</v>
      </c>
      <c r="G425" s="325"/>
      <c r="H425" s="325"/>
      <c r="I425" s="325"/>
      <c r="J425" s="325"/>
      <c r="K425" s="326"/>
      <c r="L425" s="1"/>
      <c r="M425" s="1"/>
      <c r="N425" s="120"/>
      <c r="O425" s="120"/>
      <c r="P425" s="120"/>
      <c r="Q425" s="308"/>
      <c r="R425" s="120"/>
      <c r="S425" s="120"/>
      <c r="T425" s="120"/>
      <c r="U425" s="120"/>
      <c r="V425" s="120"/>
      <c r="W425" s="120"/>
      <c r="X425" s="120"/>
      <c r="Y425" s="359"/>
      <c r="Z425" s="2">
        <f>MAX(Planif[[#This Row],[Janv planifié]:[Decembre planifié]])</f>
        <v>0</v>
      </c>
      <c r="AA425" s="364"/>
      <c r="AB425" s="189" t="e">
        <f t="shared" si="158"/>
        <v>#N/A</v>
      </c>
      <c r="AC425" s="1" t="str">
        <f t="shared" si="163"/>
        <v/>
      </c>
      <c r="AD425" s="45" t="e">
        <f t="shared" si="164"/>
        <v>#N/A</v>
      </c>
      <c r="AE425" s="1" t="e">
        <f t="shared" si="165"/>
        <v>#N/A</v>
      </c>
      <c r="AF425" s="1"/>
      <c r="AG425" s="8">
        <f t="shared" si="159"/>
        <v>0</v>
      </c>
      <c r="AH425" s="8">
        <f t="shared" si="160"/>
        <v>0</v>
      </c>
      <c r="AI425" s="358">
        <f t="shared" si="161"/>
        <v>4200</v>
      </c>
    </row>
    <row r="426" spans="1:35" x14ac:dyDescent="0.35">
      <c r="A426" s="356">
        <f t="shared" si="162"/>
        <v>424</v>
      </c>
      <c r="B426" s="325"/>
      <c r="C426" s="325"/>
      <c r="D426" s="325"/>
      <c r="E426" s="72" t="str">
        <f t="shared" si="157"/>
        <v/>
      </c>
      <c r="F426" s="71" t="e">
        <f t="shared" si="156"/>
        <v>#N/A</v>
      </c>
      <c r="G426" s="325"/>
      <c r="H426" s="325"/>
      <c r="I426" s="325"/>
      <c r="J426" s="325"/>
      <c r="K426" s="326"/>
      <c r="L426" s="1"/>
      <c r="M426" s="1"/>
      <c r="N426" s="120"/>
      <c r="O426" s="120"/>
      <c r="P426" s="120"/>
      <c r="Q426" s="308"/>
      <c r="R426" s="120"/>
      <c r="S426" s="120"/>
      <c r="T426" s="120"/>
      <c r="U426" s="120"/>
      <c r="V426" s="120"/>
      <c r="W426" s="120"/>
      <c r="X426" s="120"/>
      <c r="Y426" s="359"/>
      <c r="Z426" s="2">
        <f>MAX(Planif[[#This Row],[Janv planifié]:[Decembre planifié]])</f>
        <v>0</v>
      </c>
      <c r="AA426" s="364"/>
      <c r="AB426" s="189" t="e">
        <f t="shared" si="158"/>
        <v>#N/A</v>
      </c>
      <c r="AC426" s="1" t="str">
        <f t="shared" si="163"/>
        <v/>
      </c>
      <c r="AD426" s="45" t="e">
        <f t="shared" si="164"/>
        <v>#N/A</v>
      </c>
      <c r="AE426" s="1" t="e">
        <f t="shared" si="165"/>
        <v>#N/A</v>
      </c>
      <c r="AF426" s="1"/>
      <c r="AG426" s="8">
        <f t="shared" si="159"/>
        <v>0</v>
      </c>
      <c r="AH426" s="8">
        <f t="shared" si="160"/>
        <v>0</v>
      </c>
      <c r="AI426" s="358">
        <f t="shared" si="161"/>
        <v>4200</v>
      </c>
    </row>
    <row r="427" spans="1:35" x14ac:dyDescent="0.35">
      <c r="A427" s="356">
        <f t="shared" si="162"/>
        <v>425</v>
      </c>
      <c r="B427" s="325"/>
      <c r="C427" s="325"/>
      <c r="D427" s="325"/>
      <c r="E427" s="72" t="str">
        <f t="shared" si="157"/>
        <v/>
      </c>
      <c r="F427" s="71" t="e">
        <f t="shared" si="156"/>
        <v>#N/A</v>
      </c>
      <c r="G427" s="325"/>
      <c r="H427" s="325"/>
      <c r="I427" s="325"/>
      <c r="J427" s="325"/>
      <c r="K427" s="326"/>
      <c r="L427" s="1"/>
      <c r="M427" s="1"/>
      <c r="N427" s="120"/>
      <c r="O427" s="120"/>
      <c r="P427" s="120"/>
      <c r="Q427" s="308"/>
      <c r="R427" s="120"/>
      <c r="S427" s="120"/>
      <c r="T427" s="120"/>
      <c r="U427" s="120"/>
      <c r="V427" s="120"/>
      <c r="W427" s="120"/>
      <c r="X427" s="120"/>
      <c r="Y427" s="359"/>
      <c r="Z427" s="2">
        <f>MAX(Planif[[#This Row],[Janv planifié]:[Decembre planifié]])</f>
        <v>0</v>
      </c>
      <c r="AA427" s="364"/>
      <c r="AB427" s="189" t="e">
        <f t="shared" si="158"/>
        <v>#N/A</v>
      </c>
      <c r="AC427" s="1" t="str">
        <f t="shared" si="163"/>
        <v/>
      </c>
      <c r="AD427" s="45" t="e">
        <f t="shared" si="164"/>
        <v>#N/A</v>
      </c>
      <c r="AE427" s="1" t="e">
        <f t="shared" si="165"/>
        <v>#N/A</v>
      </c>
      <c r="AF427" s="1"/>
      <c r="AG427" s="8">
        <f t="shared" si="159"/>
        <v>0</v>
      </c>
      <c r="AH427" s="8">
        <f t="shared" si="160"/>
        <v>0</v>
      </c>
      <c r="AI427" s="358">
        <f t="shared" si="161"/>
        <v>4200</v>
      </c>
    </row>
    <row r="428" spans="1:35" x14ac:dyDescent="0.35">
      <c r="A428" s="356">
        <f t="shared" si="162"/>
        <v>426</v>
      </c>
      <c r="B428" s="325"/>
      <c r="C428" s="325"/>
      <c r="D428" s="325"/>
      <c r="E428" s="72" t="str">
        <f t="shared" si="157"/>
        <v/>
      </c>
      <c r="F428" s="71" t="e">
        <f t="shared" si="156"/>
        <v>#N/A</v>
      </c>
      <c r="G428" s="325"/>
      <c r="H428" s="325"/>
      <c r="I428" s="325"/>
      <c r="J428" s="325"/>
      <c r="K428" s="326"/>
      <c r="L428" s="1"/>
      <c r="M428" s="1"/>
      <c r="N428" s="120"/>
      <c r="O428" s="120"/>
      <c r="P428" s="120"/>
      <c r="Q428" s="308"/>
      <c r="R428" s="120"/>
      <c r="S428" s="120"/>
      <c r="T428" s="120"/>
      <c r="U428" s="120"/>
      <c r="V428" s="120"/>
      <c r="W428" s="120"/>
      <c r="X428" s="120"/>
      <c r="Y428" s="359"/>
      <c r="Z428" s="2">
        <f>MAX(Planif[[#This Row],[Janv planifié]:[Decembre planifié]])</f>
        <v>0</v>
      </c>
      <c r="AA428" s="364"/>
      <c r="AB428" s="189" t="e">
        <f t="shared" si="158"/>
        <v>#N/A</v>
      </c>
      <c r="AC428" s="1" t="str">
        <f t="shared" si="163"/>
        <v/>
      </c>
      <c r="AD428" s="45" t="e">
        <f t="shared" si="164"/>
        <v>#N/A</v>
      </c>
      <c r="AE428" s="1" t="e">
        <f t="shared" si="165"/>
        <v>#N/A</v>
      </c>
      <c r="AF428" s="1"/>
      <c r="AG428" s="8">
        <f t="shared" si="159"/>
        <v>0</v>
      </c>
      <c r="AH428" s="8">
        <f t="shared" si="160"/>
        <v>0</v>
      </c>
      <c r="AI428" s="358">
        <f t="shared" si="161"/>
        <v>4200</v>
      </c>
    </row>
    <row r="429" spans="1:35" x14ac:dyDescent="0.35">
      <c r="A429" s="356">
        <f t="shared" si="162"/>
        <v>427</v>
      </c>
      <c r="B429" s="325"/>
      <c r="C429" s="325"/>
      <c r="D429" s="325"/>
      <c r="E429" s="72" t="str">
        <f t="shared" si="157"/>
        <v/>
      </c>
      <c r="F429" s="71" t="e">
        <f t="shared" si="156"/>
        <v>#N/A</v>
      </c>
      <c r="G429" s="325"/>
      <c r="H429" s="325"/>
      <c r="I429" s="325"/>
      <c r="J429" s="325"/>
      <c r="K429" s="326"/>
      <c r="L429" s="1"/>
      <c r="M429" s="1"/>
      <c r="N429" s="120"/>
      <c r="O429" s="120"/>
      <c r="P429" s="120"/>
      <c r="Q429" s="308"/>
      <c r="R429" s="120"/>
      <c r="S429" s="120"/>
      <c r="T429" s="120"/>
      <c r="U429" s="120"/>
      <c r="V429" s="120"/>
      <c r="W429" s="120"/>
      <c r="X429" s="120"/>
      <c r="Y429" s="359"/>
      <c r="Z429" s="2">
        <f>MAX(Planif[[#This Row],[Janv planifié]:[Decembre planifié]])</f>
        <v>0</v>
      </c>
      <c r="AA429" s="364"/>
      <c r="AB429" s="189" t="e">
        <f t="shared" si="158"/>
        <v>#N/A</v>
      </c>
      <c r="AC429" s="1" t="str">
        <f t="shared" si="163"/>
        <v/>
      </c>
      <c r="AD429" s="45" t="e">
        <f t="shared" si="164"/>
        <v>#N/A</v>
      </c>
      <c r="AE429" s="1" t="e">
        <f t="shared" si="165"/>
        <v>#N/A</v>
      </c>
      <c r="AF429" s="1"/>
      <c r="AG429" s="8">
        <f t="shared" si="159"/>
        <v>0</v>
      </c>
      <c r="AH429" s="8">
        <f t="shared" si="160"/>
        <v>0</v>
      </c>
      <c r="AI429" s="358">
        <f t="shared" si="161"/>
        <v>4200</v>
      </c>
    </row>
    <row r="430" spans="1:35" x14ac:dyDescent="0.35">
      <c r="A430" s="356">
        <f t="shared" si="162"/>
        <v>428</v>
      </c>
      <c r="B430" s="325"/>
      <c r="C430" s="325"/>
      <c r="D430" s="325"/>
      <c r="E430" s="72" t="str">
        <f t="shared" si="157"/>
        <v/>
      </c>
      <c r="F430" s="71" t="e">
        <f t="shared" si="156"/>
        <v>#N/A</v>
      </c>
      <c r="G430" s="325"/>
      <c r="H430" s="325"/>
      <c r="I430" s="325"/>
      <c r="J430" s="325"/>
      <c r="K430" s="326"/>
      <c r="L430" s="1"/>
      <c r="M430" s="1"/>
      <c r="N430" s="120"/>
      <c r="O430" s="120"/>
      <c r="P430" s="120"/>
      <c r="Q430" s="308"/>
      <c r="R430" s="120"/>
      <c r="S430" s="120"/>
      <c r="T430" s="120"/>
      <c r="U430" s="120"/>
      <c r="V430" s="120"/>
      <c r="W430" s="120"/>
      <c r="X430" s="120"/>
      <c r="Y430" s="359"/>
      <c r="Z430" s="2">
        <f>MAX(Planif[[#This Row],[Janv planifié]:[Decembre planifié]])</f>
        <v>0</v>
      </c>
      <c r="AA430" s="364"/>
      <c r="AB430" s="189" t="e">
        <f t="shared" si="158"/>
        <v>#N/A</v>
      </c>
      <c r="AC430" s="1" t="str">
        <f t="shared" si="163"/>
        <v/>
      </c>
      <c r="AD430" s="45" t="e">
        <f t="shared" si="164"/>
        <v>#N/A</v>
      </c>
      <c r="AE430" s="1" t="e">
        <f t="shared" si="165"/>
        <v>#N/A</v>
      </c>
      <c r="AF430" s="1"/>
      <c r="AG430" s="8">
        <f t="shared" si="159"/>
        <v>0</v>
      </c>
      <c r="AH430" s="8">
        <f t="shared" si="160"/>
        <v>0</v>
      </c>
      <c r="AI430" s="358">
        <f t="shared" si="161"/>
        <v>4200</v>
      </c>
    </row>
    <row r="431" spans="1:35" x14ac:dyDescent="0.35">
      <c r="A431" s="356">
        <f t="shared" si="162"/>
        <v>429</v>
      </c>
      <c r="B431" s="325"/>
      <c r="C431" s="325"/>
      <c r="D431" s="325"/>
      <c r="E431" s="72" t="str">
        <f t="shared" si="157"/>
        <v/>
      </c>
      <c r="F431" s="71" t="e">
        <f t="shared" si="156"/>
        <v>#N/A</v>
      </c>
      <c r="G431" s="325"/>
      <c r="H431" s="325"/>
      <c r="I431" s="325"/>
      <c r="J431" s="325"/>
      <c r="K431" s="326"/>
      <c r="L431" s="1"/>
      <c r="M431" s="1"/>
      <c r="N431" s="120"/>
      <c r="O431" s="120"/>
      <c r="P431" s="120"/>
      <c r="Q431" s="308"/>
      <c r="R431" s="120"/>
      <c r="S431" s="120"/>
      <c r="T431" s="120"/>
      <c r="U431" s="120"/>
      <c r="V431" s="120"/>
      <c r="W431" s="120"/>
      <c r="X431" s="120"/>
      <c r="Y431" s="359"/>
      <c r="Z431" s="2">
        <f>MAX(Planif[[#This Row],[Janv planifié]:[Decembre planifié]])</f>
        <v>0</v>
      </c>
      <c r="AA431" s="364"/>
      <c r="AB431" s="189" t="e">
        <f t="shared" si="158"/>
        <v>#N/A</v>
      </c>
      <c r="AC431" s="1" t="str">
        <f t="shared" si="163"/>
        <v/>
      </c>
      <c r="AD431" s="45" t="e">
        <f t="shared" si="164"/>
        <v>#N/A</v>
      </c>
      <c r="AE431" s="1" t="e">
        <f t="shared" si="165"/>
        <v>#N/A</v>
      </c>
      <c r="AF431" s="1"/>
      <c r="AG431" s="8">
        <f t="shared" si="159"/>
        <v>0</v>
      </c>
      <c r="AH431" s="8">
        <f t="shared" si="160"/>
        <v>0</v>
      </c>
      <c r="AI431" s="358">
        <f t="shared" si="161"/>
        <v>4200</v>
      </c>
    </row>
    <row r="432" spans="1:35" x14ac:dyDescent="0.35">
      <c r="A432" s="356">
        <f t="shared" si="162"/>
        <v>430</v>
      </c>
      <c r="B432" s="325"/>
      <c r="C432" s="325"/>
      <c r="D432" s="325"/>
      <c r="E432" s="72" t="str">
        <f t="shared" si="157"/>
        <v/>
      </c>
      <c r="F432" s="71" t="e">
        <f t="shared" si="156"/>
        <v>#N/A</v>
      </c>
      <c r="G432" s="325"/>
      <c r="H432" s="325"/>
      <c r="I432" s="325"/>
      <c r="J432" s="325"/>
      <c r="K432" s="326"/>
      <c r="L432" s="1"/>
      <c r="M432" s="1"/>
      <c r="N432" s="120"/>
      <c r="O432" s="120"/>
      <c r="P432" s="120"/>
      <c r="Q432" s="308"/>
      <c r="R432" s="120"/>
      <c r="S432" s="120"/>
      <c r="T432" s="120"/>
      <c r="U432" s="120"/>
      <c r="V432" s="120"/>
      <c r="W432" s="120"/>
      <c r="X432" s="120"/>
      <c r="Y432" s="359"/>
      <c r="Z432" s="2">
        <f>MAX(Planif[[#This Row],[Janv planifié]:[Decembre planifié]])</f>
        <v>0</v>
      </c>
      <c r="AA432" s="364"/>
      <c r="AB432" s="189" t="e">
        <f t="shared" si="158"/>
        <v>#N/A</v>
      </c>
      <c r="AC432" s="1" t="str">
        <f t="shared" si="163"/>
        <v/>
      </c>
      <c r="AD432" s="45" t="e">
        <f t="shared" si="164"/>
        <v>#N/A</v>
      </c>
      <c r="AE432" s="1" t="e">
        <f t="shared" si="165"/>
        <v>#N/A</v>
      </c>
      <c r="AF432" s="1"/>
      <c r="AG432" s="8">
        <f t="shared" si="159"/>
        <v>0</v>
      </c>
      <c r="AH432" s="8">
        <f t="shared" si="160"/>
        <v>0</v>
      </c>
      <c r="AI432" s="358">
        <f t="shared" si="161"/>
        <v>4200</v>
      </c>
    </row>
    <row r="433" spans="1:35" x14ac:dyDescent="0.35">
      <c r="A433" s="356">
        <f t="shared" si="162"/>
        <v>431</v>
      </c>
      <c r="B433" s="325"/>
      <c r="C433" s="325"/>
      <c r="D433" s="325"/>
      <c r="E433" s="72" t="str">
        <f t="shared" si="157"/>
        <v/>
      </c>
      <c r="F433" s="71" t="e">
        <f t="shared" si="156"/>
        <v>#N/A</v>
      </c>
      <c r="G433" s="325"/>
      <c r="H433" s="325"/>
      <c r="I433" s="325"/>
      <c r="J433" s="325"/>
      <c r="K433" s="326"/>
      <c r="L433" s="1"/>
      <c r="M433" s="1"/>
      <c r="N433" s="120"/>
      <c r="O433" s="120"/>
      <c r="P433" s="120"/>
      <c r="Q433" s="308"/>
      <c r="R433" s="120"/>
      <c r="S433" s="120"/>
      <c r="T433" s="120"/>
      <c r="U433" s="120"/>
      <c r="V433" s="120"/>
      <c r="W433" s="120"/>
      <c r="X433" s="120"/>
      <c r="Y433" s="359"/>
      <c r="Z433" s="2">
        <f>MAX(Planif[[#This Row],[Janv planifié]:[Decembre planifié]])</f>
        <v>0</v>
      </c>
      <c r="AA433" s="364"/>
      <c r="AB433" s="189" t="e">
        <f t="shared" si="158"/>
        <v>#N/A</v>
      </c>
      <c r="AC433" s="1" t="str">
        <f t="shared" si="163"/>
        <v/>
      </c>
      <c r="AD433" s="45" t="e">
        <f t="shared" si="164"/>
        <v>#N/A</v>
      </c>
      <c r="AE433" s="1" t="e">
        <f t="shared" si="165"/>
        <v>#N/A</v>
      </c>
      <c r="AF433" s="1"/>
      <c r="AG433" s="8">
        <f t="shared" si="159"/>
        <v>0</v>
      </c>
      <c r="AH433" s="8">
        <f t="shared" si="160"/>
        <v>0</v>
      </c>
      <c r="AI433" s="358">
        <f t="shared" si="161"/>
        <v>4200</v>
      </c>
    </row>
    <row r="434" spans="1:35" x14ac:dyDescent="0.35">
      <c r="A434" s="356">
        <f t="shared" si="162"/>
        <v>432</v>
      </c>
      <c r="B434" s="325"/>
      <c r="C434" s="325"/>
      <c r="D434" s="325"/>
      <c r="E434" s="72" t="str">
        <f t="shared" si="157"/>
        <v/>
      </c>
      <c r="F434" s="71" t="e">
        <f t="shared" si="156"/>
        <v>#N/A</v>
      </c>
      <c r="G434" s="325"/>
      <c r="H434" s="325"/>
      <c r="I434" s="325"/>
      <c r="J434" s="325"/>
      <c r="K434" s="326"/>
      <c r="L434" s="1"/>
      <c r="M434" s="1"/>
      <c r="N434" s="120"/>
      <c r="O434" s="120"/>
      <c r="P434" s="120"/>
      <c r="Q434" s="308"/>
      <c r="R434" s="120"/>
      <c r="S434" s="120"/>
      <c r="T434" s="120"/>
      <c r="U434" s="120"/>
      <c r="V434" s="120"/>
      <c r="W434" s="120"/>
      <c r="X434" s="120"/>
      <c r="Y434" s="359"/>
      <c r="Z434" s="2">
        <f>MAX(Planif[[#This Row],[Janv planifié]:[Decembre planifié]])</f>
        <v>0</v>
      </c>
      <c r="AA434" s="364"/>
      <c r="AB434" s="189" t="e">
        <f t="shared" si="158"/>
        <v>#N/A</v>
      </c>
      <c r="AC434" s="1" t="str">
        <f t="shared" si="163"/>
        <v/>
      </c>
      <c r="AD434" s="45" t="e">
        <f t="shared" si="164"/>
        <v>#N/A</v>
      </c>
      <c r="AE434" s="1" t="e">
        <f t="shared" si="165"/>
        <v>#N/A</v>
      </c>
      <c r="AF434" s="1"/>
      <c r="AG434" s="8">
        <f t="shared" si="159"/>
        <v>0</v>
      </c>
      <c r="AH434" s="8">
        <f t="shared" si="160"/>
        <v>0</v>
      </c>
      <c r="AI434" s="358">
        <f t="shared" si="161"/>
        <v>4200</v>
      </c>
    </row>
    <row r="435" spans="1:35" x14ac:dyDescent="0.35">
      <c r="A435" s="356">
        <f t="shared" si="162"/>
        <v>433</v>
      </c>
      <c r="B435" s="325"/>
      <c r="C435" s="325"/>
      <c r="D435" s="325"/>
      <c r="E435" s="72" t="str">
        <f t="shared" si="157"/>
        <v/>
      </c>
      <c r="F435" s="71" t="e">
        <f t="shared" si="156"/>
        <v>#N/A</v>
      </c>
      <c r="G435" s="325"/>
      <c r="H435" s="325"/>
      <c r="I435" s="325"/>
      <c r="J435" s="325"/>
      <c r="K435" s="326"/>
      <c r="L435" s="1"/>
      <c r="M435" s="1"/>
      <c r="N435" s="120"/>
      <c r="O435" s="120"/>
      <c r="P435" s="120"/>
      <c r="Q435" s="308"/>
      <c r="R435" s="120"/>
      <c r="S435" s="120"/>
      <c r="T435" s="120"/>
      <c r="U435" s="120"/>
      <c r="V435" s="120"/>
      <c r="W435" s="120"/>
      <c r="X435" s="120"/>
      <c r="Y435" s="359"/>
      <c r="Z435" s="2">
        <f>MAX(Planif[[#This Row],[Janv planifié]:[Decembre planifié]])</f>
        <v>0</v>
      </c>
      <c r="AA435" s="364"/>
      <c r="AB435" s="189" t="e">
        <f t="shared" si="158"/>
        <v>#N/A</v>
      </c>
      <c r="AC435" s="1" t="str">
        <f t="shared" si="163"/>
        <v/>
      </c>
      <c r="AD435" s="45" t="e">
        <f t="shared" si="164"/>
        <v>#N/A</v>
      </c>
      <c r="AE435" s="1" t="e">
        <f t="shared" si="165"/>
        <v>#N/A</v>
      </c>
      <c r="AF435" s="1"/>
      <c r="AG435" s="8">
        <f t="shared" si="159"/>
        <v>0</v>
      </c>
      <c r="AH435" s="8">
        <f t="shared" si="160"/>
        <v>0</v>
      </c>
      <c r="AI435" s="358">
        <f t="shared" si="161"/>
        <v>4200</v>
      </c>
    </row>
    <row r="436" spans="1:35" x14ac:dyDescent="0.35">
      <c r="A436" s="356">
        <f t="shared" si="162"/>
        <v>434</v>
      </c>
      <c r="B436" s="325"/>
      <c r="C436" s="325"/>
      <c r="D436" s="325"/>
      <c r="E436" s="72" t="str">
        <f t="shared" si="157"/>
        <v/>
      </c>
      <c r="F436" s="71" t="e">
        <f t="shared" si="156"/>
        <v>#N/A</v>
      </c>
      <c r="G436" s="325"/>
      <c r="H436" s="325"/>
      <c r="I436" s="325"/>
      <c r="J436" s="325"/>
      <c r="K436" s="326"/>
      <c r="L436" s="1"/>
      <c r="M436" s="1"/>
      <c r="N436" s="120"/>
      <c r="O436" s="120"/>
      <c r="P436" s="120"/>
      <c r="Q436" s="308"/>
      <c r="R436" s="120"/>
      <c r="S436" s="120"/>
      <c r="T436" s="120"/>
      <c r="U436" s="120"/>
      <c r="V436" s="120"/>
      <c r="W436" s="120"/>
      <c r="X436" s="120"/>
      <c r="Y436" s="359"/>
      <c r="Z436" s="2">
        <f>MAX(Planif[[#This Row],[Janv planifié]:[Decembre planifié]])</f>
        <v>0</v>
      </c>
      <c r="AA436" s="364"/>
      <c r="AB436" s="189" t="e">
        <f t="shared" si="158"/>
        <v>#N/A</v>
      </c>
      <c r="AC436" s="1" t="str">
        <f t="shared" si="163"/>
        <v/>
      </c>
      <c r="AD436" s="45" t="e">
        <f t="shared" si="164"/>
        <v>#N/A</v>
      </c>
      <c r="AE436" s="1" t="e">
        <f t="shared" si="165"/>
        <v>#N/A</v>
      </c>
      <c r="AF436" s="1"/>
      <c r="AG436" s="8">
        <f t="shared" si="159"/>
        <v>0</v>
      </c>
      <c r="AH436" s="8">
        <f t="shared" si="160"/>
        <v>0</v>
      </c>
      <c r="AI436" s="358">
        <f t="shared" si="161"/>
        <v>4200</v>
      </c>
    </row>
    <row r="437" spans="1:35" x14ac:dyDescent="0.35">
      <c r="A437" s="356">
        <f t="shared" si="162"/>
        <v>435</v>
      </c>
      <c r="B437" s="325"/>
      <c r="C437" s="325"/>
      <c r="D437" s="325"/>
      <c r="E437" s="72" t="str">
        <f t="shared" si="157"/>
        <v/>
      </c>
      <c r="F437" s="71" t="e">
        <f t="shared" si="156"/>
        <v>#N/A</v>
      </c>
      <c r="G437" s="325"/>
      <c r="H437" s="325"/>
      <c r="I437" s="325"/>
      <c r="J437" s="325"/>
      <c r="K437" s="326"/>
      <c r="L437" s="1"/>
      <c r="M437" s="1"/>
      <c r="N437" s="120"/>
      <c r="O437" s="120"/>
      <c r="P437" s="120"/>
      <c r="Q437" s="308"/>
      <c r="R437" s="120"/>
      <c r="S437" s="120"/>
      <c r="T437" s="120"/>
      <c r="U437" s="120"/>
      <c r="V437" s="120"/>
      <c r="W437" s="120"/>
      <c r="X437" s="120"/>
      <c r="Y437" s="359"/>
      <c r="Z437" s="2">
        <f>MAX(Planif[[#This Row],[Janv planifié]:[Decembre planifié]])</f>
        <v>0</v>
      </c>
      <c r="AA437" s="364"/>
      <c r="AB437" s="189" t="e">
        <f t="shared" si="158"/>
        <v>#N/A</v>
      </c>
      <c r="AC437" s="1" t="str">
        <f t="shared" si="163"/>
        <v/>
      </c>
      <c r="AD437" s="45" t="e">
        <f t="shared" si="164"/>
        <v>#N/A</v>
      </c>
      <c r="AE437" s="1" t="e">
        <f t="shared" si="165"/>
        <v>#N/A</v>
      </c>
      <c r="AF437" s="1"/>
      <c r="AG437" s="8">
        <f t="shared" si="159"/>
        <v>0</v>
      </c>
      <c r="AH437" s="8">
        <f t="shared" si="160"/>
        <v>0</v>
      </c>
      <c r="AI437" s="358">
        <f t="shared" si="161"/>
        <v>4200</v>
      </c>
    </row>
    <row r="438" spans="1:35" x14ac:dyDescent="0.35">
      <c r="A438" s="356">
        <f t="shared" si="162"/>
        <v>436</v>
      </c>
      <c r="B438" s="325"/>
      <c r="C438" s="325"/>
      <c r="D438" s="325"/>
      <c r="E438" s="72" t="str">
        <f t="shared" si="157"/>
        <v/>
      </c>
      <c r="F438" s="71" t="e">
        <f t="shared" si="156"/>
        <v>#N/A</v>
      </c>
      <c r="G438" s="325"/>
      <c r="H438" s="325"/>
      <c r="I438" s="325"/>
      <c r="J438" s="325"/>
      <c r="K438" s="326"/>
      <c r="L438" s="1"/>
      <c r="M438" s="1"/>
      <c r="N438" s="120"/>
      <c r="O438" s="120"/>
      <c r="P438" s="120"/>
      <c r="Q438" s="308"/>
      <c r="R438" s="120"/>
      <c r="S438" s="120"/>
      <c r="T438" s="120"/>
      <c r="U438" s="120"/>
      <c r="V438" s="120"/>
      <c r="W438" s="120"/>
      <c r="X438" s="120"/>
      <c r="Y438" s="359"/>
      <c r="Z438" s="2">
        <f>MAX(Planif[[#This Row],[Janv planifié]:[Decembre planifié]])</f>
        <v>0</v>
      </c>
      <c r="AA438" s="364"/>
      <c r="AB438" s="189" t="e">
        <f t="shared" si="158"/>
        <v>#N/A</v>
      </c>
      <c r="AC438" s="1" t="str">
        <f t="shared" si="163"/>
        <v/>
      </c>
      <c r="AD438" s="45" t="e">
        <f t="shared" si="164"/>
        <v>#N/A</v>
      </c>
      <c r="AE438" s="1" t="e">
        <f t="shared" si="165"/>
        <v>#N/A</v>
      </c>
      <c r="AF438" s="1"/>
      <c r="AG438" s="8">
        <f t="shared" si="159"/>
        <v>0</v>
      </c>
      <c r="AH438" s="8">
        <f t="shared" si="160"/>
        <v>0</v>
      </c>
      <c r="AI438" s="358">
        <f t="shared" si="161"/>
        <v>4200</v>
      </c>
    </row>
    <row r="439" spans="1:35" x14ac:dyDescent="0.35">
      <c r="A439" s="356">
        <f t="shared" si="162"/>
        <v>437</v>
      </c>
      <c r="B439" s="325"/>
      <c r="C439" s="325"/>
      <c r="D439" s="325"/>
      <c r="E439" s="72" t="str">
        <f t="shared" si="157"/>
        <v/>
      </c>
      <c r="F439" s="71" t="e">
        <f t="shared" si="156"/>
        <v>#N/A</v>
      </c>
      <c r="G439" s="325"/>
      <c r="H439" s="325"/>
      <c r="I439" s="325"/>
      <c r="J439" s="325"/>
      <c r="K439" s="326"/>
      <c r="L439" s="1"/>
      <c r="M439" s="1"/>
      <c r="N439" s="120"/>
      <c r="O439" s="120"/>
      <c r="P439" s="120"/>
      <c r="Q439" s="308"/>
      <c r="R439" s="120"/>
      <c r="S439" s="120"/>
      <c r="T439" s="120"/>
      <c r="U439" s="120"/>
      <c r="V439" s="120"/>
      <c r="W439" s="120"/>
      <c r="X439" s="120"/>
      <c r="Y439" s="359"/>
      <c r="Z439" s="2">
        <f>MAX(Planif[[#This Row],[Janv planifié]:[Decembre planifié]])</f>
        <v>0</v>
      </c>
      <c r="AA439" s="364"/>
      <c r="AB439" s="189" t="e">
        <f t="shared" si="158"/>
        <v>#N/A</v>
      </c>
      <c r="AC439" s="1" t="str">
        <f t="shared" si="163"/>
        <v/>
      </c>
      <c r="AD439" s="45" t="e">
        <f t="shared" si="164"/>
        <v>#N/A</v>
      </c>
      <c r="AE439" s="1" t="e">
        <f t="shared" si="165"/>
        <v>#N/A</v>
      </c>
      <c r="AF439" s="1"/>
      <c r="AG439" s="8">
        <f t="shared" si="159"/>
        <v>0</v>
      </c>
      <c r="AH439" s="8">
        <f t="shared" si="160"/>
        <v>0</v>
      </c>
      <c r="AI439" s="358">
        <f t="shared" si="161"/>
        <v>4200</v>
      </c>
    </row>
    <row r="440" spans="1:35" x14ac:dyDescent="0.35">
      <c r="A440" s="356">
        <f t="shared" si="162"/>
        <v>438</v>
      </c>
      <c r="B440" s="325"/>
      <c r="C440" s="325"/>
      <c r="D440" s="325"/>
      <c r="E440" s="72" t="str">
        <f t="shared" si="157"/>
        <v/>
      </c>
      <c r="F440" s="71" t="e">
        <f t="shared" si="156"/>
        <v>#N/A</v>
      </c>
      <c r="G440" s="325"/>
      <c r="H440" s="325"/>
      <c r="I440" s="325"/>
      <c r="J440" s="325"/>
      <c r="K440" s="326"/>
      <c r="L440" s="1"/>
      <c r="M440" s="1"/>
      <c r="N440" s="120"/>
      <c r="O440" s="120"/>
      <c r="P440" s="120"/>
      <c r="Q440" s="308"/>
      <c r="R440" s="120"/>
      <c r="S440" s="120"/>
      <c r="T440" s="120"/>
      <c r="U440" s="120"/>
      <c r="V440" s="120"/>
      <c r="W440" s="120"/>
      <c r="X440" s="120"/>
      <c r="Y440" s="359"/>
      <c r="Z440" s="2">
        <f>MAX(Planif[[#This Row],[Janv planifié]:[Decembre planifié]])</f>
        <v>0</v>
      </c>
      <c r="AA440" s="364"/>
      <c r="AB440" s="189" t="e">
        <f t="shared" si="158"/>
        <v>#N/A</v>
      </c>
      <c r="AC440" s="1" t="str">
        <f t="shared" si="163"/>
        <v/>
      </c>
      <c r="AD440" s="45" t="e">
        <f t="shared" si="164"/>
        <v>#N/A</v>
      </c>
      <c r="AE440" s="1" t="e">
        <f t="shared" si="165"/>
        <v>#N/A</v>
      </c>
      <c r="AF440" s="1"/>
      <c r="AG440" s="8">
        <f t="shared" si="159"/>
        <v>0</v>
      </c>
      <c r="AH440" s="8">
        <f t="shared" si="160"/>
        <v>0</v>
      </c>
      <c r="AI440" s="358">
        <f t="shared" si="161"/>
        <v>4200</v>
      </c>
    </row>
    <row r="441" spans="1:35" x14ac:dyDescent="0.35">
      <c r="A441" s="356">
        <f t="shared" si="162"/>
        <v>439</v>
      </c>
      <c r="B441" s="325"/>
      <c r="C441" s="325"/>
      <c r="D441" s="325"/>
      <c r="E441" s="72" t="str">
        <f t="shared" si="157"/>
        <v/>
      </c>
      <c r="F441" s="71" t="e">
        <f t="shared" si="156"/>
        <v>#N/A</v>
      </c>
      <c r="G441" s="325"/>
      <c r="H441" s="325"/>
      <c r="I441" s="325"/>
      <c r="J441" s="325"/>
      <c r="K441" s="326"/>
      <c r="L441" s="1"/>
      <c r="M441" s="1"/>
      <c r="N441" s="120"/>
      <c r="O441" s="120"/>
      <c r="P441" s="120"/>
      <c r="Q441" s="308"/>
      <c r="R441" s="120"/>
      <c r="S441" s="120"/>
      <c r="T441" s="120"/>
      <c r="U441" s="120"/>
      <c r="V441" s="120"/>
      <c r="W441" s="120"/>
      <c r="X441" s="120"/>
      <c r="Y441" s="359"/>
      <c r="Z441" s="2">
        <f>MAX(Planif[[#This Row],[Janv planifié]:[Decembre planifié]])</f>
        <v>0</v>
      </c>
      <c r="AA441" s="364"/>
      <c r="AB441" s="189" t="e">
        <f t="shared" si="158"/>
        <v>#N/A</v>
      </c>
      <c r="AC441" s="1" t="str">
        <f t="shared" si="163"/>
        <v/>
      </c>
      <c r="AD441" s="45" t="e">
        <f t="shared" si="164"/>
        <v>#N/A</v>
      </c>
      <c r="AE441" s="1" t="e">
        <f t="shared" si="165"/>
        <v>#N/A</v>
      </c>
      <c r="AF441" s="1"/>
      <c r="AG441" s="8">
        <f t="shared" si="159"/>
        <v>0</v>
      </c>
      <c r="AH441" s="8">
        <f t="shared" si="160"/>
        <v>0</v>
      </c>
      <c r="AI441" s="358">
        <f t="shared" si="161"/>
        <v>4200</v>
      </c>
    </row>
    <row r="442" spans="1:35" x14ac:dyDescent="0.35">
      <c r="A442" s="356">
        <f t="shared" si="162"/>
        <v>440</v>
      </c>
      <c r="B442" s="325"/>
      <c r="C442" s="325"/>
      <c r="D442" s="325"/>
      <c r="E442" s="72" t="str">
        <f t="shared" si="157"/>
        <v/>
      </c>
      <c r="F442" s="71" t="e">
        <f t="shared" si="156"/>
        <v>#N/A</v>
      </c>
      <c r="G442" s="325"/>
      <c r="H442" s="325"/>
      <c r="I442" s="325"/>
      <c r="J442" s="325"/>
      <c r="K442" s="326"/>
      <c r="L442" s="1"/>
      <c r="M442" s="1"/>
      <c r="N442" s="120"/>
      <c r="O442" s="120"/>
      <c r="P442" s="120"/>
      <c r="Q442" s="308"/>
      <c r="R442" s="120"/>
      <c r="S442" s="120"/>
      <c r="T442" s="120"/>
      <c r="U442" s="120"/>
      <c r="V442" s="120"/>
      <c r="W442" s="120"/>
      <c r="X442" s="120"/>
      <c r="Y442" s="359"/>
      <c r="Z442" s="2">
        <f>MAX(Planif[[#This Row],[Janv planifié]:[Decembre planifié]])</f>
        <v>0</v>
      </c>
      <c r="AA442" s="364"/>
      <c r="AB442" s="189" t="e">
        <f t="shared" si="158"/>
        <v>#N/A</v>
      </c>
      <c r="AC442" s="1" t="str">
        <f t="shared" si="163"/>
        <v/>
      </c>
      <c r="AD442" s="45" t="e">
        <f t="shared" si="164"/>
        <v>#N/A</v>
      </c>
      <c r="AE442" s="1" t="e">
        <f t="shared" si="165"/>
        <v>#N/A</v>
      </c>
      <c r="AF442" s="1"/>
      <c r="AG442" s="8">
        <f t="shared" si="159"/>
        <v>0</v>
      </c>
      <c r="AH442" s="8">
        <f t="shared" si="160"/>
        <v>0</v>
      </c>
      <c r="AI442" s="358">
        <f t="shared" si="161"/>
        <v>4200</v>
      </c>
    </row>
    <row r="443" spans="1:35" x14ac:dyDescent="0.35">
      <c r="A443" s="356">
        <f t="shared" si="162"/>
        <v>441</v>
      </c>
      <c r="B443" s="325"/>
      <c r="C443" s="325"/>
      <c r="D443" s="325"/>
      <c r="E443" s="72" t="str">
        <f t="shared" si="157"/>
        <v/>
      </c>
      <c r="F443" s="71" t="e">
        <f t="shared" si="156"/>
        <v>#N/A</v>
      </c>
      <c r="G443" s="325"/>
      <c r="H443" s="325"/>
      <c r="I443" s="325"/>
      <c r="J443" s="325"/>
      <c r="K443" s="326"/>
      <c r="L443" s="1"/>
      <c r="M443" s="1"/>
      <c r="N443" s="120"/>
      <c r="O443" s="120"/>
      <c r="P443" s="120"/>
      <c r="Q443" s="308"/>
      <c r="R443" s="120"/>
      <c r="S443" s="120"/>
      <c r="T443" s="120"/>
      <c r="U443" s="120"/>
      <c r="V443" s="120"/>
      <c r="W443" s="120"/>
      <c r="X443" s="120"/>
      <c r="Y443" s="359"/>
      <c r="Z443" s="2">
        <f>MAX(Planif[[#This Row],[Janv planifié]:[Decembre planifié]])</f>
        <v>0</v>
      </c>
      <c r="AA443" s="364"/>
      <c r="AB443" s="189" t="e">
        <f t="shared" si="158"/>
        <v>#N/A</v>
      </c>
      <c r="AC443" s="1" t="str">
        <f t="shared" si="163"/>
        <v/>
      </c>
      <c r="AD443" s="45" t="e">
        <f t="shared" si="164"/>
        <v>#N/A</v>
      </c>
      <c r="AE443" s="1" t="e">
        <f t="shared" si="165"/>
        <v>#N/A</v>
      </c>
      <c r="AF443" s="1"/>
      <c r="AG443" s="8">
        <f t="shared" si="159"/>
        <v>0</v>
      </c>
      <c r="AH443" s="8">
        <f t="shared" si="160"/>
        <v>0</v>
      </c>
      <c r="AI443" s="358">
        <f t="shared" si="161"/>
        <v>4200</v>
      </c>
    </row>
    <row r="444" spans="1:35" x14ac:dyDescent="0.35">
      <c r="A444" s="356">
        <f t="shared" si="162"/>
        <v>442</v>
      </c>
      <c r="B444" s="325"/>
      <c r="C444" s="325"/>
      <c r="D444" s="325"/>
      <c r="E444" s="72" t="str">
        <f t="shared" si="157"/>
        <v/>
      </c>
      <c r="F444" s="71" t="e">
        <f t="shared" si="156"/>
        <v>#N/A</v>
      </c>
      <c r="G444" s="325"/>
      <c r="H444" s="325"/>
      <c r="I444" s="325"/>
      <c r="J444" s="325"/>
      <c r="K444" s="326"/>
      <c r="L444" s="1"/>
      <c r="M444" s="1"/>
      <c r="N444" s="120"/>
      <c r="O444" s="120"/>
      <c r="P444" s="120"/>
      <c r="Q444" s="308"/>
      <c r="R444" s="120"/>
      <c r="S444" s="120"/>
      <c r="T444" s="120"/>
      <c r="U444" s="120"/>
      <c r="V444" s="120"/>
      <c r="W444" s="120"/>
      <c r="X444" s="120"/>
      <c r="Y444" s="359"/>
      <c r="Z444" s="2">
        <f>MAX(Planif[[#This Row],[Janv planifié]:[Decembre planifié]])</f>
        <v>0</v>
      </c>
      <c r="AA444" s="364"/>
      <c r="AB444" s="189" t="e">
        <f t="shared" si="158"/>
        <v>#N/A</v>
      </c>
      <c r="AC444" s="1" t="str">
        <f t="shared" si="163"/>
        <v/>
      </c>
      <c r="AD444" s="45" t="e">
        <f t="shared" si="164"/>
        <v>#N/A</v>
      </c>
      <c r="AE444" s="1" t="e">
        <f t="shared" si="165"/>
        <v>#N/A</v>
      </c>
      <c r="AF444" s="1"/>
      <c r="AG444" s="8">
        <f t="shared" si="159"/>
        <v>0</v>
      </c>
      <c r="AH444" s="8">
        <f t="shared" si="160"/>
        <v>0</v>
      </c>
      <c r="AI444" s="358">
        <f t="shared" si="161"/>
        <v>4200</v>
      </c>
    </row>
    <row r="445" spans="1:35" x14ac:dyDescent="0.35">
      <c r="A445" s="356">
        <f t="shared" si="162"/>
        <v>443</v>
      </c>
      <c r="B445" s="325"/>
      <c r="C445" s="325"/>
      <c r="D445" s="325"/>
      <c r="E445" s="72" t="str">
        <f t="shared" si="157"/>
        <v/>
      </c>
      <c r="F445" s="71" t="e">
        <f t="shared" si="156"/>
        <v>#N/A</v>
      </c>
      <c r="G445" s="325"/>
      <c r="H445" s="325"/>
      <c r="I445" s="325"/>
      <c r="J445" s="325"/>
      <c r="K445" s="326"/>
      <c r="L445" s="1"/>
      <c r="M445" s="1"/>
      <c r="N445" s="120"/>
      <c r="O445" s="120"/>
      <c r="P445" s="120"/>
      <c r="Q445" s="308"/>
      <c r="R445" s="120"/>
      <c r="S445" s="120"/>
      <c r="T445" s="120"/>
      <c r="U445" s="120"/>
      <c r="V445" s="120"/>
      <c r="W445" s="120"/>
      <c r="X445" s="120"/>
      <c r="Y445" s="359"/>
      <c r="Z445" s="2">
        <f>MAX(Planif[[#This Row],[Janv planifié]:[Decembre planifié]])</f>
        <v>0</v>
      </c>
      <c r="AA445" s="364"/>
      <c r="AB445" s="189" t="e">
        <f t="shared" si="158"/>
        <v>#N/A</v>
      </c>
      <c r="AC445" s="1" t="str">
        <f t="shared" si="163"/>
        <v/>
      </c>
      <c r="AD445" s="45" t="e">
        <f t="shared" si="164"/>
        <v>#N/A</v>
      </c>
      <c r="AE445" s="1" t="e">
        <f t="shared" si="165"/>
        <v>#N/A</v>
      </c>
      <c r="AF445" s="1"/>
      <c r="AG445" s="8">
        <f t="shared" si="159"/>
        <v>0</v>
      </c>
      <c r="AH445" s="8">
        <f t="shared" si="160"/>
        <v>0</v>
      </c>
      <c r="AI445" s="358">
        <f t="shared" si="161"/>
        <v>4200</v>
      </c>
    </row>
    <row r="446" spans="1:35" x14ac:dyDescent="0.35">
      <c r="A446" s="356">
        <f t="shared" si="162"/>
        <v>444</v>
      </c>
      <c r="B446" s="325"/>
      <c r="C446" s="325"/>
      <c r="D446" s="325"/>
      <c r="E446" s="72" t="str">
        <f t="shared" si="157"/>
        <v/>
      </c>
      <c r="F446" s="71" t="e">
        <f t="shared" si="156"/>
        <v>#N/A</v>
      </c>
      <c r="G446" s="325"/>
      <c r="H446" s="325"/>
      <c r="I446" s="325"/>
      <c r="J446" s="325"/>
      <c r="K446" s="326"/>
      <c r="L446" s="1"/>
      <c r="M446" s="1"/>
      <c r="N446" s="120"/>
      <c r="O446" s="120"/>
      <c r="P446" s="120"/>
      <c r="Q446" s="308"/>
      <c r="R446" s="120"/>
      <c r="S446" s="120"/>
      <c r="T446" s="120"/>
      <c r="U446" s="120"/>
      <c r="V446" s="120"/>
      <c r="W446" s="120"/>
      <c r="X446" s="120"/>
      <c r="Y446" s="359"/>
      <c r="Z446" s="2">
        <f>MAX(Planif[[#This Row],[Janv planifié]:[Decembre planifié]])</f>
        <v>0</v>
      </c>
      <c r="AA446" s="364"/>
      <c r="AB446" s="189" t="e">
        <f t="shared" si="158"/>
        <v>#N/A</v>
      </c>
      <c r="AC446" s="1" t="str">
        <f t="shared" si="163"/>
        <v/>
      </c>
      <c r="AD446" s="45" t="e">
        <f t="shared" si="164"/>
        <v>#N/A</v>
      </c>
      <c r="AE446" s="1" t="e">
        <f t="shared" si="165"/>
        <v>#N/A</v>
      </c>
      <c r="AF446" s="1"/>
      <c r="AG446" s="8">
        <f t="shared" si="159"/>
        <v>0</v>
      </c>
      <c r="AH446" s="8">
        <f t="shared" si="160"/>
        <v>0</v>
      </c>
      <c r="AI446" s="358">
        <f t="shared" si="161"/>
        <v>4200</v>
      </c>
    </row>
    <row r="447" spans="1:35" x14ac:dyDescent="0.35">
      <c r="A447" s="356">
        <f t="shared" si="162"/>
        <v>445</v>
      </c>
      <c r="B447" s="325"/>
      <c r="C447" s="325"/>
      <c r="D447" s="325"/>
      <c r="E447" s="72" t="str">
        <f t="shared" si="157"/>
        <v/>
      </c>
      <c r="F447" s="71" t="e">
        <f t="shared" ref="F447:F510" si="166">VLOOKUP(AD447,pop,7,FALSE)</f>
        <v>#N/A</v>
      </c>
      <c r="G447" s="325"/>
      <c r="H447" s="325"/>
      <c r="I447" s="325"/>
      <c r="J447" s="325"/>
      <c r="K447" s="326"/>
      <c r="L447" s="1"/>
      <c r="M447" s="1"/>
      <c r="N447" s="120"/>
      <c r="O447" s="120"/>
      <c r="P447" s="120"/>
      <c r="Q447" s="308"/>
      <c r="R447" s="120"/>
      <c r="S447" s="120"/>
      <c r="T447" s="120"/>
      <c r="U447" s="120"/>
      <c r="V447" s="120"/>
      <c r="W447" s="120"/>
      <c r="X447" s="120"/>
      <c r="Y447" s="359"/>
      <c r="Z447" s="2">
        <f>MAX(Planif[[#This Row],[Janv planifié]:[Decembre planifié]])</f>
        <v>0</v>
      </c>
      <c r="AA447" s="364"/>
      <c r="AB447" s="189" t="e">
        <f t="shared" si="158"/>
        <v>#N/A</v>
      </c>
      <c r="AC447" s="1" t="str">
        <f t="shared" si="163"/>
        <v/>
      </c>
      <c r="AD447" s="45" t="e">
        <f t="shared" si="164"/>
        <v>#N/A</v>
      </c>
      <c r="AE447" s="1" t="e">
        <f t="shared" si="165"/>
        <v>#N/A</v>
      </c>
      <c r="AF447" s="1"/>
      <c r="AG447" s="8">
        <f t="shared" si="159"/>
        <v>0</v>
      </c>
      <c r="AH447" s="8">
        <f t="shared" si="160"/>
        <v>0</v>
      </c>
      <c r="AI447" s="358">
        <f t="shared" si="161"/>
        <v>4200</v>
      </c>
    </row>
    <row r="448" spans="1:35" x14ac:dyDescent="0.35">
      <c r="A448" s="356">
        <f t="shared" si="162"/>
        <v>446</v>
      </c>
      <c r="B448" s="325"/>
      <c r="C448" s="325"/>
      <c r="D448" s="325"/>
      <c r="E448" s="72" t="str">
        <f t="shared" si="157"/>
        <v/>
      </c>
      <c r="F448" s="71" t="e">
        <f t="shared" si="166"/>
        <v>#N/A</v>
      </c>
      <c r="G448" s="325"/>
      <c r="H448" s="325"/>
      <c r="I448" s="325"/>
      <c r="J448" s="325"/>
      <c r="K448" s="326"/>
      <c r="L448" s="1"/>
      <c r="M448" s="1"/>
      <c r="N448" s="120"/>
      <c r="O448" s="120"/>
      <c r="P448" s="120"/>
      <c r="Q448" s="308"/>
      <c r="R448" s="120"/>
      <c r="S448" s="120"/>
      <c r="T448" s="120"/>
      <c r="U448" s="120"/>
      <c r="V448" s="120"/>
      <c r="W448" s="120"/>
      <c r="X448" s="120"/>
      <c r="Y448" s="359"/>
      <c r="Z448" s="2">
        <f>MAX(Planif[[#This Row],[Janv planifié]:[Decembre planifié]])</f>
        <v>0</v>
      </c>
      <c r="AA448" s="364"/>
      <c r="AB448" s="189" t="e">
        <f t="shared" si="158"/>
        <v>#N/A</v>
      </c>
      <c r="AC448" s="1" t="str">
        <f t="shared" si="163"/>
        <v/>
      </c>
      <c r="AD448" s="45" t="e">
        <f t="shared" si="164"/>
        <v>#N/A</v>
      </c>
      <c r="AE448" s="1" t="e">
        <f t="shared" si="165"/>
        <v>#N/A</v>
      </c>
      <c r="AF448" s="1"/>
      <c r="AG448" s="8">
        <f t="shared" si="159"/>
        <v>0</v>
      </c>
      <c r="AH448" s="8">
        <f t="shared" si="160"/>
        <v>0</v>
      </c>
      <c r="AI448" s="358">
        <f t="shared" si="161"/>
        <v>4200</v>
      </c>
    </row>
    <row r="449" spans="1:35" x14ac:dyDescent="0.35">
      <c r="A449" s="356">
        <f t="shared" si="162"/>
        <v>447</v>
      </c>
      <c r="B449" s="325"/>
      <c r="C449" s="325"/>
      <c r="D449" s="325"/>
      <c r="E449" s="72" t="str">
        <f t="shared" si="157"/>
        <v/>
      </c>
      <c r="F449" s="71" t="e">
        <f t="shared" si="166"/>
        <v>#N/A</v>
      </c>
      <c r="G449" s="325"/>
      <c r="H449" s="325"/>
      <c r="I449" s="325"/>
      <c r="J449" s="325"/>
      <c r="K449" s="326"/>
      <c r="L449" s="1"/>
      <c r="M449" s="1"/>
      <c r="N449" s="120"/>
      <c r="O449" s="120"/>
      <c r="P449" s="120"/>
      <c r="Q449" s="308"/>
      <c r="R449" s="120"/>
      <c r="S449" s="120"/>
      <c r="T449" s="120"/>
      <c r="U449" s="120"/>
      <c r="V449" s="120"/>
      <c r="W449" s="120"/>
      <c r="X449" s="120"/>
      <c r="Y449" s="359"/>
      <c r="Z449" s="2">
        <f>MAX(Planif[[#This Row],[Janv planifié]:[Decembre planifié]])</f>
        <v>0</v>
      </c>
      <c r="AA449" s="364"/>
      <c r="AB449" s="189" t="e">
        <f t="shared" si="158"/>
        <v>#N/A</v>
      </c>
      <c r="AC449" s="1" t="str">
        <f t="shared" si="163"/>
        <v/>
      </c>
      <c r="AD449" s="45" t="e">
        <f t="shared" si="164"/>
        <v>#N/A</v>
      </c>
      <c r="AE449" s="1" t="e">
        <f t="shared" si="165"/>
        <v>#N/A</v>
      </c>
      <c r="AF449" s="1"/>
      <c r="AG449" s="8">
        <f t="shared" si="159"/>
        <v>0</v>
      </c>
      <c r="AH449" s="8">
        <f t="shared" si="160"/>
        <v>0</v>
      </c>
      <c r="AI449" s="358">
        <f t="shared" si="161"/>
        <v>4200</v>
      </c>
    </row>
    <row r="450" spans="1:35" x14ac:dyDescent="0.35">
      <c r="A450" s="356">
        <f t="shared" si="162"/>
        <v>448</v>
      </c>
      <c r="B450" s="325"/>
      <c r="C450" s="325"/>
      <c r="D450" s="325"/>
      <c r="E450" s="72" t="str">
        <f t="shared" si="157"/>
        <v/>
      </c>
      <c r="F450" s="71" t="e">
        <f t="shared" si="166"/>
        <v>#N/A</v>
      </c>
      <c r="G450" s="325"/>
      <c r="H450" s="325"/>
      <c r="I450" s="325"/>
      <c r="J450" s="325"/>
      <c r="K450" s="326"/>
      <c r="L450" s="1"/>
      <c r="M450" s="1"/>
      <c r="N450" s="120"/>
      <c r="O450" s="120"/>
      <c r="P450" s="120"/>
      <c r="Q450" s="308"/>
      <c r="R450" s="120"/>
      <c r="S450" s="120"/>
      <c r="T450" s="120"/>
      <c r="U450" s="120"/>
      <c r="V450" s="120"/>
      <c r="W450" s="120"/>
      <c r="X450" s="120"/>
      <c r="Y450" s="359"/>
      <c r="Z450" s="2">
        <f>MAX(Planif[[#This Row],[Janv planifié]:[Decembre planifié]])</f>
        <v>0</v>
      </c>
      <c r="AA450" s="364"/>
      <c r="AB450" s="189" t="e">
        <f t="shared" si="158"/>
        <v>#N/A</v>
      </c>
      <c r="AC450" s="1" t="str">
        <f t="shared" si="163"/>
        <v/>
      </c>
      <c r="AD450" s="45" t="e">
        <f t="shared" si="164"/>
        <v>#N/A</v>
      </c>
      <c r="AE450" s="1" t="e">
        <f t="shared" si="165"/>
        <v>#N/A</v>
      </c>
      <c r="AF450" s="1"/>
      <c r="AG450" s="8">
        <f t="shared" si="159"/>
        <v>0</v>
      </c>
      <c r="AH450" s="8">
        <f t="shared" si="160"/>
        <v>0</v>
      </c>
      <c r="AI450" s="358">
        <f t="shared" si="161"/>
        <v>4200</v>
      </c>
    </row>
    <row r="451" spans="1:35" x14ac:dyDescent="0.35">
      <c r="A451" s="356">
        <f t="shared" si="162"/>
        <v>449</v>
      </c>
      <c r="B451" s="325"/>
      <c r="C451" s="325"/>
      <c r="D451" s="325"/>
      <c r="E451" s="72" t="str">
        <f t="shared" ref="E451:E514" si="167">IFERROR(VLOOKUP(AD451,prio,2,FALSE),"")</f>
        <v/>
      </c>
      <c r="F451" s="71" t="e">
        <f t="shared" si="166"/>
        <v>#N/A</v>
      </c>
      <c r="G451" s="325"/>
      <c r="H451" s="325"/>
      <c r="I451" s="325"/>
      <c r="J451" s="325"/>
      <c r="K451" s="326"/>
      <c r="L451" s="1"/>
      <c r="M451" s="1"/>
      <c r="N451" s="120"/>
      <c r="O451" s="120"/>
      <c r="P451" s="120"/>
      <c r="Q451" s="308"/>
      <c r="R451" s="120"/>
      <c r="S451" s="120"/>
      <c r="T451" s="120"/>
      <c r="U451" s="120"/>
      <c r="V451" s="120"/>
      <c r="W451" s="120"/>
      <c r="X451" s="120"/>
      <c r="Y451" s="359"/>
      <c r="Z451" s="2">
        <f>MAX(Planif[[#This Row],[Janv planifié]:[Decembre planifié]])</f>
        <v>0</v>
      </c>
      <c r="AA451" s="364"/>
      <c r="AB451" s="189" t="e">
        <f t="shared" ref="AB451:AB514" si="168">VLOOKUP(C451,admin_2_2,2,FALSE)</f>
        <v>#N/A</v>
      </c>
      <c r="AC451" s="1" t="str">
        <f t="shared" si="163"/>
        <v/>
      </c>
      <c r="AD451" s="45" t="e">
        <f t="shared" si="164"/>
        <v>#N/A</v>
      </c>
      <c r="AE451" s="1" t="e">
        <f t="shared" si="165"/>
        <v>#N/A</v>
      </c>
      <c r="AF451" s="1"/>
      <c r="AG451" s="8">
        <f t="shared" ref="AG451:AG514" si="169">P451</f>
        <v>0</v>
      </c>
      <c r="AH451" s="8">
        <f t="shared" ref="AH451:AH514" si="170">Q451</f>
        <v>0</v>
      </c>
      <c r="AI451" s="358">
        <f t="shared" ref="AI451:AI514" si="171">840*5</f>
        <v>4200</v>
      </c>
    </row>
    <row r="452" spans="1:35" x14ac:dyDescent="0.35">
      <c r="A452" s="356">
        <f t="shared" si="162"/>
        <v>450</v>
      </c>
      <c r="B452" s="325"/>
      <c r="C452" s="325"/>
      <c r="D452" s="325"/>
      <c r="E452" s="72" t="str">
        <f t="shared" si="167"/>
        <v/>
      </c>
      <c r="F452" s="71" t="e">
        <f t="shared" si="166"/>
        <v>#N/A</v>
      </c>
      <c r="G452" s="325"/>
      <c r="H452" s="325"/>
      <c r="I452" s="325"/>
      <c r="J452" s="325"/>
      <c r="K452" s="326"/>
      <c r="L452" s="1"/>
      <c r="M452" s="1"/>
      <c r="N452" s="120"/>
      <c r="O452" s="120"/>
      <c r="P452" s="120"/>
      <c r="Q452" s="308"/>
      <c r="R452" s="120"/>
      <c r="S452" s="120"/>
      <c r="T452" s="120"/>
      <c r="U452" s="120"/>
      <c r="V452" s="120"/>
      <c r="W452" s="120"/>
      <c r="X452" s="120"/>
      <c r="Y452" s="359"/>
      <c r="Z452" s="2">
        <f>MAX(Planif[[#This Row],[Janv planifié]:[Decembre planifié]])</f>
        <v>0</v>
      </c>
      <c r="AA452" s="364"/>
      <c r="AB452" s="189" t="e">
        <f t="shared" si="168"/>
        <v>#N/A</v>
      </c>
      <c r="AC452" s="1" t="str">
        <f t="shared" si="163"/>
        <v/>
      </c>
      <c r="AD452" s="45" t="e">
        <f t="shared" si="164"/>
        <v>#N/A</v>
      </c>
      <c r="AE452" s="1" t="e">
        <f t="shared" si="165"/>
        <v>#N/A</v>
      </c>
      <c r="AF452" s="1"/>
      <c r="AG452" s="8">
        <f t="shared" si="169"/>
        <v>0</v>
      </c>
      <c r="AH452" s="8">
        <f t="shared" si="170"/>
        <v>0</v>
      </c>
      <c r="AI452" s="358">
        <f t="shared" si="171"/>
        <v>4200</v>
      </c>
    </row>
    <row r="453" spans="1:35" x14ac:dyDescent="0.35">
      <c r="A453" s="356">
        <f t="shared" ref="A453:A516" si="172">A452+1</f>
        <v>451</v>
      </c>
      <c r="B453" s="325"/>
      <c r="C453" s="325"/>
      <c r="D453" s="325"/>
      <c r="E453" s="72" t="str">
        <f t="shared" si="167"/>
        <v/>
      </c>
      <c r="F453" s="71" t="e">
        <f t="shared" si="166"/>
        <v>#N/A</v>
      </c>
      <c r="G453" s="325"/>
      <c r="H453" s="325"/>
      <c r="I453" s="325"/>
      <c r="J453" s="325"/>
      <c r="K453" s="326"/>
      <c r="L453" s="1"/>
      <c r="M453" s="1"/>
      <c r="N453" s="120"/>
      <c r="O453" s="120"/>
      <c r="P453" s="120"/>
      <c r="Q453" s="308"/>
      <c r="R453" s="120"/>
      <c r="S453" s="120"/>
      <c r="T453" s="120"/>
      <c r="U453" s="120"/>
      <c r="V453" s="120"/>
      <c r="W453" s="120"/>
      <c r="X453" s="120"/>
      <c r="Y453" s="359"/>
      <c r="Z453" s="2">
        <f>MAX(Planif[[#This Row],[Janv planifié]:[Decembre planifié]])</f>
        <v>0</v>
      </c>
      <c r="AA453" s="364"/>
      <c r="AB453" s="189" t="e">
        <f t="shared" si="168"/>
        <v>#N/A</v>
      </c>
      <c r="AC453" s="1" t="str">
        <f t="shared" si="163"/>
        <v/>
      </c>
      <c r="AD453" s="45" t="e">
        <f t="shared" si="164"/>
        <v>#N/A</v>
      </c>
      <c r="AE453" s="1" t="e">
        <f t="shared" si="165"/>
        <v>#N/A</v>
      </c>
      <c r="AF453" s="1"/>
      <c r="AG453" s="8">
        <f t="shared" si="169"/>
        <v>0</v>
      </c>
      <c r="AH453" s="8">
        <f t="shared" si="170"/>
        <v>0</v>
      </c>
      <c r="AI453" s="358">
        <f t="shared" si="171"/>
        <v>4200</v>
      </c>
    </row>
    <row r="454" spans="1:35" x14ac:dyDescent="0.35">
      <c r="A454" s="356">
        <f t="shared" si="172"/>
        <v>452</v>
      </c>
      <c r="B454" s="325"/>
      <c r="C454" s="325"/>
      <c r="D454" s="325"/>
      <c r="E454" s="72" t="str">
        <f t="shared" si="167"/>
        <v/>
      </c>
      <c r="F454" s="71" t="e">
        <f t="shared" si="166"/>
        <v>#N/A</v>
      </c>
      <c r="G454" s="325"/>
      <c r="H454" s="325"/>
      <c r="I454" s="325"/>
      <c r="J454" s="325"/>
      <c r="K454" s="326"/>
      <c r="L454" s="1"/>
      <c r="M454" s="1"/>
      <c r="N454" s="120"/>
      <c r="O454" s="120"/>
      <c r="P454" s="120"/>
      <c r="Q454" s="308"/>
      <c r="R454" s="120"/>
      <c r="S454" s="120"/>
      <c r="T454" s="120"/>
      <c r="U454" s="120"/>
      <c r="V454" s="120"/>
      <c r="W454" s="120"/>
      <c r="X454" s="120"/>
      <c r="Y454" s="359"/>
      <c r="Z454" s="2">
        <f>MAX(Planif[[#This Row],[Janv planifié]:[Decembre planifié]])</f>
        <v>0</v>
      </c>
      <c r="AA454" s="364"/>
      <c r="AB454" s="189" t="e">
        <f t="shared" si="168"/>
        <v>#N/A</v>
      </c>
      <c r="AC454" s="1" t="str">
        <f t="shared" si="163"/>
        <v/>
      </c>
      <c r="AD454" s="45" t="e">
        <f t="shared" si="164"/>
        <v>#N/A</v>
      </c>
      <c r="AE454" s="1" t="e">
        <f t="shared" si="165"/>
        <v>#N/A</v>
      </c>
      <c r="AF454" s="1"/>
      <c r="AG454" s="8">
        <f t="shared" si="169"/>
        <v>0</v>
      </c>
      <c r="AH454" s="8">
        <f t="shared" si="170"/>
        <v>0</v>
      </c>
      <c r="AI454" s="358">
        <f t="shared" si="171"/>
        <v>4200</v>
      </c>
    </row>
    <row r="455" spans="1:35" x14ac:dyDescent="0.35">
      <c r="A455" s="356">
        <f t="shared" si="172"/>
        <v>453</v>
      </c>
      <c r="B455" s="325"/>
      <c r="C455" s="325"/>
      <c r="D455" s="325"/>
      <c r="E455" s="72" t="str">
        <f t="shared" si="167"/>
        <v/>
      </c>
      <c r="F455" s="71" t="e">
        <f t="shared" si="166"/>
        <v>#N/A</v>
      </c>
      <c r="G455" s="325"/>
      <c r="H455" s="325"/>
      <c r="I455" s="325"/>
      <c r="J455" s="325"/>
      <c r="K455" s="326"/>
      <c r="L455" s="1"/>
      <c r="M455" s="1"/>
      <c r="N455" s="120"/>
      <c r="O455" s="120"/>
      <c r="P455" s="120"/>
      <c r="Q455" s="308"/>
      <c r="R455" s="120"/>
      <c r="S455" s="120"/>
      <c r="T455" s="120"/>
      <c r="U455" s="120"/>
      <c r="V455" s="120"/>
      <c r="W455" s="120"/>
      <c r="X455" s="120"/>
      <c r="Y455" s="359"/>
      <c r="Z455" s="2">
        <f>MAX(Planif[[#This Row],[Janv planifié]:[Decembre planifié]])</f>
        <v>0</v>
      </c>
      <c r="AA455" s="364"/>
      <c r="AB455" s="189" t="e">
        <f t="shared" si="168"/>
        <v>#N/A</v>
      </c>
      <c r="AC455" s="1" t="str">
        <f t="shared" si="163"/>
        <v/>
      </c>
      <c r="AD455" s="45" t="e">
        <f t="shared" si="164"/>
        <v>#N/A</v>
      </c>
      <c r="AE455" s="1" t="e">
        <f t="shared" si="165"/>
        <v>#N/A</v>
      </c>
      <c r="AF455" s="1"/>
      <c r="AG455" s="8">
        <f t="shared" si="169"/>
        <v>0</v>
      </c>
      <c r="AH455" s="8">
        <f t="shared" si="170"/>
        <v>0</v>
      </c>
      <c r="AI455" s="358">
        <f t="shared" si="171"/>
        <v>4200</v>
      </c>
    </row>
    <row r="456" spans="1:35" x14ac:dyDescent="0.35">
      <c r="A456" s="356">
        <f t="shared" si="172"/>
        <v>454</v>
      </c>
      <c r="B456" s="325"/>
      <c r="C456" s="325"/>
      <c r="D456" s="325"/>
      <c r="E456" s="72" t="str">
        <f t="shared" si="167"/>
        <v/>
      </c>
      <c r="F456" s="71" t="e">
        <f t="shared" si="166"/>
        <v>#N/A</v>
      </c>
      <c r="G456" s="325"/>
      <c r="H456" s="325"/>
      <c r="I456" s="325"/>
      <c r="J456" s="325"/>
      <c r="K456" s="326"/>
      <c r="L456" s="1"/>
      <c r="M456" s="1"/>
      <c r="N456" s="120"/>
      <c r="O456" s="120"/>
      <c r="P456" s="120"/>
      <c r="Q456" s="308"/>
      <c r="R456" s="120"/>
      <c r="S456" s="120"/>
      <c r="T456" s="120"/>
      <c r="U456" s="120"/>
      <c r="V456" s="120"/>
      <c r="W456" s="120"/>
      <c r="X456" s="120"/>
      <c r="Y456" s="359"/>
      <c r="Z456" s="2">
        <f>MAX(Planif[[#This Row],[Janv planifié]:[Decembre planifié]])</f>
        <v>0</v>
      </c>
      <c r="AA456" s="364"/>
      <c r="AB456" s="189" t="e">
        <f t="shared" si="168"/>
        <v>#N/A</v>
      </c>
      <c r="AC456" s="1" t="str">
        <f t="shared" si="163"/>
        <v/>
      </c>
      <c r="AD456" s="45" t="e">
        <f t="shared" si="164"/>
        <v>#N/A</v>
      </c>
      <c r="AE456" s="1" t="e">
        <f t="shared" si="165"/>
        <v>#N/A</v>
      </c>
      <c r="AF456" s="1"/>
      <c r="AG456" s="8">
        <f t="shared" si="169"/>
        <v>0</v>
      </c>
      <c r="AH456" s="8">
        <f t="shared" si="170"/>
        <v>0</v>
      </c>
      <c r="AI456" s="358">
        <f t="shared" si="171"/>
        <v>4200</v>
      </c>
    </row>
    <row r="457" spans="1:35" x14ac:dyDescent="0.35">
      <c r="A457" s="356">
        <f t="shared" si="172"/>
        <v>455</v>
      </c>
      <c r="B457" s="325"/>
      <c r="C457" s="325"/>
      <c r="D457" s="325"/>
      <c r="E457" s="72" t="str">
        <f t="shared" si="167"/>
        <v/>
      </c>
      <c r="F457" s="71" t="e">
        <f t="shared" si="166"/>
        <v>#N/A</v>
      </c>
      <c r="G457" s="325"/>
      <c r="H457" s="325"/>
      <c r="I457" s="325"/>
      <c r="J457" s="325"/>
      <c r="K457" s="326"/>
      <c r="L457" s="1"/>
      <c r="M457" s="1"/>
      <c r="N457" s="120"/>
      <c r="O457" s="120"/>
      <c r="P457" s="120"/>
      <c r="Q457" s="308"/>
      <c r="R457" s="120"/>
      <c r="S457" s="120"/>
      <c r="T457" s="120"/>
      <c r="U457" s="120"/>
      <c r="V457" s="120"/>
      <c r="W457" s="120"/>
      <c r="X457" s="120"/>
      <c r="Y457" s="359"/>
      <c r="Z457" s="2">
        <f>MAX(Planif[[#This Row],[Janv planifié]:[Decembre planifié]])</f>
        <v>0</v>
      </c>
      <c r="AA457" s="364"/>
      <c r="AB457" s="189" t="e">
        <f t="shared" si="168"/>
        <v>#N/A</v>
      </c>
      <c r="AC457" s="1" t="str">
        <f t="shared" si="163"/>
        <v/>
      </c>
      <c r="AD457" s="45" t="e">
        <f t="shared" si="164"/>
        <v>#N/A</v>
      </c>
      <c r="AE457" s="1" t="e">
        <f t="shared" si="165"/>
        <v>#N/A</v>
      </c>
      <c r="AF457" s="1"/>
      <c r="AG457" s="8">
        <f t="shared" si="169"/>
        <v>0</v>
      </c>
      <c r="AH457" s="8">
        <f t="shared" si="170"/>
        <v>0</v>
      </c>
      <c r="AI457" s="358">
        <f t="shared" si="171"/>
        <v>4200</v>
      </c>
    </row>
    <row r="458" spans="1:35" x14ac:dyDescent="0.35">
      <c r="A458" s="356">
        <f t="shared" si="172"/>
        <v>456</v>
      </c>
      <c r="B458" s="325"/>
      <c r="C458" s="325"/>
      <c r="D458" s="325"/>
      <c r="E458" s="72" t="str">
        <f t="shared" si="167"/>
        <v/>
      </c>
      <c r="F458" s="71" t="e">
        <f t="shared" si="166"/>
        <v>#N/A</v>
      </c>
      <c r="G458" s="325"/>
      <c r="H458" s="325"/>
      <c r="I458" s="325"/>
      <c r="J458" s="325"/>
      <c r="K458" s="326"/>
      <c r="L458" s="1"/>
      <c r="M458" s="1"/>
      <c r="N458" s="120"/>
      <c r="O458" s="120"/>
      <c r="P458" s="120"/>
      <c r="Q458" s="308"/>
      <c r="R458" s="120"/>
      <c r="S458" s="120"/>
      <c r="T458" s="120"/>
      <c r="U458" s="120"/>
      <c r="V458" s="120"/>
      <c r="W458" s="120"/>
      <c r="X458" s="120"/>
      <c r="Y458" s="359"/>
      <c r="Z458" s="2">
        <f>MAX(Planif[[#This Row],[Janv planifié]:[Decembre planifié]])</f>
        <v>0</v>
      </c>
      <c r="AA458" s="364"/>
      <c r="AB458" s="189" t="e">
        <f t="shared" si="168"/>
        <v>#N/A</v>
      </c>
      <c r="AC458" s="1" t="str">
        <f t="shared" si="163"/>
        <v/>
      </c>
      <c r="AD458" s="45" t="e">
        <f t="shared" si="164"/>
        <v>#N/A</v>
      </c>
      <c r="AE458" s="1" t="e">
        <f t="shared" si="165"/>
        <v>#N/A</v>
      </c>
      <c r="AF458" s="1"/>
      <c r="AG458" s="8">
        <f t="shared" si="169"/>
        <v>0</v>
      </c>
      <c r="AH458" s="8">
        <f t="shared" si="170"/>
        <v>0</v>
      </c>
      <c r="AI458" s="358">
        <f t="shared" si="171"/>
        <v>4200</v>
      </c>
    </row>
    <row r="459" spans="1:35" x14ac:dyDescent="0.35">
      <c r="A459" s="356">
        <f t="shared" si="172"/>
        <v>457</v>
      </c>
      <c r="B459" s="325"/>
      <c r="C459" s="325"/>
      <c r="D459" s="325"/>
      <c r="E459" s="72" t="str">
        <f t="shared" si="167"/>
        <v/>
      </c>
      <c r="F459" s="71" t="e">
        <f t="shared" si="166"/>
        <v>#N/A</v>
      </c>
      <c r="G459" s="325"/>
      <c r="H459" s="325"/>
      <c r="I459" s="325"/>
      <c r="J459" s="325"/>
      <c r="K459" s="326"/>
      <c r="L459" s="1"/>
      <c r="M459" s="1"/>
      <c r="N459" s="120"/>
      <c r="O459" s="120"/>
      <c r="P459" s="120"/>
      <c r="Q459" s="308"/>
      <c r="R459" s="120"/>
      <c r="S459" s="120"/>
      <c r="T459" s="120"/>
      <c r="U459" s="120"/>
      <c r="V459" s="120"/>
      <c r="W459" s="120"/>
      <c r="X459" s="120"/>
      <c r="Y459" s="359"/>
      <c r="Z459" s="2">
        <f>MAX(Planif[[#This Row],[Janv planifié]:[Decembre planifié]])</f>
        <v>0</v>
      </c>
      <c r="AA459" s="364"/>
      <c r="AB459" s="189" t="e">
        <f t="shared" si="168"/>
        <v>#N/A</v>
      </c>
      <c r="AC459" s="1" t="str">
        <f t="shared" si="163"/>
        <v/>
      </c>
      <c r="AD459" s="45" t="e">
        <f t="shared" si="164"/>
        <v>#N/A</v>
      </c>
      <c r="AE459" s="1" t="e">
        <f t="shared" si="165"/>
        <v>#N/A</v>
      </c>
      <c r="AF459" s="1"/>
      <c r="AG459" s="8">
        <f t="shared" si="169"/>
        <v>0</v>
      </c>
      <c r="AH459" s="8">
        <f t="shared" si="170"/>
        <v>0</v>
      </c>
      <c r="AI459" s="358">
        <f t="shared" si="171"/>
        <v>4200</v>
      </c>
    </row>
    <row r="460" spans="1:35" x14ac:dyDescent="0.35">
      <c r="A460" s="356">
        <f t="shared" si="172"/>
        <v>458</v>
      </c>
      <c r="B460" s="325"/>
      <c r="C460" s="325"/>
      <c r="D460" s="325"/>
      <c r="E460" s="72" t="str">
        <f t="shared" si="167"/>
        <v/>
      </c>
      <c r="F460" s="71" t="e">
        <f t="shared" si="166"/>
        <v>#N/A</v>
      </c>
      <c r="G460" s="325"/>
      <c r="H460" s="325"/>
      <c r="I460" s="325"/>
      <c r="J460" s="325"/>
      <c r="K460" s="326"/>
      <c r="L460" s="1"/>
      <c r="M460" s="1"/>
      <c r="N460" s="120"/>
      <c r="O460" s="120"/>
      <c r="P460" s="120"/>
      <c r="Q460" s="308"/>
      <c r="R460" s="120"/>
      <c r="S460" s="120"/>
      <c r="T460" s="120"/>
      <c r="U460" s="120"/>
      <c r="V460" s="120"/>
      <c r="W460" s="120"/>
      <c r="X460" s="120"/>
      <c r="Y460" s="359"/>
      <c r="Z460" s="2">
        <f>MAX(Planif[[#This Row],[Janv planifié]:[Decembre planifié]])</f>
        <v>0</v>
      </c>
      <c r="AA460" s="364"/>
      <c r="AB460" s="189" t="e">
        <f t="shared" si="168"/>
        <v>#N/A</v>
      </c>
      <c r="AC460" s="1" t="str">
        <f t="shared" si="163"/>
        <v/>
      </c>
      <c r="AD460" s="45" t="e">
        <f t="shared" si="164"/>
        <v>#N/A</v>
      </c>
      <c r="AE460" s="1" t="e">
        <f t="shared" si="165"/>
        <v>#N/A</v>
      </c>
      <c r="AF460" s="1"/>
      <c r="AG460" s="8">
        <f t="shared" si="169"/>
        <v>0</v>
      </c>
      <c r="AH460" s="8">
        <f t="shared" si="170"/>
        <v>0</v>
      </c>
      <c r="AI460" s="358">
        <f t="shared" si="171"/>
        <v>4200</v>
      </c>
    </row>
    <row r="461" spans="1:35" x14ac:dyDescent="0.35">
      <c r="A461" s="356">
        <f t="shared" si="172"/>
        <v>459</v>
      </c>
      <c r="B461" s="325"/>
      <c r="C461" s="325"/>
      <c r="D461" s="325"/>
      <c r="E461" s="72" t="str">
        <f t="shared" si="167"/>
        <v/>
      </c>
      <c r="F461" s="71" t="e">
        <f t="shared" si="166"/>
        <v>#N/A</v>
      </c>
      <c r="G461" s="325"/>
      <c r="H461" s="325"/>
      <c r="I461" s="325"/>
      <c r="J461" s="325"/>
      <c r="K461" s="326"/>
      <c r="L461" s="1"/>
      <c r="M461" s="1"/>
      <c r="N461" s="120"/>
      <c r="O461" s="120"/>
      <c r="P461" s="120"/>
      <c r="Q461" s="308"/>
      <c r="R461" s="120"/>
      <c r="S461" s="120"/>
      <c r="T461" s="120"/>
      <c r="U461" s="120"/>
      <c r="V461" s="120"/>
      <c r="W461" s="120"/>
      <c r="X461" s="120"/>
      <c r="Y461" s="359"/>
      <c r="Z461" s="2">
        <f>MAX(Planif[[#This Row],[Janv planifié]:[Decembre planifié]])</f>
        <v>0</v>
      </c>
      <c r="AA461" s="364"/>
      <c r="AB461" s="189" t="e">
        <f t="shared" si="168"/>
        <v>#N/A</v>
      </c>
      <c r="AC461" s="1" t="str">
        <f t="shared" si="163"/>
        <v/>
      </c>
      <c r="AD461" s="45" t="e">
        <f t="shared" si="164"/>
        <v>#N/A</v>
      </c>
      <c r="AE461" s="1" t="e">
        <f t="shared" si="165"/>
        <v>#N/A</v>
      </c>
      <c r="AF461" s="1"/>
      <c r="AG461" s="8">
        <f t="shared" si="169"/>
        <v>0</v>
      </c>
      <c r="AH461" s="8">
        <f t="shared" si="170"/>
        <v>0</v>
      </c>
      <c r="AI461" s="358">
        <f t="shared" si="171"/>
        <v>4200</v>
      </c>
    </row>
    <row r="462" spans="1:35" x14ac:dyDescent="0.35">
      <c r="A462" s="356">
        <f t="shared" si="172"/>
        <v>460</v>
      </c>
      <c r="B462" s="325"/>
      <c r="C462" s="325"/>
      <c r="D462" s="325"/>
      <c r="E462" s="72" t="str">
        <f t="shared" si="167"/>
        <v/>
      </c>
      <c r="F462" s="71" t="e">
        <f t="shared" si="166"/>
        <v>#N/A</v>
      </c>
      <c r="G462" s="325"/>
      <c r="H462" s="325"/>
      <c r="I462" s="325"/>
      <c r="J462" s="325"/>
      <c r="K462" s="326"/>
      <c r="L462" s="1"/>
      <c r="M462" s="1"/>
      <c r="N462" s="120"/>
      <c r="O462" s="120"/>
      <c r="P462" s="120"/>
      <c r="Q462" s="308"/>
      <c r="R462" s="120"/>
      <c r="S462" s="120"/>
      <c r="T462" s="120"/>
      <c r="U462" s="120"/>
      <c r="V462" s="120"/>
      <c r="W462" s="120"/>
      <c r="X462" s="120"/>
      <c r="Y462" s="359"/>
      <c r="Z462" s="2">
        <f>MAX(Planif[[#This Row],[Janv planifié]:[Decembre planifié]])</f>
        <v>0</v>
      </c>
      <c r="AA462" s="364"/>
      <c r="AB462" s="189" t="e">
        <f t="shared" si="168"/>
        <v>#N/A</v>
      </c>
      <c r="AC462" s="1" t="str">
        <f t="shared" si="163"/>
        <v/>
      </c>
      <c r="AD462" s="45" t="e">
        <f t="shared" si="164"/>
        <v>#N/A</v>
      </c>
      <c r="AE462" s="1" t="e">
        <f t="shared" si="165"/>
        <v>#N/A</v>
      </c>
      <c r="AF462" s="1"/>
      <c r="AG462" s="8">
        <f t="shared" si="169"/>
        <v>0</v>
      </c>
      <c r="AH462" s="8">
        <f t="shared" si="170"/>
        <v>0</v>
      </c>
      <c r="AI462" s="358">
        <f t="shared" si="171"/>
        <v>4200</v>
      </c>
    </row>
    <row r="463" spans="1:35" x14ac:dyDescent="0.35">
      <c r="A463" s="356">
        <f t="shared" si="172"/>
        <v>461</v>
      </c>
      <c r="B463" s="325"/>
      <c r="C463" s="325"/>
      <c r="D463" s="325"/>
      <c r="E463" s="72" t="str">
        <f t="shared" si="167"/>
        <v/>
      </c>
      <c r="F463" s="71" t="e">
        <f t="shared" si="166"/>
        <v>#N/A</v>
      </c>
      <c r="G463" s="325"/>
      <c r="H463" s="325"/>
      <c r="I463" s="325"/>
      <c r="J463" s="325"/>
      <c r="K463" s="326"/>
      <c r="L463" s="1"/>
      <c r="M463" s="1"/>
      <c r="N463" s="120"/>
      <c r="O463" s="120"/>
      <c r="P463" s="120"/>
      <c r="Q463" s="308"/>
      <c r="R463" s="120"/>
      <c r="S463" s="120"/>
      <c r="T463" s="120"/>
      <c r="U463" s="120"/>
      <c r="V463" s="120"/>
      <c r="W463" s="120"/>
      <c r="X463" s="120"/>
      <c r="Y463" s="359"/>
      <c r="Z463" s="2">
        <f>MAX(Planif[[#This Row],[Janv planifié]:[Decembre planifié]])</f>
        <v>0</v>
      </c>
      <c r="AA463" s="364"/>
      <c r="AB463" s="189" t="e">
        <f t="shared" si="168"/>
        <v>#N/A</v>
      </c>
      <c r="AC463" s="1" t="str">
        <f t="shared" si="163"/>
        <v/>
      </c>
      <c r="AD463" s="45" t="e">
        <f t="shared" si="164"/>
        <v>#N/A</v>
      </c>
      <c r="AE463" s="1" t="e">
        <f t="shared" si="165"/>
        <v>#N/A</v>
      </c>
      <c r="AF463" s="1"/>
      <c r="AG463" s="8">
        <f t="shared" si="169"/>
        <v>0</v>
      </c>
      <c r="AH463" s="8">
        <f t="shared" si="170"/>
        <v>0</v>
      </c>
      <c r="AI463" s="358">
        <f t="shared" si="171"/>
        <v>4200</v>
      </c>
    </row>
    <row r="464" spans="1:35" x14ac:dyDescent="0.35">
      <c r="A464" s="356">
        <f t="shared" si="172"/>
        <v>462</v>
      </c>
      <c r="B464" s="325"/>
      <c r="C464" s="325"/>
      <c r="D464" s="325"/>
      <c r="E464" s="72" t="str">
        <f t="shared" si="167"/>
        <v/>
      </c>
      <c r="F464" s="71" t="e">
        <f t="shared" si="166"/>
        <v>#N/A</v>
      </c>
      <c r="G464" s="325"/>
      <c r="H464" s="325"/>
      <c r="I464" s="325"/>
      <c r="J464" s="325"/>
      <c r="K464" s="326"/>
      <c r="L464" s="1"/>
      <c r="M464" s="1"/>
      <c r="N464" s="120"/>
      <c r="O464" s="120"/>
      <c r="P464" s="120"/>
      <c r="Q464" s="308"/>
      <c r="R464" s="120"/>
      <c r="S464" s="120"/>
      <c r="T464" s="120"/>
      <c r="U464" s="120"/>
      <c r="V464" s="120"/>
      <c r="W464" s="120"/>
      <c r="X464" s="120"/>
      <c r="Y464" s="359"/>
      <c r="Z464" s="2">
        <f>MAX(Planif[[#This Row],[Janv planifié]:[Decembre planifié]])</f>
        <v>0</v>
      </c>
      <c r="AA464" s="364"/>
      <c r="AB464" s="189" t="e">
        <f t="shared" si="168"/>
        <v>#N/A</v>
      </c>
      <c r="AC464" s="1" t="str">
        <f t="shared" si="163"/>
        <v/>
      </c>
      <c r="AD464" s="45" t="e">
        <f t="shared" si="164"/>
        <v>#N/A</v>
      </c>
      <c r="AE464" s="1" t="e">
        <f t="shared" si="165"/>
        <v>#N/A</v>
      </c>
      <c r="AF464" s="1"/>
      <c r="AG464" s="8">
        <f t="shared" si="169"/>
        <v>0</v>
      </c>
      <c r="AH464" s="8">
        <f t="shared" si="170"/>
        <v>0</v>
      </c>
      <c r="AI464" s="358">
        <f t="shared" si="171"/>
        <v>4200</v>
      </c>
    </row>
    <row r="465" spans="1:35" x14ac:dyDescent="0.35">
      <c r="A465" s="356">
        <f t="shared" si="172"/>
        <v>463</v>
      </c>
      <c r="B465" s="325"/>
      <c r="C465" s="325"/>
      <c r="D465" s="325"/>
      <c r="E465" s="72" t="str">
        <f t="shared" si="167"/>
        <v/>
      </c>
      <c r="F465" s="71" t="e">
        <f t="shared" si="166"/>
        <v>#N/A</v>
      </c>
      <c r="G465" s="325"/>
      <c r="H465" s="325"/>
      <c r="I465" s="325"/>
      <c r="J465" s="325"/>
      <c r="K465" s="326"/>
      <c r="L465" s="1"/>
      <c r="M465" s="1"/>
      <c r="N465" s="120"/>
      <c r="O465" s="120"/>
      <c r="P465" s="120"/>
      <c r="Q465" s="308"/>
      <c r="R465" s="120"/>
      <c r="S465" s="120"/>
      <c r="T465" s="120"/>
      <c r="U465" s="120"/>
      <c r="V465" s="120"/>
      <c r="W465" s="120"/>
      <c r="X465" s="120"/>
      <c r="Y465" s="359"/>
      <c r="Z465" s="2">
        <f>MAX(Planif[[#This Row],[Janv planifié]:[Decembre planifié]])</f>
        <v>0</v>
      </c>
      <c r="AA465" s="364"/>
      <c r="AB465" s="189" t="e">
        <f t="shared" si="168"/>
        <v>#N/A</v>
      </c>
      <c r="AC465" s="1" t="str">
        <f t="shared" si="163"/>
        <v/>
      </c>
      <c r="AD465" s="45" t="e">
        <f t="shared" si="164"/>
        <v>#N/A</v>
      </c>
      <c r="AE465" s="1" t="e">
        <f t="shared" si="165"/>
        <v>#N/A</v>
      </c>
      <c r="AF465" s="1"/>
      <c r="AG465" s="8">
        <f t="shared" si="169"/>
        <v>0</v>
      </c>
      <c r="AH465" s="8">
        <f t="shared" si="170"/>
        <v>0</v>
      </c>
      <c r="AI465" s="358">
        <f t="shared" si="171"/>
        <v>4200</v>
      </c>
    </row>
    <row r="466" spans="1:35" x14ac:dyDescent="0.35">
      <c r="A466" s="356">
        <f t="shared" si="172"/>
        <v>464</v>
      </c>
      <c r="B466" s="325"/>
      <c r="C466" s="325"/>
      <c r="D466" s="325"/>
      <c r="E466" s="72" t="str">
        <f t="shared" si="167"/>
        <v/>
      </c>
      <c r="F466" s="71" t="e">
        <f t="shared" si="166"/>
        <v>#N/A</v>
      </c>
      <c r="G466" s="325"/>
      <c r="H466" s="325"/>
      <c r="I466" s="325"/>
      <c r="J466" s="325"/>
      <c r="K466" s="326"/>
      <c r="L466" s="1"/>
      <c r="M466" s="1"/>
      <c r="N466" s="120"/>
      <c r="O466" s="120"/>
      <c r="P466" s="120"/>
      <c r="Q466" s="308"/>
      <c r="R466" s="120"/>
      <c r="S466" s="120"/>
      <c r="T466" s="120"/>
      <c r="U466" s="120"/>
      <c r="V466" s="120"/>
      <c r="W466" s="120"/>
      <c r="X466" s="120"/>
      <c r="Y466" s="359"/>
      <c r="Z466" s="2">
        <f>MAX(Planif[[#This Row],[Janv planifié]:[Decembre planifié]])</f>
        <v>0</v>
      </c>
      <c r="AA466" s="364"/>
      <c r="AB466" s="189" t="e">
        <f t="shared" si="168"/>
        <v>#N/A</v>
      </c>
      <c r="AC466" s="1" t="str">
        <f t="shared" si="163"/>
        <v/>
      </c>
      <c r="AD466" s="45" t="e">
        <f t="shared" si="164"/>
        <v>#N/A</v>
      </c>
      <c r="AE466" s="1" t="e">
        <f t="shared" si="165"/>
        <v>#N/A</v>
      </c>
      <c r="AF466" s="1"/>
      <c r="AG466" s="8">
        <f t="shared" si="169"/>
        <v>0</v>
      </c>
      <c r="AH466" s="8">
        <f t="shared" si="170"/>
        <v>0</v>
      </c>
      <c r="AI466" s="358">
        <f t="shared" si="171"/>
        <v>4200</v>
      </c>
    </row>
    <row r="467" spans="1:35" x14ac:dyDescent="0.35">
      <c r="A467" s="356">
        <f t="shared" si="172"/>
        <v>465</v>
      </c>
      <c r="B467" s="325"/>
      <c r="C467" s="325"/>
      <c r="D467" s="325"/>
      <c r="E467" s="72" t="str">
        <f t="shared" si="167"/>
        <v/>
      </c>
      <c r="F467" s="71" t="e">
        <f t="shared" si="166"/>
        <v>#N/A</v>
      </c>
      <c r="G467" s="325"/>
      <c r="H467" s="325"/>
      <c r="I467" s="325"/>
      <c r="J467" s="325"/>
      <c r="K467" s="326"/>
      <c r="L467" s="1"/>
      <c r="M467" s="1"/>
      <c r="N467" s="120"/>
      <c r="O467" s="120"/>
      <c r="P467" s="120"/>
      <c r="Q467" s="308"/>
      <c r="R467" s="120"/>
      <c r="S467" s="120"/>
      <c r="T467" s="120"/>
      <c r="U467" s="120"/>
      <c r="V467" s="120"/>
      <c r="W467" s="120"/>
      <c r="X467" s="120"/>
      <c r="Y467" s="359"/>
      <c r="Z467" s="2">
        <f>MAX(Planif[[#This Row],[Janv planifié]:[Decembre planifié]])</f>
        <v>0</v>
      </c>
      <c r="AA467" s="364"/>
      <c r="AB467" s="189" t="e">
        <f t="shared" si="168"/>
        <v>#N/A</v>
      </c>
      <c r="AC467" s="1" t="str">
        <f t="shared" si="163"/>
        <v/>
      </c>
      <c r="AD467" s="45" t="e">
        <f t="shared" si="164"/>
        <v>#N/A</v>
      </c>
      <c r="AE467" s="1" t="e">
        <f t="shared" si="165"/>
        <v>#N/A</v>
      </c>
      <c r="AF467" s="1"/>
      <c r="AG467" s="8">
        <f t="shared" si="169"/>
        <v>0</v>
      </c>
      <c r="AH467" s="8">
        <f t="shared" si="170"/>
        <v>0</v>
      </c>
      <c r="AI467" s="358">
        <f t="shared" si="171"/>
        <v>4200</v>
      </c>
    </row>
    <row r="468" spans="1:35" x14ac:dyDescent="0.35">
      <c r="A468" s="356">
        <f t="shared" si="172"/>
        <v>466</v>
      </c>
      <c r="B468" s="325"/>
      <c r="C468" s="325"/>
      <c r="D468" s="325"/>
      <c r="E468" s="72" t="str">
        <f t="shared" si="167"/>
        <v/>
      </c>
      <c r="F468" s="71" t="e">
        <f t="shared" si="166"/>
        <v>#N/A</v>
      </c>
      <c r="G468" s="325"/>
      <c r="H468" s="325"/>
      <c r="I468" s="325"/>
      <c r="J468" s="325"/>
      <c r="K468" s="326"/>
      <c r="L468" s="1"/>
      <c r="M468" s="1"/>
      <c r="N468" s="120"/>
      <c r="O468" s="120"/>
      <c r="P468" s="120"/>
      <c r="Q468" s="308"/>
      <c r="R468" s="120"/>
      <c r="S468" s="120"/>
      <c r="T468" s="120"/>
      <c r="U468" s="120"/>
      <c r="V468" s="120"/>
      <c r="W468" s="120"/>
      <c r="X468" s="120"/>
      <c r="Y468" s="359"/>
      <c r="Z468" s="2">
        <f>MAX(Planif[[#This Row],[Janv planifié]:[Decembre planifié]])</f>
        <v>0</v>
      </c>
      <c r="AA468" s="364"/>
      <c r="AB468" s="189" t="e">
        <f t="shared" si="168"/>
        <v>#N/A</v>
      </c>
      <c r="AC468" s="1" t="str">
        <f t="shared" si="163"/>
        <v/>
      </c>
      <c r="AD468" s="45" t="e">
        <f t="shared" si="164"/>
        <v>#N/A</v>
      </c>
      <c r="AE468" s="1" t="e">
        <f t="shared" si="165"/>
        <v>#N/A</v>
      </c>
      <c r="AF468" s="1"/>
      <c r="AG468" s="8">
        <f t="shared" si="169"/>
        <v>0</v>
      </c>
      <c r="AH468" s="8">
        <f t="shared" si="170"/>
        <v>0</v>
      </c>
      <c r="AI468" s="358">
        <f t="shared" si="171"/>
        <v>4200</v>
      </c>
    </row>
    <row r="469" spans="1:35" x14ac:dyDescent="0.35">
      <c r="A469" s="356">
        <f t="shared" si="172"/>
        <v>467</v>
      </c>
      <c r="B469" s="325"/>
      <c r="C469" s="325"/>
      <c r="D469" s="325"/>
      <c r="E469" s="72" t="str">
        <f t="shared" si="167"/>
        <v/>
      </c>
      <c r="F469" s="71" t="e">
        <f t="shared" si="166"/>
        <v>#N/A</v>
      </c>
      <c r="G469" s="325"/>
      <c r="H469" s="325"/>
      <c r="I469" s="325"/>
      <c r="J469" s="325"/>
      <c r="K469" s="326"/>
      <c r="L469" s="1"/>
      <c r="M469" s="1"/>
      <c r="N469" s="120"/>
      <c r="O469" s="120"/>
      <c r="P469" s="120"/>
      <c r="Q469" s="308"/>
      <c r="R469" s="120"/>
      <c r="S469" s="120"/>
      <c r="T469" s="120"/>
      <c r="U469" s="120"/>
      <c r="V469" s="120"/>
      <c r="W469" s="120"/>
      <c r="X469" s="120"/>
      <c r="Y469" s="359"/>
      <c r="Z469" s="2">
        <f>MAX(Planif[[#This Row],[Janv planifié]:[Decembre planifié]])</f>
        <v>0</v>
      </c>
      <c r="AA469" s="364"/>
      <c r="AB469" s="189" t="e">
        <f t="shared" si="168"/>
        <v>#N/A</v>
      </c>
      <c r="AC469" s="1" t="str">
        <f t="shared" si="163"/>
        <v/>
      </c>
      <c r="AD469" s="45" t="e">
        <f t="shared" si="164"/>
        <v>#N/A</v>
      </c>
      <c r="AE469" s="1" t="e">
        <f t="shared" si="165"/>
        <v>#N/A</v>
      </c>
      <c r="AF469" s="1"/>
      <c r="AG469" s="8">
        <f t="shared" si="169"/>
        <v>0</v>
      </c>
      <c r="AH469" s="8">
        <f t="shared" si="170"/>
        <v>0</v>
      </c>
      <c r="AI469" s="358">
        <f t="shared" si="171"/>
        <v>4200</v>
      </c>
    </row>
    <row r="470" spans="1:35" x14ac:dyDescent="0.35">
      <c r="A470" s="356">
        <f t="shared" si="172"/>
        <v>468</v>
      </c>
      <c r="B470" s="325"/>
      <c r="C470" s="325"/>
      <c r="D470" s="325"/>
      <c r="E470" s="72" t="str">
        <f t="shared" si="167"/>
        <v/>
      </c>
      <c r="F470" s="71" t="e">
        <f t="shared" si="166"/>
        <v>#N/A</v>
      </c>
      <c r="G470" s="325"/>
      <c r="H470" s="325"/>
      <c r="I470" s="325"/>
      <c r="J470" s="325"/>
      <c r="K470" s="326"/>
      <c r="L470" s="1"/>
      <c r="M470" s="1"/>
      <c r="N470" s="120"/>
      <c r="O470" s="120"/>
      <c r="P470" s="120"/>
      <c r="Q470" s="308"/>
      <c r="R470" s="120"/>
      <c r="S470" s="120"/>
      <c r="T470" s="120"/>
      <c r="U470" s="120"/>
      <c r="V470" s="120"/>
      <c r="W470" s="120"/>
      <c r="X470" s="120"/>
      <c r="Y470" s="359"/>
      <c r="Z470" s="2">
        <f>MAX(Planif[[#This Row],[Janv planifié]:[Decembre planifié]])</f>
        <v>0</v>
      </c>
      <c r="AA470" s="364"/>
      <c r="AB470" s="189" t="e">
        <f t="shared" si="168"/>
        <v>#N/A</v>
      </c>
      <c r="AC470" s="1" t="str">
        <f t="shared" si="163"/>
        <v/>
      </c>
      <c r="AD470" s="45" t="e">
        <f t="shared" si="164"/>
        <v>#N/A</v>
      </c>
      <c r="AE470" s="1" t="e">
        <f t="shared" si="165"/>
        <v>#N/A</v>
      </c>
      <c r="AF470" s="1"/>
      <c r="AG470" s="8">
        <f t="shared" si="169"/>
        <v>0</v>
      </c>
      <c r="AH470" s="8">
        <f t="shared" si="170"/>
        <v>0</v>
      </c>
      <c r="AI470" s="358">
        <f t="shared" si="171"/>
        <v>4200</v>
      </c>
    </row>
    <row r="471" spans="1:35" x14ac:dyDescent="0.35">
      <c r="A471" s="356">
        <f t="shared" si="172"/>
        <v>469</v>
      </c>
      <c r="B471" s="325"/>
      <c r="C471" s="325"/>
      <c r="D471" s="325"/>
      <c r="E471" s="72" t="str">
        <f t="shared" si="167"/>
        <v/>
      </c>
      <c r="F471" s="71" t="e">
        <f t="shared" si="166"/>
        <v>#N/A</v>
      </c>
      <c r="G471" s="325"/>
      <c r="H471" s="325"/>
      <c r="I471" s="325"/>
      <c r="J471" s="325"/>
      <c r="K471" s="326"/>
      <c r="L471" s="1"/>
      <c r="M471" s="1"/>
      <c r="N471" s="120"/>
      <c r="O471" s="120"/>
      <c r="P471" s="120"/>
      <c r="Q471" s="308"/>
      <c r="R471" s="120"/>
      <c r="S471" s="120"/>
      <c r="T471" s="120"/>
      <c r="U471" s="120"/>
      <c r="V471" s="120"/>
      <c r="W471" s="120"/>
      <c r="X471" s="120"/>
      <c r="Y471" s="359"/>
      <c r="Z471" s="2">
        <f>MAX(Planif[[#This Row],[Janv planifié]:[Decembre planifié]])</f>
        <v>0</v>
      </c>
      <c r="AA471" s="364"/>
      <c r="AB471" s="189" t="e">
        <f t="shared" si="168"/>
        <v>#N/A</v>
      </c>
      <c r="AC471" s="1" t="str">
        <f t="shared" si="163"/>
        <v/>
      </c>
      <c r="AD471" s="45" t="e">
        <f t="shared" si="164"/>
        <v>#N/A</v>
      </c>
      <c r="AE471" s="1" t="e">
        <f t="shared" si="165"/>
        <v>#N/A</v>
      </c>
      <c r="AF471" s="1"/>
      <c r="AG471" s="8">
        <f t="shared" si="169"/>
        <v>0</v>
      </c>
      <c r="AH471" s="8">
        <f t="shared" si="170"/>
        <v>0</v>
      </c>
      <c r="AI471" s="358">
        <f t="shared" si="171"/>
        <v>4200</v>
      </c>
    </row>
    <row r="472" spans="1:35" x14ac:dyDescent="0.35">
      <c r="A472" s="356">
        <f t="shared" si="172"/>
        <v>470</v>
      </c>
      <c r="B472" s="325"/>
      <c r="C472" s="325"/>
      <c r="D472" s="325"/>
      <c r="E472" s="72" t="str">
        <f t="shared" si="167"/>
        <v/>
      </c>
      <c r="F472" s="71" t="e">
        <f t="shared" si="166"/>
        <v>#N/A</v>
      </c>
      <c r="G472" s="325"/>
      <c r="H472" s="325"/>
      <c r="I472" s="325"/>
      <c r="J472" s="325"/>
      <c r="K472" s="326"/>
      <c r="L472" s="1"/>
      <c r="M472" s="1"/>
      <c r="N472" s="120"/>
      <c r="O472" s="120"/>
      <c r="P472" s="120"/>
      <c r="Q472" s="308"/>
      <c r="R472" s="120"/>
      <c r="S472" s="120"/>
      <c r="T472" s="120"/>
      <c r="U472" s="120"/>
      <c r="V472" s="120"/>
      <c r="W472" s="120"/>
      <c r="X472" s="120"/>
      <c r="Y472" s="359"/>
      <c r="Z472" s="2">
        <f>MAX(Planif[[#This Row],[Janv planifié]:[Decembre planifié]])</f>
        <v>0</v>
      </c>
      <c r="AA472" s="364"/>
      <c r="AB472" s="189" t="e">
        <f t="shared" si="168"/>
        <v>#N/A</v>
      </c>
      <c r="AC472" s="1" t="str">
        <f t="shared" si="163"/>
        <v/>
      </c>
      <c r="AD472" s="45" t="e">
        <f t="shared" si="164"/>
        <v>#N/A</v>
      </c>
      <c r="AE472" s="1" t="e">
        <f t="shared" si="165"/>
        <v>#N/A</v>
      </c>
      <c r="AF472" s="1"/>
      <c r="AG472" s="8">
        <f t="shared" si="169"/>
        <v>0</v>
      </c>
      <c r="AH472" s="8">
        <f t="shared" si="170"/>
        <v>0</v>
      </c>
      <c r="AI472" s="358">
        <f t="shared" si="171"/>
        <v>4200</v>
      </c>
    </row>
    <row r="473" spans="1:35" x14ac:dyDescent="0.35">
      <c r="A473" s="356">
        <f t="shared" si="172"/>
        <v>471</v>
      </c>
      <c r="B473" s="325"/>
      <c r="C473" s="325"/>
      <c r="D473" s="325"/>
      <c r="E473" s="72" t="str">
        <f t="shared" si="167"/>
        <v/>
      </c>
      <c r="F473" s="71" t="e">
        <f t="shared" si="166"/>
        <v>#N/A</v>
      </c>
      <c r="G473" s="325"/>
      <c r="H473" s="325"/>
      <c r="I473" s="325"/>
      <c r="J473" s="325"/>
      <c r="K473" s="326"/>
      <c r="L473" s="1"/>
      <c r="M473" s="1"/>
      <c r="N473" s="120"/>
      <c r="O473" s="120"/>
      <c r="P473" s="120"/>
      <c r="Q473" s="308"/>
      <c r="R473" s="120"/>
      <c r="S473" s="120"/>
      <c r="T473" s="120"/>
      <c r="U473" s="120"/>
      <c r="V473" s="120"/>
      <c r="W473" s="120"/>
      <c r="X473" s="120"/>
      <c r="Y473" s="359"/>
      <c r="Z473" s="2">
        <f>MAX(Planif[[#This Row],[Janv planifié]:[Decembre planifié]])</f>
        <v>0</v>
      </c>
      <c r="AA473" s="364"/>
      <c r="AB473" s="189" t="e">
        <f t="shared" si="168"/>
        <v>#N/A</v>
      </c>
      <c r="AC473" s="1" t="str">
        <f t="shared" si="163"/>
        <v/>
      </c>
      <c r="AD473" s="45" t="e">
        <f t="shared" si="164"/>
        <v>#N/A</v>
      </c>
      <c r="AE473" s="1" t="e">
        <f t="shared" si="165"/>
        <v>#N/A</v>
      </c>
      <c r="AF473" s="1"/>
      <c r="AG473" s="8">
        <f t="shared" si="169"/>
        <v>0</v>
      </c>
      <c r="AH473" s="8">
        <f t="shared" si="170"/>
        <v>0</v>
      </c>
      <c r="AI473" s="358">
        <f t="shared" si="171"/>
        <v>4200</v>
      </c>
    </row>
    <row r="474" spans="1:35" x14ac:dyDescent="0.35">
      <c r="A474" s="356">
        <f t="shared" si="172"/>
        <v>472</v>
      </c>
      <c r="B474" s="325"/>
      <c r="C474" s="325"/>
      <c r="D474" s="325"/>
      <c r="E474" s="72" t="str">
        <f t="shared" si="167"/>
        <v/>
      </c>
      <c r="F474" s="71" t="e">
        <f t="shared" si="166"/>
        <v>#N/A</v>
      </c>
      <c r="G474" s="325"/>
      <c r="H474" s="325"/>
      <c r="I474" s="325"/>
      <c r="J474" s="325"/>
      <c r="K474" s="326"/>
      <c r="L474" s="1"/>
      <c r="M474" s="1"/>
      <c r="N474" s="120"/>
      <c r="O474" s="120"/>
      <c r="P474" s="120"/>
      <c r="Q474" s="308"/>
      <c r="R474" s="120"/>
      <c r="S474" s="120"/>
      <c r="T474" s="120"/>
      <c r="U474" s="120"/>
      <c r="V474" s="120"/>
      <c r="W474" s="120"/>
      <c r="X474" s="120"/>
      <c r="Y474" s="359"/>
      <c r="Z474" s="2">
        <f>MAX(Planif[[#This Row],[Janv planifié]:[Decembre planifié]])</f>
        <v>0</v>
      </c>
      <c r="AA474" s="364"/>
      <c r="AB474" s="189" t="e">
        <f t="shared" si="168"/>
        <v>#N/A</v>
      </c>
      <c r="AC474" s="1" t="str">
        <f t="shared" si="163"/>
        <v/>
      </c>
      <c r="AD474" s="45" t="e">
        <f t="shared" si="164"/>
        <v>#N/A</v>
      </c>
      <c r="AE474" s="1" t="e">
        <f t="shared" si="165"/>
        <v>#N/A</v>
      </c>
      <c r="AF474" s="1"/>
      <c r="AG474" s="8">
        <f t="shared" si="169"/>
        <v>0</v>
      </c>
      <c r="AH474" s="8">
        <f t="shared" si="170"/>
        <v>0</v>
      </c>
      <c r="AI474" s="358">
        <f t="shared" si="171"/>
        <v>4200</v>
      </c>
    </row>
    <row r="475" spans="1:35" x14ac:dyDescent="0.35">
      <c r="A475" s="356">
        <f t="shared" si="172"/>
        <v>473</v>
      </c>
      <c r="B475" s="325"/>
      <c r="C475" s="325"/>
      <c r="D475" s="325"/>
      <c r="E475" s="72" t="str">
        <f t="shared" si="167"/>
        <v/>
      </c>
      <c r="F475" s="71" t="e">
        <f t="shared" si="166"/>
        <v>#N/A</v>
      </c>
      <c r="G475" s="325"/>
      <c r="H475" s="325"/>
      <c r="I475" s="325"/>
      <c r="J475" s="325"/>
      <c r="K475" s="326"/>
      <c r="L475" s="1"/>
      <c r="M475" s="1"/>
      <c r="N475" s="120"/>
      <c r="O475" s="120"/>
      <c r="P475" s="120"/>
      <c r="Q475" s="308"/>
      <c r="R475" s="120"/>
      <c r="S475" s="120"/>
      <c r="T475" s="120"/>
      <c r="U475" s="120"/>
      <c r="V475" s="120"/>
      <c r="W475" s="120"/>
      <c r="X475" s="120"/>
      <c r="Y475" s="359"/>
      <c r="Z475" s="2">
        <f>MAX(Planif[[#This Row],[Janv planifié]:[Decembre planifié]])</f>
        <v>0</v>
      </c>
      <c r="AA475" s="364"/>
      <c r="AB475" s="189" t="e">
        <f t="shared" si="168"/>
        <v>#N/A</v>
      </c>
      <c r="AC475" s="1" t="str">
        <f t="shared" si="163"/>
        <v/>
      </c>
      <c r="AD475" s="45" t="e">
        <f t="shared" si="164"/>
        <v>#N/A</v>
      </c>
      <c r="AE475" s="1" t="e">
        <f t="shared" si="165"/>
        <v>#N/A</v>
      </c>
      <c r="AF475" s="1"/>
      <c r="AG475" s="8">
        <f t="shared" si="169"/>
        <v>0</v>
      </c>
      <c r="AH475" s="8">
        <f t="shared" si="170"/>
        <v>0</v>
      </c>
      <c r="AI475" s="358">
        <f t="shared" si="171"/>
        <v>4200</v>
      </c>
    </row>
    <row r="476" spans="1:35" x14ac:dyDescent="0.35">
      <c r="A476" s="356">
        <f t="shared" si="172"/>
        <v>474</v>
      </c>
      <c r="B476" s="325"/>
      <c r="C476" s="325"/>
      <c r="D476" s="325"/>
      <c r="E476" s="72" t="str">
        <f t="shared" si="167"/>
        <v/>
      </c>
      <c r="F476" s="71" t="e">
        <f t="shared" si="166"/>
        <v>#N/A</v>
      </c>
      <c r="G476" s="325"/>
      <c r="H476" s="325"/>
      <c r="I476" s="325"/>
      <c r="J476" s="325"/>
      <c r="K476" s="326"/>
      <c r="L476" s="1"/>
      <c r="M476" s="1"/>
      <c r="N476" s="120"/>
      <c r="O476" s="120"/>
      <c r="P476" s="120"/>
      <c r="Q476" s="308"/>
      <c r="R476" s="120"/>
      <c r="S476" s="120"/>
      <c r="T476" s="120"/>
      <c r="U476" s="120"/>
      <c r="V476" s="120"/>
      <c r="W476" s="120"/>
      <c r="X476" s="120"/>
      <c r="Y476" s="359"/>
      <c r="Z476" s="2">
        <f>MAX(Planif[[#This Row],[Janv planifié]:[Decembre planifié]])</f>
        <v>0</v>
      </c>
      <c r="AA476" s="364"/>
      <c r="AB476" s="189" t="e">
        <f t="shared" si="168"/>
        <v>#N/A</v>
      </c>
      <c r="AC476" s="1" t="str">
        <f t="shared" si="163"/>
        <v/>
      </c>
      <c r="AD476" s="45" t="e">
        <f t="shared" si="164"/>
        <v>#N/A</v>
      </c>
      <c r="AE476" s="1" t="e">
        <f t="shared" si="165"/>
        <v>#N/A</v>
      </c>
      <c r="AF476" s="1"/>
      <c r="AG476" s="8">
        <f t="shared" si="169"/>
        <v>0</v>
      </c>
      <c r="AH476" s="8">
        <f t="shared" si="170"/>
        <v>0</v>
      </c>
      <c r="AI476" s="358">
        <f t="shared" si="171"/>
        <v>4200</v>
      </c>
    </row>
    <row r="477" spans="1:35" x14ac:dyDescent="0.35">
      <c r="A477" s="356">
        <f t="shared" si="172"/>
        <v>475</v>
      </c>
      <c r="B477" s="325"/>
      <c r="C477" s="325"/>
      <c r="D477" s="325"/>
      <c r="E477" s="72" t="str">
        <f t="shared" si="167"/>
        <v/>
      </c>
      <c r="F477" s="71" t="e">
        <f t="shared" si="166"/>
        <v>#N/A</v>
      </c>
      <c r="G477" s="325"/>
      <c r="H477" s="325"/>
      <c r="I477" s="325"/>
      <c r="J477" s="325"/>
      <c r="K477" s="326"/>
      <c r="L477" s="1"/>
      <c r="M477" s="1"/>
      <c r="N477" s="120"/>
      <c r="O477" s="120"/>
      <c r="P477" s="120"/>
      <c r="Q477" s="308"/>
      <c r="R477" s="120"/>
      <c r="S477" s="120"/>
      <c r="T477" s="120"/>
      <c r="U477" s="120"/>
      <c r="V477" s="120"/>
      <c r="W477" s="120"/>
      <c r="X477" s="120"/>
      <c r="Y477" s="359"/>
      <c r="Z477" s="2">
        <f>MAX(Planif[[#This Row],[Janv planifié]:[Decembre planifié]])</f>
        <v>0</v>
      </c>
      <c r="AA477" s="364"/>
      <c r="AB477" s="189" t="e">
        <f t="shared" si="168"/>
        <v>#N/A</v>
      </c>
      <c r="AC477" s="1" t="str">
        <f t="shared" si="163"/>
        <v/>
      </c>
      <c r="AD477" s="45" t="e">
        <f t="shared" si="164"/>
        <v>#N/A</v>
      </c>
      <c r="AE477" s="1" t="e">
        <f t="shared" si="165"/>
        <v>#N/A</v>
      </c>
      <c r="AF477" s="1"/>
      <c r="AG477" s="8">
        <f t="shared" si="169"/>
        <v>0</v>
      </c>
      <c r="AH477" s="8">
        <f t="shared" si="170"/>
        <v>0</v>
      </c>
      <c r="AI477" s="358">
        <f t="shared" si="171"/>
        <v>4200</v>
      </c>
    </row>
    <row r="478" spans="1:35" x14ac:dyDescent="0.35">
      <c r="A478" s="356">
        <f t="shared" si="172"/>
        <v>476</v>
      </c>
      <c r="B478" s="325"/>
      <c r="C478" s="325"/>
      <c r="D478" s="325"/>
      <c r="E478" s="72" t="str">
        <f t="shared" si="167"/>
        <v/>
      </c>
      <c r="F478" s="71" t="e">
        <f t="shared" si="166"/>
        <v>#N/A</v>
      </c>
      <c r="G478" s="325"/>
      <c r="H478" s="325"/>
      <c r="I478" s="325"/>
      <c r="J478" s="325"/>
      <c r="K478" s="326"/>
      <c r="L478" s="1"/>
      <c r="M478" s="1"/>
      <c r="N478" s="120"/>
      <c r="O478" s="120"/>
      <c r="P478" s="120"/>
      <c r="Q478" s="308"/>
      <c r="R478" s="120"/>
      <c r="S478" s="120"/>
      <c r="T478" s="120"/>
      <c r="U478" s="120"/>
      <c r="V478" s="120"/>
      <c r="W478" s="120"/>
      <c r="X478" s="120"/>
      <c r="Y478" s="359"/>
      <c r="Z478" s="2">
        <f>MAX(Planif[[#This Row],[Janv planifié]:[Decembre planifié]])</f>
        <v>0</v>
      </c>
      <c r="AA478" s="364"/>
      <c r="AB478" s="189" t="e">
        <f t="shared" si="168"/>
        <v>#N/A</v>
      </c>
      <c r="AC478" s="1" t="str">
        <f t="shared" si="163"/>
        <v/>
      </c>
      <c r="AD478" s="45" t="e">
        <f t="shared" si="164"/>
        <v>#N/A</v>
      </c>
      <c r="AE478" s="1" t="e">
        <f t="shared" si="165"/>
        <v>#N/A</v>
      </c>
      <c r="AF478" s="1"/>
      <c r="AG478" s="8">
        <f t="shared" si="169"/>
        <v>0</v>
      </c>
      <c r="AH478" s="8">
        <f t="shared" si="170"/>
        <v>0</v>
      </c>
      <c r="AI478" s="358">
        <f t="shared" si="171"/>
        <v>4200</v>
      </c>
    </row>
    <row r="479" spans="1:35" x14ac:dyDescent="0.35">
      <c r="A479" s="356">
        <f t="shared" si="172"/>
        <v>477</v>
      </c>
      <c r="B479" s="325"/>
      <c r="C479" s="325"/>
      <c r="D479" s="325"/>
      <c r="E479" s="72" t="str">
        <f t="shared" si="167"/>
        <v/>
      </c>
      <c r="F479" s="71" t="e">
        <f t="shared" si="166"/>
        <v>#N/A</v>
      </c>
      <c r="G479" s="325"/>
      <c r="H479" s="325"/>
      <c r="I479" s="325"/>
      <c r="J479" s="325"/>
      <c r="K479" s="326"/>
      <c r="L479" s="1"/>
      <c r="M479" s="1"/>
      <c r="N479" s="120"/>
      <c r="O479" s="120"/>
      <c r="P479" s="120"/>
      <c r="Q479" s="308"/>
      <c r="R479" s="120"/>
      <c r="S479" s="120"/>
      <c r="T479" s="120"/>
      <c r="U479" s="120"/>
      <c r="V479" s="120"/>
      <c r="W479" s="120"/>
      <c r="X479" s="120"/>
      <c r="Y479" s="359"/>
      <c r="Z479" s="2">
        <f>MAX(Planif[[#This Row],[Janv planifié]:[Decembre planifié]])</f>
        <v>0</v>
      </c>
      <c r="AA479" s="364"/>
      <c r="AB479" s="189" t="e">
        <f t="shared" si="168"/>
        <v>#N/A</v>
      </c>
      <c r="AC479" s="1" t="str">
        <f t="shared" si="163"/>
        <v/>
      </c>
      <c r="AD479" s="45" t="e">
        <f t="shared" si="164"/>
        <v>#N/A</v>
      </c>
      <c r="AE479" s="1" t="e">
        <f t="shared" si="165"/>
        <v>#N/A</v>
      </c>
      <c r="AF479" s="1"/>
      <c r="AG479" s="8">
        <f t="shared" si="169"/>
        <v>0</v>
      </c>
      <c r="AH479" s="8">
        <f t="shared" si="170"/>
        <v>0</v>
      </c>
      <c r="AI479" s="358">
        <f t="shared" si="171"/>
        <v>4200</v>
      </c>
    </row>
    <row r="480" spans="1:35" x14ac:dyDescent="0.35">
      <c r="A480" s="356">
        <f t="shared" si="172"/>
        <v>478</v>
      </c>
      <c r="B480" s="325"/>
      <c r="C480" s="325"/>
      <c r="D480" s="325"/>
      <c r="E480" s="72" t="str">
        <f t="shared" si="167"/>
        <v/>
      </c>
      <c r="F480" s="71" t="e">
        <f t="shared" si="166"/>
        <v>#N/A</v>
      </c>
      <c r="G480" s="325"/>
      <c r="H480" s="325"/>
      <c r="I480" s="325"/>
      <c r="J480" s="325"/>
      <c r="K480" s="326"/>
      <c r="L480" s="1"/>
      <c r="M480" s="1"/>
      <c r="N480" s="120"/>
      <c r="O480" s="120"/>
      <c r="P480" s="120"/>
      <c r="Q480" s="308"/>
      <c r="R480" s="120"/>
      <c r="S480" s="120"/>
      <c r="T480" s="120"/>
      <c r="U480" s="120"/>
      <c r="V480" s="120"/>
      <c r="W480" s="120"/>
      <c r="X480" s="120"/>
      <c r="Y480" s="359"/>
      <c r="Z480" s="2">
        <f>MAX(Planif[[#This Row],[Janv planifié]:[Decembre planifié]])</f>
        <v>0</v>
      </c>
      <c r="AA480" s="364"/>
      <c r="AB480" s="189" t="e">
        <f t="shared" si="168"/>
        <v>#N/A</v>
      </c>
      <c r="AC480" s="1" t="str">
        <f t="shared" si="163"/>
        <v/>
      </c>
      <c r="AD480" s="45" t="e">
        <f t="shared" si="164"/>
        <v>#N/A</v>
      </c>
      <c r="AE480" s="1" t="e">
        <f t="shared" si="165"/>
        <v>#N/A</v>
      </c>
      <c r="AF480" s="1"/>
      <c r="AG480" s="8">
        <f t="shared" si="169"/>
        <v>0</v>
      </c>
      <c r="AH480" s="8">
        <f t="shared" si="170"/>
        <v>0</v>
      </c>
      <c r="AI480" s="358">
        <f t="shared" si="171"/>
        <v>4200</v>
      </c>
    </row>
    <row r="481" spans="1:35" x14ac:dyDescent="0.35">
      <c r="A481" s="356">
        <f t="shared" si="172"/>
        <v>479</v>
      </c>
      <c r="B481" s="325"/>
      <c r="C481" s="325"/>
      <c r="D481" s="325"/>
      <c r="E481" s="72" t="str">
        <f t="shared" si="167"/>
        <v/>
      </c>
      <c r="F481" s="71" t="e">
        <f t="shared" si="166"/>
        <v>#N/A</v>
      </c>
      <c r="G481" s="325"/>
      <c r="H481" s="325"/>
      <c r="I481" s="325"/>
      <c r="J481" s="325"/>
      <c r="K481" s="326"/>
      <c r="L481" s="1"/>
      <c r="M481" s="1"/>
      <c r="N481" s="120"/>
      <c r="O481" s="120"/>
      <c r="P481" s="120"/>
      <c r="Q481" s="308"/>
      <c r="R481" s="120"/>
      <c r="S481" s="120"/>
      <c r="T481" s="120"/>
      <c r="U481" s="120"/>
      <c r="V481" s="120"/>
      <c r="W481" s="120"/>
      <c r="X481" s="120"/>
      <c r="Y481" s="359"/>
      <c r="Z481" s="2">
        <f>MAX(Planif[[#This Row],[Janv planifié]:[Decembre planifié]])</f>
        <v>0</v>
      </c>
      <c r="AA481" s="364"/>
      <c r="AB481" s="189" t="e">
        <f t="shared" si="168"/>
        <v>#N/A</v>
      </c>
      <c r="AC481" s="1" t="str">
        <f t="shared" si="163"/>
        <v/>
      </c>
      <c r="AD481" s="45" t="e">
        <f t="shared" si="164"/>
        <v>#N/A</v>
      </c>
      <c r="AE481" s="1" t="e">
        <f t="shared" si="165"/>
        <v>#N/A</v>
      </c>
      <c r="AF481" s="1"/>
      <c r="AG481" s="8">
        <f t="shared" si="169"/>
        <v>0</v>
      </c>
      <c r="AH481" s="8">
        <f t="shared" si="170"/>
        <v>0</v>
      </c>
      <c r="AI481" s="358">
        <f t="shared" si="171"/>
        <v>4200</v>
      </c>
    </row>
    <row r="482" spans="1:35" x14ac:dyDescent="0.35">
      <c r="A482" s="356">
        <f t="shared" si="172"/>
        <v>480</v>
      </c>
      <c r="B482" s="325"/>
      <c r="C482" s="325"/>
      <c r="D482" s="325"/>
      <c r="E482" s="72" t="str">
        <f t="shared" si="167"/>
        <v/>
      </c>
      <c r="F482" s="71" t="e">
        <f t="shared" si="166"/>
        <v>#N/A</v>
      </c>
      <c r="G482" s="325"/>
      <c r="H482" s="325"/>
      <c r="I482" s="325"/>
      <c r="J482" s="325"/>
      <c r="K482" s="326"/>
      <c r="L482" s="1"/>
      <c r="M482" s="1"/>
      <c r="N482" s="120"/>
      <c r="O482" s="120"/>
      <c r="P482" s="120"/>
      <c r="Q482" s="308"/>
      <c r="R482" s="120"/>
      <c r="S482" s="120"/>
      <c r="T482" s="120"/>
      <c r="U482" s="120"/>
      <c r="V482" s="120"/>
      <c r="W482" s="120"/>
      <c r="X482" s="120"/>
      <c r="Y482" s="359"/>
      <c r="Z482" s="2">
        <f>MAX(Planif[[#This Row],[Janv planifié]:[Decembre planifié]])</f>
        <v>0</v>
      </c>
      <c r="AA482" s="364"/>
      <c r="AB482" s="189" t="e">
        <f t="shared" si="168"/>
        <v>#N/A</v>
      </c>
      <c r="AC482" s="1" t="str">
        <f t="shared" si="163"/>
        <v/>
      </c>
      <c r="AD482" s="45" t="e">
        <f t="shared" si="164"/>
        <v>#N/A</v>
      </c>
      <c r="AE482" s="1" t="e">
        <f t="shared" si="165"/>
        <v>#N/A</v>
      </c>
      <c r="AF482" s="1"/>
      <c r="AG482" s="8">
        <f t="shared" si="169"/>
        <v>0</v>
      </c>
      <c r="AH482" s="8">
        <f t="shared" si="170"/>
        <v>0</v>
      </c>
      <c r="AI482" s="358">
        <f t="shared" si="171"/>
        <v>4200</v>
      </c>
    </row>
    <row r="483" spans="1:35" x14ac:dyDescent="0.35">
      <c r="A483" s="356">
        <f t="shared" si="172"/>
        <v>481</v>
      </c>
      <c r="B483" s="325"/>
      <c r="C483" s="325"/>
      <c r="D483" s="325"/>
      <c r="E483" s="72" t="str">
        <f t="shared" si="167"/>
        <v/>
      </c>
      <c r="F483" s="71" t="e">
        <f t="shared" si="166"/>
        <v>#N/A</v>
      </c>
      <c r="G483" s="325"/>
      <c r="H483" s="325"/>
      <c r="I483" s="325"/>
      <c r="J483" s="325"/>
      <c r="K483" s="326"/>
      <c r="L483" s="1"/>
      <c r="M483" s="1"/>
      <c r="N483" s="120"/>
      <c r="O483" s="120"/>
      <c r="P483" s="120"/>
      <c r="Q483" s="308"/>
      <c r="R483" s="120"/>
      <c r="S483" s="120"/>
      <c r="T483" s="120"/>
      <c r="U483" s="120"/>
      <c r="V483" s="120"/>
      <c r="W483" s="120"/>
      <c r="X483" s="120"/>
      <c r="Y483" s="359"/>
      <c r="Z483" s="2">
        <f>MAX(Planif[[#This Row],[Janv planifié]:[Decembre planifié]])</f>
        <v>0</v>
      </c>
      <c r="AA483" s="364"/>
      <c r="AB483" s="189" t="e">
        <f t="shared" si="168"/>
        <v>#N/A</v>
      </c>
      <c r="AC483" s="1" t="str">
        <f t="shared" si="163"/>
        <v/>
      </c>
      <c r="AD483" s="45" t="e">
        <f t="shared" si="164"/>
        <v>#N/A</v>
      </c>
      <c r="AE483" s="1" t="e">
        <f t="shared" si="165"/>
        <v>#N/A</v>
      </c>
      <c r="AF483" s="1"/>
      <c r="AG483" s="8">
        <f t="shared" si="169"/>
        <v>0</v>
      </c>
      <c r="AH483" s="8">
        <f t="shared" si="170"/>
        <v>0</v>
      </c>
      <c r="AI483" s="358">
        <f t="shared" si="171"/>
        <v>4200</v>
      </c>
    </row>
    <row r="484" spans="1:35" x14ac:dyDescent="0.35">
      <c r="A484" s="356">
        <f t="shared" si="172"/>
        <v>482</v>
      </c>
      <c r="B484" s="325"/>
      <c r="C484" s="325"/>
      <c r="D484" s="325"/>
      <c r="E484" s="72" t="str">
        <f t="shared" si="167"/>
        <v/>
      </c>
      <c r="F484" s="71" t="e">
        <f t="shared" si="166"/>
        <v>#N/A</v>
      </c>
      <c r="G484" s="325"/>
      <c r="H484" s="325"/>
      <c r="I484" s="325"/>
      <c r="J484" s="325"/>
      <c r="K484" s="326"/>
      <c r="L484" s="1"/>
      <c r="M484" s="1"/>
      <c r="N484" s="120"/>
      <c r="O484" s="120"/>
      <c r="P484" s="120"/>
      <c r="Q484" s="308"/>
      <c r="R484" s="120"/>
      <c r="S484" s="120"/>
      <c r="T484" s="120"/>
      <c r="U484" s="120"/>
      <c r="V484" s="120"/>
      <c r="W484" s="120"/>
      <c r="X484" s="120"/>
      <c r="Y484" s="359"/>
      <c r="Z484" s="2">
        <f>MAX(Planif[[#This Row],[Janv planifié]:[Decembre planifié]])</f>
        <v>0</v>
      </c>
      <c r="AA484" s="364"/>
      <c r="AB484" s="189" t="e">
        <f t="shared" si="168"/>
        <v>#N/A</v>
      </c>
      <c r="AC484" s="1" t="str">
        <f t="shared" si="163"/>
        <v/>
      </c>
      <c r="AD484" s="45" t="e">
        <f t="shared" si="164"/>
        <v>#N/A</v>
      </c>
      <c r="AE484" s="1" t="e">
        <f t="shared" si="165"/>
        <v>#N/A</v>
      </c>
      <c r="AF484" s="1"/>
      <c r="AG484" s="8">
        <f t="shared" si="169"/>
        <v>0</v>
      </c>
      <c r="AH484" s="8">
        <f t="shared" si="170"/>
        <v>0</v>
      </c>
      <c r="AI484" s="358">
        <f t="shared" si="171"/>
        <v>4200</v>
      </c>
    </row>
    <row r="485" spans="1:35" x14ac:dyDescent="0.35">
      <c r="A485" s="356">
        <f t="shared" si="172"/>
        <v>483</v>
      </c>
      <c r="B485" s="325"/>
      <c r="C485" s="325"/>
      <c r="D485" s="325"/>
      <c r="E485" s="72" t="str">
        <f t="shared" si="167"/>
        <v/>
      </c>
      <c r="F485" s="71" t="e">
        <f t="shared" si="166"/>
        <v>#N/A</v>
      </c>
      <c r="G485" s="325"/>
      <c r="H485" s="325"/>
      <c r="I485" s="325"/>
      <c r="J485" s="325"/>
      <c r="K485" s="326"/>
      <c r="L485" s="1"/>
      <c r="M485" s="1"/>
      <c r="N485" s="120"/>
      <c r="O485" s="120"/>
      <c r="P485" s="120"/>
      <c r="Q485" s="308"/>
      <c r="R485" s="120"/>
      <c r="S485" s="120"/>
      <c r="T485" s="120"/>
      <c r="U485" s="120"/>
      <c r="V485" s="120"/>
      <c r="W485" s="120"/>
      <c r="X485" s="120"/>
      <c r="Y485" s="359"/>
      <c r="Z485" s="2">
        <f>MAX(Planif[[#This Row],[Janv planifié]:[Decembre planifié]])</f>
        <v>0</v>
      </c>
      <c r="AA485" s="364"/>
      <c r="AB485" s="189" t="e">
        <f t="shared" si="168"/>
        <v>#N/A</v>
      </c>
      <c r="AC485" s="1" t="str">
        <f t="shared" ref="AC485:AC548" si="173">B485&amp;C485&amp;D485</f>
        <v/>
      </c>
      <c r="AD485" s="45" t="e">
        <f t="shared" ref="AD485:AD548" si="174">VLOOKUP(AC485,admin_3_2,12,FALSE)</f>
        <v>#N/A</v>
      </c>
      <c r="AE485" s="1" t="e">
        <f t="shared" ref="AE485:AE548" si="175">IF(G485="FID",AD485&amp;G485&amp;AF485,IF(G485="PAM",AD485&amp;G485&amp;AF485,IF(G485="CRS",AD485&amp;G485&amp;AF485,AD485&amp;"autreong"&amp;AF485)))</f>
        <v>#N/A</v>
      </c>
      <c r="AF485" s="1"/>
      <c r="AG485" s="8">
        <f t="shared" si="169"/>
        <v>0</v>
      </c>
      <c r="AH485" s="8">
        <f t="shared" si="170"/>
        <v>0</v>
      </c>
      <c r="AI485" s="358">
        <f t="shared" si="171"/>
        <v>4200</v>
      </c>
    </row>
    <row r="486" spans="1:35" x14ac:dyDescent="0.35">
      <c r="A486" s="356">
        <f t="shared" si="172"/>
        <v>484</v>
      </c>
      <c r="B486" s="325"/>
      <c r="C486" s="325"/>
      <c r="D486" s="325"/>
      <c r="E486" s="72" t="str">
        <f t="shared" si="167"/>
        <v/>
      </c>
      <c r="F486" s="71" t="e">
        <f t="shared" si="166"/>
        <v>#N/A</v>
      </c>
      <c r="G486" s="325"/>
      <c r="H486" s="325"/>
      <c r="I486" s="325"/>
      <c r="J486" s="325"/>
      <c r="K486" s="326"/>
      <c r="L486" s="1"/>
      <c r="M486" s="1"/>
      <c r="N486" s="120"/>
      <c r="O486" s="120"/>
      <c r="P486" s="120"/>
      <c r="Q486" s="308"/>
      <c r="R486" s="120"/>
      <c r="S486" s="120"/>
      <c r="T486" s="120"/>
      <c r="U486" s="120"/>
      <c r="V486" s="120"/>
      <c r="W486" s="120"/>
      <c r="X486" s="120"/>
      <c r="Y486" s="359"/>
      <c r="Z486" s="2">
        <f>MAX(Planif[[#This Row],[Janv planifié]:[Decembre planifié]])</f>
        <v>0</v>
      </c>
      <c r="AA486" s="364"/>
      <c r="AB486" s="189" t="e">
        <f t="shared" si="168"/>
        <v>#N/A</v>
      </c>
      <c r="AC486" s="1" t="str">
        <f t="shared" si="173"/>
        <v/>
      </c>
      <c r="AD486" s="45" t="e">
        <f t="shared" si="174"/>
        <v>#N/A</v>
      </c>
      <c r="AE486" s="1" t="e">
        <f t="shared" si="175"/>
        <v>#N/A</v>
      </c>
      <c r="AF486" s="1"/>
      <c r="AG486" s="8">
        <f t="shared" si="169"/>
        <v>0</v>
      </c>
      <c r="AH486" s="8">
        <f t="shared" si="170"/>
        <v>0</v>
      </c>
      <c r="AI486" s="358">
        <f t="shared" si="171"/>
        <v>4200</v>
      </c>
    </row>
    <row r="487" spans="1:35" x14ac:dyDescent="0.35">
      <c r="A487" s="356">
        <f t="shared" si="172"/>
        <v>485</v>
      </c>
      <c r="B487" s="325"/>
      <c r="C487" s="325"/>
      <c r="D487" s="325"/>
      <c r="E487" s="72" t="str">
        <f t="shared" si="167"/>
        <v/>
      </c>
      <c r="F487" s="71" t="e">
        <f t="shared" si="166"/>
        <v>#N/A</v>
      </c>
      <c r="G487" s="325"/>
      <c r="H487" s="325"/>
      <c r="I487" s="325"/>
      <c r="J487" s="325"/>
      <c r="K487" s="326"/>
      <c r="L487" s="1"/>
      <c r="M487" s="1"/>
      <c r="N487" s="120"/>
      <c r="O487" s="120"/>
      <c r="P487" s="120"/>
      <c r="Q487" s="308"/>
      <c r="R487" s="120"/>
      <c r="S487" s="120"/>
      <c r="T487" s="120"/>
      <c r="U487" s="120"/>
      <c r="V487" s="120"/>
      <c r="W487" s="120"/>
      <c r="X487" s="120"/>
      <c r="Y487" s="359"/>
      <c r="Z487" s="2">
        <f>MAX(Planif[[#This Row],[Janv planifié]:[Decembre planifié]])</f>
        <v>0</v>
      </c>
      <c r="AA487" s="364"/>
      <c r="AB487" s="189" t="e">
        <f t="shared" si="168"/>
        <v>#N/A</v>
      </c>
      <c r="AC487" s="1" t="str">
        <f t="shared" si="173"/>
        <v/>
      </c>
      <c r="AD487" s="45" t="e">
        <f t="shared" si="174"/>
        <v>#N/A</v>
      </c>
      <c r="AE487" s="1" t="e">
        <f t="shared" si="175"/>
        <v>#N/A</v>
      </c>
      <c r="AF487" s="1"/>
      <c r="AG487" s="8">
        <f t="shared" si="169"/>
        <v>0</v>
      </c>
      <c r="AH487" s="8">
        <f t="shared" si="170"/>
        <v>0</v>
      </c>
      <c r="AI487" s="358">
        <f t="shared" si="171"/>
        <v>4200</v>
      </c>
    </row>
    <row r="488" spans="1:35" x14ac:dyDescent="0.35">
      <c r="A488" s="356">
        <f t="shared" si="172"/>
        <v>486</v>
      </c>
      <c r="B488" s="325"/>
      <c r="C488" s="325"/>
      <c r="D488" s="325"/>
      <c r="E488" s="72" t="str">
        <f t="shared" si="167"/>
        <v/>
      </c>
      <c r="F488" s="71" t="e">
        <f t="shared" si="166"/>
        <v>#N/A</v>
      </c>
      <c r="G488" s="325"/>
      <c r="H488" s="325"/>
      <c r="I488" s="325"/>
      <c r="J488" s="325"/>
      <c r="K488" s="326"/>
      <c r="L488" s="1"/>
      <c r="M488" s="1"/>
      <c r="N488" s="120"/>
      <c r="O488" s="120"/>
      <c r="P488" s="120"/>
      <c r="Q488" s="308"/>
      <c r="R488" s="120"/>
      <c r="S488" s="120"/>
      <c r="T488" s="120"/>
      <c r="U488" s="120"/>
      <c r="V488" s="120"/>
      <c r="W488" s="120"/>
      <c r="X488" s="120"/>
      <c r="Y488" s="359"/>
      <c r="Z488" s="2">
        <f>MAX(Planif[[#This Row],[Janv planifié]:[Decembre planifié]])</f>
        <v>0</v>
      </c>
      <c r="AA488" s="364"/>
      <c r="AB488" s="189" t="e">
        <f t="shared" si="168"/>
        <v>#N/A</v>
      </c>
      <c r="AC488" s="1" t="str">
        <f t="shared" si="173"/>
        <v/>
      </c>
      <c r="AD488" s="45" t="e">
        <f t="shared" si="174"/>
        <v>#N/A</v>
      </c>
      <c r="AE488" s="1" t="e">
        <f t="shared" si="175"/>
        <v>#N/A</v>
      </c>
      <c r="AF488" s="1"/>
      <c r="AG488" s="8">
        <f t="shared" si="169"/>
        <v>0</v>
      </c>
      <c r="AH488" s="8">
        <f t="shared" si="170"/>
        <v>0</v>
      </c>
      <c r="AI488" s="358">
        <f t="shared" si="171"/>
        <v>4200</v>
      </c>
    </row>
    <row r="489" spans="1:35" x14ac:dyDescent="0.35">
      <c r="A489" s="356">
        <f t="shared" si="172"/>
        <v>487</v>
      </c>
      <c r="B489" s="325"/>
      <c r="C489" s="325"/>
      <c r="D489" s="325"/>
      <c r="E489" s="72" t="str">
        <f t="shared" si="167"/>
        <v/>
      </c>
      <c r="F489" s="71" t="e">
        <f t="shared" si="166"/>
        <v>#N/A</v>
      </c>
      <c r="G489" s="325"/>
      <c r="H489" s="325"/>
      <c r="I489" s="325"/>
      <c r="J489" s="325"/>
      <c r="K489" s="326"/>
      <c r="L489" s="1"/>
      <c r="M489" s="1"/>
      <c r="N489" s="120"/>
      <c r="O489" s="120"/>
      <c r="P489" s="120"/>
      <c r="Q489" s="308"/>
      <c r="R489" s="120"/>
      <c r="S489" s="120"/>
      <c r="T489" s="120"/>
      <c r="U489" s="120"/>
      <c r="V489" s="120"/>
      <c r="W489" s="120"/>
      <c r="X489" s="120"/>
      <c r="Y489" s="359"/>
      <c r="Z489" s="2">
        <f>MAX(Planif[[#This Row],[Janv planifié]:[Decembre planifié]])</f>
        <v>0</v>
      </c>
      <c r="AA489" s="364"/>
      <c r="AB489" s="189" t="e">
        <f t="shared" si="168"/>
        <v>#N/A</v>
      </c>
      <c r="AC489" s="1" t="str">
        <f t="shared" si="173"/>
        <v/>
      </c>
      <c r="AD489" s="45" t="e">
        <f t="shared" si="174"/>
        <v>#N/A</v>
      </c>
      <c r="AE489" s="1" t="e">
        <f t="shared" si="175"/>
        <v>#N/A</v>
      </c>
      <c r="AF489" s="1"/>
      <c r="AG489" s="8">
        <f t="shared" si="169"/>
        <v>0</v>
      </c>
      <c r="AH489" s="8">
        <f t="shared" si="170"/>
        <v>0</v>
      </c>
      <c r="AI489" s="358">
        <f t="shared" si="171"/>
        <v>4200</v>
      </c>
    </row>
    <row r="490" spans="1:35" x14ac:dyDescent="0.35">
      <c r="A490" s="356">
        <f t="shared" si="172"/>
        <v>488</v>
      </c>
      <c r="B490" s="325"/>
      <c r="C490" s="325"/>
      <c r="D490" s="325"/>
      <c r="E490" s="72" t="str">
        <f t="shared" si="167"/>
        <v/>
      </c>
      <c r="F490" s="71" t="e">
        <f t="shared" si="166"/>
        <v>#N/A</v>
      </c>
      <c r="G490" s="325"/>
      <c r="H490" s="325"/>
      <c r="I490" s="325"/>
      <c r="J490" s="325"/>
      <c r="K490" s="326"/>
      <c r="L490" s="1"/>
      <c r="M490" s="1"/>
      <c r="N490" s="120"/>
      <c r="O490" s="120"/>
      <c r="P490" s="120"/>
      <c r="Q490" s="308"/>
      <c r="R490" s="120"/>
      <c r="S490" s="120"/>
      <c r="T490" s="120"/>
      <c r="U490" s="120"/>
      <c r="V490" s="120"/>
      <c r="W490" s="120"/>
      <c r="X490" s="120"/>
      <c r="Y490" s="359"/>
      <c r="Z490" s="2">
        <f>MAX(Planif[[#This Row],[Janv planifié]:[Decembre planifié]])</f>
        <v>0</v>
      </c>
      <c r="AA490" s="364"/>
      <c r="AB490" s="189" t="e">
        <f t="shared" si="168"/>
        <v>#N/A</v>
      </c>
      <c r="AC490" s="1" t="str">
        <f t="shared" si="173"/>
        <v/>
      </c>
      <c r="AD490" s="45" t="e">
        <f t="shared" si="174"/>
        <v>#N/A</v>
      </c>
      <c r="AE490" s="1" t="e">
        <f t="shared" si="175"/>
        <v>#N/A</v>
      </c>
      <c r="AF490" s="1"/>
      <c r="AG490" s="8">
        <f t="shared" si="169"/>
        <v>0</v>
      </c>
      <c r="AH490" s="8">
        <f t="shared" si="170"/>
        <v>0</v>
      </c>
      <c r="AI490" s="358">
        <f t="shared" si="171"/>
        <v>4200</v>
      </c>
    </row>
    <row r="491" spans="1:35" x14ac:dyDescent="0.35">
      <c r="A491" s="356">
        <f t="shared" si="172"/>
        <v>489</v>
      </c>
      <c r="B491" s="325"/>
      <c r="C491" s="325"/>
      <c r="D491" s="325"/>
      <c r="E491" s="72" t="str">
        <f t="shared" si="167"/>
        <v/>
      </c>
      <c r="F491" s="71" t="e">
        <f t="shared" si="166"/>
        <v>#N/A</v>
      </c>
      <c r="G491" s="325"/>
      <c r="H491" s="325"/>
      <c r="I491" s="325"/>
      <c r="J491" s="325"/>
      <c r="K491" s="326"/>
      <c r="L491" s="1"/>
      <c r="M491" s="1"/>
      <c r="N491" s="120"/>
      <c r="O491" s="120"/>
      <c r="P491" s="120"/>
      <c r="Q491" s="308"/>
      <c r="R491" s="120"/>
      <c r="S491" s="120"/>
      <c r="T491" s="120"/>
      <c r="U491" s="120"/>
      <c r="V491" s="120"/>
      <c r="W491" s="120"/>
      <c r="X491" s="120"/>
      <c r="Y491" s="359"/>
      <c r="Z491" s="2">
        <f>MAX(Planif[[#This Row],[Janv planifié]:[Decembre planifié]])</f>
        <v>0</v>
      </c>
      <c r="AA491" s="364"/>
      <c r="AB491" s="189" t="e">
        <f t="shared" si="168"/>
        <v>#N/A</v>
      </c>
      <c r="AC491" s="1" t="str">
        <f t="shared" si="173"/>
        <v/>
      </c>
      <c r="AD491" s="45" t="e">
        <f t="shared" si="174"/>
        <v>#N/A</v>
      </c>
      <c r="AE491" s="1" t="e">
        <f t="shared" si="175"/>
        <v>#N/A</v>
      </c>
      <c r="AF491" s="1"/>
      <c r="AG491" s="8">
        <f t="shared" si="169"/>
        <v>0</v>
      </c>
      <c r="AH491" s="8">
        <f t="shared" si="170"/>
        <v>0</v>
      </c>
      <c r="AI491" s="358">
        <f t="shared" si="171"/>
        <v>4200</v>
      </c>
    </row>
    <row r="492" spans="1:35" x14ac:dyDescent="0.35">
      <c r="A492" s="356">
        <f t="shared" si="172"/>
        <v>490</v>
      </c>
      <c r="B492" s="325"/>
      <c r="C492" s="325"/>
      <c r="D492" s="325"/>
      <c r="E492" s="72" t="str">
        <f t="shared" si="167"/>
        <v/>
      </c>
      <c r="F492" s="71" t="e">
        <f t="shared" si="166"/>
        <v>#N/A</v>
      </c>
      <c r="G492" s="325"/>
      <c r="H492" s="325"/>
      <c r="I492" s="325"/>
      <c r="J492" s="325"/>
      <c r="K492" s="326"/>
      <c r="L492" s="1"/>
      <c r="M492" s="1"/>
      <c r="N492" s="120"/>
      <c r="O492" s="120"/>
      <c r="P492" s="120"/>
      <c r="Q492" s="308"/>
      <c r="R492" s="120"/>
      <c r="S492" s="120"/>
      <c r="T492" s="120"/>
      <c r="U492" s="120"/>
      <c r="V492" s="120"/>
      <c r="W492" s="120"/>
      <c r="X492" s="120"/>
      <c r="Y492" s="359"/>
      <c r="Z492" s="2">
        <f>MAX(Planif[[#This Row],[Janv planifié]:[Decembre planifié]])</f>
        <v>0</v>
      </c>
      <c r="AA492" s="364"/>
      <c r="AB492" s="189" t="e">
        <f t="shared" si="168"/>
        <v>#N/A</v>
      </c>
      <c r="AC492" s="1" t="str">
        <f t="shared" si="173"/>
        <v/>
      </c>
      <c r="AD492" s="45" t="e">
        <f t="shared" si="174"/>
        <v>#N/A</v>
      </c>
      <c r="AE492" s="1" t="e">
        <f t="shared" si="175"/>
        <v>#N/A</v>
      </c>
      <c r="AF492" s="1"/>
      <c r="AG492" s="8">
        <f t="shared" si="169"/>
        <v>0</v>
      </c>
      <c r="AH492" s="8">
        <f t="shared" si="170"/>
        <v>0</v>
      </c>
      <c r="AI492" s="358">
        <f t="shared" si="171"/>
        <v>4200</v>
      </c>
    </row>
    <row r="493" spans="1:35" x14ac:dyDescent="0.35">
      <c r="A493" s="356">
        <f t="shared" si="172"/>
        <v>491</v>
      </c>
      <c r="B493" s="325"/>
      <c r="C493" s="325"/>
      <c r="D493" s="325"/>
      <c r="E493" s="72" t="str">
        <f t="shared" si="167"/>
        <v/>
      </c>
      <c r="F493" s="71" t="e">
        <f t="shared" si="166"/>
        <v>#N/A</v>
      </c>
      <c r="G493" s="325"/>
      <c r="H493" s="325"/>
      <c r="I493" s="325"/>
      <c r="J493" s="325"/>
      <c r="K493" s="326"/>
      <c r="L493" s="1"/>
      <c r="M493" s="1"/>
      <c r="N493" s="120"/>
      <c r="O493" s="120"/>
      <c r="P493" s="120"/>
      <c r="Q493" s="308"/>
      <c r="R493" s="120"/>
      <c r="S493" s="120"/>
      <c r="T493" s="120"/>
      <c r="U493" s="120"/>
      <c r="V493" s="120"/>
      <c r="W493" s="120"/>
      <c r="X493" s="120"/>
      <c r="Y493" s="359"/>
      <c r="Z493" s="2">
        <f>MAX(Planif[[#This Row],[Janv planifié]:[Decembre planifié]])</f>
        <v>0</v>
      </c>
      <c r="AA493" s="364"/>
      <c r="AB493" s="189" t="e">
        <f t="shared" si="168"/>
        <v>#N/A</v>
      </c>
      <c r="AC493" s="1" t="str">
        <f t="shared" si="173"/>
        <v/>
      </c>
      <c r="AD493" s="45" t="e">
        <f t="shared" si="174"/>
        <v>#N/A</v>
      </c>
      <c r="AE493" s="1" t="e">
        <f t="shared" si="175"/>
        <v>#N/A</v>
      </c>
      <c r="AF493" s="1"/>
      <c r="AG493" s="8">
        <f t="shared" si="169"/>
        <v>0</v>
      </c>
      <c r="AH493" s="8">
        <f t="shared" si="170"/>
        <v>0</v>
      </c>
      <c r="AI493" s="358">
        <f t="shared" si="171"/>
        <v>4200</v>
      </c>
    </row>
    <row r="494" spans="1:35" x14ac:dyDescent="0.35">
      <c r="A494" s="356">
        <f t="shared" si="172"/>
        <v>492</v>
      </c>
      <c r="B494" s="325"/>
      <c r="C494" s="325"/>
      <c r="D494" s="325"/>
      <c r="E494" s="72" t="str">
        <f t="shared" si="167"/>
        <v/>
      </c>
      <c r="F494" s="71" t="e">
        <f t="shared" si="166"/>
        <v>#N/A</v>
      </c>
      <c r="G494" s="325"/>
      <c r="H494" s="325"/>
      <c r="I494" s="325"/>
      <c r="J494" s="325"/>
      <c r="K494" s="326"/>
      <c r="L494" s="1"/>
      <c r="M494" s="1"/>
      <c r="N494" s="120"/>
      <c r="O494" s="120"/>
      <c r="P494" s="120"/>
      <c r="Q494" s="308"/>
      <c r="R494" s="120"/>
      <c r="S494" s="120"/>
      <c r="T494" s="120"/>
      <c r="U494" s="120"/>
      <c r="V494" s="120"/>
      <c r="W494" s="120"/>
      <c r="X494" s="120"/>
      <c r="Y494" s="359"/>
      <c r="Z494" s="2">
        <f>MAX(Planif[[#This Row],[Janv planifié]:[Decembre planifié]])</f>
        <v>0</v>
      </c>
      <c r="AA494" s="364"/>
      <c r="AB494" s="189" t="e">
        <f t="shared" si="168"/>
        <v>#N/A</v>
      </c>
      <c r="AC494" s="1" t="str">
        <f t="shared" si="173"/>
        <v/>
      </c>
      <c r="AD494" s="45" t="e">
        <f t="shared" si="174"/>
        <v>#N/A</v>
      </c>
      <c r="AE494" s="1" t="e">
        <f t="shared" si="175"/>
        <v>#N/A</v>
      </c>
      <c r="AF494" s="1"/>
      <c r="AG494" s="8">
        <f t="shared" si="169"/>
        <v>0</v>
      </c>
      <c r="AH494" s="8">
        <f t="shared" si="170"/>
        <v>0</v>
      </c>
      <c r="AI494" s="358">
        <f t="shared" si="171"/>
        <v>4200</v>
      </c>
    </row>
    <row r="495" spans="1:35" x14ac:dyDescent="0.35">
      <c r="A495" s="356">
        <f t="shared" si="172"/>
        <v>493</v>
      </c>
      <c r="B495" s="325"/>
      <c r="C495" s="325"/>
      <c r="D495" s="325"/>
      <c r="E495" s="72" t="str">
        <f t="shared" si="167"/>
        <v/>
      </c>
      <c r="F495" s="71" t="e">
        <f t="shared" si="166"/>
        <v>#N/A</v>
      </c>
      <c r="G495" s="325"/>
      <c r="H495" s="325"/>
      <c r="I495" s="325"/>
      <c r="J495" s="325"/>
      <c r="K495" s="326"/>
      <c r="L495" s="1"/>
      <c r="M495" s="1"/>
      <c r="N495" s="120"/>
      <c r="O495" s="120"/>
      <c r="P495" s="120"/>
      <c r="Q495" s="308"/>
      <c r="R495" s="120"/>
      <c r="S495" s="120"/>
      <c r="T495" s="120"/>
      <c r="U495" s="120"/>
      <c r="V495" s="120"/>
      <c r="W495" s="120"/>
      <c r="X495" s="120"/>
      <c r="Y495" s="359"/>
      <c r="Z495" s="2">
        <f>MAX(Planif[[#This Row],[Janv planifié]:[Decembre planifié]])</f>
        <v>0</v>
      </c>
      <c r="AA495" s="364"/>
      <c r="AB495" s="189" t="e">
        <f t="shared" si="168"/>
        <v>#N/A</v>
      </c>
      <c r="AC495" s="1" t="str">
        <f t="shared" si="173"/>
        <v/>
      </c>
      <c r="AD495" s="45" t="e">
        <f t="shared" si="174"/>
        <v>#N/A</v>
      </c>
      <c r="AE495" s="1" t="e">
        <f t="shared" si="175"/>
        <v>#N/A</v>
      </c>
      <c r="AF495" s="1"/>
      <c r="AG495" s="8">
        <f t="shared" si="169"/>
        <v>0</v>
      </c>
      <c r="AH495" s="8">
        <f t="shared" si="170"/>
        <v>0</v>
      </c>
      <c r="AI495" s="358">
        <f t="shared" si="171"/>
        <v>4200</v>
      </c>
    </row>
    <row r="496" spans="1:35" x14ac:dyDescent="0.35">
      <c r="A496" s="356">
        <f t="shared" si="172"/>
        <v>494</v>
      </c>
      <c r="B496" s="325"/>
      <c r="C496" s="325"/>
      <c r="D496" s="325"/>
      <c r="E496" s="72" t="str">
        <f t="shared" si="167"/>
        <v/>
      </c>
      <c r="F496" s="71" t="e">
        <f t="shared" si="166"/>
        <v>#N/A</v>
      </c>
      <c r="G496" s="325"/>
      <c r="H496" s="325"/>
      <c r="I496" s="325"/>
      <c r="J496" s="325"/>
      <c r="K496" s="326"/>
      <c r="L496" s="1"/>
      <c r="M496" s="1"/>
      <c r="N496" s="120"/>
      <c r="O496" s="120"/>
      <c r="P496" s="120"/>
      <c r="Q496" s="308"/>
      <c r="R496" s="120"/>
      <c r="S496" s="120"/>
      <c r="T496" s="120"/>
      <c r="U496" s="120"/>
      <c r="V496" s="120"/>
      <c r="W496" s="120"/>
      <c r="X496" s="120"/>
      <c r="Y496" s="359"/>
      <c r="Z496" s="2">
        <f>MAX(Planif[[#This Row],[Janv planifié]:[Decembre planifié]])</f>
        <v>0</v>
      </c>
      <c r="AA496" s="364"/>
      <c r="AB496" s="189" t="e">
        <f t="shared" si="168"/>
        <v>#N/A</v>
      </c>
      <c r="AC496" s="1" t="str">
        <f t="shared" si="173"/>
        <v/>
      </c>
      <c r="AD496" s="45" t="e">
        <f t="shared" si="174"/>
        <v>#N/A</v>
      </c>
      <c r="AE496" s="1" t="e">
        <f t="shared" si="175"/>
        <v>#N/A</v>
      </c>
      <c r="AF496" s="1"/>
      <c r="AG496" s="8">
        <f t="shared" si="169"/>
        <v>0</v>
      </c>
      <c r="AH496" s="8">
        <f t="shared" si="170"/>
        <v>0</v>
      </c>
      <c r="AI496" s="358">
        <f t="shared" si="171"/>
        <v>4200</v>
      </c>
    </row>
    <row r="497" spans="1:35" x14ac:dyDescent="0.35">
      <c r="A497" s="356">
        <f t="shared" si="172"/>
        <v>495</v>
      </c>
      <c r="B497" s="325"/>
      <c r="C497" s="325"/>
      <c r="D497" s="325"/>
      <c r="E497" s="72" t="str">
        <f t="shared" si="167"/>
        <v/>
      </c>
      <c r="F497" s="71" t="e">
        <f t="shared" si="166"/>
        <v>#N/A</v>
      </c>
      <c r="G497" s="325"/>
      <c r="H497" s="325"/>
      <c r="I497" s="325"/>
      <c r="J497" s="325"/>
      <c r="K497" s="326"/>
      <c r="L497" s="1"/>
      <c r="M497" s="1"/>
      <c r="N497" s="120"/>
      <c r="O497" s="120"/>
      <c r="P497" s="120"/>
      <c r="Q497" s="308"/>
      <c r="R497" s="120"/>
      <c r="S497" s="120"/>
      <c r="T497" s="120"/>
      <c r="U497" s="120"/>
      <c r="V497" s="120"/>
      <c r="W497" s="120"/>
      <c r="X497" s="120"/>
      <c r="Y497" s="359"/>
      <c r="Z497" s="2">
        <f>MAX(Planif[[#This Row],[Janv planifié]:[Decembre planifié]])</f>
        <v>0</v>
      </c>
      <c r="AA497" s="364"/>
      <c r="AB497" s="189" t="e">
        <f t="shared" si="168"/>
        <v>#N/A</v>
      </c>
      <c r="AC497" s="1" t="str">
        <f t="shared" si="173"/>
        <v/>
      </c>
      <c r="AD497" s="45" t="e">
        <f t="shared" si="174"/>
        <v>#N/A</v>
      </c>
      <c r="AE497" s="1" t="e">
        <f t="shared" si="175"/>
        <v>#N/A</v>
      </c>
      <c r="AF497" s="1"/>
      <c r="AG497" s="8">
        <f t="shared" si="169"/>
        <v>0</v>
      </c>
      <c r="AH497" s="8">
        <f t="shared" si="170"/>
        <v>0</v>
      </c>
      <c r="AI497" s="358">
        <f t="shared" si="171"/>
        <v>4200</v>
      </c>
    </row>
    <row r="498" spans="1:35" x14ac:dyDescent="0.35">
      <c r="A498" s="356">
        <f t="shared" si="172"/>
        <v>496</v>
      </c>
      <c r="B498" s="325"/>
      <c r="C498" s="325"/>
      <c r="D498" s="325"/>
      <c r="E498" s="72" t="str">
        <f t="shared" si="167"/>
        <v/>
      </c>
      <c r="F498" s="71" t="e">
        <f t="shared" si="166"/>
        <v>#N/A</v>
      </c>
      <c r="G498" s="325"/>
      <c r="H498" s="325"/>
      <c r="I498" s="325"/>
      <c r="J498" s="325"/>
      <c r="K498" s="326"/>
      <c r="L498" s="1"/>
      <c r="M498" s="1"/>
      <c r="N498" s="120"/>
      <c r="O498" s="120"/>
      <c r="P498" s="120"/>
      <c r="Q498" s="308"/>
      <c r="R498" s="120"/>
      <c r="S498" s="120"/>
      <c r="T498" s="120"/>
      <c r="U498" s="120"/>
      <c r="V498" s="120"/>
      <c r="W498" s="120"/>
      <c r="X498" s="120"/>
      <c r="Y498" s="359"/>
      <c r="Z498" s="2">
        <f>MAX(Planif[[#This Row],[Janv planifié]:[Decembre planifié]])</f>
        <v>0</v>
      </c>
      <c r="AA498" s="364"/>
      <c r="AB498" s="189" t="e">
        <f t="shared" si="168"/>
        <v>#N/A</v>
      </c>
      <c r="AC498" s="1" t="str">
        <f t="shared" si="173"/>
        <v/>
      </c>
      <c r="AD498" s="45" t="e">
        <f t="shared" si="174"/>
        <v>#N/A</v>
      </c>
      <c r="AE498" s="1" t="e">
        <f t="shared" si="175"/>
        <v>#N/A</v>
      </c>
      <c r="AF498" s="1"/>
      <c r="AG498" s="8">
        <f t="shared" si="169"/>
        <v>0</v>
      </c>
      <c r="AH498" s="8">
        <f t="shared" si="170"/>
        <v>0</v>
      </c>
      <c r="AI498" s="358">
        <f t="shared" si="171"/>
        <v>4200</v>
      </c>
    </row>
    <row r="499" spans="1:35" x14ac:dyDescent="0.35">
      <c r="A499" s="356">
        <f t="shared" si="172"/>
        <v>497</v>
      </c>
      <c r="B499" s="325"/>
      <c r="C499" s="325"/>
      <c r="D499" s="325"/>
      <c r="E499" s="72" t="str">
        <f t="shared" si="167"/>
        <v/>
      </c>
      <c r="F499" s="71" t="e">
        <f t="shared" si="166"/>
        <v>#N/A</v>
      </c>
      <c r="G499" s="325"/>
      <c r="H499" s="325"/>
      <c r="I499" s="325"/>
      <c r="J499" s="325"/>
      <c r="K499" s="326"/>
      <c r="L499" s="1"/>
      <c r="M499" s="1"/>
      <c r="N499" s="120"/>
      <c r="O499" s="120"/>
      <c r="P499" s="120"/>
      <c r="Q499" s="308"/>
      <c r="R499" s="120"/>
      <c r="S499" s="120"/>
      <c r="T499" s="120"/>
      <c r="U499" s="120"/>
      <c r="V499" s="120"/>
      <c r="W499" s="120"/>
      <c r="X499" s="120"/>
      <c r="Y499" s="359"/>
      <c r="Z499" s="2">
        <f>MAX(Planif[[#This Row],[Janv planifié]:[Decembre planifié]])</f>
        <v>0</v>
      </c>
      <c r="AA499" s="364"/>
      <c r="AB499" s="189" t="e">
        <f t="shared" si="168"/>
        <v>#N/A</v>
      </c>
      <c r="AC499" s="1" t="str">
        <f t="shared" si="173"/>
        <v/>
      </c>
      <c r="AD499" s="45" t="e">
        <f t="shared" si="174"/>
        <v>#N/A</v>
      </c>
      <c r="AE499" s="1" t="e">
        <f t="shared" si="175"/>
        <v>#N/A</v>
      </c>
      <c r="AF499" s="1"/>
      <c r="AG499" s="8">
        <f t="shared" si="169"/>
        <v>0</v>
      </c>
      <c r="AH499" s="8">
        <f t="shared" si="170"/>
        <v>0</v>
      </c>
      <c r="AI499" s="358">
        <f t="shared" si="171"/>
        <v>4200</v>
      </c>
    </row>
    <row r="500" spans="1:35" x14ac:dyDescent="0.35">
      <c r="A500" s="356">
        <f t="shared" si="172"/>
        <v>498</v>
      </c>
      <c r="B500" s="325"/>
      <c r="C500" s="325"/>
      <c r="D500" s="325"/>
      <c r="E500" s="72" t="str">
        <f t="shared" si="167"/>
        <v/>
      </c>
      <c r="F500" s="71" t="e">
        <f t="shared" si="166"/>
        <v>#N/A</v>
      </c>
      <c r="G500" s="325"/>
      <c r="H500" s="325"/>
      <c r="I500" s="325"/>
      <c r="J500" s="325"/>
      <c r="K500" s="326"/>
      <c r="L500" s="1"/>
      <c r="M500" s="1"/>
      <c r="N500" s="120"/>
      <c r="O500" s="120"/>
      <c r="P500" s="120"/>
      <c r="Q500" s="308"/>
      <c r="R500" s="120"/>
      <c r="S500" s="120"/>
      <c r="T500" s="120"/>
      <c r="U500" s="120"/>
      <c r="V500" s="120"/>
      <c r="W500" s="120"/>
      <c r="X500" s="120"/>
      <c r="Y500" s="359"/>
      <c r="Z500" s="2">
        <f>MAX(Planif[[#This Row],[Janv planifié]:[Decembre planifié]])</f>
        <v>0</v>
      </c>
      <c r="AA500" s="364"/>
      <c r="AB500" s="189" t="e">
        <f t="shared" si="168"/>
        <v>#N/A</v>
      </c>
      <c r="AC500" s="1" t="str">
        <f t="shared" si="173"/>
        <v/>
      </c>
      <c r="AD500" s="45" t="e">
        <f t="shared" si="174"/>
        <v>#N/A</v>
      </c>
      <c r="AE500" s="1" t="e">
        <f t="shared" si="175"/>
        <v>#N/A</v>
      </c>
      <c r="AF500" s="1"/>
      <c r="AG500" s="8">
        <f t="shared" si="169"/>
        <v>0</v>
      </c>
      <c r="AH500" s="8">
        <f t="shared" si="170"/>
        <v>0</v>
      </c>
      <c r="AI500" s="358">
        <f t="shared" si="171"/>
        <v>4200</v>
      </c>
    </row>
    <row r="501" spans="1:35" x14ac:dyDescent="0.35">
      <c r="A501" s="356">
        <f t="shared" si="172"/>
        <v>499</v>
      </c>
      <c r="B501" s="325"/>
      <c r="C501" s="325"/>
      <c r="D501" s="325"/>
      <c r="E501" s="72" t="str">
        <f t="shared" si="167"/>
        <v/>
      </c>
      <c r="F501" s="71" t="e">
        <f t="shared" si="166"/>
        <v>#N/A</v>
      </c>
      <c r="G501" s="325"/>
      <c r="H501" s="325"/>
      <c r="I501" s="325"/>
      <c r="J501" s="325"/>
      <c r="K501" s="326"/>
      <c r="L501" s="1"/>
      <c r="M501" s="1"/>
      <c r="N501" s="120"/>
      <c r="O501" s="120"/>
      <c r="P501" s="120"/>
      <c r="Q501" s="308"/>
      <c r="R501" s="120"/>
      <c r="S501" s="120"/>
      <c r="T501" s="120"/>
      <c r="U501" s="120"/>
      <c r="V501" s="120"/>
      <c r="W501" s="120"/>
      <c r="X501" s="120"/>
      <c r="Y501" s="359"/>
      <c r="Z501" s="2">
        <f>MAX(Planif[[#This Row],[Janv planifié]:[Decembre planifié]])</f>
        <v>0</v>
      </c>
      <c r="AA501" s="364"/>
      <c r="AB501" s="189" t="e">
        <f t="shared" si="168"/>
        <v>#N/A</v>
      </c>
      <c r="AC501" s="1" t="str">
        <f t="shared" si="173"/>
        <v/>
      </c>
      <c r="AD501" s="45" t="e">
        <f t="shared" si="174"/>
        <v>#N/A</v>
      </c>
      <c r="AE501" s="1" t="e">
        <f t="shared" si="175"/>
        <v>#N/A</v>
      </c>
      <c r="AF501" s="1"/>
      <c r="AG501" s="8">
        <f t="shared" si="169"/>
        <v>0</v>
      </c>
      <c r="AH501" s="8">
        <f t="shared" si="170"/>
        <v>0</v>
      </c>
      <c r="AI501" s="358">
        <f t="shared" si="171"/>
        <v>4200</v>
      </c>
    </row>
    <row r="502" spans="1:35" x14ac:dyDescent="0.35">
      <c r="A502" s="356">
        <f t="shared" si="172"/>
        <v>500</v>
      </c>
      <c r="B502" s="325"/>
      <c r="C502" s="325"/>
      <c r="D502" s="325"/>
      <c r="E502" s="72" t="str">
        <f t="shared" si="167"/>
        <v/>
      </c>
      <c r="F502" s="71" t="e">
        <f t="shared" si="166"/>
        <v>#N/A</v>
      </c>
      <c r="G502" s="325"/>
      <c r="H502" s="325"/>
      <c r="I502" s="325"/>
      <c r="J502" s="325"/>
      <c r="K502" s="326"/>
      <c r="L502" s="1"/>
      <c r="M502" s="1"/>
      <c r="N502" s="120"/>
      <c r="O502" s="120"/>
      <c r="P502" s="120"/>
      <c r="Q502" s="308"/>
      <c r="R502" s="120"/>
      <c r="S502" s="120"/>
      <c r="T502" s="120"/>
      <c r="U502" s="120"/>
      <c r="V502" s="120"/>
      <c r="W502" s="120"/>
      <c r="X502" s="120"/>
      <c r="Y502" s="359"/>
      <c r="Z502" s="2">
        <f>MAX(Planif[[#This Row],[Janv planifié]:[Decembre planifié]])</f>
        <v>0</v>
      </c>
      <c r="AA502" s="364"/>
      <c r="AB502" s="189" t="e">
        <f t="shared" si="168"/>
        <v>#N/A</v>
      </c>
      <c r="AC502" s="1" t="str">
        <f t="shared" si="173"/>
        <v/>
      </c>
      <c r="AD502" s="45" t="e">
        <f t="shared" si="174"/>
        <v>#N/A</v>
      </c>
      <c r="AE502" s="1" t="e">
        <f t="shared" si="175"/>
        <v>#N/A</v>
      </c>
      <c r="AF502" s="1"/>
      <c r="AG502" s="8">
        <f t="shared" si="169"/>
        <v>0</v>
      </c>
      <c r="AH502" s="8">
        <f t="shared" si="170"/>
        <v>0</v>
      </c>
      <c r="AI502" s="358">
        <f t="shared" si="171"/>
        <v>4200</v>
      </c>
    </row>
    <row r="503" spans="1:35" x14ac:dyDescent="0.35">
      <c r="A503" s="356">
        <f t="shared" si="172"/>
        <v>501</v>
      </c>
      <c r="B503" s="325"/>
      <c r="C503" s="325"/>
      <c r="D503" s="325"/>
      <c r="E503" s="72" t="str">
        <f t="shared" si="167"/>
        <v/>
      </c>
      <c r="F503" s="71" t="e">
        <f t="shared" si="166"/>
        <v>#N/A</v>
      </c>
      <c r="G503" s="325"/>
      <c r="H503" s="325"/>
      <c r="I503" s="325"/>
      <c r="J503" s="325"/>
      <c r="K503" s="326"/>
      <c r="L503" s="1"/>
      <c r="M503" s="1"/>
      <c r="N503" s="120"/>
      <c r="O503" s="120"/>
      <c r="P503" s="120"/>
      <c r="Q503" s="308"/>
      <c r="R503" s="120"/>
      <c r="S503" s="120"/>
      <c r="T503" s="120"/>
      <c r="U503" s="120"/>
      <c r="V503" s="120"/>
      <c r="W503" s="120"/>
      <c r="X503" s="120"/>
      <c r="Y503" s="359"/>
      <c r="Z503" s="2">
        <f>MAX(Planif[[#This Row],[Janv planifié]:[Decembre planifié]])</f>
        <v>0</v>
      </c>
      <c r="AA503" s="364"/>
      <c r="AB503" s="189" t="e">
        <f t="shared" si="168"/>
        <v>#N/A</v>
      </c>
      <c r="AC503" s="1" t="str">
        <f t="shared" si="173"/>
        <v/>
      </c>
      <c r="AD503" s="45" t="e">
        <f t="shared" si="174"/>
        <v>#N/A</v>
      </c>
      <c r="AE503" s="1" t="e">
        <f t="shared" si="175"/>
        <v>#N/A</v>
      </c>
      <c r="AF503" s="1"/>
      <c r="AG503" s="8">
        <f t="shared" si="169"/>
        <v>0</v>
      </c>
      <c r="AH503" s="8">
        <f t="shared" si="170"/>
        <v>0</v>
      </c>
      <c r="AI503" s="358">
        <f t="shared" si="171"/>
        <v>4200</v>
      </c>
    </row>
    <row r="504" spans="1:35" x14ac:dyDescent="0.35">
      <c r="A504" s="356">
        <f t="shared" si="172"/>
        <v>502</v>
      </c>
      <c r="B504" s="325"/>
      <c r="C504" s="325"/>
      <c r="D504" s="325"/>
      <c r="E504" s="72" t="str">
        <f t="shared" si="167"/>
        <v/>
      </c>
      <c r="F504" s="71" t="e">
        <f t="shared" si="166"/>
        <v>#N/A</v>
      </c>
      <c r="G504" s="325"/>
      <c r="H504" s="325"/>
      <c r="I504" s="325"/>
      <c r="J504" s="325"/>
      <c r="K504" s="326"/>
      <c r="L504" s="1"/>
      <c r="M504" s="1"/>
      <c r="N504" s="120"/>
      <c r="O504" s="120"/>
      <c r="P504" s="120"/>
      <c r="Q504" s="308"/>
      <c r="R504" s="120"/>
      <c r="S504" s="120"/>
      <c r="T504" s="120"/>
      <c r="U504" s="120"/>
      <c r="V504" s="120"/>
      <c r="W504" s="120"/>
      <c r="X504" s="120"/>
      <c r="Y504" s="359"/>
      <c r="Z504" s="2">
        <f>MAX(Planif[[#This Row],[Janv planifié]:[Decembre planifié]])</f>
        <v>0</v>
      </c>
      <c r="AA504" s="364"/>
      <c r="AB504" s="189" t="e">
        <f t="shared" si="168"/>
        <v>#N/A</v>
      </c>
      <c r="AC504" s="1" t="str">
        <f t="shared" si="173"/>
        <v/>
      </c>
      <c r="AD504" s="45" t="e">
        <f t="shared" si="174"/>
        <v>#N/A</v>
      </c>
      <c r="AE504" s="1" t="e">
        <f t="shared" si="175"/>
        <v>#N/A</v>
      </c>
      <c r="AF504" s="1"/>
      <c r="AG504" s="8">
        <f t="shared" si="169"/>
        <v>0</v>
      </c>
      <c r="AH504" s="8">
        <f t="shared" si="170"/>
        <v>0</v>
      </c>
      <c r="AI504" s="358">
        <f t="shared" si="171"/>
        <v>4200</v>
      </c>
    </row>
    <row r="505" spans="1:35" x14ac:dyDescent="0.35">
      <c r="A505" s="356">
        <f t="shared" si="172"/>
        <v>503</v>
      </c>
      <c r="B505" s="325"/>
      <c r="C505" s="325"/>
      <c r="D505" s="325"/>
      <c r="E505" s="72" t="str">
        <f t="shared" si="167"/>
        <v/>
      </c>
      <c r="F505" s="71" t="e">
        <f t="shared" si="166"/>
        <v>#N/A</v>
      </c>
      <c r="G505" s="325"/>
      <c r="H505" s="325"/>
      <c r="I505" s="325"/>
      <c r="J505" s="325"/>
      <c r="K505" s="326"/>
      <c r="L505" s="1"/>
      <c r="M505" s="1"/>
      <c r="N505" s="120"/>
      <c r="O505" s="120"/>
      <c r="P505" s="120"/>
      <c r="Q505" s="308"/>
      <c r="R505" s="120"/>
      <c r="S505" s="120"/>
      <c r="T505" s="120"/>
      <c r="U505" s="120"/>
      <c r="V505" s="120"/>
      <c r="W505" s="120"/>
      <c r="X505" s="120"/>
      <c r="Y505" s="359"/>
      <c r="Z505" s="2">
        <f>MAX(Planif[[#This Row],[Janv planifié]:[Decembre planifié]])</f>
        <v>0</v>
      </c>
      <c r="AA505" s="364"/>
      <c r="AB505" s="189" t="e">
        <f t="shared" si="168"/>
        <v>#N/A</v>
      </c>
      <c r="AC505" s="1" t="str">
        <f t="shared" si="173"/>
        <v/>
      </c>
      <c r="AD505" s="45" t="e">
        <f t="shared" si="174"/>
        <v>#N/A</v>
      </c>
      <c r="AE505" s="1" t="e">
        <f t="shared" si="175"/>
        <v>#N/A</v>
      </c>
      <c r="AF505" s="1"/>
      <c r="AG505" s="8">
        <f t="shared" si="169"/>
        <v>0</v>
      </c>
      <c r="AH505" s="8">
        <f t="shared" si="170"/>
        <v>0</v>
      </c>
      <c r="AI505" s="358">
        <f t="shared" si="171"/>
        <v>4200</v>
      </c>
    </row>
    <row r="506" spans="1:35" x14ac:dyDescent="0.35">
      <c r="A506" s="356">
        <f t="shared" si="172"/>
        <v>504</v>
      </c>
      <c r="B506" s="325"/>
      <c r="C506" s="325"/>
      <c r="D506" s="325"/>
      <c r="E506" s="72" t="str">
        <f t="shared" si="167"/>
        <v/>
      </c>
      <c r="F506" s="71" t="e">
        <f t="shared" si="166"/>
        <v>#N/A</v>
      </c>
      <c r="G506" s="325"/>
      <c r="H506" s="325"/>
      <c r="I506" s="325"/>
      <c r="J506" s="325"/>
      <c r="K506" s="326"/>
      <c r="L506" s="1"/>
      <c r="M506" s="1"/>
      <c r="N506" s="120"/>
      <c r="O506" s="120"/>
      <c r="P506" s="120"/>
      <c r="Q506" s="308"/>
      <c r="R506" s="120"/>
      <c r="S506" s="120"/>
      <c r="T506" s="120"/>
      <c r="U506" s="120"/>
      <c r="V506" s="120"/>
      <c r="W506" s="120"/>
      <c r="X506" s="120"/>
      <c r="Y506" s="359"/>
      <c r="Z506" s="2">
        <f>MAX(Planif[[#This Row],[Janv planifié]:[Decembre planifié]])</f>
        <v>0</v>
      </c>
      <c r="AA506" s="364"/>
      <c r="AB506" s="189" t="e">
        <f t="shared" si="168"/>
        <v>#N/A</v>
      </c>
      <c r="AC506" s="1" t="str">
        <f t="shared" si="173"/>
        <v/>
      </c>
      <c r="AD506" s="45" t="e">
        <f t="shared" si="174"/>
        <v>#N/A</v>
      </c>
      <c r="AE506" s="1" t="e">
        <f t="shared" si="175"/>
        <v>#N/A</v>
      </c>
      <c r="AF506" s="1"/>
      <c r="AG506" s="8">
        <f t="shared" si="169"/>
        <v>0</v>
      </c>
      <c r="AH506" s="8">
        <f t="shared" si="170"/>
        <v>0</v>
      </c>
      <c r="AI506" s="358">
        <f t="shared" si="171"/>
        <v>4200</v>
      </c>
    </row>
    <row r="507" spans="1:35" x14ac:dyDescent="0.35">
      <c r="A507" s="356">
        <f t="shared" si="172"/>
        <v>505</v>
      </c>
      <c r="B507" s="325"/>
      <c r="C507" s="325"/>
      <c r="D507" s="325"/>
      <c r="E507" s="72" t="str">
        <f t="shared" si="167"/>
        <v/>
      </c>
      <c r="F507" s="71" t="e">
        <f t="shared" si="166"/>
        <v>#N/A</v>
      </c>
      <c r="G507" s="325"/>
      <c r="H507" s="325"/>
      <c r="I507" s="325"/>
      <c r="J507" s="325"/>
      <c r="K507" s="326"/>
      <c r="L507" s="1"/>
      <c r="M507" s="1"/>
      <c r="N507" s="120"/>
      <c r="O507" s="120"/>
      <c r="P507" s="120"/>
      <c r="Q507" s="308"/>
      <c r="R507" s="120"/>
      <c r="S507" s="120"/>
      <c r="T507" s="120"/>
      <c r="U507" s="120"/>
      <c r="V507" s="120"/>
      <c r="W507" s="120"/>
      <c r="X507" s="120"/>
      <c r="Y507" s="359"/>
      <c r="Z507" s="2">
        <f>MAX(Planif[[#This Row],[Janv planifié]:[Decembre planifié]])</f>
        <v>0</v>
      </c>
      <c r="AA507" s="364"/>
      <c r="AB507" s="189" t="e">
        <f t="shared" si="168"/>
        <v>#N/A</v>
      </c>
      <c r="AC507" s="1" t="str">
        <f t="shared" si="173"/>
        <v/>
      </c>
      <c r="AD507" s="45" t="e">
        <f t="shared" si="174"/>
        <v>#N/A</v>
      </c>
      <c r="AE507" s="1" t="e">
        <f t="shared" si="175"/>
        <v>#N/A</v>
      </c>
      <c r="AF507" s="1"/>
      <c r="AG507" s="8">
        <f t="shared" si="169"/>
        <v>0</v>
      </c>
      <c r="AH507" s="8">
        <f t="shared" si="170"/>
        <v>0</v>
      </c>
      <c r="AI507" s="358">
        <f t="shared" si="171"/>
        <v>4200</v>
      </c>
    </row>
    <row r="508" spans="1:35" x14ac:dyDescent="0.35">
      <c r="A508" s="356">
        <f t="shared" si="172"/>
        <v>506</v>
      </c>
      <c r="B508" s="325"/>
      <c r="C508" s="325"/>
      <c r="D508" s="325"/>
      <c r="E508" s="72" t="str">
        <f t="shared" si="167"/>
        <v/>
      </c>
      <c r="F508" s="71" t="e">
        <f t="shared" si="166"/>
        <v>#N/A</v>
      </c>
      <c r="G508" s="325"/>
      <c r="H508" s="325"/>
      <c r="I508" s="325"/>
      <c r="J508" s="325"/>
      <c r="K508" s="326"/>
      <c r="L508" s="1"/>
      <c r="M508" s="1"/>
      <c r="N508" s="120"/>
      <c r="O508" s="120"/>
      <c r="P508" s="120"/>
      <c r="Q508" s="308"/>
      <c r="R508" s="120"/>
      <c r="S508" s="120"/>
      <c r="T508" s="120"/>
      <c r="U508" s="120"/>
      <c r="V508" s="120"/>
      <c r="W508" s="120"/>
      <c r="X508" s="120"/>
      <c r="Y508" s="359"/>
      <c r="Z508" s="2">
        <f>MAX(Planif[[#This Row],[Janv planifié]:[Decembre planifié]])</f>
        <v>0</v>
      </c>
      <c r="AA508" s="364"/>
      <c r="AB508" s="189" t="e">
        <f t="shared" si="168"/>
        <v>#N/A</v>
      </c>
      <c r="AC508" s="1" t="str">
        <f t="shared" si="173"/>
        <v/>
      </c>
      <c r="AD508" s="45" t="e">
        <f t="shared" si="174"/>
        <v>#N/A</v>
      </c>
      <c r="AE508" s="1" t="e">
        <f t="shared" si="175"/>
        <v>#N/A</v>
      </c>
      <c r="AF508" s="1"/>
      <c r="AG508" s="8">
        <f t="shared" si="169"/>
        <v>0</v>
      </c>
      <c r="AH508" s="8">
        <f t="shared" si="170"/>
        <v>0</v>
      </c>
      <c r="AI508" s="358">
        <f t="shared" si="171"/>
        <v>4200</v>
      </c>
    </row>
    <row r="509" spans="1:35" x14ac:dyDescent="0.35">
      <c r="A509" s="356">
        <f t="shared" si="172"/>
        <v>507</v>
      </c>
      <c r="B509" s="325"/>
      <c r="C509" s="325"/>
      <c r="D509" s="325"/>
      <c r="E509" s="72" t="str">
        <f t="shared" si="167"/>
        <v/>
      </c>
      <c r="F509" s="71" t="e">
        <f t="shared" si="166"/>
        <v>#N/A</v>
      </c>
      <c r="G509" s="325"/>
      <c r="H509" s="325"/>
      <c r="I509" s="325"/>
      <c r="J509" s="325"/>
      <c r="K509" s="326"/>
      <c r="L509" s="1"/>
      <c r="M509" s="1"/>
      <c r="N509" s="120"/>
      <c r="O509" s="120"/>
      <c r="P509" s="120"/>
      <c r="Q509" s="308"/>
      <c r="R509" s="120"/>
      <c r="S509" s="120"/>
      <c r="T509" s="120"/>
      <c r="U509" s="120"/>
      <c r="V509" s="120"/>
      <c r="W509" s="120"/>
      <c r="X509" s="120"/>
      <c r="Y509" s="359"/>
      <c r="Z509" s="2">
        <f>MAX(Planif[[#This Row],[Janv planifié]:[Decembre planifié]])</f>
        <v>0</v>
      </c>
      <c r="AA509" s="364"/>
      <c r="AB509" s="189" t="e">
        <f t="shared" si="168"/>
        <v>#N/A</v>
      </c>
      <c r="AC509" s="1" t="str">
        <f t="shared" si="173"/>
        <v/>
      </c>
      <c r="AD509" s="45" t="e">
        <f t="shared" si="174"/>
        <v>#N/A</v>
      </c>
      <c r="AE509" s="1" t="e">
        <f t="shared" si="175"/>
        <v>#N/A</v>
      </c>
      <c r="AF509" s="1"/>
      <c r="AG509" s="8">
        <f t="shared" si="169"/>
        <v>0</v>
      </c>
      <c r="AH509" s="8">
        <f t="shared" si="170"/>
        <v>0</v>
      </c>
      <c r="AI509" s="358">
        <f t="shared" si="171"/>
        <v>4200</v>
      </c>
    </row>
    <row r="510" spans="1:35" x14ac:dyDescent="0.35">
      <c r="A510" s="356">
        <f t="shared" si="172"/>
        <v>508</v>
      </c>
      <c r="B510" s="325"/>
      <c r="C510" s="325"/>
      <c r="D510" s="325"/>
      <c r="E510" s="72" t="str">
        <f t="shared" si="167"/>
        <v/>
      </c>
      <c r="F510" s="71" t="e">
        <f t="shared" si="166"/>
        <v>#N/A</v>
      </c>
      <c r="G510" s="325"/>
      <c r="H510" s="325"/>
      <c r="I510" s="325"/>
      <c r="J510" s="325"/>
      <c r="K510" s="326"/>
      <c r="L510" s="1"/>
      <c r="M510" s="1"/>
      <c r="N510" s="120"/>
      <c r="O510" s="120"/>
      <c r="P510" s="120"/>
      <c r="Q510" s="308"/>
      <c r="R510" s="120"/>
      <c r="S510" s="120"/>
      <c r="T510" s="120"/>
      <c r="U510" s="120"/>
      <c r="V510" s="120"/>
      <c r="W510" s="120"/>
      <c r="X510" s="120"/>
      <c r="Y510" s="359"/>
      <c r="Z510" s="2">
        <f>MAX(Planif[[#This Row],[Janv planifié]:[Decembre planifié]])</f>
        <v>0</v>
      </c>
      <c r="AA510" s="364"/>
      <c r="AB510" s="189" t="e">
        <f t="shared" si="168"/>
        <v>#N/A</v>
      </c>
      <c r="AC510" s="1" t="str">
        <f t="shared" si="173"/>
        <v/>
      </c>
      <c r="AD510" s="45" t="e">
        <f t="shared" si="174"/>
        <v>#N/A</v>
      </c>
      <c r="AE510" s="1" t="e">
        <f t="shared" si="175"/>
        <v>#N/A</v>
      </c>
      <c r="AF510" s="1"/>
      <c r="AG510" s="8">
        <f t="shared" si="169"/>
        <v>0</v>
      </c>
      <c r="AH510" s="8">
        <f t="shared" si="170"/>
        <v>0</v>
      </c>
      <c r="AI510" s="358">
        <f t="shared" si="171"/>
        <v>4200</v>
      </c>
    </row>
    <row r="511" spans="1:35" x14ac:dyDescent="0.35">
      <c r="A511" s="356">
        <f t="shared" si="172"/>
        <v>509</v>
      </c>
      <c r="B511" s="325"/>
      <c r="C511" s="325"/>
      <c r="D511" s="325"/>
      <c r="E511" s="72" t="str">
        <f t="shared" si="167"/>
        <v/>
      </c>
      <c r="F511" s="71" t="e">
        <f t="shared" ref="F511:F574" si="176">VLOOKUP(AD511,pop,7,FALSE)</f>
        <v>#N/A</v>
      </c>
      <c r="G511" s="325"/>
      <c r="H511" s="325"/>
      <c r="I511" s="325"/>
      <c r="J511" s="325"/>
      <c r="K511" s="326"/>
      <c r="L511" s="1"/>
      <c r="M511" s="1"/>
      <c r="N511" s="120"/>
      <c r="O511" s="120"/>
      <c r="P511" s="120"/>
      <c r="Q511" s="308"/>
      <c r="R511" s="120"/>
      <c r="S511" s="120"/>
      <c r="T511" s="120"/>
      <c r="U511" s="120"/>
      <c r="V511" s="120"/>
      <c r="W511" s="120"/>
      <c r="X511" s="120"/>
      <c r="Y511" s="359"/>
      <c r="Z511" s="2">
        <f>MAX(Planif[[#This Row],[Janv planifié]:[Decembre planifié]])</f>
        <v>0</v>
      </c>
      <c r="AA511" s="364"/>
      <c r="AB511" s="189" t="e">
        <f t="shared" si="168"/>
        <v>#N/A</v>
      </c>
      <c r="AC511" s="1" t="str">
        <f t="shared" si="173"/>
        <v/>
      </c>
      <c r="AD511" s="45" t="e">
        <f t="shared" si="174"/>
        <v>#N/A</v>
      </c>
      <c r="AE511" s="1" t="e">
        <f t="shared" si="175"/>
        <v>#N/A</v>
      </c>
      <c r="AF511" s="1"/>
      <c r="AG511" s="8">
        <f t="shared" si="169"/>
        <v>0</v>
      </c>
      <c r="AH511" s="8">
        <f t="shared" si="170"/>
        <v>0</v>
      </c>
      <c r="AI511" s="358">
        <f t="shared" si="171"/>
        <v>4200</v>
      </c>
    </row>
    <row r="512" spans="1:35" x14ac:dyDescent="0.35">
      <c r="A512" s="356">
        <f t="shared" si="172"/>
        <v>510</v>
      </c>
      <c r="B512" s="325"/>
      <c r="C512" s="325"/>
      <c r="D512" s="325"/>
      <c r="E512" s="72" t="str">
        <f t="shared" si="167"/>
        <v/>
      </c>
      <c r="F512" s="71" t="e">
        <f t="shared" si="176"/>
        <v>#N/A</v>
      </c>
      <c r="G512" s="325"/>
      <c r="H512" s="325"/>
      <c r="I512" s="325"/>
      <c r="J512" s="325"/>
      <c r="K512" s="326"/>
      <c r="L512" s="1"/>
      <c r="M512" s="1"/>
      <c r="N512" s="120"/>
      <c r="O512" s="120"/>
      <c r="P512" s="120"/>
      <c r="Q512" s="308"/>
      <c r="R512" s="120"/>
      <c r="S512" s="120"/>
      <c r="T512" s="120"/>
      <c r="U512" s="120"/>
      <c r="V512" s="120"/>
      <c r="W512" s="120"/>
      <c r="X512" s="120"/>
      <c r="Y512" s="359"/>
      <c r="Z512" s="2">
        <f>MAX(Planif[[#This Row],[Janv planifié]:[Decembre planifié]])</f>
        <v>0</v>
      </c>
      <c r="AA512" s="364"/>
      <c r="AB512" s="189" t="e">
        <f t="shared" si="168"/>
        <v>#N/A</v>
      </c>
      <c r="AC512" s="1" t="str">
        <f t="shared" si="173"/>
        <v/>
      </c>
      <c r="AD512" s="45" t="e">
        <f t="shared" si="174"/>
        <v>#N/A</v>
      </c>
      <c r="AE512" s="1" t="e">
        <f t="shared" si="175"/>
        <v>#N/A</v>
      </c>
      <c r="AF512" s="1"/>
      <c r="AG512" s="8">
        <f t="shared" si="169"/>
        <v>0</v>
      </c>
      <c r="AH512" s="8">
        <f t="shared" si="170"/>
        <v>0</v>
      </c>
      <c r="AI512" s="358">
        <f t="shared" si="171"/>
        <v>4200</v>
      </c>
    </row>
    <row r="513" spans="1:35" x14ac:dyDescent="0.35">
      <c r="A513" s="356">
        <f t="shared" si="172"/>
        <v>511</v>
      </c>
      <c r="B513" s="325"/>
      <c r="C513" s="325"/>
      <c r="D513" s="325"/>
      <c r="E513" s="72" t="str">
        <f t="shared" si="167"/>
        <v/>
      </c>
      <c r="F513" s="71" t="e">
        <f t="shared" si="176"/>
        <v>#N/A</v>
      </c>
      <c r="G513" s="325"/>
      <c r="H513" s="325"/>
      <c r="I513" s="325"/>
      <c r="J513" s="325"/>
      <c r="K513" s="326"/>
      <c r="L513" s="1"/>
      <c r="M513" s="1"/>
      <c r="N513" s="120"/>
      <c r="O513" s="120"/>
      <c r="P513" s="120"/>
      <c r="Q513" s="308"/>
      <c r="R513" s="120"/>
      <c r="S513" s="120"/>
      <c r="T513" s="120"/>
      <c r="U513" s="120"/>
      <c r="V513" s="120"/>
      <c r="W513" s="120"/>
      <c r="X513" s="120"/>
      <c r="Y513" s="359"/>
      <c r="Z513" s="2">
        <f>MAX(Planif[[#This Row],[Janv planifié]:[Decembre planifié]])</f>
        <v>0</v>
      </c>
      <c r="AA513" s="364"/>
      <c r="AB513" s="189" t="e">
        <f t="shared" si="168"/>
        <v>#N/A</v>
      </c>
      <c r="AC513" s="1" t="str">
        <f t="shared" si="173"/>
        <v/>
      </c>
      <c r="AD513" s="45" t="e">
        <f t="shared" si="174"/>
        <v>#N/A</v>
      </c>
      <c r="AE513" s="1" t="e">
        <f t="shared" si="175"/>
        <v>#N/A</v>
      </c>
      <c r="AF513" s="1"/>
      <c r="AG513" s="8">
        <f t="shared" si="169"/>
        <v>0</v>
      </c>
      <c r="AH513" s="8">
        <f t="shared" si="170"/>
        <v>0</v>
      </c>
      <c r="AI513" s="358">
        <f t="shared" si="171"/>
        <v>4200</v>
      </c>
    </row>
    <row r="514" spans="1:35" x14ac:dyDescent="0.35">
      <c r="A514" s="356">
        <f t="shared" si="172"/>
        <v>512</v>
      </c>
      <c r="B514" s="325"/>
      <c r="C514" s="325"/>
      <c r="D514" s="325"/>
      <c r="E514" s="72" t="str">
        <f t="shared" si="167"/>
        <v/>
      </c>
      <c r="F514" s="71" t="e">
        <f t="shared" si="176"/>
        <v>#N/A</v>
      </c>
      <c r="G514" s="325"/>
      <c r="H514" s="325"/>
      <c r="I514" s="325"/>
      <c r="J514" s="325"/>
      <c r="K514" s="326"/>
      <c r="L514" s="1"/>
      <c r="M514" s="1"/>
      <c r="N514" s="120"/>
      <c r="O514" s="120"/>
      <c r="P514" s="120"/>
      <c r="Q514" s="308"/>
      <c r="R514" s="120"/>
      <c r="S514" s="120"/>
      <c r="T514" s="120"/>
      <c r="U514" s="120"/>
      <c r="V514" s="120"/>
      <c r="W514" s="120"/>
      <c r="X514" s="120"/>
      <c r="Y514" s="359"/>
      <c r="Z514" s="2">
        <f>MAX(Planif[[#This Row],[Janv planifié]:[Decembre planifié]])</f>
        <v>0</v>
      </c>
      <c r="AA514" s="364"/>
      <c r="AB514" s="189" t="e">
        <f t="shared" si="168"/>
        <v>#N/A</v>
      </c>
      <c r="AC514" s="1" t="str">
        <f t="shared" si="173"/>
        <v/>
      </c>
      <c r="AD514" s="45" t="e">
        <f t="shared" si="174"/>
        <v>#N/A</v>
      </c>
      <c r="AE514" s="1" t="e">
        <f t="shared" si="175"/>
        <v>#N/A</v>
      </c>
      <c r="AF514" s="1"/>
      <c r="AG514" s="8">
        <f t="shared" si="169"/>
        <v>0</v>
      </c>
      <c r="AH514" s="8">
        <f t="shared" si="170"/>
        <v>0</v>
      </c>
      <c r="AI514" s="358">
        <f t="shared" si="171"/>
        <v>4200</v>
      </c>
    </row>
    <row r="515" spans="1:35" x14ac:dyDescent="0.35">
      <c r="A515" s="356">
        <f t="shared" si="172"/>
        <v>513</v>
      </c>
      <c r="B515" s="325"/>
      <c r="C515" s="325"/>
      <c r="D515" s="325"/>
      <c r="E515" s="72" t="str">
        <f t="shared" ref="E515:E578" si="177">IFERROR(VLOOKUP(AD515,prio,2,FALSE),"")</f>
        <v/>
      </c>
      <c r="F515" s="71" t="e">
        <f t="shared" si="176"/>
        <v>#N/A</v>
      </c>
      <c r="G515" s="325"/>
      <c r="H515" s="325"/>
      <c r="I515" s="325"/>
      <c r="J515" s="325"/>
      <c r="K515" s="326"/>
      <c r="L515" s="1"/>
      <c r="M515" s="1"/>
      <c r="N515" s="120"/>
      <c r="O515" s="120"/>
      <c r="P515" s="120"/>
      <c r="Q515" s="308"/>
      <c r="R515" s="120"/>
      <c r="S515" s="120"/>
      <c r="T515" s="120"/>
      <c r="U515" s="120"/>
      <c r="V515" s="120"/>
      <c r="W515" s="120"/>
      <c r="X515" s="120"/>
      <c r="Y515" s="359"/>
      <c r="Z515" s="2">
        <f>MAX(Planif[[#This Row],[Janv planifié]:[Decembre planifié]])</f>
        <v>0</v>
      </c>
      <c r="AA515" s="364"/>
      <c r="AB515" s="189" t="e">
        <f t="shared" ref="AB515:AB578" si="178">VLOOKUP(C515,admin_2_2,2,FALSE)</f>
        <v>#N/A</v>
      </c>
      <c r="AC515" s="1" t="str">
        <f t="shared" si="173"/>
        <v/>
      </c>
      <c r="AD515" s="45" t="e">
        <f t="shared" si="174"/>
        <v>#N/A</v>
      </c>
      <c r="AE515" s="1" t="e">
        <f t="shared" si="175"/>
        <v>#N/A</v>
      </c>
      <c r="AF515" s="1"/>
      <c r="AG515" s="8">
        <f t="shared" ref="AG515:AG578" si="179">P515</f>
        <v>0</v>
      </c>
      <c r="AH515" s="8">
        <f t="shared" ref="AH515:AH578" si="180">Q515</f>
        <v>0</v>
      </c>
      <c r="AI515" s="358">
        <f t="shared" ref="AI515:AI578" si="181">840*5</f>
        <v>4200</v>
      </c>
    </row>
    <row r="516" spans="1:35" x14ac:dyDescent="0.35">
      <c r="A516" s="356">
        <f t="shared" si="172"/>
        <v>514</v>
      </c>
      <c r="B516" s="325"/>
      <c r="C516" s="325"/>
      <c r="D516" s="325"/>
      <c r="E516" s="72" t="str">
        <f t="shared" si="177"/>
        <v/>
      </c>
      <c r="F516" s="71" t="e">
        <f t="shared" si="176"/>
        <v>#N/A</v>
      </c>
      <c r="G516" s="325"/>
      <c r="H516" s="325"/>
      <c r="I516" s="325"/>
      <c r="J516" s="325"/>
      <c r="K516" s="326"/>
      <c r="L516" s="1"/>
      <c r="M516" s="1"/>
      <c r="N516" s="120"/>
      <c r="O516" s="120"/>
      <c r="P516" s="120"/>
      <c r="Q516" s="308"/>
      <c r="R516" s="120"/>
      <c r="S516" s="120"/>
      <c r="T516" s="120"/>
      <c r="U516" s="120"/>
      <c r="V516" s="120"/>
      <c r="W516" s="120"/>
      <c r="X516" s="120"/>
      <c r="Y516" s="359"/>
      <c r="Z516" s="2">
        <f>MAX(Planif[[#This Row],[Janv planifié]:[Decembre planifié]])</f>
        <v>0</v>
      </c>
      <c r="AA516" s="364"/>
      <c r="AB516" s="189" t="e">
        <f t="shared" si="178"/>
        <v>#N/A</v>
      </c>
      <c r="AC516" s="1" t="str">
        <f t="shared" si="173"/>
        <v/>
      </c>
      <c r="AD516" s="45" t="e">
        <f t="shared" si="174"/>
        <v>#N/A</v>
      </c>
      <c r="AE516" s="1" t="e">
        <f t="shared" si="175"/>
        <v>#N/A</v>
      </c>
      <c r="AF516" s="1"/>
      <c r="AG516" s="8">
        <f t="shared" si="179"/>
        <v>0</v>
      </c>
      <c r="AH516" s="8">
        <f t="shared" si="180"/>
        <v>0</v>
      </c>
      <c r="AI516" s="358">
        <f t="shared" si="181"/>
        <v>4200</v>
      </c>
    </row>
    <row r="517" spans="1:35" x14ac:dyDescent="0.35">
      <c r="A517" s="356">
        <f t="shared" ref="A517:A580" si="182">A516+1</f>
        <v>515</v>
      </c>
      <c r="B517" s="325"/>
      <c r="C517" s="325"/>
      <c r="D517" s="325"/>
      <c r="E517" s="72" t="str">
        <f t="shared" si="177"/>
        <v/>
      </c>
      <c r="F517" s="71" t="e">
        <f t="shared" si="176"/>
        <v>#N/A</v>
      </c>
      <c r="G517" s="325"/>
      <c r="H517" s="325"/>
      <c r="I517" s="325"/>
      <c r="J517" s="325"/>
      <c r="K517" s="326"/>
      <c r="L517" s="1"/>
      <c r="M517" s="1"/>
      <c r="N517" s="120"/>
      <c r="O517" s="120"/>
      <c r="P517" s="120"/>
      <c r="Q517" s="308"/>
      <c r="R517" s="120"/>
      <c r="S517" s="120"/>
      <c r="T517" s="120"/>
      <c r="U517" s="120"/>
      <c r="V517" s="120"/>
      <c r="W517" s="120"/>
      <c r="X517" s="120"/>
      <c r="Y517" s="359"/>
      <c r="Z517" s="2">
        <f>MAX(Planif[[#This Row],[Janv planifié]:[Decembre planifié]])</f>
        <v>0</v>
      </c>
      <c r="AA517" s="364"/>
      <c r="AB517" s="189" t="e">
        <f t="shared" si="178"/>
        <v>#N/A</v>
      </c>
      <c r="AC517" s="1" t="str">
        <f t="shared" si="173"/>
        <v/>
      </c>
      <c r="AD517" s="45" t="e">
        <f t="shared" si="174"/>
        <v>#N/A</v>
      </c>
      <c r="AE517" s="1" t="e">
        <f t="shared" si="175"/>
        <v>#N/A</v>
      </c>
      <c r="AF517" s="1"/>
      <c r="AG517" s="8">
        <f t="shared" si="179"/>
        <v>0</v>
      </c>
      <c r="AH517" s="8">
        <f t="shared" si="180"/>
        <v>0</v>
      </c>
      <c r="AI517" s="358">
        <f t="shared" si="181"/>
        <v>4200</v>
      </c>
    </row>
    <row r="518" spans="1:35" x14ac:dyDescent="0.35">
      <c r="A518" s="356">
        <f t="shared" si="182"/>
        <v>516</v>
      </c>
      <c r="B518" s="325"/>
      <c r="C518" s="325"/>
      <c r="D518" s="325"/>
      <c r="E518" s="72" t="str">
        <f t="shared" si="177"/>
        <v/>
      </c>
      <c r="F518" s="71" t="e">
        <f t="shared" si="176"/>
        <v>#N/A</v>
      </c>
      <c r="G518" s="325"/>
      <c r="H518" s="325"/>
      <c r="I518" s="325"/>
      <c r="J518" s="325"/>
      <c r="K518" s="326"/>
      <c r="L518" s="1"/>
      <c r="M518" s="1"/>
      <c r="N518" s="120"/>
      <c r="O518" s="120"/>
      <c r="P518" s="120"/>
      <c r="Q518" s="308"/>
      <c r="R518" s="120"/>
      <c r="S518" s="120"/>
      <c r="T518" s="120"/>
      <c r="U518" s="120"/>
      <c r="V518" s="120"/>
      <c r="W518" s="120"/>
      <c r="X518" s="120"/>
      <c r="Y518" s="359"/>
      <c r="Z518" s="2">
        <f>MAX(Planif[[#This Row],[Janv planifié]:[Decembre planifié]])</f>
        <v>0</v>
      </c>
      <c r="AA518" s="364"/>
      <c r="AB518" s="189" t="e">
        <f t="shared" si="178"/>
        <v>#N/A</v>
      </c>
      <c r="AC518" s="1" t="str">
        <f t="shared" si="173"/>
        <v/>
      </c>
      <c r="AD518" s="45" t="e">
        <f t="shared" si="174"/>
        <v>#N/A</v>
      </c>
      <c r="AE518" s="1" t="e">
        <f t="shared" si="175"/>
        <v>#N/A</v>
      </c>
      <c r="AF518" s="1"/>
      <c r="AG518" s="8">
        <f t="shared" si="179"/>
        <v>0</v>
      </c>
      <c r="AH518" s="8">
        <f t="shared" si="180"/>
        <v>0</v>
      </c>
      <c r="AI518" s="358">
        <f t="shared" si="181"/>
        <v>4200</v>
      </c>
    </row>
    <row r="519" spans="1:35" x14ac:dyDescent="0.35">
      <c r="A519" s="356">
        <f t="shared" si="182"/>
        <v>517</v>
      </c>
      <c r="B519" s="325"/>
      <c r="C519" s="325"/>
      <c r="D519" s="325"/>
      <c r="E519" s="72" t="str">
        <f t="shared" si="177"/>
        <v/>
      </c>
      <c r="F519" s="71" t="e">
        <f t="shared" si="176"/>
        <v>#N/A</v>
      </c>
      <c r="G519" s="325"/>
      <c r="H519" s="325"/>
      <c r="I519" s="325"/>
      <c r="J519" s="325"/>
      <c r="K519" s="326"/>
      <c r="L519" s="1"/>
      <c r="M519" s="1"/>
      <c r="N519" s="120"/>
      <c r="O519" s="120"/>
      <c r="P519" s="120"/>
      <c r="Q519" s="308"/>
      <c r="R519" s="120"/>
      <c r="S519" s="120"/>
      <c r="T519" s="120"/>
      <c r="U519" s="120"/>
      <c r="V519" s="120"/>
      <c r="W519" s="120"/>
      <c r="X519" s="120"/>
      <c r="Y519" s="359"/>
      <c r="Z519" s="2">
        <f>MAX(Planif[[#This Row],[Janv planifié]:[Decembre planifié]])</f>
        <v>0</v>
      </c>
      <c r="AA519" s="364"/>
      <c r="AB519" s="189" t="e">
        <f t="shared" si="178"/>
        <v>#N/A</v>
      </c>
      <c r="AC519" s="1" t="str">
        <f t="shared" si="173"/>
        <v/>
      </c>
      <c r="AD519" s="45" t="e">
        <f t="shared" si="174"/>
        <v>#N/A</v>
      </c>
      <c r="AE519" s="1" t="e">
        <f t="shared" si="175"/>
        <v>#N/A</v>
      </c>
      <c r="AF519" s="1"/>
      <c r="AG519" s="8">
        <f t="shared" si="179"/>
        <v>0</v>
      </c>
      <c r="AH519" s="8">
        <f t="shared" si="180"/>
        <v>0</v>
      </c>
      <c r="AI519" s="358">
        <f t="shared" si="181"/>
        <v>4200</v>
      </c>
    </row>
    <row r="520" spans="1:35" x14ac:dyDescent="0.35">
      <c r="A520" s="356">
        <f t="shared" si="182"/>
        <v>518</v>
      </c>
      <c r="B520" s="325"/>
      <c r="C520" s="325"/>
      <c r="D520" s="325"/>
      <c r="E520" s="72" t="str">
        <f t="shared" si="177"/>
        <v/>
      </c>
      <c r="F520" s="71" t="e">
        <f t="shared" si="176"/>
        <v>#N/A</v>
      </c>
      <c r="G520" s="325"/>
      <c r="H520" s="325"/>
      <c r="I520" s="325"/>
      <c r="J520" s="325"/>
      <c r="K520" s="326"/>
      <c r="L520" s="1"/>
      <c r="M520" s="1"/>
      <c r="N520" s="120"/>
      <c r="O520" s="120"/>
      <c r="P520" s="120"/>
      <c r="Q520" s="308"/>
      <c r="R520" s="120"/>
      <c r="S520" s="120"/>
      <c r="T520" s="120"/>
      <c r="U520" s="120"/>
      <c r="V520" s="120"/>
      <c r="W520" s="120"/>
      <c r="X520" s="120"/>
      <c r="Y520" s="359"/>
      <c r="Z520" s="2">
        <f>MAX(Planif[[#This Row],[Janv planifié]:[Decembre planifié]])</f>
        <v>0</v>
      </c>
      <c r="AA520" s="364"/>
      <c r="AB520" s="189" t="e">
        <f t="shared" si="178"/>
        <v>#N/A</v>
      </c>
      <c r="AC520" s="1" t="str">
        <f t="shared" si="173"/>
        <v/>
      </c>
      <c r="AD520" s="45" t="e">
        <f t="shared" si="174"/>
        <v>#N/A</v>
      </c>
      <c r="AE520" s="1" t="e">
        <f t="shared" si="175"/>
        <v>#N/A</v>
      </c>
      <c r="AF520" s="1"/>
      <c r="AG520" s="8">
        <f t="shared" si="179"/>
        <v>0</v>
      </c>
      <c r="AH520" s="8">
        <f t="shared" si="180"/>
        <v>0</v>
      </c>
      <c r="AI520" s="358">
        <f t="shared" si="181"/>
        <v>4200</v>
      </c>
    </row>
    <row r="521" spans="1:35" x14ac:dyDescent="0.35">
      <c r="A521" s="356">
        <f t="shared" si="182"/>
        <v>519</v>
      </c>
      <c r="B521" s="325"/>
      <c r="C521" s="325"/>
      <c r="D521" s="325"/>
      <c r="E521" s="72" t="str">
        <f t="shared" si="177"/>
        <v/>
      </c>
      <c r="F521" s="71" t="e">
        <f t="shared" si="176"/>
        <v>#N/A</v>
      </c>
      <c r="G521" s="325"/>
      <c r="H521" s="325"/>
      <c r="I521" s="325"/>
      <c r="J521" s="325"/>
      <c r="K521" s="326"/>
      <c r="L521" s="1"/>
      <c r="M521" s="1"/>
      <c r="N521" s="120"/>
      <c r="O521" s="120"/>
      <c r="P521" s="120"/>
      <c r="Q521" s="308"/>
      <c r="R521" s="120"/>
      <c r="S521" s="120"/>
      <c r="T521" s="120"/>
      <c r="U521" s="120"/>
      <c r="V521" s="120"/>
      <c r="W521" s="120"/>
      <c r="X521" s="120"/>
      <c r="Y521" s="359"/>
      <c r="Z521" s="2">
        <f>MAX(Planif[[#This Row],[Janv planifié]:[Decembre planifié]])</f>
        <v>0</v>
      </c>
      <c r="AA521" s="364"/>
      <c r="AB521" s="189" t="e">
        <f t="shared" si="178"/>
        <v>#N/A</v>
      </c>
      <c r="AC521" s="1" t="str">
        <f t="shared" si="173"/>
        <v/>
      </c>
      <c r="AD521" s="45" t="e">
        <f t="shared" si="174"/>
        <v>#N/A</v>
      </c>
      <c r="AE521" s="1" t="e">
        <f t="shared" si="175"/>
        <v>#N/A</v>
      </c>
      <c r="AF521" s="1"/>
      <c r="AG521" s="8">
        <f t="shared" si="179"/>
        <v>0</v>
      </c>
      <c r="AH521" s="8">
        <f t="shared" si="180"/>
        <v>0</v>
      </c>
      <c r="AI521" s="358">
        <f t="shared" si="181"/>
        <v>4200</v>
      </c>
    </row>
    <row r="522" spans="1:35" x14ac:dyDescent="0.35">
      <c r="A522" s="356">
        <f t="shared" si="182"/>
        <v>520</v>
      </c>
      <c r="B522" s="325"/>
      <c r="C522" s="325"/>
      <c r="D522" s="325"/>
      <c r="E522" s="72" t="str">
        <f t="shared" si="177"/>
        <v/>
      </c>
      <c r="F522" s="71" t="e">
        <f t="shared" si="176"/>
        <v>#N/A</v>
      </c>
      <c r="G522" s="325"/>
      <c r="H522" s="325"/>
      <c r="I522" s="325"/>
      <c r="J522" s="325"/>
      <c r="K522" s="326"/>
      <c r="L522" s="1"/>
      <c r="M522" s="1"/>
      <c r="N522" s="120"/>
      <c r="O522" s="120"/>
      <c r="P522" s="120"/>
      <c r="Q522" s="308"/>
      <c r="R522" s="120"/>
      <c r="S522" s="120"/>
      <c r="T522" s="120"/>
      <c r="U522" s="120"/>
      <c r="V522" s="120"/>
      <c r="W522" s="120"/>
      <c r="X522" s="120"/>
      <c r="Y522" s="359"/>
      <c r="Z522" s="2">
        <f>MAX(Planif[[#This Row],[Janv planifié]:[Decembre planifié]])</f>
        <v>0</v>
      </c>
      <c r="AA522" s="364"/>
      <c r="AB522" s="189" t="e">
        <f t="shared" si="178"/>
        <v>#N/A</v>
      </c>
      <c r="AC522" s="1" t="str">
        <f t="shared" si="173"/>
        <v/>
      </c>
      <c r="AD522" s="45" t="e">
        <f t="shared" si="174"/>
        <v>#N/A</v>
      </c>
      <c r="AE522" s="1" t="e">
        <f t="shared" si="175"/>
        <v>#N/A</v>
      </c>
      <c r="AF522" s="1"/>
      <c r="AG522" s="8">
        <f t="shared" si="179"/>
        <v>0</v>
      </c>
      <c r="AH522" s="8">
        <f t="shared" si="180"/>
        <v>0</v>
      </c>
      <c r="AI522" s="358">
        <f t="shared" si="181"/>
        <v>4200</v>
      </c>
    </row>
    <row r="523" spans="1:35" x14ac:dyDescent="0.35">
      <c r="A523" s="356">
        <f t="shared" si="182"/>
        <v>521</v>
      </c>
      <c r="B523" s="325"/>
      <c r="C523" s="325"/>
      <c r="D523" s="325"/>
      <c r="E523" s="72" t="str">
        <f t="shared" si="177"/>
        <v/>
      </c>
      <c r="F523" s="71" t="e">
        <f t="shared" si="176"/>
        <v>#N/A</v>
      </c>
      <c r="G523" s="325"/>
      <c r="H523" s="325"/>
      <c r="I523" s="325"/>
      <c r="J523" s="325"/>
      <c r="K523" s="326"/>
      <c r="L523" s="1"/>
      <c r="M523" s="1"/>
      <c r="N523" s="120"/>
      <c r="O523" s="120"/>
      <c r="P523" s="120"/>
      <c r="Q523" s="308"/>
      <c r="R523" s="120"/>
      <c r="S523" s="120"/>
      <c r="T523" s="120"/>
      <c r="U523" s="120"/>
      <c r="V523" s="120"/>
      <c r="W523" s="120"/>
      <c r="X523" s="120"/>
      <c r="Y523" s="359"/>
      <c r="Z523" s="2">
        <f>MAX(Planif[[#This Row],[Janv planifié]:[Decembre planifié]])</f>
        <v>0</v>
      </c>
      <c r="AA523" s="364"/>
      <c r="AB523" s="189" t="e">
        <f t="shared" si="178"/>
        <v>#N/A</v>
      </c>
      <c r="AC523" s="1" t="str">
        <f t="shared" si="173"/>
        <v/>
      </c>
      <c r="AD523" s="45" t="e">
        <f t="shared" si="174"/>
        <v>#N/A</v>
      </c>
      <c r="AE523" s="1" t="e">
        <f t="shared" si="175"/>
        <v>#N/A</v>
      </c>
      <c r="AF523" s="1"/>
      <c r="AG523" s="8">
        <f t="shared" si="179"/>
        <v>0</v>
      </c>
      <c r="AH523" s="8">
        <f t="shared" si="180"/>
        <v>0</v>
      </c>
      <c r="AI523" s="358">
        <f t="shared" si="181"/>
        <v>4200</v>
      </c>
    </row>
    <row r="524" spans="1:35" x14ac:dyDescent="0.35">
      <c r="A524" s="356">
        <f t="shared" si="182"/>
        <v>522</v>
      </c>
      <c r="B524" s="325"/>
      <c r="C524" s="325"/>
      <c r="D524" s="325"/>
      <c r="E524" s="72" t="str">
        <f t="shared" si="177"/>
        <v/>
      </c>
      <c r="F524" s="71" t="e">
        <f t="shared" si="176"/>
        <v>#N/A</v>
      </c>
      <c r="G524" s="325"/>
      <c r="H524" s="325"/>
      <c r="I524" s="325"/>
      <c r="J524" s="325"/>
      <c r="K524" s="326"/>
      <c r="L524" s="1"/>
      <c r="M524" s="1"/>
      <c r="N524" s="120"/>
      <c r="O524" s="120"/>
      <c r="P524" s="120"/>
      <c r="Q524" s="308"/>
      <c r="R524" s="120"/>
      <c r="S524" s="120"/>
      <c r="T524" s="120"/>
      <c r="U524" s="120"/>
      <c r="V524" s="120"/>
      <c r="W524" s="120"/>
      <c r="X524" s="120"/>
      <c r="Y524" s="359"/>
      <c r="Z524" s="2">
        <f>MAX(Planif[[#This Row],[Janv planifié]:[Decembre planifié]])</f>
        <v>0</v>
      </c>
      <c r="AA524" s="364"/>
      <c r="AB524" s="189" t="e">
        <f t="shared" si="178"/>
        <v>#N/A</v>
      </c>
      <c r="AC524" s="1" t="str">
        <f t="shared" si="173"/>
        <v/>
      </c>
      <c r="AD524" s="45" t="e">
        <f t="shared" si="174"/>
        <v>#N/A</v>
      </c>
      <c r="AE524" s="1" t="e">
        <f t="shared" si="175"/>
        <v>#N/A</v>
      </c>
      <c r="AF524" s="1"/>
      <c r="AG524" s="8">
        <f t="shared" si="179"/>
        <v>0</v>
      </c>
      <c r="AH524" s="8">
        <f t="shared" si="180"/>
        <v>0</v>
      </c>
      <c r="AI524" s="358">
        <f t="shared" si="181"/>
        <v>4200</v>
      </c>
    </row>
    <row r="525" spans="1:35" x14ac:dyDescent="0.35">
      <c r="A525" s="356">
        <f t="shared" si="182"/>
        <v>523</v>
      </c>
      <c r="B525" s="325"/>
      <c r="C525" s="325"/>
      <c r="D525" s="325"/>
      <c r="E525" s="72" t="str">
        <f t="shared" si="177"/>
        <v/>
      </c>
      <c r="F525" s="71" t="e">
        <f t="shared" si="176"/>
        <v>#N/A</v>
      </c>
      <c r="G525" s="325"/>
      <c r="H525" s="325"/>
      <c r="I525" s="325"/>
      <c r="J525" s="325"/>
      <c r="K525" s="326"/>
      <c r="L525" s="1"/>
      <c r="M525" s="1"/>
      <c r="N525" s="120"/>
      <c r="O525" s="120"/>
      <c r="P525" s="120"/>
      <c r="Q525" s="308"/>
      <c r="R525" s="120"/>
      <c r="S525" s="120"/>
      <c r="T525" s="120"/>
      <c r="U525" s="120"/>
      <c r="V525" s="120"/>
      <c r="W525" s="120"/>
      <c r="X525" s="120"/>
      <c r="Y525" s="359"/>
      <c r="Z525" s="2">
        <f>MAX(Planif[[#This Row],[Janv planifié]:[Decembre planifié]])</f>
        <v>0</v>
      </c>
      <c r="AA525" s="364"/>
      <c r="AB525" s="189" t="e">
        <f t="shared" si="178"/>
        <v>#N/A</v>
      </c>
      <c r="AC525" s="1" t="str">
        <f t="shared" si="173"/>
        <v/>
      </c>
      <c r="AD525" s="45" t="e">
        <f t="shared" si="174"/>
        <v>#N/A</v>
      </c>
      <c r="AE525" s="1" t="e">
        <f t="shared" si="175"/>
        <v>#N/A</v>
      </c>
      <c r="AF525" s="1"/>
      <c r="AG525" s="8">
        <f t="shared" si="179"/>
        <v>0</v>
      </c>
      <c r="AH525" s="8">
        <f t="shared" si="180"/>
        <v>0</v>
      </c>
      <c r="AI525" s="358">
        <f t="shared" si="181"/>
        <v>4200</v>
      </c>
    </row>
    <row r="526" spans="1:35" x14ac:dyDescent="0.35">
      <c r="A526" s="356">
        <f t="shared" si="182"/>
        <v>524</v>
      </c>
      <c r="B526" s="325"/>
      <c r="C526" s="325"/>
      <c r="D526" s="325"/>
      <c r="E526" s="72" t="str">
        <f t="shared" si="177"/>
        <v/>
      </c>
      <c r="F526" s="71" t="e">
        <f t="shared" si="176"/>
        <v>#N/A</v>
      </c>
      <c r="G526" s="325"/>
      <c r="H526" s="325"/>
      <c r="I526" s="325"/>
      <c r="J526" s="325"/>
      <c r="K526" s="326"/>
      <c r="L526" s="1"/>
      <c r="M526" s="1"/>
      <c r="N526" s="120"/>
      <c r="O526" s="120"/>
      <c r="P526" s="120"/>
      <c r="Q526" s="308"/>
      <c r="R526" s="120"/>
      <c r="S526" s="120"/>
      <c r="T526" s="120"/>
      <c r="U526" s="120"/>
      <c r="V526" s="120"/>
      <c r="W526" s="120"/>
      <c r="X526" s="120"/>
      <c r="Y526" s="359"/>
      <c r="Z526" s="2">
        <f>MAX(Planif[[#This Row],[Janv planifié]:[Decembre planifié]])</f>
        <v>0</v>
      </c>
      <c r="AA526" s="364"/>
      <c r="AB526" s="189" t="e">
        <f t="shared" si="178"/>
        <v>#N/A</v>
      </c>
      <c r="AC526" s="1" t="str">
        <f t="shared" si="173"/>
        <v/>
      </c>
      <c r="AD526" s="45" t="e">
        <f t="shared" si="174"/>
        <v>#N/A</v>
      </c>
      <c r="AE526" s="1" t="e">
        <f t="shared" si="175"/>
        <v>#N/A</v>
      </c>
      <c r="AF526" s="1"/>
      <c r="AG526" s="8">
        <f t="shared" si="179"/>
        <v>0</v>
      </c>
      <c r="AH526" s="8">
        <f t="shared" si="180"/>
        <v>0</v>
      </c>
      <c r="AI526" s="358">
        <f t="shared" si="181"/>
        <v>4200</v>
      </c>
    </row>
    <row r="527" spans="1:35" x14ac:dyDescent="0.35">
      <c r="A527" s="356">
        <f t="shared" si="182"/>
        <v>525</v>
      </c>
      <c r="B527" s="325"/>
      <c r="C527" s="325"/>
      <c r="D527" s="325"/>
      <c r="E527" s="72" t="str">
        <f t="shared" si="177"/>
        <v/>
      </c>
      <c r="F527" s="71" t="e">
        <f t="shared" si="176"/>
        <v>#N/A</v>
      </c>
      <c r="G527" s="325"/>
      <c r="H527" s="325"/>
      <c r="I527" s="325"/>
      <c r="J527" s="325"/>
      <c r="K527" s="326"/>
      <c r="L527" s="1"/>
      <c r="M527" s="1"/>
      <c r="N527" s="120"/>
      <c r="O527" s="120"/>
      <c r="P527" s="120"/>
      <c r="Q527" s="308"/>
      <c r="R527" s="120"/>
      <c r="S527" s="120"/>
      <c r="T527" s="120"/>
      <c r="U527" s="120"/>
      <c r="V527" s="120"/>
      <c r="W527" s="120"/>
      <c r="X527" s="120"/>
      <c r="Y527" s="359"/>
      <c r="Z527" s="2">
        <f>MAX(Planif[[#This Row],[Janv planifié]:[Decembre planifié]])</f>
        <v>0</v>
      </c>
      <c r="AA527" s="364"/>
      <c r="AB527" s="189" t="e">
        <f t="shared" si="178"/>
        <v>#N/A</v>
      </c>
      <c r="AC527" s="1" t="str">
        <f t="shared" si="173"/>
        <v/>
      </c>
      <c r="AD527" s="45" t="e">
        <f t="shared" si="174"/>
        <v>#N/A</v>
      </c>
      <c r="AE527" s="1" t="e">
        <f t="shared" si="175"/>
        <v>#N/A</v>
      </c>
      <c r="AF527" s="1"/>
      <c r="AG527" s="8">
        <f t="shared" si="179"/>
        <v>0</v>
      </c>
      <c r="AH527" s="8">
        <f t="shared" si="180"/>
        <v>0</v>
      </c>
      <c r="AI527" s="358">
        <f t="shared" si="181"/>
        <v>4200</v>
      </c>
    </row>
    <row r="528" spans="1:35" x14ac:dyDescent="0.35">
      <c r="A528" s="356">
        <f t="shared" si="182"/>
        <v>526</v>
      </c>
      <c r="B528" s="325"/>
      <c r="C528" s="325"/>
      <c r="D528" s="325"/>
      <c r="E528" s="72" t="str">
        <f t="shared" si="177"/>
        <v/>
      </c>
      <c r="F528" s="71" t="e">
        <f t="shared" si="176"/>
        <v>#N/A</v>
      </c>
      <c r="G528" s="325"/>
      <c r="H528" s="325"/>
      <c r="I528" s="325"/>
      <c r="J528" s="325"/>
      <c r="K528" s="326"/>
      <c r="L528" s="1"/>
      <c r="M528" s="1"/>
      <c r="N528" s="120"/>
      <c r="O528" s="120"/>
      <c r="P528" s="120"/>
      <c r="Q528" s="308"/>
      <c r="R528" s="120"/>
      <c r="S528" s="120"/>
      <c r="T528" s="120"/>
      <c r="U528" s="120"/>
      <c r="V528" s="120"/>
      <c r="W528" s="120"/>
      <c r="X528" s="120"/>
      <c r="Y528" s="359"/>
      <c r="Z528" s="2">
        <f>MAX(Planif[[#This Row],[Janv planifié]:[Decembre planifié]])</f>
        <v>0</v>
      </c>
      <c r="AA528" s="364"/>
      <c r="AB528" s="189" t="e">
        <f t="shared" si="178"/>
        <v>#N/A</v>
      </c>
      <c r="AC528" s="1" t="str">
        <f t="shared" si="173"/>
        <v/>
      </c>
      <c r="AD528" s="45" t="e">
        <f t="shared" si="174"/>
        <v>#N/A</v>
      </c>
      <c r="AE528" s="1" t="e">
        <f t="shared" si="175"/>
        <v>#N/A</v>
      </c>
      <c r="AF528" s="1"/>
      <c r="AG528" s="8">
        <f t="shared" si="179"/>
        <v>0</v>
      </c>
      <c r="AH528" s="8">
        <f t="shared" si="180"/>
        <v>0</v>
      </c>
      <c r="AI528" s="358">
        <f t="shared" si="181"/>
        <v>4200</v>
      </c>
    </row>
    <row r="529" spans="1:35" x14ac:dyDescent="0.35">
      <c r="A529" s="356">
        <f t="shared" si="182"/>
        <v>527</v>
      </c>
      <c r="B529" s="325"/>
      <c r="C529" s="325"/>
      <c r="D529" s="325"/>
      <c r="E529" s="72" t="str">
        <f t="shared" si="177"/>
        <v/>
      </c>
      <c r="F529" s="71" t="e">
        <f t="shared" si="176"/>
        <v>#N/A</v>
      </c>
      <c r="G529" s="325"/>
      <c r="H529" s="325"/>
      <c r="I529" s="325"/>
      <c r="J529" s="325"/>
      <c r="K529" s="326"/>
      <c r="L529" s="1"/>
      <c r="M529" s="1"/>
      <c r="N529" s="120"/>
      <c r="O529" s="120"/>
      <c r="P529" s="120"/>
      <c r="Q529" s="308"/>
      <c r="R529" s="120"/>
      <c r="S529" s="120"/>
      <c r="T529" s="120"/>
      <c r="U529" s="120"/>
      <c r="V529" s="120"/>
      <c r="W529" s="120"/>
      <c r="X529" s="120"/>
      <c r="Y529" s="359"/>
      <c r="Z529" s="2">
        <f>MAX(Planif[[#This Row],[Janv planifié]:[Decembre planifié]])</f>
        <v>0</v>
      </c>
      <c r="AA529" s="364"/>
      <c r="AB529" s="189" t="e">
        <f t="shared" si="178"/>
        <v>#N/A</v>
      </c>
      <c r="AC529" s="1" t="str">
        <f t="shared" si="173"/>
        <v/>
      </c>
      <c r="AD529" s="45" t="e">
        <f t="shared" si="174"/>
        <v>#N/A</v>
      </c>
      <c r="AE529" s="1" t="e">
        <f t="shared" si="175"/>
        <v>#N/A</v>
      </c>
      <c r="AF529" s="1"/>
      <c r="AG529" s="8">
        <f t="shared" si="179"/>
        <v>0</v>
      </c>
      <c r="AH529" s="8">
        <f t="shared" si="180"/>
        <v>0</v>
      </c>
      <c r="AI529" s="358">
        <f t="shared" si="181"/>
        <v>4200</v>
      </c>
    </row>
    <row r="530" spans="1:35" x14ac:dyDescent="0.35">
      <c r="A530" s="356">
        <f t="shared" si="182"/>
        <v>528</v>
      </c>
      <c r="B530" s="325"/>
      <c r="C530" s="325"/>
      <c r="D530" s="325"/>
      <c r="E530" s="72" t="str">
        <f t="shared" si="177"/>
        <v/>
      </c>
      <c r="F530" s="71" t="e">
        <f t="shared" si="176"/>
        <v>#N/A</v>
      </c>
      <c r="G530" s="325"/>
      <c r="H530" s="325"/>
      <c r="I530" s="325"/>
      <c r="J530" s="325"/>
      <c r="K530" s="326"/>
      <c r="L530" s="1"/>
      <c r="M530" s="1"/>
      <c r="N530" s="120"/>
      <c r="O530" s="120"/>
      <c r="P530" s="120"/>
      <c r="Q530" s="308"/>
      <c r="R530" s="120"/>
      <c r="S530" s="120"/>
      <c r="T530" s="120"/>
      <c r="U530" s="120"/>
      <c r="V530" s="120"/>
      <c r="W530" s="120"/>
      <c r="X530" s="120"/>
      <c r="Y530" s="359"/>
      <c r="Z530" s="2">
        <f>MAX(Planif[[#This Row],[Janv planifié]:[Decembre planifié]])</f>
        <v>0</v>
      </c>
      <c r="AA530" s="364"/>
      <c r="AB530" s="189" t="e">
        <f t="shared" si="178"/>
        <v>#N/A</v>
      </c>
      <c r="AC530" s="1" t="str">
        <f t="shared" si="173"/>
        <v/>
      </c>
      <c r="AD530" s="45" t="e">
        <f t="shared" si="174"/>
        <v>#N/A</v>
      </c>
      <c r="AE530" s="1" t="e">
        <f t="shared" si="175"/>
        <v>#N/A</v>
      </c>
      <c r="AF530" s="1"/>
      <c r="AG530" s="8">
        <f t="shared" si="179"/>
        <v>0</v>
      </c>
      <c r="AH530" s="8">
        <f t="shared" si="180"/>
        <v>0</v>
      </c>
      <c r="AI530" s="358">
        <f t="shared" si="181"/>
        <v>4200</v>
      </c>
    </row>
    <row r="531" spans="1:35" x14ac:dyDescent="0.35">
      <c r="A531" s="356">
        <f t="shared" si="182"/>
        <v>529</v>
      </c>
      <c r="B531" s="325"/>
      <c r="C531" s="325"/>
      <c r="D531" s="325"/>
      <c r="E531" s="72" t="str">
        <f t="shared" si="177"/>
        <v/>
      </c>
      <c r="F531" s="71" t="e">
        <f t="shared" si="176"/>
        <v>#N/A</v>
      </c>
      <c r="G531" s="325"/>
      <c r="H531" s="325"/>
      <c r="I531" s="325"/>
      <c r="J531" s="325"/>
      <c r="K531" s="326"/>
      <c r="L531" s="1"/>
      <c r="M531" s="1"/>
      <c r="N531" s="120"/>
      <c r="O531" s="120"/>
      <c r="P531" s="120"/>
      <c r="Q531" s="308"/>
      <c r="R531" s="120"/>
      <c r="S531" s="120"/>
      <c r="T531" s="120"/>
      <c r="U531" s="120"/>
      <c r="V531" s="120"/>
      <c r="W531" s="120"/>
      <c r="X531" s="120"/>
      <c r="Y531" s="359"/>
      <c r="Z531" s="2">
        <f>MAX(Planif[[#This Row],[Janv planifié]:[Decembre planifié]])</f>
        <v>0</v>
      </c>
      <c r="AA531" s="364"/>
      <c r="AB531" s="189" t="e">
        <f t="shared" si="178"/>
        <v>#N/A</v>
      </c>
      <c r="AC531" s="1" t="str">
        <f t="shared" si="173"/>
        <v/>
      </c>
      <c r="AD531" s="45" t="e">
        <f t="shared" si="174"/>
        <v>#N/A</v>
      </c>
      <c r="AE531" s="1" t="e">
        <f t="shared" si="175"/>
        <v>#N/A</v>
      </c>
      <c r="AF531" s="1"/>
      <c r="AG531" s="8">
        <f t="shared" si="179"/>
        <v>0</v>
      </c>
      <c r="AH531" s="8">
        <f t="shared" si="180"/>
        <v>0</v>
      </c>
      <c r="AI531" s="358">
        <f t="shared" si="181"/>
        <v>4200</v>
      </c>
    </row>
    <row r="532" spans="1:35" x14ac:dyDescent="0.35">
      <c r="A532" s="356">
        <f t="shared" si="182"/>
        <v>530</v>
      </c>
      <c r="B532" s="325"/>
      <c r="C532" s="325"/>
      <c r="D532" s="325"/>
      <c r="E532" s="72" t="str">
        <f t="shared" si="177"/>
        <v/>
      </c>
      <c r="F532" s="71" t="e">
        <f t="shared" si="176"/>
        <v>#N/A</v>
      </c>
      <c r="G532" s="325"/>
      <c r="H532" s="325"/>
      <c r="I532" s="325"/>
      <c r="J532" s="325"/>
      <c r="K532" s="326"/>
      <c r="L532" s="1"/>
      <c r="M532" s="1"/>
      <c r="N532" s="120"/>
      <c r="O532" s="120"/>
      <c r="P532" s="120"/>
      <c r="Q532" s="308"/>
      <c r="R532" s="120"/>
      <c r="S532" s="120"/>
      <c r="T532" s="120"/>
      <c r="U532" s="120"/>
      <c r="V532" s="120"/>
      <c r="W532" s="120"/>
      <c r="X532" s="120"/>
      <c r="Y532" s="359"/>
      <c r="Z532" s="2">
        <f>MAX(Planif[[#This Row],[Janv planifié]:[Decembre planifié]])</f>
        <v>0</v>
      </c>
      <c r="AA532" s="364"/>
      <c r="AB532" s="189" t="e">
        <f t="shared" si="178"/>
        <v>#N/A</v>
      </c>
      <c r="AC532" s="1" t="str">
        <f t="shared" si="173"/>
        <v/>
      </c>
      <c r="AD532" s="45" t="e">
        <f t="shared" si="174"/>
        <v>#N/A</v>
      </c>
      <c r="AE532" s="1" t="e">
        <f t="shared" si="175"/>
        <v>#N/A</v>
      </c>
      <c r="AF532" s="1"/>
      <c r="AG532" s="8">
        <f t="shared" si="179"/>
        <v>0</v>
      </c>
      <c r="AH532" s="8">
        <f t="shared" si="180"/>
        <v>0</v>
      </c>
      <c r="AI532" s="358">
        <f t="shared" si="181"/>
        <v>4200</v>
      </c>
    </row>
    <row r="533" spans="1:35" x14ac:dyDescent="0.35">
      <c r="A533" s="356">
        <f t="shared" si="182"/>
        <v>531</v>
      </c>
      <c r="B533" s="325"/>
      <c r="C533" s="325"/>
      <c r="D533" s="325"/>
      <c r="E533" s="72" t="str">
        <f t="shared" si="177"/>
        <v/>
      </c>
      <c r="F533" s="71" t="e">
        <f t="shared" si="176"/>
        <v>#N/A</v>
      </c>
      <c r="G533" s="325"/>
      <c r="H533" s="325"/>
      <c r="I533" s="325"/>
      <c r="J533" s="325"/>
      <c r="K533" s="326"/>
      <c r="L533" s="1"/>
      <c r="M533" s="1"/>
      <c r="N533" s="120"/>
      <c r="O533" s="120"/>
      <c r="P533" s="120"/>
      <c r="Q533" s="308"/>
      <c r="R533" s="120"/>
      <c r="S533" s="120"/>
      <c r="T533" s="120"/>
      <c r="U533" s="120"/>
      <c r="V533" s="120"/>
      <c r="W533" s="120"/>
      <c r="X533" s="120"/>
      <c r="Y533" s="359"/>
      <c r="Z533" s="2">
        <f>MAX(Planif[[#This Row],[Janv planifié]:[Decembre planifié]])</f>
        <v>0</v>
      </c>
      <c r="AA533" s="364"/>
      <c r="AB533" s="189" t="e">
        <f t="shared" si="178"/>
        <v>#N/A</v>
      </c>
      <c r="AC533" s="1" t="str">
        <f t="shared" si="173"/>
        <v/>
      </c>
      <c r="AD533" s="45" t="e">
        <f t="shared" si="174"/>
        <v>#N/A</v>
      </c>
      <c r="AE533" s="1" t="e">
        <f t="shared" si="175"/>
        <v>#N/A</v>
      </c>
      <c r="AF533" s="1"/>
      <c r="AG533" s="8">
        <f t="shared" si="179"/>
        <v>0</v>
      </c>
      <c r="AH533" s="8">
        <f t="shared" si="180"/>
        <v>0</v>
      </c>
      <c r="AI533" s="358">
        <f t="shared" si="181"/>
        <v>4200</v>
      </c>
    </row>
    <row r="534" spans="1:35" x14ac:dyDescent="0.35">
      <c r="A534" s="356">
        <f t="shared" si="182"/>
        <v>532</v>
      </c>
      <c r="B534" s="325"/>
      <c r="C534" s="325"/>
      <c r="D534" s="325"/>
      <c r="E534" s="72" t="str">
        <f t="shared" si="177"/>
        <v/>
      </c>
      <c r="F534" s="71" t="e">
        <f t="shared" si="176"/>
        <v>#N/A</v>
      </c>
      <c r="G534" s="325"/>
      <c r="H534" s="325"/>
      <c r="I534" s="325"/>
      <c r="J534" s="325"/>
      <c r="K534" s="326"/>
      <c r="L534" s="1"/>
      <c r="M534" s="1"/>
      <c r="N534" s="120"/>
      <c r="O534" s="120"/>
      <c r="P534" s="120"/>
      <c r="Q534" s="308"/>
      <c r="R534" s="120"/>
      <c r="S534" s="120"/>
      <c r="T534" s="120"/>
      <c r="U534" s="120"/>
      <c r="V534" s="120"/>
      <c r="W534" s="120"/>
      <c r="X534" s="120"/>
      <c r="Y534" s="359"/>
      <c r="Z534" s="2">
        <f>MAX(Planif[[#This Row],[Janv planifié]:[Decembre planifié]])</f>
        <v>0</v>
      </c>
      <c r="AA534" s="364"/>
      <c r="AB534" s="189" t="e">
        <f t="shared" si="178"/>
        <v>#N/A</v>
      </c>
      <c r="AC534" s="1" t="str">
        <f t="shared" si="173"/>
        <v/>
      </c>
      <c r="AD534" s="45" t="e">
        <f t="shared" si="174"/>
        <v>#N/A</v>
      </c>
      <c r="AE534" s="1" t="e">
        <f t="shared" si="175"/>
        <v>#N/A</v>
      </c>
      <c r="AF534" s="1"/>
      <c r="AG534" s="8">
        <f t="shared" si="179"/>
        <v>0</v>
      </c>
      <c r="AH534" s="8">
        <f t="shared" si="180"/>
        <v>0</v>
      </c>
      <c r="AI534" s="358">
        <f t="shared" si="181"/>
        <v>4200</v>
      </c>
    </row>
    <row r="535" spans="1:35" x14ac:dyDescent="0.35">
      <c r="A535" s="356">
        <f t="shared" si="182"/>
        <v>533</v>
      </c>
      <c r="B535" s="325"/>
      <c r="C535" s="325"/>
      <c r="D535" s="325"/>
      <c r="E535" s="72" t="str">
        <f t="shared" si="177"/>
        <v/>
      </c>
      <c r="F535" s="71" t="e">
        <f t="shared" si="176"/>
        <v>#N/A</v>
      </c>
      <c r="G535" s="325"/>
      <c r="H535" s="325"/>
      <c r="I535" s="325"/>
      <c r="J535" s="325"/>
      <c r="K535" s="326"/>
      <c r="L535" s="1"/>
      <c r="M535" s="1"/>
      <c r="N535" s="120"/>
      <c r="O535" s="120"/>
      <c r="P535" s="120"/>
      <c r="Q535" s="308"/>
      <c r="R535" s="120"/>
      <c r="S535" s="120"/>
      <c r="T535" s="120"/>
      <c r="U535" s="120"/>
      <c r="V535" s="120"/>
      <c r="W535" s="120"/>
      <c r="X535" s="120"/>
      <c r="Y535" s="359"/>
      <c r="Z535" s="2">
        <f>MAX(Planif[[#This Row],[Janv planifié]:[Decembre planifié]])</f>
        <v>0</v>
      </c>
      <c r="AA535" s="364"/>
      <c r="AB535" s="189" t="e">
        <f t="shared" si="178"/>
        <v>#N/A</v>
      </c>
      <c r="AC535" s="1" t="str">
        <f t="shared" si="173"/>
        <v/>
      </c>
      <c r="AD535" s="45" t="e">
        <f t="shared" si="174"/>
        <v>#N/A</v>
      </c>
      <c r="AE535" s="1" t="e">
        <f t="shared" si="175"/>
        <v>#N/A</v>
      </c>
      <c r="AF535" s="1"/>
      <c r="AG535" s="8">
        <f t="shared" si="179"/>
        <v>0</v>
      </c>
      <c r="AH535" s="8">
        <f t="shared" si="180"/>
        <v>0</v>
      </c>
      <c r="AI535" s="358">
        <f t="shared" si="181"/>
        <v>4200</v>
      </c>
    </row>
    <row r="536" spans="1:35" x14ac:dyDescent="0.35">
      <c r="A536" s="356">
        <f t="shared" si="182"/>
        <v>534</v>
      </c>
      <c r="B536" s="325"/>
      <c r="C536" s="325"/>
      <c r="D536" s="325"/>
      <c r="E536" s="72" t="str">
        <f t="shared" si="177"/>
        <v/>
      </c>
      <c r="F536" s="71" t="e">
        <f t="shared" si="176"/>
        <v>#N/A</v>
      </c>
      <c r="G536" s="325"/>
      <c r="H536" s="325"/>
      <c r="I536" s="325"/>
      <c r="J536" s="325"/>
      <c r="K536" s="326"/>
      <c r="L536" s="1"/>
      <c r="M536" s="1"/>
      <c r="N536" s="120"/>
      <c r="O536" s="120"/>
      <c r="P536" s="120"/>
      <c r="Q536" s="308"/>
      <c r="R536" s="120"/>
      <c r="S536" s="120"/>
      <c r="T536" s="120"/>
      <c r="U536" s="120"/>
      <c r="V536" s="120"/>
      <c r="W536" s="120"/>
      <c r="X536" s="120"/>
      <c r="Y536" s="359"/>
      <c r="Z536" s="2">
        <f>MAX(Planif[[#This Row],[Janv planifié]:[Decembre planifié]])</f>
        <v>0</v>
      </c>
      <c r="AA536" s="364"/>
      <c r="AB536" s="189" t="e">
        <f t="shared" si="178"/>
        <v>#N/A</v>
      </c>
      <c r="AC536" s="1" t="str">
        <f t="shared" si="173"/>
        <v/>
      </c>
      <c r="AD536" s="45" t="e">
        <f t="shared" si="174"/>
        <v>#N/A</v>
      </c>
      <c r="AE536" s="1" t="e">
        <f t="shared" si="175"/>
        <v>#N/A</v>
      </c>
      <c r="AF536" s="1"/>
      <c r="AG536" s="8">
        <f t="shared" si="179"/>
        <v>0</v>
      </c>
      <c r="AH536" s="8">
        <f t="shared" si="180"/>
        <v>0</v>
      </c>
      <c r="AI536" s="358">
        <f t="shared" si="181"/>
        <v>4200</v>
      </c>
    </row>
    <row r="537" spans="1:35" x14ac:dyDescent="0.35">
      <c r="A537" s="356">
        <f t="shared" si="182"/>
        <v>535</v>
      </c>
      <c r="B537" s="325"/>
      <c r="C537" s="325"/>
      <c r="D537" s="325"/>
      <c r="E537" s="72" t="str">
        <f t="shared" si="177"/>
        <v/>
      </c>
      <c r="F537" s="71" t="e">
        <f t="shared" si="176"/>
        <v>#N/A</v>
      </c>
      <c r="G537" s="325"/>
      <c r="H537" s="325"/>
      <c r="I537" s="325"/>
      <c r="J537" s="325"/>
      <c r="K537" s="326"/>
      <c r="L537" s="1"/>
      <c r="M537" s="1"/>
      <c r="N537" s="120"/>
      <c r="O537" s="120"/>
      <c r="P537" s="120"/>
      <c r="Q537" s="308"/>
      <c r="R537" s="120"/>
      <c r="S537" s="120"/>
      <c r="T537" s="120"/>
      <c r="U537" s="120"/>
      <c r="V537" s="120"/>
      <c r="W537" s="120"/>
      <c r="X537" s="120"/>
      <c r="Y537" s="359"/>
      <c r="Z537" s="2">
        <f>MAX(Planif[[#This Row],[Janv planifié]:[Decembre planifié]])</f>
        <v>0</v>
      </c>
      <c r="AA537" s="364"/>
      <c r="AB537" s="189" t="e">
        <f t="shared" si="178"/>
        <v>#N/A</v>
      </c>
      <c r="AC537" s="1" t="str">
        <f t="shared" si="173"/>
        <v/>
      </c>
      <c r="AD537" s="45" t="e">
        <f t="shared" si="174"/>
        <v>#N/A</v>
      </c>
      <c r="AE537" s="1" t="e">
        <f t="shared" si="175"/>
        <v>#N/A</v>
      </c>
      <c r="AF537" s="1"/>
      <c r="AG537" s="8">
        <f t="shared" si="179"/>
        <v>0</v>
      </c>
      <c r="AH537" s="8">
        <f t="shared" si="180"/>
        <v>0</v>
      </c>
      <c r="AI537" s="358">
        <f t="shared" si="181"/>
        <v>4200</v>
      </c>
    </row>
    <row r="538" spans="1:35" x14ac:dyDescent="0.35">
      <c r="A538" s="356">
        <f t="shared" si="182"/>
        <v>536</v>
      </c>
      <c r="B538" s="325"/>
      <c r="C538" s="325"/>
      <c r="D538" s="325"/>
      <c r="E538" s="72" t="str">
        <f t="shared" si="177"/>
        <v/>
      </c>
      <c r="F538" s="71" t="e">
        <f t="shared" si="176"/>
        <v>#N/A</v>
      </c>
      <c r="G538" s="325"/>
      <c r="H538" s="325"/>
      <c r="I538" s="325"/>
      <c r="J538" s="325"/>
      <c r="K538" s="326"/>
      <c r="L538" s="1"/>
      <c r="M538" s="1"/>
      <c r="N538" s="120"/>
      <c r="O538" s="120"/>
      <c r="P538" s="120"/>
      <c r="Q538" s="308"/>
      <c r="R538" s="120"/>
      <c r="S538" s="120"/>
      <c r="T538" s="120"/>
      <c r="U538" s="120"/>
      <c r="V538" s="120"/>
      <c r="W538" s="120"/>
      <c r="X538" s="120"/>
      <c r="Y538" s="359"/>
      <c r="Z538" s="2">
        <f>MAX(Planif[[#This Row],[Janv planifié]:[Decembre planifié]])</f>
        <v>0</v>
      </c>
      <c r="AA538" s="364"/>
      <c r="AB538" s="189" t="e">
        <f t="shared" si="178"/>
        <v>#N/A</v>
      </c>
      <c r="AC538" s="1" t="str">
        <f t="shared" si="173"/>
        <v/>
      </c>
      <c r="AD538" s="45" t="e">
        <f t="shared" si="174"/>
        <v>#N/A</v>
      </c>
      <c r="AE538" s="1" t="e">
        <f t="shared" si="175"/>
        <v>#N/A</v>
      </c>
      <c r="AF538" s="1"/>
      <c r="AG538" s="8">
        <f t="shared" si="179"/>
        <v>0</v>
      </c>
      <c r="AH538" s="8">
        <f t="shared" si="180"/>
        <v>0</v>
      </c>
      <c r="AI538" s="358">
        <f t="shared" si="181"/>
        <v>4200</v>
      </c>
    </row>
    <row r="539" spans="1:35" x14ac:dyDescent="0.35">
      <c r="A539" s="356">
        <f t="shared" si="182"/>
        <v>537</v>
      </c>
      <c r="B539" s="325"/>
      <c r="C539" s="325"/>
      <c r="D539" s="325"/>
      <c r="E539" s="72" t="str">
        <f t="shared" si="177"/>
        <v/>
      </c>
      <c r="F539" s="71" t="e">
        <f t="shared" si="176"/>
        <v>#N/A</v>
      </c>
      <c r="G539" s="325"/>
      <c r="H539" s="325"/>
      <c r="I539" s="325"/>
      <c r="J539" s="325"/>
      <c r="K539" s="326"/>
      <c r="L539" s="1"/>
      <c r="M539" s="1"/>
      <c r="N539" s="120"/>
      <c r="O539" s="120"/>
      <c r="P539" s="120"/>
      <c r="Q539" s="308"/>
      <c r="R539" s="120"/>
      <c r="S539" s="120"/>
      <c r="T539" s="120"/>
      <c r="U539" s="120"/>
      <c r="V539" s="120"/>
      <c r="W539" s="120"/>
      <c r="X539" s="120"/>
      <c r="Y539" s="359"/>
      <c r="Z539" s="2">
        <f>MAX(Planif[[#This Row],[Janv planifié]:[Decembre planifié]])</f>
        <v>0</v>
      </c>
      <c r="AA539" s="364"/>
      <c r="AB539" s="189" t="e">
        <f t="shared" si="178"/>
        <v>#N/A</v>
      </c>
      <c r="AC539" s="1" t="str">
        <f t="shared" si="173"/>
        <v/>
      </c>
      <c r="AD539" s="45" t="e">
        <f t="shared" si="174"/>
        <v>#N/A</v>
      </c>
      <c r="AE539" s="1" t="e">
        <f t="shared" si="175"/>
        <v>#N/A</v>
      </c>
      <c r="AF539" s="1"/>
      <c r="AG539" s="8">
        <f t="shared" si="179"/>
        <v>0</v>
      </c>
      <c r="AH539" s="8">
        <f t="shared" si="180"/>
        <v>0</v>
      </c>
      <c r="AI539" s="358">
        <f t="shared" si="181"/>
        <v>4200</v>
      </c>
    </row>
    <row r="540" spans="1:35" x14ac:dyDescent="0.35">
      <c r="A540" s="356">
        <f t="shared" si="182"/>
        <v>538</v>
      </c>
      <c r="B540" s="325"/>
      <c r="C540" s="325"/>
      <c r="D540" s="325"/>
      <c r="E540" s="72" t="str">
        <f t="shared" si="177"/>
        <v/>
      </c>
      <c r="F540" s="71" t="e">
        <f t="shared" si="176"/>
        <v>#N/A</v>
      </c>
      <c r="G540" s="325"/>
      <c r="H540" s="325"/>
      <c r="I540" s="325"/>
      <c r="J540" s="325"/>
      <c r="K540" s="326"/>
      <c r="L540" s="1"/>
      <c r="M540" s="1"/>
      <c r="N540" s="120"/>
      <c r="O540" s="120"/>
      <c r="P540" s="120"/>
      <c r="Q540" s="308"/>
      <c r="R540" s="120"/>
      <c r="S540" s="120"/>
      <c r="T540" s="120"/>
      <c r="U540" s="120"/>
      <c r="V540" s="120"/>
      <c r="W540" s="120"/>
      <c r="X540" s="120"/>
      <c r="Y540" s="359"/>
      <c r="Z540" s="2">
        <f>MAX(Planif[[#This Row],[Janv planifié]:[Decembre planifié]])</f>
        <v>0</v>
      </c>
      <c r="AA540" s="364"/>
      <c r="AB540" s="189" t="e">
        <f t="shared" si="178"/>
        <v>#N/A</v>
      </c>
      <c r="AC540" s="1" t="str">
        <f t="shared" si="173"/>
        <v/>
      </c>
      <c r="AD540" s="45" t="e">
        <f t="shared" si="174"/>
        <v>#N/A</v>
      </c>
      <c r="AE540" s="1" t="e">
        <f t="shared" si="175"/>
        <v>#N/A</v>
      </c>
      <c r="AF540" s="1"/>
      <c r="AG540" s="8">
        <f t="shared" si="179"/>
        <v>0</v>
      </c>
      <c r="AH540" s="8">
        <f t="shared" si="180"/>
        <v>0</v>
      </c>
      <c r="AI540" s="358">
        <f t="shared" si="181"/>
        <v>4200</v>
      </c>
    </row>
    <row r="541" spans="1:35" x14ac:dyDescent="0.35">
      <c r="A541" s="356">
        <f t="shared" si="182"/>
        <v>539</v>
      </c>
      <c r="B541" s="325"/>
      <c r="C541" s="325"/>
      <c r="D541" s="325"/>
      <c r="E541" s="72" t="str">
        <f t="shared" si="177"/>
        <v/>
      </c>
      <c r="F541" s="71" t="e">
        <f t="shared" si="176"/>
        <v>#N/A</v>
      </c>
      <c r="G541" s="325"/>
      <c r="H541" s="325"/>
      <c r="I541" s="325"/>
      <c r="J541" s="325"/>
      <c r="K541" s="326"/>
      <c r="L541" s="1"/>
      <c r="M541" s="1"/>
      <c r="N541" s="120"/>
      <c r="O541" s="120"/>
      <c r="P541" s="120"/>
      <c r="Q541" s="308"/>
      <c r="R541" s="120"/>
      <c r="S541" s="120"/>
      <c r="T541" s="120"/>
      <c r="U541" s="120"/>
      <c r="V541" s="120"/>
      <c r="W541" s="120"/>
      <c r="X541" s="120"/>
      <c r="Y541" s="359"/>
      <c r="Z541" s="2">
        <f>MAX(Planif[[#This Row],[Janv planifié]:[Decembre planifié]])</f>
        <v>0</v>
      </c>
      <c r="AA541" s="364"/>
      <c r="AB541" s="189" t="e">
        <f t="shared" si="178"/>
        <v>#N/A</v>
      </c>
      <c r="AC541" s="1" t="str">
        <f t="shared" si="173"/>
        <v/>
      </c>
      <c r="AD541" s="45" t="e">
        <f t="shared" si="174"/>
        <v>#N/A</v>
      </c>
      <c r="AE541" s="1" t="e">
        <f t="shared" si="175"/>
        <v>#N/A</v>
      </c>
      <c r="AF541" s="1"/>
      <c r="AG541" s="8">
        <f t="shared" si="179"/>
        <v>0</v>
      </c>
      <c r="AH541" s="8">
        <f t="shared" si="180"/>
        <v>0</v>
      </c>
      <c r="AI541" s="358">
        <f t="shared" si="181"/>
        <v>4200</v>
      </c>
    </row>
    <row r="542" spans="1:35" x14ac:dyDescent="0.35">
      <c r="A542" s="356">
        <f t="shared" si="182"/>
        <v>540</v>
      </c>
      <c r="B542" s="325"/>
      <c r="C542" s="325"/>
      <c r="D542" s="325"/>
      <c r="E542" s="72" t="str">
        <f t="shared" si="177"/>
        <v/>
      </c>
      <c r="F542" s="71" t="e">
        <f t="shared" si="176"/>
        <v>#N/A</v>
      </c>
      <c r="G542" s="325"/>
      <c r="H542" s="325"/>
      <c r="I542" s="325"/>
      <c r="J542" s="325"/>
      <c r="K542" s="326"/>
      <c r="L542" s="1"/>
      <c r="M542" s="1"/>
      <c r="N542" s="120"/>
      <c r="O542" s="120"/>
      <c r="P542" s="120"/>
      <c r="Q542" s="308"/>
      <c r="R542" s="120"/>
      <c r="S542" s="120"/>
      <c r="T542" s="120"/>
      <c r="U542" s="120"/>
      <c r="V542" s="120"/>
      <c r="W542" s="120"/>
      <c r="X542" s="120"/>
      <c r="Y542" s="359"/>
      <c r="Z542" s="2">
        <f>MAX(Planif[[#This Row],[Janv planifié]:[Decembre planifié]])</f>
        <v>0</v>
      </c>
      <c r="AA542" s="364"/>
      <c r="AB542" s="189" t="e">
        <f t="shared" si="178"/>
        <v>#N/A</v>
      </c>
      <c r="AC542" s="1" t="str">
        <f t="shared" si="173"/>
        <v/>
      </c>
      <c r="AD542" s="45" t="e">
        <f t="shared" si="174"/>
        <v>#N/A</v>
      </c>
      <c r="AE542" s="1" t="e">
        <f t="shared" si="175"/>
        <v>#N/A</v>
      </c>
      <c r="AF542" s="1"/>
      <c r="AG542" s="8">
        <f t="shared" si="179"/>
        <v>0</v>
      </c>
      <c r="AH542" s="8">
        <f t="shared" si="180"/>
        <v>0</v>
      </c>
      <c r="AI542" s="358">
        <f t="shared" si="181"/>
        <v>4200</v>
      </c>
    </row>
    <row r="543" spans="1:35" x14ac:dyDescent="0.35">
      <c r="A543" s="356">
        <f t="shared" si="182"/>
        <v>541</v>
      </c>
      <c r="B543" s="325"/>
      <c r="C543" s="325"/>
      <c r="D543" s="325"/>
      <c r="E543" s="72" t="str">
        <f t="shared" si="177"/>
        <v/>
      </c>
      <c r="F543" s="71" t="e">
        <f t="shared" si="176"/>
        <v>#N/A</v>
      </c>
      <c r="G543" s="325"/>
      <c r="H543" s="325"/>
      <c r="I543" s="325"/>
      <c r="J543" s="325"/>
      <c r="K543" s="326"/>
      <c r="L543" s="1"/>
      <c r="M543" s="1"/>
      <c r="N543" s="120"/>
      <c r="O543" s="120"/>
      <c r="P543" s="120"/>
      <c r="Q543" s="308"/>
      <c r="R543" s="120"/>
      <c r="S543" s="120"/>
      <c r="T543" s="120"/>
      <c r="U543" s="120"/>
      <c r="V543" s="120"/>
      <c r="W543" s="120"/>
      <c r="X543" s="120"/>
      <c r="Y543" s="359"/>
      <c r="Z543" s="2">
        <f>MAX(Planif[[#This Row],[Janv planifié]:[Decembre planifié]])</f>
        <v>0</v>
      </c>
      <c r="AA543" s="364"/>
      <c r="AB543" s="189" t="e">
        <f t="shared" si="178"/>
        <v>#N/A</v>
      </c>
      <c r="AC543" s="1" t="str">
        <f t="shared" si="173"/>
        <v/>
      </c>
      <c r="AD543" s="45" t="e">
        <f t="shared" si="174"/>
        <v>#N/A</v>
      </c>
      <c r="AE543" s="1" t="e">
        <f t="shared" si="175"/>
        <v>#N/A</v>
      </c>
      <c r="AF543" s="1"/>
      <c r="AG543" s="8">
        <f t="shared" si="179"/>
        <v>0</v>
      </c>
      <c r="AH543" s="8">
        <f t="shared" si="180"/>
        <v>0</v>
      </c>
      <c r="AI543" s="358">
        <f t="shared" si="181"/>
        <v>4200</v>
      </c>
    </row>
    <row r="544" spans="1:35" x14ac:dyDescent="0.35">
      <c r="A544" s="356">
        <f t="shared" si="182"/>
        <v>542</v>
      </c>
      <c r="B544" s="325"/>
      <c r="C544" s="325"/>
      <c r="D544" s="325"/>
      <c r="E544" s="72" t="str">
        <f t="shared" si="177"/>
        <v/>
      </c>
      <c r="F544" s="71" t="e">
        <f t="shared" si="176"/>
        <v>#N/A</v>
      </c>
      <c r="G544" s="325"/>
      <c r="H544" s="325"/>
      <c r="I544" s="325"/>
      <c r="J544" s="325"/>
      <c r="K544" s="326"/>
      <c r="L544" s="1"/>
      <c r="M544" s="1"/>
      <c r="N544" s="120"/>
      <c r="O544" s="120"/>
      <c r="P544" s="120"/>
      <c r="Q544" s="308"/>
      <c r="R544" s="120"/>
      <c r="S544" s="120"/>
      <c r="T544" s="120"/>
      <c r="U544" s="120"/>
      <c r="V544" s="120"/>
      <c r="W544" s="120"/>
      <c r="X544" s="120"/>
      <c r="Y544" s="359"/>
      <c r="Z544" s="2">
        <f>MAX(Planif[[#This Row],[Janv planifié]:[Decembre planifié]])</f>
        <v>0</v>
      </c>
      <c r="AA544" s="364"/>
      <c r="AB544" s="189" t="e">
        <f t="shared" si="178"/>
        <v>#N/A</v>
      </c>
      <c r="AC544" s="1" t="str">
        <f t="shared" si="173"/>
        <v/>
      </c>
      <c r="AD544" s="45" t="e">
        <f t="shared" si="174"/>
        <v>#N/A</v>
      </c>
      <c r="AE544" s="1" t="e">
        <f t="shared" si="175"/>
        <v>#N/A</v>
      </c>
      <c r="AF544" s="1"/>
      <c r="AG544" s="8">
        <f t="shared" si="179"/>
        <v>0</v>
      </c>
      <c r="AH544" s="8">
        <f t="shared" si="180"/>
        <v>0</v>
      </c>
      <c r="AI544" s="358">
        <f t="shared" si="181"/>
        <v>4200</v>
      </c>
    </row>
    <row r="545" spans="1:35" x14ac:dyDescent="0.35">
      <c r="A545" s="356">
        <f t="shared" si="182"/>
        <v>543</v>
      </c>
      <c r="B545" s="325"/>
      <c r="C545" s="325"/>
      <c r="D545" s="325"/>
      <c r="E545" s="72" t="str">
        <f t="shared" si="177"/>
        <v/>
      </c>
      <c r="F545" s="71" t="e">
        <f t="shared" si="176"/>
        <v>#N/A</v>
      </c>
      <c r="G545" s="325"/>
      <c r="H545" s="325"/>
      <c r="I545" s="325"/>
      <c r="J545" s="325"/>
      <c r="K545" s="326"/>
      <c r="L545" s="1"/>
      <c r="M545" s="1"/>
      <c r="N545" s="120"/>
      <c r="O545" s="120"/>
      <c r="P545" s="120"/>
      <c r="Q545" s="308"/>
      <c r="R545" s="120"/>
      <c r="S545" s="120"/>
      <c r="T545" s="120"/>
      <c r="U545" s="120"/>
      <c r="V545" s="120"/>
      <c r="W545" s="120"/>
      <c r="X545" s="120"/>
      <c r="Y545" s="359"/>
      <c r="Z545" s="2">
        <f>MAX(Planif[[#This Row],[Janv planifié]:[Decembre planifié]])</f>
        <v>0</v>
      </c>
      <c r="AA545" s="364"/>
      <c r="AB545" s="189" t="e">
        <f t="shared" si="178"/>
        <v>#N/A</v>
      </c>
      <c r="AC545" s="1" t="str">
        <f t="shared" si="173"/>
        <v/>
      </c>
      <c r="AD545" s="45" t="e">
        <f t="shared" si="174"/>
        <v>#N/A</v>
      </c>
      <c r="AE545" s="1" t="e">
        <f t="shared" si="175"/>
        <v>#N/A</v>
      </c>
      <c r="AF545" s="1"/>
      <c r="AG545" s="8">
        <f t="shared" si="179"/>
        <v>0</v>
      </c>
      <c r="AH545" s="8">
        <f t="shared" si="180"/>
        <v>0</v>
      </c>
      <c r="AI545" s="358">
        <f t="shared" si="181"/>
        <v>4200</v>
      </c>
    </row>
    <row r="546" spans="1:35" x14ac:dyDescent="0.35">
      <c r="A546" s="356">
        <f t="shared" si="182"/>
        <v>544</v>
      </c>
      <c r="B546" s="325"/>
      <c r="C546" s="325"/>
      <c r="D546" s="325"/>
      <c r="E546" s="72" t="str">
        <f t="shared" si="177"/>
        <v/>
      </c>
      <c r="F546" s="71" t="e">
        <f t="shared" si="176"/>
        <v>#N/A</v>
      </c>
      <c r="G546" s="325"/>
      <c r="H546" s="325"/>
      <c r="I546" s="325"/>
      <c r="J546" s="325"/>
      <c r="K546" s="326"/>
      <c r="L546" s="1"/>
      <c r="M546" s="1"/>
      <c r="N546" s="120"/>
      <c r="O546" s="120"/>
      <c r="P546" s="120"/>
      <c r="Q546" s="308"/>
      <c r="R546" s="120"/>
      <c r="S546" s="120"/>
      <c r="T546" s="120"/>
      <c r="U546" s="120"/>
      <c r="V546" s="120"/>
      <c r="W546" s="120"/>
      <c r="X546" s="120"/>
      <c r="Y546" s="359"/>
      <c r="Z546" s="2">
        <f>MAX(Planif[[#This Row],[Janv planifié]:[Decembre planifié]])</f>
        <v>0</v>
      </c>
      <c r="AA546" s="364"/>
      <c r="AB546" s="189" t="e">
        <f t="shared" si="178"/>
        <v>#N/A</v>
      </c>
      <c r="AC546" s="1" t="str">
        <f t="shared" si="173"/>
        <v/>
      </c>
      <c r="AD546" s="45" t="e">
        <f t="shared" si="174"/>
        <v>#N/A</v>
      </c>
      <c r="AE546" s="1" t="e">
        <f t="shared" si="175"/>
        <v>#N/A</v>
      </c>
      <c r="AF546" s="1"/>
      <c r="AG546" s="8">
        <f t="shared" si="179"/>
        <v>0</v>
      </c>
      <c r="AH546" s="8">
        <f t="shared" si="180"/>
        <v>0</v>
      </c>
      <c r="AI546" s="358">
        <f t="shared" si="181"/>
        <v>4200</v>
      </c>
    </row>
    <row r="547" spans="1:35" x14ac:dyDescent="0.35">
      <c r="A547" s="356">
        <f t="shared" si="182"/>
        <v>545</v>
      </c>
      <c r="B547" s="325"/>
      <c r="C547" s="325"/>
      <c r="D547" s="325"/>
      <c r="E547" s="72" t="str">
        <f t="shared" si="177"/>
        <v/>
      </c>
      <c r="F547" s="71" t="e">
        <f t="shared" si="176"/>
        <v>#N/A</v>
      </c>
      <c r="G547" s="325"/>
      <c r="H547" s="325"/>
      <c r="I547" s="325"/>
      <c r="J547" s="325"/>
      <c r="K547" s="326"/>
      <c r="L547" s="1"/>
      <c r="M547" s="1"/>
      <c r="N547" s="120"/>
      <c r="O547" s="120"/>
      <c r="P547" s="120"/>
      <c r="Q547" s="308"/>
      <c r="R547" s="120"/>
      <c r="S547" s="120"/>
      <c r="T547" s="120"/>
      <c r="U547" s="120"/>
      <c r="V547" s="120"/>
      <c r="W547" s="120"/>
      <c r="X547" s="120"/>
      <c r="Y547" s="359"/>
      <c r="Z547" s="2">
        <f>MAX(Planif[[#This Row],[Janv planifié]:[Decembre planifié]])</f>
        <v>0</v>
      </c>
      <c r="AA547" s="364"/>
      <c r="AB547" s="189" t="e">
        <f t="shared" si="178"/>
        <v>#N/A</v>
      </c>
      <c r="AC547" s="1" t="str">
        <f t="shared" si="173"/>
        <v/>
      </c>
      <c r="AD547" s="45" t="e">
        <f t="shared" si="174"/>
        <v>#N/A</v>
      </c>
      <c r="AE547" s="1" t="e">
        <f t="shared" si="175"/>
        <v>#N/A</v>
      </c>
      <c r="AF547" s="1"/>
      <c r="AG547" s="8">
        <f t="shared" si="179"/>
        <v>0</v>
      </c>
      <c r="AH547" s="8">
        <f t="shared" si="180"/>
        <v>0</v>
      </c>
      <c r="AI547" s="358">
        <f t="shared" si="181"/>
        <v>4200</v>
      </c>
    </row>
    <row r="548" spans="1:35" x14ac:dyDescent="0.35">
      <c r="A548" s="356">
        <f t="shared" si="182"/>
        <v>546</v>
      </c>
      <c r="B548" s="325"/>
      <c r="C548" s="325"/>
      <c r="D548" s="325"/>
      <c r="E548" s="72" t="str">
        <f t="shared" si="177"/>
        <v/>
      </c>
      <c r="F548" s="71" t="e">
        <f t="shared" si="176"/>
        <v>#N/A</v>
      </c>
      <c r="G548" s="325"/>
      <c r="H548" s="325"/>
      <c r="I548" s="325"/>
      <c r="J548" s="325"/>
      <c r="K548" s="326"/>
      <c r="L548" s="1"/>
      <c r="M548" s="1"/>
      <c r="N548" s="120"/>
      <c r="O548" s="120"/>
      <c r="P548" s="120"/>
      <c r="Q548" s="308"/>
      <c r="R548" s="120"/>
      <c r="S548" s="120"/>
      <c r="T548" s="120"/>
      <c r="U548" s="120"/>
      <c r="V548" s="120"/>
      <c r="W548" s="120"/>
      <c r="X548" s="120"/>
      <c r="Y548" s="359"/>
      <c r="Z548" s="2">
        <f>MAX(Planif[[#This Row],[Janv planifié]:[Decembre planifié]])</f>
        <v>0</v>
      </c>
      <c r="AA548" s="364"/>
      <c r="AB548" s="189" t="e">
        <f t="shared" si="178"/>
        <v>#N/A</v>
      </c>
      <c r="AC548" s="1" t="str">
        <f t="shared" si="173"/>
        <v/>
      </c>
      <c r="AD548" s="45" t="e">
        <f t="shared" si="174"/>
        <v>#N/A</v>
      </c>
      <c r="AE548" s="1" t="e">
        <f t="shared" si="175"/>
        <v>#N/A</v>
      </c>
      <c r="AF548" s="1"/>
      <c r="AG548" s="8">
        <f t="shared" si="179"/>
        <v>0</v>
      </c>
      <c r="AH548" s="8">
        <f t="shared" si="180"/>
        <v>0</v>
      </c>
      <c r="AI548" s="358">
        <f t="shared" si="181"/>
        <v>4200</v>
      </c>
    </row>
    <row r="549" spans="1:35" x14ac:dyDescent="0.35">
      <c r="A549" s="356">
        <f t="shared" si="182"/>
        <v>547</v>
      </c>
      <c r="B549" s="325"/>
      <c r="C549" s="325"/>
      <c r="D549" s="325"/>
      <c r="E549" s="72" t="str">
        <f t="shared" si="177"/>
        <v/>
      </c>
      <c r="F549" s="71" t="e">
        <f t="shared" si="176"/>
        <v>#N/A</v>
      </c>
      <c r="G549" s="325"/>
      <c r="H549" s="325"/>
      <c r="I549" s="325"/>
      <c r="J549" s="325"/>
      <c r="K549" s="326"/>
      <c r="L549" s="1"/>
      <c r="M549" s="1"/>
      <c r="N549" s="120"/>
      <c r="O549" s="120"/>
      <c r="P549" s="120"/>
      <c r="Q549" s="308"/>
      <c r="R549" s="120"/>
      <c r="S549" s="120"/>
      <c r="T549" s="120"/>
      <c r="U549" s="120"/>
      <c r="V549" s="120"/>
      <c r="W549" s="120"/>
      <c r="X549" s="120"/>
      <c r="Y549" s="359"/>
      <c r="Z549" s="2">
        <f>MAX(Planif[[#This Row],[Janv planifié]:[Decembre planifié]])</f>
        <v>0</v>
      </c>
      <c r="AA549" s="364"/>
      <c r="AB549" s="189" t="e">
        <f t="shared" si="178"/>
        <v>#N/A</v>
      </c>
      <c r="AC549" s="1" t="str">
        <f t="shared" ref="AC549:AC612" si="183">B549&amp;C549&amp;D549</f>
        <v/>
      </c>
      <c r="AD549" s="45" t="e">
        <f t="shared" ref="AD549:AD612" si="184">VLOOKUP(AC549,admin_3_2,12,FALSE)</f>
        <v>#N/A</v>
      </c>
      <c r="AE549" s="1" t="e">
        <f t="shared" ref="AE549:AE612" si="185">IF(G549="FID",AD549&amp;G549&amp;AF549,IF(G549="PAM",AD549&amp;G549&amp;AF549,IF(G549="CRS",AD549&amp;G549&amp;AF549,AD549&amp;"autreong"&amp;AF549)))</f>
        <v>#N/A</v>
      </c>
      <c r="AF549" s="1"/>
      <c r="AG549" s="8">
        <f t="shared" si="179"/>
        <v>0</v>
      </c>
      <c r="AH549" s="8">
        <f t="shared" si="180"/>
        <v>0</v>
      </c>
      <c r="AI549" s="358">
        <f t="shared" si="181"/>
        <v>4200</v>
      </c>
    </row>
    <row r="550" spans="1:35" x14ac:dyDescent="0.35">
      <c r="A550" s="356">
        <f t="shared" si="182"/>
        <v>548</v>
      </c>
      <c r="B550" s="325"/>
      <c r="C550" s="325"/>
      <c r="D550" s="325"/>
      <c r="E550" s="72" t="str">
        <f t="shared" si="177"/>
        <v/>
      </c>
      <c r="F550" s="71" t="e">
        <f t="shared" si="176"/>
        <v>#N/A</v>
      </c>
      <c r="G550" s="325"/>
      <c r="H550" s="325"/>
      <c r="I550" s="325"/>
      <c r="J550" s="325"/>
      <c r="K550" s="326"/>
      <c r="L550" s="1"/>
      <c r="M550" s="1"/>
      <c r="N550" s="120"/>
      <c r="O550" s="120"/>
      <c r="P550" s="120"/>
      <c r="Q550" s="308"/>
      <c r="R550" s="120"/>
      <c r="S550" s="120"/>
      <c r="T550" s="120"/>
      <c r="U550" s="120"/>
      <c r="V550" s="120"/>
      <c r="W550" s="120"/>
      <c r="X550" s="120"/>
      <c r="Y550" s="359"/>
      <c r="Z550" s="2">
        <f>MAX(Planif[[#This Row],[Janv planifié]:[Decembre planifié]])</f>
        <v>0</v>
      </c>
      <c r="AA550" s="364"/>
      <c r="AB550" s="189" t="e">
        <f t="shared" si="178"/>
        <v>#N/A</v>
      </c>
      <c r="AC550" s="1" t="str">
        <f t="shared" si="183"/>
        <v/>
      </c>
      <c r="AD550" s="45" t="e">
        <f t="shared" si="184"/>
        <v>#N/A</v>
      </c>
      <c r="AE550" s="1" t="e">
        <f t="shared" si="185"/>
        <v>#N/A</v>
      </c>
      <c r="AF550" s="1"/>
      <c r="AG550" s="8">
        <f t="shared" si="179"/>
        <v>0</v>
      </c>
      <c r="AH550" s="8">
        <f t="shared" si="180"/>
        <v>0</v>
      </c>
      <c r="AI550" s="358">
        <f t="shared" si="181"/>
        <v>4200</v>
      </c>
    </row>
    <row r="551" spans="1:35" x14ac:dyDescent="0.35">
      <c r="A551" s="356">
        <f t="shared" si="182"/>
        <v>549</v>
      </c>
      <c r="B551" s="325"/>
      <c r="C551" s="325"/>
      <c r="D551" s="325"/>
      <c r="E551" s="72" t="str">
        <f t="shared" si="177"/>
        <v/>
      </c>
      <c r="F551" s="71" t="e">
        <f t="shared" si="176"/>
        <v>#N/A</v>
      </c>
      <c r="G551" s="325"/>
      <c r="H551" s="325"/>
      <c r="I551" s="325"/>
      <c r="J551" s="325"/>
      <c r="K551" s="326"/>
      <c r="L551" s="1"/>
      <c r="M551" s="1"/>
      <c r="N551" s="120"/>
      <c r="O551" s="120"/>
      <c r="P551" s="120"/>
      <c r="Q551" s="308"/>
      <c r="R551" s="120"/>
      <c r="S551" s="120"/>
      <c r="T551" s="120"/>
      <c r="U551" s="120"/>
      <c r="V551" s="120"/>
      <c r="W551" s="120"/>
      <c r="X551" s="120"/>
      <c r="Y551" s="359"/>
      <c r="Z551" s="2">
        <f>MAX(Planif[[#This Row],[Janv planifié]:[Decembre planifié]])</f>
        <v>0</v>
      </c>
      <c r="AA551" s="364"/>
      <c r="AB551" s="189" t="e">
        <f t="shared" si="178"/>
        <v>#N/A</v>
      </c>
      <c r="AC551" s="1" t="str">
        <f t="shared" si="183"/>
        <v/>
      </c>
      <c r="AD551" s="45" t="e">
        <f t="shared" si="184"/>
        <v>#N/A</v>
      </c>
      <c r="AE551" s="1" t="e">
        <f t="shared" si="185"/>
        <v>#N/A</v>
      </c>
      <c r="AF551" s="1"/>
      <c r="AG551" s="8">
        <f t="shared" si="179"/>
        <v>0</v>
      </c>
      <c r="AH551" s="8">
        <f t="shared" si="180"/>
        <v>0</v>
      </c>
      <c r="AI551" s="358">
        <f t="shared" si="181"/>
        <v>4200</v>
      </c>
    </row>
    <row r="552" spans="1:35" x14ac:dyDescent="0.35">
      <c r="A552" s="356">
        <f t="shared" si="182"/>
        <v>550</v>
      </c>
      <c r="B552" s="325"/>
      <c r="C552" s="325"/>
      <c r="D552" s="325"/>
      <c r="E552" s="72" t="str">
        <f t="shared" si="177"/>
        <v/>
      </c>
      <c r="F552" s="71" t="e">
        <f t="shared" si="176"/>
        <v>#N/A</v>
      </c>
      <c r="G552" s="325"/>
      <c r="H552" s="325"/>
      <c r="I552" s="325"/>
      <c r="J552" s="325"/>
      <c r="K552" s="326"/>
      <c r="L552" s="1"/>
      <c r="M552" s="1"/>
      <c r="N552" s="120"/>
      <c r="O552" s="120"/>
      <c r="P552" s="120"/>
      <c r="Q552" s="308"/>
      <c r="R552" s="120"/>
      <c r="S552" s="120"/>
      <c r="T552" s="120"/>
      <c r="U552" s="120"/>
      <c r="V552" s="120"/>
      <c r="W552" s="120"/>
      <c r="X552" s="120"/>
      <c r="Y552" s="359"/>
      <c r="Z552" s="2">
        <f>MAX(Planif[[#This Row],[Janv planifié]:[Decembre planifié]])</f>
        <v>0</v>
      </c>
      <c r="AA552" s="364"/>
      <c r="AB552" s="189" t="e">
        <f t="shared" si="178"/>
        <v>#N/A</v>
      </c>
      <c r="AC552" s="1" t="str">
        <f t="shared" si="183"/>
        <v/>
      </c>
      <c r="AD552" s="45" t="e">
        <f t="shared" si="184"/>
        <v>#N/A</v>
      </c>
      <c r="AE552" s="1" t="e">
        <f t="shared" si="185"/>
        <v>#N/A</v>
      </c>
      <c r="AF552" s="1"/>
      <c r="AG552" s="8">
        <f t="shared" si="179"/>
        <v>0</v>
      </c>
      <c r="AH552" s="8">
        <f t="shared" si="180"/>
        <v>0</v>
      </c>
      <c r="AI552" s="358">
        <f t="shared" si="181"/>
        <v>4200</v>
      </c>
    </row>
    <row r="553" spans="1:35" x14ac:dyDescent="0.35">
      <c r="A553" s="356">
        <f t="shared" si="182"/>
        <v>551</v>
      </c>
      <c r="B553" s="325"/>
      <c r="C553" s="325"/>
      <c r="D553" s="325"/>
      <c r="E553" s="72" t="str">
        <f t="shared" si="177"/>
        <v/>
      </c>
      <c r="F553" s="71" t="e">
        <f t="shared" si="176"/>
        <v>#N/A</v>
      </c>
      <c r="G553" s="325"/>
      <c r="H553" s="325"/>
      <c r="I553" s="325"/>
      <c r="J553" s="325"/>
      <c r="K553" s="326"/>
      <c r="L553" s="1"/>
      <c r="M553" s="1"/>
      <c r="N553" s="120"/>
      <c r="O553" s="120"/>
      <c r="P553" s="120"/>
      <c r="Q553" s="308"/>
      <c r="R553" s="120"/>
      <c r="S553" s="120"/>
      <c r="T553" s="120"/>
      <c r="U553" s="120"/>
      <c r="V553" s="120"/>
      <c r="W553" s="120"/>
      <c r="X553" s="120"/>
      <c r="Y553" s="359"/>
      <c r="Z553" s="2">
        <f>MAX(Planif[[#This Row],[Janv planifié]:[Decembre planifié]])</f>
        <v>0</v>
      </c>
      <c r="AA553" s="364"/>
      <c r="AB553" s="189" t="e">
        <f t="shared" si="178"/>
        <v>#N/A</v>
      </c>
      <c r="AC553" s="1" t="str">
        <f t="shared" si="183"/>
        <v/>
      </c>
      <c r="AD553" s="45" t="e">
        <f t="shared" si="184"/>
        <v>#N/A</v>
      </c>
      <c r="AE553" s="1" t="e">
        <f t="shared" si="185"/>
        <v>#N/A</v>
      </c>
      <c r="AF553" s="1"/>
      <c r="AG553" s="8">
        <f t="shared" si="179"/>
        <v>0</v>
      </c>
      <c r="AH553" s="8">
        <f t="shared" si="180"/>
        <v>0</v>
      </c>
      <c r="AI553" s="358">
        <f t="shared" si="181"/>
        <v>4200</v>
      </c>
    </row>
    <row r="554" spans="1:35" x14ac:dyDescent="0.35">
      <c r="A554" s="356">
        <f t="shared" si="182"/>
        <v>552</v>
      </c>
      <c r="B554" s="325"/>
      <c r="C554" s="325"/>
      <c r="D554" s="325"/>
      <c r="E554" s="72" t="str">
        <f t="shared" si="177"/>
        <v/>
      </c>
      <c r="F554" s="71" t="e">
        <f t="shared" si="176"/>
        <v>#N/A</v>
      </c>
      <c r="G554" s="325"/>
      <c r="H554" s="325"/>
      <c r="I554" s="325"/>
      <c r="J554" s="325"/>
      <c r="K554" s="326"/>
      <c r="L554" s="1"/>
      <c r="M554" s="1"/>
      <c r="N554" s="120"/>
      <c r="O554" s="120"/>
      <c r="P554" s="120"/>
      <c r="Q554" s="308"/>
      <c r="R554" s="120"/>
      <c r="S554" s="120"/>
      <c r="T554" s="120"/>
      <c r="U554" s="120"/>
      <c r="V554" s="120"/>
      <c r="W554" s="120"/>
      <c r="X554" s="120"/>
      <c r="Y554" s="359"/>
      <c r="Z554" s="2">
        <f>MAX(Planif[[#This Row],[Janv planifié]:[Decembre planifié]])</f>
        <v>0</v>
      </c>
      <c r="AA554" s="364"/>
      <c r="AB554" s="189" t="e">
        <f t="shared" si="178"/>
        <v>#N/A</v>
      </c>
      <c r="AC554" s="1" t="str">
        <f t="shared" si="183"/>
        <v/>
      </c>
      <c r="AD554" s="45" t="e">
        <f t="shared" si="184"/>
        <v>#N/A</v>
      </c>
      <c r="AE554" s="1" t="e">
        <f t="shared" si="185"/>
        <v>#N/A</v>
      </c>
      <c r="AF554" s="1"/>
      <c r="AG554" s="8">
        <f t="shared" si="179"/>
        <v>0</v>
      </c>
      <c r="AH554" s="8">
        <f t="shared" si="180"/>
        <v>0</v>
      </c>
      <c r="AI554" s="358">
        <f t="shared" si="181"/>
        <v>4200</v>
      </c>
    </row>
    <row r="555" spans="1:35" x14ac:dyDescent="0.35">
      <c r="A555" s="356">
        <f t="shared" si="182"/>
        <v>553</v>
      </c>
      <c r="B555" s="325"/>
      <c r="C555" s="325"/>
      <c r="D555" s="325"/>
      <c r="E555" s="72" t="str">
        <f t="shared" si="177"/>
        <v/>
      </c>
      <c r="F555" s="71" t="e">
        <f t="shared" si="176"/>
        <v>#N/A</v>
      </c>
      <c r="G555" s="325"/>
      <c r="H555" s="325"/>
      <c r="I555" s="325"/>
      <c r="J555" s="325"/>
      <c r="K555" s="326"/>
      <c r="L555" s="1"/>
      <c r="M555" s="1"/>
      <c r="N555" s="120"/>
      <c r="O555" s="120"/>
      <c r="P555" s="120"/>
      <c r="Q555" s="308"/>
      <c r="R555" s="120"/>
      <c r="S555" s="120"/>
      <c r="T555" s="120"/>
      <c r="U555" s="120"/>
      <c r="V555" s="120"/>
      <c r="W555" s="120"/>
      <c r="X555" s="120"/>
      <c r="Y555" s="359"/>
      <c r="Z555" s="2">
        <f>MAX(Planif[[#This Row],[Janv planifié]:[Decembre planifié]])</f>
        <v>0</v>
      </c>
      <c r="AA555" s="364"/>
      <c r="AB555" s="189" t="e">
        <f t="shared" si="178"/>
        <v>#N/A</v>
      </c>
      <c r="AC555" s="1" t="str">
        <f t="shared" si="183"/>
        <v/>
      </c>
      <c r="AD555" s="45" t="e">
        <f t="shared" si="184"/>
        <v>#N/A</v>
      </c>
      <c r="AE555" s="1" t="e">
        <f t="shared" si="185"/>
        <v>#N/A</v>
      </c>
      <c r="AF555" s="1"/>
      <c r="AG555" s="8">
        <f t="shared" si="179"/>
        <v>0</v>
      </c>
      <c r="AH555" s="8">
        <f t="shared" si="180"/>
        <v>0</v>
      </c>
      <c r="AI555" s="358">
        <f t="shared" si="181"/>
        <v>4200</v>
      </c>
    </row>
    <row r="556" spans="1:35" x14ac:dyDescent="0.35">
      <c r="A556" s="356">
        <f t="shared" si="182"/>
        <v>554</v>
      </c>
      <c r="B556" s="325"/>
      <c r="C556" s="325"/>
      <c r="D556" s="325"/>
      <c r="E556" s="72" t="str">
        <f t="shared" si="177"/>
        <v/>
      </c>
      <c r="F556" s="71" t="e">
        <f t="shared" si="176"/>
        <v>#N/A</v>
      </c>
      <c r="G556" s="325"/>
      <c r="H556" s="325"/>
      <c r="I556" s="325"/>
      <c r="J556" s="325"/>
      <c r="K556" s="326"/>
      <c r="L556" s="1"/>
      <c r="M556" s="1"/>
      <c r="N556" s="120"/>
      <c r="O556" s="120"/>
      <c r="P556" s="120"/>
      <c r="Q556" s="308"/>
      <c r="R556" s="120"/>
      <c r="S556" s="120"/>
      <c r="T556" s="120"/>
      <c r="U556" s="120"/>
      <c r="V556" s="120"/>
      <c r="W556" s="120"/>
      <c r="X556" s="120"/>
      <c r="Y556" s="359"/>
      <c r="Z556" s="2">
        <f>MAX(Planif[[#This Row],[Janv planifié]:[Decembre planifié]])</f>
        <v>0</v>
      </c>
      <c r="AA556" s="364"/>
      <c r="AB556" s="189" t="e">
        <f t="shared" si="178"/>
        <v>#N/A</v>
      </c>
      <c r="AC556" s="1" t="str">
        <f t="shared" si="183"/>
        <v/>
      </c>
      <c r="AD556" s="45" t="e">
        <f t="shared" si="184"/>
        <v>#N/A</v>
      </c>
      <c r="AE556" s="1" t="e">
        <f t="shared" si="185"/>
        <v>#N/A</v>
      </c>
      <c r="AF556" s="1"/>
      <c r="AG556" s="8">
        <f t="shared" si="179"/>
        <v>0</v>
      </c>
      <c r="AH556" s="8">
        <f t="shared" si="180"/>
        <v>0</v>
      </c>
      <c r="AI556" s="358">
        <f t="shared" si="181"/>
        <v>4200</v>
      </c>
    </row>
    <row r="557" spans="1:35" x14ac:dyDescent="0.35">
      <c r="A557" s="356">
        <f t="shared" si="182"/>
        <v>555</v>
      </c>
      <c r="B557" s="325"/>
      <c r="C557" s="325"/>
      <c r="D557" s="325"/>
      <c r="E557" s="72" t="str">
        <f t="shared" si="177"/>
        <v/>
      </c>
      <c r="F557" s="71" t="e">
        <f t="shared" si="176"/>
        <v>#N/A</v>
      </c>
      <c r="G557" s="325"/>
      <c r="H557" s="325"/>
      <c r="I557" s="325"/>
      <c r="J557" s="325"/>
      <c r="K557" s="326"/>
      <c r="L557" s="1"/>
      <c r="M557" s="1"/>
      <c r="N557" s="120"/>
      <c r="O557" s="120"/>
      <c r="P557" s="120"/>
      <c r="Q557" s="308"/>
      <c r="R557" s="120"/>
      <c r="S557" s="120"/>
      <c r="T557" s="120"/>
      <c r="U557" s="120"/>
      <c r="V557" s="120"/>
      <c r="W557" s="120"/>
      <c r="X557" s="120"/>
      <c r="Y557" s="359"/>
      <c r="Z557" s="2">
        <f>MAX(Planif[[#This Row],[Janv planifié]:[Decembre planifié]])</f>
        <v>0</v>
      </c>
      <c r="AA557" s="364"/>
      <c r="AB557" s="189" t="e">
        <f t="shared" si="178"/>
        <v>#N/A</v>
      </c>
      <c r="AC557" s="1" t="str">
        <f t="shared" si="183"/>
        <v/>
      </c>
      <c r="AD557" s="45" t="e">
        <f t="shared" si="184"/>
        <v>#N/A</v>
      </c>
      <c r="AE557" s="1" t="e">
        <f t="shared" si="185"/>
        <v>#N/A</v>
      </c>
      <c r="AF557" s="1"/>
      <c r="AG557" s="8">
        <f t="shared" si="179"/>
        <v>0</v>
      </c>
      <c r="AH557" s="8">
        <f t="shared" si="180"/>
        <v>0</v>
      </c>
      <c r="AI557" s="358">
        <f t="shared" si="181"/>
        <v>4200</v>
      </c>
    </row>
    <row r="558" spans="1:35" x14ac:dyDescent="0.35">
      <c r="A558" s="356">
        <f t="shared" si="182"/>
        <v>556</v>
      </c>
      <c r="B558" s="325"/>
      <c r="C558" s="325"/>
      <c r="D558" s="325"/>
      <c r="E558" s="72" t="str">
        <f t="shared" si="177"/>
        <v/>
      </c>
      <c r="F558" s="71" t="e">
        <f t="shared" si="176"/>
        <v>#N/A</v>
      </c>
      <c r="G558" s="325"/>
      <c r="H558" s="325"/>
      <c r="I558" s="325"/>
      <c r="J558" s="325"/>
      <c r="K558" s="326"/>
      <c r="L558" s="1"/>
      <c r="M558" s="1"/>
      <c r="N558" s="120"/>
      <c r="O558" s="120"/>
      <c r="P558" s="120"/>
      <c r="Q558" s="308"/>
      <c r="R558" s="120"/>
      <c r="S558" s="120"/>
      <c r="T558" s="120"/>
      <c r="U558" s="120"/>
      <c r="V558" s="120"/>
      <c r="W558" s="120"/>
      <c r="X558" s="120"/>
      <c r="Y558" s="359"/>
      <c r="Z558" s="2">
        <f>MAX(Planif[[#This Row],[Janv planifié]:[Decembre planifié]])</f>
        <v>0</v>
      </c>
      <c r="AA558" s="364"/>
      <c r="AB558" s="189" t="e">
        <f t="shared" si="178"/>
        <v>#N/A</v>
      </c>
      <c r="AC558" s="1" t="str">
        <f t="shared" si="183"/>
        <v/>
      </c>
      <c r="AD558" s="45" t="e">
        <f t="shared" si="184"/>
        <v>#N/A</v>
      </c>
      <c r="AE558" s="1" t="e">
        <f t="shared" si="185"/>
        <v>#N/A</v>
      </c>
      <c r="AF558" s="1"/>
      <c r="AG558" s="8">
        <f t="shared" si="179"/>
        <v>0</v>
      </c>
      <c r="AH558" s="8">
        <f t="shared" si="180"/>
        <v>0</v>
      </c>
      <c r="AI558" s="358">
        <f t="shared" si="181"/>
        <v>4200</v>
      </c>
    </row>
    <row r="559" spans="1:35" x14ac:dyDescent="0.35">
      <c r="A559" s="356">
        <f t="shared" si="182"/>
        <v>557</v>
      </c>
      <c r="B559" s="325"/>
      <c r="C559" s="325"/>
      <c r="D559" s="325"/>
      <c r="E559" s="72" t="str">
        <f t="shared" si="177"/>
        <v/>
      </c>
      <c r="F559" s="71" t="e">
        <f t="shared" si="176"/>
        <v>#N/A</v>
      </c>
      <c r="G559" s="325"/>
      <c r="H559" s="325"/>
      <c r="I559" s="325"/>
      <c r="J559" s="325"/>
      <c r="K559" s="326"/>
      <c r="L559" s="1"/>
      <c r="M559" s="1"/>
      <c r="N559" s="120"/>
      <c r="O559" s="120"/>
      <c r="P559" s="120"/>
      <c r="Q559" s="308"/>
      <c r="R559" s="120"/>
      <c r="S559" s="120"/>
      <c r="T559" s="120"/>
      <c r="U559" s="120"/>
      <c r="V559" s="120"/>
      <c r="W559" s="120"/>
      <c r="X559" s="120"/>
      <c r="Y559" s="359"/>
      <c r="Z559" s="2">
        <f>MAX(Planif[[#This Row],[Janv planifié]:[Decembre planifié]])</f>
        <v>0</v>
      </c>
      <c r="AA559" s="364"/>
      <c r="AB559" s="189" t="e">
        <f t="shared" si="178"/>
        <v>#N/A</v>
      </c>
      <c r="AC559" s="1" t="str">
        <f t="shared" si="183"/>
        <v/>
      </c>
      <c r="AD559" s="45" t="e">
        <f t="shared" si="184"/>
        <v>#N/A</v>
      </c>
      <c r="AE559" s="1" t="e">
        <f t="shared" si="185"/>
        <v>#N/A</v>
      </c>
      <c r="AF559" s="1"/>
      <c r="AG559" s="8">
        <f t="shared" si="179"/>
        <v>0</v>
      </c>
      <c r="AH559" s="8">
        <f t="shared" si="180"/>
        <v>0</v>
      </c>
      <c r="AI559" s="358">
        <f t="shared" si="181"/>
        <v>4200</v>
      </c>
    </row>
    <row r="560" spans="1:35" x14ac:dyDescent="0.35">
      <c r="A560" s="356">
        <f t="shared" si="182"/>
        <v>558</v>
      </c>
      <c r="B560" s="325"/>
      <c r="C560" s="325"/>
      <c r="D560" s="325"/>
      <c r="E560" s="72" t="str">
        <f t="shared" si="177"/>
        <v/>
      </c>
      <c r="F560" s="71" t="e">
        <f t="shared" si="176"/>
        <v>#N/A</v>
      </c>
      <c r="G560" s="325"/>
      <c r="H560" s="325"/>
      <c r="I560" s="325"/>
      <c r="J560" s="325"/>
      <c r="K560" s="326"/>
      <c r="L560" s="1"/>
      <c r="M560" s="1"/>
      <c r="N560" s="120"/>
      <c r="O560" s="120"/>
      <c r="P560" s="120"/>
      <c r="Q560" s="308"/>
      <c r="R560" s="120"/>
      <c r="S560" s="120"/>
      <c r="T560" s="120"/>
      <c r="U560" s="120"/>
      <c r="V560" s="120"/>
      <c r="W560" s="120"/>
      <c r="X560" s="120"/>
      <c r="Y560" s="359"/>
      <c r="Z560" s="2">
        <f>MAX(Planif[[#This Row],[Janv planifié]:[Decembre planifié]])</f>
        <v>0</v>
      </c>
      <c r="AA560" s="364"/>
      <c r="AB560" s="189" t="e">
        <f t="shared" si="178"/>
        <v>#N/A</v>
      </c>
      <c r="AC560" s="1" t="str">
        <f t="shared" si="183"/>
        <v/>
      </c>
      <c r="AD560" s="45" t="e">
        <f t="shared" si="184"/>
        <v>#N/A</v>
      </c>
      <c r="AE560" s="1" t="e">
        <f t="shared" si="185"/>
        <v>#N/A</v>
      </c>
      <c r="AF560" s="1"/>
      <c r="AG560" s="8">
        <f t="shared" si="179"/>
        <v>0</v>
      </c>
      <c r="AH560" s="8">
        <f t="shared" si="180"/>
        <v>0</v>
      </c>
      <c r="AI560" s="358">
        <f t="shared" si="181"/>
        <v>4200</v>
      </c>
    </row>
    <row r="561" spans="1:35" x14ac:dyDescent="0.35">
      <c r="A561" s="356">
        <f t="shared" si="182"/>
        <v>559</v>
      </c>
      <c r="B561" s="325"/>
      <c r="C561" s="325"/>
      <c r="D561" s="325"/>
      <c r="E561" s="72" t="str">
        <f t="shared" si="177"/>
        <v/>
      </c>
      <c r="F561" s="71" t="e">
        <f t="shared" si="176"/>
        <v>#N/A</v>
      </c>
      <c r="G561" s="325"/>
      <c r="H561" s="325"/>
      <c r="I561" s="325"/>
      <c r="J561" s="325"/>
      <c r="K561" s="326"/>
      <c r="L561" s="1"/>
      <c r="M561" s="1"/>
      <c r="N561" s="120"/>
      <c r="O561" s="120"/>
      <c r="P561" s="120"/>
      <c r="Q561" s="308"/>
      <c r="R561" s="120"/>
      <c r="S561" s="120"/>
      <c r="T561" s="120"/>
      <c r="U561" s="120"/>
      <c r="V561" s="120"/>
      <c r="W561" s="120"/>
      <c r="X561" s="120"/>
      <c r="Y561" s="359"/>
      <c r="Z561" s="2">
        <f>MAX(Planif[[#This Row],[Janv planifié]:[Decembre planifié]])</f>
        <v>0</v>
      </c>
      <c r="AA561" s="364"/>
      <c r="AB561" s="189" t="e">
        <f t="shared" si="178"/>
        <v>#N/A</v>
      </c>
      <c r="AC561" s="1" t="str">
        <f t="shared" si="183"/>
        <v/>
      </c>
      <c r="AD561" s="45" t="e">
        <f t="shared" si="184"/>
        <v>#N/A</v>
      </c>
      <c r="AE561" s="1" t="e">
        <f t="shared" si="185"/>
        <v>#N/A</v>
      </c>
      <c r="AF561" s="1"/>
      <c r="AG561" s="8">
        <f t="shared" si="179"/>
        <v>0</v>
      </c>
      <c r="AH561" s="8">
        <f t="shared" si="180"/>
        <v>0</v>
      </c>
      <c r="AI561" s="358">
        <f t="shared" si="181"/>
        <v>4200</v>
      </c>
    </row>
    <row r="562" spans="1:35" x14ac:dyDescent="0.35">
      <c r="A562" s="356">
        <f t="shared" si="182"/>
        <v>560</v>
      </c>
      <c r="B562" s="325"/>
      <c r="C562" s="325"/>
      <c r="D562" s="325"/>
      <c r="E562" s="72" t="str">
        <f t="shared" si="177"/>
        <v/>
      </c>
      <c r="F562" s="71" t="e">
        <f t="shared" si="176"/>
        <v>#N/A</v>
      </c>
      <c r="G562" s="325"/>
      <c r="H562" s="325"/>
      <c r="I562" s="325"/>
      <c r="J562" s="325"/>
      <c r="K562" s="326"/>
      <c r="L562" s="1"/>
      <c r="M562" s="1"/>
      <c r="N562" s="120"/>
      <c r="O562" s="120"/>
      <c r="P562" s="120"/>
      <c r="Q562" s="308"/>
      <c r="R562" s="120"/>
      <c r="S562" s="120"/>
      <c r="T562" s="120"/>
      <c r="U562" s="120"/>
      <c r="V562" s="120"/>
      <c r="W562" s="120"/>
      <c r="X562" s="120"/>
      <c r="Y562" s="359"/>
      <c r="Z562" s="2">
        <f>MAX(Planif[[#This Row],[Janv planifié]:[Decembre planifié]])</f>
        <v>0</v>
      </c>
      <c r="AA562" s="364"/>
      <c r="AB562" s="189" t="e">
        <f t="shared" si="178"/>
        <v>#N/A</v>
      </c>
      <c r="AC562" s="1" t="str">
        <f t="shared" si="183"/>
        <v/>
      </c>
      <c r="AD562" s="45" t="e">
        <f t="shared" si="184"/>
        <v>#N/A</v>
      </c>
      <c r="AE562" s="1" t="e">
        <f t="shared" si="185"/>
        <v>#N/A</v>
      </c>
      <c r="AF562" s="1"/>
      <c r="AG562" s="8">
        <f t="shared" si="179"/>
        <v>0</v>
      </c>
      <c r="AH562" s="8">
        <f t="shared" si="180"/>
        <v>0</v>
      </c>
      <c r="AI562" s="358">
        <f t="shared" si="181"/>
        <v>4200</v>
      </c>
    </row>
    <row r="563" spans="1:35" x14ac:dyDescent="0.35">
      <c r="A563" s="356">
        <f t="shared" si="182"/>
        <v>561</v>
      </c>
      <c r="B563" s="325"/>
      <c r="C563" s="325"/>
      <c r="D563" s="325"/>
      <c r="E563" s="72" t="str">
        <f t="shared" si="177"/>
        <v/>
      </c>
      <c r="F563" s="71" t="e">
        <f t="shared" si="176"/>
        <v>#N/A</v>
      </c>
      <c r="G563" s="325"/>
      <c r="H563" s="325"/>
      <c r="I563" s="325"/>
      <c r="J563" s="325"/>
      <c r="K563" s="326"/>
      <c r="L563" s="1"/>
      <c r="M563" s="1"/>
      <c r="N563" s="120"/>
      <c r="O563" s="120"/>
      <c r="P563" s="120"/>
      <c r="Q563" s="308"/>
      <c r="R563" s="120"/>
      <c r="S563" s="120"/>
      <c r="T563" s="120"/>
      <c r="U563" s="120"/>
      <c r="V563" s="120"/>
      <c r="W563" s="120"/>
      <c r="X563" s="120"/>
      <c r="Y563" s="359"/>
      <c r="Z563" s="2">
        <f>MAX(Planif[[#This Row],[Janv planifié]:[Decembre planifié]])</f>
        <v>0</v>
      </c>
      <c r="AA563" s="364"/>
      <c r="AB563" s="189" t="e">
        <f t="shared" si="178"/>
        <v>#N/A</v>
      </c>
      <c r="AC563" s="1" t="str">
        <f t="shared" si="183"/>
        <v/>
      </c>
      <c r="AD563" s="45" t="e">
        <f t="shared" si="184"/>
        <v>#N/A</v>
      </c>
      <c r="AE563" s="1" t="e">
        <f t="shared" si="185"/>
        <v>#N/A</v>
      </c>
      <c r="AF563" s="1"/>
      <c r="AG563" s="8">
        <f t="shared" si="179"/>
        <v>0</v>
      </c>
      <c r="AH563" s="8">
        <f t="shared" si="180"/>
        <v>0</v>
      </c>
      <c r="AI563" s="358">
        <f t="shared" si="181"/>
        <v>4200</v>
      </c>
    </row>
    <row r="564" spans="1:35" x14ac:dyDescent="0.35">
      <c r="A564" s="356">
        <f t="shared" si="182"/>
        <v>562</v>
      </c>
      <c r="B564" s="325"/>
      <c r="C564" s="325"/>
      <c r="D564" s="325"/>
      <c r="E564" s="72" t="str">
        <f t="shared" si="177"/>
        <v/>
      </c>
      <c r="F564" s="71" t="e">
        <f t="shared" si="176"/>
        <v>#N/A</v>
      </c>
      <c r="G564" s="325"/>
      <c r="H564" s="325"/>
      <c r="I564" s="325"/>
      <c r="J564" s="325"/>
      <c r="K564" s="326"/>
      <c r="L564" s="1"/>
      <c r="M564" s="1"/>
      <c r="N564" s="120"/>
      <c r="O564" s="120"/>
      <c r="P564" s="120"/>
      <c r="Q564" s="308"/>
      <c r="R564" s="120"/>
      <c r="S564" s="120"/>
      <c r="T564" s="120"/>
      <c r="U564" s="120"/>
      <c r="V564" s="120"/>
      <c r="W564" s="120"/>
      <c r="X564" s="120"/>
      <c r="Y564" s="359"/>
      <c r="Z564" s="2">
        <f>MAX(Planif[[#This Row],[Janv planifié]:[Decembre planifié]])</f>
        <v>0</v>
      </c>
      <c r="AA564" s="364"/>
      <c r="AB564" s="189" t="e">
        <f t="shared" si="178"/>
        <v>#N/A</v>
      </c>
      <c r="AC564" s="1" t="str">
        <f t="shared" si="183"/>
        <v/>
      </c>
      <c r="AD564" s="45" t="e">
        <f t="shared" si="184"/>
        <v>#N/A</v>
      </c>
      <c r="AE564" s="1" t="e">
        <f t="shared" si="185"/>
        <v>#N/A</v>
      </c>
      <c r="AF564" s="1"/>
      <c r="AG564" s="8">
        <f t="shared" si="179"/>
        <v>0</v>
      </c>
      <c r="AH564" s="8">
        <f t="shared" si="180"/>
        <v>0</v>
      </c>
      <c r="AI564" s="358">
        <f t="shared" si="181"/>
        <v>4200</v>
      </c>
    </row>
    <row r="565" spans="1:35" x14ac:dyDescent="0.35">
      <c r="A565" s="356">
        <f t="shared" si="182"/>
        <v>563</v>
      </c>
      <c r="B565" s="325"/>
      <c r="C565" s="325"/>
      <c r="D565" s="325"/>
      <c r="E565" s="72" t="str">
        <f t="shared" si="177"/>
        <v/>
      </c>
      <c r="F565" s="71" t="e">
        <f t="shared" si="176"/>
        <v>#N/A</v>
      </c>
      <c r="G565" s="325"/>
      <c r="H565" s="325"/>
      <c r="I565" s="325"/>
      <c r="J565" s="325"/>
      <c r="K565" s="326"/>
      <c r="L565" s="1"/>
      <c r="M565" s="1"/>
      <c r="N565" s="120"/>
      <c r="O565" s="120"/>
      <c r="P565" s="120"/>
      <c r="Q565" s="308"/>
      <c r="R565" s="120"/>
      <c r="S565" s="120"/>
      <c r="T565" s="120"/>
      <c r="U565" s="120"/>
      <c r="V565" s="120"/>
      <c r="W565" s="120"/>
      <c r="X565" s="120"/>
      <c r="Y565" s="359"/>
      <c r="Z565" s="2">
        <f>MAX(Planif[[#This Row],[Janv planifié]:[Decembre planifié]])</f>
        <v>0</v>
      </c>
      <c r="AA565" s="364"/>
      <c r="AB565" s="189" t="e">
        <f t="shared" si="178"/>
        <v>#N/A</v>
      </c>
      <c r="AC565" s="1" t="str">
        <f t="shared" si="183"/>
        <v/>
      </c>
      <c r="AD565" s="45" t="e">
        <f t="shared" si="184"/>
        <v>#N/A</v>
      </c>
      <c r="AE565" s="1" t="e">
        <f t="shared" si="185"/>
        <v>#N/A</v>
      </c>
      <c r="AF565" s="1"/>
      <c r="AG565" s="8">
        <f t="shared" si="179"/>
        <v>0</v>
      </c>
      <c r="AH565" s="8">
        <f t="shared" si="180"/>
        <v>0</v>
      </c>
      <c r="AI565" s="358">
        <f t="shared" si="181"/>
        <v>4200</v>
      </c>
    </row>
    <row r="566" spans="1:35" x14ac:dyDescent="0.35">
      <c r="A566" s="356">
        <f t="shared" si="182"/>
        <v>564</v>
      </c>
      <c r="B566" s="325"/>
      <c r="C566" s="325"/>
      <c r="D566" s="325"/>
      <c r="E566" s="72" t="str">
        <f t="shared" si="177"/>
        <v/>
      </c>
      <c r="F566" s="71" t="e">
        <f t="shared" si="176"/>
        <v>#N/A</v>
      </c>
      <c r="G566" s="325"/>
      <c r="H566" s="325"/>
      <c r="I566" s="325"/>
      <c r="J566" s="325"/>
      <c r="K566" s="326"/>
      <c r="L566" s="1"/>
      <c r="M566" s="1"/>
      <c r="N566" s="120"/>
      <c r="O566" s="120"/>
      <c r="P566" s="120"/>
      <c r="Q566" s="308"/>
      <c r="R566" s="120"/>
      <c r="S566" s="120"/>
      <c r="T566" s="120"/>
      <c r="U566" s="120"/>
      <c r="V566" s="120"/>
      <c r="W566" s="120"/>
      <c r="X566" s="120"/>
      <c r="Y566" s="359"/>
      <c r="Z566" s="2">
        <f>MAX(Planif[[#This Row],[Janv planifié]:[Decembre planifié]])</f>
        <v>0</v>
      </c>
      <c r="AA566" s="364"/>
      <c r="AB566" s="189" t="e">
        <f t="shared" si="178"/>
        <v>#N/A</v>
      </c>
      <c r="AC566" s="1" t="str">
        <f t="shared" si="183"/>
        <v/>
      </c>
      <c r="AD566" s="45" t="e">
        <f t="shared" si="184"/>
        <v>#N/A</v>
      </c>
      <c r="AE566" s="1" t="e">
        <f t="shared" si="185"/>
        <v>#N/A</v>
      </c>
      <c r="AF566" s="1"/>
      <c r="AG566" s="8">
        <f t="shared" si="179"/>
        <v>0</v>
      </c>
      <c r="AH566" s="8">
        <f t="shared" si="180"/>
        <v>0</v>
      </c>
      <c r="AI566" s="358">
        <f t="shared" si="181"/>
        <v>4200</v>
      </c>
    </row>
    <row r="567" spans="1:35" x14ac:dyDescent="0.35">
      <c r="A567" s="356">
        <f t="shared" si="182"/>
        <v>565</v>
      </c>
      <c r="B567" s="325"/>
      <c r="C567" s="325"/>
      <c r="D567" s="325"/>
      <c r="E567" s="72" t="str">
        <f t="shared" si="177"/>
        <v/>
      </c>
      <c r="F567" s="71" t="e">
        <f t="shared" si="176"/>
        <v>#N/A</v>
      </c>
      <c r="G567" s="325"/>
      <c r="H567" s="325"/>
      <c r="I567" s="325"/>
      <c r="J567" s="325"/>
      <c r="K567" s="326"/>
      <c r="L567" s="1"/>
      <c r="M567" s="1"/>
      <c r="N567" s="120"/>
      <c r="O567" s="120"/>
      <c r="P567" s="120"/>
      <c r="Q567" s="308"/>
      <c r="R567" s="120"/>
      <c r="S567" s="120"/>
      <c r="T567" s="120"/>
      <c r="U567" s="120"/>
      <c r="V567" s="120"/>
      <c r="W567" s="120"/>
      <c r="X567" s="120"/>
      <c r="Y567" s="359"/>
      <c r="Z567" s="2">
        <f>MAX(Planif[[#This Row],[Janv planifié]:[Decembre planifié]])</f>
        <v>0</v>
      </c>
      <c r="AA567" s="364"/>
      <c r="AB567" s="189" t="e">
        <f t="shared" si="178"/>
        <v>#N/A</v>
      </c>
      <c r="AC567" s="1" t="str">
        <f t="shared" si="183"/>
        <v/>
      </c>
      <c r="AD567" s="45" t="e">
        <f t="shared" si="184"/>
        <v>#N/A</v>
      </c>
      <c r="AE567" s="1" t="e">
        <f t="shared" si="185"/>
        <v>#N/A</v>
      </c>
      <c r="AF567" s="1"/>
      <c r="AG567" s="8">
        <f t="shared" si="179"/>
        <v>0</v>
      </c>
      <c r="AH567" s="8">
        <f t="shared" si="180"/>
        <v>0</v>
      </c>
      <c r="AI567" s="358">
        <f t="shared" si="181"/>
        <v>4200</v>
      </c>
    </row>
    <row r="568" spans="1:35" x14ac:dyDescent="0.35">
      <c r="A568" s="356">
        <f t="shared" si="182"/>
        <v>566</v>
      </c>
      <c r="B568" s="325"/>
      <c r="C568" s="325"/>
      <c r="D568" s="325"/>
      <c r="E568" s="72" t="str">
        <f t="shared" si="177"/>
        <v/>
      </c>
      <c r="F568" s="71" t="e">
        <f t="shared" si="176"/>
        <v>#N/A</v>
      </c>
      <c r="G568" s="325"/>
      <c r="H568" s="325"/>
      <c r="I568" s="325"/>
      <c r="J568" s="325"/>
      <c r="K568" s="326"/>
      <c r="L568" s="1"/>
      <c r="M568" s="1"/>
      <c r="N568" s="120"/>
      <c r="O568" s="120"/>
      <c r="P568" s="120"/>
      <c r="Q568" s="308"/>
      <c r="R568" s="120"/>
      <c r="S568" s="120"/>
      <c r="T568" s="120"/>
      <c r="U568" s="120"/>
      <c r="V568" s="120"/>
      <c r="W568" s="120"/>
      <c r="X568" s="120"/>
      <c r="Y568" s="359"/>
      <c r="Z568" s="2">
        <f>MAX(Planif[[#This Row],[Janv planifié]:[Decembre planifié]])</f>
        <v>0</v>
      </c>
      <c r="AA568" s="364"/>
      <c r="AB568" s="189" t="e">
        <f t="shared" si="178"/>
        <v>#N/A</v>
      </c>
      <c r="AC568" s="1" t="str">
        <f t="shared" si="183"/>
        <v/>
      </c>
      <c r="AD568" s="45" t="e">
        <f t="shared" si="184"/>
        <v>#N/A</v>
      </c>
      <c r="AE568" s="1" t="e">
        <f t="shared" si="185"/>
        <v>#N/A</v>
      </c>
      <c r="AF568" s="1"/>
      <c r="AG568" s="8">
        <f t="shared" si="179"/>
        <v>0</v>
      </c>
      <c r="AH568" s="8">
        <f t="shared" si="180"/>
        <v>0</v>
      </c>
      <c r="AI568" s="358">
        <f t="shared" si="181"/>
        <v>4200</v>
      </c>
    </row>
    <row r="569" spans="1:35" x14ac:dyDescent="0.35">
      <c r="A569" s="356">
        <f t="shared" si="182"/>
        <v>567</v>
      </c>
      <c r="B569" s="325"/>
      <c r="C569" s="325"/>
      <c r="D569" s="325"/>
      <c r="E569" s="72" t="str">
        <f t="shared" si="177"/>
        <v/>
      </c>
      <c r="F569" s="71" t="e">
        <f t="shared" si="176"/>
        <v>#N/A</v>
      </c>
      <c r="G569" s="325"/>
      <c r="H569" s="325"/>
      <c r="I569" s="325"/>
      <c r="J569" s="325"/>
      <c r="K569" s="326"/>
      <c r="L569" s="1"/>
      <c r="M569" s="1"/>
      <c r="N569" s="120"/>
      <c r="O569" s="120"/>
      <c r="P569" s="120"/>
      <c r="Q569" s="308"/>
      <c r="R569" s="120"/>
      <c r="S569" s="120"/>
      <c r="T569" s="120"/>
      <c r="U569" s="120"/>
      <c r="V569" s="120"/>
      <c r="W569" s="120"/>
      <c r="X569" s="120"/>
      <c r="Y569" s="359"/>
      <c r="Z569" s="2">
        <f>MAX(Planif[[#This Row],[Janv planifié]:[Decembre planifié]])</f>
        <v>0</v>
      </c>
      <c r="AA569" s="364"/>
      <c r="AB569" s="189" t="e">
        <f t="shared" si="178"/>
        <v>#N/A</v>
      </c>
      <c r="AC569" s="1" t="str">
        <f t="shared" si="183"/>
        <v/>
      </c>
      <c r="AD569" s="45" t="e">
        <f t="shared" si="184"/>
        <v>#N/A</v>
      </c>
      <c r="AE569" s="1" t="e">
        <f t="shared" si="185"/>
        <v>#N/A</v>
      </c>
      <c r="AF569" s="1"/>
      <c r="AG569" s="8">
        <f t="shared" si="179"/>
        <v>0</v>
      </c>
      <c r="AH569" s="8">
        <f t="shared" si="180"/>
        <v>0</v>
      </c>
      <c r="AI569" s="358">
        <f t="shared" si="181"/>
        <v>4200</v>
      </c>
    </row>
    <row r="570" spans="1:35" x14ac:dyDescent="0.35">
      <c r="A570" s="356">
        <f t="shared" si="182"/>
        <v>568</v>
      </c>
      <c r="B570" s="325"/>
      <c r="C570" s="325"/>
      <c r="D570" s="325"/>
      <c r="E570" s="72" t="str">
        <f t="shared" si="177"/>
        <v/>
      </c>
      <c r="F570" s="71" t="e">
        <f t="shared" si="176"/>
        <v>#N/A</v>
      </c>
      <c r="G570" s="325"/>
      <c r="H570" s="325"/>
      <c r="I570" s="325"/>
      <c r="J570" s="325"/>
      <c r="K570" s="326"/>
      <c r="L570" s="1"/>
      <c r="M570" s="1"/>
      <c r="N570" s="120"/>
      <c r="O570" s="120"/>
      <c r="P570" s="120"/>
      <c r="Q570" s="308"/>
      <c r="R570" s="120"/>
      <c r="S570" s="120"/>
      <c r="T570" s="120"/>
      <c r="U570" s="120"/>
      <c r="V570" s="120"/>
      <c r="W570" s="120"/>
      <c r="X570" s="120"/>
      <c r="Y570" s="359"/>
      <c r="Z570" s="2">
        <f>MAX(Planif[[#This Row],[Janv planifié]:[Decembre planifié]])</f>
        <v>0</v>
      </c>
      <c r="AA570" s="364"/>
      <c r="AB570" s="189" t="e">
        <f t="shared" si="178"/>
        <v>#N/A</v>
      </c>
      <c r="AC570" s="1" t="str">
        <f t="shared" si="183"/>
        <v/>
      </c>
      <c r="AD570" s="45" t="e">
        <f t="shared" si="184"/>
        <v>#N/A</v>
      </c>
      <c r="AE570" s="1" t="e">
        <f t="shared" si="185"/>
        <v>#N/A</v>
      </c>
      <c r="AF570" s="1"/>
      <c r="AG570" s="8">
        <f t="shared" si="179"/>
        <v>0</v>
      </c>
      <c r="AH570" s="8">
        <f t="shared" si="180"/>
        <v>0</v>
      </c>
      <c r="AI570" s="358">
        <f t="shared" si="181"/>
        <v>4200</v>
      </c>
    </row>
    <row r="571" spans="1:35" x14ac:dyDescent="0.35">
      <c r="A571" s="356">
        <f t="shared" si="182"/>
        <v>569</v>
      </c>
      <c r="B571" s="325"/>
      <c r="C571" s="325"/>
      <c r="D571" s="325"/>
      <c r="E571" s="72" t="str">
        <f t="shared" si="177"/>
        <v/>
      </c>
      <c r="F571" s="71" t="e">
        <f t="shared" si="176"/>
        <v>#N/A</v>
      </c>
      <c r="G571" s="325"/>
      <c r="H571" s="325"/>
      <c r="I571" s="325"/>
      <c r="J571" s="325"/>
      <c r="K571" s="326"/>
      <c r="L571" s="1"/>
      <c r="M571" s="1"/>
      <c r="N571" s="120"/>
      <c r="O571" s="120"/>
      <c r="P571" s="120"/>
      <c r="Q571" s="308"/>
      <c r="R571" s="120"/>
      <c r="S571" s="120"/>
      <c r="T571" s="120"/>
      <c r="U571" s="120"/>
      <c r="V571" s="120"/>
      <c r="W571" s="120"/>
      <c r="X571" s="120"/>
      <c r="Y571" s="359"/>
      <c r="Z571" s="2">
        <f>MAX(Planif[[#This Row],[Janv planifié]:[Decembre planifié]])</f>
        <v>0</v>
      </c>
      <c r="AA571" s="364"/>
      <c r="AB571" s="189" t="e">
        <f t="shared" si="178"/>
        <v>#N/A</v>
      </c>
      <c r="AC571" s="1" t="str">
        <f t="shared" si="183"/>
        <v/>
      </c>
      <c r="AD571" s="45" t="e">
        <f t="shared" si="184"/>
        <v>#N/A</v>
      </c>
      <c r="AE571" s="1" t="e">
        <f t="shared" si="185"/>
        <v>#N/A</v>
      </c>
      <c r="AF571" s="1"/>
      <c r="AG571" s="8">
        <f t="shared" si="179"/>
        <v>0</v>
      </c>
      <c r="AH571" s="8">
        <f t="shared" si="180"/>
        <v>0</v>
      </c>
      <c r="AI571" s="358">
        <f t="shared" si="181"/>
        <v>4200</v>
      </c>
    </row>
    <row r="572" spans="1:35" x14ac:dyDescent="0.35">
      <c r="A572" s="356">
        <f t="shared" si="182"/>
        <v>570</v>
      </c>
      <c r="B572" s="325"/>
      <c r="C572" s="325"/>
      <c r="D572" s="325"/>
      <c r="E572" s="72" t="str">
        <f t="shared" si="177"/>
        <v/>
      </c>
      <c r="F572" s="71" t="e">
        <f t="shared" si="176"/>
        <v>#N/A</v>
      </c>
      <c r="G572" s="325"/>
      <c r="H572" s="325"/>
      <c r="I572" s="325"/>
      <c r="J572" s="325"/>
      <c r="K572" s="326"/>
      <c r="L572" s="1"/>
      <c r="M572" s="1"/>
      <c r="N572" s="120"/>
      <c r="O572" s="120"/>
      <c r="P572" s="120"/>
      <c r="Q572" s="308"/>
      <c r="R572" s="120"/>
      <c r="S572" s="120"/>
      <c r="T572" s="120"/>
      <c r="U572" s="120"/>
      <c r="V572" s="120"/>
      <c r="W572" s="120"/>
      <c r="X572" s="120"/>
      <c r="Y572" s="359"/>
      <c r="Z572" s="2">
        <f>MAX(Planif[[#This Row],[Janv planifié]:[Decembre planifié]])</f>
        <v>0</v>
      </c>
      <c r="AA572" s="364"/>
      <c r="AB572" s="189" t="e">
        <f t="shared" si="178"/>
        <v>#N/A</v>
      </c>
      <c r="AC572" s="1" t="str">
        <f t="shared" si="183"/>
        <v/>
      </c>
      <c r="AD572" s="45" t="e">
        <f t="shared" si="184"/>
        <v>#N/A</v>
      </c>
      <c r="AE572" s="1" t="e">
        <f t="shared" si="185"/>
        <v>#N/A</v>
      </c>
      <c r="AF572" s="1"/>
      <c r="AG572" s="8">
        <f t="shared" si="179"/>
        <v>0</v>
      </c>
      <c r="AH572" s="8">
        <f t="shared" si="180"/>
        <v>0</v>
      </c>
      <c r="AI572" s="358">
        <f t="shared" si="181"/>
        <v>4200</v>
      </c>
    </row>
    <row r="573" spans="1:35" x14ac:dyDescent="0.35">
      <c r="A573" s="356">
        <f t="shared" si="182"/>
        <v>571</v>
      </c>
      <c r="B573" s="325"/>
      <c r="C573" s="325"/>
      <c r="D573" s="325"/>
      <c r="E573" s="72" t="str">
        <f t="shared" si="177"/>
        <v/>
      </c>
      <c r="F573" s="71" t="e">
        <f t="shared" si="176"/>
        <v>#N/A</v>
      </c>
      <c r="G573" s="325"/>
      <c r="H573" s="325"/>
      <c r="I573" s="325"/>
      <c r="J573" s="325"/>
      <c r="K573" s="326"/>
      <c r="L573" s="1"/>
      <c r="M573" s="1"/>
      <c r="N573" s="120"/>
      <c r="O573" s="120"/>
      <c r="P573" s="120"/>
      <c r="Q573" s="308"/>
      <c r="R573" s="120"/>
      <c r="S573" s="120"/>
      <c r="T573" s="120"/>
      <c r="U573" s="120"/>
      <c r="V573" s="120"/>
      <c r="W573" s="120"/>
      <c r="X573" s="120"/>
      <c r="Y573" s="359"/>
      <c r="Z573" s="2">
        <f>MAX(Planif[[#This Row],[Janv planifié]:[Decembre planifié]])</f>
        <v>0</v>
      </c>
      <c r="AA573" s="364"/>
      <c r="AB573" s="189" t="e">
        <f t="shared" si="178"/>
        <v>#N/A</v>
      </c>
      <c r="AC573" s="1" t="str">
        <f t="shared" si="183"/>
        <v/>
      </c>
      <c r="AD573" s="45" t="e">
        <f t="shared" si="184"/>
        <v>#N/A</v>
      </c>
      <c r="AE573" s="1" t="e">
        <f t="shared" si="185"/>
        <v>#N/A</v>
      </c>
      <c r="AF573" s="1"/>
      <c r="AG573" s="8">
        <f t="shared" si="179"/>
        <v>0</v>
      </c>
      <c r="AH573" s="8">
        <f t="shared" si="180"/>
        <v>0</v>
      </c>
      <c r="AI573" s="358">
        <f t="shared" si="181"/>
        <v>4200</v>
      </c>
    </row>
    <row r="574" spans="1:35" x14ac:dyDescent="0.35">
      <c r="A574" s="356">
        <f t="shared" si="182"/>
        <v>572</v>
      </c>
      <c r="B574" s="325"/>
      <c r="C574" s="325"/>
      <c r="D574" s="325"/>
      <c r="E574" s="72" t="str">
        <f t="shared" si="177"/>
        <v/>
      </c>
      <c r="F574" s="71" t="e">
        <f t="shared" si="176"/>
        <v>#N/A</v>
      </c>
      <c r="G574" s="325"/>
      <c r="H574" s="325"/>
      <c r="I574" s="325"/>
      <c r="J574" s="325"/>
      <c r="K574" s="326"/>
      <c r="L574" s="1"/>
      <c r="M574" s="1"/>
      <c r="N574" s="120"/>
      <c r="O574" s="120"/>
      <c r="P574" s="120"/>
      <c r="Q574" s="308"/>
      <c r="R574" s="120"/>
      <c r="S574" s="120"/>
      <c r="T574" s="120"/>
      <c r="U574" s="120"/>
      <c r="V574" s="120"/>
      <c r="W574" s="120"/>
      <c r="X574" s="120"/>
      <c r="Y574" s="359"/>
      <c r="Z574" s="2">
        <f>MAX(Planif[[#This Row],[Janv planifié]:[Decembre planifié]])</f>
        <v>0</v>
      </c>
      <c r="AA574" s="364"/>
      <c r="AB574" s="189" t="e">
        <f t="shared" si="178"/>
        <v>#N/A</v>
      </c>
      <c r="AC574" s="1" t="str">
        <f t="shared" si="183"/>
        <v/>
      </c>
      <c r="AD574" s="45" t="e">
        <f t="shared" si="184"/>
        <v>#N/A</v>
      </c>
      <c r="AE574" s="1" t="e">
        <f t="shared" si="185"/>
        <v>#N/A</v>
      </c>
      <c r="AF574" s="1"/>
      <c r="AG574" s="8">
        <f t="shared" si="179"/>
        <v>0</v>
      </c>
      <c r="AH574" s="8">
        <f t="shared" si="180"/>
        <v>0</v>
      </c>
      <c r="AI574" s="358">
        <f t="shared" si="181"/>
        <v>4200</v>
      </c>
    </row>
    <row r="575" spans="1:35" x14ac:dyDescent="0.35">
      <c r="A575" s="356">
        <f t="shared" si="182"/>
        <v>573</v>
      </c>
      <c r="B575" s="325"/>
      <c r="C575" s="325"/>
      <c r="D575" s="325"/>
      <c r="E575" s="72" t="str">
        <f t="shared" si="177"/>
        <v/>
      </c>
      <c r="F575" s="71" t="e">
        <f t="shared" ref="F575:F638" si="186">VLOOKUP(AD575,pop,7,FALSE)</f>
        <v>#N/A</v>
      </c>
      <c r="G575" s="325"/>
      <c r="H575" s="325"/>
      <c r="I575" s="325"/>
      <c r="J575" s="325"/>
      <c r="K575" s="326"/>
      <c r="L575" s="1"/>
      <c r="M575" s="1"/>
      <c r="N575" s="120"/>
      <c r="O575" s="120"/>
      <c r="P575" s="120"/>
      <c r="Q575" s="308"/>
      <c r="R575" s="120"/>
      <c r="S575" s="120"/>
      <c r="T575" s="120"/>
      <c r="U575" s="120"/>
      <c r="V575" s="120"/>
      <c r="W575" s="120"/>
      <c r="X575" s="120"/>
      <c r="Y575" s="359"/>
      <c r="Z575" s="2">
        <f>MAX(Planif[[#This Row],[Janv planifié]:[Decembre planifié]])</f>
        <v>0</v>
      </c>
      <c r="AA575" s="364"/>
      <c r="AB575" s="189" t="e">
        <f t="shared" si="178"/>
        <v>#N/A</v>
      </c>
      <c r="AC575" s="1" t="str">
        <f t="shared" si="183"/>
        <v/>
      </c>
      <c r="AD575" s="45" t="e">
        <f t="shared" si="184"/>
        <v>#N/A</v>
      </c>
      <c r="AE575" s="1" t="e">
        <f t="shared" si="185"/>
        <v>#N/A</v>
      </c>
      <c r="AF575" s="1"/>
      <c r="AG575" s="8">
        <f t="shared" si="179"/>
        <v>0</v>
      </c>
      <c r="AH575" s="8">
        <f t="shared" si="180"/>
        <v>0</v>
      </c>
      <c r="AI575" s="358">
        <f t="shared" si="181"/>
        <v>4200</v>
      </c>
    </row>
    <row r="576" spans="1:35" x14ac:dyDescent="0.35">
      <c r="A576" s="356">
        <f t="shared" si="182"/>
        <v>574</v>
      </c>
      <c r="B576" s="325"/>
      <c r="C576" s="325"/>
      <c r="D576" s="325"/>
      <c r="E576" s="72" t="str">
        <f t="shared" si="177"/>
        <v/>
      </c>
      <c r="F576" s="71" t="e">
        <f t="shared" si="186"/>
        <v>#N/A</v>
      </c>
      <c r="G576" s="325"/>
      <c r="H576" s="325"/>
      <c r="I576" s="325"/>
      <c r="J576" s="325"/>
      <c r="K576" s="326"/>
      <c r="L576" s="1"/>
      <c r="M576" s="1"/>
      <c r="N576" s="120"/>
      <c r="O576" s="120"/>
      <c r="P576" s="120"/>
      <c r="Q576" s="308"/>
      <c r="R576" s="120"/>
      <c r="S576" s="120"/>
      <c r="T576" s="120"/>
      <c r="U576" s="120"/>
      <c r="V576" s="120"/>
      <c r="W576" s="120"/>
      <c r="X576" s="120"/>
      <c r="Y576" s="359"/>
      <c r="Z576" s="2">
        <f>MAX(Planif[[#This Row],[Janv planifié]:[Decembre planifié]])</f>
        <v>0</v>
      </c>
      <c r="AA576" s="364"/>
      <c r="AB576" s="189" t="e">
        <f t="shared" si="178"/>
        <v>#N/A</v>
      </c>
      <c r="AC576" s="1" t="str">
        <f t="shared" si="183"/>
        <v/>
      </c>
      <c r="AD576" s="45" t="e">
        <f t="shared" si="184"/>
        <v>#N/A</v>
      </c>
      <c r="AE576" s="1" t="e">
        <f t="shared" si="185"/>
        <v>#N/A</v>
      </c>
      <c r="AF576" s="1"/>
      <c r="AG576" s="8">
        <f t="shared" si="179"/>
        <v>0</v>
      </c>
      <c r="AH576" s="8">
        <f t="shared" si="180"/>
        <v>0</v>
      </c>
      <c r="AI576" s="358">
        <f t="shared" si="181"/>
        <v>4200</v>
      </c>
    </row>
    <row r="577" spans="1:35" x14ac:dyDescent="0.35">
      <c r="A577" s="356">
        <f t="shared" si="182"/>
        <v>575</v>
      </c>
      <c r="B577" s="325"/>
      <c r="C577" s="325"/>
      <c r="D577" s="325"/>
      <c r="E577" s="72" t="str">
        <f t="shared" si="177"/>
        <v/>
      </c>
      <c r="F577" s="71" t="e">
        <f t="shared" si="186"/>
        <v>#N/A</v>
      </c>
      <c r="G577" s="325"/>
      <c r="H577" s="325"/>
      <c r="I577" s="325"/>
      <c r="J577" s="325"/>
      <c r="K577" s="326"/>
      <c r="L577" s="1"/>
      <c r="M577" s="1"/>
      <c r="N577" s="120"/>
      <c r="O577" s="120"/>
      <c r="P577" s="120"/>
      <c r="Q577" s="308"/>
      <c r="R577" s="120"/>
      <c r="S577" s="120"/>
      <c r="T577" s="120"/>
      <c r="U577" s="120"/>
      <c r="V577" s="120"/>
      <c r="W577" s="120"/>
      <c r="X577" s="120"/>
      <c r="Y577" s="359"/>
      <c r="Z577" s="2">
        <f>MAX(Planif[[#This Row],[Janv planifié]:[Decembre planifié]])</f>
        <v>0</v>
      </c>
      <c r="AA577" s="364"/>
      <c r="AB577" s="189" t="e">
        <f t="shared" si="178"/>
        <v>#N/A</v>
      </c>
      <c r="AC577" s="1" t="str">
        <f t="shared" si="183"/>
        <v/>
      </c>
      <c r="AD577" s="45" t="e">
        <f t="shared" si="184"/>
        <v>#N/A</v>
      </c>
      <c r="AE577" s="1" t="e">
        <f t="shared" si="185"/>
        <v>#N/A</v>
      </c>
      <c r="AF577" s="1"/>
      <c r="AG577" s="8">
        <f t="shared" si="179"/>
        <v>0</v>
      </c>
      <c r="AH577" s="8">
        <f t="shared" si="180"/>
        <v>0</v>
      </c>
      <c r="AI577" s="358">
        <f t="shared" si="181"/>
        <v>4200</v>
      </c>
    </row>
    <row r="578" spans="1:35" x14ac:dyDescent="0.35">
      <c r="A578" s="356">
        <f t="shared" si="182"/>
        <v>576</v>
      </c>
      <c r="B578" s="325"/>
      <c r="C578" s="325"/>
      <c r="D578" s="325"/>
      <c r="E578" s="72" t="str">
        <f t="shared" si="177"/>
        <v/>
      </c>
      <c r="F578" s="71" t="e">
        <f t="shared" si="186"/>
        <v>#N/A</v>
      </c>
      <c r="G578" s="325"/>
      <c r="H578" s="325"/>
      <c r="I578" s="325"/>
      <c r="J578" s="325"/>
      <c r="K578" s="326"/>
      <c r="L578" s="1"/>
      <c r="M578" s="1"/>
      <c r="N578" s="120"/>
      <c r="O578" s="120"/>
      <c r="P578" s="120"/>
      <c r="Q578" s="308"/>
      <c r="R578" s="120"/>
      <c r="S578" s="120"/>
      <c r="T578" s="120"/>
      <c r="U578" s="120"/>
      <c r="V578" s="120"/>
      <c r="W578" s="120"/>
      <c r="X578" s="120"/>
      <c r="Y578" s="359"/>
      <c r="Z578" s="2">
        <f>MAX(Planif[[#This Row],[Janv planifié]:[Decembre planifié]])</f>
        <v>0</v>
      </c>
      <c r="AA578" s="364"/>
      <c r="AB578" s="189" t="e">
        <f t="shared" si="178"/>
        <v>#N/A</v>
      </c>
      <c r="AC578" s="1" t="str">
        <f t="shared" si="183"/>
        <v/>
      </c>
      <c r="AD578" s="45" t="e">
        <f t="shared" si="184"/>
        <v>#N/A</v>
      </c>
      <c r="AE578" s="1" t="e">
        <f t="shared" si="185"/>
        <v>#N/A</v>
      </c>
      <c r="AF578" s="1"/>
      <c r="AG578" s="8">
        <f t="shared" si="179"/>
        <v>0</v>
      </c>
      <c r="AH578" s="8">
        <f t="shared" si="180"/>
        <v>0</v>
      </c>
      <c r="AI578" s="358">
        <f t="shared" si="181"/>
        <v>4200</v>
      </c>
    </row>
    <row r="579" spans="1:35" x14ac:dyDescent="0.35">
      <c r="A579" s="356">
        <f t="shared" si="182"/>
        <v>577</v>
      </c>
      <c r="B579" s="325"/>
      <c r="C579" s="325"/>
      <c r="D579" s="325"/>
      <c r="E579" s="72" t="str">
        <f t="shared" ref="E579:E642" si="187">IFERROR(VLOOKUP(AD579,prio,2,FALSE),"")</f>
        <v/>
      </c>
      <c r="F579" s="71" t="e">
        <f t="shared" si="186"/>
        <v>#N/A</v>
      </c>
      <c r="G579" s="325"/>
      <c r="H579" s="325"/>
      <c r="I579" s="325"/>
      <c r="J579" s="325"/>
      <c r="K579" s="326"/>
      <c r="L579" s="1"/>
      <c r="M579" s="1"/>
      <c r="N579" s="120"/>
      <c r="O579" s="120"/>
      <c r="P579" s="120"/>
      <c r="Q579" s="308"/>
      <c r="R579" s="120"/>
      <c r="S579" s="120"/>
      <c r="T579" s="120"/>
      <c r="U579" s="120"/>
      <c r="V579" s="120"/>
      <c r="W579" s="120"/>
      <c r="X579" s="120"/>
      <c r="Y579" s="359"/>
      <c r="Z579" s="2">
        <f>MAX(Planif[[#This Row],[Janv planifié]:[Decembre planifié]])</f>
        <v>0</v>
      </c>
      <c r="AA579" s="364"/>
      <c r="AB579" s="189" t="e">
        <f t="shared" ref="AB579:AB642" si="188">VLOOKUP(C579,admin_2_2,2,FALSE)</f>
        <v>#N/A</v>
      </c>
      <c r="AC579" s="1" t="str">
        <f t="shared" si="183"/>
        <v/>
      </c>
      <c r="AD579" s="45" t="e">
        <f t="shared" si="184"/>
        <v>#N/A</v>
      </c>
      <c r="AE579" s="1" t="e">
        <f t="shared" si="185"/>
        <v>#N/A</v>
      </c>
      <c r="AF579" s="1"/>
      <c r="AG579" s="8">
        <f t="shared" ref="AG579:AG642" si="189">P579</f>
        <v>0</v>
      </c>
      <c r="AH579" s="8">
        <f t="shared" ref="AH579:AH642" si="190">Q579</f>
        <v>0</v>
      </c>
      <c r="AI579" s="358">
        <f t="shared" ref="AI579:AI642" si="191">840*5</f>
        <v>4200</v>
      </c>
    </row>
    <row r="580" spans="1:35" x14ac:dyDescent="0.35">
      <c r="A580" s="356">
        <f t="shared" si="182"/>
        <v>578</v>
      </c>
      <c r="B580" s="325"/>
      <c r="C580" s="325"/>
      <c r="D580" s="325"/>
      <c r="E580" s="72" t="str">
        <f t="shared" si="187"/>
        <v/>
      </c>
      <c r="F580" s="71" t="e">
        <f t="shared" si="186"/>
        <v>#N/A</v>
      </c>
      <c r="G580" s="325"/>
      <c r="H580" s="325"/>
      <c r="I580" s="325"/>
      <c r="J580" s="325"/>
      <c r="K580" s="326"/>
      <c r="L580" s="1"/>
      <c r="M580" s="1"/>
      <c r="N580" s="120"/>
      <c r="O580" s="120"/>
      <c r="P580" s="120"/>
      <c r="Q580" s="308"/>
      <c r="R580" s="120"/>
      <c r="S580" s="120"/>
      <c r="T580" s="120"/>
      <c r="U580" s="120"/>
      <c r="V580" s="120"/>
      <c r="W580" s="120"/>
      <c r="X580" s="120"/>
      <c r="Y580" s="359"/>
      <c r="Z580" s="2">
        <f>MAX(Planif[[#This Row],[Janv planifié]:[Decembre planifié]])</f>
        <v>0</v>
      </c>
      <c r="AA580" s="364"/>
      <c r="AB580" s="189" t="e">
        <f t="shared" si="188"/>
        <v>#N/A</v>
      </c>
      <c r="AC580" s="1" t="str">
        <f t="shared" si="183"/>
        <v/>
      </c>
      <c r="AD580" s="45" t="e">
        <f t="shared" si="184"/>
        <v>#N/A</v>
      </c>
      <c r="AE580" s="1" t="e">
        <f t="shared" si="185"/>
        <v>#N/A</v>
      </c>
      <c r="AF580" s="1"/>
      <c r="AG580" s="8">
        <f t="shared" si="189"/>
        <v>0</v>
      </c>
      <c r="AH580" s="8">
        <f t="shared" si="190"/>
        <v>0</v>
      </c>
      <c r="AI580" s="358">
        <f t="shared" si="191"/>
        <v>4200</v>
      </c>
    </row>
    <row r="581" spans="1:35" x14ac:dyDescent="0.35">
      <c r="A581" s="356">
        <f t="shared" ref="A581:A644" si="192">A580+1</f>
        <v>579</v>
      </c>
      <c r="B581" s="325"/>
      <c r="C581" s="325"/>
      <c r="D581" s="325"/>
      <c r="E581" s="72" t="str">
        <f t="shared" si="187"/>
        <v/>
      </c>
      <c r="F581" s="71" t="e">
        <f t="shared" si="186"/>
        <v>#N/A</v>
      </c>
      <c r="G581" s="325"/>
      <c r="H581" s="325"/>
      <c r="I581" s="325"/>
      <c r="J581" s="325"/>
      <c r="K581" s="326"/>
      <c r="L581" s="1"/>
      <c r="M581" s="1"/>
      <c r="N581" s="120"/>
      <c r="O581" s="120"/>
      <c r="P581" s="120"/>
      <c r="Q581" s="308"/>
      <c r="R581" s="120"/>
      <c r="S581" s="120"/>
      <c r="T581" s="120"/>
      <c r="U581" s="120"/>
      <c r="V581" s="120"/>
      <c r="W581" s="120"/>
      <c r="X581" s="120"/>
      <c r="Y581" s="359"/>
      <c r="Z581" s="2">
        <f>MAX(Planif[[#This Row],[Janv planifié]:[Decembre planifié]])</f>
        <v>0</v>
      </c>
      <c r="AA581" s="364"/>
      <c r="AB581" s="189" t="e">
        <f t="shared" si="188"/>
        <v>#N/A</v>
      </c>
      <c r="AC581" s="1" t="str">
        <f t="shared" si="183"/>
        <v/>
      </c>
      <c r="AD581" s="45" t="e">
        <f t="shared" si="184"/>
        <v>#N/A</v>
      </c>
      <c r="AE581" s="1" t="e">
        <f t="shared" si="185"/>
        <v>#N/A</v>
      </c>
      <c r="AF581" s="1"/>
      <c r="AG581" s="8">
        <f t="shared" si="189"/>
        <v>0</v>
      </c>
      <c r="AH581" s="8">
        <f t="shared" si="190"/>
        <v>0</v>
      </c>
      <c r="AI581" s="358">
        <f t="shared" si="191"/>
        <v>4200</v>
      </c>
    </row>
    <row r="582" spans="1:35" x14ac:dyDescent="0.35">
      <c r="A582" s="356">
        <f t="shared" si="192"/>
        <v>580</v>
      </c>
      <c r="B582" s="325"/>
      <c r="C582" s="325"/>
      <c r="D582" s="325"/>
      <c r="E582" s="72" t="str">
        <f t="shared" si="187"/>
        <v/>
      </c>
      <c r="F582" s="71" t="e">
        <f t="shared" si="186"/>
        <v>#N/A</v>
      </c>
      <c r="G582" s="325"/>
      <c r="H582" s="325"/>
      <c r="I582" s="325"/>
      <c r="J582" s="325"/>
      <c r="K582" s="326"/>
      <c r="L582" s="1"/>
      <c r="M582" s="1"/>
      <c r="N582" s="120"/>
      <c r="O582" s="120"/>
      <c r="P582" s="120"/>
      <c r="Q582" s="308"/>
      <c r="R582" s="120"/>
      <c r="S582" s="120"/>
      <c r="T582" s="120"/>
      <c r="U582" s="120"/>
      <c r="V582" s="120"/>
      <c r="W582" s="120"/>
      <c r="X582" s="120"/>
      <c r="Y582" s="359"/>
      <c r="Z582" s="2">
        <f>MAX(Planif[[#This Row],[Janv planifié]:[Decembre planifié]])</f>
        <v>0</v>
      </c>
      <c r="AA582" s="364"/>
      <c r="AB582" s="189" t="e">
        <f t="shared" si="188"/>
        <v>#N/A</v>
      </c>
      <c r="AC582" s="1" t="str">
        <f t="shared" si="183"/>
        <v/>
      </c>
      <c r="AD582" s="45" t="e">
        <f t="shared" si="184"/>
        <v>#N/A</v>
      </c>
      <c r="AE582" s="1" t="e">
        <f t="shared" si="185"/>
        <v>#N/A</v>
      </c>
      <c r="AF582" s="1"/>
      <c r="AG582" s="8">
        <f t="shared" si="189"/>
        <v>0</v>
      </c>
      <c r="AH582" s="8">
        <f t="shared" si="190"/>
        <v>0</v>
      </c>
      <c r="AI582" s="358">
        <f t="shared" si="191"/>
        <v>4200</v>
      </c>
    </row>
    <row r="583" spans="1:35" x14ac:dyDescent="0.35">
      <c r="A583" s="356">
        <f t="shared" si="192"/>
        <v>581</v>
      </c>
      <c r="B583" s="325"/>
      <c r="C583" s="325"/>
      <c r="D583" s="325"/>
      <c r="E583" s="72" t="str">
        <f t="shared" si="187"/>
        <v/>
      </c>
      <c r="F583" s="71" t="e">
        <f t="shared" si="186"/>
        <v>#N/A</v>
      </c>
      <c r="G583" s="325"/>
      <c r="H583" s="325"/>
      <c r="I583" s="325"/>
      <c r="J583" s="325"/>
      <c r="K583" s="326"/>
      <c r="L583" s="1"/>
      <c r="M583" s="1"/>
      <c r="N583" s="120"/>
      <c r="O583" s="120"/>
      <c r="P583" s="120"/>
      <c r="Q583" s="308"/>
      <c r="R583" s="120"/>
      <c r="S583" s="120"/>
      <c r="T583" s="120"/>
      <c r="U583" s="120"/>
      <c r="V583" s="120"/>
      <c r="W583" s="120"/>
      <c r="X583" s="120"/>
      <c r="Y583" s="359"/>
      <c r="Z583" s="2">
        <f>MAX(Planif[[#This Row],[Janv planifié]:[Decembre planifié]])</f>
        <v>0</v>
      </c>
      <c r="AA583" s="364"/>
      <c r="AB583" s="189" t="e">
        <f t="shared" si="188"/>
        <v>#N/A</v>
      </c>
      <c r="AC583" s="1" t="str">
        <f t="shared" si="183"/>
        <v/>
      </c>
      <c r="AD583" s="45" t="e">
        <f t="shared" si="184"/>
        <v>#N/A</v>
      </c>
      <c r="AE583" s="1" t="e">
        <f t="shared" si="185"/>
        <v>#N/A</v>
      </c>
      <c r="AF583" s="1"/>
      <c r="AG583" s="8">
        <f t="shared" si="189"/>
        <v>0</v>
      </c>
      <c r="AH583" s="8">
        <f t="shared" si="190"/>
        <v>0</v>
      </c>
      <c r="AI583" s="358">
        <f t="shared" si="191"/>
        <v>4200</v>
      </c>
    </row>
    <row r="584" spans="1:35" x14ac:dyDescent="0.35">
      <c r="A584" s="356">
        <f t="shared" si="192"/>
        <v>582</v>
      </c>
      <c r="B584" s="325"/>
      <c r="C584" s="325"/>
      <c r="D584" s="325"/>
      <c r="E584" s="72" t="str">
        <f t="shared" si="187"/>
        <v/>
      </c>
      <c r="F584" s="71" t="e">
        <f t="shared" si="186"/>
        <v>#N/A</v>
      </c>
      <c r="G584" s="325"/>
      <c r="H584" s="325"/>
      <c r="I584" s="325"/>
      <c r="J584" s="325"/>
      <c r="K584" s="326"/>
      <c r="L584" s="1"/>
      <c r="M584" s="1"/>
      <c r="N584" s="120"/>
      <c r="O584" s="120"/>
      <c r="P584" s="120"/>
      <c r="Q584" s="308"/>
      <c r="R584" s="120"/>
      <c r="S584" s="120"/>
      <c r="T584" s="120"/>
      <c r="U584" s="120"/>
      <c r="V584" s="120"/>
      <c r="W584" s="120"/>
      <c r="X584" s="120"/>
      <c r="Y584" s="359"/>
      <c r="Z584" s="2">
        <f>MAX(Planif[[#This Row],[Janv planifié]:[Decembre planifié]])</f>
        <v>0</v>
      </c>
      <c r="AA584" s="364"/>
      <c r="AB584" s="189" t="e">
        <f t="shared" si="188"/>
        <v>#N/A</v>
      </c>
      <c r="AC584" s="1" t="str">
        <f t="shared" si="183"/>
        <v/>
      </c>
      <c r="AD584" s="45" t="e">
        <f t="shared" si="184"/>
        <v>#N/A</v>
      </c>
      <c r="AE584" s="1" t="e">
        <f t="shared" si="185"/>
        <v>#N/A</v>
      </c>
      <c r="AF584" s="1"/>
      <c r="AG584" s="8">
        <f t="shared" si="189"/>
        <v>0</v>
      </c>
      <c r="AH584" s="8">
        <f t="shared" si="190"/>
        <v>0</v>
      </c>
      <c r="AI584" s="358">
        <f t="shared" si="191"/>
        <v>4200</v>
      </c>
    </row>
    <row r="585" spans="1:35" x14ac:dyDescent="0.35">
      <c r="A585" s="356">
        <f t="shared" si="192"/>
        <v>583</v>
      </c>
      <c r="B585" s="325"/>
      <c r="C585" s="325"/>
      <c r="D585" s="325"/>
      <c r="E585" s="72" t="str">
        <f t="shared" si="187"/>
        <v/>
      </c>
      <c r="F585" s="71" t="e">
        <f t="shared" si="186"/>
        <v>#N/A</v>
      </c>
      <c r="G585" s="325"/>
      <c r="H585" s="325"/>
      <c r="I585" s="325"/>
      <c r="J585" s="325"/>
      <c r="K585" s="326"/>
      <c r="L585" s="1"/>
      <c r="M585" s="1"/>
      <c r="N585" s="120"/>
      <c r="O585" s="120"/>
      <c r="P585" s="120"/>
      <c r="Q585" s="308"/>
      <c r="R585" s="120"/>
      <c r="S585" s="120"/>
      <c r="T585" s="120"/>
      <c r="U585" s="120"/>
      <c r="V585" s="120"/>
      <c r="W585" s="120"/>
      <c r="X585" s="120"/>
      <c r="Y585" s="359"/>
      <c r="Z585" s="2">
        <f>MAX(Planif[[#This Row],[Janv planifié]:[Decembre planifié]])</f>
        <v>0</v>
      </c>
      <c r="AA585" s="364"/>
      <c r="AB585" s="189" t="e">
        <f t="shared" si="188"/>
        <v>#N/A</v>
      </c>
      <c r="AC585" s="1" t="str">
        <f t="shared" si="183"/>
        <v/>
      </c>
      <c r="AD585" s="45" t="e">
        <f t="shared" si="184"/>
        <v>#N/A</v>
      </c>
      <c r="AE585" s="1" t="e">
        <f t="shared" si="185"/>
        <v>#N/A</v>
      </c>
      <c r="AF585" s="1"/>
      <c r="AG585" s="8">
        <f t="shared" si="189"/>
        <v>0</v>
      </c>
      <c r="AH585" s="8">
        <f t="shared" si="190"/>
        <v>0</v>
      </c>
      <c r="AI585" s="358">
        <f t="shared" si="191"/>
        <v>4200</v>
      </c>
    </row>
    <row r="586" spans="1:35" x14ac:dyDescent="0.35">
      <c r="A586" s="356">
        <f t="shared" si="192"/>
        <v>584</v>
      </c>
      <c r="B586" s="325"/>
      <c r="C586" s="325"/>
      <c r="D586" s="325"/>
      <c r="E586" s="72" t="str">
        <f t="shared" si="187"/>
        <v/>
      </c>
      <c r="F586" s="71" t="e">
        <f t="shared" si="186"/>
        <v>#N/A</v>
      </c>
      <c r="G586" s="325"/>
      <c r="H586" s="325"/>
      <c r="I586" s="325"/>
      <c r="J586" s="325"/>
      <c r="K586" s="326"/>
      <c r="L586" s="1"/>
      <c r="M586" s="1"/>
      <c r="N586" s="120"/>
      <c r="O586" s="120"/>
      <c r="P586" s="120"/>
      <c r="Q586" s="308"/>
      <c r="R586" s="120"/>
      <c r="S586" s="120"/>
      <c r="T586" s="120"/>
      <c r="U586" s="120"/>
      <c r="V586" s="120"/>
      <c r="W586" s="120"/>
      <c r="X586" s="120"/>
      <c r="Y586" s="359"/>
      <c r="Z586" s="2">
        <f>MAX(Planif[[#This Row],[Janv planifié]:[Decembre planifié]])</f>
        <v>0</v>
      </c>
      <c r="AA586" s="364"/>
      <c r="AB586" s="189" t="e">
        <f t="shared" si="188"/>
        <v>#N/A</v>
      </c>
      <c r="AC586" s="1" t="str">
        <f t="shared" si="183"/>
        <v/>
      </c>
      <c r="AD586" s="45" t="e">
        <f t="shared" si="184"/>
        <v>#N/A</v>
      </c>
      <c r="AE586" s="1" t="e">
        <f t="shared" si="185"/>
        <v>#N/A</v>
      </c>
      <c r="AF586" s="1"/>
      <c r="AG586" s="8">
        <f t="shared" si="189"/>
        <v>0</v>
      </c>
      <c r="AH586" s="8">
        <f t="shared" si="190"/>
        <v>0</v>
      </c>
      <c r="AI586" s="358">
        <f t="shared" si="191"/>
        <v>4200</v>
      </c>
    </row>
    <row r="587" spans="1:35" x14ac:dyDescent="0.35">
      <c r="A587" s="356">
        <f t="shared" si="192"/>
        <v>585</v>
      </c>
      <c r="B587" s="325"/>
      <c r="C587" s="325"/>
      <c r="D587" s="325"/>
      <c r="E587" s="72" t="str">
        <f t="shared" si="187"/>
        <v/>
      </c>
      <c r="F587" s="71" t="e">
        <f t="shared" si="186"/>
        <v>#N/A</v>
      </c>
      <c r="G587" s="325"/>
      <c r="H587" s="325"/>
      <c r="I587" s="325"/>
      <c r="J587" s="325"/>
      <c r="K587" s="326"/>
      <c r="L587" s="1"/>
      <c r="M587" s="1"/>
      <c r="N587" s="120"/>
      <c r="O587" s="120"/>
      <c r="P587" s="120"/>
      <c r="Q587" s="308"/>
      <c r="R587" s="120"/>
      <c r="S587" s="120"/>
      <c r="T587" s="120"/>
      <c r="U587" s="120"/>
      <c r="V587" s="120"/>
      <c r="W587" s="120"/>
      <c r="X587" s="120"/>
      <c r="Y587" s="359"/>
      <c r="Z587" s="2">
        <f>MAX(Planif[[#This Row],[Janv planifié]:[Decembre planifié]])</f>
        <v>0</v>
      </c>
      <c r="AA587" s="364"/>
      <c r="AB587" s="189" t="e">
        <f t="shared" si="188"/>
        <v>#N/A</v>
      </c>
      <c r="AC587" s="1" t="str">
        <f t="shared" si="183"/>
        <v/>
      </c>
      <c r="AD587" s="45" t="e">
        <f t="shared" si="184"/>
        <v>#N/A</v>
      </c>
      <c r="AE587" s="1" t="e">
        <f t="shared" si="185"/>
        <v>#N/A</v>
      </c>
      <c r="AF587" s="1"/>
      <c r="AG587" s="8">
        <f t="shared" si="189"/>
        <v>0</v>
      </c>
      <c r="AH587" s="8">
        <f t="shared" si="190"/>
        <v>0</v>
      </c>
      <c r="AI587" s="358">
        <f t="shared" si="191"/>
        <v>4200</v>
      </c>
    </row>
    <row r="588" spans="1:35" x14ac:dyDescent="0.35">
      <c r="A588" s="356">
        <f t="shared" si="192"/>
        <v>586</v>
      </c>
      <c r="B588" s="325"/>
      <c r="C588" s="325"/>
      <c r="D588" s="325"/>
      <c r="E588" s="72" t="str">
        <f t="shared" si="187"/>
        <v/>
      </c>
      <c r="F588" s="71" t="e">
        <f t="shared" si="186"/>
        <v>#N/A</v>
      </c>
      <c r="G588" s="325"/>
      <c r="H588" s="325"/>
      <c r="I588" s="325"/>
      <c r="J588" s="325"/>
      <c r="K588" s="326"/>
      <c r="L588" s="1"/>
      <c r="M588" s="1"/>
      <c r="N588" s="120"/>
      <c r="O588" s="120"/>
      <c r="P588" s="120"/>
      <c r="Q588" s="308"/>
      <c r="R588" s="120"/>
      <c r="S588" s="120"/>
      <c r="T588" s="120"/>
      <c r="U588" s="120"/>
      <c r="V588" s="120"/>
      <c r="W588" s="120"/>
      <c r="X588" s="120"/>
      <c r="Y588" s="359"/>
      <c r="Z588" s="2">
        <f>MAX(Planif[[#This Row],[Janv planifié]:[Decembre planifié]])</f>
        <v>0</v>
      </c>
      <c r="AA588" s="364"/>
      <c r="AB588" s="189" t="e">
        <f t="shared" si="188"/>
        <v>#N/A</v>
      </c>
      <c r="AC588" s="1" t="str">
        <f t="shared" si="183"/>
        <v/>
      </c>
      <c r="AD588" s="45" t="e">
        <f t="shared" si="184"/>
        <v>#N/A</v>
      </c>
      <c r="AE588" s="1" t="e">
        <f t="shared" si="185"/>
        <v>#N/A</v>
      </c>
      <c r="AF588" s="1"/>
      <c r="AG588" s="8">
        <f t="shared" si="189"/>
        <v>0</v>
      </c>
      <c r="AH588" s="8">
        <f t="shared" si="190"/>
        <v>0</v>
      </c>
      <c r="AI588" s="358">
        <f t="shared" si="191"/>
        <v>4200</v>
      </c>
    </row>
    <row r="589" spans="1:35" x14ac:dyDescent="0.35">
      <c r="A589" s="356">
        <f t="shared" si="192"/>
        <v>587</v>
      </c>
      <c r="B589" s="325"/>
      <c r="C589" s="325"/>
      <c r="D589" s="325"/>
      <c r="E589" s="72" t="str">
        <f t="shared" si="187"/>
        <v/>
      </c>
      <c r="F589" s="71" t="e">
        <f t="shared" si="186"/>
        <v>#N/A</v>
      </c>
      <c r="G589" s="325"/>
      <c r="H589" s="325"/>
      <c r="I589" s="325"/>
      <c r="J589" s="325"/>
      <c r="K589" s="326"/>
      <c r="L589" s="1"/>
      <c r="M589" s="1"/>
      <c r="N589" s="120"/>
      <c r="O589" s="120"/>
      <c r="P589" s="120"/>
      <c r="Q589" s="308"/>
      <c r="R589" s="120"/>
      <c r="S589" s="120"/>
      <c r="T589" s="120"/>
      <c r="U589" s="120"/>
      <c r="V589" s="120"/>
      <c r="W589" s="120"/>
      <c r="X589" s="120"/>
      <c r="Y589" s="359"/>
      <c r="Z589" s="2">
        <f>MAX(Planif[[#This Row],[Janv planifié]:[Decembre planifié]])</f>
        <v>0</v>
      </c>
      <c r="AA589" s="364"/>
      <c r="AB589" s="189" t="e">
        <f t="shared" si="188"/>
        <v>#N/A</v>
      </c>
      <c r="AC589" s="1" t="str">
        <f t="shared" si="183"/>
        <v/>
      </c>
      <c r="AD589" s="45" t="e">
        <f t="shared" si="184"/>
        <v>#N/A</v>
      </c>
      <c r="AE589" s="1" t="e">
        <f t="shared" si="185"/>
        <v>#N/A</v>
      </c>
      <c r="AF589" s="1"/>
      <c r="AG589" s="8">
        <f t="shared" si="189"/>
        <v>0</v>
      </c>
      <c r="AH589" s="8">
        <f t="shared" si="190"/>
        <v>0</v>
      </c>
      <c r="AI589" s="358">
        <f t="shared" si="191"/>
        <v>4200</v>
      </c>
    </row>
    <row r="590" spans="1:35" x14ac:dyDescent="0.35">
      <c r="A590" s="356">
        <f t="shared" si="192"/>
        <v>588</v>
      </c>
      <c r="B590" s="325"/>
      <c r="C590" s="325"/>
      <c r="D590" s="325"/>
      <c r="E590" s="72" t="str">
        <f t="shared" si="187"/>
        <v/>
      </c>
      <c r="F590" s="71" t="e">
        <f t="shared" si="186"/>
        <v>#N/A</v>
      </c>
      <c r="G590" s="325"/>
      <c r="H590" s="325"/>
      <c r="I590" s="325"/>
      <c r="J590" s="325"/>
      <c r="K590" s="326"/>
      <c r="L590" s="1"/>
      <c r="M590" s="1"/>
      <c r="N590" s="120"/>
      <c r="O590" s="120"/>
      <c r="P590" s="120"/>
      <c r="Q590" s="308"/>
      <c r="R590" s="120"/>
      <c r="S590" s="120"/>
      <c r="T590" s="120"/>
      <c r="U590" s="120"/>
      <c r="V590" s="120"/>
      <c r="W590" s="120"/>
      <c r="X590" s="120"/>
      <c r="Y590" s="359"/>
      <c r="Z590" s="2">
        <f>MAX(Planif[[#This Row],[Janv planifié]:[Decembre planifié]])</f>
        <v>0</v>
      </c>
      <c r="AA590" s="364"/>
      <c r="AB590" s="189" t="e">
        <f t="shared" si="188"/>
        <v>#N/A</v>
      </c>
      <c r="AC590" s="1" t="str">
        <f t="shared" si="183"/>
        <v/>
      </c>
      <c r="AD590" s="45" t="e">
        <f t="shared" si="184"/>
        <v>#N/A</v>
      </c>
      <c r="AE590" s="1" t="e">
        <f t="shared" si="185"/>
        <v>#N/A</v>
      </c>
      <c r="AF590" s="1"/>
      <c r="AG590" s="8">
        <f t="shared" si="189"/>
        <v>0</v>
      </c>
      <c r="AH590" s="8">
        <f t="shared" si="190"/>
        <v>0</v>
      </c>
      <c r="AI590" s="358">
        <f t="shared" si="191"/>
        <v>4200</v>
      </c>
    </row>
    <row r="591" spans="1:35" x14ac:dyDescent="0.35">
      <c r="A591" s="356">
        <f t="shared" si="192"/>
        <v>589</v>
      </c>
      <c r="B591" s="325"/>
      <c r="C591" s="325"/>
      <c r="D591" s="325"/>
      <c r="E591" s="72" t="str">
        <f t="shared" si="187"/>
        <v/>
      </c>
      <c r="F591" s="71" t="e">
        <f t="shared" si="186"/>
        <v>#N/A</v>
      </c>
      <c r="G591" s="325"/>
      <c r="H591" s="325"/>
      <c r="I591" s="325"/>
      <c r="J591" s="325"/>
      <c r="K591" s="326"/>
      <c r="L591" s="1"/>
      <c r="M591" s="1"/>
      <c r="N591" s="120"/>
      <c r="O591" s="120"/>
      <c r="P591" s="120"/>
      <c r="Q591" s="308"/>
      <c r="R591" s="120"/>
      <c r="S591" s="120"/>
      <c r="T591" s="120"/>
      <c r="U591" s="120"/>
      <c r="V591" s="120"/>
      <c r="W591" s="120"/>
      <c r="X591" s="120"/>
      <c r="Y591" s="359"/>
      <c r="Z591" s="2">
        <f>MAX(Planif[[#This Row],[Janv planifié]:[Decembre planifié]])</f>
        <v>0</v>
      </c>
      <c r="AA591" s="364"/>
      <c r="AB591" s="189" t="e">
        <f t="shared" si="188"/>
        <v>#N/A</v>
      </c>
      <c r="AC591" s="1" t="str">
        <f t="shared" si="183"/>
        <v/>
      </c>
      <c r="AD591" s="45" t="e">
        <f t="shared" si="184"/>
        <v>#N/A</v>
      </c>
      <c r="AE591" s="1" t="e">
        <f t="shared" si="185"/>
        <v>#N/A</v>
      </c>
      <c r="AF591" s="1"/>
      <c r="AG591" s="8">
        <f t="shared" si="189"/>
        <v>0</v>
      </c>
      <c r="AH591" s="8">
        <f t="shared" si="190"/>
        <v>0</v>
      </c>
      <c r="AI591" s="358">
        <f t="shared" si="191"/>
        <v>4200</v>
      </c>
    </row>
    <row r="592" spans="1:35" x14ac:dyDescent="0.35">
      <c r="A592" s="356">
        <f t="shared" si="192"/>
        <v>590</v>
      </c>
      <c r="B592" s="325"/>
      <c r="C592" s="325"/>
      <c r="D592" s="325"/>
      <c r="E592" s="72" t="str">
        <f t="shared" si="187"/>
        <v/>
      </c>
      <c r="F592" s="71" t="e">
        <f t="shared" si="186"/>
        <v>#N/A</v>
      </c>
      <c r="G592" s="325"/>
      <c r="H592" s="325"/>
      <c r="I592" s="325"/>
      <c r="J592" s="325"/>
      <c r="K592" s="326"/>
      <c r="L592" s="1"/>
      <c r="M592" s="1"/>
      <c r="N592" s="120"/>
      <c r="O592" s="120"/>
      <c r="P592" s="120"/>
      <c r="Q592" s="308"/>
      <c r="R592" s="120"/>
      <c r="S592" s="120"/>
      <c r="T592" s="120"/>
      <c r="U592" s="120"/>
      <c r="V592" s="120"/>
      <c r="W592" s="120"/>
      <c r="X592" s="120"/>
      <c r="Y592" s="359"/>
      <c r="Z592" s="2">
        <f>MAX(Planif[[#This Row],[Janv planifié]:[Decembre planifié]])</f>
        <v>0</v>
      </c>
      <c r="AA592" s="364"/>
      <c r="AB592" s="189" t="e">
        <f t="shared" si="188"/>
        <v>#N/A</v>
      </c>
      <c r="AC592" s="1" t="str">
        <f t="shared" si="183"/>
        <v/>
      </c>
      <c r="AD592" s="45" t="e">
        <f t="shared" si="184"/>
        <v>#N/A</v>
      </c>
      <c r="AE592" s="1" t="e">
        <f t="shared" si="185"/>
        <v>#N/A</v>
      </c>
      <c r="AF592" s="1"/>
      <c r="AG592" s="8">
        <f t="shared" si="189"/>
        <v>0</v>
      </c>
      <c r="AH592" s="8">
        <f t="shared" si="190"/>
        <v>0</v>
      </c>
      <c r="AI592" s="358">
        <f t="shared" si="191"/>
        <v>4200</v>
      </c>
    </row>
    <row r="593" spans="1:35" x14ac:dyDescent="0.35">
      <c r="A593" s="356">
        <f t="shared" si="192"/>
        <v>591</v>
      </c>
      <c r="B593" s="325"/>
      <c r="C593" s="325"/>
      <c r="D593" s="325"/>
      <c r="E593" s="72" t="str">
        <f t="shared" si="187"/>
        <v/>
      </c>
      <c r="F593" s="71" t="e">
        <f t="shared" si="186"/>
        <v>#N/A</v>
      </c>
      <c r="G593" s="325"/>
      <c r="H593" s="325"/>
      <c r="I593" s="325"/>
      <c r="J593" s="325"/>
      <c r="K593" s="326"/>
      <c r="L593" s="1"/>
      <c r="M593" s="1"/>
      <c r="N593" s="120"/>
      <c r="O593" s="120"/>
      <c r="P593" s="120"/>
      <c r="Q593" s="308"/>
      <c r="R593" s="120"/>
      <c r="S593" s="120"/>
      <c r="T593" s="120"/>
      <c r="U593" s="120"/>
      <c r="V593" s="120"/>
      <c r="W593" s="120"/>
      <c r="X593" s="120"/>
      <c r="Y593" s="359"/>
      <c r="Z593" s="2">
        <f>MAX(Planif[[#This Row],[Janv planifié]:[Decembre planifié]])</f>
        <v>0</v>
      </c>
      <c r="AA593" s="364"/>
      <c r="AB593" s="189" t="e">
        <f t="shared" si="188"/>
        <v>#N/A</v>
      </c>
      <c r="AC593" s="1" t="str">
        <f t="shared" si="183"/>
        <v/>
      </c>
      <c r="AD593" s="45" t="e">
        <f t="shared" si="184"/>
        <v>#N/A</v>
      </c>
      <c r="AE593" s="1" t="e">
        <f t="shared" si="185"/>
        <v>#N/A</v>
      </c>
      <c r="AF593" s="1"/>
      <c r="AG593" s="8">
        <f t="shared" si="189"/>
        <v>0</v>
      </c>
      <c r="AH593" s="8">
        <f t="shared" si="190"/>
        <v>0</v>
      </c>
      <c r="AI593" s="358">
        <f t="shared" si="191"/>
        <v>4200</v>
      </c>
    </row>
    <row r="594" spans="1:35" x14ac:dyDescent="0.35">
      <c r="A594" s="356">
        <f t="shared" si="192"/>
        <v>592</v>
      </c>
      <c r="B594" s="325"/>
      <c r="C594" s="325"/>
      <c r="D594" s="325"/>
      <c r="E594" s="72" t="str">
        <f t="shared" si="187"/>
        <v/>
      </c>
      <c r="F594" s="71" t="e">
        <f t="shared" si="186"/>
        <v>#N/A</v>
      </c>
      <c r="G594" s="325"/>
      <c r="H594" s="325"/>
      <c r="I594" s="325"/>
      <c r="J594" s="325"/>
      <c r="K594" s="326"/>
      <c r="L594" s="1"/>
      <c r="M594" s="1"/>
      <c r="N594" s="120"/>
      <c r="O594" s="120"/>
      <c r="P594" s="120"/>
      <c r="Q594" s="308"/>
      <c r="R594" s="120"/>
      <c r="S594" s="120"/>
      <c r="T594" s="120"/>
      <c r="U594" s="120"/>
      <c r="V594" s="120"/>
      <c r="W594" s="120"/>
      <c r="X594" s="120"/>
      <c r="Y594" s="359"/>
      <c r="Z594" s="2">
        <f>MAX(Planif[[#This Row],[Janv planifié]:[Decembre planifié]])</f>
        <v>0</v>
      </c>
      <c r="AA594" s="364"/>
      <c r="AB594" s="189" t="e">
        <f t="shared" si="188"/>
        <v>#N/A</v>
      </c>
      <c r="AC594" s="1" t="str">
        <f t="shared" si="183"/>
        <v/>
      </c>
      <c r="AD594" s="45" t="e">
        <f t="shared" si="184"/>
        <v>#N/A</v>
      </c>
      <c r="AE594" s="1" t="e">
        <f t="shared" si="185"/>
        <v>#N/A</v>
      </c>
      <c r="AF594" s="1"/>
      <c r="AG594" s="8">
        <f t="shared" si="189"/>
        <v>0</v>
      </c>
      <c r="AH594" s="8">
        <f t="shared" si="190"/>
        <v>0</v>
      </c>
      <c r="AI594" s="358">
        <f t="shared" si="191"/>
        <v>4200</v>
      </c>
    </row>
    <row r="595" spans="1:35" x14ac:dyDescent="0.35">
      <c r="A595" s="356">
        <f t="shared" si="192"/>
        <v>593</v>
      </c>
      <c r="B595" s="325"/>
      <c r="C595" s="325"/>
      <c r="D595" s="325"/>
      <c r="E595" s="72" t="str">
        <f t="shared" si="187"/>
        <v/>
      </c>
      <c r="F595" s="71" t="e">
        <f t="shared" si="186"/>
        <v>#N/A</v>
      </c>
      <c r="G595" s="325"/>
      <c r="H595" s="325"/>
      <c r="I595" s="325"/>
      <c r="J595" s="325"/>
      <c r="K595" s="326"/>
      <c r="L595" s="1"/>
      <c r="M595" s="1"/>
      <c r="N595" s="120"/>
      <c r="O595" s="120"/>
      <c r="P595" s="120"/>
      <c r="Q595" s="308"/>
      <c r="R595" s="120"/>
      <c r="S595" s="120"/>
      <c r="T595" s="120"/>
      <c r="U595" s="120"/>
      <c r="V595" s="120"/>
      <c r="W595" s="120"/>
      <c r="X595" s="120"/>
      <c r="Y595" s="359"/>
      <c r="Z595" s="2">
        <f>MAX(Planif[[#This Row],[Janv planifié]:[Decembre planifié]])</f>
        <v>0</v>
      </c>
      <c r="AA595" s="364"/>
      <c r="AB595" s="189" t="e">
        <f t="shared" si="188"/>
        <v>#N/A</v>
      </c>
      <c r="AC595" s="1" t="str">
        <f t="shared" si="183"/>
        <v/>
      </c>
      <c r="AD595" s="45" t="e">
        <f t="shared" si="184"/>
        <v>#N/A</v>
      </c>
      <c r="AE595" s="1" t="e">
        <f t="shared" si="185"/>
        <v>#N/A</v>
      </c>
      <c r="AF595" s="1"/>
      <c r="AG595" s="8">
        <f t="shared" si="189"/>
        <v>0</v>
      </c>
      <c r="AH595" s="8">
        <f t="shared" si="190"/>
        <v>0</v>
      </c>
      <c r="AI595" s="358">
        <f t="shared" si="191"/>
        <v>4200</v>
      </c>
    </row>
    <row r="596" spans="1:35" x14ac:dyDescent="0.35">
      <c r="A596" s="356">
        <f t="shared" si="192"/>
        <v>594</v>
      </c>
      <c r="B596" s="325"/>
      <c r="C596" s="325"/>
      <c r="D596" s="325"/>
      <c r="E596" s="72" t="str">
        <f t="shared" si="187"/>
        <v/>
      </c>
      <c r="F596" s="71" t="e">
        <f t="shared" si="186"/>
        <v>#N/A</v>
      </c>
      <c r="G596" s="325"/>
      <c r="H596" s="325"/>
      <c r="I596" s="325"/>
      <c r="J596" s="325"/>
      <c r="K596" s="326"/>
      <c r="L596" s="1"/>
      <c r="M596" s="1"/>
      <c r="N596" s="120"/>
      <c r="O596" s="120"/>
      <c r="P596" s="120"/>
      <c r="Q596" s="308"/>
      <c r="R596" s="120"/>
      <c r="S596" s="120"/>
      <c r="T596" s="120"/>
      <c r="U596" s="120"/>
      <c r="V596" s="120"/>
      <c r="W596" s="120"/>
      <c r="X596" s="120"/>
      <c r="Y596" s="359"/>
      <c r="Z596" s="2">
        <f>MAX(Planif[[#This Row],[Janv planifié]:[Decembre planifié]])</f>
        <v>0</v>
      </c>
      <c r="AA596" s="364"/>
      <c r="AB596" s="189" t="e">
        <f t="shared" si="188"/>
        <v>#N/A</v>
      </c>
      <c r="AC596" s="1" t="str">
        <f t="shared" si="183"/>
        <v/>
      </c>
      <c r="AD596" s="45" t="e">
        <f t="shared" si="184"/>
        <v>#N/A</v>
      </c>
      <c r="AE596" s="1" t="e">
        <f t="shared" si="185"/>
        <v>#N/A</v>
      </c>
      <c r="AF596" s="1"/>
      <c r="AG596" s="8">
        <f t="shared" si="189"/>
        <v>0</v>
      </c>
      <c r="AH596" s="8">
        <f t="shared" si="190"/>
        <v>0</v>
      </c>
      <c r="AI596" s="358">
        <f t="shared" si="191"/>
        <v>4200</v>
      </c>
    </row>
    <row r="597" spans="1:35" x14ac:dyDescent="0.35">
      <c r="A597" s="356">
        <f t="shared" si="192"/>
        <v>595</v>
      </c>
      <c r="B597" s="325"/>
      <c r="C597" s="325"/>
      <c r="D597" s="325"/>
      <c r="E597" s="72" t="str">
        <f t="shared" si="187"/>
        <v/>
      </c>
      <c r="F597" s="71" t="e">
        <f t="shared" si="186"/>
        <v>#N/A</v>
      </c>
      <c r="G597" s="325"/>
      <c r="H597" s="325"/>
      <c r="I597" s="325"/>
      <c r="J597" s="325"/>
      <c r="K597" s="326"/>
      <c r="L597" s="1"/>
      <c r="M597" s="1"/>
      <c r="N597" s="120"/>
      <c r="O597" s="120"/>
      <c r="P597" s="120"/>
      <c r="Q597" s="308"/>
      <c r="R597" s="120"/>
      <c r="S597" s="120"/>
      <c r="T597" s="120"/>
      <c r="U597" s="120"/>
      <c r="V597" s="120"/>
      <c r="W597" s="120"/>
      <c r="X597" s="120"/>
      <c r="Y597" s="359"/>
      <c r="Z597" s="2">
        <f>MAX(Planif[[#This Row],[Janv planifié]:[Decembre planifié]])</f>
        <v>0</v>
      </c>
      <c r="AA597" s="364"/>
      <c r="AB597" s="189" t="e">
        <f t="shared" si="188"/>
        <v>#N/A</v>
      </c>
      <c r="AC597" s="1" t="str">
        <f t="shared" si="183"/>
        <v/>
      </c>
      <c r="AD597" s="45" t="e">
        <f t="shared" si="184"/>
        <v>#N/A</v>
      </c>
      <c r="AE597" s="1" t="e">
        <f t="shared" si="185"/>
        <v>#N/A</v>
      </c>
      <c r="AF597" s="1"/>
      <c r="AG597" s="8">
        <f t="shared" si="189"/>
        <v>0</v>
      </c>
      <c r="AH597" s="8">
        <f t="shared" si="190"/>
        <v>0</v>
      </c>
      <c r="AI597" s="358">
        <f t="shared" si="191"/>
        <v>4200</v>
      </c>
    </row>
    <row r="598" spans="1:35" x14ac:dyDescent="0.35">
      <c r="A598" s="356">
        <f t="shared" si="192"/>
        <v>596</v>
      </c>
      <c r="B598" s="325"/>
      <c r="C598" s="325"/>
      <c r="D598" s="325"/>
      <c r="E598" s="72" t="str">
        <f t="shared" si="187"/>
        <v/>
      </c>
      <c r="F598" s="71" t="e">
        <f t="shared" si="186"/>
        <v>#N/A</v>
      </c>
      <c r="G598" s="325"/>
      <c r="H598" s="325"/>
      <c r="I598" s="325"/>
      <c r="J598" s="325"/>
      <c r="K598" s="326"/>
      <c r="L598" s="1"/>
      <c r="M598" s="1"/>
      <c r="N598" s="120"/>
      <c r="O598" s="120"/>
      <c r="P598" s="120"/>
      <c r="Q598" s="308"/>
      <c r="R598" s="120"/>
      <c r="S598" s="120"/>
      <c r="T598" s="120"/>
      <c r="U598" s="120"/>
      <c r="V598" s="120"/>
      <c r="W598" s="120"/>
      <c r="X598" s="120"/>
      <c r="Y598" s="359"/>
      <c r="Z598" s="2">
        <f>MAX(Planif[[#This Row],[Janv planifié]:[Decembre planifié]])</f>
        <v>0</v>
      </c>
      <c r="AA598" s="364"/>
      <c r="AB598" s="189" t="e">
        <f t="shared" si="188"/>
        <v>#N/A</v>
      </c>
      <c r="AC598" s="1" t="str">
        <f t="shared" si="183"/>
        <v/>
      </c>
      <c r="AD598" s="45" t="e">
        <f t="shared" si="184"/>
        <v>#N/A</v>
      </c>
      <c r="AE598" s="1" t="e">
        <f t="shared" si="185"/>
        <v>#N/A</v>
      </c>
      <c r="AF598" s="1"/>
      <c r="AG598" s="8">
        <f t="shared" si="189"/>
        <v>0</v>
      </c>
      <c r="AH598" s="8">
        <f t="shared" si="190"/>
        <v>0</v>
      </c>
      <c r="AI598" s="358">
        <f t="shared" si="191"/>
        <v>4200</v>
      </c>
    </row>
    <row r="599" spans="1:35" x14ac:dyDescent="0.35">
      <c r="A599" s="356">
        <f t="shared" si="192"/>
        <v>597</v>
      </c>
      <c r="B599" s="325"/>
      <c r="C599" s="325"/>
      <c r="D599" s="325"/>
      <c r="E599" s="72" t="str">
        <f t="shared" si="187"/>
        <v/>
      </c>
      <c r="F599" s="71" t="e">
        <f t="shared" si="186"/>
        <v>#N/A</v>
      </c>
      <c r="G599" s="325"/>
      <c r="H599" s="325"/>
      <c r="I599" s="325"/>
      <c r="J599" s="325"/>
      <c r="K599" s="326"/>
      <c r="L599" s="1"/>
      <c r="M599" s="1"/>
      <c r="N599" s="120"/>
      <c r="O599" s="120"/>
      <c r="P599" s="120"/>
      <c r="Q599" s="308"/>
      <c r="R599" s="120"/>
      <c r="S599" s="120"/>
      <c r="T599" s="120"/>
      <c r="U599" s="120"/>
      <c r="V599" s="120"/>
      <c r="W599" s="120"/>
      <c r="X599" s="120"/>
      <c r="Y599" s="359"/>
      <c r="Z599" s="2">
        <f>MAX(Planif[[#This Row],[Janv planifié]:[Decembre planifié]])</f>
        <v>0</v>
      </c>
      <c r="AA599" s="364"/>
      <c r="AB599" s="189" t="e">
        <f t="shared" si="188"/>
        <v>#N/A</v>
      </c>
      <c r="AC599" s="1" t="str">
        <f t="shared" si="183"/>
        <v/>
      </c>
      <c r="AD599" s="45" t="e">
        <f t="shared" si="184"/>
        <v>#N/A</v>
      </c>
      <c r="AE599" s="1" t="e">
        <f t="shared" si="185"/>
        <v>#N/A</v>
      </c>
      <c r="AF599" s="1"/>
      <c r="AG599" s="8">
        <f t="shared" si="189"/>
        <v>0</v>
      </c>
      <c r="AH599" s="8">
        <f t="shared" si="190"/>
        <v>0</v>
      </c>
      <c r="AI599" s="358">
        <f t="shared" si="191"/>
        <v>4200</v>
      </c>
    </row>
    <row r="600" spans="1:35" x14ac:dyDescent="0.35">
      <c r="A600" s="356">
        <f t="shared" si="192"/>
        <v>598</v>
      </c>
      <c r="B600" s="325"/>
      <c r="C600" s="325"/>
      <c r="D600" s="325"/>
      <c r="E600" s="72" t="str">
        <f t="shared" si="187"/>
        <v/>
      </c>
      <c r="F600" s="71" t="e">
        <f t="shared" si="186"/>
        <v>#N/A</v>
      </c>
      <c r="G600" s="325"/>
      <c r="H600" s="325"/>
      <c r="I600" s="325"/>
      <c r="J600" s="325"/>
      <c r="K600" s="326"/>
      <c r="L600" s="1"/>
      <c r="M600" s="1"/>
      <c r="N600" s="120"/>
      <c r="O600" s="120"/>
      <c r="P600" s="120"/>
      <c r="Q600" s="308"/>
      <c r="R600" s="120"/>
      <c r="S600" s="120"/>
      <c r="T600" s="120"/>
      <c r="U600" s="120"/>
      <c r="V600" s="120"/>
      <c r="W600" s="120"/>
      <c r="X600" s="120"/>
      <c r="Y600" s="359"/>
      <c r="Z600" s="2">
        <f>MAX(Planif[[#This Row],[Janv planifié]:[Decembre planifié]])</f>
        <v>0</v>
      </c>
      <c r="AA600" s="364"/>
      <c r="AB600" s="189" t="e">
        <f t="shared" si="188"/>
        <v>#N/A</v>
      </c>
      <c r="AC600" s="1" t="str">
        <f t="shared" si="183"/>
        <v/>
      </c>
      <c r="AD600" s="45" t="e">
        <f t="shared" si="184"/>
        <v>#N/A</v>
      </c>
      <c r="AE600" s="1" t="e">
        <f t="shared" si="185"/>
        <v>#N/A</v>
      </c>
      <c r="AF600" s="1"/>
      <c r="AG600" s="8">
        <f t="shared" si="189"/>
        <v>0</v>
      </c>
      <c r="AH600" s="8">
        <f t="shared" si="190"/>
        <v>0</v>
      </c>
      <c r="AI600" s="358">
        <f t="shared" si="191"/>
        <v>4200</v>
      </c>
    </row>
    <row r="601" spans="1:35" x14ac:dyDescent="0.35">
      <c r="A601" s="356">
        <f t="shared" si="192"/>
        <v>599</v>
      </c>
      <c r="B601" s="325"/>
      <c r="C601" s="325"/>
      <c r="D601" s="325"/>
      <c r="E601" s="72" t="str">
        <f t="shared" si="187"/>
        <v/>
      </c>
      <c r="F601" s="71" t="e">
        <f t="shared" si="186"/>
        <v>#N/A</v>
      </c>
      <c r="G601" s="325"/>
      <c r="H601" s="325"/>
      <c r="I601" s="325"/>
      <c r="J601" s="325"/>
      <c r="K601" s="326"/>
      <c r="L601" s="1"/>
      <c r="M601" s="1"/>
      <c r="N601" s="120"/>
      <c r="O601" s="120"/>
      <c r="P601" s="120"/>
      <c r="Q601" s="308"/>
      <c r="R601" s="120"/>
      <c r="S601" s="120"/>
      <c r="T601" s="120"/>
      <c r="U601" s="120"/>
      <c r="V601" s="120"/>
      <c r="W601" s="120"/>
      <c r="X601" s="120"/>
      <c r="Y601" s="359"/>
      <c r="Z601" s="2">
        <f>MAX(Planif[[#This Row],[Janv planifié]:[Decembre planifié]])</f>
        <v>0</v>
      </c>
      <c r="AA601" s="364"/>
      <c r="AB601" s="189" t="e">
        <f t="shared" si="188"/>
        <v>#N/A</v>
      </c>
      <c r="AC601" s="1" t="str">
        <f t="shared" si="183"/>
        <v/>
      </c>
      <c r="AD601" s="45" t="e">
        <f t="shared" si="184"/>
        <v>#N/A</v>
      </c>
      <c r="AE601" s="1" t="e">
        <f t="shared" si="185"/>
        <v>#N/A</v>
      </c>
      <c r="AF601" s="1"/>
      <c r="AG601" s="8">
        <f t="shared" si="189"/>
        <v>0</v>
      </c>
      <c r="AH601" s="8">
        <f t="shared" si="190"/>
        <v>0</v>
      </c>
      <c r="AI601" s="358">
        <f t="shared" si="191"/>
        <v>4200</v>
      </c>
    </row>
    <row r="602" spans="1:35" x14ac:dyDescent="0.35">
      <c r="A602" s="356">
        <f t="shared" si="192"/>
        <v>600</v>
      </c>
      <c r="B602" s="325"/>
      <c r="C602" s="325"/>
      <c r="D602" s="325"/>
      <c r="E602" s="72" t="str">
        <f t="shared" si="187"/>
        <v/>
      </c>
      <c r="F602" s="71" t="e">
        <f t="shared" si="186"/>
        <v>#N/A</v>
      </c>
      <c r="G602" s="325"/>
      <c r="H602" s="325"/>
      <c r="I602" s="325"/>
      <c r="J602" s="325"/>
      <c r="K602" s="326"/>
      <c r="L602" s="1"/>
      <c r="M602" s="1"/>
      <c r="N602" s="120"/>
      <c r="O602" s="120"/>
      <c r="P602" s="120"/>
      <c r="Q602" s="308"/>
      <c r="R602" s="120"/>
      <c r="S602" s="120"/>
      <c r="T602" s="120"/>
      <c r="U602" s="120"/>
      <c r="V602" s="120"/>
      <c r="W602" s="120"/>
      <c r="X602" s="120"/>
      <c r="Y602" s="359"/>
      <c r="Z602" s="2">
        <f>MAX(Planif[[#This Row],[Janv planifié]:[Decembre planifié]])</f>
        <v>0</v>
      </c>
      <c r="AA602" s="364"/>
      <c r="AB602" s="189" t="e">
        <f t="shared" si="188"/>
        <v>#N/A</v>
      </c>
      <c r="AC602" s="1" t="str">
        <f t="shared" si="183"/>
        <v/>
      </c>
      <c r="AD602" s="45" t="e">
        <f t="shared" si="184"/>
        <v>#N/A</v>
      </c>
      <c r="AE602" s="1" t="e">
        <f t="shared" si="185"/>
        <v>#N/A</v>
      </c>
      <c r="AF602" s="1"/>
      <c r="AG602" s="8">
        <f t="shared" si="189"/>
        <v>0</v>
      </c>
      <c r="AH602" s="8">
        <f t="shared" si="190"/>
        <v>0</v>
      </c>
      <c r="AI602" s="358">
        <f t="shared" si="191"/>
        <v>4200</v>
      </c>
    </row>
    <row r="603" spans="1:35" x14ac:dyDescent="0.35">
      <c r="A603" s="356">
        <f t="shared" si="192"/>
        <v>601</v>
      </c>
      <c r="B603" s="325"/>
      <c r="C603" s="325"/>
      <c r="D603" s="325"/>
      <c r="E603" s="72" t="str">
        <f t="shared" si="187"/>
        <v/>
      </c>
      <c r="F603" s="71" t="e">
        <f t="shared" si="186"/>
        <v>#N/A</v>
      </c>
      <c r="G603" s="325"/>
      <c r="H603" s="325"/>
      <c r="I603" s="325"/>
      <c r="J603" s="325"/>
      <c r="K603" s="326"/>
      <c r="L603" s="1"/>
      <c r="M603" s="1"/>
      <c r="N603" s="120"/>
      <c r="O603" s="120"/>
      <c r="P603" s="120"/>
      <c r="Q603" s="308"/>
      <c r="R603" s="120"/>
      <c r="S603" s="120"/>
      <c r="T603" s="120"/>
      <c r="U603" s="120"/>
      <c r="V603" s="120"/>
      <c r="W603" s="120"/>
      <c r="X603" s="120"/>
      <c r="Y603" s="359"/>
      <c r="Z603" s="2">
        <f>MAX(Planif[[#This Row],[Janv planifié]:[Decembre planifié]])</f>
        <v>0</v>
      </c>
      <c r="AA603" s="364"/>
      <c r="AB603" s="189" t="e">
        <f t="shared" si="188"/>
        <v>#N/A</v>
      </c>
      <c r="AC603" s="1" t="str">
        <f t="shared" si="183"/>
        <v/>
      </c>
      <c r="AD603" s="45" t="e">
        <f t="shared" si="184"/>
        <v>#N/A</v>
      </c>
      <c r="AE603" s="1" t="e">
        <f t="shared" si="185"/>
        <v>#N/A</v>
      </c>
      <c r="AF603" s="1"/>
      <c r="AG603" s="8">
        <f t="shared" si="189"/>
        <v>0</v>
      </c>
      <c r="AH603" s="8">
        <f t="shared" si="190"/>
        <v>0</v>
      </c>
      <c r="AI603" s="358">
        <f t="shared" si="191"/>
        <v>4200</v>
      </c>
    </row>
    <row r="604" spans="1:35" x14ac:dyDescent="0.35">
      <c r="A604" s="356">
        <f t="shared" si="192"/>
        <v>602</v>
      </c>
      <c r="B604" s="325"/>
      <c r="C604" s="325"/>
      <c r="D604" s="325"/>
      <c r="E604" s="72" t="str">
        <f t="shared" si="187"/>
        <v/>
      </c>
      <c r="F604" s="71" t="e">
        <f t="shared" si="186"/>
        <v>#N/A</v>
      </c>
      <c r="G604" s="325"/>
      <c r="H604" s="325"/>
      <c r="I604" s="325"/>
      <c r="J604" s="325"/>
      <c r="K604" s="326"/>
      <c r="L604" s="1"/>
      <c r="M604" s="1"/>
      <c r="N604" s="120"/>
      <c r="O604" s="120"/>
      <c r="P604" s="120"/>
      <c r="Q604" s="308"/>
      <c r="R604" s="120"/>
      <c r="S604" s="120"/>
      <c r="T604" s="120"/>
      <c r="U604" s="120"/>
      <c r="V604" s="120"/>
      <c r="W604" s="120"/>
      <c r="X604" s="120"/>
      <c r="Y604" s="359"/>
      <c r="Z604" s="2">
        <f>MAX(Planif[[#This Row],[Janv planifié]:[Decembre planifié]])</f>
        <v>0</v>
      </c>
      <c r="AA604" s="364"/>
      <c r="AB604" s="189" t="e">
        <f t="shared" si="188"/>
        <v>#N/A</v>
      </c>
      <c r="AC604" s="1" t="str">
        <f t="shared" si="183"/>
        <v/>
      </c>
      <c r="AD604" s="45" t="e">
        <f t="shared" si="184"/>
        <v>#N/A</v>
      </c>
      <c r="AE604" s="1" t="e">
        <f t="shared" si="185"/>
        <v>#N/A</v>
      </c>
      <c r="AF604" s="1"/>
      <c r="AG604" s="8">
        <f t="shared" si="189"/>
        <v>0</v>
      </c>
      <c r="AH604" s="8">
        <f t="shared" si="190"/>
        <v>0</v>
      </c>
      <c r="AI604" s="358">
        <f t="shared" si="191"/>
        <v>4200</v>
      </c>
    </row>
    <row r="605" spans="1:35" x14ac:dyDescent="0.35">
      <c r="A605" s="356">
        <f t="shared" si="192"/>
        <v>603</v>
      </c>
      <c r="B605" s="325"/>
      <c r="C605" s="325"/>
      <c r="D605" s="325"/>
      <c r="E605" s="72" t="str">
        <f t="shared" si="187"/>
        <v/>
      </c>
      <c r="F605" s="71" t="e">
        <f t="shared" si="186"/>
        <v>#N/A</v>
      </c>
      <c r="G605" s="325"/>
      <c r="H605" s="325"/>
      <c r="I605" s="325"/>
      <c r="J605" s="325"/>
      <c r="K605" s="326"/>
      <c r="L605" s="1"/>
      <c r="M605" s="1"/>
      <c r="N605" s="120"/>
      <c r="O605" s="120"/>
      <c r="P605" s="120"/>
      <c r="Q605" s="308"/>
      <c r="R605" s="120"/>
      <c r="S605" s="120"/>
      <c r="T605" s="120"/>
      <c r="U605" s="120"/>
      <c r="V605" s="120"/>
      <c r="W605" s="120"/>
      <c r="X605" s="120"/>
      <c r="Y605" s="359"/>
      <c r="Z605" s="2">
        <f>MAX(Planif[[#This Row],[Janv planifié]:[Decembre planifié]])</f>
        <v>0</v>
      </c>
      <c r="AA605" s="364"/>
      <c r="AB605" s="189" t="e">
        <f t="shared" si="188"/>
        <v>#N/A</v>
      </c>
      <c r="AC605" s="1" t="str">
        <f t="shared" si="183"/>
        <v/>
      </c>
      <c r="AD605" s="45" t="e">
        <f t="shared" si="184"/>
        <v>#N/A</v>
      </c>
      <c r="AE605" s="1" t="e">
        <f t="shared" si="185"/>
        <v>#N/A</v>
      </c>
      <c r="AF605" s="1"/>
      <c r="AG605" s="8">
        <f t="shared" si="189"/>
        <v>0</v>
      </c>
      <c r="AH605" s="8">
        <f t="shared" si="190"/>
        <v>0</v>
      </c>
      <c r="AI605" s="358">
        <f t="shared" si="191"/>
        <v>4200</v>
      </c>
    </row>
    <row r="606" spans="1:35" x14ac:dyDescent="0.35">
      <c r="A606" s="356">
        <f t="shared" si="192"/>
        <v>604</v>
      </c>
      <c r="B606" s="325"/>
      <c r="C606" s="325"/>
      <c r="D606" s="325"/>
      <c r="E606" s="72" t="str">
        <f t="shared" si="187"/>
        <v/>
      </c>
      <c r="F606" s="71" t="e">
        <f t="shared" si="186"/>
        <v>#N/A</v>
      </c>
      <c r="G606" s="325"/>
      <c r="H606" s="325"/>
      <c r="I606" s="325"/>
      <c r="J606" s="325"/>
      <c r="K606" s="326"/>
      <c r="L606" s="1"/>
      <c r="M606" s="1"/>
      <c r="N606" s="120"/>
      <c r="O606" s="120"/>
      <c r="P606" s="120"/>
      <c r="Q606" s="308"/>
      <c r="R606" s="120"/>
      <c r="S606" s="120"/>
      <c r="T606" s="120"/>
      <c r="U606" s="120"/>
      <c r="V606" s="120"/>
      <c r="W606" s="120"/>
      <c r="X606" s="120"/>
      <c r="Y606" s="359"/>
      <c r="Z606" s="2">
        <f>MAX(Planif[[#This Row],[Janv planifié]:[Decembre planifié]])</f>
        <v>0</v>
      </c>
      <c r="AA606" s="364"/>
      <c r="AB606" s="189" t="e">
        <f t="shared" si="188"/>
        <v>#N/A</v>
      </c>
      <c r="AC606" s="1" t="str">
        <f t="shared" si="183"/>
        <v/>
      </c>
      <c r="AD606" s="45" t="e">
        <f t="shared" si="184"/>
        <v>#N/A</v>
      </c>
      <c r="AE606" s="1" t="e">
        <f t="shared" si="185"/>
        <v>#N/A</v>
      </c>
      <c r="AF606" s="1"/>
      <c r="AG606" s="8">
        <f t="shared" si="189"/>
        <v>0</v>
      </c>
      <c r="AH606" s="8">
        <f t="shared" si="190"/>
        <v>0</v>
      </c>
      <c r="AI606" s="358">
        <f t="shared" si="191"/>
        <v>4200</v>
      </c>
    </row>
    <row r="607" spans="1:35" x14ac:dyDescent="0.35">
      <c r="A607" s="356">
        <f t="shared" si="192"/>
        <v>605</v>
      </c>
      <c r="B607" s="325"/>
      <c r="C607" s="325"/>
      <c r="D607" s="325"/>
      <c r="E607" s="72" t="str">
        <f t="shared" si="187"/>
        <v/>
      </c>
      <c r="F607" s="71" t="e">
        <f t="shared" si="186"/>
        <v>#N/A</v>
      </c>
      <c r="G607" s="325"/>
      <c r="H607" s="325"/>
      <c r="I607" s="325"/>
      <c r="J607" s="325"/>
      <c r="K607" s="326"/>
      <c r="L607" s="1"/>
      <c r="M607" s="1"/>
      <c r="N607" s="120"/>
      <c r="O607" s="120"/>
      <c r="P607" s="120"/>
      <c r="Q607" s="308"/>
      <c r="R607" s="120"/>
      <c r="S607" s="120"/>
      <c r="T607" s="120"/>
      <c r="U607" s="120"/>
      <c r="V607" s="120"/>
      <c r="W607" s="120"/>
      <c r="X607" s="120"/>
      <c r="Y607" s="359"/>
      <c r="Z607" s="2">
        <f>MAX(Planif[[#This Row],[Janv planifié]:[Decembre planifié]])</f>
        <v>0</v>
      </c>
      <c r="AA607" s="364"/>
      <c r="AB607" s="189" t="e">
        <f t="shared" si="188"/>
        <v>#N/A</v>
      </c>
      <c r="AC607" s="1" t="str">
        <f t="shared" si="183"/>
        <v/>
      </c>
      <c r="AD607" s="45" t="e">
        <f t="shared" si="184"/>
        <v>#N/A</v>
      </c>
      <c r="AE607" s="1" t="e">
        <f t="shared" si="185"/>
        <v>#N/A</v>
      </c>
      <c r="AF607" s="1"/>
      <c r="AG607" s="8">
        <f t="shared" si="189"/>
        <v>0</v>
      </c>
      <c r="AH607" s="8">
        <f t="shared" si="190"/>
        <v>0</v>
      </c>
      <c r="AI607" s="358">
        <f t="shared" si="191"/>
        <v>4200</v>
      </c>
    </row>
    <row r="608" spans="1:35" x14ac:dyDescent="0.35">
      <c r="A608" s="356">
        <f t="shared" si="192"/>
        <v>606</v>
      </c>
      <c r="B608" s="325"/>
      <c r="C608" s="325"/>
      <c r="D608" s="325"/>
      <c r="E608" s="72" t="str">
        <f t="shared" si="187"/>
        <v/>
      </c>
      <c r="F608" s="71" t="e">
        <f t="shared" si="186"/>
        <v>#N/A</v>
      </c>
      <c r="G608" s="325"/>
      <c r="H608" s="325"/>
      <c r="I608" s="325"/>
      <c r="J608" s="325"/>
      <c r="K608" s="326"/>
      <c r="L608" s="1"/>
      <c r="M608" s="1"/>
      <c r="N608" s="120"/>
      <c r="O608" s="120"/>
      <c r="P608" s="120"/>
      <c r="Q608" s="308"/>
      <c r="R608" s="120"/>
      <c r="S608" s="120"/>
      <c r="T608" s="120"/>
      <c r="U608" s="120"/>
      <c r="V608" s="120"/>
      <c r="W608" s="120"/>
      <c r="X608" s="120"/>
      <c r="Y608" s="359"/>
      <c r="Z608" s="2">
        <f>MAX(Planif[[#This Row],[Janv planifié]:[Decembre planifié]])</f>
        <v>0</v>
      </c>
      <c r="AA608" s="364"/>
      <c r="AB608" s="189" t="e">
        <f t="shared" si="188"/>
        <v>#N/A</v>
      </c>
      <c r="AC608" s="1" t="str">
        <f t="shared" si="183"/>
        <v/>
      </c>
      <c r="AD608" s="45" t="e">
        <f t="shared" si="184"/>
        <v>#N/A</v>
      </c>
      <c r="AE608" s="1" t="e">
        <f t="shared" si="185"/>
        <v>#N/A</v>
      </c>
      <c r="AF608" s="1"/>
      <c r="AG608" s="8">
        <f t="shared" si="189"/>
        <v>0</v>
      </c>
      <c r="AH608" s="8">
        <f t="shared" si="190"/>
        <v>0</v>
      </c>
      <c r="AI608" s="358">
        <f t="shared" si="191"/>
        <v>4200</v>
      </c>
    </row>
    <row r="609" spans="1:35" x14ac:dyDescent="0.35">
      <c r="A609" s="356">
        <f t="shared" si="192"/>
        <v>607</v>
      </c>
      <c r="B609" s="325"/>
      <c r="C609" s="325"/>
      <c r="D609" s="325"/>
      <c r="E609" s="72" t="str">
        <f t="shared" si="187"/>
        <v/>
      </c>
      <c r="F609" s="71" t="e">
        <f t="shared" si="186"/>
        <v>#N/A</v>
      </c>
      <c r="G609" s="325"/>
      <c r="H609" s="325"/>
      <c r="I609" s="325"/>
      <c r="J609" s="325"/>
      <c r="K609" s="326"/>
      <c r="L609" s="1"/>
      <c r="M609" s="1"/>
      <c r="N609" s="120"/>
      <c r="O609" s="120"/>
      <c r="P609" s="120"/>
      <c r="Q609" s="308"/>
      <c r="R609" s="120"/>
      <c r="S609" s="120"/>
      <c r="T609" s="120"/>
      <c r="U609" s="120"/>
      <c r="V609" s="120"/>
      <c r="W609" s="120"/>
      <c r="X609" s="120"/>
      <c r="Y609" s="359"/>
      <c r="Z609" s="2">
        <f>MAX(Planif[[#This Row],[Janv planifié]:[Decembre planifié]])</f>
        <v>0</v>
      </c>
      <c r="AA609" s="364"/>
      <c r="AB609" s="189" t="e">
        <f t="shared" si="188"/>
        <v>#N/A</v>
      </c>
      <c r="AC609" s="1" t="str">
        <f t="shared" si="183"/>
        <v/>
      </c>
      <c r="AD609" s="45" t="e">
        <f t="shared" si="184"/>
        <v>#N/A</v>
      </c>
      <c r="AE609" s="1" t="e">
        <f t="shared" si="185"/>
        <v>#N/A</v>
      </c>
      <c r="AF609" s="1"/>
      <c r="AG609" s="8">
        <f t="shared" si="189"/>
        <v>0</v>
      </c>
      <c r="AH609" s="8">
        <f t="shared" si="190"/>
        <v>0</v>
      </c>
      <c r="AI609" s="358">
        <f t="shared" si="191"/>
        <v>4200</v>
      </c>
    </row>
    <row r="610" spans="1:35" x14ac:dyDescent="0.35">
      <c r="A610" s="356">
        <f t="shared" si="192"/>
        <v>608</v>
      </c>
      <c r="B610" s="325"/>
      <c r="C610" s="325"/>
      <c r="D610" s="325"/>
      <c r="E610" s="72" t="str">
        <f t="shared" si="187"/>
        <v/>
      </c>
      <c r="F610" s="71" t="e">
        <f t="shared" si="186"/>
        <v>#N/A</v>
      </c>
      <c r="G610" s="325"/>
      <c r="H610" s="325"/>
      <c r="I610" s="325"/>
      <c r="J610" s="325"/>
      <c r="K610" s="326"/>
      <c r="L610" s="1"/>
      <c r="M610" s="1"/>
      <c r="N610" s="120"/>
      <c r="O610" s="120"/>
      <c r="P610" s="120"/>
      <c r="Q610" s="308"/>
      <c r="R610" s="120"/>
      <c r="S610" s="120"/>
      <c r="T610" s="120"/>
      <c r="U610" s="120"/>
      <c r="V610" s="120"/>
      <c r="W610" s="120"/>
      <c r="X610" s="120"/>
      <c r="Y610" s="359"/>
      <c r="Z610" s="2">
        <f>MAX(Planif[[#This Row],[Janv planifié]:[Decembre planifié]])</f>
        <v>0</v>
      </c>
      <c r="AA610" s="364"/>
      <c r="AB610" s="189" t="e">
        <f t="shared" si="188"/>
        <v>#N/A</v>
      </c>
      <c r="AC610" s="1" t="str">
        <f t="shared" si="183"/>
        <v/>
      </c>
      <c r="AD610" s="45" t="e">
        <f t="shared" si="184"/>
        <v>#N/A</v>
      </c>
      <c r="AE610" s="1" t="e">
        <f t="shared" si="185"/>
        <v>#N/A</v>
      </c>
      <c r="AF610" s="1"/>
      <c r="AG610" s="8">
        <f t="shared" si="189"/>
        <v>0</v>
      </c>
      <c r="AH610" s="8">
        <f t="shared" si="190"/>
        <v>0</v>
      </c>
      <c r="AI610" s="358">
        <f t="shared" si="191"/>
        <v>4200</v>
      </c>
    </row>
    <row r="611" spans="1:35" x14ac:dyDescent="0.35">
      <c r="A611" s="356">
        <f t="shared" si="192"/>
        <v>609</v>
      </c>
      <c r="B611" s="325"/>
      <c r="C611" s="325"/>
      <c r="D611" s="325"/>
      <c r="E611" s="72" t="str">
        <f t="shared" si="187"/>
        <v/>
      </c>
      <c r="F611" s="71" t="e">
        <f t="shared" si="186"/>
        <v>#N/A</v>
      </c>
      <c r="G611" s="325"/>
      <c r="H611" s="325"/>
      <c r="I611" s="325"/>
      <c r="J611" s="325"/>
      <c r="K611" s="326"/>
      <c r="L611" s="1"/>
      <c r="M611" s="1"/>
      <c r="N611" s="120"/>
      <c r="O611" s="120"/>
      <c r="P611" s="120"/>
      <c r="Q611" s="308"/>
      <c r="R611" s="120"/>
      <c r="S611" s="120"/>
      <c r="T611" s="120"/>
      <c r="U611" s="120"/>
      <c r="V611" s="120"/>
      <c r="W611" s="120"/>
      <c r="X611" s="120"/>
      <c r="Y611" s="359"/>
      <c r="Z611" s="2">
        <f>MAX(Planif[[#This Row],[Janv planifié]:[Decembre planifié]])</f>
        <v>0</v>
      </c>
      <c r="AA611" s="364"/>
      <c r="AB611" s="189" t="e">
        <f t="shared" si="188"/>
        <v>#N/A</v>
      </c>
      <c r="AC611" s="1" t="str">
        <f t="shared" si="183"/>
        <v/>
      </c>
      <c r="AD611" s="45" t="e">
        <f t="shared" si="184"/>
        <v>#N/A</v>
      </c>
      <c r="AE611" s="1" t="e">
        <f t="shared" si="185"/>
        <v>#N/A</v>
      </c>
      <c r="AF611" s="1"/>
      <c r="AG611" s="8">
        <f t="shared" si="189"/>
        <v>0</v>
      </c>
      <c r="AH611" s="8">
        <f t="shared" si="190"/>
        <v>0</v>
      </c>
      <c r="AI611" s="358">
        <f t="shared" si="191"/>
        <v>4200</v>
      </c>
    </row>
    <row r="612" spans="1:35" x14ac:dyDescent="0.35">
      <c r="A612" s="356">
        <f t="shared" si="192"/>
        <v>610</v>
      </c>
      <c r="B612" s="325"/>
      <c r="C612" s="325"/>
      <c r="D612" s="325"/>
      <c r="E612" s="72" t="str">
        <f t="shared" si="187"/>
        <v/>
      </c>
      <c r="F612" s="71" t="e">
        <f t="shared" si="186"/>
        <v>#N/A</v>
      </c>
      <c r="G612" s="325"/>
      <c r="H612" s="325"/>
      <c r="I612" s="325"/>
      <c r="J612" s="325"/>
      <c r="K612" s="326"/>
      <c r="L612" s="1"/>
      <c r="M612" s="1"/>
      <c r="N612" s="120"/>
      <c r="O612" s="120"/>
      <c r="P612" s="120"/>
      <c r="Q612" s="308"/>
      <c r="R612" s="120"/>
      <c r="S612" s="120"/>
      <c r="T612" s="120"/>
      <c r="U612" s="120"/>
      <c r="V612" s="120"/>
      <c r="W612" s="120"/>
      <c r="X612" s="120"/>
      <c r="Y612" s="359"/>
      <c r="Z612" s="2">
        <f>MAX(Planif[[#This Row],[Janv planifié]:[Decembre planifié]])</f>
        <v>0</v>
      </c>
      <c r="AA612" s="364"/>
      <c r="AB612" s="189" t="e">
        <f t="shared" si="188"/>
        <v>#N/A</v>
      </c>
      <c r="AC612" s="1" t="str">
        <f t="shared" si="183"/>
        <v/>
      </c>
      <c r="AD612" s="45" t="e">
        <f t="shared" si="184"/>
        <v>#N/A</v>
      </c>
      <c r="AE612" s="1" t="e">
        <f t="shared" si="185"/>
        <v>#N/A</v>
      </c>
      <c r="AF612" s="1"/>
      <c r="AG612" s="8">
        <f t="shared" si="189"/>
        <v>0</v>
      </c>
      <c r="AH612" s="8">
        <f t="shared" si="190"/>
        <v>0</v>
      </c>
      <c r="AI612" s="358">
        <f t="shared" si="191"/>
        <v>4200</v>
      </c>
    </row>
    <row r="613" spans="1:35" x14ac:dyDescent="0.35">
      <c r="A613" s="356">
        <f t="shared" si="192"/>
        <v>611</v>
      </c>
      <c r="B613" s="325"/>
      <c r="C613" s="325"/>
      <c r="D613" s="325"/>
      <c r="E613" s="72" t="str">
        <f t="shared" si="187"/>
        <v/>
      </c>
      <c r="F613" s="71" t="e">
        <f t="shared" si="186"/>
        <v>#N/A</v>
      </c>
      <c r="G613" s="325"/>
      <c r="H613" s="325"/>
      <c r="I613" s="325"/>
      <c r="J613" s="325"/>
      <c r="K613" s="326"/>
      <c r="L613" s="1"/>
      <c r="M613" s="1"/>
      <c r="N613" s="120"/>
      <c r="O613" s="120"/>
      <c r="P613" s="120"/>
      <c r="Q613" s="308"/>
      <c r="R613" s="120"/>
      <c r="S613" s="120"/>
      <c r="T613" s="120"/>
      <c r="U613" s="120"/>
      <c r="V613" s="120"/>
      <c r="W613" s="120"/>
      <c r="X613" s="120"/>
      <c r="Y613" s="359"/>
      <c r="Z613" s="2">
        <f>MAX(Planif[[#This Row],[Janv planifié]:[Decembre planifié]])</f>
        <v>0</v>
      </c>
      <c r="AA613" s="364"/>
      <c r="AB613" s="189" t="e">
        <f t="shared" si="188"/>
        <v>#N/A</v>
      </c>
      <c r="AC613" s="1" t="str">
        <f t="shared" ref="AC613:AC676" si="193">B613&amp;C613&amp;D613</f>
        <v/>
      </c>
      <c r="AD613" s="45" t="e">
        <f t="shared" ref="AD613:AD676" si="194">VLOOKUP(AC613,admin_3_2,12,FALSE)</f>
        <v>#N/A</v>
      </c>
      <c r="AE613" s="1" t="e">
        <f t="shared" ref="AE613:AE676" si="195">IF(G613="FID",AD613&amp;G613&amp;AF613,IF(G613="PAM",AD613&amp;G613&amp;AF613,IF(G613="CRS",AD613&amp;G613&amp;AF613,AD613&amp;"autreong"&amp;AF613)))</f>
        <v>#N/A</v>
      </c>
      <c r="AF613" s="1"/>
      <c r="AG613" s="8">
        <f t="shared" si="189"/>
        <v>0</v>
      </c>
      <c r="AH613" s="8">
        <f t="shared" si="190"/>
        <v>0</v>
      </c>
      <c r="AI613" s="358">
        <f t="shared" si="191"/>
        <v>4200</v>
      </c>
    </row>
    <row r="614" spans="1:35" x14ac:dyDescent="0.35">
      <c r="A614" s="356">
        <f t="shared" si="192"/>
        <v>612</v>
      </c>
      <c r="B614" s="325"/>
      <c r="C614" s="325"/>
      <c r="D614" s="325"/>
      <c r="E614" s="72" t="str">
        <f t="shared" si="187"/>
        <v/>
      </c>
      <c r="F614" s="71" t="e">
        <f t="shared" si="186"/>
        <v>#N/A</v>
      </c>
      <c r="G614" s="325"/>
      <c r="H614" s="325"/>
      <c r="I614" s="325"/>
      <c r="J614" s="325"/>
      <c r="K614" s="326"/>
      <c r="L614" s="1"/>
      <c r="M614" s="1"/>
      <c r="N614" s="120"/>
      <c r="O614" s="120"/>
      <c r="P614" s="120"/>
      <c r="Q614" s="308"/>
      <c r="R614" s="120"/>
      <c r="S614" s="120"/>
      <c r="T614" s="120"/>
      <c r="U614" s="120"/>
      <c r="V614" s="120"/>
      <c r="W614" s="120"/>
      <c r="X614" s="120"/>
      <c r="Y614" s="359"/>
      <c r="Z614" s="2">
        <f>MAX(Planif[[#This Row],[Janv planifié]:[Decembre planifié]])</f>
        <v>0</v>
      </c>
      <c r="AA614" s="364"/>
      <c r="AB614" s="189" t="e">
        <f t="shared" si="188"/>
        <v>#N/A</v>
      </c>
      <c r="AC614" s="1" t="str">
        <f t="shared" si="193"/>
        <v/>
      </c>
      <c r="AD614" s="45" t="e">
        <f t="shared" si="194"/>
        <v>#N/A</v>
      </c>
      <c r="AE614" s="1" t="e">
        <f t="shared" si="195"/>
        <v>#N/A</v>
      </c>
      <c r="AF614" s="1"/>
      <c r="AG614" s="8">
        <f t="shared" si="189"/>
        <v>0</v>
      </c>
      <c r="AH614" s="8">
        <f t="shared" si="190"/>
        <v>0</v>
      </c>
      <c r="AI614" s="358">
        <f t="shared" si="191"/>
        <v>4200</v>
      </c>
    </row>
    <row r="615" spans="1:35" x14ac:dyDescent="0.35">
      <c r="A615" s="356">
        <f t="shared" si="192"/>
        <v>613</v>
      </c>
      <c r="B615" s="325"/>
      <c r="C615" s="325"/>
      <c r="D615" s="325"/>
      <c r="E615" s="72" t="str">
        <f t="shared" si="187"/>
        <v/>
      </c>
      <c r="F615" s="71" t="e">
        <f t="shared" si="186"/>
        <v>#N/A</v>
      </c>
      <c r="G615" s="325"/>
      <c r="H615" s="325"/>
      <c r="I615" s="325"/>
      <c r="J615" s="325"/>
      <c r="K615" s="326"/>
      <c r="L615" s="1"/>
      <c r="M615" s="1"/>
      <c r="N615" s="120"/>
      <c r="O615" s="120"/>
      <c r="P615" s="120"/>
      <c r="Q615" s="308"/>
      <c r="R615" s="120"/>
      <c r="S615" s="120"/>
      <c r="T615" s="120"/>
      <c r="U615" s="120"/>
      <c r="V615" s="120"/>
      <c r="W615" s="120"/>
      <c r="X615" s="120"/>
      <c r="Y615" s="359"/>
      <c r="Z615" s="2">
        <f>MAX(Planif[[#This Row],[Janv planifié]:[Decembre planifié]])</f>
        <v>0</v>
      </c>
      <c r="AA615" s="364"/>
      <c r="AB615" s="189" t="e">
        <f t="shared" si="188"/>
        <v>#N/A</v>
      </c>
      <c r="AC615" s="1" t="str">
        <f t="shared" si="193"/>
        <v/>
      </c>
      <c r="AD615" s="45" t="e">
        <f t="shared" si="194"/>
        <v>#N/A</v>
      </c>
      <c r="AE615" s="1" t="e">
        <f t="shared" si="195"/>
        <v>#N/A</v>
      </c>
      <c r="AF615" s="1"/>
      <c r="AG615" s="8">
        <f t="shared" si="189"/>
        <v>0</v>
      </c>
      <c r="AH615" s="8">
        <f t="shared" si="190"/>
        <v>0</v>
      </c>
      <c r="AI615" s="358">
        <f t="shared" si="191"/>
        <v>4200</v>
      </c>
    </row>
    <row r="616" spans="1:35" x14ac:dyDescent="0.35">
      <c r="A616" s="356">
        <f t="shared" si="192"/>
        <v>614</v>
      </c>
      <c r="B616" s="325"/>
      <c r="C616" s="325"/>
      <c r="D616" s="325"/>
      <c r="E616" s="72" t="str">
        <f t="shared" si="187"/>
        <v/>
      </c>
      <c r="F616" s="71" t="e">
        <f t="shared" si="186"/>
        <v>#N/A</v>
      </c>
      <c r="G616" s="325"/>
      <c r="H616" s="325"/>
      <c r="I616" s="325"/>
      <c r="J616" s="325"/>
      <c r="K616" s="326"/>
      <c r="L616" s="1"/>
      <c r="M616" s="1"/>
      <c r="N616" s="120"/>
      <c r="O616" s="120"/>
      <c r="P616" s="120"/>
      <c r="Q616" s="308"/>
      <c r="R616" s="120"/>
      <c r="S616" s="120"/>
      <c r="T616" s="120"/>
      <c r="U616" s="120"/>
      <c r="V616" s="120"/>
      <c r="W616" s="120"/>
      <c r="X616" s="120"/>
      <c r="Y616" s="359"/>
      <c r="Z616" s="2">
        <f>MAX(Planif[[#This Row],[Janv planifié]:[Decembre planifié]])</f>
        <v>0</v>
      </c>
      <c r="AA616" s="364"/>
      <c r="AB616" s="189" t="e">
        <f t="shared" si="188"/>
        <v>#N/A</v>
      </c>
      <c r="AC616" s="1" t="str">
        <f t="shared" si="193"/>
        <v/>
      </c>
      <c r="AD616" s="45" t="e">
        <f t="shared" si="194"/>
        <v>#N/A</v>
      </c>
      <c r="AE616" s="1" t="e">
        <f t="shared" si="195"/>
        <v>#N/A</v>
      </c>
      <c r="AF616" s="1"/>
      <c r="AG616" s="8">
        <f t="shared" si="189"/>
        <v>0</v>
      </c>
      <c r="AH616" s="8">
        <f t="shared" si="190"/>
        <v>0</v>
      </c>
      <c r="AI616" s="358">
        <f t="shared" si="191"/>
        <v>4200</v>
      </c>
    </row>
    <row r="617" spans="1:35" x14ac:dyDescent="0.35">
      <c r="A617" s="356">
        <f t="shared" si="192"/>
        <v>615</v>
      </c>
      <c r="B617" s="325"/>
      <c r="C617" s="325"/>
      <c r="D617" s="325"/>
      <c r="E617" s="72" t="str">
        <f t="shared" si="187"/>
        <v/>
      </c>
      <c r="F617" s="71" t="e">
        <f t="shared" si="186"/>
        <v>#N/A</v>
      </c>
      <c r="G617" s="325"/>
      <c r="H617" s="325"/>
      <c r="I617" s="325"/>
      <c r="J617" s="325"/>
      <c r="K617" s="326"/>
      <c r="L617" s="1"/>
      <c r="M617" s="1"/>
      <c r="N617" s="120"/>
      <c r="O617" s="120"/>
      <c r="P617" s="120"/>
      <c r="Q617" s="308"/>
      <c r="R617" s="120"/>
      <c r="S617" s="120"/>
      <c r="T617" s="120"/>
      <c r="U617" s="120"/>
      <c r="V617" s="120"/>
      <c r="W617" s="120"/>
      <c r="X617" s="120"/>
      <c r="Y617" s="359"/>
      <c r="Z617" s="2">
        <f>MAX(Planif[[#This Row],[Janv planifié]:[Decembre planifié]])</f>
        <v>0</v>
      </c>
      <c r="AA617" s="364"/>
      <c r="AB617" s="189" t="e">
        <f t="shared" si="188"/>
        <v>#N/A</v>
      </c>
      <c r="AC617" s="1" t="str">
        <f t="shared" si="193"/>
        <v/>
      </c>
      <c r="AD617" s="45" t="e">
        <f t="shared" si="194"/>
        <v>#N/A</v>
      </c>
      <c r="AE617" s="1" t="e">
        <f t="shared" si="195"/>
        <v>#N/A</v>
      </c>
      <c r="AF617" s="1"/>
      <c r="AG617" s="8">
        <f t="shared" si="189"/>
        <v>0</v>
      </c>
      <c r="AH617" s="8">
        <f t="shared" si="190"/>
        <v>0</v>
      </c>
      <c r="AI617" s="358">
        <f t="shared" si="191"/>
        <v>4200</v>
      </c>
    </row>
    <row r="618" spans="1:35" x14ac:dyDescent="0.35">
      <c r="A618" s="356">
        <f t="shared" si="192"/>
        <v>616</v>
      </c>
      <c r="B618" s="325"/>
      <c r="C618" s="325"/>
      <c r="D618" s="325"/>
      <c r="E618" s="72" t="str">
        <f t="shared" si="187"/>
        <v/>
      </c>
      <c r="F618" s="71" t="e">
        <f t="shared" si="186"/>
        <v>#N/A</v>
      </c>
      <c r="G618" s="325"/>
      <c r="H618" s="325"/>
      <c r="I618" s="325"/>
      <c r="J618" s="325"/>
      <c r="K618" s="326"/>
      <c r="L618" s="1"/>
      <c r="M618" s="1"/>
      <c r="N618" s="120"/>
      <c r="O618" s="120"/>
      <c r="P618" s="120"/>
      <c r="Q618" s="308"/>
      <c r="R618" s="120"/>
      <c r="S618" s="120"/>
      <c r="T618" s="120"/>
      <c r="U618" s="120"/>
      <c r="V618" s="120"/>
      <c r="W618" s="120"/>
      <c r="X618" s="120"/>
      <c r="Y618" s="359"/>
      <c r="Z618" s="2">
        <f>MAX(Planif[[#This Row],[Janv planifié]:[Decembre planifié]])</f>
        <v>0</v>
      </c>
      <c r="AA618" s="364"/>
      <c r="AB618" s="189" t="e">
        <f t="shared" si="188"/>
        <v>#N/A</v>
      </c>
      <c r="AC618" s="1" t="str">
        <f t="shared" si="193"/>
        <v/>
      </c>
      <c r="AD618" s="45" t="e">
        <f t="shared" si="194"/>
        <v>#N/A</v>
      </c>
      <c r="AE618" s="1" t="e">
        <f t="shared" si="195"/>
        <v>#N/A</v>
      </c>
      <c r="AF618" s="1"/>
      <c r="AG618" s="8">
        <f t="shared" si="189"/>
        <v>0</v>
      </c>
      <c r="AH618" s="8">
        <f t="shared" si="190"/>
        <v>0</v>
      </c>
      <c r="AI618" s="358">
        <f t="shared" si="191"/>
        <v>4200</v>
      </c>
    </row>
    <row r="619" spans="1:35" x14ac:dyDescent="0.35">
      <c r="A619" s="356">
        <f t="shared" si="192"/>
        <v>617</v>
      </c>
      <c r="B619" s="325"/>
      <c r="C619" s="325"/>
      <c r="D619" s="325"/>
      <c r="E619" s="72" t="str">
        <f t="shared" si="187"/>
        <v/>
      </c>
      <c r="F619" s="71" t="e">
        <f t="shared" si="186"/>
        <v>#N/A</v>
      </c>
      <c r="G619" s="325"/>
      <c r="H619" s="325"/>
      <c r="I619" s="325"/>
      <c r="J619" s="325"/>
      <c r="K619" s="326"/>
      <c r="L619" s="1"/>
      <c r="M619" s="1"/>
      <c r="N619" s="120"/>
      <c r="O619" s="120"/>
      <c r="P619" s="120"/>
      <c r="Q619" s="308"/>
      <c r="R619" s="120"/>
      <c r="S619" s="120"/>
      <c r="T619" s="120"/>
      <c r="U619" s="120"/>
      <c r="V619" s="120"/>
      <c r="W619" s="120"/>
      <c r="X619" s="120"/>
      <c r="Y619" s="359"/>
      <c r="Z619" s="2">
        <f>MAX(Planif[[#This Row],[Janv planifié]:[Decembre planifié]])</f>
        <v>0</v>
      </c>
      <c r="AA619" s="364"/>
      <c r="AB619" s="189" t="e">
        <f t="shared" si="188"/>
        <v>#N/A</v>
      </c>
      <c r="AC619" s="1" t="str">
        <f t="shared" si="193"/>
        <v/>
      </c>
      <c r="AD619" s="45" t="e">
        <f t="shared" si="194"/>
        <v>#N/A</v>
      </c>
      <c r="AE619" s="1" t="e">
        <f t="shared" si="195"/>
        <v>#N/A</v>
      </c>
      <c r="AF619" s="1"/>
      <c r="AG619" s="8">
        <f t="shared" si="189"/>
        <v>0</v>
      </c>
      <c r="AH619" s="8">
        <f t="shared" si="190"/>
        <v>0</v>
      </c>
      <c r="AI619" s="358">
        <f t="shared" si="191"/>
        <v>4200</v>
      </c>
    </row>
    <row r="620" spans="1:35" x14ac:dyDescent="0.35">
      <c r="A620" s="356">
        <f t="shared" si="192"/>
        <v>618</v>
      </c>
      <c r="B620" s="325"/>
      <c r="C620" s="325"/>
      <c r="D620" s="325"/>
      <c r="E620" s="72" t="str">
        <f t="shared" si="187"/>
        <v/>
      </c>
      <c r="F620" s="71" t="e">
        <f t="shared" si="186"/>
        <v>#N/A</v>
      </c>
      <c r="G620" s="325"/>
      <c r="H620" s="325"/>
      <c r="I620" s="325"/>
      <c r="J620" s="325"/>
      <c r="K620" s="326"/>
      <c r="L620" s="1"/>
      <c r="M620" s="1"/>
      <c r="N620" s="120"/>
      <c r="O620" s="120"/>
      <c r="P620" s="120"/>
      <c r="Q620" s="308"/>
      <c r="R620" s="120"/>
      <c r="S620" s="120"/>
      <c r="T620" s="120"/>
      <c r="U620" s="120"/>
      <c r="V620" s="120"/>
      <c r="W620" s="120"/>
      <c r="X620" s="120"/>
      <c r="Y620" s="359"/>
      <c r="Z620" s="2">
        <f>MAX(Planif[[#This Row],[Janv planifié]:[Decembre planifié]])</f>
        <v>0</v>
      </c>
      <c r="AA620" s="364"/>
      <c r="AB620" s="189" t="e">
        <f t="shared" si="188"/>
        <v>#N/A</v>
      </c>
      <c r="AC620" s="1" t="str">
        <f t="shared" si="193"/>
        <v/>
      </c>
      <c r="AD620" s="45" t="e">
        <f t="shared" si="194"/>
        <v>#N/A</v>
      </c>
      <c r="AE620" s="1" t="e">
        <f t="shared" si="195"/>
        <v>#N/A</v>
      </c>
      <c r="AF620" s="1"/>
      <c r="AG620" s="8">
        <f t="shared" si="189"/>
        <v>0</v>
      </c>
      <c r="AH620" s="8">
        <f t="shared" si="190"/>
        <v>0</v>
      </c>
      <c r="AI620" s="358">
        <f t="shared" si="191"/>
        <v>4200</v>
      </c>
    </row>
    <row r="621" spans="1:35" x14ac:dyDescent="0.35">
      <c r="A621" s="356">
        <f t="shared" si="192"/>
        <v>619</v>
      </c>
      <c r="B621" s="325"/>
      <c r="C621" s="325"/>
      <c r="D621" s="325"/>
      <c r="E621" s="72" t="str">
        <f t="shared" si="187"/>
        <v/>
      </c>
      <c r="F621" s="71" t="e">
        <f t="shared" si="186"/>
        <v>#N/A</v>
      </c>
      <c r="G621" s="325"/>
      <c r="H621" s="325"/>
      <c r="I621" s="325"/>
      <c r="J621" s="325"/>
      <c r="K621" s="326"/>
      <c r="L621" s="1"/>
      <c r="M621" s="1"/>
      <c r="N621" s="120"/>
      <c r="O621" s="120"/>
      <c r="P621" s="120"/>
      <c r="Q621" s="308"/>
      <c r="R621" s="120"/>
      <c r="S621" s="120"/>
      <c r="T621" s="120"/>
      <c r="U621" s="120"/>
      <c r="V621" s="120"/>
      <c r="W621" s="120"/>
      <c r="X621" s="120"/>
      <c r="Y621" s="359"/>
      <c r="Z621" s="2">
        <f>MAX(Planif[[#This Row],[Janv planifié]:[Decembre planifié]])</f>
        <v>0</v>
      </c>
      <c r="AA621" s="364"/>
      <c r="AB621" s="189" t="e">
        <f t="shared" si="188"/>
        <v>#N/A</v>
      </c>
      <c r="AC621" s="1" t="str">
        <f t="shared" si="193"/>
        <v/>
      </c>
      <c r="AD621" s="45" t="e">
        <f t="shared" si="194"/>
        <v>#N/A</v>
      </c>
      <c r="AE621" s="1" t="e">
        <f t="shared" si="195"/>
        <v>#N/A</v>
      </c>
      <c r="AF621" s="1"/>
      <c r="AG621" s="8">
        <f t="shared" si="189"/>
        <v>0</v>
      </c>
      <c r="AH621" s="8">
        <f t="shared" si="190"/>
        <v>0</v>
      </c>
      <c r="AI621" s="358">
        <f t="shared" si="191"/>
        <v>4200</v>
      </c>
    </row>
    <row r="622" spans="1:35" x14ac:dyDescent="0.35">
      <c r="A622" s="356">
        <f t="shared" si="192"/>
        <v>620</v>
      </c>
      <c r="B622" s="325"/>
      <c r="C622" s="325"/>
      <c r="D622" s="325"/>
      <c r="E622" s="72" t="str">
        <f t="shared" si="187"/>
        <v/>
      </c>
      <c r="F622" s="71" t="e">
        <f t="shared" si="186"/>
        <v>#N/A</v>
      </c>
      <c r="G622" s="325"/>
      <c r="H622" s="325"/>
      <c r="I622" s="325"/>
      <c r="J622" s="325"/>
      <c r="K622" s="326"/>
      <c r="L622" s="1"/>
      <c r="M622" s="1"/>
      <c r="N622" s="120"/>
      <c r="O622" s="120"/>
      <c r="P622" s="120"/>
      <c r="Q622" s="308"/>
      <c r="R622" s="120"/>
      <c r="S622" s="120"/>
      <c r="T622" s="120"/>
      <c r="U622" s="120"/>
      <c r="V622" s="120"/>
      <c r="W622" s="120"/>
      <c r="X622" s="120"/>
      <c r="Y622" s="359"/>
      <c r="Z622" s="2">
        <f>MAX(Planif[[#This Row],[Janv planifié]:[Decembre planifié]])</f>
        <v>0</v>
      </c>
      <c r="AA622" s="364"/>
      <c r="AB622" s="189" t="e">
        <f t="shared" si="188"/>
        <v>#N/A</v>
      </c>
      <c r="AC622" s="1" t="str">
        <f t="shared" si="193"/>
        <v/>
      </c>
      <c r="AD622" s="45" t="e">
        <f t="shared" si="194"/>
        <v>#N/A</v>
      </c>
      <c r="AE622" s="1" t="e">
        <f t="shared" si="195"/>
        <v>#N/A</v>
      </c>
      <c r="AF622" s="1"/>
      <c r="AG622" s="8">
        <f t="shared" si="189"/>
        <v>0</v>
      </c>
      <c r="AH622" s="8">
        <f t="shared" si="190"/>
        <v>0</v>
      </c>
      <c r="AI622" s="358">
        <f t="shared" si="191"/>
        <v>4200</v>
      </c>
    </row>
    <row r="623" spans="1:35" x14ac:dyDescent="0.35">
      <c r="A623" s="356">
        <f t="shared" si="192"/>
        <v>621</v>
      </c>
      <c r="B623" s="325"/>
      <c r="C623" s="325"/>
      <c r="D623" s="325"/>
      <c r="E623" s="72" t="str">
        <f t="shared" si="187"/>
        <v/>
      </c>
      <c r="F623" s="71" t="e">
        <f t="shared" si="186"/>
        <v>#N/A</v>
      </c>
      <c r="G623" s="325"/>
      <c r="H623" s="325"/>
      <c r="I623" s="325"/>
      <c r="J623" s="325"/>
      <c r="K623" s="326"/>
      <c r="L623" s="1"/>
      <c r="M623" s="1"/>
      <c r="N623" s="120"/>
      <c r="O623" s="120"/>
      <c r="P623" s="120"/>
      <c r="Q623" s="308"/>
      <c r="R623" s="120"/>
      <c r="S623" s="120"/>
      <c r="T623" s="120"/>
      <c r="U623" s="120"/>
      <c r="V623" s="120"/>
      <c r="W623" s="120"/>
      <c r="X623" s="120"/>
      <c r="Y623" s="359"/>
      <c r="Z623" s="2">
        <f>MAX(Planif[[#This Row],[Janv planifié]:[Decembre planifié]])</f>
        <v>0</v>
      </c>
      <c r="AA623" s="364"/>
      <c r="AB623" s="189" t="e">
        <f t="shared" si="188"/>
        <v>#N/A</v>
      </c>
      <c r="AC623" s="1" t="str">
        <f t="shared" si="193"/>
        <v/>
      </c>
      <c r="AD623" s="45" t="e">
        <f t="shared" si="194"/>
        <v>#N/A</v>
      </c>
      <c r="AE623" s="1" t="e">
        <f t="shared" si="195"/>
        <v>#N/A</v>
      </c>
      <c r="AF623" s="1"/>
      <c r="AG623" s="8">
        <f t="shared" si="189"/>
        <v>0</v>
      </c>
      <c r="AH623" s="8">
        <f t="shared" si="190"/>
        <v>0</v>
      </c>
      <c r="AI623" s="358">
        <f t="shared" si="191"/>
        <v>4200</v>
      </c>
    </row>
    <row r="624" spans="1:35" x14ac:dyDescent="0.35">
      <c r="A624" s="356">
        <f t="shared" si="192"/>
        <v>622</v>
      </c>
      <c r="B624" s="325"/>
      <c r="C624" s="325"/>
      <c r="D624" s="325"/>
      <c r="E624" s="72" t="str">
        <f t="shared" si="187"/>
        <v/>
      </c>
      <c r="F624" s="71" t="e">
        <f t="shared" si="186"/>
        <v>#N/A</v>
      </c>
      <c r="G624" s="325"/>
      <c r="H624" s="325"/>
      <c r="I624" s="325"/>
      <c r="J624" s="325"/>
      <c r="K624" s="326"/>
      <c r="L624" s="1"/>
      <c r="M624" s="1"/>
      <c r="N624" s="120"/>
      <c r="O624" s="120"/>
      <c r="P624" s="120"/>
      <c r="Q624" s="308"/>
      <c r="R624" s="120"/>
      <c r="S624" s="120"/>
      <c r="T624" s="120"/>
      <c r="U624" s="120"/>
      <c r="V624" s="120"/>
      <c r="W624" s="120"/>
      <c r="X624" s="120"/>
      <c r="Y624" s="359"/>
      <c r="Z624" s="2">
        <f>MAX(Planif[[#This Row],[Janv planifié]:[Decembre planifié]])</f>
        <v>0</v>
      </c>
      <c r="AA624" s="364"/>
      <c r="AB624" s="189" t="e">
        <f t="shared" si="188"/>
        <v>#N/A</v>
      </c>
      <c r="AC624" s="1" t="str">
        <f t="shared" si="193"/>
        <v/>
      </c>
      <c r="AD624" s="45" t="e">
        <f t="shared" si="194"/>
        <v>#N/A</v>
      </c>
      <c r="AE624" s="1" t="e">
        <f t="shared" si="195"/>
        <v>#N/A</v>
      </c>
      <c r="AF624" s="1"/>
      <c r="AG624" s="8">
        <f t="shared" si="189"/>
        <v>0</v>
      </c>
      <c r="AH624" s="8">
        <f t="shared" si="190"/>
        <v>0</v>
      </c>
      <c r="AI624" s="358">
        <f t="shared" si="191"/>
        <v>4200</v>
      </c>
    </row>
    <row r="625" spans="1:35" x14ac:dyDescent="0.35">
      <c r="A625" s="356">
        <f t="shared" si="192"/>
        <v>623</v>
      </c>
      <c r="B625" s="325"/>
      <c r="C625" s="325"/>
      <c r="D625" s="325"/>
      <c r="E625" s="72" t="str">
        <f t="shared" si="187"/>
        <v/>
      </c>
      <c r="F625" s="71" t="e">
        <f t="shared" si="186"/>
        <v>#N/A</v>
      </c>
      <c r="G625" s="325"/>
      <c r="H625" s="325"/>
      <c r="I625" s="325"/>
      <c r="J625" s="325"/>
      <c r="K625" s="326"/>
      <c r="L625" s="1"/>
      <c r="M625" s="1"/>
      <c r="N625" s="120"/>
      <c r="O625" s="120"/>
      <c r="P625" s="120"/>
      <c r="Q625" s="308"/>
      <c r="R625" s="120"/>
      <c r="S625" s="120"/>
      <c r="T625" s="120"/>
      <c r="U625" s="120"/>
      <c r="V625" s="120"/>
      <c r="W625" s="120"/>
      <c r="X625" s="120"/>
      <c r="Y625" s="359"/>
      <c r="Z625" s="2">
        <f>MAX(Planif[[#This Row],[Janv planifié]:[Decembre planifié]])</f>
        <v>0</v>
      </c>
      <c r="AA625" s="364"/>
      <c r="AB625" s="189" t="e">
        <f t="shared" si="188"/>
        <v>#N/A</v>
      </c>
      <c r="AC625" s="1" t="str">
        <f t="shared" si="193"/>
        <v/>
      </c>
      <c r="AD625" s="45" t="e">
        <f t="shared" si="194"/>
        <v>#N/A</v>
      </c>
      <c r="AE625" s="1" t="e">
        <f t="shared" si="195"/>
        <v>#N/A</v>
      </c>
      <c r="AF625" s="1"/>
      <c r="AG625" s="8">
        <f t="shared" si="189"/>
        <v>0</v>
      </c>
      <c r="AH625" s="8">
        <f t="shared" si="190"/>
        <v>0</v>
      </c>
      <c r="AI625" s="358">
        <f t="shared" si="191"/>
        <v>4200</v>
      </c>
    </row>
    <row r="626" spans="1:35" x14ac:dyDescent="0.35">
      <c r="A626" s="356">
        <f t="shared" si="192"/>
        <v>624</v>
      </c>
      <c r="B626" s="325"/>
      <c r="C626" s="325"/>
      <c r="D626" s="325"/>
      <c r="E626" s="72" t="str">
        <f t="shared" si="187"/>
        <v/>
      </c>
      <c r="F626" s="71" t="e">
        <f t="shared" si="186"/>
        <v>#N/A</v>
      </c>
      <c r="G626" s="325"/>
      <c r="H626" s="325"/>
      <c r="I626" s="325"/>
      <c r="J626" s="325"/>
      <c r="K626" s="326"/>
      <c r="L626" s="1"/>
      <c r="M626" s="1"/>
      <c r="N626" s="120"/>
      <c r="O626" s="120"/>
      <c r="P626" s="120"/>
      <c r="Q626" s="308"/>
      <c r="R626" s="120"/>
      <c r="S626" s="120"/>
      <c r="T626" s="120"/>
      <c r="U626" s="120"/>
      <c r="V626" s="120"/>
      <c r="W626" s="120"/>
      <c r="X626" s="120"/>
      <c r="Y626" s="359"/>
      <c r="Z626" s="2">
        <f>MAX(Planif[[#This Row],[Janv planifié]:[Decembre planifié]])</f>
        <v>0</v>
      </c>
      <c r="AA626" s="364"/>
      <c r="AB626" s="189" t="e">
        <f t="shared" si="188"/>
        <v>#N/A</v>
      </c>
      <c r="AC626" s="1" t="str">
        <f t="shared" si="193"/>
        <v/>
      </c>
      <c r="AD626" s="45" t="e">
        <f t="shared" si="194"/>
        <v>#N/A</v>
      </c>
      <c r="AE626" s="1" t="e">
        <f t="shared" si="195"/>
        <v>#N/A</v>
      </c>
      <c r="AF626" s="1"/>
      <c r="AG626" s="8">
        <f t="shared" si="189"/>
        <v>0</v>
      </c>
      <c r="AH626" s="8">
        <f t="shared" si="190"/>
        <v>0</v>
      </c>
      <c r="AI626" s="358">
        <f t="shared" si="191"/>
        <v>4200</v>
      </c>
    </row>
    <row r="627" spans="1:35" x14ac:dyDescent="0.35">
      <c r="A627" s="356">
        <f t="shared" si="192"/>
        <v>625</v>
      </c>
      <c r="B627" s="325"/>
      <c r="C627" s="325"/>
      <c r="D627" s="325"/>
      <c r="E627" s="72" t="str">
        <f t="shared" si="187"/>
        <v/>
      </c>
      <c r="F627" s="71" t="e">
        <f t="shared" si="186"/>
        <v>#N/A</v>
      </c>
      <c r="G627" s="325"/>
      <c r="H627" s="325"/>
      <c r="I627" s="325"/>
      <c r="J627" s="325"/>
      <c r="K627" s="326"/>
      <c r="L627" s="1"/>
      <c r="M627" s="1"/>
      <c r="N627" s="120"/>
      <c r="O627" s="120"/>
      <c r="P627" s="120"/>
      <c r="Q627" s="308"/>
      <c r="R627" s="120"/>
      <c r="S627" s="120"/>
      <c r="T627" s="120"/>
      <c r="U627" s="120"/>
      <c r="V627" s="120"/>
      <c r="W627" s="120"/>
      <c r="X627" s="120"/>
      <c r="Y627" s="359"/>
      <c r="Z627" s="2">
        <f>MAX(Planif[[#This Row],[Janv planifié]:[Decembre planifié]])</f>
        <v>0</v>
      </c>
      <c r="AA627" s="364"/>
      <c r="AB627" s="189" t="e">
        <f t="shared" si="188"/>
        <v>#N/A</v>
      </c>
      <c r="AC627" s="1" t="str">
        <f t="shared" si="193"/>
        <v/>
      </c>
      <c r="AD627" s="45" t="e">
        <f t="shared" si="194"/>
        <v>#N/A</v>
      </c>
      <c r="AE627" s="1" t="e">
        <f t="shared" si="195"/>
        <v>#N/A</v>
      </c>
      <c r="AF627" s="1"/>
      <c r="AG627" s="8">
        <f t="shared" si="189"/>
        <v>0</v>
      </c>
      <c r="AH627" s="8">
        <f t="shared" si="190"/>
        <v>0</v>
      </c>
      <c r="AI627" s="358">
        <f t="shared" si="191"/>
        <v>4200</v>
      </c>
    </row>
    <row r="628" spans="1:35" x14ac:dyDescent="0.35">
      <c r="A628" s="356">
        <f t="shared" si="192"/>
        <v>626</v>
      </c>
      <c r="B628" s="325"/>
      <c r="C628" s="325"/>
      <c r="D628" s="325"/>
      <c r="E628" s="72" t="str">
        <f t="shared" si="187"/>
        <v/>
      </c>
      <c r="F628" s="71" t="e">
        <f t="shared" si="186"/>
        <v>#N/A</v>
      </c>
      <c r="G628" s="325"/>
      <c r="H628" s="325"/>
      <c r="I628" s="325"/>
      <c r="J628" s="325"/>
      <c r="K628" s="326"/>
      <c r="L628" s="1"/>
      <c r="M628" s="1"/>
      <c r="N628" s="120"/>
      <c r="O628" s="120"/>
      <c r="P628" s="120"/>
      <c r="Q628" s="308"/>
      <c r="R628" s="120"/>
      <c r="S628" s="120"/>
      <c r="T628" s="120"/>
      <c r="U628" s="120"/>
      <c r="V628" s="120"/>
      <c r="W628" s="120"/>
      <c r="X628" s="120"/>
      <c r="Y628" s="359"/>
      <c r="Z628" s="2">
        <f>MAX(Planif[[#This Row],[Janv planifié]:[Decembre planifié]])</f>
        <v>0</v>
      </c>
      <c r="AA628" s="364"/>
      <c r="AB628" s="189" t="e">
        <f t="shared" si="188"/>
        <v>#N/A</v>
      </c>
      <c r="AC628" s="1" t="str">
        <f t="shared" si="193"/>
        <v/>
      </c>
      <c r="AD628" s="45" t="e">
        <f t="shared" si="194"/>
        <v>#N/A</v>
      </c>
      <c r="AE628" s="1" t="e">
        <f t="shared" si="195"/>
        <v>#N/A</v>
      </c>
      <c r="AF628" s="1"/>
      <c r="AG628" s="8">
        <f t="shared" si="189"/>
        <v>0</v>
      </c>
      <c r="AH628" s="8">
        <f t="shared" si="190"/>
        <v>0</v>
      </c>
      <c r="AI628" s="358">
        <f t="shared" si="191"/>
        <v>4200</v>
      </c>
    </row>
    <row r="629" spans="1:35" x14ac:dyDescent="0.35">
      <c r="A629" s="356">
        <f t="shared" si="192"/>
        <v>627</v>
      </c>
      <c r="B629" s="325"/>
      <c r="C629" s="325"/>
      <c r="D629" s="325"/>
      <c r="E629" s="72" t="str">
        <f t="shared" si="187"/>
        <v/>
      </c>
      <c r="F629" s="71" t="e">
        <f t="shared" si="186"/>
        <v>#N/A</v>
      </c>
      <c r="G629" s="325"/>
      <c r="H629" s="325"/>
      <c r="I629" s="325"/>
      <c r="J629" s="325"/>
      <c r="K629" s="326"/>
      <c r="L629" s="1"/>
      <c r="M629" s="1"/>
      <c r="N629" s="120"/>
      <c r="O629" s="120"/>
      <c r="P629" s="120"/>
      <c r="Q629" s="308"/>
      <c r="R629" s="120"/>
      <c r="S629" s="120"/>
      <c r="T629" s="120"/>
      <c r="U629" s="120"/>
      <c r="V629" s="120"/>
      <c r="W629" s="120"/>
      <c r="X629" s="120"/>
      <c r="Y629" s="359"/>
      <c r="Z629" s="2">
        <f>MAX(Planif[[#This Row],[Janv planifié]:[Decembre planifié]])</f>
        <v>0</v>
      </c>
      <c r="AA629" s="364"/>
      <c r="AB629" s="189" t="e">
        <f t="shared" si="188"/>
        <v>#N/A</v>
      </c>
      <c r="AC629" s="1" t="str">
        <f t="shared" si="193"/>
        <v/>
      </c>
      <c r="AD629" s="45" t="e">
        <f t="shared" si="194"/>
        <v>#N/A</v>
      </c>
      <c r="AE629" s="1" t="e">
        <f t="shared" si="195"/>
        <v>#N/A</v>
      </c>
      <c r="AF629" s="1"/>
      <c r="AG629" s="8">
        <f t="shared" si="189"/>
        <v>0</v>
      </c>
      <c r="AH629" s="8">
        <f t="shared" si="190"/>
        <v>0</v>
      </c>
      <c r="AI629" s="358">
        <f t="shared" si="191"/>
        <v>4200</v>
      </c>
    </row>
    <row r="630" spans="1:35" x14ac:dyDescent="0.35">
      <c r="A630" s="356">
        <f t="shared" si="192"/>
        <v>628</v>
      </c>
      <c r="B630" s="325"/>
      <c r="C630" s="325"/>
      <c r="D630" s="325"/>
      <c r="E630" s="72" t="str">
        <f t="shared" si="187"/>
        <v/>
      </c>
      <c r="F630" s="71" t="e">
        <f t="shared" si="186"/>
        <v>#N/A</v>
      </c>
      <c r="G630" s="325"/>
      <c r="H630" s="325"/>
      <c r="I630" s="325"/>
      <c r="J630" s="325"/>
      <c r="K630" s="326"/>
      <c r="L630" s="1"/>
      <c r="M630" s="1"/>
      <c r="N630" s="120"/>
      <c r="O630" s="120"/>
      <c r="P630" s="120"/>
      <c r="Q630" s="308"/>
      <c r="R630" s="120"/>
      <c r="S630" s="120"/>
      <c r="T630" s="120"/>
      <c r="U630" s="120"/>
      <c r="V630" s="120"/>
      <c r="W630" s="120"/>
      <c r="X630" s="120"/>
      <c r="Y630" s="359"/>
      <c r="Z630" s="2">
        <f>MAX(Planif[[#This Row],[Janv planifié]:[Decembre planifié]])</f>
        <v>0</v>
      </c>
      <c r="AA630" s="364"/>
      <c r="AB630" s="189" t="e">
        <f t="shared" si="188"/>
        <v>#N/A</v>
      </c>
      <c r="AC630" s="1" t="str">
        <f t="shared" si="193"/>
        <v/>
      </c>
      <c r="AD630" s="45" t="e">
        <f t="shared" si="194"/>
        <v>#N/A</v>
      </c>
      <c r="AE630" s="1" t="e">
        <f t="shared" si="195"/>
        <v>#N/A</v>
      </c>
      <c r="AF630" s="1"/>
      <c r="AG630" s="8">
        <f t="shared" si="189"/>
        <v>0</v>
      </c>
      <c r="AH630" s="8">
        <f t="shared" si="190"/>
        <v>0</v>
      </c>
      <c r="AI630" s="358">
        <f t="shared" si="191"/>
        <v>4200</v>
      </c>
    </row>
    <row r="631" spans="1:35" x14ac:dyDescent="0.35">
      <c r="A631" s="356">
        <f t="shared" si="192"/>
        <v>629</v>
      </c>
      <c r="B631" s="325"/>
      <c r="C631" s="325"/>
      <c r="D631" s="325"/>
      <c r="E631" s="72" t="str">
        <f t="shared" si="187"/>
        <v/>
      </c>
      <c r="F631" s="71" t="e">
        <f t="shared" si="186"/>
        <v>#N/A</v>
      </c>
      <c r="G631" s="325"/>
      <c r="H631" s="325"/>
      <c r="I631" s="325"/>
      <c r="J631" s="325"/>
      <c r="K631" s="326"/>
      <c r="L631" s="1"/>
      <c r="M631" s="1"/>
      <c r="N631" s="120"/>
      <c r="O631" s="120"/>
      <c r="P631" s="120"/>
      <c r="Q631" s="308"/>
      <c r="R631" s="120"/>
      <c r="S631" s="120"/>
      <c r="T631" s="120"/>
      <c r="U631" s="120"/>
      <c r="V631" s="120"/>
      <c r="W631" s="120"/>
      <c r="X631" s="120"/>
      <c r="Y631" s="359"/>
      <c r="Z631" s="2">
        <f>MAX(Planif[[#This Row],[Janv planifié]:[Decembre planifié]])</f>
        <v>0</v>
      </c>
      <c r="AA631" s="364"/>
      <c r="AB631" s="189" t="e">
        <f t="shared" si="188"/>
        <v>#N/A</v>
      </c>
      <c r="AC631" s="1" t="str">
        <f t="shared" si="193"/>
        <v/>
      </c>
      <c r="AD631" s="45" t="e">
        <f t="shared" si="194"/>
        <v>#N/A</v>
      </c>
      <c r="AE631" s="1" t="e">
        <f t="shared" si="195"/>
        <v>#N/A</v>
      </c>
      <c r="AF631" s="1"/>
      <c r="AG631" s="8">
        <f t="shared" si="189"/>
        <v>0</v>
      </c>
      <c r="AH631" s="8">
        <f t="shared" si="190"/>
        <v>0</v>
      </c>
      <c r="AI631" s="358">
        <f t="shared" si="191"/>
        <v>4200</v>
      </c>
    </row>
    <row r="632" spans="1:35" x14ac:dyDescent="0.35">
      <c r="A632" s="356">
        <f t="shared" si="192"/>
        <v>630</v>
      </c>
      <c r="B632" s="325"/>
      <c r="C632" s="325"/>
      <c r="D632" s="325"/>
      <c r="E632" s="72" t="str">
        <f t="shared" si="187"/>
        <v/>
      </c>
      <c r="F632" s="71" t="e">
        <f t="shared" si="186"/>
        <v>#N/A</v>
      </c>
      <c r="G632" s="325"/>
      <c r="H632" s="325"/>
      <c r="I632" s="325"/>
      <c r="J632" s="325"/>
      <c r="K632" s="326"/>
      <c r="L632" s="1"/>
      <c r="M632" s="1"/>
      <c r="N632" s="120"/>
      <c r="O632" s="120"/>
      <c r="P632" s="120"/>
      <c r="Q632" s="308"/>
      <c r="R632" s="120"/>
      <c r="S632" s="120"/>
      <c r="T632" s="120"/>
      <c r="U632" s="120"/>
      <c r="V632" s="120"/>
      <c r="W632" s="120"/>
      <c r="X632" s="120"/>
      <c r="Y632" s="359"/>
      <c r="Z632" s="2">
        <f>MAX(Planif[[#This Row],[Janv planifié]:[Decembre planifié]])</f>
        <v>0</v>
      </c>
      <c r="AA632" s="364"/>
      <c r="AB632" s="189" t="e">
        <f t="shared" si="188"/>
        <v>#N/A</v>
      </c>
      <c r="AC632" s="1" t="str">
        <f t="shared" si="193"/>
        <v/>
      </c>
      <c r="AD632" s="45" t="e">
        <f t="shared" si="194"/>
        <v>#N/A</v>
      </c>
      <c r="AE632" s="1" t="e">
        <f t="shared" si="195"/>
        <v>#N/A</v>
      </c>
      <c r="AF632" s="1"/>
      <c r="AG632" s="8">
        <f t="shared" si="189"/>
        <v>0</v>
      </c>
      <c r="AH632" s="8">
        <f t="shared" si="190"/>
        <v>0</v>
      </c>
      <c r="AI632" s="358">
        <f t="shared" si="191"/>
        <v>4200</v>
      </c>
    </row>
    <row r="633" spans="1:35" x14ac:dyDescent="0.35">
      <c r="A633" s="356">
        <f t="shared" si="192"/>
        <v>631</v>
      </c>
      <c r="B633" s="325"/>
      <c r="C633" s="325"/>
      <c r="D633" s="325"/>
      <c r="E633" s="72" t="str">
        <f t="shared" si="187"/>
        <v/>
      </c>
      <c r="F633" s="71" t="e">
        <f t="shared" si="186"/>
        <v>#N/A</v>
      </c>
      <c r="G633" s="325"/>
      <c r="H633" s="325"/>
      <c r="I633" s="325"/>
      <c r="J633" s="325"/>
      <c r="K633" s="326"/>
      <c r="L633" s="1"/>
      <c r="M633" s="1"/>
      <c r="N633" s="120"/>
      <c r="O633" s="120"/>
      <c r="P633" s="120"/>
      <c r="Q633" s="308"/>
      <c r="R633" s="120"/>
      <c r="S633" s="120"/>
      <c r="T633" s="120"/>
      <c r="U633" s="120"/>
      <c r="V633" s="120"/>
      <c r="W633" s="120"/>
      <c r="X633" s="120"/>
      <c r="Y633" s="359"/>
      <c r="Z633" s="2">
        <f>MAX(Planif[[#This Row],[Janv planifié]:[Decembre planifié]])</f>
        <v>0</v>
      </c>
      <c r="AA633" s="364"/>
      <c r="AB633" s="189" t="e">
        <f t="shared" si="188"/>
        <v>#N/A</v>
      </c>
      <c r="AC633" s="1" t="str">
        <f t="shared" si="193"/>
        <v/>
      </c>
      <c r="AD633" s="45" t="e">
        <f t="shared" si="194"/>
        <v>#N/A</v>
      </c>
      <c r="AE633" s="1" t="e">
        <f t="shared" si="195"/>
        <v>#N/A</v>
      </c>
      <c r="AF633" s="1"/>
      <c r="AG633" s="8">
        <f t="shared" si="189"/>
        <v>0</v>
      </c>
      <c r="AH633" s="8">
        <f t="shared" si="190"/>
        <v>0</v>
      </c>
      <c r="AI633" s="358">
        <f t="shared" si="191"/>
        <v>4200</v>
      </c>
    </row>
    <row r="634" spans="1:35" x14ac:dyDescent="0.35">
      <c r="A634" s="356">
        <f t="shared" si="192"/>
        <v>632</v>
      </c>
      <c r="B634" s="325"/>
      <c r="C634" s="325"/>
      <c r="D634" s="325"/>
      <c r="E634" s="72" t="str">
        <f t="shared" si="187"/>
        <v/>
      </c>
      <c r="F634" s="71" t="e">
        <f t="shared" si="186"/>
        <v>#N/A</v>
      </c>
      <c r="G634" s="325"/>
      <c r="H634" s="325"/>
      <c r="I634" s="325"/>
      <c r="J634" s="325"/>
      <c r="K634" s="326"/>
      <c r="L634" s="1"/>
      <c r="M634" s="1"/>
      <c r="N634" s="120"/>
      <c r="O634" s="120"/>
      <c r="P634" s="120"/>
      <c r="Q634" s="308"/>
      <c r="R634" s="120"/>
      <c r="S634" s="120"/>
      <c r="T634" s="120"/>
      <c r="U634" s="120"/>
      <c r="V634" s="120"/>
      <c r="W634" s="120"/>
      <c r="X634" s="120"/>
      <c r="Y634" s="359"/>
      <c r="Z634" s="2">
        <f>MAX(Planif[[#This Row],[Janv planifié]:[Decembre planifié]])</f>
        <v>0</v>
      </c>
      <c r="AA634" s="364"/>
      <c r="AB634" s="189" t="e">
        <f t="shared" si="188"/>
        <v>#N/A</v>
      </c>
      <c r="AC634" s="1" t="str">
        <f t="shared" si="193"/>
        <v/>
      </c>
      <c r="AD634" s="45" t="e">
        <f t="shared" si="194"/>
        <v>#N/A</v>
      </c>
      <c r="AE634" s="1" t="e">
        <f t="shared" si="195"/>
        <v>#N/A</v>
      </c>
      <c r="AF634" s="1"/>
      <c r="AG634" s="8">
        <f t="shared" si="189"/>
        <v>0</v>
      </c>
      <c r="AH634" s="8">
        <f t="shared" si="190"/>
        <v>0</v>
      </c>
      <c r="AI634" s="358">
        <f t="shared" si="191"/>
        <v>4200</v>
      </c>
    </row>
    <row r="635" spans="1:35" x14ac:dyDescent="0.35">
      <c r="A635" s="356">
        <f t="shared" si="192"/>
        <v>633</v>
      </c>
      <c r="B635" s="325"/>
      <c r="C635" s="325"/>
      <c r="D635" s="325"/>
      <c r="E635" s="72" t="str">
        <f t="shared" si="187"/>
        <v/>
      </c>
      <c r="F635" s="71" t="e">
        <f t="shared" si="186"/>
        <v>#N/A</v>
      </c>
      <c r="G635" s="325"/>
      <c r="H635" s="325"/>
      <c r="I635" s="325"/>
      <c r="J635" s="325"/>
      <c r="K635" s="326"/>
      <c r="L635" s="1"/>
      <c r="M635" s="1"/>
      <c r="N635" s="120"/>
      <c r="O635" s="120"/>
      <c r="P635" s="120"/>
      <c r="Q635" s="308"/>
      <c r="R635" s="120"/>
      <c r="S635" s="120"/>
      <c r="T635" s="120"/>
      <c r="U635" s="120"/>
      <c r="V635" s="120"/>
      <c r="W635" s="120"/>
      <c r="X635" s="120"/>
      <c r="Y635" s="359"/>
      <c r="Z635" s="2">
        <f>MAX(Planif[[#This Row],[Janv planifié]:[Decembre planifié]])</f>
        <v>0</v>
      </c>
      <c r="AA635" s="364"/>
      <c r="AB635" s="189" t="e">
        <f t="shared" si="188"/>
        <v>#N/A</v>
      </c>
      <c r="AC635" s="1" t="str">
        <f t="shared" si="193"/>
        <v/>
      </c>
      <c r="AD635" s="45" t="e">
        <f t="shared" si="194"/>
        <v>#N/A</v>
      </c>
      <c r="AE635" s="1" t="e">
        <f t="shared" si="195"/>
        <v>#N/A</v>
      </c>
      <c r="AF635" s="1"/>
      <c r="AG635" s="8">
        <f t="shared" si="189"/>
        <v>0</v>
      </c>
      <c r="AH635" s="8">
        <f t="shared" si="190"/>
        <v>0</v>
      </c>
      <c r="AI635" s="358">
        <f t="shared" si="191"/>
        <v>4200</v>
      </c>
    </row>
    <row r="636" spans="1:35" x14ac:dyDescent="0.35">
      <c r="A636" s="356">
        <f t="shared" si="192"/>
        <v>634</v>
      </c>
      <c r="B636" s="325"/>
      <c r="C636" s="325"/>
      <c r="D636" s="325"/>
      <c r="E636" s="72" t="str">
        <f t="shared" si="187"/>
        <v/>
      </c>
      <c r="F636" s="71" t="e">
        <f t="shared" si="186"/>
        <v>#N/A</v>
      </c>
      <c r="G636" s="325"/>
      <c r="H636" s="325"/>
      <c r="I636" s="325"/>
      <c r="J636" s="325"/>
      <c r="K636" s="326"/>
      <c r="L636" s="1"/>
      <c r="M636" s="1"/>
      <c r="N636" s="120"/>
      <c r="O636" s="120"/>
      <c r="P636" s="120"/>
      <c r="Q636" s="308"/>
      <c r="R636" s="120"/>
      <c r="S636" s="120"/>
      <c r="T636" s="120"/>
      <c r="U636" s="120"/>
      <c r="V636" s="120"/>
      <c r="W636" s="120"/>
      <c r="X636" s="120"/>
      <c r="Y636" s="359"/>
      <c r="Z636" s="2">
        <f>MAX(Planif[[#This Row],[Janv planifié]:[Decembre planifié]])</f>
        <v>0</v>
      </c>
      <c r="AA636" s="364"/>
      <c r="AB636" s="189" t="e">
        <f t="shared" si="188"/>
        <v>#N/A</v>
      </c>
      <c r="AC636" s="1" t="str">
        <f t="shared" si="193"/>
        <v/>
      </c>
      <c r="AD636" s="45" t="e">
        <f t="shared" si="194"/>
        <v>#N/A</v>
      </c>
      <c r="AE636" s="1" t="e">
        <f t="shared" si="195"/>
        <v>#N/A</v>
      </c>
      <c r="AF636" s="1"/>
      <c r="AG636" s="8">
        <f t="shared" si="189"/>
        <v>0</v>
      </c>
      <c r="AH636" s="8">
        <f t="shared" si="190"/>
        <v>0</v>
      </c>
      <c r="AI636" s="358">
        <f t="shared" si="191"/>
        <v>4200</v>
      </c>
    </row>
    <row r="637" spans="1:35" x14ac:dyDescent="0.35">
      <c r="A637" s="356">
        <f t="shared" si="192"/>
        <v>635</v>
      </c>
      <c r="B637" s="325"/>
      <c r="C637" s="325"/>
      <c r="D637" s="325"/>
      <c r="E637" s="72" t="str">
        <f t="shared" si="187"/>
        <v/>
      </c>
      <c r="F637" s="71" t="e">
        <f t="shared" si="186"/>
        <v>#N/A</v>
      </c>
      <c r="G637" s="325"/>
      <c r="H637" s="325"/>
      <c r="I637" s="325"/>
      <c r="J637" s="325"/>
      <c r="K637" s="326"/>
      <c r="L637" s="1"/>
      <c r="M637" s="1"/>
      <c r="N637" s="120"/>
      <c r="O637" s="120"/>
      <c r="P637" s="120"/>
      <c r="Q637" s="308"/>
      <c r="R637" s="120"/>
      <c r="S637" s="120"/>
      <c r="T637" s="120"/>
      <c r="U637" s="120"/>
      <c r="V637" s="120"/>
      <c r="W637" s="120"/>
      <c r="X637" s="120"/>
      <c r="Y637" s="359"/>
      <c r="Z637" s="2">
        <f>MAX(Planif[[#This Row],[Janv planifié]:[Decembre planifié]])</f>
        <v>0</v>
      </c>
      <c r="AA637" s="364"/>
      <c r="AB637" s="189" t="e">
        <f t="shared" si="188"/>
        <v>#N/A</v>
      </c>
      <c r="AC637" s="1" t="str">
        <f t="shared" si="193"/>
        <v/>
      </c>
      <c r="AD637" s="45" t="e">
        <f t="shared" si="194"/>
        <v>#N/A</v>
      </c>
      <c r="AE637" s="1" t="e">
        <f t="shared" si="195"/>
        <v>#N/A</v>
      </c>
      <c r="AF637" s="1"/>
      <c r="AG637" s="8">
        <f t="shared" si="189"/>
        <v>0</v>
      </c>
      <c r="AH637" s="8">
        <f t="shared" si="190"/>
        <v>0</v>
      </c>
      <c r="AI637" s="358">
        <f t="shared" si="191"/>
        <v>4200</v>
      </c>
    </row>
    <row r="638" spans="1:35" x14ac:dyDescent="0.35">
      <c r="A638" s="356">
        <f t="shared" si="192"/>
        <v>636</v>
      </c>
      <c r="B638" s="325"/>
      <c r="C638" s="325"/>
      <c r="D638" s="325"/>
      <c r="E638" s="72" t="str">
        <f t="shared" si="187"/>
        <v/>
      </c>
      <c r="F638" s="71" t="e">
        <f t="shared" si="186"/>
        <v>#N/A</v>
      </c>
      <c r="G638" s="325"/>
      <c r="H638" s="325"/>
      <c r="I638" s="325"/>
      <c r="J638" s="325"/>
      <c r="K638" s="326"/>
      <c r="L638" s="1"/>
      <c r="M638" s="1"/>
      <c r="N638" s="120"/>
      <c r="O638" s="120"/>
      <c r="P638" s="120"/>
      <c r="Q638" s="308"/>
      <c r="R638" s="120"/>
      <c r="S638" s="120"/>
      <c r="T638" s="120"/>
      <c r="U638" s="120"/>
      <c r="V638" s="120"/>
      <c r="W638" s="120"/>
      <c r="X638" s="120"/>
      <c r="Y638" s="359"/>
      <c r="Z638" s="2">
        <f>MAX(Planif[[#This Row],[Janv planifié]:[Decembre planifié]])</f>
        <v>0</v>
      </c>
      <c r="AA638" s="364"/>
      <c r="AB638" s="189" t="e">
        <f t="shared" si="188"/>
        <v>#N/A</v>
      </c>
      <c r="AC638" s="1" t="str">
        <f t="shared" si="193"/>
        <v/>
      </c>
      <c r="AD638" s="45" t="e">
        <f t="shared" si="194"/>
        <v>#N/A</v>
      </c>
      <c r="AE638" s="1" t="e">
        <f t="shared" si="195"/>
        <v>#N/A</v>
      </c>
      <c r="AF638" s="1"/>
      <c r="AG638" s="8">
        <f t="shared" si="189"/>
        <v>0</v>
      </c>
      <c r="AH638" s="8">
        <f t="shared" si="190"/>
        <v>0</v>
      </c>
      <c r="AI638" s="358">
        <f t="shared" si="191"/>
        <v>4200</v>
      </c>
    </row>
    <row r="639" spans="1:35" x14ac:dyDescent="0.35">
      <c r="A639" s="356">
        <f t="shared" si="192"/>
        <v>637</v>
      </c>
      <c r="B639" s="325"/>
      <c r="C639" s="325"/>
      <c r="D639" s="325"/>
      <c r="E639" s="72" t="str">
        <f t="shared" si="187"/>
        <v/>
      </c>
      <c r="F639" s="71" t="e">
        <f t="shared" ref="F639:F702" si="196">VLOOKUP(AD639,pop,7,FALSE)</f>
        <v>#N/A</v>
      </c>
      <c r="G639" s="325"/>
      <c r="H639" s="325"/>
      <c r="I639" s="325"/>
      <c r="J639" s="325"/>
      <c r="K639" s="326"/>
      <c r="L639" s="1"/>
      <c r="M639" s="1"/>
      <c r="N639" s="120"/>
      <c r="O639" s="120"/>
      <c r="P639" s="120"/>
      <c r="Q639" s="308"/>
      <c r="R639" s="120"/>
      <c r="S639" s="120"/>
      <c r="T639" s="120"/>
      <c r="U639" s="120"/>
      <c r="V639" s="120"/>
      <c r="W639" s="120"/>
      <c r="X639" s="120"/>
      <c r="Y639" s="359"/>
      <c r="Z639" s="2">
        <f>MAX(Planif[[#This Row],[Janv planifié]:[Decembre planifié]])</f>
        <v>0</v>
      </c>
      <c r="AA639" s="364"/>
      <c r="AB639" s="189" t="e">
        <f t="shared" si="188"/>
        <v>#N/A</v>
      </c>
      <c r="AC639" s="1" t="str">
        <f t="shared" si="193"/>
        <v/>
      </c>
      <c r="AD639" s="45" t="e">
        <f t="shared" si="194"/>
        <v>#N/A</v>
      </c>
      <c r="AE639" s="1" t="e">
        <f t="shared" si="195"/>
        <v>#N/A</v>
      </c>
      <c r="AF639" s="1"/>
      <c r="AG639" s="8">
        <f t="shared" si="189"/>
        <v>0</v>
      </c>
      <c r="AH639" s="8">
        <f t="shared" si="190"/>
        <v>0</v>
      </c>
      <c r="AI639" s="358">
        <f t="shared" si="191"/>
        <v>4200</v>
      </c>
    </row>
    <row r="640" spans="1:35" x14ac:dyDescent="0.35">
      <c r="A640" s="356">
        <f t="shared" si="192"/>
        <v>638</v>
      </c>
      <c r="B640" s="325"/>
      <c r="C640" s="325"/>
      <c r="D640" s="325"/>
      <c r="E640" s="72" t="str">
        <f t="shared" si="187"/>
        <v/>
      </c>
      <c r="F640" s="71" t="e">
        <f t="shared" si="196"/>
        <v>#N/A</v>
      </c>
      <c r="G640" s="325"/>
      <c r="H640" s="325"/>
      <c r="I640" s="325"/>
      <c r="J640" s="325"/>
      <c r="K640" s="326"/>
      <c r="L640" s="1"/>
      <c r="M640" s="1"/>
      <c r="N640" s="120"/>
      <c r="O640" s="120"/>
      <c r="P640" s="120"/>
      <c r="Q640" s="308"/>
      <c r="R640" s="120"/>
      <c r="S640" s="120"/>
      <c r="T640" s="120"/>
      <c r="U640" s="120"/>
      <c r="V640" s="120"/>
      <c r="W640" s="120"/>
      <c r="X640" s="120"/>
      <c r="Y640" s="359"/>
      <c r="Z640" s="2">
        <f>MAX(Planif[[#This Row],[Janv planifié]:[Decembre planifié]])</f>
        <v>0</v>
      </c>
      <c r="AA640" s="364"/>
      <c r="AB640" s="189" t="e">
        <f t="shared" si="188"/>
        <v>#N/A</v>
      </c>
      <c r="AC640" s="1" t="str">
        <f t="shared" si="193"/>
        <v/>
      </c>
      <c r="AD640" s="45" t="e">
        <f t="shared" si="194"/>
        <v>#N/A</v>
      </c>
      <c r="AE640" s="1" t="e">
        <f t="shared" si="195"/>
        <v>#N/A</v>
      </c>
      <c r="AF640" s="1"/>
      <c r="AG640" s="8">
        <f t="shared" si="189"/>
        <v>0</v>
      </c>
      <c r="AH640" s="8">
        <f t="shared" si="190"/>
        <v>0</v>
      </c>
      <c r="AI640" s="358">
        <f t="shared" si="191"/>
        <v>4200</v>
      </c>
    </row>
    <row r="641" spans="1:35" x14ac:dyDescent="0.35">
      <c r="A641" s="356">
        <f t="shared" si="192"/>
        <v>639</v>
      </c>
      <c r="B641" s="325"/>
      <c r="C641" s="325"/>
      <c r="D641" s="325"/>
      <c r="E641" s="72" t="str">
        <f t="shared" si="187"/>
        <v/>
      </c>
      <c r="F641" s="71" t="e">
        <f t="shared" si="196"/>
        <v>#N/A</v>
      </c>
      <c r="G641" s="325"/>
      <c r="H641" s="325"/>
      <c r="I641" s="325"/>
      <c r="J641" s="325"/>
      <c r="K641" s="326"/>
      <c r="L641" s="1"/>
      <c r="M641" s="1"/>
      <c r="N641" s="120"/>
      <c r="O641" s="120"/>
      <c r="P641" s="120"/>
      <c r="Q641" s="308"/>
      <c r="R641" s="120"/>
      <c r="S641" s="120"/>
      <c r="T641" s="120"/>
      <c r="U641" s="120"/>
      <c r="V641" s="120"/>
      <c r="W641" s="120"/>
      <c r="X641" s="120"/>
      <c r="Y641" s="359"/>
      <c r="Z641" s="2">
        <f>MAX(Planif[[#This Row],[Janv planifié]:[Decembre planifié]])</f>
        <v>0</v>
      </c>
      <c r="AA641" s="364"/>
      <c r="AB641" s="189" t="e">
        <f t="shared" si="188"/>
        <v>#N/A</v>
      </c>
      <c r="AC641" s="1" t="str">
        <f t="shared" si="193"/>
        <v/>
      </c>
      <c r="AD641" s="45" t="e">
        <f t="shared" si="194"/>
        <v>#N/A</v>
      </c>
      <c r="AE641" s="1" t="e">
        <f t="shared" si="195"/>
        <v>#N/A</v>
      </c>
      <c r="AF641" s="1"/>
      <c r="AG641" s="8">
        <f t="shared" si="189"/>
        <v>0</v>
      </c>
      <c r="AH641" s="8">
        <f t="shared" si="190"/>
        <v>0</v>
      </c>
      <c r="AI641" s="358">
        <f t="shared" si="191"/>
        <v>4200</v>
      </c>
    </row>
    <row r="642" spans="1:35" x14ac:dyDescent="0.35">
      <c r="A642" s="356">
        <f t="shared" si="192"/>
        <v>640</v>
      </c>
      <c r="B642" s="325"/>
      <c r="C642" s="325"/>
      <c r="D642" s="325"/>
      <c r="E642" s="72" t="str">
        <f t="shared" si="187"/>
        <v/>
      </c>
      <c r="F642" s="71" t="e">
        <f t="shared" si="196"/>
        <v>#N/A</v>
      </c>
      <c r="G642" s="325"/>
      <c r="H642" s="325"/>
      <c r="I642" s="325"/>
      <c r="J642" s="325"/>
      <c r="K642" s="326"/>
      <c r="L642" s="1"/>
      <c r="M642" s="1"/>
      <c r="N642" s="120"/>
      <c r="O642" s="120"/>
      <c r="P642" s="120"/>
      <c r="Q642" s="308"/>
      <c r="R642" s="120"/>
      <c r="S642" s="120"/>
      <c r="T642" s="120"/>
      <c r="U642" s="120"/>
      <c r="V642" s="120"/>
      <c r="W642" s="120"/>
      <c r="X642" s="120"/>
      <c r="Y642" s="359"/>
      <c r="Z642" s="2">
        <f>MAX(Planif[[#This Row],[Janv planifié]:[Decembre planifié]])</f>
        <v>0</v>
      </c>
      <c r="AA642" s="364"/>
      <c r="AB642" s="189" t="e">
        <f t="shared" si="188"/>
        <v>#N/A</v>
      </c>
      <c r="AC642" s="1" t="str">
        <f t="shared" si="193"/>
        <v/>
      </c>
      <c r="AD642" s="45" t="e">
        <f t="shared" si="194"/>
        <v>#N/A</v>
      </c>
      <c r="AE642" s="1" t="e">
        <f t="shared" si="195"/>
        <v>#N/A</v>
      </c>
      <c r="AF642" s="1"/>
      <c r="AG642" s="8">
        <f t="shared" si="189"/>
        <v>0</v>
      </c>
      <c r="AH642" s="8">
        <f t="shared" si="190"/>
        <v>0</v>
      </c>
      <c r="AI642" s="358">
        <f t="shared" si="191"/>
        <v>4200</v>
      </c>
    </row>
    <row r="643" spans="1:35" x14ac:dyDescent="0.35">
      <c r="A643" s="356">
        <f t="shared" si="192"/>
        <v>641</v>
      </c>
      <c r="B643" s="325"/>
      <c r="C643" s="325"/>
      <c r="D643" s="325"/>
      <c r="E643" s="72" t="str">
        <f t="shared" ref="E643:E706" si="197">IFERROR(VLOOKUP(AD643,prio,2,FALSE),"")</f>
        <v/>
      </c>
      <c r="F643" s="71" t="e">
        <f t="shared" si="196"/>
        <v>#N/A</v>
      </c>
      <c r="G643" s="325"/>
      <c r="H643" s="325"/>
      <c r="I643" s="325"/>
      <c r="J643" s="325"/>
      <c r="K643" s="326"/>
      <c r="L643" s="1"/>
      <c r="M643" s="1"/>
      <c r="N643" s="120"/>
      <c r="O643" s="120"/>
      <c r="P643" s="120"/>
      <c r="Q643" s="308"/>
      <c r="R643" s="120"/>
      <c r="S643" s="120"/>
      <c r="T643" s="120"/>
      <c r="U643" s="120"/>
      <c r="V643" s="120"/>
      <c r="W643" s="120"/>
      <c r="X643" s="120"/>
      <c r="Y643" s="359"/>
      <c r="Z643" s="2">
        <f>MAX(Planif[[#This Row],[Janv planifié]:[Decembre planifié]])</f>
        <v>0</v>
      </c>
      <c r="AA643" s="364"/>
      <c r="AB643" s="189" t="e">
        <f t="shared" ref="AB643:AB706" si="198">VLOOKUP(C643,admin_2_2,2,FALSE)</f>
        <v>#N/A</v>
      </c>
      <c r="AC643" s="1" t="str">
        <f t="shared" si="193"/>
        <v/>
      </c>
      <c r="AD643" s="45" t="e">
        <f t="shared" si="194"/>
        <v>#N/A</v>
      </c>
      <c r="AE643" s="1" t="e">
        <f t="shared" si="195"/>
        <v>#N/A</v>
      </c>
      <c r="AF643" s="1"/>
      <c r="AG643" s="8">
        <f t="shared" ref="AG643:AG706" si="199">P643</f>
        <v>0</v>
      </c>
      <c r="AH643" s="8">
        <f t="shared" ref="AH643:AH706" si="200">Q643</f>
        <v>0</v>
      </c>
      <c r="AI643" s="358">
        <f t="shared" ref="AI643:AI706" si="201">840*5</f>
        <v>4200</v>
      </c>
    </row>
    <row r="644" spans="1:35" x14ac:dyDescent="0.35">
      <c r="A644" s="356">
        <f t="shared" si="192"/>
        <v>642</v>
      </c>
      <c r="B644" s="325"/>
      <c r="C644" s="325"/>
      <c r="D644" s="325"/>
      <c r="E644" s="72" t="str">
        <f t="shared" si="197"/>
        <v/>
      </c>
      <c r="F644" s="71" t="e">
        <f t="shared" si="196"/>
        <v>#N/A</v>
      </c>
      <c r="G644" s="325"/>
      <c r="H644" s="325"/>
      <c r="I644" s="325"/>
      <c r="J644" s="325"/>
      <c r="K644" s="326"/>
      <c r="L644" s="1"/>
      <c r="M644" s="1"/>
      <c r="N644" s="120"/>
      <c r="O644" s="120"/>
      <c r="P644" s="120"/>
      <c r="Q644" s="308"/>
      <c r="R644" s="120"/>
      <c r="S644" s="120"/>
      <c r="T644" s="120"/>
      <c r="U644" s="120"/>
      <c r="V644" s="120"/>
      <c r="W644" s="120"/>
      <c r="X644" s="120"/>
      <c r="Y644" s="359"/>
      <c r="Z644" s="2">
        <f>MAX(Planif[[#This Row],[Janv planifié]:[Decembre planifié]])</f>
        <v>0</v>
      </c>
      <c r="AA644" s="364"/>
      <c r="AB644" s="189" t="e">
        <f t="shared" si="198"/>
        <v>#N/A</v>
      </c>
      <c r="AC644" s="1" t="str">
        <f t="shared" si="193"/>
        <v/>
      </c>
      <c r="AD644" s="45" t="e">
        <f t="shared" si="194"/>
        <v>#N/A</v>
      </c>
      <c r="AE644" s="1" t="e">
        <f t="shared" si="195"/>
        <v>#N/A</v>
      </c>
      <c r="AF644" s="1"/>
      <c r="AG644" s="8">
        <f t="shared" si="199"/>
        <v>0</v>
      </c>
      <c r="AH644" s="8">
        <f t="shared" si="200"/>
        <v>0</v>
      </c>
      <c r="AI644" s="358">
        <f t="shared" si="201"/>
        <v>4200</v>
      </c>
    </row>
    <row r="645" spans="1:35" x14ac:dyDescent="0.35">
      <c r="A645" s="356">
        <f t="shared" ref="A645:A708" si="202">A644+1</f>
        <v>643</v>
      </c>
      <c r="B645" s="325"/>
      <c r="C645" s="325"/>
      <c r="D645" s="325"/>
      <c r="E645" s="72" t="str">
        <f t="shared" si="197"/>
        <v/>
      </c>
      <c r="F645" s="71" t="e">
        <f t="shared" si="196"/>
        <v>#N/A</v>
      </c>
      <c r="G645" s="325"/>
      <c r="H645" s="325"/>
      <c r="I645" s="325"/>
      <c r="J645" s="325"/>
      <c r="K645" s="326"/>
      <c r="L645" s="1"/>
      <c r="M645" s="1"/>
      <c r="N645" s="120"/>
      <c r="O645" s="120"/>
      <c r="P645" s="120"/>
      <c r="Q645" s="308"/>
      <c r="R645" s="120"/>
      <c r="S645" s="120"/>
      <c r="T645" s="120"/>
      <c r="U645" s="120"/>
      <c r="V645" s="120"/>
      <c r="W645" s="120"/>
      <c r="X645" s="120"/>
      <c r="Y645" s="359"/>
      <c r="Z645" s="2">
        <f>MAX(Planif[[#This Row],[Janv planifié]:[Decembre planifié]])</f>
        <v>0</v>
      </c>
      <c r="AA645" s="364"/>
      <c r="AB645" s="189" t="e">
        <f t="shared" si="198"/>
        <v>#N/A</v>
      </c>
      <c r="AC645" s="1" t="str">
        <f t="shared" si="193"/>
        <v/>
      </c>
      <c r="AD645" s="45" t="e">
        <f t="shared" si="194"/>
        <v>#N/A</v>
      </c>
      <c r="AE645" s="1" t="e">
        <f t="shared" si="195"/>
        <v>#N/A</v>
      </c>
      <c r="AF645" s="1"/>
      <c r="AG645" s="8">
        <f t="shared" si="199"/>
        <v>0</v>
      </c>
      <c r="AH645" s="8">
        <f t="shared" si="200"/>
        <v>0</v>
      </c>
      <c r="AI645" s="358">
        <f t="shared" si="201"/>
        <v>4200</v>
      </c>
    </row>
    <row r="646" spans="1:35" x14ac:dyDescent="0.35">
      <c r="A646" s="356">
        <f t="shared" si="202"/>
        <v>644</v>
      </c>
      <c r="B646" s="325"/>
      <c r="C646" s="325"/>
      <c r="D646" s="325"/>
      <c r="E646" s="72" t="str">
        <f t="shared" si="197"/>
        <v/>
      </c>
      <c r="F646" s="71" t="e">
        <f t="shared" si="196"/>
        <v>#N/A</v>
      </c>
      <c r="G646" s="325"/>
      <c r="H646" s="325"/>
      <c r="I646" s="325"/>
      <c r="J646" s="325"/>
      <c r="K646" s="326"/>
      <c r="L646" s="1"/>
      <c r="M646" s="1"/>
      <c r="N646" s="120"/>
      <c r="O646" s="120"/>
      <c r="P646" s="120"/>
      <c r="Q646" s="308"/>
      <c r="R646" s="120"/>
      <c r="S646" s="120"/>
      <c r="T646" s="120"/>
      <c r="U646" s="120"/>
      <c r="V646" s="120"/>
      <c r="W646" s="120"/>
      <c r="X646" s="120"/>
      <c r="Y646" s="359"/>
      <c r="Z646" s="2">
        <f>MAX(Planif[[#This Row],[Janv planifié]:[Decembre planifié]])</f>
        <v>0</v>
      </c>
      <c r="AA646" s="364"/>
      <c r="AB646" s="189" t="e">
        <f t="shared" si="198"/>
        <v>#N/A</v>
      </c>
      <c r="AC646" s="1" t="str">
        <f t="shared" si="193"/>
        <v/>
      </c>
      <c r="AD646" s="45" t="e">
        <f t="shared" si="194"/>
        <v>#N/A</v>
      </c>
      <c r="AE646" s="1" t="e">
        <f t="shared" si="195"/>
        <v>#N/A</v>
      </c>
      <c r="AF646" s="1"/>
      <c r="AG646" s="8">
        <f t="shared" si="199"/>
        <v>0</v>
      </c>
      <c r="AH646" s="8">
        <f t="shared" si="200"/>
        <v>0</v>
      </c>
      <c r="AI646" s="358">
        <f t="shared" si="201"/>
        <v>4200</v>
      </c>
    </row>
    <row r="647" spans="1:35" x14ac:dyDescent="0.35">
      <c r="A647" s="356">
        <f t="shared" si="202"/>
        <v>645</v>
      </c>
      <c r="B647" s="325"/>
      <c r="C647" s="325"/>
      <c r="D647" s="325"/>
      <c r="E647" s="72" t="str">
        <f t="shared" si="197"/>
        <v/>
      </c>
      <c r="F647" s="71" t="e">
        <f t="shared" si="196"/>
        <v>#N/A</v>
      </c>
      <c r="G647" s="325"/>
      <c r="H647" s="325"/>
      <c r="I647" s="325"/>
      <c r="J647" s="325"/>
      <c r="K647" s="326"/>
      <c r="L647" s="1"/>
      <c r="M647" s="1"/>
      <c r="N647" s="120"/>
      <c r="O647" s="120"/>
      <c r="P647" s="120"/>
      <c r="Q647" s="308"/>
      <c r="R647" s="120"/>
      <c r="S647" s="120"/>
      <c r="T647" s="120"/>
      <c r="U647" s="120"/>
      <c r="V647" s="120"/>
      <c r="W647" s="120"/>
      <c r="X647" s="120"/>
      <c r="Y647" s="359"/>
      <c r="Z647" s="2">
        <f>MAX(Planif[[#This Row],[Janv planifié]:[Decembre planifié]])</f>
        <v>0</v>
      </c>
      <c r="AA647" s="364"/>
      <c r="AB647" s="189" t="e">
        <f t="shared" si="198"/>
        <v>#N/A</v>
      </c>
      <c r="AC647" s="1" t="str">
        <f t="shared" si="193"/>
        <v/>
      </c>
      <c r="AD647" s="45" t="e">
        <f t="shared" si="194"/>
        <v>#N/A</v>
      </c>
      <c r="AE647" s="1" t="e">
        <f t="shared" si="195"/>
        <v>#N/A</v>
      </c>
      <c r="AF647" s="1"/>
      <c r="AG647" s="8">
        <f t="shared" si="199"/>
        <v>0</v>
      </c>
      <c r="AH647" s="8">
        <f t="shared" si="200"/>
        <v>0</v>
      </c>
      <c r="AI647" s="358">
        <f t="shared" si="201"/>
        <v>4200</v>
      </c>
    </row>
    <row r="648" spans="1:35" x14ac:dyDescent="0.35">
      <c r="A648" s="356">
        <f t="shared" si="202"/>
        <v>646</v>
      </c>
      <c r="B648" s="325"/>
      <c r="C648" s="325"/>
      <c r="D648" s="325"/>
      <c r="E648" s="72" t="str">
        <f t="shared" si="197"/>
        <v/>
      </c>
      <c r="F648" s="71" t="e">
        <f t="shared" si="196"/>
        <v>#N/A</v>
      </c>
      <c r="G648" s="325"/>
      <c r="H648" s="325"/>
      <c r="I648" s="325"/>
      <c r="J648" s="325"/>
      <c r="K648" s="326"/>
      <c r="L648" s="1"/>
      <c r="M648" s="1"/>
      <c r="N648" s="120"/>
      <c r="O648" s="120"/>
      <c r="P648" s="120"/>
      <c r="Q648" s="308"/>
      <c r="R648" s="120"/>
      <c r="S648" s="120"/>
      <c r="T648" s="120"/>
      <c r="U648" s="120"/>
      <c r="V648" s="120"/>
      <c r="W648" s="120"/>
      <c r="X648" s="120"/>
      <c r="Y648" s="359"/>
      <c r="Z648" s="2">
        <f>MAX(Planif[[#This Row],[Janv planifié]:[Decembre planifié]])</f>
        <v>0</v>
      </c>
      <c r="AA648" s="364"/>
      <c r="AB648" s="189" t="e">
        <f t="shared" si="198"/>
        <v>#N/A</v>
      </c>
      <c r="AC648" s="1" t="str">
        <f t="shared" si="193"/>
        <v/>
      </c>
      <c r="AD648" s="45" t="e">
        <f t="shared" si="194"/>
        <v>#N/A</v>
      </c>
      <c r="AE648" s="1" t="e">
        <f t="shared" si="195"/>
        <v>#N/A</v>
      </c>
      <c r="AF648" s="1"/>
      <c r="AG648" s="8">
        <f t="shared" si="199"/>
        <v>0</v>
      </c>
      <c r="AH648" s="8">
        <f t="shared" si="200"/>
        <v>0</v>
      </c>
      <c r="AI648" s="358">
        <f t="shared" si="201"/>
        <v>4200</v>
      </c>
    </row>
    <row r="649" spans="1:35" x14ac:dyDescent="0.35">
      <c r="A649" s="356">
        <f t="shared" si="202"/>
        <v>647</v>
      </c>
      <c r="B649" s="325"/>
      <c r="C649" s="325"/>
      <c r="D649" s="325"/>
      <c r="E649" s="72" t="str">
        <f t="shared" si="197"/>
        <v/>
      </c>
      <c r="F649" s="71" t="e">
        <f t="shared" si="196"/>
        <v>#N/A</v>
      </c>
      <c r="G649" s="325"/>
      <c r="H649" s="325"/>
      <c r="I649" s="325"/>
      <c r="J649" s="325"/>
      <c r="K649" s="326"/>
      <c r="L649" s="1"/>
      <c r="M649" s="1"/>
      <c r="N649" s="120"/>
      <c r="O649" s="120"/>
      <c r="P649" s="120"/>
      <c r="Q649" s="308"/>
      <c r="R649" s="120"/>
      <c r="S649" s="120"/>
      <c r="T649" s="120"/>
      <c r="U649" s="120"/>
      <c r="V649" s="120"/>
      <c r="W649" s="120"/>
      <c r="X649" s="120"/>
      <c r="Y649" s="359"/>
      <c r="Z649" s="2">
        <f>MAX(Planif[[#This Row],[Janv planifié]:[Decembre planifié]])</f>
        <v>0</v>
      </c>
      <c r="AA649" s="364"/>
      <c r="AB649" s="189" t="e">
        <f t="shared" si="198"/>
        <v>#N/A</v>
      </c>
      <c r="AC649" s="1" t="str">
        <f t="shared" si="193"/>
        <v/>
      </c>
      <c r="AD649" s="45" t="e">
        <f t="shared" si="194"/>
        <v>#N/A</v>
      </c>
      <c r="AE649" s="1" t="e">
        <f t="shared" si="195"/>
        <v>#N/A</v>
      </c>
      <c r="AF649" s="1"/>
      <c r="AG649" s="8">
        <f t="shared" si="199"/>
        <v>0</v>
      </c>
      <c r="AH649" s="8">
        <f t="shared" si="200"/>
        <v>0</v>
      </c>
      <c r="AI649" s="358">
        <f t="shared" si="201"/>
        <v>4200</v>
      </c>
    </row>
    <row r="650" spans="1:35" x14ac:dyDescent="0.35">
      <c r="A650" s="356">
        <f t="shared" si="202"/>
        <v>648</v>
      </c>
      <c r="B650" s="325"/>
      <c r="C650" s="325"/>
      <c r="D650" s="325"/>
      <c r="E650" s="72" t="str">
        <f t="shared" si="197"/>
        <v/>
      </c>
      <c r="F650" s="71" t="e">
        <f t="shared" si="196"/>
        <v>#N/A</v>
      </c>
      <c r="G650" s="325"/>
      <c r="H650" s="325"/>
      <c r="I650" s="325"/>
      <c r="J650" s="325"/>
      <c r="K650" s="326"/>
      <c r="L650" s="1"/>
      <c r="M650" s="1"/>
      <c r="N650" s="120"/>
      <c r="O650" s="120"/>
      <c r="P650" s="120"/>
      <c r="Q650" s="308"/>
      <c r="R650" s="120"/>
      <c r="S650" s="120"/>
      <c r="T650" s="120"/>
      <c r="U650" s="120"/>
      <c r="V650" s="120"/>
      <c r="W650" s="120"/>
      <c r="X650" s="120"/>
      <c r="Y650" s="359"/>
      <c r="Z650" s="2">
        <f>MAX(Planif[[#This Row],[Janv planifié]:[Decembre planifié]])</f>
        <v>0</v>
      </c>
      <c r="AA650" s="364"/>
      <c r="AB650" s="189" t="e">
        <f t="shared" si="198"/>
        <v>#N/A</v>
      </c>
      <c r="AC650" s="1" t="str">
        <f t="shared" si="193"/>
        <v/>
      </c>
      <c r="AD650" s="45" t="e">
        <f t="shared" si="194"/>
        <v>#N/A</v>
      </c>
      <c r="AE650" s="1" t="e">
        <f t="shared" si="195"/>
        <v>#N/A</v>
      </c>
      <c r="AF650" s="1"/>
      <c r="AG650" s="8">
        <f t="shared" si="199"/>
        <v>0</v>
      </c>
      <c r="AH650" s="8">
        <f t="shared" si="200"/>
        <v>0</v>
      </c>
      <c r="AI650" s="358">
        <f t="shared" si="201"/>
        <v>4200</v>
      </c>
    </row>
    <row r="651" spans="1:35" x14ac:dyDescent="0.35">
      <c r="A651" s="356">
        <f t="shared" si="202"/>
        <v>649</v>
      </c>
      <c r="B651" s="325"/>
      <c r="C651" s="325"/>
      <c r="D651" s="325"/>
      <c r="E651" s="72" t="str">
        <f t="shared" si="197"/>
        <v/>
      </c>
      <c r="F651" s="71" t="e">
        <f t="shared" si="196"/>
        <v>#N/A</v>
      </c>
      <c r="G651" s="325"/>
      <c r="H651" s="325"/>
      <c r="I651" s="325"/>
      <c r="J651" s="325"/>
      <c r="K651" s="326"/>
      <c r="L651" s="1"/>
      <c r="M651" s="1"/>
      <c r="N651" s="120"/>
      <c r="O651" s="120"/>
      <c r="P651" s="120"/>
      <c r="Q651" s="308"/>
      <c r="R651" s="120"/>
      <c r="S651" s="120"/>
      <c r="T651" s="120"/>
      <c r="U651" s="120"/>
      <c r="V651" s="120"/>
      <c r="W651" s="120"/>
      <c r="X651" s="120"/>
      <c r="Y651" s="359"/>
      <c r="Z651" s="2">
        <f>MAX(Planif[[#This Row],[Janv planifié]:[Decembre planifié]])</f>
        <v>0</v>
      </c>
      <c r="AA651" s="364"/>
      <c r="AB651" s="189" t="e">
        <f t="shared" si="198"/>
        <v>#N/A</v>
      </c>
      <c r="AC651" s="1" t="str">
        <f t="shared" si="193"/>
        <v/>
      </c>
      <c r="AD651" s="45" t="e">
        <f t="shared" si="194"/>
        <v>#N/A</v>
      </c>
      <c r="AE651" s="1" t="e">
        <f t="shared" si="195"/>
        <v>#N/A</v>
      </c>
      <c r="AF651" s="1"/>
      <c r="AG651" s="8">
        <f t="shared" si="199"/>
        <v>0</v>
      </c>
      <c r="AH651" s="8">
        <f t="shared" si="200"/>
        <v>0</v>
      </c>
      <c r="AI651" s="358">
        <f t="shared" si="201"/>
        <v>4200</v>
      </c>
    </row>
    <row r="652" spans="1:35" x14ac:dyDescent="0.35">
      <c r="A652" s="356">
        <f t="shared" si="202"/>
        <v>650</v>
      </c>
      <c r="B652" s="325"/>
      <c r="C652" s="325"/>
      <c r="D652" s="325"/>
      <c r="E652" s="72" t="str">
        <f t="shared" si="197"/>
        <v/>
      </c>
      <c r="F652" s="71" t="e">
        <f t="shared" si="196"/>
        <v>#N/A</v>
      </c>
      <c r="G652" s="325"/>
      <c r="H652" s="325"/>
      <c r="I652" s="325"/>
      <c r="J652" s="325"/>
      <c r="K652" s="326"/>
      <c r="L652" s="1"/>
      <c r="M652" s="1"/>
      <c r="N652" s="120"/>
      <c r="O652" s="120"/>
      <c r="P652" s="120"/>
      <c r="Q652" s="308"/>
      <c r="R652" s="120"/>
      <c r="S652" s="120"/>
      <c r="T652" s="120"/>
      <c r="U652" s="120"/>
      <c r="V652" s="120"/>
      <c r="W652" s="120"/>
      <c r="X652" s="120"/>
      <c r="Y652" s="359"/>
      <c r="Z652" s="2">
        <f>MAX(Planif[[#This Row],[Janv planifié]:[Decembre planifié]])</f>
        <v>0</v>
      </c>
      <c r="AA652" s="364"/>
      <c r="AB652" s="189" t="e">
        <f t="shared" si="198"/>
        <v>#N/A</v>
      </c>
      <c r="AC652" s="1" t="str">
        <f t="shared" si="193"/>
        <v/>
      </c>
      <c r="AD652" s="45" t="e">
        <f t="shared" si="194"/>
        <v>#N/A</v>
      </c>
      <c r="AE652" s="1" t="e">
        <f t="shared" si="195"/>
        <v>#N/A</v>
      </c>
      <c r="AF652" s="1"/>
      <c r="AG652" s="8">
        <f t="shared" si="199"/>
        <v>0</v>
      </c>
      <c r="AH652" s="8">
        <f t="shared" si="200"/>
        <v>0</v>
      </c>
      <c r="AI652" s="358">
        <f t="shared" si="201"/>
        <v>4200</v>
      </c>
    </row>
    <row r="653" spans="1:35" x14ac:dyDescent="0.35">
      <c r="A653" s="356">
        <f t="shared" si="202"/>
        <v>651</v>
      </c>
      <c r="B653" s="325"/>
      <c r="C653" s="325"/>
      <c r="D653" s="325"/>
      <c r="E653" s="72" t="str">
        <f t="shared" si="197"/>
        <v/>
      </c>
      <c r="F653" s="71" t="e">
        <f t="shared" si="196"/>
        <v>#N/A</v>
      </c>
      <c r="G653" s="325"/>
      <c r="H653" s="325"/>
      <c r="I653" s="325"/>
      <c r="J653" s="325"/>
      <c r="K653" s="326"/>
      <c r="L653" s="1"/>
      <c r="M653" s="1"/>
      <c r="N653" s="120"/>
      <c r="O653" s="120"/>
      <c r="P653" s="120"/>
      <c r="Q653" s="308"/>
      <c r="R653" s="120"/>
      <c r="S653" s="120"/>
      <c r="T653" s="120"/>
      <c r="U653" s="120"/>
      <c r="V653" s="120"/>
      <c r="W653" s="120"/>
      <c r="X653" s="120"/>
      <c r="Y653" s="359"/>
      <c r="Z653" s="2">
        <f>MAX(Planif[[#This Row],[Janv planifié]:[Decembre planifié]])</f>
        <v>0</v>
      </c>
      <c r="AA653" s="364"/>
      <c r="AB653" s="189" t="e">
        <f t="shared" si="198"/>
        <v>#N/A</v>
      </c>
      <c r="AC653" s="1" t="str">
        <f t="shared" si="193"/>
        <v/>
      </c>
      <c r="AD653" s="45" t="e">
        <f t="shared" si="194"/>
        <v>#N/A</v>
      </c>
      <c r="AE653" s="1" t="e">
        <f t="shared" si="195"/>
        <v>#N/A</v>
      </c>
      <c r="AF653" s="1"/>
      <c r="AG653" s="8">
        <f t="shared" si="199"/>
        <v>0</v>
      </c>
      <c r="AH653" s="8">
        <f t="shared" si="200"/>
        <v>0</v>
      </c>
      <c r="AI653" s="358">
        <f t="shared" si="201"/>
        <v>4200</v>
      </c>
    </row>
    <row r="654" spans="1:35" x14ac:dyDescent="0.35">
      <c r="A654" s="356">
        <f t="shared" si="202"/>
        <v>652</v>
      </c>
      <c r="B654" s="325"/>
      <c r="C654" s="325"/>
      <c r="D654" s="325"/>
      <c r="E654" s="72" t="str">
        <f t="shared" si="197"/>
        <v/>
      </c>
      <c r="F654" s="71" t="e">
        <f t="shared" si="196"/>
        <v>#N/A</v>
      </c>
      <c r="G654" s="325"/>
      <c r="H654" s="325"/>
      <c r="I654" s="325"/>
      <c r="J654" s="325"/>
      <c r="K654" s="326"/>
      <c r="L654" s="1"/>
      <c r="M654" s="1"/>
      <c r="N654" s="120"/>
      <c r="O654" s="120"/>
      <c r="P654" s="120"/>
      <c r="Q654" s="308"/>
      <c r="R654" s="120"/>
      <c r="S654" s="120"/>
      <c r="T654" s="120"/>
      <c r="U654" s="120"/>
      <c r="V654" s="120"/>
      <c r="W654" s="120"/>
      <c r="X654" s="120"/>
      <c r="Y654" s="359"/>
      <c r="Z654" s="2">
        <f>MAX(Planif[[#This Row],[Janv planifié]:[Decembre planifié]])</f>
        <v>0</v>
      </c>
      <c r="AA654" s="364"/>
      <c r="AB654" s="189" t="e">
        <f t="shared" si="198"/>
        <v>#N/A</v>
      </c>
      <c r="AC654" s="1" t="str">
        <f t="shared" si="193"/>
        <v/>
      </c>
      <c r="AD654" s="45" t="e">
        <f t="shared" si="194"/>
        <v>#N/A</v>
      </c>
      <c r="AE654" s="1" t="e">
        <f t="shared" si="195"/>
        <v>#N/A</v>
      </c>
      <c r="AF654" s="1"/>
      <c r="AG654" s="8">
        <f t="shared" si="199"/>
        <v>0</v>
      </c>
      <c r="AH654" s="8">
        <f t="shared" si="200"/>
        <v>0</v>
      </c>
      <c r="AI654" s="358">
        <f t="shared" si="201"/>
        <v>4200</v>
      </c>
    </row>
    <row r="655" spans="1:35" x14ac:dyDescent="0.35">
      <c r="A655" s="356">
        <f t="shared" si="202"/>
        <v>653</v>
      </c>
      <c r="B655" s="325"/>
      <c r="C655" s="325"/>
      <c r="D655" s="325"/>
      <c r="E655" s="72" t="str">
        <f t="shared" si="197"/>
        <v/>
      </c>
      <c r="F655" s="71" t="e">
        <f t="shared" si="196"/>
        <v>#N/A</v>
      </c>
      <c r="G655" s="325"/>
      <c r="H655" s="325"/>
      <c r="I655" s="325"/>
      <c r="J655" s="325"/>
      <c r="K655" s="326"/>
      <c r="L655" s="1"/>
      <c r="M655" s="1"/>
      <c r="N655" s="120"/>
      <c r="O655" s="120"/>
      <c r="P655" s="120"/>
      <c r="Q655" s="308"/>
      <c r="R655" s="120"/>
      <c r="S655" s="120"/>
      <c r="T655" s="120"/>
      <c r="U655" s="120"/>
      <c r="V655" s="120"/>
      <c r="W655" s="120"/>
      <c r="X655" s="120"/>
      <c r="Y655" s="359"/>
      <c r="Z655" s="2">
        <f>MAX(Planif[[#This Row],[Janv planifié]:[Decembre planifié]])</f>
        <v>0</v>
      </c>
      <c r="AA655" s="364"/>
      <c r="AB655" s="189" t="e">
        <f t="shared" si="198"/>
        <v>#N/A</v>
      </c>
      <c r="AC655" s="1" t="str">
        <f t="shared" si="193"/>
        <v/>
      </c>
      <c r="AD655" s="45" t="e">
        <f t="shared" si="194"/>
        <v>#N/A</v>
      </c>
      <c r="AE655" s="1" t="e">
        <f t="shared" si="195"/>
        <v>#N/A</v>
      </c>
      <c r="AF655" s="1"/>
      <c r="AG655" s="8">
        <f t="shared" si="199"/>
        <v>0</v>
      </c>
      <c r="AH655" s="8">
        <f t="shared" si="200"/>
        <v>0</v>
      </c>
      <c r="AI655" s="358">
        <f t="shared" si="201"/>
        <v>4200</v>
      </c>
    </row>
    <row r="656" spans="1:35" x14ac:dyDescent="0.35">
      <c r="A656" s="356">
        <f t="shared" si="202"/>
        <v>654</v>
      </c>
      <c r="B656" s="325"/>
      <c r="C656" s="325"/>
      <c r="D656" s="325"/>
      <c r="E656" s="72" t="str">
        <f t="shared" si="197"/>
        <v/>
      </c>
      <c r="F656" s="71" t="e">
        <f t="shared" si="196"/>
        <v>#N/A</v>
      </c>
      <c r="G656" s="325"/>
      <c r="H656" s="325"/>
      <c r="I656" s="325"/>
      <c r="J656" s="325"/>
      <c r="K656" s="326"/>
      <c r="L656" s="1"/>
      <c r="M656" s="1"/>
      <c r="N656" s="120"/>
      <c r="O656" s="120"/>
      <c r="P656" s="120"/>
      <c r="Q656" s="308"/>
      <c r="R656" s="120"/>
      <c r="S656" s="120"/>
      <c r="T656" s="120"/>
      <c r="U656" s="120"/>
      <c r="V656" s="120"/>
      <c r="W656" s="120"/>
      <c r="X656" s="120"/>
      <c r="Y656" s="359"/>
      <c r="Z656" s="2">
        <f>MAX(Planif[[#This Row],[Janv planifié]:[Decembre planifié]])</f>
        <v>0</v>
      </c>
      <c r="AA656" s="364"/>
      <c r="AB656" s="189" t="e">
        <f t="shared" si="198"/>
        <v>#N/A</v>
      </c>
      <c r="AC656" s="1" t="str">
        <f t="shared" si="193"/>
        <v/>
      </c>
      <c r="AD656" s="45" t="e">
        <f t="shared" si="194"/>
        <v>#N/A</v>
      </c>
      <c r="AE656" s="1" t="e">
        <f t="shared" si="195"/>
        <v>#N/A</v>
      </c>
      <c r="AF656" s="1"/>
      <c r="AG656" s="8">
        <f t="shared" si="199"/>
        <v>0</v>
      </c>
      <c r="AH656" s="8">
        <f t="shared" si="200"/>
        <v>0</v>
      </c>
      <c r="AI656" s="358">
        <f t="shared" si="201"/>
        <v>4200</v>
      </c>
    </row>
    <row r="657" spans="1:35" x14ac:dyDescent="0.35">
      <c r="A657" s="356">
        <f t="shared" si="202"/>
        <v>655</v>
      </c>
      <c r="B657" s="325"/>
      <c r="C657" s="325"/>
      <c r="D657" s="325"/>
      <c r="E657" s="72" t="str">
        <f t="shared" si="197"/>
        <v/>
      </c>
      <c r="F657" s="71" t="e">
        <f t="shared" si="196"/>
        <v>#N/A</v>
      </c>
      <c r="G657" s="325"/>
      <c r="H657" s="325"/>
      <c r="I657" s="325"/>
      <c r="J657" s="325"/>
      <c r="K657" s="326"/>
      <c r="L657" s="1"/>
      <c r="M657" s="1"/>
      <c r="N657" s="120"/>
      <c r="O657" s="120"/>
      <c r="P657" s="120"/>
      <c r="Q657" s="308"/>
      <c r="R657" s="120"/>
      <c r="S657" s="120"/>
      <c r="T657" s="120"/>
      <c r="U657" s="120"/>
      <c r="V657" s="120"/>
      <c r="W657" s="120"/>
      <c r="X657" s="120"/>
      <c r="Y657" s="359"/>
      <c r="Z657" s="2">
        <f>MAX(Planif[[#This Row],[Janv planifié]:[Decembre planifié]])</f>
        <v>0</v>
      </c>
      <c r="AA657" s="364"/>
      <c r="AB657" s="189" t="e">
        <f t="shared" si="198"/>
        <v>#N/A</v>
      </c>
      <c r="AC657" s="1" t="str">
        <f t="shared" si="193"/>
        <v/>
      </c>
      <c r="AD657" s="45" t="e">
        <f t="shared" si="194"/>
        <v>#N/A</v>
      </c>
      <c r="AE657" s="1" t="e">
        <f t="shared" si="195"/>
        <v>#N/A</v>
      </c>
      <c r="AF657" s="1"/>
      <c r="AG657" s="8">
        <f t="shared" si="199"/>
        <v>0</v>
      </c>
      <c r="AH657" s="8">
        <f t="shared" si="200"/>
        <v>0</v>
      </c>
      <c r="AI657" s="358">
        <f t="shared" si="201"/>
        <v>4200</v>
      </c>
    </row>
    <row r="658" spans="1:35" x14ac:dyDescent="0.35">
      <c r="A658" s="356">
        <f t="shared" si="202"/>
        <v>656</v>
      </c>
      <c r="B658" s="325"/>
      <c r="C658" s="325"/>
      <c r="D658" s="325"/>
      <c r="E658" s="72" t="str">
        <f t="shared" si="197"/>
        <v/>
      </c>
      <c r="F658" s="71" t="e">
        <f t="shared" si="196"/>
        <v>#N/A</v>
      </c>
      <c r="G658" s="325"/>
      <c r="H658" s="325"/>
      <c r="I658" s="325"/>
      <c r="J658" s="325"/>
      <c r="K658" s="326"/>
      <c r="L658" s="1"/>
      <c r="M658" s="1"/>
      <c r="N658" s="120"/>
      <c r="O658" s="120"/>
      <c r="P658" s="120"/>
      <c r="Q658" s="308"/>
      <c r="R658" s="120"/>
      <c r="S658" s="120"/>
      <c r="T658" s="120"/>
      <c r="U658" s="120"/>
      <c r="V658" s="120"/>
      <c r="W658" s="120"/>
      <c r="X658" s="120"/>
      <c r="Y658" s="359"/>
      <c r="Z658" s="2">
        <f>MAX(Planif[[#This Row],[Janv planifié]:[Decembre planifié]])</f>
        <v>0</v>
      </c>
      <c r="AA658" s="364"/>
      <c r="AB658" s="189" t="e">
        <f t="shared" si="198"/>
        <v>#N/A</v>
      </c>
      <c r="AC658" s="1" t="str">
        <f t="shared" si="193"/>
        <v/>
      </c>
      <c r="AD658" s="45" t="e">
        <f t="shared" si="194"/>
        <v>#N/A</v>
      </c>
      <c r="AE658" s="1" t="e">
        <f t="shared" si="195"/>
        <v>#N/A</v>
      </c>
      <c r="AF658" s="1"/>
      <c r="AG658" s="8">
        <f t="shared" si="199"/>
        <v>0</v>
      </c>
      <c r="AH658" s="8">
        <f t="shared" si="200"/>
        <v>0</v>
      </c>
      <c r="AI658" s="358">
        <f t="shared" si="201"/>
        <v>4200</v>
      </c>
    </row>
    <row r="659" spans="1:35" x14ac:dyDescent="0.35">
      <c r="A659" s="356">
        <f t="shared" si="202"/>
        <v>657</v>
      </c>
      <c r="B659" s="325"/>
      <c r="C659" s="325"/>
      <c r="D659" s="325"/>
      <c r="E659" s="72" t="str">
        <f t="shared" si="197"/>
        <v/>
      </c>
      <c r="F659" s="71" t="e">
        <f t="shared" si="196"/>
        <v>#N/A</v>
      </c>
      <c r="G659" s="325"/>
      <c r="H659" s="325"/>
      <c r="I659" s="325"/>
      <c r="J659" s="325"/>
      <c r="K659" s="326"/>
      <c r="L659" s="1"/>
      <c r="M659" s="1"/>
      <c r="N659" s="120"/>
      <c r="O659" s="120"/>
      <c r="P659" s="120"/>
      <c r="Q659" s="308"/>
      <c r="R659" s="120"/>
      <c r="S659" s="120"/>
      <c r="T659" s="120"/>
      <c r="U659" s="120"/>
      <c r="V659" s="120"/>
      <c r="W659" s="120"/>
      <c r="X659" s="120"/>
      <c r="Y659" s="359"/>
      <c r="Z659" s="2">
        <f>MAX(Planif[[#This Row],[Janv planifié]:[Decembre planifié]])</f>
        <v>0</v>
      </c>
      <c r="AA659" s="364"/>
      <c r="AB659" s="189" t="e">
        <f t="shared" si="198"/>
        <v>#N/A</v>
      </c>
      <c r="AC659" s="1" t="str">
        <f t="shared" si="193"/>
        <v/>
      </c>
      <c r="AD659" s="45" t="e">
        <f t="shared" si="194"/>
        <v>#N/A</v>
      </c>
      <c r="AE659" s="1" t="e">
        <f t="shared" si="195"/>
        <v>#N/A</v>
      </c>
      <c r="AF659" s="1"/>
      <c r="AG659" s="8">
        <f t="shared" si="199"/>
        <v>0</v>
      </c>
      <c r="AH659" s="8">
        <f t="shared" si="200"/>
        <v>0</v>
      </c>
      <c r="AI659" s="358">
        <f t="shared" si="201"/>
        <v>4200</v>
      </c>
    </row>
    <row r="660" spans="1:35" x14ac:dyDescent="0.35">
      <c r="A660" s="356">
        <f t="shared" si="202"/>
        <v>658</v>
      </c>
      <c r="B660" s="325"/>
      <c r="C660" s="325"/>
      <c r="D660" s="325"/>
      <c r="E660" s="72" t="str">
        <f t="shared" si="197"/>
        <v/>
      </c>
      <c r="F660" s="71" t="e">
        <f t="shared" si="196"/>
        <v>#N/A</v>
      </c>
      <c r="G660" s="325"/>
      <c r="H660" s="325"/>
      <c r="I660" s="325"/>
      <c r="J660" s="325"/>
      <c r="K660" s="326"/>
      <c r="L660" s="1"/>
      <c r="M660" s="1"/>
      <c r="N660" s="120"/>
      <c r="O660" s="120"/>
      <c r="P660" s="120"/>
      <c r="Q660" s="308"/>
      <c r="R660" s="120"/>
      <c r="S660" s="120"/>
      <c r="T660" s="120"/>
      <c r="U660" s="120"/>
      <c r="V660" s="120"/>
      <c r="W660" s="120"/>
      <c r="X660" s="120"/>
      <c r="Y660" s="359"/>
      <c r="Z660" s="2">
        <f>MAX(Planif[[#This Row],[Janv planifié]:[Decembre planifié]])</f>
        <v>0</v>
      </c>
      <c r="AA660" s="364"/>
      <c r="AB660" s="189" t="e">
        <f t="shared" si="198"/>
        <v>#N/A</v>
      </c>
      <c r="AC660" s="1" t="str">
        <f t="shared" si="193"/>
        <v/>
      </c>
      <c r="AD660" s="45" t="e">
        <f t="shared" si="194"/>
        <v>#N/A</v>
      </c>
      <c r="AE660" s="1" t="e">
        <f t="shared" si="195"/>
        <v>#N/A</v>
      </c>
      <c r="AF660" s="1"/>
      <c r="AG660" s="8">
        <f t="shared" si="199"/>
        <v>0</v>
      </c>
      <c r="AH660" s="8">
        <f t="shared" si="200"/>
        <v>0</v>
      </c>
      <c r="AI660" s="358">
        <f t="shared" si="201"/>
        <v>4200</v>
      </c>
    </row>
    <row r="661" spans="1:35" x14ac:dyDescent="0.35">
      <c r="A661" s="356">
        <f t="shared" si="202"/>
        <v>659</v>
      </c>
      <c r="B661" s="325"/>
      <c r="C661" s="325"/>
      <c r="D661" s="325"/>
      <c r="E661" s="72" t="str">
        <f t="shared" si="197"/>
        <v/>
      </c>
      <c r="F661" s="71" t="e">
        <f t="shared" si="196"/>
        <v>#N/A</v>
      </c>
      <c r="G661" s="325"/>
      <c r="H661" s="325"/>
      <c r="I661" s="325"/>
      <c r="J661" s="325"/>
      <c r="K661" s="326"/>
      <c r="L661" s="1"/>
      <c r="M661" s="1"/>
      <c r="N661" s="120"/>
      <c r="O661" s="120"/>
      <c r="P661" s="120"/>
      <c r="Q661" s="308"/>
      <c r="R661" s="120"/>
      <c r="S661" s="120"/>
      <c r="T661" s="120"/>
      <c r="U661" s="120"/>
      <c r="V661" s="120"/>
      <c r="W661" s="120"/>
      <c r="X661" s="120"/>
      <c r="Y661" s="359"/>
      <c r="Z661" s="2">
        <f>MAX(Planif[[#This Row],[Janv planifié]:[Decembre planifié]])</f>
        <v>0</v>
      </c>
      <c r="AA661" s="364"/>
      <c r="AB661" s="189" t="e">
        <f t="shared" si="198"/>
        <v>#N/A</v>
      </c>
      <c r="AC661" s="1" t="str">
        <f t="shared" si="193"/>
        <v/>
      </c>
      <c r="AD661" s="45" t="e">
        <f t="shared" si="194"/>
        <v>#N/A</v>
      </c>
      <c r="AE661" s="1" t="e">
        <f t="shared" si="195"/>
        <v>#N/A</v>
      </c>
      <c r="AF661" s="1"/>
      <c r="AG661" s="8">
        <f t="shared" si="199"/>
        <v>0</v>
      </c>
      <c r="AH661" s="8">
        <f t="shared" si="200"/>
        <v>0</v>
      </c>
      <c r="AI661" s="358">
        <f t="shared" si="201"/>
        <v>4200</v>
      </c>
    </row>
    <row r="662" spans="1:35" x14ac:dyDescent="0.35">
      <c r="A662" s="356">
        <f t="shared" si="202"/>
        <v>660</v>
      </c>
      <c r="B662" s="325"/>
      <c r="C662" s="325"/>
      <c r="D662" s="325"/>
      <c r="E662" s="72" t="str">
        <f t="shared" si="197"/>
        <v/>
      </c>
      <c r="F662" s="71" t="e">
        <f t="shared" si="196"/>
        <v>#N/A</v>
      </c>
      <c r="G662" s="325"/>
      <c r="H662" s="325"/>
      <c r="I662" s="325"/>
      <c r="J662" s="325"/>
      <c r="K662" s="326"/>
      <c r="L662" s="1"/>
      <c r="M662" s="1"/>
      <c r="N662" s="120"/>
      <c r="O662" s="120"/>
      <c r="P662" s="120"/>
      <c r="Q662" s="308"/>
      <c r="R662" s="120"/>
      <c r="S662" s="120"/>
      <c r="T662" s="120"/>
      <c r="U662" s="120"/>
      <c r="V662" s="120"/>
      <c r="W662" s="120"/>
      <c r="X662" s="120"/>
      <c r="Y662" s="359"/>
      <c r="Z662" s="2">
        <f>MAX(Planif[[#This Row],[Janv planifié]:[Decembre planifié]])</f>
        <v>0</v>
      </c>
      <c r="AA662" s="364"/>
      <c r="AB662" s="189" t="e">
        <f t="shared" si="198"/>
        <v>#N/A</v>
      </c>
      <c r="AC662" s="1" t="str">
        <f t="shared" si="193"/>
        <v/>
      </c>
      <c r="AD662" s="45" t="e">
        <f t="shared" si="194"/>
        <v>#N/A</v>
      </c>
      <c r="AE662" s="1" t="e">
        <f t="shared" si="195"/>
        <v>#N/A</v>
      </c>
      <c r="AF662" s="1"/>
      <c r="AG662" s="8">
        <f t="shared" si="199"/>
        <v>0</v>
      </c>
      <c r="AH662" s="8">
        <f t="shared" si="200"/>
        <v>0</v>
      </c>
      <c r="AI662" s="358">
        <f t="shared" si="201"/>
        <v>4200</v>
      </c>
    </row>
    <row r="663" spans="1:35" x14ac:dyDescent="0.35">
      <c r="A663" s="356">
        <f t="shared" si="202"/>
        <v>661</v>
      </c>
      <c r="B663" s="325"/>
      <c r="C663" s="325"/>
      <c r="D663" s="325"/>
      <c r="E663" s="72" t="str">
        <f t="shared" si="197"/>
        <v/>
      </c>
      <c r="F663" s="71" t="e">
        <f t="shared" si="196"/>
        <v>#N/A</v>
      </c>
      <c r="G663" s="325"/>
      <c r="H663" s="325"/>
      <c r="I663" s="325"/>
      <c r="J663" s="325"/>
      <c r="K663" s="326"/>
      <c r="L663" s="1"/>
      <c r="M663" s="1"/>
      <c r="N663" s="120"/>
      <c r="O663" s="120"/>
      <c r="P663" s="120"/>
      <c r="Q663" s="308"/>
      <c r="R663" s="120"/>
      <c r="S663" s="120"/>
      <c r="T663" s="120"/>
      <c r="U663" s="120"/>
      <c r="V663" s="120"/>
      <c r="W663" s="120"/>
      <c r="X663" s="120"/>
      <c r="Y663" s="359"/>
      <c r="Z663" s="2">
        <f>MAX(Planif[[#This Row],[Janv planifié]:[Decembre planifié]])</f>
        <v>0</v>
      </c>
      <c r="AA663" s="364"/>
      <c r="AB663" s="189" t="e">
        <f t="shared" si="198"/>
        <v>#N/A</v>
      </c>
      <c r="AC663" s="1" t="str">
        <f t="shared" si="193"/>
        <v/>
      </c>
      <c r="AD663" s="45" t="e">
        <f t="shared" si="194"/>
        <v>#N/A</v>
      </c>
      <c r="AE663" s="1" t="e">
        <f t="shared" si="195"/>
        <v>#N/A</v>
      </c>
      <c r="AF663" s="1"/>
      <c r="AG663" s="8">
        <f t="shared" si="199"/>
        <v>0</v>
      </c>
      <c r="AH663" s="8">
        <f t="shared" si="200"/>
        <v>0</v>
      </c>
      <c r="AI663" s="358">
        <f t="shared" si="201"/>
        <v>4200</v>
      </c>
    </row>
    <row r="664" spans="1:35" x14ac:dyDescent="0.35">
      <c r="A664" s="356">
        <f t="shared" si="202"/>
        <v>662</v>
      </c>
      <c r="B664" s="325"/>
      <c r="C664" s="325"/>
      <c r="D664" s="325"/>
      <c r="E664" s="72" t="str">
        <f t="shared" si="197"/>
        <v/>
      </c>
      <c r="F664" s="71" t="e">
        <f t="shared" si="196"/>
        <v>#N/A</v>
      </c>
      <c r="G664" s="325"/>
      <c r="H664" s="325"/>
      <c r="I664" s="325"/>
      <c r="J664" s="325"/>
      <c r="K664" s="326"/>
      <c r="L664" s="1"/>
      <c r="M664" s="1"/>
      <c r="N664" s="120"/>
      <c r="O664" s="120"/>
      <c r="P664" s="120"/>
      <c r="Q664" s="308"/>
      <c r="R664" s="120"/>
      <c r="S664" s="120"/>
      <c r="T664" s="120"/>
      <c r="U664" s="120"/>
      <c r="V664" s="120"/>
      <c r="W664" s="120"/>
      <c r="X664" s="120"/>
      <c r="Y664" s="359"/>
      <c r="Z664" s="2">
        <f>MAX(Planif[[#This Row],[Janv planifié]:[Decembre planifié]])</f>
        <v>0</v>
      </c>
      <c r="AA664" s="364"/>
      <c r="AB664" s="189" t="e">
        <f t="shared" si="198"/>
        <v>#N/A</v>
      </c>
      <c r="AC664" s="1" t="str">
        <f t="shared" si="193"/>
        <v/>
      </c>
      <c r="AD664" s="45" t="e">
        <f t="shared" si="194"/>
        <v>#N/A</v>
      </c>
      <c r="AE664" s="1" t="e">
        <f t="shared" si="195"/>
        <v>#N/A</v>
      </c>
      <c r="AF664" s="1"/>
      <c r="AG664" s="8">
        <f t="shared" si="199"/>
        <v>0</v>
      </c>
      <c r="AH664" s="8">
        <f t="shared" si="200"/>
        <v>0</v>
      </c>
      <c r="AI664" s="358">
        <f t="shared" si="201"/>
        <v>4200</v>
      </c>
    </row>
    <row r="665" spans="1:35" x14ac:dyDescent="0.35">
      <c r="A665" s="356">
        <f t="shared" si="202"/>
        <v>663</v>
      </c>
      <c r="B665" s="325"/>
      <c r="C665" s="325"/>
      <c r="D665" s="325"/>
      <c r="E665" s="72" t="str">
        <f t="shared" si="197"/>
        <v/>
      </c>
      <c r="F665" s="71" t="e">
        <f t="shared" si="196"/>
        <v>#N/A</v>
      </c>
      <c r="G665" s="325"/>
      <c r="H665" s="325"/>
      <c r="I665" s="325"/>
      <c r="J665" s="325"/>
      <c r="K665" s="326"/>
      <c r="L665" s="1"/>
      <c r="M665" s="1"/>
      <c r="N665" s="120"/>
      <c r="O665" s="120"/>
      <c r="P665" s="120"/>
      <c r="Q665" s="308"/>
      <c r="R665" s="120"/>
      <c r="S665" s="120"/>
      <c r="T665" s="120"/>
      <c r="U665" s="120"/>
      <c r="V665" s="120"/>
      <c r="W665" s="120"/>
      <c r="X665" s="120"/>
      <c r="Y665" s="359"/>
      <c r="Z665" s="2">
        <f>MAX(Planif[[#This Row],[Janv planifié]:[Decembre planifié]])</f>
        <v>0</v>
      </c>
      <c r="AA665" s="364"/>
      <c r="AB665" s="189" t="e">
        <f t="shared" si="198"/>
        <v>#N/A</v>
      </c>
      <c r="AC665" s="1" t="str">
        <f t="shared" si="193"/>
        <v/>
      </c>
      <c r="AD665" s="45" t="e">
        <f t="shared" si="194"/>
        <v>#N/A</v>
      </c>
      <c r="AE665" s="1" t="e">
        <f t="shared" si="195"/>
        <v>#N/A</v>
      </c>
      <c r="AF665" s="1"/>
      <c r="AG665" s="8">
        <f t="shared" si="199"/>
        <v>0</v>
      </c>
      <c r="AH665" s="8">
        <f t="shared" si="200"/>
        <v>0</v>
      </c>
      <c r="AI665" s="358">
        <f t="shared" si="201"/>
        <v>4200</v>
      </c>
    </row>
    <row r="666" spans="1:35" x14ac:dyDescent="0.35">
      <c r="A666" s="356">
        <f t="shared" si="202"/>
        <v>664</v>
      </c>
      <c r="B666" s="325"/>
      <c r="C666" s="325"/>
      <c r="D666" s="325"/>
      <c r="E666" s="72" t="str">
        <f t="shared" si="197"/>
        <v/>
      </c>
      <c r="F666" s="71" t="e">
        <f t="shared" si="196"/>
        <v>#N/A</v>
      </c>
      <c r="G666" s="325"/>
      <c r="H666" s="325"/>
      <c r="I666" s="325"/>
      <c r="J666" s="325"/>
      <c r="K666" s="326"/>
      <c r="L666" s="1"/>
      <c r="M666" s="1"/>
      <c r="N666" s="120"/>
      <c r="O666" s="120"/>
      <c r="P666" s="120"/>
      <c r="Q666" s="308"/>
      <c r="R666" s="120"/>
      <c r="S666" s="120"/>
      <c r="T666" s="120"/>
      <c r="U666" s="120"/>
      <c r="V666" s="120"/>
      <c r="W666" s="120"/>
      <c r="X666" s="120"/>
      <c r="Y666" s="359"/>
      <c r="Z666" s="2">
        <f>MAX(Planif[[#This Row],[Janv planifié]:[Decembre planifié]])</f>
        <v>0</v>
      </c>
      <c r="AA666" s="364"/>
      <c r="AB666" s="189" t="e">
        <f t="shared" si="198"/>
        <v>#N/A</v>
      </c>
      <c r="AC666" s="1" t="str">
        <f t="shared" si="193"/>
        <v/>
      </c>
      <c r="AD666" s="45" t="e">
        <f t="shared" si="194"/>
        <v>#N/A</v>
      </c>
      <c r="AE666" s="1" t="e">
        <f t="shared" si="195"/>
        <v>#N/A</v>
      </c>
      <c r="AF666" s="1"/>
      <c r="AG666" s="8">
        <f t="shared" si="199"/>
        <v>0</v>
      </c>
      <c r="AH666" s="8">
        <f t="shared" si="200"/>
        <v>0</v>
      </c>
      <c r="AI666" s="358">
        <f t="shared" si="201"/>
        <v>4200</v>
      </c>
    </row>
    <row r="667" spans="1:35" x14ac:dyDescent="0.35">
      <c r="A667" s="356">
        <f t="shared" si="202"/>
        <v>665</v>
      </c>
      <c r="B667" s="325"/>
      <c r="C667" s="325"/>
      <c r="D667" s="325"/>
      <c r="E667" s="72" t="str">
        <f t="shared" si="197"/>
        <v/>
      </c>
      <c r="F667" s="71" t="e">
        <f t="shared" si="196"/>
        <v>#N/A</v>
      </c>
      <c r="G667" s="325"/>
      <c r="H667" s="325"/>
      <c r="I667" s="325"/>
      <c r="J667" s="325"/>
      <c r="K667" s="326"/>
      <c r="L667" s="1"/>
      <c r="M667" s="1"/>
      <c r="N667" s="120"/>
      <c r="O667" s="120"/>
      <c r="P667" s="120"/>
      <c r="Q667" s="308"/>
      <c r="R667" s="120"/>
      <c r="S667" s="120"/>
      <c r="T667" s="120"/>
      <c r="U667" s="120"/>
      <c r="V667" s="120"/>
      <c r="W667" s="120"/>
      <c r="X667" s="120"/>
      <c r="Y667" s="359"/>
      <c r="Z667" s="2">
        <f>MAX(Planif[[#This Row],[Janv planifié]:[Decembre planifié]])</f>
        <v>0</v>
      </c>
      <c r="AA667" s="364"/>
      <c r="AB667" s="189" t="e">
        <f t="shared" si="198"/>
        <v>#N/A</v>
      </c>
      <c r="AC667" s="1" t="str">
        <f t="shared" si="193"/>
        <v/>
      </c>
      <c r="AD667" s="45" t="e">
        <f t="shared" si="194"/>
        <v>#N/A</v>
      </c>
      <c r="AE667" s="1" t="e">
        <f t="shared" si="195"/>
        <v>#N/A</v>
      </c>
      <c r="AF667" s="1"/>
      <c r="AG667" s="8">
        <f t="shared" si="199"/>
        <v>0</v>
      </c>
      <c r="AH667" s="8">
        <f t="shared" si="200"/>
        <v>0</v>
      </c>
      <c r="AI667" s="358">
        <f t="shared" si="201"/>
        <v>4200</v>
      </c>
    </row>
    <row r="668" spans="1:35" x14ac:dyDescent="0.35">
      <c r="A668" s="356">
        <f t="shared" si="202"/>
        <v>666</v>
      </c>
      <c r="B668" s="325"/>
      <c r="C668" s="325"/>
      <c r="D668" s="325"/>
      <c r="E668" s="72" t="str">
        <f t="shared" si="197"/>
        <v/>
      </c>
      <c r="F668" s="71" t="e">
        <f t="shared" si="196"/>
        <v>#N/A</v>
      </c>
      <c r="G668" s="325"/>
      <c r="H668" s="325"/>
      <c r="I668" s="325"/>
      <c r="J668" s="325"/>
      <c r="K668" s="326"/>
      <c r="L668" s="1"/>
      <c r="M668" s="1"/>
      <c r="N668" s="120"/>
      <c r="O668" s="120"/>
      <c r="P668" s="120"/>
      <c r="Q668" s="308"/>
      <c r="R668" s="120"/>
      <c r="S668" s="120"/>
      <c r="T668" s="120"/>
      <c r="U668" s="120"/>
      <c r="V668" s="120"/>
      <c r="W668" s="120"/>
      <c r="X668" s="120"/>
      <c r="Y668" s="359"/>
      <c r="Z668" s="2">
        <f>MAX(Planif[[#This Row],[Janv planifié]:[Decembre planifié]])</f>
        <v>0</v>
      </c>
      <c r="AA668" s="364"/>
      <c r="AB668" s="189" t="e">
        <f t="shared" si="198"/>
        <v>#N/A</v>
      </c>
      <c r="AC668" s="1" t="str">
        <f t="shared" si="193"/>
        <v/>
      </c>
      <c r="AD668" s="45" t="e">
        <f t="shared" si="194"/>
        <v>#N/A</v>
      </c>
      <c r="AE668" s="1" t="e">
        <f t="shared" si="195"/>
        <v>#N/A</v>
      </c>
      <c r="AF668" s="1"/>
      <c r="AG668" s="8">
        <f t="shared" si="199"/>
        <v>0</v>
      </c>
      <c r="AH668" s="8">
        <f t="shared" si="200"/>
        <v>0</v>
      </c>
      <c r="AI668" s="358">
        <f t="shared" si="201"/>
        <v>4200</v>
      </c>
    </row>
    <row r="669" spans="1:35" x14ac:dyDescent="0.35">
      <c r="A669" s="356">
        <f t="shared" si="202"/>
        <v>667</v>
      </c>
      <c r="B669" s="325"/>
      <c r="C669" s="325"/>
      <c r="D669" s="325"/>
      <c r="E669" s="72" t="str">
        <f t="shared" si="197"/>
        <v/>
      </c>
      <c r="F669" s="71" t="e">
        <f t="shared" si="196"/>
        <v>#N/A</v>
      </c>
      <c r="G669" s="325"/>
      <c r="H669" s="325"/>
      <c r="I669" s="325"/>
      <c r="J669" s="325"/>
      <c r="K669" s="326"/>
      <c r="L669" s="1"/>
      <c r="M669" s="1"/>
      <c r="N669" s="120"/>
      <c r="O669" s="120"/>
      <c r="P669" s="120"/>
      <c r="Q669" s="308"/>
      <c r="R669" s="120"/>
      <c r="S669" s="120"/>
      <c r="T669" s="120"/>
      <c r="U669" s="120"/>
      <c r="V669" s="120"/>
      <c r="W669" s="120"/>
      <c r="X669" s="120"/>
      <c r="Y669" s="359"/>
      <c r="Z669" s="2">
        <f>MAX(Planif[[#This Row],[Janv planifié]:[Decembre planifié]])</f>
        <v>0</v>
      </c>
      <c r="AA669" s="364"/>
      <c r="AB669" s="189" t="e">
        <f t="shared" si="198"/>
        <v>#N/A</v>
      </c>
      <c r="AC669" s="1" t="str">
        <f t="shared" si="193"/>
        <v/>
      </c>
      <c r="AD669" s="45" t="e">
        <f t="shared" si="194"/>
        <v>#N/A</v>
      </c>
      <c r="AE669" s="1" t="e">
        <f t="shared" si="195"/>
        <v>#N/A</v>
      </c>
      <c r="AF669" s="1"/>
      <c r="AG669" s="8">
        <f t="shared" si="199"/>
        <v>0</v>
      </c>
      <c r="AH669" s="8">
        <f t="shared" si="200"/>
        <v>0</v>
      </c>
      <c r="AI669" s="358">
        <f t="shared" si="201"/>
        <v>4200</v>
      </c>
    </row>
    <row r="670" spans="1:35" x14ac:dyDescent="0.35">
      <c r="A670" s="356">
        <f t="shared" si="202"/>
        <v>668</v>
      </c>
      <c r="B670" s="325"/>
      <c r="C670" s="325"/>
      <c r="D670" s="325"/>
      <c r="E670" s="72" t="str">
        <f t="shared" si="197"/>
        <v/>
      </c>
      <c r="F670" s="71" t="e">
        <f t="shared" si="196"/>
        <v>#N/A</v>
      </c>
      <c r="G670" s="325"/>
      <c r="H670" s="325"/>
      <c r="I670" s="325"/>
      <c r="J670" s="325"/>
      <c r="K670" s="326"/>
      <c r="L670" s="1"/>
      <c r="M670" s="1"/>
      <c r="N670" s="120"/>
      <c r="O670" s="120"/>
      <c r="P670" s="120"/>
      <c r="Q670" s="308"/>
      <c r="R670" s="120"/>
      <c r="S670" s="120"/>
      <c r="T670" s="120"/>
      <c r="U670" s="120"/>
      <c r="V670" s="120"/>
      <c r="W670" s="120"/>
      <c r="X670" s="120"/>
      <c r="Y670" s="359"/>
      <c r="Z670" s="2">
        <f>MAX(Planif[[#This Row],[Janv planifié]:[Decembre planifié]])</f>
        <v>0</v>
      </c>
      <c r="AA670" s="364"/>
      <c r="AB670" s="189" t="e">
        <f t="shared" si="198"/>
        <v>#N/A</v>
      </c>
      <c r="AC670" s="1" t="str">
        <f t="shared" si="193"/>
        <v/>
      </c>
      <c r="AD670" s="45" t="e">
        <f t="shared" si="194"/>
        <v>#N/A</v>
      </c>
      <c r="AE670" s="1" t="e">
        <f t="shared" si="195"/>
        <v>#N/A</v>
      </c>
      <c r="AF670" s="1"/>
      <c r="AG670" s="8">
        <f t="shared" si="199"/>
        <v>0</v>
      </c>
      <c r="AH670" s="8">
        <f t="shared" si="200"/>
        <v>0</v>
      </c>
      <c r="AI670" s="358">
        <f t="shared" si="201"/>
        <v>4200</v>
      </c>
    </row>
    <row r="671" spans="1:35" x14ac:dyDescent="0.35">
      <c r="A671" s="356">
        <f t="shared" si="202"/>
        <v>669</v>
      </c>
      <c r="B671" s="325"/>
      <c r="C671" s="325"/>
      <c r="D671" s="325"/>
      <c r="E671" s="72" t="str">
        <f t="shared" si="197"/>
        <v/>
      </c>
      <c r="F671" s="71" t="e">
        <f t="shared" si="196"/>
        <v>#N/A</v>
      </c>
      <c r="G671" s="325"/>
      <c r="H671" s="325"/>
      <c r="I671" s="325"/>
      <c r="J671" s="325"/>
      <c r="K671" s="326"/>
      <c r="L671" s="1"/>
      <c r="M671" s="1"/>
      <c r="N671" s="120"/>
      <c r="O671" s="120"/>
      <c r="P671" s="120"/>
      <c r="Q671" s="308"/>
      <c r="R671" s="120"/>
      <c r="S671" s="120"/>
      <c r="T671" s="120"/>
      <c r="U671" s="120"/>
      <c r="V671" s="120"/>
      <c r="W671" s="120"/>
      <c r="X671" s="120"/>
      <c r="Y671" s="359"/>
      <c r="Z671" s="2">
        <f>MAX(Planif[[#This Row],[Janv planifié]:[Decembre planifié]])</f>
        <v>0</v>
      </c>
      <c r="AA671" s="364"/>
      <c r="AB671" s="189" t="e">
        <f t="shared" si="198"/>
        <v>#N/A</v>
      </c>
      <c r="AC671" s="1" t="str">
        <f t="shared" si="193"/>
        <v/>
      </c>
      <c r="AD671" s="45" t="e">
        <f t="shared" si="194"/>
        <v>#N/A</v>
      </c>
      <c r="AE671" s="1" t="e">
        <f t="shared" si="195"/>
        <v>#N/A</v>
      </c>
      <c r="AF671" s="1"/>
      <c r="AG671" s="8">
        <f t="shared" si="199"/>
        <v>0</v>
      </c>
      <c r="AH671" s="8">
        <f t="shared" si="200"/>
        <v>0</v>
      </c>
      <c r="AI671" s="358">
        <f t="shared" si="201"/>
        <v>4200</v>
      </c>
    </row>
    <row r="672" spans="1:35" x14ac:dyDescent="0.35">
      <c r="A672" s="356">
        <f t="shared" si="202"/>
        <v>670</v>
      </c>
      <c r="B672" s="325"/>
      <c r="C672" s="325"/>
      <c r="D672" s="325"/>
      <c r="E672" s="72" t="str">
        <f t="shared" si="197"/>
        <v/>
      </c>
      <c r="F672" s="71" t="e">
        <f t="shared" si="196"/>
        <v>#N/A</v>
      </c>
      <c r="G672" s="325"/>
      <c r="H672" s="325"/>
      <c r="I672" s="325"/>
      <c r="J672" s="325"/>
      <c r="K672" s="326"/>
      <c r="L672" s="1"/>
      <c r="M672" s="1"/>
      <c r="N672" s="120"/>
      <c r="O672" s="120"/>
      <c r="P672" s="120"/>
      <c r="Q672" s="308"/>
      <c r="R672" s="120"/>
      <c r="S672" s="120"/>
      <c r="T672" s="120"/>
      <c r="U672" s="120"/>
      <c r="V672" s="120"/>
      <c r="W672" s="120"/>
      <c r="X672" s="120"/>
      <c r="Y672" s="359"/>
      <c r="Z672" s="2">
        <f>MAX(Planif[[#This Row],[Janv planifié]:[Decembre planifié]])</f>
        <v>0</v>
      </c>
      <c r="AA672" s="364"/>
      <c r="AB672" s="189" t="e">
        <f t="shared" si="198"/>
        <v>#N/A</v>
      </c>
      <c r="AC672" s="1" t="str">
        <f t="shared" si="193"/>
        <v/>
      </c>
      <c r="AD672" s="45" t="e">
        <f t="shared" si="194"/>
        <v>#N/A</v>
      </c>
      <c r="AE672" s="1" t="e">
        <f t="shared" si="195"/>
        <v>#N/A</v>
      </c>
      <c r="AF672" s="1"/>
      <c r="AG672" s="8">
        <f t="shared" si="199"/>
        <v>0</v>
      </c>
      <c r="AH672" s="8">
        <f t="shared" si="200"/>
        <v>0</v>
      </c>
      <c r="AI672" s="358">
        <f t="shared" si="201"/>
        <v>4200</v>
      </c>
    </row>
    <row r="673" spans="1:35" x14ac:dyDescent="0.35">
      <c r="A673" s="356">
        <f t="shared" si="202"/>
        <v>671</v>
      </c>
      <c r="B673" s="325"/>
      <c r="C673" s="325"/>
      <c r="D673" s="325"/>
      <c r="E673" s="72" t="str">
        <f t="shared" si="197"/>
        <v/>
      </c>
      <c r="F673" s="71" t="e">
        <f t="shared" si="196"/>
        <v>#N/A</v>
      </c>
      <c r="G673" s="325"/>
      <c r="H673" s="325"/>
      <c r="I673" s="325"/>
      <c r="J673" s="325"/>
      <c r="K673" s="326"/>
      <c r="L673" s="1"/>
      <c r="M673" s="1"/>
      <c r="N673" s="120"/>
      <c r="O673" s="120"/>
      <c r="P673" s="120"/>
      <c r="Q673" s="308"/>
      <c r="R673" s="120"/>
      <c r="S673" s="120"/>
      <c r="T673" s="120"/>
      <c r="U673" s="120"/>
      <c r="V673" s="120"/>
      <c r="W673" s="120"/>
      <c r="X673" s="120"/>
      <c r="Y673" s="359"/>
      <c r="Z673" s="2">
        <f>MAX(Planif[[#This Row],[Janv planifié]:[Decembre planifié]])</f>
        <v>0</v>
      </c>
      <c r="AA673" s="364"/>
      <c r="AB673" s="189" t="e">
        <f t="shared" si="198"/>
        <v>#N/A</v>
      </c>
      <c r="AC673" s="1" t="str">
        <f t="shared" si="193"/>
        <v/>
      </c>
      <c r="AD673" s="45" t="e">
        <f t="shared" si="194"/>
        <v>#N/A</v>
      </c>
      <c r="AE673" s="1" t="e">
        <f t="shared" si="195"/>
        <v>#N/A</v>
      </c>
      <c r="AF673" s="1"/>
      <c r="AG673" s="8">
        <f t="shared" si="199"/>
        <v>0</v>
      </c>
      <c r="AH673" s="8">
        <f t="shared" si="200"/>
        <v>0</v>
      </c>
      <c r="AI673" s="358">
        <f t="shared" si="201"/>
        <v>4200</v>
      </c>
    </row>
    <row r="674" spans="1:35" x14ac:dyDescent="0.35">
      <c r="A674" s="356">
        <f t="shared" si="202"/>
        <v>672</v>
      </c>
      <c r="B674" s="325"/>
      <c r="C674" s="325"/>
      <c r="D674" s="325"/>
      <c r="E674" s="72" t="str">
        <f t="shared" si="197"/>
        <v/>
      </c>
      <c r="F674" s="71" t="e">
        <f t="shared" si="196"/>
        <v>#N/A</v>
      </c>
      <c r="G674" s="325"/>
      <c r="H674" s="325"/>
      <c r="I674" s="325"/>
      <c r="J674" s="325"/>
      <c r="K674" s="326"/>
      <c r="L674" s="1"/>
      <c r="M674" s="1"/>
      <c r="N674" s="120"/>
      <c r="O674" s="120"/>
      <c r="P674" s="120"/>
      <c r="Q674" s="308"/>
      <c r="R674" s="120"/>
      <c r="S674" s="120"/>
      <c r="T674" s="120"/>
      <c r="U674" s="120"/>
      <c r="V674" s="120"/>
      <c r="W674" s="120"/>
      <c r="X674" s="120"/>
      <c r="Y674" s="359"/>
      <c r="Z674" s="2">
        <f>MAX(Planif[[#This Row],[Janv planifié]:[Decembre planifié]])</f>
        <v>0</v>
      </c>
      <c r="AA674" s="364"/>
      <c r="AB674" s="189" t="e">
        <f t="shared" si="198"/>
        <v>#N/A</v>
      </c>
      <c r="AC674" s="1" t="str">
        <f t="shared" si="193"/>
        <v/>
      </c>
      <c r="AD674" s="45" t="e">
        <f t="shared" si="194"/>
        <v>#N/A</v>
      </c>
      <c r="AE674" s="1" t="e">
        <f t="shared" si="195"/>
        <v>#N/A</v>
      </c>
      <c r="AF674" s="1"/>
      <c r="AG674" s="8">
        <f t="shared" si="199"/>
        <v>0</v>
      </c>
      <c r="AH674" s="8">
        <f t="shared" si="200"/>
        <v>0</v>
      </c>
      <c r="AI674" s="358">
        <f t="shared" si="201"/>
        <v>4200</v>
      </c>
    </row>
    <row r="675" spans="1:35" x14ac:dyDescent="0.35">
      <c r="A675" s="356">
        <f t="shared" si="202"/>
        <v>673</v>
      </c>
      <c r="B675" s="325"/>
      <c r="C675" s="325"/>
      <c r="D675" s="325"/>
      <c r="E675" s="72" t="str">
        <f t="shared" si="197"/>
        <v/>
      </c>
      <c r="F675" s="71" t="e">
        <f t="shared" si="196"/>
        <v>#N/A</v>
      </c>
      <c r="G675" s="325"/>
      <c r="H675" s="325"/>
      <c r="I675" s="325"/>
      <c r="J675" s="325"/>
      <c r="K675" s="326"/>
      <c r="L675" s="1"/>
      <c r="M675" s="1"/>
      <c r="N675" s="120"/>
      <c r="O675" s="120"/>
      <c r="P675" s="120"/>
      <c r="Q675" s="308"/>
      <c r="R675" s="120"/>
      <c r="S675" s="120"/>
      <c r="T675" s="120"/>
      <c r="U675" s="120"/>
      <c r="V675" s="120"/>
      <c r="W675" s="120"/>
      <c r="X675" s="120"/>
      <c r="Y675" s="359"/>
      <c r="Z675" s="2">
        <f>MAX(Planif[[#This Row],[Janv planifié]:[Decembre planifié]])</f>
        <v>0</v>
      </c>
      <c r="AA675" s="364"/>
      <c r="AB675" s="189" t="e">
        <f t="shared" si="198"/>
        <v>#N/A</v>
      </c>
      <c r="AC675" s="1" t="str">
        <f t="shared" si="193"/>
        <v/>
      </c>
      <c r="AD675" s="45" t="e">
        <f t="shared" si="194"/>
        <v>#N/A</v>
      </c>
      <c r="AE675" s="1" t="e">
        <f t="shared" si="195"/>
        <v>#N/A</v>
      </c>
      <c r="AF675" s="1"/>
      <c r="AG675" s="8">
        <f t="shared" si="199"/>
        <v>0</v>
      </c>
      <c r="AH675" s="8">
        <f t="shared" si="200"/>
        <v>0</v>
      </c>
      <c r="AI675" s="358">
        <f t="shared" si="201"/>
        <v>4200</v>
      </c>
    </row>
    <row r="676" spans="1:35" x14ac:dyDescent="0.35">
      <c r="A676" s="356">
        <f t="shared" si="202"/>
        <v>674</v>
      </c>
      <c r="B676" s="325"/>
      <c r="C676" s="325"/>
      <c r="D676" s="325"/>
      <c r="E676" s="72" t="str">
        <f t="shared" si="197"/>
        <v/>
      </c>
      <c r="F676" s="71" t="e">
        <f t="shared" si="196"/>
        <v>#N/A</v>
      </c>
      <c r="G676" s="325"/>
      <c r="H676" s="325"/>
      <c r="I676" s="325"/>
      <c r="J676" s="325"/>
      <c r="K676" s="326"/>
      <c r="L676" s="1"/>
      <c r="M676" s="1"/>
      <c r="N676" s="120"/>
      <c r="O676" s="120"/>
      <c r="P676" s="120"/>
      <c r="Q676" s="308"/>
      <c r="R676" s="120"/>
      <c r="S676" s="120"/>
      <c r="T676" s="120"/>
      <c r="U676" s="120"/>
      <c r="V676" s="120"/>
      <c r="W676" s="120"/>
      <c r="X676" s="120"/>
      <c r="Y676" s="359"/>
      <c r="Z676" s="2">
        <f>MAX(Planif[[#This Row],[Janv planifié]:[Decembre planifié]])</f>
        <v>0</v>
      </c>
      <c r="AA676" s="364"/>
      <c r="AB676" s="189" t="e">
        <f t="shared" si="198"/>
        <v>#N/A</v>
      </c>
      <c r="AC676" s="1" t="str">
        <f t="shared" si="193"/>
        <v/>
      </c>
      <c r="AD676" s="45" t="e">
        <f t="shared" si="194"/>
        <v>#N/A</v>
      </c>
      <c r="AE676" s="1" t="e">
        <f t="shared" si="195"/>
        <v>#N/A</v>
      </c>
      <c r="AF676" s="1"/>
      <c r="AG676" s="8">
        <f t="shared" si="199"/>
        <v>0</v>
      </c>
      <c r="AH676" s="8">
        <f t="shared" si="200"/>
        <v>0</v>
      </c>
      <c r="AI676" s="358">
        <f t="shared" si="201"/>
        <v>4200</v>
      </c>
    </row>
    <row r="677" spans="1:35" x14ac:dyDescent="0.35">
      <c r="A677" s="356">
        <f t="shared" si="202"/>
        <v>675</v>
      </c>
      <c r="B677" s="325"/>
      <c r="C677" s="325"/>
      <c r="D677" s="325"/>
      <c r="E677" s="72" t="str">
        <f t="shared" si="197"/>
        <v/>
      </c>
      <c r="F677" s="71" t="e">
        <f t="shared" si="196"/>
        <v>#N/A</v>
      </c>
      <c r="G677" s="325"/>
      <c r="H677" s="325"/>
      <c r="I677" s="325"/>
      <c r="J677" s="325"/>
      <c r="K677" s="326"/>
      <c r="L677" s="1"/>
      <c r="M677" s="1"/>
      <c r="N677" s="120"/>
      <c r="O677" s="120"/>
      <c r="P677" s="120"/>
      <c r="Q677" s="308"/>
      <c r="R677" s="120"/>
      <c r="S677" s="120"/>
      <c r="T677" s="120"/>
      <c r="U677" s="120"/>
      <c r="V677" s="120"/>
      <c r="W677" s="120"/>
      <c r="X677" s="120"/>
      <c r="Y677" s="359"/>
      <c r="Z677" s="2">
        <f>MAX(Planif[[#This Row],[Janv planifié]:[Decembre planifié]])</f>
        <v>0</v>
      </c>
      <c r="AA677" s="364"/>
      <c r="AB677" s="189" t="e">
        <f t="shared" si="198"/>
        <v>#N/A</v>
      </c>
      <c r="AC677" s="1" t="str">
        <f t="shared" ref="AC677:AC740" si="203">B677&amp;C677&amp;D677</f>
        <v/>
      </c>
      <c r="AD677" s="45" t="e">
        <f t="shared" ref="AD677:AD740" si="204">VLOOKUP(AC677,admin_3_2,12,FALSE)</f>
        <v>#N/A</v>
      </c>
      <c r="AE677" s="1" t="e">
        <f t="shared" ref="AE677:AE740" si="205">IF(G677="FID",AD677&amp;G677&amp;AF677,IF(G677="PAM",AD677&amp;G677&amp;AF677,IF(G677="CRS",AD677&amp;G677&amp;AF677,AD677&amp;"autreong"&amp;AF677)))</f>
        <v>#N/A</v>
      </c>
      <c r="AF677" s="1"/>
      <c r="AG677" s="8">
        <f t="shared" si="199"/>
        <v>0</v>
      </c>
      <c r="AH677" s="8">
        <f t="shared" si="200"/>
        <v>0</v>
      </c>
      <c r="AI677" s="358">
        <f t="shared" si="201"/>
        <v>4200</v>
      </c>
    </row>
    <row r="678" spans="1:35" x14ac:dyDescent="0.35">
      <c r="A678" s="356">
        <f t="shared" si="202"/>
        <v>676</v>
      </c>
      <c r="B678" s="325"/>
      <c r="C678" s="325"/>
      <c r="D678" s="325"/>
      <c r="E678" s="72" t="str">
        <f t="shared" si="197"/>
        <v/>
      </c>
      <c r="F678" s="71" t="e">
        <f t="shared" si="196"/>
        <v>#N/A</v>
      </c>
      <c r="G678" s="325"/>
      <c r="H678" s="325"/>
      <c r="I678" s="325"/>
      <c r="J678" s="325"/>
      <c r="K678" s="326"/>
      <c r="L678" s="1"/>
      <c r="M678" s="1"/>
      <c r="N678" s="120"/>
      <c r="O678" s="120"/>
      <c r="P678" s="120"/>
      <c r="Q678" s="308"/>
      <c r="R678" s="120"/>
      <c r="S678" s="120"/>
      <c r="T678" s="120"/>
      <c r="U678" s="120"/>
      <c r="V678" s="120"/>
      <c r="W678" s="120"/>
      <c r="X678" s="120"/>
      <c r="Y678" s="359"/>
      <c r="Z678" s="2">
        <f>MAX(Planif[[#This Row],[Janv planifié]:[Decembre planifié]])</f>
        <v>0</v>
      </c>
      <c r="AA678" s="364"/>
      <c r="AB678" s="189" t="e">
        <f t="shared" si="198"/>
        <v>#N/A</v>
      </c>
      <c r="AC678" s="1" t="str">
        <f t="shared" si="203"/>
        <v/>
      </c>
      <c r="AD678" s="45" t="e">
        <f t="shared" si="204"/>
        <v>#N/A</v>
      </c>
      <c r="AE678" s="1" t="e">
        <f t="shared" si="205"/>
        <v>#N/A</v>
      </c>
      <c r="AF678" s="1"/>
      <c r="AG678" s="8">
        <f t="shared" si="199"/>
        <v>0</v>
      </c>
      <c r="AH678" s="8">
        <f t="shared" si="200"/>
        <v>0</v>
      </c>
      <c r="AI678" s="358">
        <f t="shared" si="201"/>
        <v>4200</v>
      </c>
    </row>
    <row r="679" spans="1:35" x14ac:dyDescent="0.35">
      <c r="A679" s="356">
        <f t="shared" si="202"/>
        <v>677</v>
      </c>
      <c r="B679" s="325"/>
      <c r="C679" s="325"/>
      <c r="D679" s="325"/>
      <c r="E679" s="72" t="str">
        <f t="shared" si="197"/>
        <v/>
      </c>
      <c r="F679" s="71" t="e">
        <f t="shared" si="196"/>
        <v>#N/A</v>
      </c>
      <c r="G679" s="325"/>
      <c r="H679" s="325"/>
      <c r="I679" s="325"/>
      <c r="J679" s="325"/>
      <c r="K679" s="326"/>
      <c r="L679" s="1"/>
      <c r="M679" s="1"/>
      <c r="N679" s="120"/>
      <c r="O679" s="120"/>
      <c r="P679" s="120"/>
      <c r="Q679" s="308"/>
      <c r="R679" s="120"/>
      <c r="S679" s="120"/>
      <c r="T679" s="120"/>
      <c r="U679" s="120"/>
      <c r="V679" s="120"/>
      <c r="W679" s="120"/>
      <c r="X679" s="120"/>
      <c r="Y679" s="359"/>
      <c r="Z679" s="2">
        <f>MAX(Planif[[#This Row],[Janv planifié]:[Decembre planifié]])</f>
        <v>0</v>
      </c>
      <c r="AA679" s="364"/>
      <c r="AB679" s="189" t="e">
        <f t="shared" si="198"/>
        <v>#N/A</v>
      </c>
      <c r="AC679" s="1" t="str">
        <f t="shared" si="203"/>
        <v/>
      </c>
      <c r="AD679" s="45" t="e">
        <f t="shared" si="204"/>
        <v>#N/A</v>
      </c>
      <c r="AE679" s="1" t="e">
        <f t="shared" si="205"/>
        <v>#N/A</v>
      </c>
      <c r="AF679" s="1"/>
      <c r="AG679" s="8">
        <f t="shared" si="199"/>
        <v>0</v>
      </c>
      <c r="AH679" s="8">
        <f t="shared" si="200"/>
        <v>0</v>
      </c>
      <c r="AI679" s="358">
        <f t="shared" si="201"/>
        <v>4200</v>
      </c>
    </row>
    <row r="680" spans="1:35" x14ac:dyDescent="0.35">
      <c r="A680" s="356">
        <f t="shared" si="202"/>
        <v>678</v>
      </c>
      <c r="B680" s="325"/>
      <c r="C680" s="325"/>
      <c r="D680" s="325"/>
      <c r="E680" s="72" t="str">
        <f t="shared" si="197"/>
        <v/>
      </c>
      <c r="F680" s="71" t="e">
        <f t="shared" si="196"/>
        <v>#N/A</v>
      </c>
      <c r="G680" s="325"/>
      <c r="H680" s="325"/>
      <c r="I680" s="325"/>
      <c r="J680" s="325"/>
      <c r="K680" s="326"/>
      <c r="L680" s="1"/>
      <c r="M680" s="1"/>
      <c r="N680" s="120"/>
      <c r="O680" s="120"/>
      <c r="P680" s="120"/>
      <c r="Q680" s="308"/>
      <c r="R680" s="120"/>
      <c r="S680" s="120"/>
      <c r="T680" s="120"/>
      <c r="U680" s="120"/>
      <c r="V680" s="120"/>
      <c r="W680" s="120"/>
      <c r="X680" s="120"/>
      <c r="Y680" s="359"/>
      <c r="Z680" s="2">
        <f>MAX(Planif[[#This Row],[Janv planifié]:[Decembre planifié]])</f>
        <v>0</v>
      </c>
      <c r="AA680" s="364"/>
      <c r="AB680" s="189" t="e">
        <f t="shared" si="198"/>
        <v>#N/A</v>
      </c>
      <c r="AC680" s="1" t="str">
        <f t="shared" si="203"/>
        <v/>
      </c>
      <c r="AD680" s="45" t="e">
        <f t="shared" si="204"/>
        <v>#N/A</v>
      </c>
      <c r="AE680" s="1" t="e">
        <f t="shared" si="205"/>
        <v>#N/A</v>
      </c>
      <c r="AF680" s="1"/>
      <c r="AG680" s="8">
        <f t="shared" si="199"/>
        <v>0</v>
      </c>
      <c r="AH680" s="8">
        <f t="shared" si="200"/>
        <v>0</v>
      </c>
      <c r="AI680" s="358">
        <f t="shared" si="201"/>
        <v>4200</v>
      </c>
    </row>
    <row r="681" spans="1:35" x14ac:dyDescent="0.35">
      <c r="A681" s="356">
        <f t="shared" si="202"/>
        <v>679</v>
      </c>
      <c r="B681" s="325"/>
      <c r="C681" s="325"/>
      <c r="D681" s="325"/>
      <c r="E681" s="72" t="str">
        <f t="shared" si="197"/>
        <v/>
      </c>
      <c r="F681" s="71" t="e">
        <f t="shared" si="196"/>
        <v>#N/A</v>
      </c>
      <c r="G681" s="325"/>
      <c r="H681" s="325"/>
      <c r="I681" s="325"/>
      <c r="J681" s="325"/>
      <c r="K681" s="326"/>
      <c r="L681" s="1"/>
      <c r="M681" s="1"/>
      <c r="N681" s="120"/>
      <c r="O681" s="120"/>
      <c r="P681" s="120"/>
      <c r="Q681" s="308"/>
      <c r="R681" s="120"/>
      <c r="S681" s="120"/>
      <c r="T681" s="120"/>
      <c r="U681" s="120"/>
      <c r="V681" s="120"/>
      <c r="W681" s="120"/>
      <c r="X681" s="120"/>
      <c r="Y681" s="359"/>
      <c r="Z681" s="2">
        <f>MAX(Planif[[#This Row],[Janv planifié]:[Decembre planifié]])</f>
        <v>0</v>
      </c>
      <c r="AA681" s="364"/>
      <c r="AB681" s="189" t="e">
        <f t="shared" si="198"/>
        <v>#N/A</v>
      </c>
      <c r="AC681" s="1" t="str">
        <f t="shared" si="203"/>
        <v/>
      </c>
      <c r="AD681" s="45" t="e">
        <f t="shared" si="204"/>
        <v>#N/A</v>
      </c>
      <c r="AE681" s="1" t="e">
        <f t="shared" si="205"/>
        <v>#N/A</v>
      </c>
      <c r="AF681" s="1"/>
      <c r="AG681" s="8">
        <f t="shared" si="199"/>
        <v>0</v>
      </c>
      <c r="AH681" s="8">
        <f t="shared" si="200"/>
        <v>0</v>
      </c>
      <c r="AI681" s="358">
        <f t="shared" si="201"/>
        <v>4200</v>
      </c>
    </row>
    <row r="682" spans="1:35" x14ac:dyDescent="0.35">
      <c r="A682" s="356">
        <f t="shared" si="202"/>
        <v>680</v>
      </c>
      <c r="B682" s="325"/>
      <c r="C682" s="325"/>
      <c r="D682" s="325"/>
      <c r="E682" s="72" t="str">
        <f t="shared" si="197"/>
        <v/>
      </c>
      <c r="F682" s="71" t="e">
        <f t="shared" si="196"/>
        <v>#N/A</v>
      </c>
      <c r="G682" s="325"/>
      <c r="H682" s="325"/>
      <c r="I682" s="325"/>
      <c r="J682" s="325"/>
      <c r="K682" s="326"/>
      <c r="L682" s="1"/>
      <c r="M682" s="1"/>
      <c r="N682" s="120"/>
      <c r="O682" s="120"/>
      <c r="P682" s="120"/>
      <c r="Q682" s="308"/>
      <c r="R682" s="120"/>
      <c r="S682" s="120"/>
      <c r="T682" s="120"/>
      <c r="U682" s="120"/>
      <c r="V682" s="120"/>
      <c r="W682" s="120"/>
      <c r="X682" s="120"/>
      <c r="Y682" s="359"/>
      <c r="Z682" s="2">
        <f>MAX(Planif[[#This Row],[Janv planifié]:[Decembre planifié]])</f>
        <v>0</v>
      </c>
      <c r="AA682" s="364"/>
      <c r="AB682" s="189" t="e">
        <f t="shared" si="198"/>
        <v>#N/A</v>
      </c>
      <c r="AC682" s="1" t="str">
        <f t="shared" si="203"/>
        <v/>
      </c>
      <c r="AD682" s="45" t="e">
        <f t="shared" si="204"/>
        <v>#N/A</v>
      </c>
      <c r="AE682" s="1" t="e">
        <f t="shared" si="205"/>
        <v>#N/A</v>
      </c>
      <c r="AF682" s="1"/>
      <c r="AG682" s="8">
        <f t="shared" si="199"/>
        <v>0</v>
      </c>
      <c r="AH682" s="8">
        <f t="shared" si="200"/>
        <v>0</v>
      </c>
      <c r="AI682" s="358">
        <f t="shared" si="201"/>
        <v>4200</v>
      </c>
    </row>
    <row r="683" spans="1:35" x14ac:dyDescent="0.35">
      <c r="A683" s="356">
        <f t="shared" si="202"/>
        <v>681</v>
      </c>
      <c r="B683" s="325"/>
      <c r="C683" s="325"/>
      <c r="D683" s="325"/>
      <c r="E683" s="72" t="str">
        <f t="shared" si="197"/>
        <v/>
      </c>
      <c r="F683" s="71" t="e">
        <f t="shared" si="196"/>
        <v>#N/A</v>
      </c>
      <c r="G683" s="325"/>
      <c r="H683" s="325"/>
      <c r="I683" s="325"/>
      <c r="J683" s="325"/>
      <c r="K683" s="326"/>
      <c r="L683" s="1"/>
      <c r="M683" s="1"/>
      <c r="N683" s="120"/>
      <c r="O683" s="120"/>
      <c r="P683" s="120"/>
      <c r="Q683" s="308"/>
      <c r="R683" s="120"/>
      <c r="S683" s="120"/>
      <c r="T683" s="120"/>
      <c r="U683" s="120"/>
      <c r="V683" s="120"/>
      <c r="W683" s="120"/>
      <c r="X683" s="120"/>
      <c r="Y683" s="359"/>
      <c r="Z683" s="2">
        <f>MAX(Planif[[#This Row],[Janv planifié]:[Decembre planifié]])</f>
        <v>0</v>
      </c>
      <c r="AA683" s="364"/>
      <c r="AB683" s="189" t="e">
        <f t="shared" si="198"/>
        <v>#N/A</v>
      </c>
      <c r="AC683" s="1" t="str">
        <f t="shared" si="203"/>
        <v/>
      </c>
      <c r="AD683" s="45" t="e">
        <f t="shared" si="204"/>
        <v>#N/A</v>
      </c>
      <c r="AE683" s="1" t="e">
        <f t="shared" si="205"/>
        <v>#N/A</v>
      </c>
      <c r="AF683" s="1"/>
      <c r="AG683" s="8">
        <f t="shared" si="199"/>
        <v>0</v>
      </c>
      <c r="AH683" s="8">
        <f t="shared" si="200"/>
        <v>0</v>
      </c>
      <c r="AI683" s="358">
        <f t="shared" si="201"/>
        <v>4200</v>
      </c>
    </row>
    <row r="684" spans="1:35" x14ac:dyDescent="0.35">
      <c r="A684" s="356">
        <f t="shared" si="202"/>
        <v>682</v>
      </c>
      <c r="B684" s="325"/>
      <c r="C684" s="325"/>
      <c r="D684" s="325"/>
      <c r="E684" s="72" t="str">
        <f t="shared" si="197"/>
        <v/>
      </c>
      <c r="F684" s="71" t="e">
        <f t="shared" si="196"/>
        <v>#N/A</v>
      </c>
      <c r="G684" s="325"/>
      <c r="H684" s="325"/>
      <c r="I684" s="325"/>
      <c r="J684" s="325"/>
      <c r="K684" s="326"/>
      <c r="L684" s="1"/>
      <c r="M684" s="1"/>
      <c r="N684" s="120"/>
      <c r="O684" s="120"/>
      <c r="P684" s="120"/>
      <c r="Q684" s="308"/>
      <c r="R684" s="120"/>
      <c r="S684" s="120"/>
      <c r="T684" s="120"/>
      <c r="U684" s="120"/>
      <c r="V684" s="120"/>
      <c r="W684" s="120"/>
      <c r="X684" s="120"/>
      <c r="Y684" s="359"/>
      <c r="Z684" s="2">
        <f>MAX(Planif[[#This Row],[Janv planifié]:[Decembre planifié]])</f>
        <v>0</v>
      </c>
      <c r="AA684" s="364"/>
      <c r="AB684" s="189" t="e">
        <f t="shared" si="198"/>
        <v>#N/A</v>
      </c>
      <c r="AC684" s="1" t="str">
        <f t="shared" si="203"/>
        <v/>
      </c>
      <c r="AD684" s="45" t="e">
        <f t="shared" si="204"/>
        <v>#N/A</v>
      </c>
      <c r="AE684" s="1" t="e">
        <f t="shared" si="205"/>
        <v>#N/A</v>
      </c>
      <c r="AF684" s="1"/>
      <c r="AG684" s="8">
        <f t="shared" si="199"/>
        <v>0</v>
      </c>
      <c r="AH684" s="8">
        <f t="shared" si="200"/>
        <v>0</v>
      </c>
      <c r="AI684" s="358">
        <f t="shared" si="201"/>
        <v>4200</v>
      </c>
    </row>
    <row r="685" spans="1:35" x14ac:dyDescent="0.35">
      <c r="A685" s="356">
        <f t="shared" si="202"/>
        <v>683</v>
      </c>
      <c r="B685" s="325"/>
      <c r="C685" s="325"/>
      <c r="D685" s="325"/>
      <c r="E685" s="72" t="str">
        <f t="shared" si="197"/>
        <v/>
      </c>
      <c r="F685" s="71" t="e">
        <f t="shared" si="196"/>
        <v>#N/A</v>
      </c>
      <c r="G685" s="325"/>
      <c r="H685" s="325"/>
      <c r="I685" s="325"/>
      <c r="J685" s="325"/>
      <c r="K685" s="326"/>
      <c r="L685" s="1"/>
      <c r="M685" s="1"/>
      <c r="N685" s="120"/>
      <c r="O685" s="120"/>
      <c r="P685" s="120"/>
      <c r="Q685" s="308"/>
      <c r="R685" s="120"/>
      <c r="S685" s="120"/>
      <c r="T685" s="120"/>
      <c r="U685" s="120"/>
      <c r="V685" s="120"/>
      <c r="W685" s="120"/>
      <c r="X685" s="120"/>
      <c r="Y685" s="359"/>
      <c r="Z685" s="2">
        <f>MAX(Planif[[#This Row],[Janv planifié]:[Decembre planifié]])</f>
        <v>0</v>
      </c>
      <c r="AA685" s="364"/>
      <c r="AB685" s="189" t="e">
        <f t="shared" si="198"/>
        <v>#N/A</v>
      </c>
      <c r="AC685" s="1" t="str">
        <f t="shared" si="203"/>
        <v/>
      </c>
      <c r="AD685" s="45" t="e">
        <f t="shared" si="204"/>
        <v>#N/A</v>
      </c>
      <c r="AE685" s="1" t="e">
        <f t="shared" si="205"/>
        <v>#N/A</v>
      </c>
      <c r="AF685" s="1"/>
      <c r="AG685" s="8">
        <f t="shared" si="199"/>
        <v>0</v>
      </c>
      <c r="AH685" s="8">
        <f t="shared" si="200"/>
        <v>0</v>
      </c>
      <c r="AI685" s="358">
        <f t="shared" si="201"/>
        <v>4200</v>
      </c>
    </row>
    <row r="686" spans="1:35" x14ac:dyDescent="0.35">
      <c r="A686" s="356">
        <f t="shared" si="202"/>
        <v>684</v>
      </c>
      <c r="B686" s="325"/>
      <c r="C686" s="325"/>
      <c r="D686" s="325"/>
      <c r="E686" s="72" t="str">
        <f t="shared" si="197"/>
        <v/>
      </c>
      <c r="F686" s="71" t="e">
        <f t="shared" si="196"/>
        <v>#N/A</v>
      </c>
      <c r="G686" s="325"/>
      <c r="H686" s="325"/>
      <c r="I686" s="325"/>
      <c r="J686" s="325"/>
      <c r="K686" s="326"/>
      <c r="L686" s="1"/>
      <c r="M686" s="1"/>
      <c r="N686" s="120"/>
      <c r="O686" s="120"/>
      <c r="P686" s="120"/>
      <c r="Q686" s="308"/>
      <c r="R686" s="120"/>
      <c r="S686" s="120"/>
      <c r="T686" s="120"/>
      <c r="U686" s="120"/>
      <c r="V686" s="120"/>
      <c r="W686" s="120"/>
      <c r="X686" s="120"/>
      <c r="Y686" s="359"/>
      <c r="Z686" s="2">
        <f>MAX(Planif[[#This Row],[Janv planifié]:[Decembre planifié]])</f>
        <v>0</v>
      </c>
      <c r="AA686" s="364"/>
      <c r="AB686" s="189" t="e">
        <f t="shared" si="198"/>
        <v>#N/A</v>
      </c>
      <c r="AC686" s="1" t="str">
        <f t="shared" si="203"/>
        <v/>
      </c>
      <c r="AD686" s="45" t="e">
        <f t="shared" si="204"/>
        <v>#N/A</v>
      </c>
      <c r="AE686" s="1" t="e">
        <f t="shared" si="205"/>
        <v>#N/A</v>
      </c>
      <c r="AF686" s="1"/>
      <c r="AG686" s="8">
        <f t="shared" si="199"/>
        <v>0</v>
      </c>
      <c r="AH686" s="8">
        <f t="shared" si="200"/>
        <v>0</v>
      </c>
      <c r="AI686" s="358">
        <f t="shared" si="201"/>
        <v>4200</v>
      </c>
    </row>
    <row r="687" spans="1:35" x14ac:dyDescent="0.35">
      <c r="A687" s="356">
        <f t="shared" si="202"/>
        <v>685</v>
      </c>
      <c r="B687" s="325"/>
      <c r="C687" s="325"/>
      <c r="D687" s="325"/>
      <c r="E687" s="72" t="str">
        <f t="shared" si="197"/>
        <v/>
      </c>
      <c r="F687" s="71" t="e">
        <f t="shared" si="196"/>
        <v>#N/A</v>
      </c>
      <c r="G687" s="325"/>
      <c r="H687" s="325"/>
      <c r="I687" s="325"/>
      <c r="J687" s="325"/>
      <c r="K687" s="326"/>
      <c r="L687" s="1"/>
      <c r="M687" s="1"/>
      <c r="N687" s="120"/>
      <c r="O687" s="120"/>
      <c r="P687" s="120"/>
      <c r="Q687" s="308"/>
      <c r="R687" s="120"/>
      <c r="S687" s="120"/>
      <c r="T687" s="120"/>
      <c r="U687" s="120"/>
      <c r="V687" s="120"/>
      <c r="W687" s="120"/>
      <c r="X687" s="120"/>
      <c r="Y687" s="359"/>
      <c r="Z687" s="2">
        <f>MAX(Planif[[#This Row],[Janv planifié]:[Decembre planifié]])</f>
        <v>0</v>
      </c>
      <c r="AA687" s="364"/>
      <c r="AB687" s="189" t="e">
        <f t="shared" si="198"/>
        <v>#N/A</v>
      </c>
      <c r="AC687" s="1" t="str">
        <f t="shared" si="203"/>
        <v/>
      </c>
      <c r="AD687" s="45" t="e">
        <f t="shared" si="204"/>
        <v>#N/A</v>
      </c>
      <c r="AE687" s="1" t="e">
        <f t="shared" si="205"/>
        <v>#N/A</v>
      </c>
      <c r="AF687" s="1"/>
      <c r="AG687" s="8">
        <f t="shared" si="199"/>
        <v>0</v>
      </c>
      <c r="AH687" s="8">
        <f t="shared" si="200"/>
        <v>0</v>
      </c>
      <c r="AI687" s="358">
        <f t="shared" si="201"/>
        <v>4200</v>
      </c>
    </row>
    <row r="688" spans="1:35" x14ac:dyDescent="0.35">
      <c r="A688" s="356">
        <f t="shared" si="202"/>
        <v>686</v>
      </c>
      <c r="B688" s="325"/>
      <c r="C688" s="325"/>
      <c r="D688" s="325"/>
      <c r="E688" s="72" t="str">
        <f t="shared" si="197"/>
        <v/>
      </c>
      <c r="F688" s="71" t="e">
        <f t="shared" si="196"/>
        <v>#N/A</v>
      </c>
      <c r="G688" s="325"/>
      <c r="H688" s="325"/>
      <c r="I688" s="325"/>
      <c r="J688" s="325"/>
      <c r="K688" s="326"/>
      <c r="L688" s="1"/>
      <c r="M688" s="1"/>
      <c r="N688" s="120"/>
      <c r="O688" s="120"/>
      <c r="P688" s="120"/>
      <c r="Q688" s="308"/>
      <c r="R688" s="120"/>
      <c r="S688" s="120"/>
      <c r="T688" s="120"/>
      <c r="U688" s="120"/>
      <c r="V688" s="120"/>
      <c r="W688" s="120"/>
      <c r="X688" s="120"/>
      <c r="Y688" s="359"/>
      <c r="Z688" s="2">
        <f>MAX(Planif[[#This Row],[Janv planifié]:[Decembre planifié]])</f>
        <v>0</v>
      </c>
      <c r="AA688" s="364"/>
      <c r="AB688" s="189" t="e">
        <f t="shared" si="198"/>
        <v>#N/A</v>
      </c>
      <c r="AC688" s="1" t="str">
        <f t="shared" si="203"/>
        <v/>
      </c>
      <c r="AD688" s="45" t="e">
        <f t="shared" si="204"/>
        <v>#N/A</v>
      </c>
      <c r="AE688" s="1" t="e">
        <f t="shared" si="205"/>
        <v>#N/A</v>
      </c>
      <c r="AF688" s="1"/>
      <c r="AG688" s="8">
        <f t="shared" si="199"/>
        <v>0</v>
      </c>
      <c r="AH688" s="8">
        <f t="shared" si="200"/>
        <v>0</v>
      </c>
      <c r="AI688" s="358">
        <f t="shared" si="201"/>
        <v>4200</v>
      </c>
    </row>
    <row r="689" spans="1:35" x14ac:dyDescent="0.35">
      <c r="A689" s="356">
        <f t="shared" si="202"/>
        <v>687</v>
      </c>
      <c r="B689" s="325"/>
      <c r="C689" s="325"/>
      <c r="D689" s="325"/>
      <c r="E689" s="72" t="str">
        <f t="shared" si="197"/>
        <v/>
      </c>
      <c r="F689" s="71" t="e">
        <f t="shared" si="196"/>
        <v>#N/A</v>
      </c>
      <c r="G689" s="325"/>
      <c r="H689" s="325"/>
      <c r="I689" s="325"/>
      <c r="J689" s="325"/>
      <c r="K689" s="326"/>
      <c r="L689" s="1"/>
      <c r="M689" s="1"/>
      <c r="N689" s="120"/>
      <c r="O689" s="120"/>
      <c r="P689" s="120"/>
      <c r="Q689" s="308"/>
      <c r="R689" s="120"/>
      <c r="S689" s="120"/>
      <c r="T689" s="120"/>
      <c r="U689" s="120"/>
      <c r="V689" s="120"/>
      <c r="W689" s="120"/>
      <c r="X689" s="120"/>
      <c r="Y689" s="359"/>
      <c r="Z689" s="2">
        <f>MAX(Planif[[#This Row],[Janv planifié]:[Decembre planifié]])</f>
        <v>0</v>
      </c>
      <c r="AA689" s="364"/>
      <c r="AB689" s="189" t="e">
        <f t="shared" si="198"/>
        <v>#N/A</v>
      </c>
      <c r="AC689" s="1" t="str">
        <f t="shared" si="203"/>
        <v/>
      </c>
      <c r="AD689" s="45" t="e">
        <f t="shared" si="204"/>
        <v>#N/A</v>
      </c>
      <c r="AE689" s="1" t="e">
        <f t="shared" si="205"/>
        <v>#N/A</v>
      </c>
      <c r="AF689" s="1"/>
      <c r="AG689" s="8">
        <f t="shared" si="199"/>
        <v>0</v>
      </c>
      <c r="AH689" s="8">
        <f t="shared" si="200"/>
        <v>0</v>
      </c>
      <c r="AI689" s="358">
        <f t="shared" si="201"/>
        <v>4200</v>
      </c>
    </row>
    <row r="690" spans="1:35" x14ac:dyDescent="0.35">
      <c r="A690" s="356">
        <f t="shared" si="202"/>
        <v>688</v>
      </c>
      <c r="B690" s="325"/>
      <c r="C690" s="325"/>
      <c r="D690" s="325"/>
      <c r="E690" s="72" t="str">
        <f t="shared" si="197"/>
        <v/>
      </c>
      <c r="F690" s="71" t="e">
        <f t="shared" si="196"/>
        <v>#N/A</v>
      </c>
      <c r="G690" s="325"/>
      <c r="H690" s="325"/>
      <c r="I690" s="325"/>
      <c r="J690" s="325"/>
      <c r="K690" s="326"/>
      <c r="L690" s="1"/>
      <c r="M690" s="1"/>
      <c r="N690" s="120"/>
      <c r="O690" s="120"/>
      <c r="P690" s="120"/>
      <c r="Q690" s="308"/>
      <c r="R690" s="120"/>
      <c r="S690" s="120"/>
      <c r="T690" s="120"/>
      <c r="U690" s="120"/>
      <c r="V690" s="120"/>
      <c r="W690" s="120"/>
      <c r="X690" s="120"/>
      <c r="Y690" s="359"/>
      <c r="Z690" s="2">
        <f>MAX(Planif[[#This Row],[Janv planifié]:[Decembre planifié]])</f>
        <v>0</v>
      </c>
      <c r="AA690" s="364"/>
      <c r="AB690" s="189" t="e">
        <f t="shared" si="198"/>
        <v>#N/A</v>
      </c>
      <c r="AC690" s="1" t="str">
        <f t="shared" si="203"/>
        <v/>
      </c>
      <c r="AD690" s="45" t="e">
        <f t="shared" si="204"/>
        <v>#N/A</v>
      </c>
      <c r="AE690" s="1" t="e">
        <f t="shared" si="205"/>
        <v>#N/A</v>
      </c>
      <c r="AF690" s="1"/>
      <c r="AG690" s="8">
        <f t="shared" si="199"/>
        <v>0</v>
      </c>
      <c r="AH690" s="8">
        <f t="shared" si="200"/>
        <v>0</v>
      </c>
      <c r="AI690" s="358">
        <f t="shared" si="201"/>
        <v>4200</v>
      </c>
    </row>
    <row r="691" spans="1:35" x14ac:dyDescent="0.35">
      <c r="A691" s="356">
        <f t="shared" si="202"/>
        <v>689</v>
      </c>
      <c r="B691" s="325"/>
      <c r="C691" s="325"/>
      <c r="D691" s="325"/>
      <c r="E691" s="72" t="str">
        <f t="shared" si="197"/>
        <v/>
      </c>
      <c r="F691" s="71" t="e">
        <f t="shared" si="196"/>
        <v>#N/A</v>
      </c>
      <c r="G691" s="325"/>
      <c r="H691" s="325"/>
      <c r="I691" s="325"/>
      <c r="J691" s="325"/>
      <c r="K691" s="326"/>
      <c r="L691" s="1"/>
      <c r="M691" s="1"/>
      <c r="N691" s="120"/>
      <c r="O691" s="120"/>
      <c r="P691" s="120"/>
      <c r="Q691" s="308"/>
      <c r="R691" s="120"/>
      <c r="S691" s="120"/>
      <c r="T691" s="120"/>
      <c r="U691" s="120"/>
      <c r="V691" s="120"/>
      <c r="W691" s="120"/>
      <c r="X691" s="120"/>
      <c r="Y691" s="359"/>
      <c r="Z691" s="2">
        <f>MAX(Planif[[#This Row],[Janv planifié]:[Decembre planifié]])</f>
        <v>0</v>
      </c>
      <c r="AA691" s="364"/>
      <c r="AB691" s="189" t="e">
        <f t="shared" si="198"/>
        <v>#N/A</v>
      </c>
      <c r="AC691" s="1" t="str">
        <f t="shared" si="203"/>
        <v/>
      </c>
      <c r="AD691" s="45" t="e">
        <f t="shared" si="204"/>
        <v>#N/A</v>
      </c>
      <c r="AE691" s="1" t="e">
        <f t="shared" si="205"/>
        <v>#N/A</v>
      </c>
      <c r="AF691" s="1"/>
      <c r="AG691" s="8">
        <f t="shared" si="199"/>
        <v>0</v>
      </c>
      <c r="AH691" s="8">
        <f t="shared" si="200"/>
        <v>0</v>
      </c>
      <c r="AI691" s="358">
        <f t="shared" si="201"/>
        <v>4200</v>
      </c>
    </row>
    <row r="692" spans="1:35" x14ac:dyDescent="0.35">
      <c r="A692" s="356">
        <f t="shared" si="202"/>
        <v>690</v>
      </c>
      <c r="B692" s="325"/>
      <c r="C692" s="325"/>
      <c r="D692" s="325"/>
      <c r="E692" s="72" t="str">
        <f t="shared" si="197"/>
        <v/>
      </c>
      <c r="F692" s="71" t="e">
        <f t="shared" si="196"/>
        <v>#N/A</v>
      </c>
      <c r="G692" s="325"/>
      <c r="H692" s="325"/>
      <c r="I692" s="325"/>
      <c r="J692" s="325"/>
      <c r="K692" s="326"/>
      <c r="L692" s="1"/>
      <c r="M692" s="1"/>
      <c r="N692" s="120"/>
      <c r="O692" s="120"/>
      <c r="P692" s="120"/>
      <c r="Q692" s="308"/>
      <c r="R692" s="120"/>
      <c r="S692" s="120"/>
      <c r="T692" s="120"/>
      <c r="U692" s="120"/>
      <c r="V692" s="120"/>
      <c r="W692" s="120"/>
      <c r="X692" s="120"/>
      <c r="Y692" s="359"/>
      <c r="Z692" s="2">
        <f>MAX(Planif[[#This Row],[Janv planifié]:[Decembre planifié]])</f>
        <v>0</v>
      </c>
      <c r="AA692" s="364"/>
      <c r="AB692" s="189" t="e">
        <f t="shared" si="198"/>
        <v>#N/A</v>
      </c>
      <c r="AC692" s="1" t="str">
        <f t="shared" si="203"/>
        <v/>
      </c>
      <c r="AD692" s="45" t="e">
        <f t="shared" si="204"/>
        <v>#N/A</v>
      </c>
      <c r="AE692" s="1" t="e">
        <f t="shared" si="205"/>
        <v>#N/A</v>
      </c>
      <c r="AF692" s="1"/>
      <c r="AG692" s="8">
        <f t="shared" si="199"/>
        <v>0</v>
      </c>
      <c r="AH692" s="8">
        <f t="shared" si="200"/>
        <v>0</v>
      </c>
      <c r="AI692" s="358">
        <f t="shared" si="201"/>
        <v>4200</v>
      </c>
    </row>
    <row r="693" spans="1:35" x14ac:dyDescent="0.35">
      <c r="A693" s="356">
        <f t="shared" si="202"/>
        <v>691</v>
      </c>
      <c r="B693" s="325"/>
      <c r="C693" s="325"/>
      <c r="D693" s="325"/>
      <c r="E693" s="72" t="str">
        <f t="shared" si="197"/>
        <v/>
      </c>
      <c r="F693" s="71" t="e">
        <f t="shared" si="196"/>
        <v>#N/A</v>
      </c>
      <c r="G693" s="325"/>
      <c r="H693" s="325"/>
      <c r="I693" s="325"/>
      <c r="J693" s="325"/>
      <c r="K693" s="326"/>
      <c r="L693" s="1"/>
      <c r="M693" s="1"/>
      <c r="N693" s="120"/>
      <c r="O693" s="120"/>
      <c r="P693" s="120"/>
      <c r="Q693" s="308"/>
      <c r="R693" s="120"/>
      <c r="S693" s="120"/>
      <c r="T693" s="120"/>
      <c r="U693" s="120"/>
      <c r="V693" s="120"/>
      <c r="W693" s="120"/>
      <c r="X693" s="120"/>
      <c r="Y693" s="359"/>
      <c r="Z693" s="2">
        <f>MAX(Planif[[#This Row],[Janv planifié]:[Decembre planifié]])</f>
        <v>0</v>
      </c>
      <c r="AA693" s="364"/>
      <c r="AB693" s="189" t="e">
        <f t="shared" si="198"/>
        <v>#N/A</v>
      </c>
      <c r="AC693" s="1" t="str">
        <f t="shared" si="203"/>
        <v/>
      </c>
      <c r="AD693" s="45" t="e">
        <f t="shared" si="204"/>
        <v>#N/A</v>
      </c>
      <c r="AE693" s="1" t="e">
        <f t="shared" si="205"/>
        <v>#N/A</v>
      </c>
      <c r="AF693" s="1"/>
      <c r="AG693" s="8">
        <f t="shared" si="199"/>
        <v>0</v>
      </c>
      <c r="AH693" s="8">
        <f t="shared" si="200"/>
        <v>0</v>
      </c>
      <c r="AI693" s="358">
        <f t="shared" si="201"/>
        <v>4200</v>
      </c>
    </row>
    <row r="694" spans="1:35" x14ac:dyDescent="0.35">
      <c r="A694" s="356">
        <f t="shared" si="202"/>
        <v>692</v>
      </c>
      <c r="B694" s="325"/>
      <c r="C694" s="325"/>
      <c r="D694" s="325"/>
      <c r="E694" s="72" t="str">
        <f t="shared" si="197"/>
        <v/>
      </c>
      <c r="F694" s="71" t="e">
        <f t="shared" si="196"/>
        <v>#N/A</v>
      </c>
      <c r="G694" s="325"/>
      <c r="H694" s="325"/>
      <c r="I694" s="325"/>
      <c r="J694" s="325"/>
      <c r="K694" s="326"/>
      <c r="L694" s="1"/>
      <c r="M694" s="1"/>
      <c r="N694" s="120"/>
      <c r="O694" s="120"/>
      <c r="P694" s="120"/>
      <c r="Q694" s="308"/>
      <c r="R694" s="120"/>
      <c r="S694" s="120"/>
      <c r="T694" s="120"/>
      <c r="U694" s="120"/>
      <c r="V694" s="120"/>
      <c r="W694" s="120"/>
      <c r="X694" s="120"/>
      <c r="Y694" s="359"/>
      <c r="Z694" s="2">
        <f>MAX(Planif[[#This Row],[Janv planifié]:[Decembre planifié]])</f>
        <v>0</v>
      </c>
      <c r="AA694" s="364"/>
      <c r="AB694" s="189" t="e">
        <f t="shared" si="198"/>
        <v>#N/A</v>
      </c>
      <c r="AC694" s="1" t="str">
        <f t="shared" si="203"/>
        <v/>
      </c>
      <c r="AD694" s="45" t="e">
        <f t="shared" si="204"/>
        <v>#N/A</v>
      </c>
      <c r="AE694" s="1" t="e">
        <f t="shared" si="205"/>
        <v>#N/A</v>
      </c>
      <c r="AF694" s="1"/>
      <c r="AG694" s="8">
        <f t="shared" si="199"/>
        <v>0</v>
      </c>
      <c r="AH694" s="8">
        <f t="shared" si="200"/>
        <v>0</v>
      </c>
      <c r="AI694" s="358">
        <f t="shared" si="201"/>
        <v>4200</v>
      </c>
    </row>
    <row r="695" spans="1:35" x14ac:dyDescent="0.35">
      <c r="A695" s="356">
        <f t="shared" si="202"/>
        <v>693</v>
      </c>
      <c r="B695" s="325"/>
      <c r="C695" s="325"/>
      <c r="D695" s="325"/>
      <c r="E695" s="72" t="str">
        <f t="shared" si="197"/>
        <v/>
      </c>
      <c r="F695" s="71" t="e">
        <f t="shared" si="196"/>
        <v>#N/A</v>
      </c>
      <c r="G695" s="325"/>
      <c r="H695" s="325"/>
      <c r="I695" s="325"/>
      <c r="J695" s="325"/>
      <c r="K695" s="326"/>
      <c r="L695" s="1"/>
      <c r="M695" s="1"/>
      <c r="N695" s="120"/>
      <c r="O695" s="120"/>
      <c r="P695" s="120"/>
      <c r="Q695" s="308"/>
      <c r="R695" s="120"/>
      <c r="S695" s="120"/>
      <c r="T695" s="120"/>
      <c r="U695" s="120"/>
      <c r="V695" s="120"/>
      <c r="W695" s="120"/>
      <c r="X695" s="120"/>
      <c r="Y695" s="359"/>
      <c r="Z695" s="2">
        <f>MAX(Planif[[#This Row],[Janv planifié]:[Decembre planifié]])</f>
        <v>0</v>
      </c>
      <c r="AA695" s="364"/>
      <c r="AB695" s="189" t="e">
        <f t="shared" si="198"/>
        <v>#N/A</v>
      </c>
      <c r="AC695" s="1" t="str">
        <f t="shared" si="203"/>
        <v/>
      </c>
      <c r="AD695" s="45" t="e">
        <f t="shared" si="204"/>
        <v>#N/A</v>
      </c>
      <c r="AE695" s="1" t="e">
        <f t="shared" si="205"/>
        <v>#N/A</v>
      </c>
      <c r="AF695" s="1"/>
      <c r="AG695" s="8">
        <f t="shared" si="199"/>
        <v>0</v>
      </c>
      <c r="AH695" s="8">
        <f t="shared" si="200"/>
        <v>0</v>
      </c>
      <c r="AI695" s="358">
        <f t="shared" si="201"/>
        <v>4200</v>
      </c>
    </row>
    <row r="696" spans="1:35" x14ac:dyDescent="0.35">
      <c r="A696" s="356">
        <f t="shared" si="202"/>
        <v>694</v>
      </c>
      <c r="B696" s="325"/>
      <c r="C696" s="325"/>
      <c r="D696" s="325"/>
      <c r="E696" s="72" t="str">
        <f t="shared" si="197"/>
        <v/>
      </c>
      <c r="F696" s="71" t="e">
        <f t="shared" si="196"/>
        <v>#N/A</v>
      </c>
      <c r="G696" s="325"/>
      <c r="H696" s="325"/>
      <c r="I696" s="325"/>
      <c r="J696" s="325"/>
      <c r="K696" s="326"/>
      <c r="L696" s="1"/>
      <c r="M696" s="1"/>
      <c r="N696" s="120"/>
      <c r="O696" s="120"/>
      <c r="P696" s="120"/>
      <c r="Q696" s="308"/>
      <c r="R696" s="120"/>
      <c r="S696" s="120"/>
      <c r="T696" s="120"/>
      <c r="U696" s="120"/>
      <c r="V696" s="120"/>
      <c r="W696" s="120"/>
      <c r="X696" s="120"/>
      <c r="Y696" s="359"/>
      <c r="Z696" s="2">
        <f>MAX(Planif[[#This Row],[Janv planifié]:[Decembre planifié]])</f>
        <v>0</v>
      </c>
      <c r="AA696" s="364"/>
      <c r="AB696" s="189" t="e">
        <f t="shared" si="198"/>
        <v>#N/A</v>
      </c>
      <c r="AC696" s="1" t="str">
        <f t="shared" si="203"/>
        <v/>
      </c>
      <c r="AD696" s="45" t="e">
        <f t="shared" si="204"/>
        <v>#N/A</v>
      </c>
      <c r="AE696" s="1" t="e">
        <f t="shared" si="205"/>
        <v>#N/A</v>
      </c>
      <c r="AF696" s="1"/>
      <c r="AG696" s="8">
        <f t="shared" si="199"/>
        <v>0</v>
      </c>
      <c r="AH696" s="8">
        <f t="shared" si="200"/>
        <v>0</v>
      </c>
      <c r="AI696" s="358">
        <f t="shared" si="201"/>
        <v>4200</v>
      </c>
    </row>
    <row r="697" spans="1:35" x14ac:dyDescent="0.35">
      <c r="A697" s="356">
        <f t="shared" si="202"/>
        <v>695</v>
      </c>
      <c r="B697" s="325"/>
      <c r="C697" s="325"/>
      <c r="D697" s="325"/>
      <c r="E697" s="72" t="str">
        <f t="shared" si="197"/>
        <v/>
      </c>
      <c r="F697" s="71" t="e">
        <f t="shared" si="196"/>
        <v>#N/A</v>
      </c>
      <c r="G697" s="325"/>
      <c r="H697" s="325"/>
      <c r="I697" s="325"/>
      <c r="J697" s="325"/>
      <c r="K697" s="326"/>
      <c r="L697" s="1"/>
      <c r="M697" s="1"/>
      <c r="N697" s="120"/>
      <c r="O697" s="120"/>
      <c r="P697" s="120"/>
      <c r="Q697" s="308"/>
      <c r="R697" s="120"/>
      <c r="S697" s="120"/>
      <c r="T697" s="120"/>
      <c r="U697" s="120"/>
      <c r="V697" s="120"/>
      <c r="W697" s="120"/>
      <c r="X697" s="120"/>
      <c r="Y697" s="359"/>
      <c r="Z697" s="2">
        <f>MAX(Planif[[#This Row],[Janv planifié]:[Decembre planifié]])</f>
        <v>0</v>
      </c>
      <c r="AA697" s="364"/>
      <c r="AB697" s="189" t="e">
        <f t="shared" si="198"/>
        <v>#N/A</v>
      </c>
      <c r="AC697" s="1" t="str">
        <f t="shared" si="203"/>
        <v/>
      </c>
      <c r="AD697" s="45" t="e">
        <f t="shared" si="204"/>
        <v>#N/A</v>
      </c>
      <c r="AE697" s="1" t="e">
        <f t="shared" si="205"/>
        <v>#N/A</v>
      </c>
      <c r="AF697" s="1"/>
      <c r="AG697" s="8">
        <f t="shared" si="199"/>
        <v>0</v>
      </c>
      <c r="AH697" s="8">
        <f t="shared" si="200"/>
        <v>0</v>
      </c>
      <c r="AI697" s="358">
        <f t="shared" si="201"/>
        <v>4200</v>
      </c>
    </row>
    <row r="698" spans="1:35" x14ac:dyDescent="0.35">
      <c r="A698" s="356">
        <f t="shared" si="202"/>
        <v>696</v>
      </c>
      <c r="B698" s="325"/>
      <c r="C698" s="325"/>
      <c r="D698" s="325"/>
      <c r="E698" s="72" t="str">
        <f t="shared" si="197"/>
        <v/>
      </c>
      <c r="F698" s="71" t="e">
        <f t="shared" si="196"/>
        <v>#N/A</v>
      </c>
      <c r="G698" s="325"/>
      <c r="H698" s="325"/>
      <c r="I698" s="325"/>
      <c r="J698" s="325"/>
      <c r="K698" s="326"/>
      <c r="L698" s="1"/>
      <c r="M698" s="1"/>
      <c r="N698" s="120"/>
      <c r="O698" s="120"/>
      <c r="P698" s="120"/>
      <c r="Q698" s="308"/>
      <c r="R698" s="120"/>
      <c r="S698" s="120"/>
      <c r="T698" s="120"/>
      <c r="U698" s="120"/>
      <c r="V698" s="120"/>
      <c r="W698" s="120"/>
      <c r="X698" s="120"/>
      <c r="Y698" s="359"/>
      <c r="Z698" s="2">
        <f>MAX(Planif[[#This Row],[Janv planifié]:[Decembre planifié]])</f>
        <v>0</v>
      </c>
      <c r="AA698" s="364"/>
      <c r="AB698" s="189" t="e">
        <f t="shared" si="198"/>
        <v>#N/A</v>
      </c>
      <c r="AC698" s="1" t="str">
        <f t="shared" si="203"/>
        <v/>
      </c>
      <c r="AD698" s="45" t="e">
        <f t="shared" si="204"/>
        <v>#N/A</v>
      </c>
      <c r="AE698" s="1" t="e">
        <f t="shared" si="205"/>
        <v>#N/A</v>
      </c>
      <c r="AF698" s="1"/>
      <c r="AG698" s="8">
        <f t="shared" si="199"/>
        <v>0</v>
      </c>
      <c r="AH698" s="8">
        <f t="shared" si="200"/>
        <v>0</v>
      </c>
      <c r="AI698" s="358">
        <f t="shared" si="201"/>
        <v>4200</v>
      </c>
    </row>
    <row r="699" spans="1:35" x14ac:dyDescent="0.35">
      <c r="A699" s="356">
        <f t="shared" si="202"/>
        <v>697</v>
      </c>
      <c r="B699" s="325"/>
      <c r="C699" s="325"/>
      <c r="D699" s="325"/>
      <c r="E699" s="72" t="str">
        <f t="shared" si="197"/>
        <v/>
      </c>
      <c r="F699" s="71" t="e">
        <f t="shared" si="196"/>
        <v>#N/A</v>
      </c>
      <c r="G699" s="325"/>
      <c r="H699" s="325"/>
      <c r="I699" s="325"/>
      <c r="J699" s="325"/>
      <c r="K699" s="326"/>
      <c r="L699" s="1"/>
      <c r="M699" s="1"/>
      <c r="N699" s="120"/>
      <c r="O699" s="120"/>
      <c r="P699" s="120"/>
      <c r="Q699" s="308"/>
      <c r="R699" s="120"/>
      <c r="S699" s="120"/>
      <c r="T699" s="120"/>
      <c r="U699" s="120"/>
      <c r="V699" s="120"/>
      <c r="W699" s="120"/>
      <c r="X699" s="120"/>
      <c r="Y699" s="359"/>
      <c r="Z699" s="2">
        <f>MAX(Planif[[#This Row],[Janv planifié]:[Decembre planifié]])</f>
        <v>0</v>
      </c>
      <c r="AA699" s="364"/>
      <c r="AB699" s="189" t="e">
        <f t="shared" si="198"/>
        <v>#N/A</v>
      </c>
      <c r="AC699" s="1" t="str">
        <f t="shared" si="203"/>
        <v/>
      </c>
      <c r="AD699" s="45" t="e">
        <f t="shared" si="204"/>
        <v>#N/A</v>
      </c>
      <c r="AE699" s="1" t="e">
        <f t="shared" si="205"/>
        <v>#N/A</v>
      </c>
      <c r="AF699" s="1"/>
      <c r="AG699" s="8">
        <f t="shared" si="199"/>
        <v>0</v>
      </c>
      <c r="AH699" s="8">
        <f t="shared" si="200"/>
        <v>0</v>
      </c>
      <c r="AI699" s="358">
        <f t="shared" si="201"/>
        <v>4200</v>
      </c>
    </row>
    <row r="700" spans="1:35" x14ac:dyDescent="0.35">
      <c r="A700" s="356">
        <f t="shared" si="202"/>
        <v>698</v>
      </c>
      <c r="B700" s="325"/>
      <c r="C700" s="325"/>
      <c r="D700" s="325"/>
      <c r="E700" s="72" t="str">
        <f t="shared" si="197"/>
        <v/>
      </c>
      <c r="F700" s="71" t="e">
        <f t="shared" si="196"/>
        <v>#N/A</v>
      </c>
      <c r="G700" s="325"/>
      <c r="H700" s="325"/>
      <c r="I700" s="325"/>
      <c r="J700" s="325"/>
      <c r="K700" s="326"/>
      <c r="L700" s="1"/>
      <c r="M700" s="1"/>
      <c r="N700" s="120"/>
      <c r="O700" s="120"/>
      <c r="P700" s="120"/>
      <c r="Q700" s="308"/>
      <c r="R700" s="120"/>
      <c r="S700" s="120"/>
      <c r="T700" s="120"/>
      <c r="U700" s="120"/>
      <c r="V700" s="120"/>
      <c r="W700" s="120"/>
      <c r="X700" s="120"/>
      <c r="Y700" s="359"/>
      <c r="Z700" s="2">
        <f>MAX(Planif[[#This Row],[Janv planifié]:[Decembre planifié]])</f>
        <v>0</v>
      </c>
      <c r="AA700" s="364"/>
      <c r="AB700" s="189" t="e">
        <f t="shared" si="198"/>
        <v>#N/A</v>
      </c>
      <c r="AC700" s="1" t="str">
        <f t="shared" si="203"/>
        <v/>
      </c>
      <c r="AD700" s="45" t="e">
        <f t="shared" si="204"/>
        <v>#N/A</v>
      </c>
      <c r="AE700" s="1" t="e">
        <f t="shared" si="205"/>
        <v>#N/A</v>
      </c>
      <c r="AF700" s="1"/>
      <c r="AG700" s="8">
        <f t="shared" si="199"/>
        <v>0</v>
      </c>
      <c r="AH700" s="8">
        <f t="shared" si="200"/>
        <v>0</v>
      </c>
      <c r="AI700" s="358">
        <f t="shared" si="201"/>
        <v>4200</v>
      </c>
    </row>
    <row r="701" spans="1:35" x14ac:dyDescent="0.35">
      <c r="A701" s="356">
        <f t="shared" si="202"/>
        <v>699</v>
      </c>
      <c r="B701" s="325"/>
      <c r="C701" s="325"/>
      <c r="D701" s="325"/>
      <c r="E701" s="72" t="str">
        <f t="shared" si="197"/>
        <v/>
      </c>
      <c r="F701" s="71" t="e">
        <f t="shared" si="196"/>
        <v>#N/A</v>
      </c>
      <c r="G701" s="325"/>
      <c r="H701" s="325"/>
      <c r="I701" s="325"/>
      <c r="J701" s="325"/>
      <c r="K701" s="326"/>
      <c r="L701" s="1"/>
      <c r="M701" s="1"/>
      <c r="N701" s="120"/>
      <c r="O701" s="120"/>
      <c r="P701" s="120"/>
      <c r="Q701" s="308"/>
      <c r="R701" s="120"/>
      <c r="S701" s="120"/>
      <c r="T701" s="120"/>
      <c r="U701" s="120"/>
      <c r="V701" s="120"/>
      <c r="W701" s="120"/>
      <c r="X701" s="120"/>
      <c r="Y701" s="359"/>
      <c r="Z701" s="2">
        <f>MAX(Planif[[#This Row],[Janv planifié]:[Decembre planifié]])</f>
        <v>0</v>
      </c>
      <c r="AA701" s="364"/>
      <c r="AB701" s="189" t="e">
        <f t="shared" si="198"/>
        <v>#N/A</v>
      </c>
      <c r="AC701" s="1" t="str">
        <f t="shared" si="203"/>
        <v/>
      </c>
      <c r="AD701" s="45" t="e">
        <f t="shared" si="204"/>
        <v>#N/A</v>
      </c>
      <c r="AE701" s="1" t="e">
        <f t="shared" si="205"/>
        <v>#N/A</v>
      </c>
      <c r="AF701" s="1"/>
      <c r="AG701" s="8">
        <f t="shared" si="199"/>
        <v>0</v>
      </c>
      <c r="AH701" s="8">
        <f t="shared" si="200"/>
        <v>0</v>
      </c>
      <c r="AI701" s="358">
        <f t="shared" si="201"/>
        <v>4200</v>
      </c>
    </row>
    <row r="702" spans="1:35" x14ac:dyDescent="0.35">
      <c r="A702" s="356">
        <f t="shared" si="202"/>
        <v>700</v>
      </c>
      <c r="B702" s="325"/>
      <c r="C702" s="325"/>
      <c r="D702" s="325"/>
      <c r="E702" s="72" t="str">
        <f t="shared" si="197"/>
        <v/>
      </c>
      <c r="F702" s="71" t="e">
        <f t="shared" si="196"/>
        <v>#N/A</v>
      </c>
      <c r="G702" s="325"/>
      <c r="H702" s="325"/>
      <c r="I702" s="325"/>
      <c r="J702" s="325"/>
      <c r="K702" s="326"/>
      <c r="L702" s="1"/>
      <c r="M702" s="1"/>
      <c r="N702" s="120"/>
      <c r="O702" s="120"/>
      <c r="P702" s="120"/>
      <c r="Q702" s="308"/>
      <c r="R702" s="120"/>
      <c r="S702" s="120"/>
      <c r="T702" s="120"/>
      <c r="U702" s="120"/>
      <c r="V702" s="120"/>
      <c r="W702" s="120"/>
      <c r="X702" s="120"/>
      <c r="Y702" s="359"/>
      <c r="Z702" s="2">
        <f>MAX(Planif[[#This Row],[Janv planifié]:[Decembre planifié]])</f>
        <v>0</v>
      </c>
      <c r="AA702" s="364"/>
      <c r="AB702" s="189" t="e">
        <f t="shared" si="198"/>
        <v>#N/A</v>
      </c>
      <c r="AC702" s="1" t="str">
        <f t="shared" si="203"/>
        <v/>
      </c>
      <c r="AD702" s="45" t="e">
        <f t="shared" si="204"/>
        <v>#N/A</v>
      </c>
      <c r="AE702" s="1" t="e">
        <f t="shared" si="205"/>
        <v>#N/A</v>
      </c>
      <c r="AF702" s="1"/>
      <c r="AG702" s="8">
        <f t="shared" si="199"/>
        <v>0</v>
      </c>
      <c r="AH702" s="8">
        <f t="shared" si="200"/>
        <v>0</v>
      </c>
      <c r="AI702" s="358">
        <f t="shared" si="201"/>
        <v>4200</v>
      </c>
    </row>
    <row r="703" spans="1:35" x14ac:dyDescent="0.35">
      <c r="A703" s="356">
        <f t="shared" si="202"/>
        <v>701</v>
      </c>
      <c r="B703" s="325"/>
      <c r="C703" s="325"/>
      <c r="D703" s="325"/>
      <c r="E703" s="72" t="str">
        <f t="shared" si="197"/>
        <v/>
      </c>
      <c r="F703" s="71" t="e">
        <f t="shared" ref="F703:F766" si="206">VLOOKUP(AD703,pop,7,FALSE)</f>
        <v>#N/A</v>
      </c>
      <c r="G703" s="325"/>
      <c r="H703" s="325"/>
      <c r="I703" s="325"/>
      <c r="J703" s="325"/>
      <c r="K703" s="326"/>
      <c r="L703" s="1"/>
      <c r="M703" s="1"/>
      <c r="N703" s="120"/>
      <c r="O703" s="120"/>
      <c r="P703" s="120"/>
      <c r="Q703" s="308"/>
      <c r="R703" s="120"/>
      <c r="S703" s="120"/>
      <c r="T703" s="120"/>
      <c r="U703" s="120"/>
      <c r="V703" s="120"/>
      <c r="W703" s="120"/>
      <c r="X703" s="120"/>
      <c r="Y703" s="359"/>
      <c r="Z703" s="2">
        <f>MAX(Planif[[#This Row],[Janv planifié]:[Decembre planifié]])</f>
        <v>0</v>
      </c>
      <c r="AA703" s="364"/>
      <c r="AB703" s="189" t="e">
        <f t="shared" si="198"/>
        <v>#N/A</v>
      </c>
      <c r="AC703" s="1" t="str">
        <f t="shared" si="203"/>
        <v/>
      </c>
      <c r="AD703" s="45" t="e">
        <f t="shared" si="204"/>
        <v>#N/A</v>
      </c>
      <c r="AE703" s="1" t="e">
        <f t="shared" si="205"/>
        <v>#N/A</v>
      </c>
      <c r="AF703" s="1"/>
      <c r="AG703" s="8">
        <f t="shared" si="199"/>
        <v>0</v>
      </c>
      <c r="AH703" s="8">
        <f t="shared" si="200"/>
        <v>0</v>
      </c>
      <c r="AI703" s="358">
        <f t="shared" si="201"/>
        <v>4200</v>
      </c>
    </row>
    <row r="704" spans="1:35" x14ac:dyDescent="0.35">
      <c r="A704" s="356">
        <f t="shared" si="202"/>
        <v>702</v>
      </c>
      <c r="B704" s="325"/>
      <c r="C704" s="325"/>
      <c r="D704" s="325"/>
      <c r="E704" s="72" t="str">
        <f t="shared" si="197"/>
        <v/>
      </c>
      <c r="F704" s="71" t="e">
        <f t="shared" si="206"/>
        <v>#N/A</v>
      </c>
      <c r="G704" s="325"/>
      <c r="H704" s="325"/>
      <c r="I704" s="325"/>
      <c r="J704" s="325"/>
      <c r="K704" s="326"/>
      <c r="L704" s="1"/>
      <c r="M704" s="1"/>
      <c r="N704" s="120"/>
      <c r="O704" s="120"/>
      <c r="P704" s="120"/>
      <c r="Q704" s="308"/>
      <c r="R704" s="120"/>
      <c r="S704" s="120"/>
      <c r="T704" s="120"/>
      <c r="U704" s="120"/>
      <c r="V704" s="120"/>
      <c r="W704" s="120"/>
      <c r="X704" s="120"/>
      <c r="Y704" s="359"/>
      <c r="Z704" s="2">
        <f>MAX(Planif[[#This Row],[Janv planifié]:[Decembre planifié]])</f>
        <v>0</v>
      </c>
      <c r="AA704" s="364"/>
      <c r="AB704" s="189" t="e">
        <f t="shared" si="198"/>
        <v>#N/A</v>
      </c>
      <c r="AC704" s="1" t="str">
        <f t="shared" si="203"/>
        <v/>
      </c>
      <c r="AD704" s="45" t="e">
        <f t="shared" si="204"/>
        <v>#N/A</v>
      </c>
      <c r="AE704" s="1" t="e">
        <f t="shared" si="205"/>
        <v>#N/A</v>
      </c>
      <c r="AF704" s="1"/>
      <c r="AG704" s="8">
        <f t="shared" si="199"/>
        <v>0</v>
      </c>
      <c r="AH704" s="8">
        <f t="shared" si="200"/>
        <v>0</v>
      </c>
      <c r="AI704" s="358">
        <f t="shared" si="201"/>
        <v>4200</v>
      </c>
    </row>
    <row r="705" spans="1:35" x14ac:dyDescent="0.35">
      <c r="A705" s="356">
        <f t="shared" si="202"/>
        <v>703</v>
      </c>
      <c r="B705" s="325"/>
      <c r="C705" s="325"/>
      <c r="D705" s="325"/>
      <c r="E705" s="72" t="str">
        <f t="shared" si="197"/>
        <v/>
      </c>
      <c r="F705" s="71" t="e">
        <f t="shared" si="206"/>
        <v>#N/A</v>
      </c>
      <c r="G705" s="325"/>
      <c r="H705" s="325"/>
      <c r="I705" s="325"/>
      <c r="J705" s="325"/>
      <c r="K705" s="326"/>
      <c r="L705" s="1"/>
      <c r="M705" s="1"/>
      <c r="N705" s="120"/>
      <c r="O705" s="120"/>
      <c r="P705" s="120"/>
      <c r="Q705" s="308"/>
      <c r="R705" s="120"/>
      <c r="S705" s="120"/>
      <c r="T705" s="120"/>
      <c r="U705" s="120"/>
      <c r="V705" s="120"/>
      <c r="W705" s="120"/>
      <c r="X705" s="120"/>
      <c r="Y705" s="359"/>
      <c r="Z705" s="2">
        <f>MAX(Planif[[#This Row],[Janv planifié]:[Decembre planifié]])</f>
        <v>0</v>
      </c>
      <c r="AA705" s="364"/>
      <c r="AB705" s="189" t="e">
        <f t="shared" si="198"/>
        <v>#N/A</v>
      </c>
      <c r="AC705" s="1" t="str">
        <f t="shared" si="203"/>
        <v/>
      </c>
      <c r="AD705" s="45" t="e">
        <f t="shared" si="204"/>
        <v>#N/A</v>
      </c>
      <c r="AE705" s="1" t="e">
        <f t="shared" si="205"/>
        <v>#N/A</v>
      </c>
      <c r="AF705" s="1"/>
      <c r="AG705" s="8">
        <f t="shared" si="199"/>
        <v>0</v>
      </c>
      <c r="AH705" s="8">
        <f t="shared" si="200"/>
        <v>0</v>
      </c>
      <c r="AI705" s="358">
        <f t="shared" si="201"/>
        <v>4200</v>
      </c>
    </row>
    <row r="706" spans="1:35" x14ac:dyDescent="0.35">
      <c r="A706" s="356">
        <f t="shared" si="202"/>
        <v>704</v>
      </c>
      <c r="B706" s="325"/>
      <c r="C706" s="325"/>
      <c r="D706" s="325"/>
      <c r="E706" s="72" t="str">
        <f t="shared" si="197"/>
        <v/>
      </c>
      <c r="F706" s="71" t="e">
        <f t="shared" si="206"/>
        <v>#N/A</v>
      </c>
      <c r="G706" s="325"/>
      <c r="H706" s="325"/>
      <c r="I706" s="325"/>
      <c r="J706" s="325"/>
      <c r="K706" s="326"/>
      <c r="L706" s="1"/>
      <c r="M706" s="1"/>
      <c r="N706" s="120"/>
      <c r="O706" s="120"/>
      <c r="P706" s="120"/>
      <c r="Q706" s="308"/>
      <c r="R706" s="120"/>
      <c r="S706" s="120"/>
      <c r="T706" s="120"/>
      <c r="U706" s="120"/>
      <c r="V706" s="120"/>
      <c r="W706" s="120"/>
      <c r="X706" s="120"/>
      <c r="Y706" s="359"/>
      <c r="Z706" s="2">
        <f>MAX(Planif[[#This Row],[Janv planifié]:[Decembre planifié]])</f>
        <v>0</v>
      </c>
      <c r="AA706" s="364"/>
      <c r="AB706" s="189" t="e">
        <f t="shared" si="198"/>
        <v>#N/A</v>
      </c>
      <c r="AC706" s="1" t="str">
        <f t="shared" si="203"/>
        <v/>
      </c>
      <c r="AD706" s="45" t="e">
        <f t="shared" si="204"/>
        <v>#N/A</v>
      </c>
      <c r="AE706" s="1" t="e">
        <f t="shared" si="205"/>
        <v>#N/A</v>
      </c>
      <c r="AF706" s="1"/>
      <c r="AG706" s="8">
        <f t="shared" si="199"/>
        <v>0</v>
      </c>
      <c r="AH706" s="8">
        <f t="shared" si="200"/>
        <v>0</v>
      </c>
      <c r="AI706" s="358">
        <f t="shared" si="201"/>
        <v>4200</v>
      </c>
    </row>
    <row r="707" spans="1:35" x14ac:dyDescent="0.35">
      <c r="A707" s="356">
        <f t="shared" si="202"/>
        <v>705</v>
      </c>
      <c r="B707" s="325"/>
      <c r="C707" s="325"/>
      <c r="D707" s="325"/>
      <c r="E707" s="72" t="str">
        <f t="shared" ref="E707:E770" si="207">IFERROR(VLOOKUP(AD707,prio,2,FALSE),"")</f>
        <v/>
      </c>
      <c r="F707" s="71" t="e">
        <f t="shared" si="206"/>
        <v>#N/A</v>
      </c>
      <c r="G707" s="325"/>
      <c r="H707" s="325"/>
      <c r="I707" s="325"/>
      <c r="J707" s="325"/>
      <c r="K707" s="326"/>
      <c r="L707" s="1"/>
      <c r="M707" s="1"/>
      <c r="N707" s="120"/>
      <c r="O707" s="120"/>
      <c r="P707" s="120"/>
      <c r="Q707" s="308"/>
      <c r="R707" s="120"/>
      <c r="S707" s="120"/>
      <c r="T707" s="120"/>
      <c r="U707" s="120"/>
      <c r="V707" s="120"/>
      <c r="W707" s="120"/>
      <c r="X707" s="120"/>
      <c r="Y707" s="359"/>
      <c r="Z707" s="2">
        <f>MAX(Planif[[#This Row],[Janv planifié]:[Decembre planifié]])</f>
        <v>0</v>
      </c>
      <c r="AA707" s="364"/>
      <c r="AB707" s="189" t="e">
        <f t="shared" ref="AB707:AB770" si="208">VLOOKUP(C707,admin_2_2,2,FALSE)</f>
        <v>#N/A</v>
      </c>
      <c r="AC707" s="1" t="str">
        <f t="shared" si="203"/>
        <v/>
      </c>
      <c r="AD707" s="45" t="e">
        <f t="shared" si="204"/>
        <v>#N/A</v>
      </c>
      <c r="AE707" s="1" t="e">
        <f t="shared" si="205"/>
        <v>#N/A</v>
      </c>
      <c r="AF707" s="1"/>
      <c r="AG707" s="8">
        <f t="shared" ref="AG707:AG770" si="209">P707</f>
        <v>0</v>
      </c>
      <c r="AH707" s="8">
        <f t="shared" ref="AH707:AH770" si="210">Q707</f>
        <v>0</v>
      </c>
      <c r="AI707" s="358">
        <f t="shared" ref="AI707:AI770" si="211">840*5</f>
        <v>4200</v>
      </c>
    </row>
    <row r="708" spans="1:35" x14ac:dyDescent="0.35">
      <c r="A708" s="356">
        <f t="shared" si="202"/>
        <v>706</v>
      </c>
      <c r="B708" s="325"/>
      <c r="C708" s="325"/>
      <c r="D708" s="325"/>
      <c r="E708" s="72" t="str">
        <f t="shared" si="207"/>
        <v/>
      </c>
      <c r="F708" s="71" t="e">
        <f t="shared" si="206"/>
        <v>#N/A</v>
      </c>
      <c r="G708" s="325"/>
      <c r="H708" s="325"/>
      <c r="I708" s="325"/>
      <c r="J708" s="325"/>
      <c r="K708" s="326"/>
      <c r="L708" s="1"/>
      <c r="M708" s="1"/>
      <c r="N708" s="120"/>
      <c r="O708" s="120"/>
      <c r="P708" s="120"/>
      <c r="Q708" s="308"/>
      <c r="R708" s="120"/>
      <c r="S708" s="120"/>
      <c r="T708" s="120"/>
      <c r="U708" s="120"/>
      <c r="V708" s="120"/>
      <c r="W708" s="120"/>
      <c r="X708" s="120"/>
      <c r="Y708" s="359"/>
      <c r="Z708" s="2">
        <f>MAX(Planif[[#This Row],[Janv planifié]:[Decembre planifié]])</f>
        <v>0</v>
      </c>
      <c r="AA708" s="364"/>
      <c r="AB708" s="189" t="e">
        <f t="shared" si="208"/>
        <v>#N/A</v>
      </c>
      <c r="AC708" s="1" t="str">
        <f t="shared" si="203"/>
        <v/>
      </c>
      <c r="AD708" s="45" t="e">
        <f t="shared" si="204"/>
        <v>#N/A</v>
      </c>
      <c r="AE708" s="1" t="e">
        <f t="shared" si="205"/>
        <v>#N/A</v>
      </c>
      <c r="AF708" s="1"/>
      <c r="AG708" s="8">
        <f t="shared" si="209"/>
        <v>0</v>
      </c>
      <c r="AH708" s="8">
        <f t="shared" si="210"/>
        <v>0</v>
      </c>
      <c r="AI708" s="358">
        <f t="shared" si="211"/>
        <v>4200</v>
      </c>
    </row>
    <row r="709" spans="1:35" x14ac:dyDescent="0.35">
      <c r="A709" s="356">
        <f t="shared" ref="A709:A772" si="212">A708+1</f>
        <v>707</v>
      </c>
      <c r="B709" s="325"/>
      <c r="C709" s="325"/>
      <c r="D709" s="325"/>
      <c r="E709" s="72" t="str">
        <f t="shared" si="207"/>
        <v/>
      </c>
      <c r="F709" s="71" t="e">
        <f t="shared" si="206"/>
        <v>#N/A</v>
      </c>
      <c r="G709" s="325"/>
      <c r="H709" s="325"/>
      <c r="I709" s="325"/>
      <c r="J709" s="325"/>
      <c r="K709" s="326"/>
      <c r="L709" s="1"/>
      <c r="M709" s="1"/>
      <c r="N709" s="120"/>
      <c r="O709" s="120"/>
      <c r="P709" s="120"/>
      <c r="Q709" s="308"/>
      <c r="R709" s="120"/>
      <c r="S709" s="120"/>
      <c r="T709" s="120"/>
      <c r="U709" s="120"/>
      <c r="V709" s="120"/>
      <c r="W709" s="120"/>
      <c r="X709" s="120"/>
      <c r="Y709" s="359"/>
      <c r="Z709" s="2">
        <f>MAX(Planif[[#This Row],[Janv planifié]:[Decembre planifié]])</f>
        <v>0</v>
      </c>
      <c r="AA709" s="364"/>
      <c r="AB709" s="189" t="e">
        <f t="shared" si="208"/>
        <v>#N/A</v>
      </c>
      <c r="AC709" s="1" t="str">
        <f t="shared" si="203"/>
        <v/>
      </c>
      <c r="AD709" s="45" t="e">
        <f t="shared" si="204"/>
        <v>#N/A</v>
      </c>
      <c r="AE709" s="1" t="e">
        <f t="shared" si="205"/>
        <v>#N/A</v>
      </c>
      <c r="AF709" s="1"/>
      <c r="AG709" s="8">
        <f t="shared" si="209"/>
        <v>0</v>
      </c>
      <c r="AH709" s="8">
        <f t="shared" si="210"/>
        <v>0</v>
      </c>
      <c r="AI709" s="358">
        <f t="shared" si="211"/>
        <v>4200</v>
      </c>
    </row>
    <row r="710" spans="1:35" x14ac:dyDescent="0.35">
      <c r="A710" s="356">
        <f t="shared" si="212"/>
        <v>708</v>
      </c>
      <c r="B710" s="325"/>
      <c r="C710" s="325"/>
      <c r="D710" s="325"/>
      <c r="E710" s="72" t="str">
        <f t="shared" si="207"/>
        <v/>
      </c>
      <c r="F710" s="71" t="e">
        <f t="shared" si="206"/>
        <v>#N/A</v>
      </c>
      <c r="G710" s="325"/>
      <c r="H710" s="325"/>
      <c r="I710" s="325"/>
      <c r="J710" s="325"/>
      <c r="K710" s="326"/>
      <c r="L710" s="1"/>
      <c r="M710" s="1"/>
      <c r="N710" s="120"/>
      <c r="O710" s="120"/>
      <c r="P710" s="120"/>
      <c r="Q710" s="308"/>
      <c r="R710" s="120"/>
      <c r="S710" s="120"/>
      <c r="T710" s="120"/>
      <c r="U710" s="120"/>
      <c r="V710" s="120"/>
      <c r="W710" s="120"/>
      <c r="X710" s="120"/>
      <c r="Y710" s="359"/>
      <c r="Z710" s="2">
        <f>MAX(Planif[[#This Row],[Janv planifié]:[Decembre planifié]])</f>
        <v>0</v>
      </c>
      <c r="AA710" s="364"/>
      <c r="AB710" s="189" t="e">
        <f t="shared" si="208"/>
        <v>#N/A</v>
      </c>
      <c r="AC710" s="1" t="str">
        <f t="shared" si="203"/>
        <v/>
      </c>
      <c r="AD710" s="45" t="e">
        <f t="shared" si="204"/>
        <v>#N/A</v>
      </c>
      <c r="AE710" s="1" t="e">
        <f t="shared" si="205"/>
        <v>#N/A</v>
      </c>
      <c r="AF710" s="1"/>
      <c r="AG710" s="8">
        <f t="shared" si="209"/>
        <v>0</v>
      </c>
      <c r="AH710" s="8">
        <f t="shared" si="210"/>
        <v>0</v>
      </c>
      <c r="AI710" s="358">
        <f t="shared" si="211"/>
        <v>4200</v>
      </c>
    </row>
    <row r="711" spans="1:35" x14ac:dyDescent="0.35">
      <c r="A711" s="356">
        <f t="shared" si="212"/>
        <v>709</v>
      </c>
      <c r="B711" s="325"/>
      <c r="C711" s="325"/>
      <c r="D711" s="325"/>
      <c r="E711" s="72" t="str">
        <f t="shared" si="207"/>
        <v/>
      </c>
      <c r="F711" s="71" t="e">
        <f t="shared" si="206"/>
        <v>#N/A</v>
      </c>
      <c r="G711" s="325"/>
      <c r="H711" s="325"/>
      <c r="I711" s="325"/>
      <c r="J711" s="325"/>
      <c r="K711" s="326"/>
      <c r="L711" s="1"/>
      <c r="M711" s="1"/>
      <c r="N711" s="120"/>
      <c r="O711" s="120"/>
      <c r="P711" s="120"/>
      <c r="Q711" s="308"/>
      <c r="R711" s="120"/>
      <c r="S711" s="120"/>
      <c r="T711" s="120"/>
      <c r="U711" s="120"/>
      <c r="V711" s="120"/>
      <c r="W711" s="120"/>
      <c r="X711" s="120"/>
      <c r="Y711" s="359"/>
      <c r="Z711" s="2">
        <f>MAX(Planif[[#This Row],[Janv planifié]:[Decembre planifié]])</f>
        <v>0</v>
      </c>
      <c r="AA711" s="364"/>
      <c r="AB711" s="189" t="e">
        <f t="shared" si="208"/>
        <v>#N/A</v>
      </c>
      <c r="AC711" s="1" t="str">
        <f t="shared" si="203"/>
        <v/>
      </c>
      <c r="AD711" s="45" t="e">
        <f t="shared" si="204"/>
        <v>#N/A</v>
      </c>
      <c r="AE711" s="1" t="e">
        <f t="shared" si="205"/>
        <v>#N/A</v>
      </c>
      <c r="AF711" s="1"/>
      <c r="AG711" s="8">
        <f t="shared" si="209"/>
        <v>0</v>
      </c>
      <c r="AH711" s="8">
        <f t="shared" si="210"/>
        <v>0</v>
      </c>
      <c r="AI711" s="358">
        <f t="shared" si="211"/>
        <v>4200</v>
      </c>
    </row>
    <row r="712" spans="1:35" x14ac:dyDescent="0.35">
      <c r="A712" s="356">
        <f t="shared" si="212"/>
        <v>710</v>
      </c>
      <c r="B712" s="325"/>
      <c r="C712" s="325"/>
      <c r="D712" s="325"/>
      <c r="E712" s="72" t="str">
        <f t="shared" si="207"/>
        <v/>
      </c>
      <c r="F712" s="71" t="e">
        <f t="shared" si="206"/>
        <v>#N/A</v>
      </c>
      <c r="G712" s="325"/>
      <c r="H712" s="325"/>
      <c r="I712" s="325"/>
      <c r="J712" s="325"/>
      <c r="K712" s="326"/>
      <c r="L712" s="1"/>
      <c r="M712" s="1"/>
      <c r="N712" s="120"/>
      <c r="O712" s="120"/>
      <c r="P712" s="120"/>
      <c r="Q712" s="308"/>
      <c r="R712" s="120"/>
      <c r="S712" s="120"/>
      <c r="T712" s="120"/>
      <c r="U712" s="120"/>
      <c r="V712" s="120"/>
      <c r="W712" s="120"/>
      <c r="X712" s="120"/>
      <c r="Y712" s="359"/>
      <c r="Z712" s="2">
        <f>MAX(Planif[[#This Row],[Janv planifié]:[Decembre planifié]])</f>
        <v>0</v>
      </c>
      <c r="AA712" s="364"/>
      <c r="AB712" s="189" t="e">
        <f t="shared" si="208"/>
        <v>#N/A</v>
      </c>
      <c r="AC712" s="1" t="str">
        <f t="shared" si="203"/>
        <v/>
      </c>
      <c r="AD712" s="45" t="e">
        <f t="shared" si="204"/>
        <v>#N/A</v>
      </c>
      <c r="AE712" s="1" t="e">
        <f t="shared" si="205"/>
        <v>#N/A</v>
      </c>
      <c r="AF712" s="1"/>
      <c r="AG712" s="8">
        <f t="shared" si="209"/>
        <v>0</v>
      </c>
      <c r="AH712" s="8">
        <f t="shared" si="210"/>
        <v>0</v>
      </c>
      <c r="AI712" s="358">
        <f t="shared" si="211"/>
        <v>4200</v>
      </c>
    </row>
    <row r="713" spans="1:35" x14ac:dyDescent="0.35">
      <c r="A713" s="356">
        <f t="shared" si="212"/>
        <v>711</v>
      </c>
      <c r="B713" s="325"/>
      <c r="C713" s="325"/>
      <c r="D713" s="325"/>
      <c r="E713" s="72" t="str">
        <f t="shared" si="207"/>
        <v/>
      </c>
      <c r="F713" s="71" t="e">
        <f t="shared" si="206"/>
        <v>#N/A</v>
      </c>
      <c r="G713" s="325"/>
      <c r="H713" s="325"/>
      <c r="I713" s="325"/>
      <c r="J713" s="325"/>
      <c r="K713" s="326"/>
      <c r="L713" s="1"/>
      <c r="M713" s="1"/>
      <c r="N713" s="120"/>
      <c r="O713" s="120"/>
      <c r="P713" s="120"/>
      <c r="Q713" s="308"/>
      <c r="R713" s="120"/>
      <c r="S713" s="120"/>
      <c r="T713" s="120"/>
      <c r="U713" s="120"/>
      <c r="V713" s="120"/>
      <c r="W713" s="120"/>
      <c r="X713" s="120"/>
      <c r="Y713" s="359"/>
      <c r="Z713" s="2">
        <f>MAX(Planif[[#This Row],[Janv planifié]:[Decembre planifié]])</f>
        <v>0</v>
      </c>
      <c r="AA713" s="364"/>
      <c r="AB713" s="189" t="e">
        <f t="shared" si="208"/>
        <v>#N/A</v>
      </c>
      <c r="AC713" s="1" t="str">
        <f t="shared" si="203"/>
        <v/>
      </c>
      <c r="AD713" s="45" t="e">
        <f t="shared" si="204"/>
        <v>#N/A</v>
      </c>
      <c r="AE713" s="1" t="e">
        <f t="shared" si="205"/>
        <v>#N/A</v>
      </c>
      <c r="AF713" s="1"/>
      <c r="AG713" s="8">
        <f t="shared" si="209"/>
        <v>0</v>
      </c>
      <c r="AH713" s="8">
        <f t="shared" si="210"/>
        <v>0</v>
      </c>
      <c r="AI713" s="358">
        <f t="shared" si="211"/>
        <v>4200</v>
      </c>
    </row>
    <row r="714" spans="1:35" x14ac:dyDescent="0.35">
      <c r="A714" s="356">
        <f t="shared" si="212"/>
        <v>712</v>
      </c>
      <c r="B714" s="325"/>
      <c r="C714" s="325"/>
      <c r="D714" s="325"/>
      <c r="E714" s="72" t="str">
        <f t="shared" si="207"/>
        <v/>
      </c>
      <c r="F714" s="71" t="e">
        <f t="shared" si="206"/>
        <v>#N/A</v>
      </c>
      <c r="G714" s="325"/>
      <c r="H714" s="325"/>
      <c r="I714" s="325"/>
      <c r="J714" s="325"/>
      <c r="K714" s="326"/>
      <c r="L714" s="1"/>
      <c r="M714" s="1"/>
      <c r="N714" s="120"/>
      <c r="O714" s="120"/>
      <c r="P714" s="120"/>
      <c r="Q714" s="308"/>
      <c r="R714" s="120"/>
      <c r="S714" s="120"/>
      <c r="T714" s="120"/>
      <c r="U714" s="120"/>
      <c r="V714" s="120"/>
      <c r="W714" s="120"/>
      <c r="X714" s="120"/>
      <c r="Y714" s="359"/>
      <c r="Z714" s="2">
        <f>MAX(Planif[[#This Row],[Janv planifié]:[Decembre planifié]])</f>
        <v>0</v>
      </c>
      <c r="AA714" s="364"/>
      <c r="AB714" s="189" t="e">
        <f t="shared" si="208"/>
        <v>#N/A</v>
      </c>
      <c r="AC714" s="1" t="str">
        <f t="shared" si="203"/>
        <v/>
      </c>
      <c r="AD714" s="45" t="e">
        <f t="shared" si="204"/>
        <v>#N/A</v>
      </c>
      <c r="AE714" s="1" t="e">
        <f t="shared" si="205"/>
        <v>#N/A</v>
      </c>
      <c r="AF714" s="1"/>
      <c r="AG714" s="8">
        <f t="shared" si="209"/>
        <v>0</v>
      </c>
      <c r="AH714" s="8">
        <f t="shared" si="210"/>
        <v>0</v>
      </c>
      <c r="AI714" s="358">
        <f t="shared" si="211"/>
        <v>4200</v>
      </c>
    </row>
    <row r="715" spans="1:35" x14ac:dyDescent="0.35">
      <c r="A715" s="356">
        <f t="shared" si="212"/>
        <v>713</v>
      </c>
      <c r="B715" s="325"/>
      <c r="C715" s="325"/>
      <c r="D715" s="325"/>
      <c r="E715" s="72" t="str">
        <f t="shared" si="207"/>
        <v/>
      </c>
      <c r="F715" s="71" t="e">
        <f t="shared" si="206"/>
        <v>#N/A</v>
      </c>
      <c r="G715" s="325"/>
      <c r="H715" s="325"/>
      <c r="I715" s="325"/>
      <c r="J715" s="325"/>
      <c r="K715" s="326"/>
      <c r="L715" s="1"/>
      <c r="M715" s="1"/>
      <c r="N715" s="120"/>
      <c r="O715" s="120"/>
      <c r="P715" s="120"/>
      <c r="Q715" s="308"/>
      <c r="R715" s="120"/>
      <c r="S715" s="120"/>
      <c r="T715" s="120"/>
      <c r="U715" s="120"/>
      <c r="V715" s="120"/>
      <c r="W715" s="120"/>
      <c r="X715" s="120"/>
      <c r="Y715" s="359"/>
      <c r="Z715" s="2">
        <f>MAX(Planif[[#This Row],[Janv planifié]:[Decembre planifié]])</f>
        <v>0</v>
      </c>
      <c r="AA715" s="364"/>
      <c r="AB715" s="189" t="e">
        <f t="shared" si="208"/>
        <v>#N/A</v>
      </c>
      <c r="AC715" s="1" t="str">
        <f t="shared" si="203"/>
        <v/>
      </c>
      <c r="AD715" s="45" t="e">
        <f t="shared" si="204"/>
        <v>#N/A</v>
      </c>
      <c r="AE715" s="1" t="e">
        <f t="shared" si="205"/>
        <v>#N/A</v>
      </c>
      <c r="AF715" s="1"/>
      <c r="AG715" s="8">
        <f t="shared" si="209"/>
        <v>0</v>
      </c>
      <c r="AH715" s="8">
        <f t="shared" si="210"/>
        <v>0</v>
      </c>
      <c r="AI715" s="358">
        <f t="shared" si="211"/>
        <v>4200</v>
      </c>
    </row>
    <row r="716" spans="1:35" x14ac:dyDescent="0.35">
      <c r="A716" s="356">
        <f t="shared" si="212"/>
        <v>714</v>
      </c>
      <c r="B716" s="325"/>
      <c r="C716" s="325"/>
      <c r="D716" s="325"/>
      <c r="E716" s="72" t="str">
        <f t="shared" si="207"/>
        <v/>
      </c>
      <c r="F716" s="71" t="e">
        <f t="shared" si="206"/>
        <v>#N/A</v>
      </c>
      <c r="G716" s="325"/>
      <c r="H716" s="325"/>
      <c r="I716" s="325"/>
      <c r="J716" s="325"/>
      <c r="K716" s="326"/>
      <c r="L716" s="1"/>
      <c r="M716" s="1"/>
      <c r="N716" s="120"/>
      <c r="O716" s="120"/>
      <c r="P716" s="120"/>
      <c r="Q716" s="308"/>
      <c r="R716" s="120"/>
      <c r="S716" s="120"/>
      <c r="T716" s="120"/>
      <c r="U716" s="120"/>
      <c r="V716" s="120"/>
      <c r="W716" s="120"/>
      <c r="X716" s="120"/>
      <c r="Y716" s="359"/>
      <c r="Z716" s="2">
        <f>MAX(Planif[[#This Row],[Janv planifié]:[Decembre planifié]])</f>
        <v>0</v>
      </c>
      <c r="AA716" s="364"/>
      <c r="AB716" s="189" t="e">
        <f t="shared" si="208"/>
        <v>#N/A</v>
      </c>
      <c r="AC716" s="1" t="str">
        <f t="shared" si="203"/>
        <v/>
      </c>
      <c r="AD716" s="45" t="e">
        <f t="shared" si="204"/>
        <v>#N/A</v>
      </c>
      <c r="AE716" s="1" t="e">
        <f t="shared" si="205"/>
        <v>#N/A</v>
      </c>
      <c r="AF716" s="1"/>
      <c r="AG716" s="8">
        <f t="shared" si="209"/>
        <v>0</v>
      </c>
      <c r="AH716" s="8">
        <f t="shared" si="210"/>
        <v>0</v>
      </c>
      <c r="AI716" s="358">
        <f t="shared" si="211"/>
        <v>4200</v>
      </c>
    </row>
    <row r="717" spans="1:35" x14ac:dyDescent="0.35">
      <c r="A717" s="356">
        <f t="shared" si="212"/>
        <v>715</v>
      </c>
      <c r="B717" s="325"/>
      <c r="C717" s="325"/>
      <c r="D717" s="325"/>
      <c r="E717" s="72" t="str">
        <f t="shared" si="207"/>
        <v/>
      </c>
      <c r="F717" s="71" t="e">
        <f t="shared" si="206"/>
        <v>#N/A</v>
      </c>
      <c r="G717" s="325"/>
      <c r="H717" s="325"/>
      <c r="I717" s="325"/>
      <c r="J717" s="325"/>
      <c r="K717" s="326"/>
      <c r="L717" s="1"/>
      <c r="M717" s="1"/>
      <c r="N717" s="120"/>
      <c r="O717" s="120"/>
      <c r="P717" s="120"/>
      <c r="Q717" s="308"/>
      <c r="R717" s="120"/>
      <c r="S717" s="120"/>
      <c r="T717" s="120"/>
      <c r="U717" s="120"/>
      <c r="V717" s="120"/>
      <c r="W717" s="120"/>
      <c r="X717" s="120"/>
      <c r="Y717" s="359"/>
      <c r="Z717" s="2">
        <f>MAX(Planif[[#This Row],[Janv planifié]:[Decembre planifié]])</f>
        <v>0</v>
      </c>
      <c r="AA717" s="364"/>
      <c r="AB717" s="189" t="e">
        <f t="shared" si="208"/>
        <v>#N/A</v>
      </c>
      <c r="AC717" s="1" t="str">
        <f t="shared" si="203"/>
        <v/>
      </c>
      <c r="AD717" s="45" t="e">
        <f t="shared" si="204"/>
        <v>#N/A</v>
      </c>
      <c r="AE717" s="1" t="e">
        <f t="shared" si="205"/>
        <v>#N/A</v>
      </c>
      <c r="AF717" s="1"/>
      <c r="AG717" s="8">
        <f t="shared" si="209"/>
        <v>0</v>
      </c>
      <c r="AH717" s="8">
        <f t="shared" si="210"/>
        <v>0</v>
      </c>
      <c r="AI717" s="358">
        <f t="shared" si="211"/>
        <v>4200</v>
      </c>
    </row>
    <row r="718" spans="1:35" x14ac:dyDescent="0.35">
      <c r="A718" s="356">
        <f t="shared" si="212"/>
        <v>716</v>
      </c>
      <c r="B718" s="325"/>
      <c r="C718" s="325"/>
      <c r="D718" s="325"/>
      <c r="E718" s="72" t="str">
        <f t="shared" si="207"/>
        <v/>
      </c>
      <c r="F718" s="71" t="e">
        <f t="shared" si="206"/>
        <v>#N/A</v>
      </c>
      <c r="G718" s="325"/>
      <c r="H718" s="325"/>
      <c r="I718" s="325"/>
      <c r="J718" s="325"/>
      <c r="K718" s="326"/>
      <c r="L718" s="1"/>
      <c r="M718" s="1"/>
      <c r="N718" s="120"/>
      <c r="O718" s="120"/>
      <c r="P718" s="120"/>
      <c r="Q718" s="308"/>
      <c r="R718" s="120"/>
      <c r="S718" s="120"/>
      <c r="T718" s="120"/>
      <c r="U718" s="120"/>
      <c r="V718" s="120"/>
      <c r="W718" s="120"/>
      <c r="X718" s="120"/>
      <c r="Y718" s="359"/>
      <c r="Z718" s="2">
        <f>MAX(Planif[[#This Row],[Janv planifié]:[Decembre planifié]])</f>
        <v>0</v>
      </c>
      <c r="AA718" s="364"/>
      <c r="AB718" s="189" t="e">
        <f t="shared" si="208"/>
        <v>#N/A</v>
      </c>
      <c r="AC718" s="1" t="str">
        <f t="shared" si="203"/>
        <v/>
      </c>
      <c r="AD718" s="45" t="e">
        <f t="shared" si="204"/>
        <v>#N/A</v>
      </c>
      <c r="AE718" s="1" t="e">
        <f t="shared" si="205"/>
        <v>#N/A</v>
      </c>
      <c r="AF718" s="1"/>
      <c r="AG718" s="8">
        <f t="shared" si="209"/>
        <v>0</v>
      </c>
      <c r="AH718" s="8">
        <f t="shared" si="210"/>
        <v>0</v>
      </c>
      <c r="AI718" s="358">
        <f t="shared" si="211"/>
        <v>4200</v>
      </c>
    </row>
    <row r="719" spans="1:35" x14ac:dyDescent="0.35">
      <c r="A719" s="356">
        <f t="shared" si="212"/>
        <v>717</v>
      </c>
      <c r="B719" s="325"/>
      <c r="C719" s="325"/>
      <c r="D719" s="325"/>
      <c r="E719" s="72" t="str">
        <f t="shared" si="207"/>
        <v/>
      </c>
      <c r="F719" s="71" t="e">
        <f t="shared" si="206"/>
        <v>#N/A</v>
      </c>
      <c r="G719" s="325"/>
      <c r="H719" s="325"/>
      <c r="I719" s="325"/>
      <c r="J719" s="325"/>
      <c r="K719" s="326"/>
      <c r="L719" s="1"/>
      <c r="M719" s="1"/>
      <c r="N719" s="120"/>
      <c r="O719" s="120"/>
      <c r="P719" s="120"/>
      <c r="Q719" s="308"/>
      <c r="R719" s="120"/>
      <c r="S719" s="120"/>
      <c r="T719" s="120"/>
      <c r="U719" s="120"/>
      <c r="V719" s="120"/>
      <c r="W719" s="120"/>
      <c r="X719" s="120"/>
      <c r="Y719" s="359"/>
      <c r="Z719" s="2">
        <f>MAX(Planif[[#This Row],[Janv planifié]:[Decembre planifié]])</f>
        <v>0</v>
      </c>
      <c r="AA719" s="364"/>
      <c r="AB719" s="189" t="e">
        <f t="shared" si="208"/>
        <v>#N/A</v>
      </c>
      <c r="AC719" s="1" t="str">
        <f t="shared" si="203"/>
        <v/>
      </c>
      <c r="AD719" s="45" t="e">
        <f t="shared" si="204"/>
        <v>#N/A</v>
      </c>
      <c r="AE719" s="1" t="e">
        <f t="shared" si="205"/>
        <v>#N/A</v>
      </c>
      <c r="AF719" s="1"/>
      <c r="AG719" s="8">
        <f t="shared" si="209"/>
        <v>0</v>
      </c>
      <c r="AH719" s="8">
        <f t="shared" si="210"/>
        <v>0</v>
      </c>
      <c r="AI719" s="358">
        <f t="shared" si="211"/>
        <v>4200</v>
      </c>
    </row>
    <row r="720" spans="1:35" x14ac:dyDescent="0.35">
      <c r="A720" s="356">
        <f t="shared" si="212"/>
        <v>718</v>
      </c>
      <c r="B720" s="325"/>
      <c r="C720" s="325"/>
      <c r="D720" s="325"/>
      <c r="E720" s="72" t="str">
        <f t="shared" si="207"/>
        <v/>
      </c>
      <c r="F720" s="71" t="e">
        <f t="shared" si="206"/>
        <v>#N/A</v>
      </c>
      <c r="G720" s="325"/>
      <c r="H720" s="325"/>
      <c r="I720" s="325"/>
      <c r="J720" s="325"/>
      <c r="K720" s="326"/>
      <c r="L720" s="1"/>
      <c r="M720" s="1"/>
      <c r="N720" s="120"/>
      <c r="O720" s="120"/>
      <c r="P720" s="120"/>
      <c r="Q720" s="308"/>
      <c r="R720" s="120"/>
      <c r="S720" s="120"/>
      <c r="T720" s="120"/>
      <c r="U720" s="120"/>
      <c r="V720" s="120"/>
      <c r="W720" s="120"/>
      <c r="X720" s="120"/>
      <c r="Y720" s="359"/>
      <c r="Z720" s="2">
        <f>MAX(Planif[[#This Row],[Janv planifié]:[Decembre planifié]])</f>
        <v>0</v>
      </c>
      <c r="AA720" s="364"/>
      <c r="AB720" s="189" t="e">
        <f t="shared" si="208"/>
        <v>#N/A</v>
      </c>
      <c r="AC720" s="1" t="str">
        <f t="shared" si="203"/>
        <v/>
      </c>
      <c r="AD720" s="45" t="e">
        <f t="shared" si="204"/>
        <v>#N/A</v>
      </c>
      <c r="AE720" s="1" t="e">
        <f t="shared" si="205"/>
        <v>#N/A</v>
      </c>
      <c r="AF720" s="1"/>
      <c r="AG720" s="8">
        <f t="shared" si="209"/>
        <v>0</v>
      </c>
      <c r="AH720" s="8">
        <f t="shared" si="210"/>
        <v>0</v>
      </c>
      <c r="AI720" s="358">
        <f t="shared" si="211"/>
        <v>4200</v>
      </c>
    </row>
    <row r="721" spans="1:35" x14ac:dyDescent="0.35">
      <c r="A721" s="356">
        <f t="shared" si="212"/>
        <v>719</v>
      </c>
      <c r="B721" s="325"/>
      <c r="C721" s="325"/>
      <c r="D721" s="325"/>
      <c r="E721" s="72" t="str">
        <f t="shared" si="207"/>
        <v/>
      </c>
      <c r="F721" s="71" t="e">
        <f t="shared" si="206"/>
        <v>#N/A</v>
      </c>
      <c r="G721" s="325"/>
      <c r="H721" s="325"/>
      <c r="I721" s="325"/>
      <c r="J721" s="325"/>
      <c r="K721" s="326"/>
      <c r="L721" s="1"/>
      <c r="M721" s="1"/>
      <c r="N721" s="120"/>
      <c r="O721" s="120"/>
      <c r="P721" s="120"/>
      <c r="Q721" s="308"/>
      <c r="R721" s="120"/>
      <c r="S721" s="120"/>
      <c r="T721" s="120"/>
      <c r="U721" s="120"/>
      <c r="V721" s="120"/>
      <c r="W721" s="120"/>
      <c r="X721" s="120"/>
      <c r="Y721" s="359"/>
      <c r="Z721" s="2">
        <f>MAX(Planif[[#This Row],[Janv planifié]:[Decembre planifié]])</f>
        <v>0</v>
      </c>
      <c r="AA721" s="364"/>
      <c r="AB721" s="189" t="e">
        <f t="shared" si="208"/>
        <v>#N/A</v>
      </c>
      <c r="AC721" s="1" t="str">
        <f t="shared" si="203"/>
        <v/>
      </c>
      <c r="AD721" s="45" t="e">
        <f t="shared" si="204"/>
        <v>#N/A</v>
      </c>
      <c r="AE721" s="1" t="e">
        <f t="shared" si="205"/>
        <v>#N/A</v>
      </c>
      <c r="AF721" s="1"/>
      <c r="AG721" s="8">
        <f t="shared" si="209"/>
        <v>0</v>
      </c>
      <c r="AH721" s="8">
        <f t="shared" si="210"/>
        <v>0</v>
      </c>
      <c r="AI721" s="358">
        <f t="shared" si="211"/>
        <v>4200</v>
      </c>
    </row>
    <row r="722" spans="1:35" x14ac:dyDescent="0.35">
      <c r="A722" s="356">
        <f t="shared" si="212"/>
        <v>720</v>
      </c>
      <c r="B722" s="325"/>
      <c r="C722" s="325"/>
      <c r="D722" s="325"/>
      <c r="E722" s="72" t="str">
        <f t="shared" si="207"/>
        <v/>
      </c>
      <c r="F722" s="71" t="e">
        <f t="shared" si="206"/>
        <v>#N/A</v>
      </c>
      <c r="G722" s="325"/>
      <c r="H722" s="325"/>
      <c r="I722" s="325"/>
      <c r="J722" s="325"/>
      <c r="K722" s="326"/>
      <c r="L722" s="1"/>
      <c r="M722" s="1"/>
      <c r="N722" s="120"/>
      <c r="O722" s="120"/>
      <c r="P722" s="120"/>
      <c r="Q722" s="308"/>
      <c r="R722" s="120"/>
      <c r="S722" s="120"/>
      <c r="T722" s="120"/>
      <c r="U722" s="120"/>
      <c r="V722" s="120"/>
      <c r="W722" s="120"/>
      <c r="X722" s="120"/>
      <c r="Y722" s="359"/>
      <c r="Z722" s="2">
        <f>MAX(Planif[[#This Row],[Janv planifié]:[Decembre planifié]])</f>
        <v>0</v>
      </c>
      <c r="AA722" s="364"/>
      <c r="AB722" s="189" t="e">
        <f t="shared" si="208"/>
        <v>#N/A</v>
      </c>
      <c r="AC722" s="1" t="str">
        <f t="shared" si="203"/>
        <v/>
      </c>
      <c r="AD722" s="45" t="e">
        <f t="shared" si="204"/>
        <v>#N/A</v>
      </c>
      <c r="AE722" s="1" t="e">
        <f t="shared" si="205"/>
        <v>#N/A</v>
      </c>
      <c r="AF722" s="1"/>
      <c r="AG722" s="8">
        <f t="shared" si="209"/>
        <v>0</v>
      </c>
      <c r="AH722" s="8">
        <f t="shared" si="210"/>
        <v>0</v>
      </c>
      <c r="AI722" s="358">
        <f t="shared" si="211"/>
        <v>4200</v>
      </c>
    </row>
    <row r="723" spans="1:35" x14ac:dyDescent="0.35">
      <c r="A723" s="356">
        <f t="shared" si="212"/>
        <v>721</v>
      </c>
      <c r="B723" s="325"/>
      <c r="C723" s="325"/>
      <c r="D723" s="325"/>
      <c r="E723" s="72" t="str">
        <f t="shared" si="207"/>
        <v/>
      </c>
      <c r="F723" s="71" t="e">
        <f t="shared" si="206"/>
        <v>#N/A</v>
      </c>
      <c r="G723" s="325"/>
      <c r="H723" s="325"/>
      <c r="I723" s="325"/>
      <c r="J723" s="325"/>
      <c r="K723" s="326"/>
      <c r="L723" s="1"/>
      <c r="M723" s="1"/>
      <c r="N723" s="120"/>
      <c r="O723" s="120"/>
      <c r="P723" s="120"/>
      <c r="Q723" s="308"/>
      <c r="R723" s="120"/>
      <c r="S723" s="120"/>
      <c r="T723" s="120"/>
      <c r="U723" s="120"/>
      <c r="V723" s="120"/>
      <c r="W723" s="120"/>
      <c r="X723" s="120"/>
      <c r="Y723" s="359"/>
      <c r="Z723" s="2">
        <f>MAX(Planif[[#This Row],[Janv planifié]:[Decembre planifié]])</f>
        <v>0</v>
      </c>
      <c r="AA723" s="364"/>
      <c r="AB723" s="189" t="e">
        <f t="shared" si="208"/>
        <v>#N/A</v>
      </c>
      <c r="AC723" s="1" t="str">
        <f t="shared" si="203"/>
        <v/>
      </c>
      <c r="AD723" s="45" t="e">
        <f t="shared" si="204"/>
        <v>#N/A</v>
      </c>
      <c r="AE723" s="1" t="e">
        <f t="shared" si="205"/>
        <v>#N/A</v>
      </c>
      <c r="AF723" s="1"/>
      <c r="AG723" s="8">
        <f t="shared" si="209"/>
        <v>0</v>
      </c>
      <c r="AH723" s="8">
        <f t="shared" si="210"/>
        <v>0</v>
      </c>
      <c r="AI723" s="358">
        <f t="shared" si="211"/>
        <v>4200</v>
      </c>
    </row>
    <row r="724" spans="1:35" x14ac:dyDescent="0.35">
      <c r="A724" s="356">
        <f t="shared" si="212"/>
        <v>722</v>
      </c>
      <c r="B724" s="325"/>
      <c r="C724" s="325"/>
      <c r="D724" s="325"/>
      <c r="E724" s="72" t="str">
        <f t="shared" si="207"/>
        <v/>
      </c>
      <c r="F724" s="71" t="e">
        <f t="shared" si="206"/>
        <v>#N/A</v>
      </c>
      <c r="G724" s="325"/>
      <c r="H724" s="325"/>
      <c r="I724" s="325"/>
      <c r="J724" s="325"/>
      <c r="K724" s="326"/>
      <c r="L724" s="1"/>
      <c r="M724" s="1"/>
      <c r="N724" s="120"/>
      <c r="O724" s="120"/>
      <c r="P724" s="120"/>
      <c r="Q724" s="308"/>
      <c r="R724" s="120"/>
      <c r="S724" s="120"/>
      <c r="T724" s="120"/>
      <c r="U724" s="120"/>
      <c r="V724" s="120"/>
      <c r="W724" s="120"/>
      <c r="X724" s="120"/>
      <c r="Y724" s="359"/>
      <c r="Z724" s="2">
        <f>MAX(Planif[[#This Row],[Janv planifié]:[Decembre planifié]])</f>
        <v>0</v>
      </c>
      <c r="AA724" s="364"/>
      <c r="AB724" s="189" t="e">
        <f t="shared" si="208"/>
        <v>#N/A</v>
      </c>
      <c r="AC724" s="1" t="str">
        <f t="shared" si="203"/>
        <v/>
      </c>
      <c r="AD724" s="45" t="e">
        <f t="shared" si="204"/>
        <v>#N/A</v>
      </c>
      <c r="AE724" s="1" t="e">
        <f t="shared" si="205"/>
        <v>#N/A</v>
      </c>
      <c r="AF724" s="1"/>
      <c r="AG724" s="8">
        <f t="shared" si="209"/>
        <v>0</v>
      </c>
      <c r="AH724" s="8">
        <f t="shared" si="210"/>
        <v>0</v>
      </c>
      <c r="AI724" s="358">
        <f t="shared" si="211"/>
        <v>4200</v>
      </c>
    </row>
    <row r="725" spans="1:35" x14ac:dyDescent="0.35">
      <c r="A725" s="356">
        <f t="shared" si="212"/>
        <v>723</v>
      </c>
      <c r="B725" s="325"/>
      <c r="C725" s="325"/>
      <c r="D725" s="325"/>
      <c r="E725" s="72" t="str">
        <f t="shared" si="207"/>
        <v/>
      </c>
      <c r="F725" s="71" t="e">
        <f t="shared" si="206"/>
        <v>#N/A</v>
      </c>
      <c r="G725" s="325"/>
      <c r="H725" s="325"/>
      <c r="I725" s="325"/>
      <c r="J725" s="325"/>
      <c r="K725" s="326"/>
      <c r="L725" s="1"/>
      <c r="M725" s="1"/>
      <c r="N725" s="120"/>
      <c r="O725" s="120"/>
      <c r="P725" s="120"/>
      <c r="Q725" s="308"/>
      <c r="R725" s="120"/>
      <c r="S725" s="120"/>
      <c r="T725" s="120"/>
      <c r="U725" s="120"/>
      <c r="V725" s="120"/>
      <c r="W725" s="120"/>
      <c r="X725" s="120"/>
      <c r="Y725" s="359"/>
      <c r="Z725" s="2">
        <f>MAX(Planif[[#This Row],[Janv planifié]:[Decembre planifié]])</f>
        <v>0</v>
      </c>
      <c r="AA725" s="364"/>
      <c r="AB725" s="189" t="e">
        <f t="shared" si="208"/>
        <v>#N/A</v>
      </c>
      <c r="AC725" s="1" t="str">
        <f t="shared" si="203"/>
        <v/>
      </c>
      <c r="AD725" s="45" t="e">
        <f t="shared" si="204"/>
        <v>#N/A</v>
      </c>
      <c r="AE725" s="1" t="e">
        <f t="shared" si="205"/>
        <v>#N/A</v>
      </c>
      <c r="AF725" s="1"/>
      <c r="AG725" s="8">
        <f t="shared" si="209"/>
        <v>0</v>
      </c>
      <c r="AH725" s="8">
        <f t="shared" si="210"/>
        <v>0</v>
      </c>
      <c r="AI725" s="358">
        <f t="shared" si="211"/>
        <v>4200</v>
      </c>
    </row>
    <row r="726" spans="1:35" x14ac:dyDescent="0.35">
      <c r="A726" s="356">
        <f t="shared" si="212"/>
        <v>724</v>
      </c>
      <c r="B726" s="325"/>
      <c r="C726" s="325"/>
      <c r="D726" s="325"/>
      <c r="E726" s="72" t="str">
        <f t="shared" si="207"/>
        <v/>
      </c>
      <c r="F726" s="71" t="e">
        <f t="shared" si="206"/>
        <v>#N/A</v>
      </c>
      <c r="G726" s="325"/>
      <c r="H726" s="325"/>
      <c r="I726" s="325"/>
      <c r="J726" s="325"/>
      <c r="K726" s="326"/>
      <c r="L726" s="1"/>
      <c r="M726" s="1"/>
      <c r="N726" s="120"/>
      <c r="O726" s="120"/>
      <c r="P726" s="120"/>
      <c r="Q726" s="308"/>
      <c r="R726" s="120"/>
      <c r="S726" s="120"/>
      <c r="T726" s="120"/>
      <c r="U726" s="120"/>
      <c r="V726" s="120"/>
      <c r="W726" s="120"/>
      <c r="X726" s="120"/>
      <c r="Y726" s="359"/>
      <c r="Z726" s="2">
        <f>MAX(Planif[[#This Row],[Janv planifié]:[Decembre planifié]])</f>
        <v>0</v>
      </c>
      <c r="AA726" s="364"/>
      <c r="AB726" s="189" t="e">
        <f t="shared" si="208"/>
        <v>#N/A</v>
      </c>
      <c r="AC726" s="1" t="str">
        <f t="shared" si="203"/>
        <v/>
      </c>
      <c r="AD726" s="45" t="e">
        <f t="shared" si="204"/>
        <v>#N/A</v>
      </c>
      <c r="AE726" s="1" t="e">
        <f t="shared" si="205"/>
        <v>#N/A</v>
      </c>
      <c r="AF726" s="1"/>
      <c r="AG726" s="8">
        <f t="shared" si="209"/>
        <v>0</v>
      </c>
      <c r="AH726" s="8">
        <f t="shared" si="210"/>
        <v>0</v>
      </c>
      <c r="AI726" s="358">
        <f t="shared" si="211"/>
        <v>4200</v>
      </c>
    </row>
    <row r="727" spans="1:35" x14ac:dyDescent="0.35">
      <c r="A727" s="356">
        <f t="shared" si="212"/>
        <v>725</v>
      </c>
      <c r="B727" s="325"/>
      <c r="C727" s="325"/>
      <c r="D727" s="325"/>
      <c r="E727" s="72" t="str">
        <f t="shared" si="207"/>
        <v/>
      </c>
      <c r="F727" s="71" t="e">
        <f t="shared" si="206"/>
        <v>#N/A</v>
      </c>
      <c r="G727" s="325"/>
      <c r="H727" s="325"/>
      <c r="I727" s="325"/>
      <c r="J727" s="325"/>
      <c r="K727" s="326"/>
      <c r="L727" s="1"/>
      <c r="M727" s="1"/>
      <c r="N727" s="120"/>
      <c r="O727" s="120"/>
      <c r="P727" s="120"/>
      <c r="Q727" s="308"/>
      <c r="R727" s="120"/>
      <c r="S727" s="120"/>
      <c r="T727" s="120"/>
      <c r="U727" s="120"/>
      <c r="V727" s="120"/>
      <c r="W727" s="120"/>
      <c r="X727" s="120"/>
      <c r="Y727" s="359"/>
      <c r="Z727" s="2">
        <f>MAX(Planif[[#This Row],[Janv planifié]:[Decembre planifié]])</f>
        <v>0</v>
      </c>
      <c r="AA727" s="364"/>
      <c r="AB727" s="189" t="e">
        <f t="shared" si="208"/>
        <v>#N/A</v>
      </c>
      <c r="AC727" s="1" t="str">
        <f t="shared" si="203"/>
        <v/>
      </c>
      <c r="AD727" s="45" t="e">
        <f t="shared" si="204"/>
        <v>#N/A</v>
      </c>
      <c r="AE727" s="1" t="e">
        <f t="shared" si="205"/>
        <v>#N/A</v>
      </c>
      <c r="AF727" s="1"/>
      <c r="AG727" s="8">
        <f t="shared" si="209"/>
        <v>0</v>
      </c>
      <c r="AH727" s="8">
        <f t="shared" si="210"/>
        <v>0</v>
      </c>
      <c r="AI727" s="358">
        <f t="shared" si="211"/>
        <v>4200</v>
      </c>
    </row>
    <row r="728" spans="1:35" x14ac:dyDescent="0.35">
      <c r="A728" s="356">
        <f t="shared" si="212"/>
        <v>726</v>
      </c>
      <c r="B728" s="325"/>
      <c r="C728" s="325"/>
      <c r="D728" s="325"/>
      <c r="E728" s="72" t="str">
        <f t="shared" si="207"/>
        <v/>
      </c>
      <c r="F728" s="71" t="e">
        <f t="shared" si="206"/>
        <v>#N/A</v>
      </c>
      <c r="G728" s="325"/>
      <c r="H728" s="325"/>
      <c r="I728" s="325"/>
      <c r="J728" s="325"/>
      <c r="K728" s="326"/>
      <c r="L728" s="1"/>
      <c r="M728" s="1"/>
      <c r="N728" s="120"/>
      <c r="O728" s="120"/>
      <c r="P728" s="120"/>
      <c r="Q728" s="308"/>
      <c r="R728" s="120"/>
      <c r="S728" s="120"/>
      <c r="T728" s="120"/>
      <c r="U728" s="120"/>
      <c r="V728" s="120"/>
      <c r="W728" s="120"/>
      <c r="X728" s="120"/>
      <c r="Y728" s="359"/>
      <c r="Z728" s="2">
        <f>MAX(Planif[[#This Row],[Janv planifié]:[Decembre planifié]])</f>
        <v>0</v>
      </c>
      <c r="AA728" s="364"/>
      <c r="AB728" s="189" t="e">
        <f t="shared" si="208"/>
        <v>#N/A</v>
      </c>
      <c r="AC728" s="1" t="str">
        <f t="shared" si="203"/>
        <v/>
      </c>
      <c r="AD728" s="45" t="e">
        <f t="shared" si="204"/>
        <v>#N/A</v>
      </c>
      <c r="AE728" s="1" t="e">
        <f t="shared" si="205"/>
        <v>#N/A</v>
      </c>
      <c r="AF728" s="1"/>
      <c r="AG728" s="8">
        <f t="shared" si="209"/>
        <v>0</v>
      </c>
      <c r="AH728" s="8">
        <f t="shared" si="210"/>
        <v>0</v>
      </c>
      <c r="AI728" s="358">
        <f t="shared" si="211"/>
        <v>4200</v>
      </c>
    </row>
    <row r="729" spans="1:35" x14ac:dyDescent="0.35">
      <c r="A729" s="356">
        <f t="shared" si="212"/>
        <v>727</v>
      </c>
      <c r="B729" s="325"/>
      <c r="C729" s="325"/>
      <c r="D729" s="325"/>
      <c r="E729" s="72" t="str">
        <f t="shared" si="207"/>
        <v/>
      </c>
      <c r="F729" s="71" t="e">
        <f t="shared" si="206"/>
        <v>#N/A</v>
      </c>
      <c r="G729" s="325"/>
      <c r="H729" s="325"/>
      <c r="I729" s="325"/>
      <c r="J729" s="325"/>
      <c r="K729" s="326"/>
      <c r="L729" s="1"/>
      <c r="M729" s="1"/>
      <c r="N729" s="120"/>
      <c r="O729" s="120"/>
      <c r="P729" s="120"/>
      <c r="Q729" s="308"/>
      <c r="R729" s="120"/>
      <c r="S729" s="120"/>
      <c r="T729" s="120"/>
      <c r="U729" s="120"/>
      <c r="V729" s="120"/>
      <c r="W729" s="120"/>
      <c r="X729" s="120"/>
      <c r="Y729" s="359"/>
      <c r="Z729" s="2">
        <f>MAX(Planif[[#This Row],[Janv planifié]:[Decembre planifié]])</f>
        <v>0</v>
      </c>
      <c r="AA729" s="364"/>
      <c r="AB729" s="189" t="e">
        <f t="shared" si="208"/>
        <v>#N/A</v>
      </c>
      <c r="AC729" s="1" t="str">
        <f t="shared" si="203"/>
        <v/>
      </c>
      <c r="AD729" s="45" t="e">
        <f t="shared" si="204"/>
        <v>#N/A</v>
      </c>
      <c r="AE729" s="1" t="e">
        <f t="shared" si="205"/>
        <v>#N/A</v>
      </c>
      <c r="AF729" s="1"/>
      <c r="AG729" s="8">
        <f t="shared" si="209"/>
        <v>0</v>
      </c>
      <c r="AH729" s="8">
        <f t="shared" si="210"/>
        <v>0</v>
      </c>
      <c r="AI729" s="358">
        <f t="shared" si="211"/>
        <v>4200</v>
      </c>
    </row>
    <row r="730" spans="1:35" x14ac:dyDescent="0.35">
      <c r="A730" s="356">
        <f t="shared" si="212"/>
        <v>728</v>
      </c>
      <c r="B730" s="325"/>
      <c r="C730" s="325"/>
      <c r="D730" s="325"/>
      <c r="E730" s="72" t="str">
        <f t="shared" si="207"/>
        <v/>
      </c>
      <c r="F730" s="71" t="e">
        <f t="shared" si="206"/>
        <v>#N/A</v>
      </c>
      <c r="G730" s="325"/>
      <c r="H730" s="325"/>
      <c r="I730" s="325"/>
      <c r="J730" s="325"/>
      <c r="K730" s="326"/>
      <c r="L730" s="1"/>
      <c r="M730" s="1"/>
      <c r="N730" s="120"/>
      <c r="O730" s="120"/>
      <c r="P730" s="120"/>
      <c r="Q730" s="308"/>
      <c r="R730" s="120"/>
      <c r="S730" s="120"/>
      <c r="T730" s="120"/>
      <c r="U730" s="120"/>
      <c r="V730" s="120"/>
      <c r="W730" s="120"/>
      <c r="X730" s="120"/>
      <c r="Y730" s="359"/>
      <c r="Z730" s="2">
        <f>MAX(Planif[[#This Row],[Janv planifié]:[Decembre planifié]])</f>
        <v>0</v>
      </c>
      <c r="AA730" s="364"/>
      <c r="AB730" s="189" t="e">
        <f t="shared" si="208"/>
        <v>#N/A</v>
      </c>
      <c r="AC730" s="1" t="str">
        <f t="shared" si="203"/>
        <v/>
      </c>
      <c r="AD730" s="45" t="e">
        <f t="shared" si="204"/>
        <v>#N/A</v>
      </c>
      <c r="AE730" s="1" t="e">
        <f t="shared" si="205"/>
        <v>#N/A</v>
      </c>
      <c r="AF730" s="1"/>
      <c r="AG730" s="8">
        <f t="shared" si="209"/>
        <v>0</v>
      </c>
      <c r="AH730" s="8">
        <f t="shared" si="210"/>
        <v>0</v>
      </c>
      <c r="AI730" s="358">
        <f t="shared" si="211"/>
        <v>4200</v>
      </c>
    </row>
    <row r="731" spans="1:35" x14ac:dyDescent="0.35">
      <c r="A731" s="356">
        <f t="shared" si="212"/>
        <v>729</v>
      </c>
      <c r="B731" s="325"/>
      <c r="C731" s="325"/>
      <c r="D731" s="325"/>
      <c r="E731" s="72" t="str">
        <f t="shared" si="207"/>
        <v/>
      </c>
      <c r="F731" s="71" t="e">
        <f t="shared" si="206"/>
        <v>#N/A</v>
      </c>
      <c r="G731" s="325"/>
      <c r="H731" s="325"/>
      <c r="I731" s="325"/>
      <c r="J731" s="325"/>
      <c r="K731" s="326"/>
      <c r="L731" s="1"/>
      <c r="M731" s="1"/>
      <c r="N731" s="120"/>
      <c r="O731" s="120"/>
      <c r="P731" s="120"/>
      <c r="Q731" s="308"/>
      <c r="R731" s="120"/>
      <c r="S731" s="120"/>
      <c r="T731" s="120"/>
      <c r="U731" s="120"/>
      <c r="V731" s="120"/>
      <c r="W731" s="120"/>
      <c r="X731" s="120"/>
      <c r="Y731" s="359"/>
      <c r="Z731" s="2">
        <f>MAX(Planif[[#This Row],[Janv planifié]:[Decembre planifié]])</f>
        <v>0</v>
      </c>
      <c r="AA731" s="364"/>
      <c r="AB731" s="189" t="e">
        <f t="shared" si="208"/>
        <v>#N/A</v>
      </c>
      <c r="AC731" s="1" t="str">
        <f t="shared" si="203"/>
        <v/>
      </c>
      <c r="AD731" s="45" t="e">
        <f t="shared" si="204"/>
        <v>#N/A</v>
      </c>
      <c r="AE731" s="1" t="e">
        <f t="shared" si="205"/>
        <v>#N/A</v>
      </c>
      <c r="AF731" s="1"/>
      <c r="AG731" s="8">
        <f t="shared" si="209"/>
        <v>0</v>
      </c>
      <c r="AH731" s="8">
        <f t="shared" si="210"/>
        <v>0</v>
      </c>
      <c r="AI731" s="358">
        <f t="shared" si="211"/>
        <v>4200</v>
      </c>
    </row>
    <row r="732" spans="1:35" x14ac:dyDescent="0.35">
      <c r="A732" s="356">
        <f t="shared" si="212"/>
        <v>730</v>
      </c>
      <c r="B732" s="325"/>
      <c r="C732" s="325"/>
      <c r="D732" s="325"/>
      <c r="E732" s="72" t="str">
        <f t="shared" si="207"/>
        <v/>
      </c>
      <c r="F732" s="71" t="e">
        <f t="shared" si="206"/>
        <v>#N/A</v>
      </c>
      <c r="G732" s="325"/>
      <c r="H732" s="325"/>
      <c r="I732" s="325"/>
      <c r="J732" s="325"/>
      <c r="K732" s="326"/>
      <c r="L732" s="1"/>
      <c r="M732" s="1"/>
      <c r="N732" s="120"/>
      <c r="O732" s="120"/>
      <c r="P732" s="120"/>
      <c r="Q732" s="308"/>
      <c r="R732" s="120"/>
      <c r="S732" s="120"/>
      <c r="T732" s="120"/>
      <c r="U732" s="120"/>
      <c r="V732" s="120"/>
      <c r="W732" s="120"/>
      <c r="X732" s="120"/>
      <c r="Y732" s="359"/>
      <c r="Z732" s="2">
        <f>MAX(Planif[[#This Row],[Janv planifié]:[Decembre planifié]])</f>
        <v>0</v>
      </c>
      <c r="AA732" s="364"/>
      <c r="AB732" s="189" t="e">
        <f t="shared" si="208"/>
        <v>#N/A</v>
      </c>
      <c r="AC732" s="1" t="str">
        <f t="shared" si="203"/>
        <v/>
      </c>
      <c r="AD732" s="45" t="e">
        <f t="shared" si="204"/>
        <v>#N/A</v>
      </c>
      <c r="AE732" s="1" t="e">
        <f t="shared" si="205"/>
        <v>#N/A</v>
      </c>
      <c r="AF732" s="1"/>
      <c r="AG732" s="8">
        <f t="shared" si="209"/>
        <v>0</v>
      </c>
      <c r="AH732" s="8">
        <f t="shared" si="210"/>
        <v>0</v>
      </c>
      <c r="AI732" s="358">
        <f t="shared" si="211"/>
        <v>4200</v>
      </c>
    </row>
    <row r="733" spans="1:35" x14ac:dyDescent="0.35">
      <c r="A733" s="356">
        <f t="shared" si="212"/>
        <v>731</v>
      </c>
      <c r="B733" s="325"/>
      <c r="C733" s="325"/>
      <c r="D733" s="325"/>
      <c r="E733" s="72" t="str">
        <f t="shared" si="207"/>
        <v/>
      </c>
      <c r="F733" s="71" t="e">
        <f t="shared" si="206"/>
        <v>#N/A</v>
      </c>
      <c r="G733" s="325"/>
      <c r="H733" s="325"/>
      <c r="I733" s="325"/>
      <c r="J733" s="325"/>
      <c r="K733" s="326"/>
      <c r="L733" s="1"/>
      <c r="M733" s="1"/>
      <c r="N733" s="120"/>
      <c r="O733" s="120"/>
      <c r="P733" s="120"/>
      <c r="Q733" s="308"/>
      <c r="R733" s="120"/>
      <c r="S733" s="120"/>
      <c r="T733" s="120"/>
      <c r="U733" s="120"/>
      <c r="V733" s="120"/>
      <c r="W733" s="120"/>
      <c r="X733" s="120"/>
      <c r="Y733" s="359"/>
      <c r="Z733" s="2">
        <f>MAX(Planif[[#This Row],[Janv planifié]:[Decembre planifié]])</f>
        <v>0</v>
      </c>
      <c r="AA733" s="364"/>
      <c r="AB733" s="189" t="e">
        <f t="shared" si="208"/>
        <v>#N/A</v>
      </c>
      <c r="AC733" s="1" t="str">
        <f t="shared" si="203"/>
        <v/>
      </c>
      <c r="AD733" s="45" t="e">
        <f t="shared" si="204"/>
        <v>#N/A</v>
      </c>
      <c r="AE733" s="1" t="e">
        <f t="shared" si="205"/>
        <v>#N/A</v>
      </c>
      <c r="AF733" s="1"/>
      <c r="AG733" s="8">
        <f t="shared" si="209"/>
        <v>0</v>
      </c>
      <c r="AH733" s="8">
        <f t="shared" si="210"/>
        <v>0</v>
      </c>
      <c r="AI733" s="358">
        <f t="shared" si="211"/>
        <v>4200</v>
      </c>
    </row>
    <row r="734" spans="1:35" x14ac:dyDescent="0.35">
      <c r="A734" s="356">
        <f t="shared" si="212"/>
        <v>732</v>
      </c>
      <c r="B734" s="325"/>
      <c r="C734" s="325"/>
      <c r="D734" s="325"/>
      <c r="E734" s="72" t="str">
        <f t="shared" si="207"/>
        <v/>
      </c>
      <c r="F734" s="71" t="e">
        <f t="shared" si="206"/>
        <v>#N/A</v>
      </c>
      <c r="G734" s="325"/>
      <c r="H734" s="325"/>
      <c r="I734" s="325"/>
      <c r="J734" s="325"/>
      <c r="K734" s="326"/>
      <c r="L734" s="1"/>
      <c r="M734" s="1"/>
      <c r="N734" s="120"/>
      <c r="O734" s="120"/>
      <c r="P734" s="120"/>
      <c r="Q734" s="308"/>
      <c r="R734" s="120"/>
      <c r="S734" s="120"/>
      <c r="T734" s="120"/>
      <c r="U734" s="120"/>
      <c r="V734" s="120"/>
      <c r="W734" s="120"/>
      <c r="X734" s="120"/>
      <c r="Y734" s="359"/>
      <c r="Z734" s="2">
        <f>MAX(Planif[[#This Row],[Janv planifié]:[Decembre planifié]])</f>
        <v>0</v>
      </c>
      <c r="AA734" s="364"/>
      <c r="AB734" s="189" t="e">
        <f t="shared" si="208"/>
        <v>#N/A</v>
      </c>
      <c r="AC734" s="1" t="str">
        <f t="shared" si="203"/>
        <v/>
      </c>
      <c r="AD734" s="45" t="e">
        <f t="shared" si="204"/>
        <v>#N/A</v>
      </c>
      <c r="AE734" s="1" t="e">
        <f t="shared" si="205"/>
        <v>#N/A</v>
      </c>
      <c r="AF734" s="1"/>
      <c r="AG734" s="8">
        <f t="shared" si="209"/>
        <v>0</v>
      </c>
      <c r="AH734" s="8">
        <f t="shared" si="210"/>
        <v>0</v>
      </c>
      <c r="AI734" s="358">
        <f t="shared" si="211"/>
        <v>4200</v>
      </c>
    </row>
    <row r="735" spans="1:35" x14ac:dyDescent="0.35">
      <c r="A735" s="356">
        <f t="shared" si="212"/>
        <v>733</v>
      </c>
      <c r="B735" s="325"/>
      <c r="C735" s="325"/>
      <c r="D735" s="325"/>
      <c r="E735" s="72" t="str">
        <f t="shared" si="207"/>
        <v/>
      </c>
      <c r="F735" s="71" t="e">
        <f t="shared" si="206"/>
        <v>#N/A</v>
      </c>
      <c r="G735" s="325"/>
      <c r="H735" s="325"/>
      <c r="I735" s="325"/>
      <c r="J735" s="325"/>
      <c r="K735" s="326"/>
      <c r="L735" s="1"/>
      <c r="M735" s="1"/>
      <c r="N735" s="120"/>
      <c r="O735" s="120"/>
      <c r="P735" s="120"/>
      <c r="Q735" s="308"/>
      <c r="R735" s="120"/>
      <c r="S735" s="120"/>
      <c r="T735" s="120"/>
      <c r="U735" s="120"/>
      <c r="V735" s="120"/>
      <c r="W735" s="120"/>
      <c r="X735" s="120"/>
      <c r="Y735" s="359"/>
      <c r="Z735" s="2">
        <f>MAX(Planif[[#This Row],[Janv planifié]:[Decembre planifié]])</f>
        <v>0</v>
      </c>
      <c r="AA735" s="364"/>
      <c r="AB735" s="189" t="e">
        <f t="shared" si="208"/>
        <v>#N/A</v>
      </c>
      <c r="AC735" s="1" t="str">
        <f t="shared" si="203"/>
        <v/>
      </c>
      <c r="AD735" s="45" t="e">
        <f t="shared" si="204"/>
        <v>#N/A</v>
      </c>
      <c r="AE735" s="1" t="e">
        <f t="shared" si="205"/>
        <v>#N/A</v>
      </c>
      <c r="AF735" s="1"/>
      <c r="AG735" s="8">
        <f t="shared" si="209"/>
        <v>0</v>
      </c>
      <c r="AH735" s="8">
        <f t="shared" si="210"/>
        <v>0</v>
      </c>
      <c r="AI735" s="358">
        <f t="shared" si="211"/>
        <v>4200</v>
      </c>
    </row>
    <row r="736" spans="1:35" x14ac:dyDescent="0.35">
      <c r="A736" s="356">
        <f t="shared" si="212"/>
        <v>734</v>
      </c>
      <c r="B736" s="325"/>
      <c r="C736" s="325"/>
      <c r="D736" s="325"/>
      <c r="E736" s="72" t="str">
        <f t="shared" si="207"/>
        <v/>
      </c>
      <c r="F736" s="71" t="e">
        <f t="shared" si="206"/>
        <v>#N/A</v>
      </c>
      <c r="G736" s="325"/>
      <c r="H736" s="325"/>
      <c r="I736" s="325"/>
      <c r="J736" s="325"/>
      <c r="K736" s="326"/>
      <c r="L736" s="1"/>
      <c r="M736" s="1"/>
      <c r="N736" s="120"/>
      <c r="O736" s="120"/>
      <c r="P736" s="120"/>
      <c r="Q736" s="308"/>
      <c r="R736" s="120"/>
      <c r="S736" s="120"/>
      <c r="T736" s="120"/>
      <c r="U736" s="120"/>
      <c r="V736" s="120"/>
      <c r="W736" s="120"/>
      <c r="X736" s="120"/>
      <c r="Y736" s="359"/>
      <c r="Z736" s="2">
        <f>MAX(Planif[[#This Row],[Janv planifié]:[Decembre planifié]])</f>
        <v>0</v>
      </c>
      <c r="AA736" s="364"/>
      <c r="AB736" s="189" t="e">
        <f t="shared" si="208"/>
        <v>#N/A</v>
      </c>
      <c r="AC736" s="1" t="str">
        <f t="shared" si="203"/>
        <v/>
      </c>
      <c r="AD736" s="45" t="e">
        <f t="shared" si="204"/>
        <v>#N/A</v>
      </c>
      <c r="AE736" s="1" t="e">
        <f t="shared" si="205"/>
        <v>#N/A</v>
      </c>
      <c r="AF736" s="1"/>
      <c r="AG736" s="8">
        <f t="shared" si="209"/>
        <v>0</v>
      </c>
      <c r="AH736" s="8">
        <f t="shared" si="210"/>
        <v>0</v>
      </c>
      <c r="AI736" s="358">
        <f t="shared" si="211"/>
        <v>4200</v>
      </c>
    </row>
    <row r="737" spans="1:35" x14ac:dyDescent="0.35">
      <c r="A737" s="356">
        <f t="shared" si="212"/>
        <v>735</v>
      </c>
      <c r="B737" s="325"/>
      <c r="C737" s="325"/>
      <c r="D737" s="325"/>
      <c r="E737" s="72" t="str">
        <f t="shared" si="207"/>
        <v/>
      </c>
      <c r="F737" s="71" t="e">
        <f t="shared" si="206"/>
        <v>#N/A</v>
      </c>
      <c r="G737" s="325"/>
      <c r="H737" s="325"/>
      <c r="I737" s="325"/>
      <c r="J737" s="325"/>
      <c r="K737" s="326"/>
      <c r="L737" s="1"/>
      <c r="M737" s="1"/>
      <c r="N737" s="120"/>
      <c r="O737" s="120"/>
      <c r="P737" s="120"/>
      <c r="Q737" s="308"/>
      <c r="R737" s="120"/>
      <c r="S737" s="120"/>
      <c r="T737" s="120"/>
      <c r="U737" s="120"/>
      <c r="V737" s="120"/>
      <c r="W737" s="120"/>
      <c r="X737" s="120"/>
      <c r="Y737" s="359"/>
      <c r="Z737" s="2">
        <f>MAX(Planif[[#This Row],[Janv planifié]:[Decembre planifié]])</f>
        <v>0</v>
      </c>
      <c r="AA737" s="364"/>
      <c r="AB737" s="189" t="e">
        <f t="shared" si="208"/>
        <v>#N/A</v>
      </c>
      <c r="AC737" s="1" t="str">
        <f t="shared" si="203"/>
        <v/>
      </c>
      <c r="AD737" s="45" t="e">
        <f t="shared" si="204"/>
        <v>#N/A</v>
      </c>
      <c r="AE737" s="1" t="e">
        <f t="shared" si="205"/>
        <v>#N/A</v>
      </c>
      <c r="AF737" s="1"/>
      <c r="AG737" s="8">
        <f t="shared" si="209"/>
        <v>0</v>
      </c>
      <c r="AH737" s="8">
        <f t="shared" si="210"/>
        <v>0</v>
      </c>
      <c r="AI737" s="358">
        <f t="shared" si="211"/>
        <v>4200</v>
      </c>
    </row>
    <row r="738" spans="1:35" x14ac:dyDescent="0.35">
      <c r="A738" s="356">
        <f t="shared" si="212"/>
        <v>736</v>
      </c>
      <c r="B738" s="325"/>
      <c r="C738" s="325"/>
      <c r="D738" s="325"/>
      <c r="E738" s="72" t="str">
        <f t="shared" si="207"/>
        <v/>
      </c>
      <c r="F738" s="71" t="e">
        <f t="shared" si="206"/>
        <v>#N/A</v>
      </c>
      <c r="G738" s="325"/>
      <c r="H738" s="325"/>
      <c r="I738" s="325"/>
      <c r="J738" s="325"/>
      <c r="K738" s="326"/>
      <c r="L738" s="1"/>
      <c r="M738" s="1"/>
      <c r="N738" s="120"/>
      <c r="O738" s="120"/>
      <c r="P738" s="120"/>
      <c r="Q738" s="308"/>
      <c r="R738" s="120"/>
      <c r="S738" s="120"/>
      <c r="T738" s="120"/>
      <c r="U738" s="120"/>
      <c r="V738" s="120"/>
      <c r="W738" s="120"/>
      <c r="X738" s="120"/>
      <c r="Y738" s="359"/>
      <c r="Z738" s="2">
        <f>MAX(Planif[[#This Row],[Janv planifié]:[Decembre planifié]])</f>
        <v>0</v>
      </c>
      <c r="AA738" s="364"/>
      <c r="AB738" s="189" t="e">
        <f t="shared" si="208"/>
        <v>#N/A</v>
      </c>
      <c r="AC738" s="1" t="str">
        <f t="shared" si="203"/>
        <v/>
      </c>
      <c r="AD738" s="45" t="e">
        <f t="shared" si="204"/>
        <v>#N/A</v>
      </c>
      <c r="AE738" s="1" t="e">
        <f t="shared" si="205"/>
        <v>#N/A</v>
      </c>
      <c r="AF738" s="1"/>
      <c r="AG738" s="8">
        <f t="shared" si="209"/>
        <v>0</v>
      </c>
      <c r="AH738" s="8">
        <f t="shared" si="210"/>
        <v>0</v>
      </c>
      <c r="AI738" s="358">
        <f t="shared" si="211"/>
        <v>4200</v>
      </c>
    </row>
    <row r="739" spans="1:35" x14ac:dyDescent="0.35">
      <c r="A739" s="356">
        <f t="shared" si="212"/>
        <v>737</v>
      </c>
      <c r="B739" s="325"/>
      <c r="C739" s="325"/>
      <c r="D739" s="325"/>
      <c r="E739" s="72" t="str">
        <f t="shared" si="207"/>
        <v/>
      </c>
      <c r="F739" s="71" t="e">
        <f t="shared" si="206"/>
        <v>#N/A</v>
      </c>
      <c r="G739" s="325"/>
      <c r="H739" s="325"/>
      <c r="I739" s="325"/>
      <c r="J739" s="325"/>
      <c r="K739" s="326"/>
      <c r="L739" s="1"/>
      <c r="M739" s="1"/>
      <c r="N739" s="120"/>
      <c r="O739" s="120"/>
      <c r="P739" s="120"/>
      <c r="Q739" s="308"/>
      <c r="R739" s="120"/>
      <c r="S739" s="120"/>
      <c r="T739" s="120"/>
      <c r="U739" s="120"/>
      <c r="V739" s="120"/>
      <c r="W739" s="120"/>
      <c r="X739" s="120"/>
      <c r="Y739" s="359"/>
      <c r="Z739" s="2">
        <f>MAX(Planif[[#This Row],[Janv planifié]:[Decembre planifié]])</f>
        <v>0</v>
      </c>
      <c r="AA739" s="364"/>
      <c r="AB739" s="189" t="e">
        <f t="shared" si="208"/>
        <v>#N/A</v>
      </c>
      <c r="AC739" s="1" t="str">
        <f t="shared" si="203"/>
        <v/>
      </c>
      <c r="AD739" s="45" t="e">
        <f t="shared" si="204"/>
        <v>#N/A</v>
      </c>
      <c r="AE739" s="1" t="e">
        <f t="shared" si="205"/>
        <v>#N/A</v>
      </c>
      <c r="AF739" s="1"/>
      <c r="AG739" s="8">
        <f t="shared" si="209"/>
        <v>0</v>
      </c>
      <c r="AH739" s="8">
        <f t="shared" si="210"/>
        <v>0</v>
      </c>
      <c r="AI739" s="358">
        <f t="shared" si="211"/>
        <v>4200</v>
      </c>
    </row>
    <row r="740" spans="1:35" x14ac:dyDescent="0.35">
      <c r="A740" s="356">
        <f t="shared" si="212"/>
        <v>738</v>
      </c>
      <c r="B740" s="325"/>
      <c r="C740" s="325"/>
      <c r="D740" s="325"/>
      <c r="E740" s="72" t="str">
        <f t="shared" si="207"/>
        <v/>
      </c>
      <c r="F740" s="71" t="e">
        <f t="shared" si="206"/>
        <v>#N/A</v>
      </c>
      <c r="G740" s="325"/>
      <c r="H740" s="325"/>
      <c r="I740" s="325"/>
      <c r="J740" s="325"/>
      <c r="K740" s="326"/>
      <c r="L740" s="1"/>
      <c r="M740" s="1"/>
      <c r="N740" s="120"/>
      <c r="O740" s="120"/>
      <c r="P740" s="120"/>
      <c r="Q740" s="308"/>
      <c r="R740" s="120"/>
      <c r="S740" s="120"/>
      <c r="T740" s="120"/>
      <c r="U740" s="120"/>
      <c r="V740" s="120"/>
      <c r="W740" s="120"/>
      <c r="X740" s="120"/>
      <c r="Y740" s="359"/>
      <c r="Z740" s="2">
        <f>MAX(Planif[[#This Row],[Janv planifié]:[Decembre planifié]])</f>
        <v>0</v>
      </c>
      <c r="AA740" s="364"/>
      <c r="AB740" s="189" t="e">
        <f t="shared" si="208"/>
        <v>#N/A</v>
      </c>
      <c r="AC740" s="1" t="str">
        <f t="shared" si="203"/>
        <v/>
      </c>
      <c r="AD740" s="45" t="e">
        <f t="shared" si="204"/>
        <v>#N/A</v>
      </c>
      <c r="AE740" s="1" t="e">
        <f t="shared" si="205"/>
        <v>#N/A</v>
      </c>
      <c r="AF740" s="1"/>
      <c r="AG740" s="8">
        <f t="shared" si="209"/>
        <v>0</v>
      </c>
      <c r="AH740" s="8">
        <f t="shared" si="210"/>
        <v>0</v>
      </c>
      <c r="AI740" s="358">
        <f t="shared" si="211"/>
        <v>4200</v>
      </c>
    </row>
    <row r="741" spans="1:35" x14ac:dyDescent="0.35">
      <c r="A741" s="356">
        <f t="shared" si="212"/>
        <v>739</v>
      </c>
      <c r="B741" s="325"/>
      <c r="C741" s="325"/>
      <c r="D741" s="325"/>
      <c r="E741" s="72" t="str">
        <f t="shared" si="207"/>
        <v/>
      </c>
      <c r="F741" s="71" t="e">
        <f t="shared" si="206"/>
        <v>#N/A</v>
      </c>
      <c r="G741" s="325"/>
      <c r="H741" s="325"/>
      <c r="I741" s="325"/>
      <c r="J741" s="325"/>
      <c r="K741" s="326"/>
      <c r="L741" s="1"/>
      <c r="M741" s="1"/>
      <c r="N741" s="120"/>
      <c r="O741" s="120"/>
      <c r="P741" s="120"/>
      <c r="Q741" s="308"/>
      <c r="R741" s="120"/>
      <c r="S741" s="120"/>
      <c r="T741" s="120"/>
      <c r="U741" s="120"/>
      <c r="V741" s="120"/>
      <c r="W741" s="120"/>
      <c r="X741" s="120"/>
      <c r="Y741" s="359"/>
      <c r="Z741" s="2">
        <f>MAX(Planif[[#This Row],[Janv planifié]:[Decembre planifié]])</f>
        <v>0</v>
      </c>
      <c r="AA741" s="364"/>
      <c r="AB741" s="189" t="e">
        <f t="shared" si="208"/>
        <v>#N/A</v>
      </c>
      <c r="AC741" s="1" t="str">
        <f t="shared" ref="AC741:AC804" si="213">B741&amp;C741&amp;D741</f>
        <v/>
      </c>
      <c r="AD741" s="45" t="e">
        <f t="shared" ref="AD741:AD804" si="214">VLOOKUP(AC741,admin_3_2,12,FALSE)</f>
        <v>#N/A</v>
      </c>
      <c r="AE741" s="1" t="e">
        <f t="shared" ref="AE741:AE804" si="215">IF(G741="FID",AD741&amp;G741&amp;AF741,IF(G741="PAM",AD741&amp;G741&amp;AF741,IF(G741="CRS",AD741&amp;G741&amp;AF741,AD741&amp;"autreong"&amp;AF741)))</f>
        <v>#N/A</v>
      </c>
      <c r="AF741" s="1"/>
      <c r="AG741" s="8">
        <f t="shared" si="209"/>
        <v>0</v>
      </c>
      <c r="AH741" s="8">
        <f t="shared" si="210"/>
        <v>0</v>
      </c>
      <c r="AI741" s="358">
        <f t="shared" si="211"/>
        <v>4200</v>
      </c>
    </row>
    <row r="742" spans="1:35" x14ac:dyDescent="0.35">
      <c r="A742" s="356">
        <f t="shared" si="212"/>
        <v>740</v>
      </c>
      <c r="B742" s="325"/>
      <c r="C742" s="325"/>
      <c r="D742" s="325"/>
      <c r="E742" s="72" t="str">
        <f t="shared" si="207"/>
        <v/>
      </c>
      <c r="F742" s="71" t="e">
        <f t="shared" si="206"/>
        <v>#N/A</v>
      </c>
      <c r="G742" s="325"/>
      <c r="H742" s="325"/>
      <c r="I742" s="325"/>
      <c r="J742" s="325"/>
      <c r="K742" s="326"/>
      <c r="L742" s="1"/>
      <c r="M742" s="1"/>
      <c r="N742" s="120"/>
      <c r="O742" s="120"/>
      <c r="P742" s="120"/>
      <c r="Q742" s="308"/>
      <c r="R742" s="120"/>
      <c r="S742" s="120"/>
      <c r="T742" s="120"/>
      <c r="U742" s="120"/>
      <c r="V742" s="120"/>
      <c r="W742" s="120"/>
      <c r="X742" s="120"/>
      <c r="Y742" s="359"/>
      <c r="Z742" s="2">
        <f>MAX(Planif[[#This Row],[Janv planifié]:[Decembre planifié]])</f>
        <v>0</v>
      </c>
      <c r="AA742" s="364"/>
      <c r="AB742" s="189" t="e">
        <f t="shared" si="208"/>
        <v>#N/A</v>
      </c>
      <c r="AC742" s="1" t="str">
        <f t="shared" si="213"/>
        <v/>
      </c>
      <c r="AD742" s="45" t="e">
        <f t="shared" si="214"/>
        <v>#N/A</v>
      </c>
      <c r="AE742" s="1" t="e">
        <f t="shared" si="215"/>
        <v>#N/A</v>
      </c>
      <c r="AF742" s="1"/>
      <c r="AG742" s="8">
        <f t="shared" si="209"/>
        <v>0</v>
      </c>
      <c r="AH742" s="8">
        <f t="shared" si="210"/>
        <v>0</v>
      </c>
      <c r="AI742" s="358">
        <f t="shared" si="211"/>
        <v>4200</v>
      </c>
    </row>
    <row r="743" spans="1:35" x14ac:dyDescent="0.35">
      <c r="A743" s="356">
        <f t="shared" si="212"/>
        <v>741</v>
      </c>
      <c r="B743" s="325"/>
      <c r="C743" s="325"/>
      <c r="D743" s="325"/>
      <c r="E743" s="72" t="str">
        <f t="shared" si="207"/>
        <v/>
      </c>
      <c r="F743" s="71" t="e">
        <f t="shared" si="206"/>
        <v>#N/A</v>
      </c>
      <c r="G743" s="325"/>
      <c r="H743" s="325"/>
      <c r="I743" s="325"/>
      <c r="J743" s="325"/>
      <c r="K743" s="326"/>
      <c r="L743" s="1"/>
      <c r="M743" s="1"/>
      <c r="N743" s="120"/>
      <c r="O743" s="120"/>
      <c r="P743" s="120"/>
      <c r="Q743" s="308"/>
      <c r="R743" s="120"/>
      <c r="S743" s="120"/>
      <c r="T743" s="120"/>
      <c r="U743" s="120"/>
      <c r="V743" s="120"/>
      <c r="W743" s="120"/>
      <c r="X743" s="120"/>
      <c r="Y743" s="359"/>
      <c r="Z743" s="2">
        <f>MAX(Planif[[#This Row],[Janv planifié]:[Decembre planifié]])</f>
        <v>0</v>
      </c>
      <c r="AA743" s="364"/>
      <c r="AB743" s="189" t="e">
        <f t="shared" si="208"/>
        <v>#N/A</v>
      </c>
      <c r="AC743" s="1" t="str">
        <f t="shared" si="213"/>
        <v/>
      </c>
      <c r="AD743" s="45" t="e">
        <f t="shared" si="214"/>
        <v>#N/A</v>
      </c>
      <c r="AE743" s="1" t="e">
        <f t="shared" si="215"/>
        <v>#N/A</v>
      </c>
      <c r="AF743" s="1"/>
      <c r="AG743" s="8">
        <f t="shared" si="209"/>
        <v>0</v>
      </c>
      <c r="AH743" s="8">
        <f t="shared" si="210"/>
        <v>0</v>
      </c>
      <c r="AI743" s="358">
        <f t="shared" si="211"/>
        <v>4200</v>
      </c>
    </row>
    <row r="744" spans="1:35" x14ac:dyDescent="0.35">
      <c r="A744" s="356">
        <f t="shared" si="212"/>
        <v>742</v>
      </c>
      <c r="B744" s="325"/>
      <c r="C744" s="325"/>
      <c r="D744" s="325"/>
      <c r="E744" s="72" t="str">
        <f t="shared" si="207"/>
        <v/>
      </c>
      <c r="F744" s="71" t="e">
        <f t="shared" si="206"/>
        <v>#N/A</v>
      </c>
      <c r="G744" s="325"/>
      <c r="H744" s="325"/>
      <c r="I744" s="325"/>
      <c r="J744" s="325"/>
      <c r="K744" s="326"/>
      <c r="L744" s="1"/>
      <c r="M744" s="1"/>
      <c r="N744" s="120"/>
      <c r="O744" s="120"/>
      <c r="P744" s="120"/>
      <c r="Q744" s="308"/>
      <c r="R744" s="120"/>
      <c r="S744" s="120"/>
      <c r="T744" s="120"/>
      <c r="U744" s="120"/>
      <c r="V744" s="120"/>
      <c r="W744" s="120"/>
      <c r="X744" s="120"/>
      <c r="Y744" s="359"/>
      <c r="Z744" s="2">
        <f>MAX(Planif[[#This Row],[Janv planifié]:[Decembre planifié]])</f>
        <v>0</v>
      </c>
      <c r="AA744" s="364"/>
      <c r="AB744" s="189" t="e">
        <f t="shared" si="208"/>
        <v>#N/A</v>
      </c>
      <c r="AC744" s="1" t="str">
        <f t="shared" si="213"/>
        <v/>
      </c>
      <c r="AD744" s="45" t="e">
        <f t="shared" si="214"/>
        <v>#N/A</v>
      </c>
      <c r="AE744" s="1" t="e">
        <f t="shared" si="215"/>
        <v>#N/A</v>
      </c>
      <c r="AF744" s="1"/>
      <c r="AG744" s="8">
        <f t="shared" si="209"/>
        <v>0</v>
      </c>
      <c r="AH744" s="8">
        <f t="shared" si="210"/>
        <v>0</v>
      </c>
      <c r="AI744" s="358">
        <f t="shared" si="211"/>
        <v>4200</v>
      </c>
    </row>
    <row r="745" spans="1:35" x14ac:dyDescent="0.35">
      <c r="A745" s="356">
        <f t="shared" si="212"/>
        <v>743</v>
      </c>
      <c r="B745" s="325"/>
      <c r="C745" s="325"/>
      <c r="D745" s="325"/>
      <c r="E745" s="72" t="str">
        <f t="shared" si="207"/>
        <v/>
      </c>
      <c r="F745" s="71" t="e">
        <f t="shared" si="206"/>
        <v>#N/A</v>
      </c>
      <c r="G745" s="325"/>
      <c r="H745" s="325"/>
      <c r="I745" s="325"/>
      <c r="J745" s="325"/>
      <c r="K745" s="326"/>
      <c r="L745" s="1"/>
      <c r="M745" s="1"/>
      <c r="N745" s="120"/>
      <c r="O745" s="120"/>
      <c r="P745" s="120"/>
      <c r="Q745" s="308"/>
      <c r="R745" s="120"/>
      <c r="S745" s="120"/>
      <c r="T745" s="120"/>
      <c r="U745" s="120"/>
      <c r="V745" s="120"/>
      <c r="W745" s="120"/>
      <c r="X745" s="120"/>
      <c r="Y745" s="359"/>
      <c r="Z745" s="2">
        <f>MAX(Planif[[#This Row],[Janv planifié]:[Decembre planifié]])</f>
        <v>0</v>
      </c>
      <c r="AA745" s="364"/>
      <c r="AB745" s="189" t="e">
        <f t="shared" si="208"/>
        <v>#N/A</v>
      </c>
      <c r="AC745" s="1" t="str">
        <f t="shared" si="213"/>
        <v/>
      </c>
      <c r="AD745" s="45" t="e">
        <f t="shared" si="214"/>
        <v>#N/A</v>
      </c>
      <c r="AE745" s="1" t="e">
        <f t="shared" si="215"/>
        <v>#N/A</v>
      </c>
      <c r="AF745" s="1"/>
      <c r="AG745" s="8">
        <f t="shared" si="209"/>
        <v>0</v>
      </c>
      <c r="AH745" s="8">
        <f t="shared" si="210"/>
        <v>0</v>
      </c>
      <c r="AI745" s="358">
        <f t="shared" si="211"/>
        <v>4200</v>
      </c>
    </row>
    <row r="746" spans="1:35" x14ac:dyDescent="0.35">
      <c r="A746" s="356">
        <f t="shared" si="212"/>
        <v>744</v>
      </c>
      <c r="B746" s="325"/>
      <c r="C746" s="325"/>
      <c r="D746" s="325"/>
      <c r="E746" s="72" t="str">
        <f t="shared" si="207"/>
        <v/>
      </c>
      <c r="F746" s="71" t="e">
        <f t="shared" si="206"/>
        <v>#N/A</v>
      </c>
      <c r="G746" s="325"/>
      <c r="H746" s="325"/>
      <c r="I746" s="325"/>
      <c r="J746" s="325"/>
      <c r="K746" s="326"/>
      <c r="L746" s="1"/>
      <c r="M746" s="1"/>
      <c r="N746" s="120"/>
      <c r="O746" s="120"/>
      <c r="P746" s="120"/>
      <c r="Q746" s="308"/>
      <c r="R746" s="120"/>
      <c r="S746" s="120"/>
      <c r="T746" s="120"/>
      <c r="U746" s="120"/>
      <c r="V746" s="120"/>
      <c r="W746" s="120"/>
      <c r="X746" s="120"/>
      <c r="Y746" s="359"/>
      <c r="Z746" s="2">
        <f>MAX(Planif[[#This Row],[Janv planifié]:[Decembre planifié]])</f>
        <v>0</v>
      </c>
      <c r="AA746" s="364"/>
      <c r="AB746" s="189" t="e">
        <f t="shared" si="208"/>
        <v>#N/A</v>
      </c>
      <c r="AC746" s="1" t="str">
        <f t="shared" si="213"/>
        <v/>
      </c>
      <c r="AD746" s="45" t="e">
        <f t="shared" si="214"/>
        <v>#N/A</v>
      </c>
      <c r="AE746" s="1" t="e">
        <f t="shared" si="215"/>
        <v>#N/A</v>
      </c>
      <c r="AF746" s="1"/>
      <c r="AG746" s="8">
        <f t="shared" si="209"/>
        <v>0</v>
      </c>
      <c r="AH746" s="8">
        <f t="shared" si="210"/>
        <v>0</v>
      </c>
      <c r="AI746" s="358">
        <f t="shared" si="211"/>
        <v>4200</v>
      </c>
    </row>
    <row r="747" spans="1:35" x14ac:dyDescent="0.35">
      <c r="A747" s="356">
        <f t="shared" si="212"/>
        <v>745</v>
      </c>
      <c r="B747" s="325"/>
      <c r="C747" s="325"/>
      <c r="D747" s="325"/>
      <c r="E747" s="72" t="str">
        <f t="shared" si="207"/>
        <v/>
      </c>
      <c r="F747" s="71" t="e">
        <f t="shared" si="206"/>
        <v>#N/A</v>
      </c>
      <c r="G747" s="325"/>
      <c r="H747" s="325"/>
      <c r="I747" s="325"/>
      <c r="J747" s="325"/>
      <c r="K747" s="326"/>
      <c r="L747" s="1"/>
      <c r="M747" s="1"/>
      <c r="N747" s="120"/>
      <c r="O747" s="120"/>
      <c r="P747" s="120"/>
      <c r="Q747" s="308"/>
      <c r="R747" s="120"/>
      <c r="S747" s="120"/>
      <c r="T747" s="120"/>
      <c r="U747" s="120"/>
      <c r="V747" s="120"/>
      <c r="W747" s="120"/>
      <c r="X747" s="120"/>
      <c r="Y747" s="359"/>
      <c r="Z747" s="2">
        <f>MAX(Planif[[#This Row],[Janv planifié]:[Decembre planifié]])</f>
        <v>0</v>
      </c>
      <c r="AA747" s="364"/>
      <c r="AB747" s="189" t="e">
        <f t="shared" si="208"/>
        <v>#N/A</v>
      </c>
      <c r="AC747" s="1" t="str">
        <f t="shared" si="213"/>
        <v/>
      </c>
      <c r="AD747" s="45" t="e">
        <f t="shared" si="214"/>
        <v>#N/A</v>
      </c>
      <c r="AE747" s="1" t="e">
        <f t="shared" si="215"/>
        <v>#N/A</v>
      </c>
      <c r="AF747" s="1"/>
      <c r="AG747" s="8">
        <f t="shared" si="209"/>
        <v>0</v>
      </c>
      <c r="AH747" s="8">
        <f t="shared" si="210"/>
        <v>0</v>
      </c>
      <c r="AI747" s="358">
        <f t="shared" si="211"/>
        <v>4200</v>
      </c>
    </row>
    <row r="748" spans="1:35" x14ac:dyDescent="0.35">
      <c r="A748" s="356">
        <f t="shared" si="212"/>
        <v>746</v>
      </c>
      <c r="B748" s="325"/>
      <c r="C748" s="325"/>
      <c r="D748" s="325"/>
      <c r="E748" s="72" t="str">
        <f t="shared" si="207"/>
        <v/>
      </c>
      <c r="F748" s="71" t="e">
        <f t="shared" si="206"/>
        <v>#N/A</v>
      </c>
      <c r="G748" s="325"/>
      <c r="H748" s="325"/>
      <c r="I748" s="325"/>
      <c r="J748" s="325"/>
      <c r="K748" s="326"/>
      <c r="L748" s="1"/>
      <c r="M748" s="1"/>
      <c r="N748" s="120"/>
      <c r="O748" s="120"/>
      <c r="P748" s="120"/>
      <c r="Q748" s="308"/>
      <c r="R748" s="120"/>
      <c r="S748" s="120"/>
      <c r="T748" s="120"/>
      <c r="U748" s="120"/>
      <c r="V748" s="120"/>
      <c r="W748" s="120"/>
      <c r="X748" s="120"/>
      <c r="Y748" s="359"/>
      <c r="Z748" s="2">
        <f>MAX(Planif[[#This Row],[Janv planifié]:[Decembre planifié]])</f>
        <v>0</v>
      </c>
      <c r="AA748" s="364"/>
      <c r="AB748" s="189" t="e">
        <f t="shared" si="208"/>
        <v>#N/A</v>
      </c>
      <c r="AC748" s="1" t="str">
        <f t="shared" si="213"/>
        <v/>
      </c>
      <c r="AD748" s="45" t="e">
        <f t="shared" si="214"/>
        <v>#N/A</v>
      </c>
      <c r="AE748" s="1" t="e">
        <f t="shared" si="215"/>
        <v>#N/A</v>
      </c>
      <c r="AF748" s="1"/>
      <c r="AG748" s="8">
        <f t="shared" si="209"/>
        <v>0</v>
      </c>
      <c r="AH748" s="8">
        <f t="shared" si="210"/>
        <v>0</v>
      </c>
      <c r="AI748" s="358">
        <f t="shared" si="211"/>
        <v>4200</v>
      </c>
    </row>
    <row r="749" spans="1:35" x14ac:dyDescent="0.35">
      <c r="A749" s="356">
        <f t="shared" si="212"/>
        <v>747</v>
      </c>
      <c r="B749" s="325"/>
      <c r="C749" s="325"/>
      <c r="D749" s="325"/>
      <c r="E749" s="72" t="str">
        <f t="shared" si="207"/>
        <v/>
      </c>
      <c r="F749" s="71" t="e">
        <f t="shared" si="206"/>
        <v>#N/A</v>
      </c>
      <c r="G749" s="325"/>
      <c r="H749" s="325"/>
      <c r="I749" s="325"/>
      <c r="J749" s="325"/>
      <c r="K749" s="326"/>
      <c r="L749" s="1"/>
      <c r="M749" s="1"/>
      <c r="N749" s="120"/>
      <c r="O749" s="120"/>
      <c r="P749" s="120"/>
      <c r="Q749" s="308"/>
      <c r="R749" s="120"/>
      <c r="S749" s="120"/>
      <c r="T749" s="120"/>
      <c r="U749" s="120"/>
      <c r="V749" s="120"/>
      <c r="W749" s="120"/>
      <c r="X749" s="120"/>
      <c r="Y749" s="359"/>
      <c r="Z749" s="2">
        <f>MAX(Planif[[#This Row],[Janv planifié]:[Decembre planifié]])</f>
        <v>0</v>
      </c>
      <c r="AA749" s="364"/>
      <c r="AB749" s="189" t="e">
        <f t="shared" si="208"/>
        <v>#N/A</v>
      </c>
      <c r="AC749" s="1" t="str">
        <f t="shared" si="213"/>
        <v/>
      </c>
      <c r="AD749" s="45" t="e">
        <f t="shared" si="214"/>
        <v>#N/A</v>
      </c>
      <c r="AE749" s="1" t="e">
        <f t="shared" si="215"/>
        <v>#N/A</v>
      </c>
      <c r="AF749" s="1"/>
      <c r="AG749" s="8">
        <f t="shared" si="209"/>
        <v>0</v>
      </c>
      <c r="AH749" s="8">
        <f t="shared" si="210"/>
        <v>0</v>
      </c>
      <c r="AI749" s="358">
        <f t="shared" si="211"/>
        <v>4200</v>
      </c>
    </row>
    <row r="750" spans="1:35" x14ac:dyDescent="0.35">
      <c r="A750" s="356">
        <f t="shared" si="212"/>
        <v>748</v>
      </c>
      <c r="B750" s="325"/>
      <c r="C750" s="325"/>
      <c r="D750" s="325"/>
      <c r="E750" s="72" t="str">
        <f t="shared" si="207"/>
        <v/>
      </c>
      <c r="F750" s="71" t="e">
        <f t="shared" si="206"/>
        <v>#N/A</v>
      </c>
      <c r="G750" s="325"/>
      <c r="H750" s="325"/>
      <c r="I750" s="325"/>
      <c r="J750" s="325"/>
      <c r="K750" s="326"/>
      <c r="L750" s="1"/>
      <c r="M750" s="1"/>
      <c r="N750" s="120"/>
      <c r="O750" s="120"/>
      <c r="P750" s="120"/>
      <c r="Q750" s="308"/>
      <c r="R750" s="120"/>
      <c r="S750" s="120"/>
      <c r="T750" s="120"/>
      <c r="U750" s="120"/>
      <c r="V750" s="120"/>
      <c r="W750" s="120"/>
      <c r="X750" s="120"/>
      <c r="Y750" s="359"/>
      <c r="Z750" s="2">
        <f>MAX(Planif[[#This Row],[Janv planifié]:[Decembre planifié]])</f>
        <v>0</v>
      </c>
      <c r="AA750" s="364"/>
      <c r="AB750" s="189" t="e">
        <f t="shared" si="208"/>
        <v>#N/A</v>
      </c>
      <c r="AC750" s="1" t="str">
        <f t="shared" si="213"/>
        <v/>
      </c>
      <c r="AD750" s="45" t="e">
        <f t="shared" si="214"/>
        <v>#N/A</v>
      </c>
      <c r="AE750" s="1" t="e">
        <f t="shared" si="215"/>
        <v>#N/A</v>
      </c>
      <c r="AF750" s="1"/>
      <c r="AG750" s="8">
        <f t="shared" si="209"/>
        <v>0</v>
      </c>
      <c r="AH750" s="8">
        <f t="shared" si="210"/>
        <v>0</v>
      </c>
      <c r="AI750" s="358">
        <f t="shared" si="211"/>
        <v>4200</v>
      </c>
    </row>
    <row r="751" spans="1:35" x14ac:dyDescent="0.35">
      <c r="A751" s="356">
        <f t="shared" si="212"/>
        <v>749</v>
      </c>
      <c r="B751" s="325"/>
      <c r="C751" s="325"/>
      <c r="D751" s="325"/>
      <c r="E751" s="72" t="str">
        <f t="shared" si="207"/>
        <v/>
      </c>
      <c r="F751" s="71" t="e">
        <f t="shared" si="206"/>
        <v>#N/A</v>
      </c>
      <c r="G751" s="325"/>
      <c r="H751" s="325"/>
      <c r="I751" s="325"/>
      <c r="J751" s="325"/>
      <c r="K751" s="326"/>
      <c r="L751" s="1"/>
      <c r="M751" s="1"/>
      <c r="N751" s="120"/>
      <c r="O751" s="120"/>
      <c r="P751" s="120"/>
      <c r="Q751" s="308"/>
      <c r="R751" s="120"/>
      <c r="S751" s="120"/>
      <c r="T751" s="120"/>
      <c r="U751" s="120"/>
      <c r="V751" s="120"/>
      <c r="W751" s="120"/>
      <c r="X751" s="120"/>
      <c r="Y751" s="359"/>
      <c r="Z751" s="2">
        <f>MAX(Planif[[#This Row],[Janv planifié]:[Decembre planifié]])</f>
        <v>0</v>
      </c>
      <c r="AA751" s="364"/>
      <c r="AB751" s="189" t="e">
        <f t="shared" si="208"/>
        <v>#N/A</v>
      </c>
      <c r="AC751" s="1" t="str">
        <f t="shared" si="213"/>
        <v/>
      </c>
      <c r="AD751" s="45" t="e">
        <f t="shared" si="214"/>
        <v>#N/A</v>
      </c>
      <c r="AE751" s="1" t="e">
        <f t="shared" si="215"/>
        <v>#N/A</v>
      </c>
      <c r="AF751" s="1"/>
      <c r="AG751" s="8">
        <f t="shared" si="209"/>
        <v>0</v>
      </c>
      <c r="AH751" s="8">
        <f t="shared" si="210"/>
        <v>0</v>
      </c>
      <c r="AI751" s="358">
        <f t="shared" si="211"/>
        <v>4200</v>
      </c>
    </row>
    <row r="752" spans="1:35" x14ac:dyDescent="0.35">
      <c r="A752" s="356">
        <f t="shared" si="212"/>
        <v>750</v>
      </c>
      <c r="B752" s="325"/>
      <c r="C752" s="325"/>
      <c r="D752" s="325"/>
      <c r="E752" s="72" t="str">
        <f t="shared" si="207"/>
        <v/>
      </c>
      <c r="F752" s="71" t="e">
        <f t="shared" si="206"/>
        <v>#N/A</v>
      </c>
      <c r="G752" s="325"/>
      <c r="H752" s="325"/>
      <c r="I752" s="325"/>
      <c r="J752" s="325"/>
      <c r="K752" s="326"/>
      <c r="L752" s="1"/>
      <c r="M752" s="1"/>
      <c r="N752" s="120"/>
      <c r="O752" s="120"/>
      <c r="P752" s="120"/>
      <c r="Q752" s="308"/>
      <c r="R752" s="120"/>
      <c r="S752" s="120"/>
      <c r="T752" s="120"/>
      <c r="U752" s="120"/>
      <c r="V752" s="120"/>
      <c r="W752" s="120"/>
      <c r="X752" s="120"/>
      <c r="Y752" s="359"/>
      <c r="Z752" s="2">
        <f>MAX(Planif[[#This Row],[Janv planifié]:[Decembre planifié]])</f>
        <v>0</v>
      </c>
      <c r="AA752" s="364"/>
      <c r="AB752" s="189" t="e">
        <f t="shared" si="208"/>
        <v>#N/A</v>
      </c>
      <c r="AC752" s="1" t="str">
        <f t="shared" si="213"/>
        <v/>
      </c>
      <c r="AD752" s="45" t="e">
        <f t="shared" si="214"/>
        <v>#N/A</v>
      </c>
      <c r="AE752" s="1" t="e">
        <f t="shared" si="215"/>
        <v>#N/A</v>
      </c>
      <c r="AF752" s="1"/>
      <c r="AG752" s="8">
        <f t="shared" si="209"/>
        <v>0</v>
      </c>
      <c r="AH752" s="8">
        <f t="shared" si="210"/>
        <v>0</v>
      </c>
      <c r="AI752" s="358">
        <f t="shared" si="211"/>
        <v>4200</v>
      </c>
    </row>
    <row r="753" spans="1:35" x14ac:dyDescent="0.35">
      <c r="A753" s="356">
        <f t="shared" si="212"/>
        <v>751</v>
      </c>
      <c r="B753" s="325"/>
      <c r="C753" s="325"/>
      <c r="D753" s="325"/>
      <c r="E753" s="72" t="str">
        <f t="shared" si="207"/>
        <v/>
      </c>
      <c r="F753" s="71" t="e">
        <f t="shared" si="206"/>
        <v>#N/A</v>
      </c>
      <c r="G753" s="325"/>
      <c r="H753" s="325"/>
      <c r="I753" s="325"/>
      <c r="J753" s="325"/>
      <c r="K753" s="326"/>
      <c r="L753" s="1"/>
      <c r="M753" s="1"/>
      <c r="N753" s="120"/>
      <c r="O753" s="120"/>
      <c r="P753" s="120"/>
      <c r="Q753" s="308"/>
      <c r="R753" s="120"/>
      <c r="S753" s="120"/>
      <c r="T753" s="120"/>
      <c r="U753" s="120"/>
      <c r="V753" s="120"/>
      <c r="W753" s="120"/>
      <c r="X753" s="120"/>
      <c r="Y753" s="359"/>
      <c r="Z753" s="2">
        <f>MAX(Planif[[#This Row],[Janv planifié]:[Decembre planifié]])</f>
        <v>0</v>
      </c>
      <c r="AA753" s="364"/>
      <c r="AB753" s="189" t="e">
        <f t="shared" si="208"/>
        <v>#N/A</v>
      </c>
      <c r="AC753" s="1" t="str">
        <f t="shared" si="213"/>
        <v/>
      </c>
      <c r="AD753" s="45" t="e">
        <f t="shared" si="214"/>
        <v>#N/A</v>
      </c>
      <c r="AE753" s="1" t="e">
        <f t="shared" si="215"/>
        <v>#N/A</v>
      </c>
      <c r="AF753" s="1"/>
      <c r="AG753" s="8">
        <f t="shared" si="209"/>
        <v>0</v>
      </c>
      <c r="AH753" s="8">
        <f t="shared" si="210"/>
        <v>0</v>
      </c>
      <c r="AI753" s="358">
        <f t="shared" si="211"/>
        <v>4200</v>
      </c>
    </row>
    <row r="754" spans="1:35" x14ac:dyDescent="0.35">
      <c r="A754" s="356">
        <f t="shared" si="212"/>
        <v>752</v>
      </c>
      <c r="B754" s="325"/>
      <c r="C754" s="325"/>
      <c r="D754" s="325"/>
      <c r="E754" s="72" t="str">
        <f t="shared" si="207"/>
        <v/>
      </c>
      <c r="F754" s="71" t="e">
        <f t="shared" si="206"/>
        <v>#N/A</v>
      </c>
      <c r="G754" s="325"/>
      <c r="H754" s="325"/>
      <c r="I754" s="325"/>
      <c r="J754" s="325"/>
      <c r="K754" s="326"/>
      <c r="L754" s="1"/>
      <c r="M754" s="1"/>
      <c r="N754" s="120"/>
      <c r="O754" s="120"/>
      <c r="P754" s="120"/>
      <c r="Q754" s="308"/>
      <c r="R754" s="120"/>
      <c r="S754" s="120"/>
      <c r="T754" s="120"/>
      <c r="U754" s="120"/>
      <c r="V754" s="120"/>
      <c r="W754" s="120"/>
      <c r="X754" s="120"/>
      <c r="Y754" s="359"/>
      <c r="Z754" s="2">
        <f>MAX(Planif[[#This Row],[Janv planifié]:[Decembre planifié]])</f>
        <v>0</v>
      </c>
      <c r="AA754" s="364"/>
      <c r="AB754" s="189" t="e">
        <f t="shared" si="208"/>
        <v>#N/A</v>
      </c>
      <c r="AC754" s="1" t="str">
        <f t="shared" si="213"/>
        <v/>
      </c>
      <c r="AD754" s="45" t="e">
        <f t="shared" si="214"/>
        <v>#N/A</v>
      </c>
      <c r="AE754" s="1" t="e">
        <f t="shared" si="215"/>
        <v>#N/A</v>
      </c>
      <c r="AF754" s="1"/>
      <c r="AG754" s="8">
        <f t="shared" si="209"/>
        <v>0</v>
      </c>
      <c r="AH754" s="8">
        <f t="shared" si="210"/>
        <v>0</v>
      </c>
      <c r="AI754" s="358">
        <f t="shared" si="211"/>
        <v>4200</v>
      </c>
    </row>
    <row r="755" spans="1:35" x14ac:dyDescent="0.35">
      <c r="A755" s="356">
        <f t="shared" si="212"/>
        <v>753</v>
      </c>
      <c r="B755" s="325"/>
      <c r="C755" s="325"/>
      <c r="D755" s="325"/>
      <c r="E755" s="72" t="str">
        <f t="shared" si="207"/>
        <v/>
      </c>
      <c r="F755" s="71" t="e">
        <f t="shared" si="206"/>
        <v>#N/A</v>
      </c>
      <c r="G755" s="325"/>
      <c r="H755" s="325"/>
      <c r="I755" s="325"/>
      <c r="J755" s="325"/>
      <c r="K755" s="326"/>
      <c r="L755" s="1"/>
      <c r="M755" s="1"/>
      <c r="N755" s="120"/>
      <c r="O755" s="120"/>
      <c r="P755" s="120"/>
      <c r="Q755" s="308"/>
      <c r="R755" s="120"/>
      <c r="S755" s="120"/>
      <c r="T755" s="120"/>
      <c r="U755" s="120"/>
      <c r="V755" s="120"/>
      <c r="W755" s="120"/>
      <c r="X755" s="120"/>
      <c r="Y755" s="359"/>
      <c r="Z755" s="2">
        <f>MAX(Planif[[#This Row],[Janv planifié]:[Decembre planifié]])</f>
        <v>0</v>
      </c>
      <c r="AA755" s="364"/>
      <c r="AB755" s="189" t="e">
        <f t="shared" si="208"/>
        <v>#N/A</v>
      </c>
      <c r="AC755" s="1" t="str">
        <f t="shared" si="213"/>
        <v/>
      </c>
      <c r="AD755" s="45" t="e">
        <f t="shared" si="214"/>
        <v>#N/A</v>
      </c>
      <c r="AE755" s="1" t="e">
        <f t="shared" si="215"/>
        <v>#N/A</v>
      </c>
      <c r="AF755" s="1"/>
      <c r="AG755" s="8">
        <f t="shared" si="209"/>
        <v>0</v>
      </c>
      <c r="AH755" s="8">
        <f t="shared" si="210"/>
        <v>0</v>
      </c>
      <c r="AI755" s="358">
        <f t="shared" si="211"/>
        <v>4200</v>
      </c>
    </row>
    <row r="756" spans="1:35" x14ac:dyDescent="0.35">
      <c r="A756" s="356">
        <f t="shared" si="212"/>
        <v>754</v>
      </c>
      <c r="B756" s="325"/>
      <c r="C756" s="325"/>
      <c r="D756" s="325"/>
      <c r="E756" s="72" t="str">
        <f t="shared" si="207"/>
        <v/>
      </c>
      <c r="F756" s="71" t="e">
        <f t="shared" si="206"/>
        <v>#N/A</v>
      </c>
      <c r="G756" s="325"/>
      <c r="H756" s="325"/>
      <c r="I756" s="325"/>
      <c r="J756" s="325"/>
      <c r="K756" s="326"/>
      <c r="L756" s="1"/>
      <c r="M756" s="1"/>
      <c r="N756" s="120"/>
      <c r="O756" s="120"/>
      <c r="P756" s="120"/>
      <c r="Q756" s="308"/>
      <c r="R756" s="120"/>
      <c r="S756" s="120"/>
      <c r="T756" s="120"/>
      <c r="U756" s="120"/>
      <c r="V756" s="120"/>
      <c r="W756" s="120"/>
      <c r="X756" s="120"/>
      <c r="Y756" s="359"/>
      <c r="Z756" s="2">
        <f>MAX(Planif[[#This Row],[Janv planifié]:[Decembre planifié]])</f>
        <v>0</v>
      </c>
      <c r="AA756" s="364"/>
      <c r="AB756" s="189" t="e">
        <f t="shared" si="208"/>
        <v>#N/A</v>
      </c>
      <c r="AC756" s="1" t="str">
        <f t="shared" si="213"/>
        <v/>
      </c>
      <c r="AD756" s="45" t="e">
        <f t="shared" si="214"/>
        <v>#N/A</v>
      </c>
      <c r="AE756" s="1" t="e">
        <f t="shared" si="215"/>
        <v>#N/A</v>
      </c>
      <c r="AF756" s="1"/>
      <c r="AG756" s="8">
        <f t="shared" si="209"/>
        <v>0</v>
      </c>
      <c r="AH756" s="8">
        <f t="shared" si="210"/>
        <v>0</v>
      </c>
      <c r="AI756" s="358">
        <f t="shared" si="211"/>
        <v>4200</v>
      </c>
    </row>
    <row r="757" spans="1:35" x14ac:dyDescent="0.35">
      <c r="A757" s="356">
        <f t="shared" si="212"/>
        <v>755</v>
      </c>
      <c r="B757" s="325"/>
      <c r="C757" s="325"/>
      <c r="D757" s="325"/>
      <c r="E757" s="72" t="str">
        <f t="shared" si="207"/>
        <v/>
      </c>
      <c r="F757" s="71" t="e">
        <f t="shared" si="206"/>
        <v>#N/A</v>
      </c>
      <c r="G757" s="325"/>
      <c r="H757" s="325"/>
      <c r="I757" s="325"/>
      <c r="J757" s="325"/>
      <c r="K757" s="326"/>
      <c r="L757" s="1"/>
      <c r="M757" s="1"/>
      <c r="N757" s="120"/>
      <c r="O757" s="120"/>
      <c r="P757" s="120"/>
      <c r="Q757" s="308"/>
      <c r="R757" s="120"/>
      <c r="S757" s="120"/>
      <c r="T757" s="120"/>
      <c r="U757" s="120"/>
      <c r="V757" s="120"/>
      <c r="W757" s="120"/>
      <c r="X757" s="120"/>
      <c r="Y757" s="359"/>
      <c r="Z757" s="2">
        <f>MAX(Planif[[#This Row],[Janv planifié]:[Decembre planifié]])</f>
        <v>0</v>
      </c>
      <c r="AA757" s="364"/>
      <c r="AB757" s="189" t="e">
        <f t="shared" si="208"/>
        <v>#N/A</v>
      </c>
      <c r="AC757" s="1" t="str">
        <f t="shared" si="213"/>
        <v/>
      </c>
      <c r="AD757" s="45" t="e">
        <f t="shared" si="214"/>
        <v>#N/A</v>
      </c>
      <c r="AE757" s="1" t="e">
        <f t="shared" si="215"/>
        <v>#N/A</v>
      </c>
      <c r="AF757" s="1"/>
      <c r="AG757" s="8">
        <f t="shared" si="209"/>
        <v>0</v>
      </c>
      <c r="AH757" s="8">
        <f t="shared" si="210"/>
        <v>0</v>
      </c>
      <c r="AI757" s="358">
        <f t="shared" si="211"/>
        <v>4200</v>
      </c>
    </row>
    <row r="758" spans="1:35" x14ac:dyDescent="0.35">
      <c r="A758" s="356">
        <f t="shared" si="212"/>
        <v>756</v>
      </c>
      <c r="B758" s="325"/>
      <c r="C758" s="325"/>
      <c r="D758" s="325"/>
      <c r="E758" s="72" t="str">
        <f t="shared" si="207"/>
        <v/>
      </c>
      <c r="F758" s="71" t="e">
        <f t="shared" si="206"/>
        <v>#N/A</v>
      </c>
      <c r="G758" s="325"/>
      <c r="H758" s="325"/>
      <c r="I758" s="325"/>
      <c r="J758" s="325"/>
      <c r="K758" s="326"/>
      <c r="L758" s="1"/>
      <c r="M758" s="1"/>
      <c r="N758" s="120"/>
      <c r="O758" s="120"/>
      <c r="P758" s="120"/>
      <c r="Q758" s="308"/>
      <c r="R758" s="120"/>
      <c r="S758" s="120"/>
      <c r="T758" s="120"/>
      <c r="U758" s="120"/>
      <c r="V758" s="120"/>
      <c r="W758" s="120"/>
      <c r="X758" s="120"/>
      <c r="Y758" s="359"/>
      <c r="Z758" s="2">
        <f>MAX(Planif[[#This Row],[Janv planifié]:[Decembre planifié]])</f>
        <v>0</v>
      </c>
      <c r="AA758" s="364"/>
      <c r="AB758" s="189" t="e">
        <f t="shared" si="208"/>
        <v>#N/A</v>
      </c>
      <c r="AC758" s="1" t="str">
        <f t="shared" si="213"/>
        <v/>
      </c>
      <c r="AD758" s="45" t="e">
        <f t="shared" si="214"/>
        <v>#N/A</v>
      </c>
      <c r="AE758" s="1" t="e">
        <f t="shared" si="215"/>
        <v>#N/A</v>
      </c>
      <c r="AF758" s="1"/>
      <c r="AG758" s="8">
        <f t="shared" si="209"/>
        <v>0</v>
      </c>
      <c r="AH758" s="8">
        <f t="shared" si="210"/>
        <v>0</v>
      </c>
      <c r="AI758" s="358">
        <f t="shared" si="211"/>
        <v>4200</v>
      </c>
    </row>
    <row r="759" spans="1:35" x14ac:dyDescent="0.35">
      <c r="A759" s="356">
        <f t="shared" si="212"/>
        <v>757</v>
      </c>
      <c r="B759" s="325"/>
      <c r="C759" s="325"/>
      <c r="D759" s="325"/>
      <c r="E759" s="72" t="str">
        <f t="shared" si="207"/>
        <v/>
      </c>
      <c r="F759" s="71" t="e">
        <f t="shared" si="206"/>
        <v>#N/A</v>
      </c>
      <c r="G759" s="325"/>
      <c r="H759" s="325"/>
      <c r="I759" s="325"/>
      <c r="J759" s="325"/>
      <c r="K759" s="326"/>
      <c r="L759" s="1"/>
      <c r="M759" s="1"/>
      <c r="N759" s="120"/>
      <c r="O759" s="120"/>
      <c r="P759" s="120"/>
      <c r="Q759" s="308"/>
      <c r="R759" s="120"/>
      <c r="S759" s="120"/>
      <c r="T759" s="120"/>
      <c r="U759" s="120"/>
      <c r="V759" s="120"/>
      <c r="W759" s="120"/>
      <c r="X759" s="120"/>
      <c r="Y759" s="359"/>
      <c r="Z759" s="2">
        <f>MAX(Planif[[#This Row],[Janv planifié]:[Decembre planifié]])</f>
        <v>0</v>
      </c>
      <c r="AA759" s="364"/>
      <c r="AB759" s="189" t="e">
        <f t="shared" si="208"/>
        <v>#N/A</v>
      </c>
      <c r="AC759" s="1" t="str">
        <f t="shared" si="213"/>
        <v/>
      </c>
      <c r="AD759" s="45" t="e">
        <f t="shared" si="214"/>
        <v>#N/A</v>
      </c>
      <c r="AE759" s="1" t="e">
        <f t="shared" si="215"/>
        <v>#N/A</v>
      </c>
      <c r="AF759" s="1"/>
      <c r="AG759" s="8">
        <f t="shared" si="209"/>
        <v>0</v>
      </c>
      <c r="AH759" s="8">
        <f t="shared" si="210"/>
        <v>0</v>
      </c>
      <c r="AI759" s="358">
        <f t="shared" si="211"/>
        <v>4200</v>
      </c>
    </row>
    <row r="760" spans="1:35" x14ac:dyDescent="0.35">
      <c r="A760" s="356">
        <f t="shared" si="212"/>
        <v>758</v>
      </c>
      <c r="B760" s="325"/>
      <c r="C760" s="325"/>
      <c r="D760" s="325"/>
      <c r="E760" s="72" t="str">
        <f t="shared" si="207"/>
        <v/>
      </c>
      <c r="F760" s="71" t="e">
        <f t="shared" si="206"/>
        <v>#N/A</v>
      </c>
      <c r="G760" s="325"/>
      <c r="H760" s="325"/>
      <c r="I760" s="325"/>
      <c r="J760" s="325"/>
      <c r="K760" s="326"/>
      <c r="L760" s="1"/>
      <c r="M760" s="1"/>
      <c r="N760" s="120"/>
      <c r="O760" s="120"/>
      <c r="P760" s="120"/>
      <c r="Q760" s="308"/>
      <c r="R760" s="120"/>
      <c r="S760" s="120"/>
      <c r="T760" s="120"/>
      <c r="U760" s="120"/>
      <c r="V760" s="120"/>
      <c r="W760" s="120"/>
      <c r="X760" s="120"/>
      <c r="Y760" s="359"/>
      <c r="Z760" s="2">
        <f>MAX(Planif[[#This Row],[Janv planifié]:[Decembre planifié]])</f>
        <v>0</v>
      </c>
      <c r="AA760" s="364"/>
      <c r="AB760" s="189" t="e">
        <f t="shared" si="208"/>
        <v>#N/A</v>
      </c>
      <c r="AC760" s="1" t="str">
        <f t="shared" si="213"/>
        <v/>
      </c>
      <c r="AD760" s="45" t="e">
        <f t="shared" si="214"/>
        <v>#N/A</v>
      </c>
      <c r="AE760" s="1" t="e">
        <f t="shared" si="215"/>
        <v>#N/A</v>
      </c>
      <c r="AF760" s="1"/>
      <c r="AG760" s="8">
        <f t="shared" si="209"/>
        <v>0</v>
      </c>
      <c r="AH760" s="8">
        <f t="shared" si="210"/>
        <v>0</v>
      </c>
      <c r="AI760" s="358">
        <f t="shared" si="211"/>
        <v>4200</v>
      </c>
    </row>
    <row r="761" spans="1:35" x14ac:dyDescent="0.35">
      <c r="A761" s="356">
        <f t="shared" si="212"/>
        <v>759</v>
      </c>
      <c r="B761" s="325"/>
      <c r="C761" s="325"/>
      <c r="D761" s="325"/>
      <c r="E761" s="72" t="str">
        <f t="shared" si="207"/>
        <v/>
      </c>
      <c r="F761" s="71" t="e">
        <f t="shared" si="206"/>
        <v>#N/A</v>
      </c>
      <c r="G761" s="325"/>
      <c r="H761" s="325"/>
      <c r="I761" s="325"/>
      <c r="J761" s="325"/>
      <c r="K761" s="326"/>
      <c r="L761" s="1"/>
      <c r="M761" s="1"/>
      <c r="N761" s="120"/>
      <c r="O761" s="120"/>
      <c r="P761" s="120"/>
      <c r="Q761" s="308"/>
      <c r="R761" s="120"/>
      <c r="S761" s="120"/>
      <c r="T761" s="120"/>
      <c r="U761" s="120"/>
      <c r="V761" s="120"/>
      <c r="W761" s="120"/>
      <c r="X761" s="120"/>
      <c r="Y761" s="359"/>
      <c r="Z761" s="2">
        <f>MAX(Planif[[#This Row],[Janv planifié]:[Decembre planifié]])</f>
        <v>0</v>
      </c>
      <c r="AA761" s="364"/>
      <c r="AB761" s="189" t="e">
        <f t="shared" si="208"/>
        <v>#N/A</v>
      </c>
      <c r="AC761" s="1" t="str">
        <f t="shared" si="213"/>
        <v/>
      </c>
      <c r="AD761" s="45" t="e">
        <f t="shared" si="214"/>
        <v>#N/A</v>
      </c>
      <c r="AE761" s="1" t="e">
        <f t="shared" si="215"/>
        <v>#N/A</v>
      </c>
      <c r="AF761" s="1"/>
      <c r="AG761" s="8">
        <f t="shared" si="209"/>
        <v>0</v>
      </c>
      <c r="AH761" s="8">
        <f t="shared" si="210"/>
        <v>0</v>
      </c>
      <c r="AI761" s="358">
        <f t="shared" si="211"/>
        <v>4200</v>
      </c>
    </row>
    <row r="762" spans="1:35" x14ac:dyDescent="0.35">
      <c r="A762" s="356">
        <f t="shared" si="212"/>
        <v>760</v>
      </c>
      <c r="B762" s="325"/>
      <c r="C762" s="325"/>
      <c r="D762" s="325"/>
      <c r="E762" s="72" t="str">
        <f t="shared" si="207"/>
        <v/>
      </c>
      <c r="F762" s="71" t="e">
        <f t="shared" si="206"/>
        <v>#N/A</v>
      </c>
      <c r="G762" s="325"/>
      <c r="H762" s="325"/>
      <c r="I762" s="325"/>
      <c r="J762" s="325"/>
      <c r="K762" s="326"/>
      <c r="L762" s="1"/>
      <c r="M762" s="1"/>
      <c r="N762" s="120"/>
      <c r="O762" s="120"/>
      <c r="P762" s="120"/>
      <c r="Q762" s="308"/>
      <c r="R762" s="120"/>
      <c r="S762" s="120"/>
      <c r="T762" s="120"/>
      <c r="U762" s="120"/>
      <c r="V762" s="120"/>
      <c r="W762" s="120"/>
      <c r="X762" s="120"/>
      <c r="Y762" s="359"/>
      <c r="Z762" s="2">
        <f>MAX(Planif[[#This Row],[Janv planifié]:[Decembre planifié]])</f>
        <v>0</v>
      </c>
      <c r="AA762" s="364"/>
      <c r="AB762" s="189" t="e">
        <f t="shared" si="208"/>
        <v>#N/A</v>
      </c>
      <c r="AC762" s="1" t="str">
        <f t="shared" si="213"/>
        <v/>
      </c>
      <c r="AD762" s="45" t="e">
        <f t="shared" si="214"/>
        <v>#N/A</v>
      </c>
      <c r="AE762" s="1" t="e">
        <f t="shared" si="215"/>
        <v>#N/A</v>
      </c>
      <c r="AF762" s="1"/>
      <c r="AG762" s="8">
        <f t="shared" si="209"/>
        <v>0</v>
      </c>
      <c r="AH762" s="8">
        <f t="shared" si="210"/>
        <v>0</v>
      </c>
      <c r="AI762" s="358">
        <f t="shared" si="211"/>
        <v>4200</v>
      </c>
    </row>
    <row r="763" spans="1:35" x14ac:dyDescent="0.35">
      <c r="A763" s="356">
        <f t="shared" si="212"/>
        <v>761</v>
      </c>
      <c r="B763" s="325"/>
      <c r="C763" s="325"/>
      <c r="D763" s="325"/>
      <c r="E763" s="72" t="str">
        <f t="shared" si="207"/>
        <v/>
      </c>
      <c r="F763" s="71" t="e">
        <f t="shared" si="206"/>
        <v>#N/A</v>
      </c>
      <c r="G763" s="325"/>
      <c r="H763" s="325"/>
      <c r="I763" s="325"/>
      <c r="J763" s="325"/>
      <c r="K763" s="326"/>
      <c r="L763" s="1"/>
      <c r="M763" s="1"/>
      <c r="N763" s="120"/>
      <c r="O763" s="120"/>
      <c r="P763" s="120"/>
      <c r="Q763" s="308"/>
      <c r="R763" s="120"/>
      <c r="S763" s="120"/>
      <c r="T763" s="120"/>
      <c r="U763" s="120"/>
      <c r="V763" s="120"/>
      <c r="W763" s="120"/>
      <c r="X763" s="120"/>
      <c r="Y763" s="359"/>
      <c r="Z763" s="2">
        <f>MAX(Planif[[#This Row],[Janv planifié]:[Decembre planifié]])</f>
        <v>0</v>
      </c>
      <c r="AA763" s="364"/>
      <c r="AB763" s="189" t="e">
        <f t="shared" si="208"/>
        <v>#N/A</v>
      </c>
      <c r="AC763" s="1" t="str">
        <f t="shared" si="213"/>
        <v/>
      </c>
      <c r="AD763" s="45" t="e">
        <f t="shared" si="214"/>
        <v>#N/A</v>
      </c>
      <c r="AE763" s="1" t="e">
        <f t="shared" si="215"/>
        <v>#N/A</v>
      </c>
      <c r="AF763" s="1"/>
      <c r="AG763" s="8">
        <f t="shared" si="209"/>
        <v>0</v>
      </c>
      <c r="AH763" s="8">
        <f t="shared" si="210"/>
        <v>0</v>
      </c>
      <c r="AI763" s="358">
        <f t="shared" si="211"/>
        <v>4200</v>
      </c>
    </row>
    <row r="764" spans="1:35" x14ac:dyDescent="0.35">
      <c r="A764" s="356">
        <f t="shared" si="212"/>
        <v>762</v>
      </c>
      <c r="B764" s="325"/>
      <c r="C764" s="325"/>
      <c r="D764" s="325"/>
      <c r="E764" s="72" t="str">
        <f t="shared" si="207"/>
        <v/>
      </c>
      <c r="F764" s="71" t="e">
        <f t="shared" si="206"/>
        <v>#N/A</v>
      </c>
      <c r="G764" s="325"/>
      <c r="H764" s="325"/>
      <c r="I764" s="325"/>
      <c r="J764" s="325"/>
      <c r="K764" s="326"/>
      <c r="L764" s="1"/>
      <c r="M764" s="1"/>
      <c r="N764" s="120"/>
      <c r="O764" s="120"/>
      <c r="P764" s="120"/>
      <c r="Q764" s="308"/>
      <c r="R764" s="120"/>
      <c r="S764" s="120"/>
      <c r="T764" s="120"/>
      <c r="U764" s="120"/>
      <c r="V764" s="120"/>
      <c r="W764" s="120"/>
      <c r="X764" s="120"/>
      <c r="Y764" s="359"/>
      <c r="Z764" s="2">
        <f>MAX(Planif[[#This Row],[Janv planifié]:[Decembre planifié]])</f>
        <v>0</v>
      </c>
      <c r="AA764" s="364"/>
      <c r="AB764" s="189" t="e">
        <f t="shared" si="208"/>
        <v>#N/A</v>
      </c>
      <c r="AC764" s="1" t="str">
        <f t="shared" si="213"/>
        <v/>
      </c>
      <c r="AD764" s="45" t="e">
        <f t="shared" si="214"/>
        <v>#N/A</v>
      </c>
      <c r="AE764" s="1" t="e">
        <f t="shared" si="215"/>
        <v>#N/A</v>
      </c>
      <c r="AF764" s="1"/>
      <c r="AG764" s="8">
        <f t="shared" si="209"/>
        <v>0</v>
      </c>
      <c r="AH764" s="8">
        <f t="shared" si="210"/>
        <v>0</v>
      </c>
      <c r="AI764" s="358">
        <f t="shared" si="211"/>
        <v>4200</v>
      </c>
    </row>
    <row r="765" spans="1:35" x14ac:dyDescent="0.35">
      <c r="A765" s="356">
        <f t="shared" si="212"/>
        <v>763</v>
      </c>
      <c r="B765" s="325"/>
      <c r="C765" s="325"/>
      <c r="D765" s="325"/>
      <c r="E765" s="72" t="str">
        <f t="shared" si="207"/>
        <v/>
      </c>
      <c r="F765" s="71" t="e">
        <f t="shared" si="206"/>
        <v>#N/A</v>
      </c>
      <c r="G765" s="325"/>
      <c r="H765" s="325"/>
      <c r="I765" s="325"/>
      <c r="J765" s="325"/>
      <c r="K765" s="326"/>
      <c r="L765" s="1"/>
      <c r="M765" s="1"/>
      <c r="N765" s="120"/>
      <c r="O765" s="120"/>
      <c r="P765" s="120"/>
      <c r="Q765" s="308"/>
      <c r="R765" s="120"/>
      <c r="S765" s="120"/>
      <c r="T765" s="120"/>
      <c r="U765" s="120"/>
      <c r="V765" s="120"/>
      <c r="W765" s="120"/>
      <c r="X765" s="120"/>
      <c r="Y765" s="359"/>
      <c r="Z765" s="2">
        <f>MAX(Planif[[#This Row],[Janv planifié]:[Decembre planifié]])</f>
        <v>0</v>
      </c>
      <c r="AA765" s="364"/>
      <c r="AB765" s="189" t="e">
        <f t="shared" si="208"/>
        <v>#N/A</v>
      </c>
      <c r="AC765" s="1" t="str">
        <f t="shared" si="213"/>
        <v/>
      </c>
      <c r="AD765" s="45" t="e">
        <f t="shared" si="214"/>
        <v>#N/A</v>
      </c>
      <c r="AE765" s="1" t="e">
        <f t="shared" si="215"/>
        <v>#N/A</v>
      </c>
      <c r="AF765" s="1"/>
      <c r="AG765" s="8">
        <f t="shared" si="209"/>
        <v>0</v>
      </c>
      <c r="AH765" s="8">
        <f t="shared" si="210"/>
        <v>0</v>
      </c>
      <c r="AI765" s="358">
        <f t="shared" si="211"/>
        <v>4200</v>
      </c>
    </row>
    <row r="766" spans="1:35" x14ac:dyDescent="0.35">
      <c r="A766" s="356">
        <f t="shared" si="212"/>
        <v>764</v>
      </c>
      <c r="B766" s="325"/>
      <c r="C766" s="325"/>
      <c r="D766" s="325"/>
      <c r="E766" s="72" t="str">
        <f t="shared" si="207"/>
        <v/>
      </c>
      <c r="F766" s="71" t="e">
        <f t="shared" si="206"/>
        <v>#N/A</v>
      </c>
      <c r="G766" s="325"/>
      <c r="H766" s="325"/>
      <c r="I766" s="325"/>
      <c r="J766" s="325"/>
      <c r="K766" s="326"/>
      <c r="L766" s="1"/>
      <c r="M766" s="1"/>
      <c r="N766" s="120"/>
      <c r="O766" s="120"/>
      <c r="P766" s="120"/>
      <c r="Q766" s="308"/>
      <c r="R766" s="120"/>
      <c r="S766" s="120"/>
      <c r="T766" s="120"/>
      <c r="U766" s="120"/>
      <c r="V766" s="120"/>
      <c r="W766" s="120"/>
      <c r="X766" s="120"/>
      <c r="Y766" s="359"/>
      <c r="Z766" s="2">
        <f>MAX(Planif[[#This Row],[Janv planifié]:[Decembre planifié]])</f>
        <v>0</v>
      </c>
      <c r="AA766" s="364"/>
      <c r="AB766" s="189" t="e">
        <f t="shared" si="208"/>
        <v>#N/A</v>
      </c>
      <c r="AC766" s="1" t="str">
        <f t="shared" si="213"/>
        <v/>
      </c>
      <c r="AD766" s="45" t="e">
        <f t="shared" si="214"/>
        <v>#N/A</v>
      </c>
      <c r="AE766" s="1" t="e">
        <f t="shared" si="215"/>
        <v>#N/A</v>
      </c>
      <c r="AF766" s="1"/>
      <c r="AG766" s="8">
        <f t="shared" si="209"/>
        <v>0</v>
      </c>
      <c r="AH766" s="8">
        <f t="shared" si="210"/>
        <v>0</v>
      </c>
      <c r="AI766" s="358">
        <f t="shared" si="211"/>
        <v>4200</v>
      </c>
    </row>
    <row r="767" spans="1:35" x14ac:dyDescent="0.35">
      <c r="A767" s="356">
        <f t="shared" si="212"/>
        <v>765</v>
      </c>
      <c r="B767" s="325"/>
      <c r="C767" s="325"/>
      <c r="D767" s="325"/>
      <c r="E767" s="72" t="str">
        <f t="shared" si="207"/>
        <v/>
      </c>
      <c r="F767" s="71" t="e">
        <f t="shared" ref="F767:F830" si="216">VLOOKUP(AD767,pop,7,FALSE)</f>
        <v>#N/A</v>
      </c>
      <c r="G767" s="325"/>
      <c r="H767" s="325"/>
      <c r="I767" s="325"/>
      <c r="J767" s="325"/>
      <c r="K767" s="326"/>
      <c r="L767" s="1"/>
      <c r="M767" s="1"/>
      <c r="N767" s="120"/>
      <c r="O767" s="120"/>
      <c r="P767" s="120"/>
      <c r="Q767" s="308"/>
      <c r="R767" s="120"/>
      <c r="S767" s="120"/>
      <c r="T767" s="120"/>
      <c r="U767" s="120"/>
      <c r="V767" s="120"/>
      <c r="W767" s="120"/>
      <c r="X767" s="120"/>
      <c r="Y767" s="359"/>
      <c r="Z767" s="2">
        <f>MAX(Planif[[#This Row],[Janv planifié]:[Decembre planifié]])</f>
        <v>0</v>
      </c>
      <c r="AA767" s="364"/>
      <c r="AB767" s="189" t="e">
        <f t="shared" si="208"/>
        <v>#N/A</v>
      </c>
      <c r="AC767" s="1" t="str">
        <f t="shared" si="213"/>
        <v/>
      </c>
      <c r="AD767" s="45" t="e">
        <f t="shared" si="214"/>
        <v>#N/A</v>
      </c>
      <c r="AE767" s="1" t="e">
        <f t="shared" si="215"/>
        <v>#N/A</v>
      </c>
      <c r="AF767" s="1"/>
      <c r="AG767" s="8">
        <f t="shared" si="209"/>
        <v>0</v>
      </c>
      <c r="AH767" s="8">
        <f t="shared" si="210"/>
        <v>0</v>
      </c>
      <c r="AI767" s="358">
        <f t="shared" si="211"/>
        <v>4200</v>
      </c>
    </row>
    <row r="768" spans="1:35" x14ac:dyDescent="0.35">
      <c r="A768" s="356">
        <f t="shared" si="212"/>
        <v>766</v>
      </c>
      <c r="B768" s="325"/>
      <c r="C768" s="325"/>
      <c r="D768" s="325"/>
      <c r="E768" s="72" t="str">
        <f t="shared" si="207"/>
        <v/>
      </c>
      <c r="F768" s="71" t="e">
        <f t="shared" si="216"/>
        <v>#N/A</v>
      </c>
      <c r="G768" s="325"/>
      <c r="H768" s="325"/>
      <c r="I768" s="325"/>
      <c r="J768" s="325"/>
      <c r="K768" s="326"/>
      <c r="L768" s="1"/>
      <c r="M768" s="1"/>
      <c r="N768" s="120"/>
      <c r="O768" s="120"/>
      <c r="P768" s="120"/>
      <c r="Q768" s="308"/>
      <c r="R768" s="120"/>
      <c r="S768" s="120"/>
      <c r="T768" s="120"/>
      <c r="U768" s="120"/>
      <c r="V768" s="120"/>
      <c r="W768" s="120"/>
      <c r="X768" s="120"/>
      <c r="Y768" s="359"/>
      <c r="Z768" s="2">
        <f>MAX(Planif[[#This Row],[Janv planifié]:[Decembre planifié]])</f>
        <v>0</v>
      </c>
      <c r="AA768" s="364"/>
      <c r="AB768" s="189" t="e">
        <f t="shared" si="208"/>
        <v>#N/A</v>
      </c>
      <c r="AC768" s="1" t="str">
        <f t="shared" si="213"/>
        <v/>
      </c>
      <c r="AD768" s="45" t="e">
        <f t="shared" si="214"/>
        <v>#N/A</v>
      </c>
      <c r="AE768" s="1" t="e">
        <f t="shared" si="215"/>
        <v>#N/A</v>
      </c>
      <c r="AF768" s="1"/>
      <c r="AG768" s="8">
        <f t="shared" si="209"/>
        <v>0</v>
      </c>
      <c r="AH768" s="8">
        <f t="shared" si="210"/>
        <v>0</v>
      </c>
      <c r="AI768" s="358">
        <f t="shared" si="211"/>
        <v>4200</v>
      </c>
    </row>
    <row r="769" spans="1:35" x14ac:dyDescent="0.35">
      <c r="A769" s="356">
        <f t="shared" si="212"/>
        <v>767</v>
      </c>
      <c r="B769" s="325"/>
      <c r="C769" s="325"/>
      <c r="D769" s="325"/>
      <c r="E769" s="72" t="str">
        <f t="shared" si="207"/>
        <v/>
      </c>
      <c r="F769" s="71" t="e">
        <f t="shared" si="216"/>
        <v>#N/A</v>
      </c>
      <c r="G769" s="325"/>
      <c r="H769" s="325"/>
      <c r="I769" s="325"/>
      <c r="J769" s="325"/>
      <c r="K769" s="326"/>
      <c r="L769" s="1"/>
      <c r="M769" s="1"/>
      <c r="N769" s="120"/>
      <c r="O769" s="120"/>
      <c r="P769" s="120"/>
      <c r="Q769" s="308"/>
      <c r="R769" s="120"/>
      <c r="S769" s="120"/>
      <c r="T769" s="120"/>
      <c r="U769" s="120"/>
      <c r="V769" s="120"/>
      <c r="W769" s="120"/>
      <c r="X769" s="120"/>
      <c r="Y769" s="359"/>
      <c r="Z769" s="2">
        <f>MAX(Planif[[#This Row],[Janv planifié]:[Decembre planifié]])</f>
        <v>0</v>
      </c>
      <c r="AA769" s="364"/>
      <c r="AB769" s="189" t="e">
        <f t="shared" si="208"/>
        <v>#N/A</v>
      </c>
      <c r="AC769" s="1" t="str">
        <f t="shared" si="213"/>
        <v/>
      </c>
      <c r="AD769" s="45" t="e">
        <f t="shared" si="214"/>
        <v>#N/A</v>
      </c>
      <c r="AE769" s="1" t="e">
        <f t="shared" si="215"/>
        <v>#N/A</v>
      </c>
      <c r="AF769" s="1"/>
      <c r="AG769" s="8">
        <f t="shared" si="209"/>
        <v>0</v>
      </c>
      <c r="AH769" s="8">
        <f t="shared" si="210"/>
        <v>0</v>
      </c>
      <c r="AI769" s="358">
        <f t="shared" si="211"/>
        <v>4200</v>
      </c>
    </row>
    <row r="770" spans="1:35" x14ac:dyDescent="0.35">
      <c r="A770" s="356">
        <f t="shared" si="212"/>
        <v>768</v>
      </c>
      <c r="B770" s="325"/>
      <c r="C770" s="325"/>
      <c r="D770" s="325"/>
      <c r="E770" s="72" t="str">
        <f t="shared" si="207"/>
        <v/>
      </c>
      <c r="F770" s="71" t="e">
        <f t="shared" si="216"/>
        <v>#N/A</v>
      </c>
      <c r="G770" s="325"/>
      <c r="H770" s="325"/>
      <c r="I770" s="325"/>
      <c r="J770" s="325"/>
      <c r="K770" s="326"/>
      <c r="L770" s="1"/>
      <c r="M770" s="1"/>
      <c r="N770" s="120"/>
      <c r="O770" s="120"/>
      <c r="P770" s="120"/>
      <c r="Q770" s="308"/>
      <c r="R770" s="120"/>
      <c r="S770" s="120"/>
      <c r="T770" s="120"/>
      <c r="U770" s="120"/>
      <c r="V770" s="120"/>
      <c r="W770" s="120"/>
      <c r="X770" s="120"/>
      <c r="Y770" s="359"/>
      <c r="Z770" s="2">
        <f>MAX(Planif[[#This Row],[Janv planifié]:[Decembre planifié]])</f>
        <v>0</v>
      </c>
      <c r="AA770" s="364"/>
      <c r="AB770" s="189" t="e">
        <f t="shared" si="208"/>
        <v>#N/A</v>
      </c>
      <c r="AC770" s="1" t="str">
        <f t="shared" si="213"/>
        <v/>
      </c>
      <c r="AD770" s="45" t="e">
        <f t="shared" si="214"/>
        <v>#N/A</v>
      </c>
      <c r="AE770" s="1" t="e">
        <f t="shared" si="215"/>
        <v>#N/A</v>
      </c>
      <c r="AF770" s="1"/>
      <c r="AG770" s="8">
        <f t="shared" si="209"/>
        <v>0</v>
      </c>
      <c r="AH770" s="8">
        <f t="shared" si="210"/>
        <v>0</v>
      </c>
      <c r="AI770" s="358">
        <f t="shared" si="211"/>
        <v>4200</v>
      </c>
    </row>
    <row r="771" spans="1:35" x14ac:dyDescent="0.35">
      <c r="A771" s="356">
        <f t="shared" si="212"/>
        <v>769</v>
      </c>
      <c r="B771" s="325"/>
      <c r="C771" s="325"/>
      <c r="D771" s="325"/>
      <c r="E771" s="72" t="str">
        <f t="shared" ref="E771:E834" si="217">IFERROR(VLOOKUP(AD771,prio,2,FALSE),"")</f>
        <v/>
      </c>
      <c r="F771" s="71" t="e">
        <f t="shared" si="216"/>
        <v>#N/A</v>
      </c>
      <c r="G771" s="325"/>
      <c r="H771" s="325"/>
      <c r="I771" s="325"/>
      <c r="J771" s="325"/>
      <c r="K771" s="326"/>
      <c r="L771" s="1"/>
      <c r="M771" s="1"/>
      <c r="N771" s="120"/>
      <c r="O771" s="120"/>
      <c r="P771" s="120"/>
      <c r="Q771" s="308"/>
      <c r="R771" s="120"/>
      <c r="S771" s="120"/>
      <c r="T771" s="120"/>
      <c r="U771" s="120"/>
      <c r="V771" s="120"/>
      <c r="W771" s="120"/>
      <c r="X771" s="120"/>
      <c r="Y771" s="359"/>
      <c r="Z771" s="2">
        <f>MAX(Planif[[#This Row],[Janv planifié]:[Decembre planifié]])</f>
        <v>0</v>
      </c>
      <c r="AA771" s="364"/>
      <c r="AB771" s="189" t="e">
        <f t="shared" ref="AB771:AB834" si="218">VLOOKUP(C771,admin_2_2,2,FALSE)</f>
        <v>#N/A</v>
      </c>
      <c r="AC771" s="1" t="str">
        <f t="shared" si="213"/>
        <v/>
      </c>
      <c r="AD771" s="45" t="e">
        <f t="shared" si="214"/>
        <v>#N/A</v>
      </c>
      <c r="AE771" s="1" t="e">
        <f t="shared" si="215"/>
        <v>#N/A</v>
      </c>
      <c r="AF771" s="1"/>
      <c r="AG771" s="8">
        <f t="shared" ref="AG771:AG834" si="219">P771</f>
        <v>0</v>
      </c>
      <c r="AH771" s="8">
        <f t="shared" ref="AH771:AH834" si="220">Q771</f>
        <v>0</v>
      </c>
      <c r="AI771" s="358">
        <f t="shared" ref="AI771:AI834" si="221">840*5</f>
        <v>4200</v>
      </c>
    </row>
    <row r="772" spans="1:35" x14ac:dyDescent="0.35">
      <c r="A772" s="356">
        <f t="shared" si="212"/>
        <v>770</v>
      </c>
      <c r="B772" s="325"/>
      <c r="C772" s="325"/>
      <c r="D772" s="325"/>
      <c r="E772" s="72" t="str">
        <f t="shared" si="217"/>
        <v/>
      </c>
      <c r="F772" s="71" t="e">
        <f t="shared" si="216"/>
        <v>#N/A</v>
      </c>
      <c r="G772" s="325"/>
      <c r="H772" s="325"/>
      <c r="I772" s="325"/>
      <c r="J772" s="325"/>
      <c r="K772" s="326"/>
      <c r="L772" s="1"/>
      <c r="M772" s="1"/>
      <c r="N772" s="120"/>
      <c r="O772" s="120"/>
      <c r="P772" s="120"/>
      <c r="Q772" s="308"/>
      <c r="R772" s="120"/>
      <c r="S772" s="120"/>
      <c r="T772" s="120"/>
      <c r="U772" s="120"/>
      <c r="V772" s="120"/>
      <c r="W772" s="120"/>
      <c r="X772" s="120"/>
      <c r="Y772" s="359"/>
      <c r="Z772" s="2">
        <f>MAX(Planif[[#This Row],[Janv planifié]:[Decembre planifié]])</f>
        <v>0</v>
      </c>
      <c r="AA772" s="364"/>
      <c r="AB772" s="189" t="e">
        <f t="shared" si="218"/>
        <v>#N/A</v>
      </c>
      <c r="AC772" s="1" t="str">
        <f t="shared" si="213"/>
        <v/>
      </c>
      <c r="AD772" s="45" t="e">
        <f t="shared" si="214"/>
        <v>#N/A</v>
      </c>
      <c r="AE772" s="1" t="e">
        <f t="shared" si="215"/>
        <v>#N/A</v>
      </c>
      <c r="AF772" s="1"/>
      <c r="AG772" s="8">
        <f t="shared" si="219"/>
        <v>0</v>
      </c>
      <c r="AH772" s="8">
        <f t="shared" si="220"/>
        <v>0</v>
      </c>
      <c r="AI772" s="358">
        <f t="shared" si="221"/>
        <v>4200</v>
      </c>
    </row>
    <row r="773" spans="1:35" x14ac:dyDescent="0.35">
      <c r="A773" s="356">
        <f t="shared" ref="A773:A836" si="222">A772+1</f>
        <v>771</v>
      </c>
      <c r="B773" s="325"/>
      <c r="C773" s="325"/>
      <c r="D773" s="325"/>
      <c r="E773" s="72" t="str">
        <f t="shared" si="217"/>
        <v/>
      </c>
      <c r="F773" s="71" t="e">
        <f t="shared" si="216"/>
        <v>#N/A</v>
      </c>
      <c r="G773" s="325"/>
      <c r="H773" s="325"/>
      <c r="I773" s="325"/>
      <c r="J773" s="325"/>
      <c r="K773" s="326"/>
      <c r="L773" s="1"/>
      <c r="M773" s="1"/>
      <c r="N773" s="120"/>
      <c r="O773" s="120"/>
      <c r="P773" s="120"/>
      <c r="Q773" s="308"/>
      <c r="R773" s="120"/>
      <c r="S773" s="120"/>
      <c r="T773" s="120"/>
      <c r="U773" s="120"/>
      <c r="V773" s="120"/>
      <c r="W773" s="120"/>
      <c r="X773" s="120"/>
      <c r="Y773" s="359"/>
      <c r="Z773" s="2">
        <f>MAX(Planif[[#This Row],[Janv planifié]:[Decembre planifié]])</f>
        <v>0</v>
      </c>
      <c r="AA773" s="364"/>
      <c r="AB773" s="189" t="e">
        <f t="shared" si="218"/>
        <v>#N/A</v>
      </c>
      <c r="AC773" s="1" t="str">
        <f t="shared" si="213"/>
        <v/>
      </c>
      <c r="AD773" s="45" t="e">
        <f t="shared" si="214"/>
        <v>#N/A</v>
      </c>
      <c r="AE773" s="1" t="e">
        <f t="shared" si="215"/>
        <v>#N/A</v>
      </c>
      <c r="AF773" s="1"/>
      <c r="AG773" s="8">
        <f t="shared" si="219"/>
        <v>0</v>
      </c>
      <c r="AH773" s="8">
        <f t="shared" si="220"/>
        <v>0</v>
      </c>
      <c r="AI773" s="358">
        <f t="shared" si="221"/>
        <v>4200</v>
      </c>
    </row>
    <row r="774" spans="1:35" x14ac:dyDescent="0.35">
      <c r="A774" s="356">
        <f t="shared" si="222"/>
        <v>772</v>
      </c>
      <c r="B774" s="325"/>
      <c r="C774" s="325"/>
      <c r="D774" s="325"/>
      <c r="E774" s="72" t="str">
        <f t="shared" si="217"/>
        <v/>
      </c>
      <c r="F774" s="71" t="e">
        <f t="shared" si="216"/>
        <v>#N/A</v>
      </c>
      <c r="G774" s="325"/>
      <c r="H774" s="325"/>
      <c r="I774" s="325"/>
      <c r="J774" s="325"/>
      <c r="K774" s="326"/>
      <c r="L774" s="1"/>
      <c r="M774" s="1"/>
      <c r="N774" s="120"/>
      <c r="O774" s="120"/>
      <c r="P774" s="120"/>
      <c r="Q774" s="308"/>
      <c r="R774" s="120"/>
      <c r="S774" s="120"/>
      <c r="T774" s="120"/>
      <c r="U774" s="120"/>
      <c r="V774" s="120"/>
      <c r="W774" s="120"/>
      <c r="X774" s="120"/>
      <c r="Y774" s="359"/>
      <c r="Z774" s="2">
        <f>MAX(Planif[[#This Row],[Janv planifié]:[Decembre planifié]])</f>
        <v>0</v>
      </c>
      <c r="AA774" s="364"/>
      <c r="AB774" s="189" t="e">
        <f t="shared" si="218"/>
        <v>#N/A</v>
      </c>
      <c r="AC774" s="1" t="str">
        <f t="shared" si="213"/>
        <v/>
      </c>
      <c r="AD774" s="45" t="e">
        <f t="shared" si="214"/>
        <v>#N/A</v>
      </c>
      <c r="AE774" s="1" t="e">
        <f t="shared" si="215"/>
        <v>#N/A</v>
      </c>
      <c r="AF774" s="1"/>
      <c r="AG774" s="8">
        <f t="shared" si="219"/>
        <v>0</v>
      </c>
      <c r="AH774" s="8">
        <f t="shared" si="220"/>
        <v>0</v>
      </c>
      <c r="AI774" s="358">
        <f t="shared" si="221"/>
        <v>4200</v>
      </c>
    </row>
    <row r="775" spans="1:35" x14ac:dyDescent="0.35">
      <c r="A775" s="356">
        <f t="shared" si="222"/>
        <v>773</v>
      </c>
      <c r="B775" s="325"/>
      <c r="C775" s="325"/>
      <c r="D775" s="325"/>
      <c r="E775" s="72" t="str">
        <f t="shared" si="217"/>
        <v/>
      </c>
      <c r="F775" s="71" t="e">
        <f t="shared" si="216"/>
        <v>#N/A</v>
      </c>
      <c r="G775" s="325"/>
      <c r="H775" s="325"/>
      <c r="I775" s="325"/>
      <c r="J775" s="325"/>
      <c r="K775" s="326"/>
      <c r="L775" s="1"/>
      <c r="M775" s="1"/>
      <c r="N775" s="120"/>
      <c r="O775" s="120"/>
      <c r="P775" s="120"/>
      <c r="Q775" s="308"/>
      <c r="R775" s="120"/>
      <c r="S775" s="120"/>
      <c r="T775" s="120"/>
      <c r="U775" s="120"/>
      <c r="V775" s="120"/>
      <c r="W775" s="120"/>
      <c r="X775" s="120"/>
      <c r="Y775" s="359"/>
      <c r="Z775" s="2">
        <f>MAX(Planif[[#This Row],[Janv planifié]:[Decembre planifié]])</f>
        <v>0</v>
      </c>
      <c r="AA775" s="364"/>
      <c r="AB775" s="189" t="e">
        <f t="shared" si="218"/>
        <v>#N/A</v>
      </c>
      <c r="AC775" s="1" t="str">
        <f t="shared" si="213"/>
        <v/>
      </c>
      <c r="AD775" s="45" t="e">
        <f t="shared" si="214"/>
        <v>#N/A</v>
      </c>
      <c r="AE775" s="1" t="e">
        <f t="shared" si="215"/>
        <v>#N/A</v>
      </c>
      <c r="AF775" s="1"/>
      <c r="AG775" s="8">
        <f t="shared" si="219"/>
        <v>0</v>
      </c>
      <c r="AH775" s="8">
        <f t="shared" si="220"/>
        <v>0</v>
      </c>
      <c r="AI775" s="358">
        <f t="shared" si="221"/>
        <v>4200</v>
      </c>
    </row>
    <row r="776" spans="1:35" x14ac:dyDescent="0.35">
      <c r="A776" s="356">
        <f t="shared" si="222"/>
        <v>774</v>
      </c>
      <c r="B776" s="325"/>
      <c r="C776" s="325"/>
      <c r="D776" s="325"/>
      <c r="E776" s="72" t="str">
        <f t="shared" si="217"/>
        <v/>
      </c>
      <c r="F776" s="71" t="e">
        <f t="shared" si="216"/>
        <v>#N/A</v>
      </c>
      <c r="G776" s="325"/>
      <c r="H776" s="325"/>
      <c r="I776" s="325"/>
      <c r="J776" s="325"/>
      <c r="K776" s="326"/>
      <c r="L776" s="1"/>
      <c r="M776" s="1"/>
      <c r="N776" s="120"/>
      <c r="O776" s="120"/>
      <c r="P776" s="120"/>
      <c r="Q776" s="308"/>
      <c r="R776" s="120"/>
      <c r="S776" s="120"/>
      <c r="T776" s="120"/>
      <c r="U776" s="120"/>
      <c r="V776" s="120"/>
      <c r="W776" s="120"/>
      <c r="X776" s="120"/>
      <c r="Y776" s="359"/>
      <c r="Z776" s="2">
        <f>MAX(Planif[[#This Row],[Janv planifié]:[Decembre planifié]])</f>
        <v>0</v>
      </c>
      <c r="AA776" s="364"/>
      <c r="AB776" s="189" t="e">
        <f t="shared" si="218"/>
        <v>#N/A</v>
      </c>
      <c r="AC776" s="1" t="str">
        <f t="shared" si="213"/>
        <v/>
      </c>
      <c r="AD776" s="45" t="e">
        <f t="shared" si="214"/>
        <v>#N/A</v>
      </c>
      <c r="AE776" s="1" t="e">
        <f t="shared" si="215"/>
        <v>#N/A</v>
      </c>
      <c r="AF776" s="1"/>
      <c r="AG776" s="8">
        <f t="shared" si="219"/>
        <v>0</v>
      </c>
      <c r="AH776" s="8">
        <f t="shared" si="220"/>
        <v>0</v>
      </c>
      <c r="AI776" s="358">
        <f t="shared" si="221"/>
        <v>4200</v>
      </c>
    </row>
    <row r="777" spans="1:35" x14ac:dyDescent="0.35">
      <c r="A777" s="356">
        <f t="shared" si="222"/>
        <v>775</v>
      </c>
      <c r="B777" s="325"/>
      <c r="C777" s="325"/>
      <c r="D777" s="325"/>
      <c r="E777" s="72" t="str">
        <f t="shared" si="217"/>
        <v/>
      </c>
      <c r="F777" s="71" t="e">
        <f t="shared" si="216"/>
        <v>#N/A</v>
      </c>
      <c r="G777" s="325"/>
      <c r="H777" s="325"/>
      <c r="I777" s="325"/>
      <c r="J777" s="325"/>
      <c r="K777" s="326"/>
      <c r="L777" s="1"/>
      <c r="M777" s="1"/>
      <c r="N777" s="120"/>
      <c r="O777" s="120"/>
      <c r="P777" s="120"/>
      <c r="Q777" s="308"/>
      <c r="R777" s="120"/>
      <c r="S777" s="120"/>
      <c r="T777" s="120"/>
      <c r="U777" s="120"/>
      <c r="V777" s="120"/>
      <c r="W777" s="120"/>
      <c r="X777" s="120"/>
      <c r="Y777" s="359"/>
      <c r="Z777" s="2">
        <f>MAX(Planif[[#This Row],[Janv planifié]:[Decembre planifié]])</f>
        <v>0</v>
      </c>
      <c r="AA777" s="364"/>
      <c r="AB777" s="189" t="e">
        <f t="shared" si="218"/>
        <v>#N/A</v>
      </c>
      <c r="AC777" s="1" t="str">
        <f t="shared" si="213"/>
        <v/>
      </c>
      <c r="AD777" s="45" t="e">
        <f t="shared" si="214"/>
        <v>#N/A</v>
      </c>
      <c r="AE777" s="1" t="e">
        <f t="shared" si="215"/>
        <v>#N/A</v>
      </c>
      <c r="AF777" s="1"/>
      <c r="AG777" s="8">
        <f t="shared" si="219"/>
        <v>0</v>
      </c>
      <c r="AH777" s="8">
        <f t="shared" si="220"/>
        <v>0</v>
      </c>
      <c r="AI777" s="358">
        <f t="shared" si="221"/>
        <v>4200</v>
      </c>
    </row>
    <row r="778" spans="1:35" x14ac:dyDescent="0.35">
      <c r="A778" s="356">
        <f t="shared" si="222"/>
        <v>776</v>
      </c>
      <c r="B778" s="325"/>
      <c r="C778" s="325"/>
      <c r="D778" s="325"/>
      <c r="E778" s="72" t="str">
        <f t="shared" si="217"/>
        <v/>
      </c>
      <c r="F778" s="71" t="e">
        <f t="shared" si="216"/>
        <v>#N/A</v>
      </c>
      <c r="G778" s="325"/>
      <c r="H778" s="325"/>
      <c r="I778" s="325"/>
      <c r="J778" s="325"/>
      <c r="K778" s="326"/>
      <c r="L778" s="1"/>
      <c r="M778" s="1"/>
      <c r="N778" s="120"/>
      <c r="O778" s="120"/>
      <c r="P778" s="120"/>
      <c r="Q778" s="308"/>
      <c r="R778" s="120"/>
      <c r="S778" s="120"/>
      <c r="T778" s="120"/>
      <c r="U778" s="120"/>
      <c r="V778" s="120"/>
      <c r="W778" s="120"/>
      <c r="X778" s="120"/>
      <c r="Y778" s="359"/>
      <c r="Z778" s="2">
        <f>MAX(Planif[[#This Row],[Janv planifié]:[Decembre planifié]])</f>
        <v>0</v>
      </c>
      <c r="AA778" s="364"/>
      <c r="AB778" s="189" t="e">
        <f t="shared" si="218"/>
        <v>#N/A</v>
      </c>
      <c r="AC778" s="1" t="str">
        <f t="shared" si="213"/>
        <v/>
      </c>
      <c r="AD778" s="45" t="e">
        <f t="shared" si="214"/>
        <v>#N/A</v>
      </c>
      <c r="AE778" s="1" t="e">
        <f t="shared" si="215"/>
        <v>#N/A</v>
      </c>
      <c r="AF778" s="1"/>
      <c r="AG778" s="8">
        <f t="shared" si="219"/>
        <v>0</v>
      </c>
      <c r="AH778" s="8">
        <f t="shared" si="220"/>
        <v>0</v>
      </c>
      <c r="AI778" s="358">
        <f t="shared" si="221"/>
        <v>4200</v>
      </c>
    </row>
    <row r="779" spans="1:35" x14ac:dyDescent="0.35">
      <c r="A779" s="356">
        <f t="shared" si="222"/>
        <v>777</v>
      </c>
      <c r="B779" s="325"/>
      <c r="C779" s="325"/>
      <c r="D779" s="325"/>
      <c r="E779" s="72" t="str">
        <f t="shared" si="217"/>
        <v/>
      </c>
      <c r="F779" s="71" t="e">
        <f t="shared" si="216"/>
        <v>#N/A</v>
      </c>
      <c r="G779" s="325"/>
      <c r="H779" s="325"/>
      <c r="I779" s="325"/>
      <c r="J779" s="325"/>
      <c r="K779" s="326"/>
      <c r="L779" s="1"/>
      <c r="M779" s="1"/>
      <c r="N779" s="120"/>
      <c r="O779" s="120"/>
      <c r="P779" s="120"/>
      <c r="Q779" s="308"/>
      <c r="R779" s="120"/>
      <c r="S779" s="120"/>
      <c r="T779" s="120"/>
      <c r="U779" s="120"/>
      <c r="V779" s="120"/>
      <c r="W779" s="120"/>
      <c r="X779" s="120"/>
      <c r="Y779" s="359"/>
      <c r="Z779" s="2">
        <f>MAX(Planif[[#This Row],[Janv planifié]:[Decembre planifié]])</f>
        <v>0</v>
      </c>
      <c r="AA779" s="364"/>
      <c r="AB779" s="189" t="e">
        <f t="shared" si="218"/>
        <v>#N/A</v>
      </c>
      <c r="AC779" s="1" t="str">
        <f t="shared" si="213"/>
        <v/>
      </c>
      <c r="AD779" s="45" t="e">
        <f t="shared" si="214"/>
        <v>#N/A</v>
      </c>
      <c r="AE779" s="1" t="e">
        <f t="shared" si="215"/>
        <v>#N/A</v>
      </c>
      <c r="AF779" s="1"/>
      <c r="AG779" s="8">
        <f t="shared" si="219"/>
        <v>0</v>
      </c>
      <c r="AH779" s="8">
        <f t="shared" si="220"/>
        <v>0</v>
      </c>
      <c r="AI779" s="358">
        <f t="shared" si="221"/>
        <v>4200</v>
      </c>
    </row>
    <row r="780" spans="1:35" x14ac:dyDescent="0.35">
      <c r="A780" s="356">
        <f t="shared" si="222"/>
        <v>778</v>
      </c>
      <c r="B780" s="325"/>
      <c r="C780" s="325"/>
      <c r="D780" s="325"/>
      <c r="E780" s="72" t="str">
        <f t="shared" si="217"/>
        <v/>
      </c>
      <c r="F780" s="71" t="e">
        <f t="shared" si="216"/>
        <v>#N/A</v>
      </c>
      <c r="G780" s="325"/>
      <c r="H780" s="325"/>
      <c r="I780" s="325"/>
      <c r="J780" s="325"/>
      <c r="K780" s="326"/>
      <c r="L780" s="1"/>
      <c r="M780" s="1"/>
      <c r="N780" s="120"/>
      <c r="O780" s="120"/>
      <c r="P780" s="120"/>
      <c r="Q780" s="308"/>
      <c r="R780" s="120"/>
      <c r="S780" s="120"/>
      <c r="T780" s="120"/>
      <c r="U780" s="120"/>
      <c r="V780" s="120"/>
      <c r="W780" s="120"/>
      <c r="X780" s="120"/>
      <c r="Y780" s="359"/>
      <c r="Z780" s="2">
        <f>MAX(Planif[[#This Row],[Janv planifié]:[Decembre planifié]])</f>
        <v>0</v>
      </c>
      <c r="AA780" s="364"/>
      <c r="AB780" s="189" t="e">
        <f t="shared" si="218"/>
        <v>#N/A</v>
      </c>
      <c r="AC780" s="1" t="str">
        <f t="shared" si="213"/>
        <v/>
      </c>
      <c r="AD780" s="45" t="e">
        <f t="shared" si="214"/>
        <v>#N/A</v>
      </c>
      <c r="AE780" s="1" t="e">
        <f t="shared" si="215"/>
        <v>#N/A</v>
      </c>
      <c r="AF780" s="1"/>
      <c r="AG780" s="8">
        <f t="shared" si="219"/>
        <v>0</v>
      </c>
      <c r="AH780" s="8">
        <f t="shared" si="220"/>
        <v>0</v>
      </c>
      <c r="AI780" s="358">
        <f t="shared" si="221"/>
        <v>4200</v>
      </c>
    </row>
    <row r="781" spans="1:35" x14ac:dyDescent="0.35">
      <c r="A781" s="356">
        <f t="shared" si="222"/>
        <v>779</v>
      </c>
      <c r="B781" s="325"/>
      <c r="C781" s="325"/>
      <c r="D781" s="325"/>
      <c r="E781" s="72" t="str">
        <f t="shared" si="217"/>
        <v/>
      </c>
      <c r="F781" s="71" t="e">
        <f t="shared" si="216"/>
        <v>#N/A</v>
      </c>
      <c r="G781" s="325"/>
      <c r="H781" s="325"/>
      <c r="I781" s="325"/>
      <c r="J781" s="325"/>
      <c r="K781" s="326"/>
      <c r="L781" s="1"/>
      <c r="M781" s="1"/>
      <c r="N781" s="120"/>
      <c r="O781" s="120"/>
      <c r="P781" s="120"/>
      <c r="Q781" s="308"/>
      <c r="R781" s="120"/>
      <c r="S781" s="120"/>
      <c r="T781" s="120"/>
      <c r="U781" s="120"/>
      <c r="V781" s="120"/>
      <c r="W781" s="120"/>
      <c r="X781" s="120"/>
      <c r="Y781" s="359"/>
      <c r="Z781" s="2">
        <f>MAX(Planif[[#This Row],[Janv planifié]:[Decembre planifié]])</f>
        <v>0</v>
      </c>
      <c r="AA781" s="364"/>
      <c r="AB781" s="189" t="e">
        <f t="shared" si="218"/>
        <v>#N/A</v>
      </c>
      <c r="AC781" s="1" t="str">
        <f t="shared" si="213"/>
        <v/>
      </c>
      <c r="AD781" s="45" t="e">
        <f t="shared" si="214"/>
        <v>#N/A</v>
      </c>
      <c r="AE781" s="1" t="e">
        <f t="shared" si="215"/>
        <v>#N/A</v>
      </c>
      <c r="AF781" s="1"/>
      <c r="AG781" s="8">
        <f t="shared" si="219"/>
        <v>0</v>
      </c>
      <c r="AH781" s="8">
        <f t="shared" si="220"/>
        <v>0</v>
      </c>
      <c r="AI781" s="358">
        <f t="shared" si="221"/>
        <v>4200</v>
      </c>
    </row>
    <row r="782" spans="1:35" x14ac:dyDescent="0.35">
      <c r="A782" s="356">
        <f t="shared" si="222"/>
        <v>780</v>
      </c>
      <c r="B782" s="325"/>
      <c r="C782" s="325"/>
      <c r="D782" s="325"/>
      <c r="E782" s="72" t="str">
        <f t="shared" si="217"/>
        <v/>
      </c>
      <c r="F782" s="71" t="e">
        <f t="shared" si="216"/>
        <v>#N/A</v>
      </c>
      <c r="G782" s="325"/>
      <c r="H782" s="325"/>
      <c r="I782" s="325"/>
      <c r="J782" s="325"/>
      <c r="K782" s="326"/>
      <c r="L782" s="1"/>
      <c r="M782" s="1"/>
      <c r="N782" s="120"/>
      <c r="O782" s="120"/>
      <c r="P782" s="120"/>
      <c r="Q782" s="308"/>
      <c r="R782" s="120"/>
      <c r="S782" s="120"/>
      <c r="T782" s="120"/>
      <c r="U782" s="120"/>
      <c r="V782" s="120"/>
      <c r="W782" s="120"/>
      <c r="X782" s="120"/>
      <c r="Y782" s="359"/>
      <c r="Z782" s="2">
        <f>MAX(Planif[[#This Row],[Janv planifié]:[Decembre planifié]])</f>
        <v>0</v>
      </c>
      <c r="AA782" s="364"/>
      <c r="AB782" s="189" t="e">
        <f t="shared" si="218"/>
        <v>#N/A</v>
      </c>
      <c r="AC782" s="1" t="str">
        <f t="shared" si="213"/>
        <v/>
      </c>
      <c r="AD782" s="45" t="e">
        <f t="shared" si="214"/>
        <v>#N/A</v>
      </c>
      <c r="AE782" s="1" t="e">
        <f t="shared" si="215"/>
        <v>#N/A</v>
      </c>
      <c r="AF782" s="1"/>
      <c r="AG782" s="8">
        <f t="shared" si="219"/>
        <v>0</v>
      </c>
      <c r="AH782" s="8">
        <f t="shared" si="220"/>
        <v>0</v>
      </c>
      <c r="AI782" s="358">
        <f t="shared" si="221"/>
        <v>4200</v>
      </c>
    </row>
    <row r="783" spans="1:35" x14ac:dyDescent="0.35">
      <c r="A783" s="356">
        <f t="shared" si="222"/>
        <v>781</v>
      </c>
      <c r="B783" s="325"/>
      <c r="C783" s="325"/>
      <c r="D783" s="325"/>
      <c r="E783" s="72" t="str">
        <f t="shared" si="217"/>
        <v/>
      </c>
      <c r="F783" s="71" t="e">
        <f t="shared" si="216"/>
        <v>#N/A</v>
      </c>
      <c r="G783" s="325"/>
      <c r="H783" s="325"/>
      <c r="I783" s="325"/>
      <c r="J783" s="325"/>
      <c r="K783" s="326"/>
      <c r="L783" s="1"/>
      <c r="M783" s="1"/>
      <c r="N783" s="120"/>
      <c r="O783" s="120"/>
      <c r="P783" s="120"/>
      <c r="Q783" s="308"/>
      <c r="R783" s="120"/>
      <c r="S783" s="120"/>
      <c r="T783" s="120"/>
      <c r="U783" s="120"/>
      <c r="V783" s="120"/>
      <c r="W783" s="120"/>
      <c r="X783" s="120"/>
      <c r="Y783" s="359"/>
      <c r="Z783" s="2">
        <f>MAX(Planif[[#This Row],[Janv planifié]:[Decembre planifié]])</f>
        <v>0</v>
      </c>
      <c r="AA783" s="364"/>
      <c r="AB783" s="189" t="e">
        <f t="shared" si="218"/>
        <v>#N/A</v>
      </c>
      <c r="AC783" s="1" t="str">
        <f t="shared" si="213"/>
        <v/>
      </c>
      <c r="AD783" s="45" t="e">
        <f t="shared" si="214"/>
        <v>#N/A</v>
      </c>
      <c r="AE783" s="1" t="e">
        <f t="shared" si="215"/>
        <v>#N/A</v>
      </c>
      <c r="AF783" s="1"/>
      <c r="AG783" s="8">
        <f t="shared" si="219"/>
        <v>0</v>
      </c>
      <c r="AH783" s="8">
        <f t="shared" si="220"/>
        <v>0</v>
      </c>
      <c r="AI783" s="358">
        <f t="shared" si="221"/>
        <v>4200</v>
      </c>
    </row>
    <row r="784" spans="1:35" x14ac:dyDescent="0.35">
      <c r="A784" s="356">
        <f t="shared" si="222"/>
        <v>782</v>
      </c>
      <c r="B784" s="325"/>
      <c r="C784" s="325"/>
      <c r="D784" s="325"/>
      <c r="E784" s="72" t="str">
        <f t="shared" si="217"/>
        <v/>
      </c>
      <c r="F784" s="71" t="e">
        <f t="shared" si="216"/>
        <v>#N/A</v>
      </c>
      <c r="G784" s="325"/>
      <c r="H784" s="325"/>
      <c r="I784" s="325"/>
      <c r="J784" s="325"/>
      <c r="K784" s="326"/>
      <c r="L784" s="1"/>
      <c r="M784" s="1"/>
      <c r="N784" s="120"/>
      <c r="O784" s="120"/>
      <c r="P784" s="120"/>
      <c r="Q784" s="308"/>
      <c r="R784" s="120"/>
      <c r="S784" s="120"/>
      <c r="T784" s="120"/>
      <c r="U784" s="120"/>
      <c r="V784" s="120"/>
      <c r="W784" s="120"/>
      <c r="X784" s="120"/>
      <c r="Y784" s="359"/>
      <c r="Z784" s="2">
        <f>MAX(Planif[[#This Row],[Janv planifié]:[Decembre planifié]])</f>
        <v>0</v>
      </c>
      <c r="AA784" s="364"/>
      <c r="AB784" s="189" t="e">
        <f t="shared" si="218"/>
        <v>#N/A</v>
      </c>
      <c r="AC784" s="1" t="str">
        <f t="shared" si="213"/>
        <v/>
      </c>
      <c r="AD784" s="45" t="e">
        <f t="shared" si="214"/>
        <v>#N/A</v>
      </c>
      <c r="AE784" s="1" t="e">
        <f t="shared" si="215"/>
        <v>#N/A</v>
      </c>
      <c r="AF784" s="1"/>
      <c r="AG784" s="8">
        <f t="shared" si="219"/>
        <v>0</v>
      </c>
      <c r="AH784" s="8">
        <f t="shared" si="220"/>
        <v>0</v>
      </c>
      <c r="AI784" s="358">
        <f t="shared" si="221"/>
        <v>4200</v>
      </c>
    </row>
    <row r="785" spans="1:35" x14ac:dyDescent="0.35">
      <c r="A785" s="356">
        <f t="shared" si="222"/>
        <v>783</v>
      </c>
      <c r="B785" s="325"/>
      <c r="C785" s="325"/>
      <c r="D785" s="325"/>
      <c r="E785" s="72" t="str">
        <f t="shared" si="217"/>
        <v/>
      </c>
      <c r="F785" s="71" t="e">
        <f t="shared" si="216"/>
        <v>#N/A</v>
      </c>
      <c r="G785" s="325"/>
      <c r="H785" s="325"/>
      <c r="I785" s="325"/>
      <c r="J785" s="325"/>
      <c r="K785" s="326"/>
      <c r="L785" s="1"/>
      <c r="M785" s="1"/>
      <c r="N785" s="120"/>
      <c r="O785" s="120"/>
      <c r="P785" s="120"/>
      <c r="Q785" s="308"/>
      <c r="R785" s="120"/>
      <c r="S785" s="120"/>
      <c r="T785" s="120"/>
      <c r="U785" s="120"/>
      <c r="V785" s="120"/>
      <c r="W785" s="120"/>
      <c r="X785" s="120"/>
      <c r="Y785" s="359"/>
      <c r="Z785" s="2">
        <f>MAX(Planif[[#This Row],[Janv planifié]:[Decembre planifié]])</f>
        <v>0</v>
      </c>
      <c r="AA785" s="364"/>
      <c r="AB785" s="189" t="e">
        <f t="shared" si="218"/>
        <v>#N/A</v>
      </c>
      <c r="AC785" s="1" t="str">
        <f t="shared" si="213"/>
        <v/>
      </c>
      <c r="AD785" s="45" t="e">
        <f t="shared" si="214"/>
        <v>#N/A</v>
      </c>
      <c r="AE785" s="1" t="e">
        <f t="shared" si="215"/>
        <v>#N/A</v>
      </c>
      <c r="AF785" s="1"/>
      <c r="AG785" s="8">
        <f t="shared" si="219"/>
        <v>0</v>
      </c>
      <c r="AH785" s="8">
        <f t="shared" si="220"/>
        <v>0</v>
      </c>
      <c r="AI785" s="358">
        <f t="shared" si="221"/>
        <v>4200</v>
      </c>
    </row>
    <row r="786" spans="1:35" x14ac:dyDescent="0.35">
      <c r="A786" s="356">
        <f t="shared" si="222"/>
        <v>784</v>
      </c>
      <c r="B786" s="325"/>
      <c r="C786" s="325"/>
      <c r="D786" s="325"/>
      <c r="E786" s="72" t="str">
        <f t="shared" si="217"/>
        <v/>
      </c>
      <c r="F786" s="71" t="e">
        <f t="shared" si="216"/>
        <v>#N/A</v>
      </c>
      <c r="G786" s="325"/>
      <c r="H786" s="325"/>
      <c r="I786" s="325"/>
      <c r="J786" s="325"/>
      <c r="K786" s="326"/>
      <c r="L786" s="1"/>
      <c r="M786" s="1"/>
      <c r="N786" s="120"/>
      <c r="O786" s="120"/>
      <c r="P786" s="120"/>
      <c r="Q786" s="308"/>
      <c r="R786" s="120"/>
      <c r="S786" s="120"/>
      <c r="T786" s="120"/>
      <c r="U786" s="120"/>
      <c r="V786" s="120"/>
      <c r="W786" s="120"/>
      <c r="X786" s="120"/>
      <c r="Y786" s="359"/>
      <c r="Z786" s="2">
        <f>MAX(Planif[[#This Row],[Janv planifié]:[Decembre planifié]])</f>
        <v>0</v>
      </c>
      <c r="AA786" s="364"/>
      <c r="AB786" s="189" t="e">
        <f t="shared" si="218"/>
        <v>#N/A</v>
      </c>
      <c r="AC786" s="1" t="str">
        <f t="shared" si="213"/>
        <v/>
      </c>
      <c r="AD786" s="45" t="e">
        <f t="shared" si="214"/>
        <v>#N/A</v>
      </c>
      <c r="AE786" s="1" t="e">
        <f t="shared" si="215"/>
        <v>#N/A</v>
      </c>
      <c r="AF786" s="1"/>
      <c r="AG786" s="8">
        <f t="shared" si="219"/>
        <v>0</v>
      </c>
      <c r="AH786" s="8">
        <f t="shared" si="220"/>
        <v>0</v>
      </c>
      <c r="AI786" s="358">
        <f t="shared" si="221"/>
        <v>4200</v>
      </c>
    </row>
    <row r="787" spans="1:35" x14ac:dyDescent="0.35">
      <c r="A787" s="356">
        <f t="shared" si="222"/>
        <v>785</v>
      </c>
      <c r="B787" s="325"/>
      <c r="C787" s="325"/>
      <c r="D787" s="325"/>
      <c r="E787" s="72" t="str">
        <f t="shared" si="217"/>
        <v/>
      </c>
      <c r="F787" s="71" t="e">
        <f t="shared" si="216"/>
        <v>#N/A</v>
      </c>
      <c r="G787" s="325"/>
      <c r="H787" s="325"/>
      <c r="I787" s="325"/>
      <c r="J787" s="325"/>
      <c r="K787" s="326"/>
      <c r="L787" s="1"/>
      <c r="M787" s="1"/>
      <c r="N787" s="120"/>
      <c r="O787" s="120"/>
      <c r="P787" s="120"/>
      <c r="Q787" s="308"/>
      <c r="R787" s="120"/>
      <c r="S787" s="120"/>
      <c r="T787" s="120"/>
      <c r="U787" s="120"/>
      <c r="V787" s="120"/>
      <c r="W787" s="120"/>
      <c r="X787" s="120"/>
      <c r="Y787" s="359"/>
      <c r="Z787" s="2">
        <f>MAX(Planif[[#This Row],[Janv planifié]:[Decembre planifié]])</f>
        <v>0</v>
      </c>
      <c r="AA787" s="364"/>
      <c r="AB787" s="189" t="e">
        <f t="shared" si="218"/>
        <v>#N/A</v>
      </c>
      <c r="AC787" s="1" t="str">
        <f t="shared" si="213"/>
        <v/>
      </c>
      <c r="AD787" s="45" t="e">
        <f t="shared" si="214"/>
        <v>#N/A</v>
      </c>
      <c r="AE787" s="1" t="e">
        <f t="shared" si="215"/>
        <v>#N/A</v>
      </c>
      <c r="AF787" s="1"/>
      <c r="AG787" s="8">
        <f t="shared" si="219"/>
        <v>0</v>
      </c>
      <c r="AH787" s="8">
        <f t="shared" si="220"/>
        <v>0</v>
      </c>
      <c r="AI787" s="358">
        <f t="shared" si="221"/>
        <v>4200</v>
      </c>
    </row>
    <row r="788" spans="1:35" x14ac:dyDescent="0.35">
      <c r="A788" s="356">
        <f t="shared" si="222"/>
        <v>786</v>
      </c>
      <c r="B788" s="325"/>
      <c r="C788" s="325"/>
      <c r="D788" s="325"/>
      <c r="E788" s="72" t="str">
        <f t="shared" si="217"/>
        <v/>
      </c>
      <c r="F788" s="71" t="e">
        <f t="shared" si="216"/>
        <v>#N/A</v>
      </c>
      <c r="G788" s="325"/>
      <c r="H788" s="325"/>
      <c r="I788" s="325"/>
      <c r="J788" s="325"/>
      <c r="K788" s="326"/>
      <c r="L788" s="1"/>
      <c r="M788" s="1"/>
      <c r="N788" s="120"/>
      <c r="O788" s="120"/>
      <c r="P788" s="120"/>
      <c r="Q788" s="308"/>
      <c r="R788" s="120"/>
      <c r="S788" s="120"/>
      <c r="T788" s="120"/>
      <c r="U788" s="120"/>
      <c r="V788" s="120"/>
      <c r="W788" s="120"/>
      <c r="X788" s="120"/>
      <c r="Y788" s="359"/>
      <c r="Z788" s="2">
        <f>MAX(Planif[[#This Row],[Janv planifié]:[Decembre planifié]])</f>
        <v>0</v>
      </c>
      <c r="AA788" s="364"/>
      <c r="AB788" s="189" t="e">
        <f t="shared" si="218"/>
        <v>#N/A</v>
      </c>
      <c r="AC788" s="1" t="str">
        <f t="shared" si="213"/>
        <v/>
      </c>
      <c r="AD788" s="45" t="e">
        <f t="shared" si="214"/>
        <v>#N/A</v>
      </c>
      <c r="AE788" s="1" t="e">
        <f t="shared" si="215"/>
        <v>#N/A</v>
      </c>
      <c r="AF788" s="1"/>
      <c r="AG788" s="8">
        <f t="shared" si="219"/>
        <v>0</v>
      </c>
      <c r="AH788" s="8">
        <f t="shared" si="220"/>
        <v>0</v>
      </c>
      <c r="AI788" s="358">
        <f t="shared" si="221"/>
        <v>4200</v>
      </c>
    </row>
    <row r="789" spans="1:35" x14ac:dyDescent="0.35">
      <c r="A789" s="356">
        <f t="shared" si="222"/>
        <v>787</v>
      </c>
      <c r="B789" s="325"/>
      <c r="C789" s="325"/>
      <c r="D789" s="325"/>
      <c r="E789" s="72" t="str">
        <f t="shared" si="217"/>
        <v/>
      </c>
      <c r="F789" s="71" t="e">
        <f t="shared" si="216"/>
        <v>#N/A</v>
      </c>
      <c r="G789" s="325"/>
      <c r="H789" s="325"/>
      <c r="I789" s="325"/>
      <c r="J789" s="325"/>
      <c r="K789" s="326"/>
      <c r="L789" s="1"/>
      <c r="M789" s="1"/>
      <c r="N789" s="120"/>
      <c r="O789" s="120"/>
      <c r="P789" s="120"/>
      <c r="Q789" s="308"/>
      <c r="R789" s="120"/>
      <c r="S789" s="120"/>
      <c r="T789" s="120"/>
      <c r="U789" s="120"/>
      <c r="V789" s="120"/>
      <c r="W789" s="120"/>
      <c r="X789" s="120"/>
      <c r="Y789" s="359"/>
      <c r="Z789" s="2">
        <f>MAX(Planif[[#This Row],[Janv planifié]:[Decembre planifié]])</f>
        <v>0</v>
      </c>
      <c r="AA789" s="364"/>
      <c r="AB789" s="189" t="e">
        <f t="shared" si="218"/>
        <v>#N/A</v>
      </c>
      <c r="AC789" s="1" t="str">
        <f t="shared" si="213"/>
        <v/>
      </c>
      <c r="AD789" s="45" t="e">
        <f t="shared" si="214"/>
        <v>#N/A</v>
      </c>
      <c r="AE789" s="1" t="e">
        <f t="shared" si="215"/>
        <v>#N/A</v>
      </c>
      <c r="AF789" s="1"/>
      <c r="AG789" s="8">
        <f t="shared" si="219"/>
        <v>0</v>
      </c>
      <c r="AH789" s="8">
        <f t="shared" si="220"/>
        <v>0</v>
      </c>
      <c r="AI789" s="358">
        <f t="shared" si="221"/>
        <v>4200</v>
      </c>
    </row>
    <row r="790" spans="1:35" x14ac:dyDescent="0.35">
      <c r="A790" s="356">
        <f t="shared" si="222"/>
        <v>788</v>
      </c>
      <c r="B790" s="325"/>
      <c r="C790" s="325"/>
      <c r="D790" s="325"/>
      <c r="E790" s="72" t="str">
        <f t="shared" si="217"/>
        <v/>
      </c>
      <c r="F790" s="71" t="e">
        <f t="shared" si="216"/>
        <v>#N/A</v>
      </c>
      <c r="G790" s="325"/>
      <c r="H790" s="325"/>
      <c r="I790" s="325"/>
      <c r="J790" s="325"/>
      <c r="K790" s="326"/>
      <c r="L790" s="1"/>
      <c r="M790" s="1"/>
      <c r="N790" s="120"/>
      <c r="O790" s="120"/>
      <c r="P790" s="120"/>
      <c r="Q790" s="308"/>
      <c r="R790" s="120"/>
      <c r="S790" s="120"/>
      <c r="T790" s="120"/>
      <c r="U790" s="120"/>
      <c r="V790" s="120"/>
      <c r="W790" s="120"/>
      <c r="X790" s="120"/>
      <c r="Y790" s="359"/>
      <c r="Z790" s="2">
        <f>MAX(Planif[[#This Row],[Janv planifié]:[Decembre planifié]])</f>
        <v>0</v>
      </c>
      <c r="AA790" s="364"/>
      <c r="AB790" s="189" t="e">
        <f t="shared" si="218"/>
        <v>#N/A</v>
      </c>
      <c r="AC790" s="1" t="str">
        <f t="shared" si="213"/>
        <v/>
      </c>
      <c r="AD790" s="45" t="e">
        <f t="shared" si="214"/>
        <v>#N/A</v>
      </c>
      <c r="AE790" s="1" t="e">
        <f t="shared" si="215"/>
        <v>#N/A</v>
      </c>
      <c r="AF790" s="1"/>
      <c r="AG790" s="8">
        <f t="shared" si="219"/>
        <v>0</v>
      </c>
      <c r="AH790" s="8">
        <f t="shared" si="220"/>
        <v>0</v>
      </c>
      <c r="AI790" s="358">
        <f t="shared" si="221"/>
        <v>4200</v>
      </c>
    </row>
    <row r="791" spans="1:35" x14ac:dyDescent="0.35">
      <c r="A791" s="356">
        <f t="shared" si="222"/>
        <v>789</v>
      </c>
      <c r="B791" s="325"/>
      <c r="C791" s="325"/>
      <c r="D791" s="325"/>
      <c r="E791" s="72" t="str">
        <f t="shared" si="217"/>
        <v/>
      </c>
      <c r="F791" s="71" t="e">
        <f t="shared" si="216"/>
        <v>#N/A</v>
      </c>
      <c r="G791" s="325"/>
      <c r="H791" s="325"/>
      <c r="I791" s="325"/>
      <c r="J791" s="325"/>
      <c r="K791" s="326"/>
      <c r="L791" s="1"/>
      <c r="M791" s="1"/>
      <c r="N791" s="120"/>
      <c r="O791" s="120"/>
      <c r="P791" s="120"/>
      <c r="Q791" s="308"/>
      <c r="R791" s="120"/>
      <c r="S791" s="120"/>
      <c r="T791" s="120"/>
      <c r="U791" s="120"/>
      <c r="V791" s="120"/>
      <c r="W791" s="120"/>
      <c r="X791" s="120"/>
      <c r="Y791" s="359"/>
      <c r="Z791" s="2">
        <f>MAX(Planif[[#This Row],[Janv planifié]:[Decembre planifié]])</f>
        <v>0</v>
      </c>
      <c r="AA791" s="364"/>
      <c r="AB791" s="189" t="e">
        <f t="shared" si="218"/>
        <v>#N/A</v>
      </c>
      <c r="AC791" s="1" t="str">
        <f t="shared" si="213"/>
        <v/>
      </c>
      <c r="AD791" s="45" t="e">
        <f t="shared" si="214"/>
        <v>#N/A</v>
      </c>
      <c r="AE791" s="1" t="e">
        <f t="shared" si="215"/>
        <v>#N/A</v>
      </c>
      <c r="AF791" s="1"/>
      <c r="AG791" s="8">
        <f t="shared" si="219"/>
        <v>0</v>
      </c>
      <c r="AH791" s="8">
        <f t="shared" si="220"/>
        <v>0</v>
      </c>
      <c r="AI791" s="358">
        <f t="shared" si="221"/>
        <v>4200</v>
      </c>
    </row>
    <row r="792" spans="1:35" x14ac:dyDescent="0.35">
      <c r="A792" s="356">
        <f t="shared" si="222"/>
        <v>790</v>
      </c>
      <c r="B792" s="325"/>
      <c r="C792" s="325"/>
      <c r="D792" s="325"/>
      <c r="E792" s="72" t="str">
        <f t="shared" si="217"/>
        <v/>
      </c>
      <c r="F792" s="71" t="e">
        <f t="shared" si="216"/>
        <v>#N/A</v>
      </c>
      <c r="G792" s="325"/>
      <c r="H792" s="325"/>
      <c r="I792" s="325"/>
      <c r="J792" s="325"/>
      <c r="K792" s="326"/>
      <c r="L792" s="1"/>
      <c r="M792" s="1"/>
      <c r="N792" s="120"/>
      <c r="O792" s="120"/>
      <c r="P792" s="120"/>
      <c r="Q792" s="308"/>
      <c r="R792" s="120"/>
      <c r="S792" s="120"/>
      <c r="T792" s="120"/>
      <c r="U792" s="120"/>
      <c r="V792" s="120"/>
      <c r="W792" s="120"/>
      <c r="X792" s="120"/>
      <c r="Y792" s="359"/>
      <c r="Z792" s="2">
        <f>MAX(Planif[[#This Row],[Janv planifié]:[Decembre planifié]])</f>
        <v>0</v>
      </c>
      <c r="AA792" s="364"/>
      <c r="AB792" s="189" t="e">
        <f t="shared" si="218"/>
        <v>#N/A</v>
      </c>
      <c r="AC792" s="1" t="str">
        <f t="shared" si="213"/>
        <v/>
      </c>
      <c r="AD792" s="45" t="e">
        <f t="shared" si="214"/>
        <v>#N/A</v>
      </c>
      <c r="AE792" s="1" t="e">
        <f t="shared" si="215"/>
        <v>#N/A</v>
      </c>
      <c r="AF792" s="1"/>
      <c r="AG792" s="8">
        <f t="shared" si="219"/>
        <v>0</v>
      </c>
      <c r="AH792" s="8">
        <f t="shared" si="220"/>
        <v>0</v>
      </c>
      <c r="AI792" s="358">
        <f t="shared" si="221"/>
        <v>4200</v>
      </c>
    </row>
    <row r="793" spans="1:35" x14ac:dyDescent="0.35">
      <c r="A793" s="356">
        <f t="shared" si="222"/>
        <v>791</v>
      </c>
      <c r="B793" s="325"/>
      <c r="C793" s="325"/>
      <c r="D793" s="325"/>
      <c r="E793" s="72" t="str">
        <f t="shared" si="217"/>
        <v/>
      </c>
      <c r="F793" s="71" t="e">
        <f t="shared" si="216"/>
        <v>#N/A</v>
      </c>
      <c r="G793" s="325"/>
      <c r="H793" s="325"/>
      <c r="I793" s="325"/>
      <c r="J793" s="325"/>
      <c r="K793" s="326"/>
      <c r="L793" s="1"/>
      <c r="M793" s="1"/>
      <c r="N793" s="120"/>
      <c r="O793" s="120"/>
      <c r="P793" s="120"/>
      <c r="Q793" s="308"/>
      <c r="R793" s="120"/>
      <c r="S793" s="120"/>
      <c r="T793" s="120"/>
      <c r="U793" s="120"/>
      <c r="V793" s="120"/>
      <c r="W793" s="120"/>
      <c r="X793" s="120"/>
      <c r="Y793" s="359"/>
      <c r="Z793" s="2">
        <f>MAX(Planif[[#This Row],[Janv planifié]:[Decembre planifié]])</f>
        <v>0</v>
      </c>
      <c r="AA793" s="364"/>
      <c r="AB793" s="189" t="e">
        <f t="shared" si="218"/>
        <v>#N/A</v>
      </c>
      <c r="AC793" s="1" t="str">
        <f t="shared" si="213"/>
        <v/>
      </c>
      <c r="AD793" s="45" t="e">
        <f t="shared" si="214"/>
        <v>#N/A</v>
      </c>
      <c r="AE793" s="1" t="e">
        <f t="shared" si="215"/>
        <v>#N/A</v>
      </c>
      <c r="AF793" s="1"/>
      <c r="AG793" s="8">
        <f t="shared" si="219"/>
        <v>0</v>
      </c>
      <c r="AH793" s="8">
        <f t="shared" si="220"/>
        <v>0</v>
      </c>
      <c r="AI793" s="358">
        <f t="shared" si="221"/>
        <v>4200</v>
      </c>
    </row>
    <row r="794" spans="1:35" x14ac:dyDescent="0.35">
      <c r="A794" s="356">
        <f t="shared" si="222"/>
        <v>792</v>
      </c>
      <c r="B794" s="325"/>
      <c r="C794" s="325"/>
      <c r="D794" s="325"/>
      <c r="E794" s="72" t="str">
        <f t="shared" si="217"/>
        <v/>
      </c>
      <c r="F794" s="71" t="e">
        <f t="shared" si="216"/>
        <v>#N/A</v>
      </c>
      <c r="G794" s="325"/>
      <c r="H794" s="325"/>
      <c r="I794" s="325"/>
      <c r="J794" s="325"/>
      <c r="K794" s="326"/>
      <c r="L794" s="1"/>
      <c r="M794" s="1"/>
      <c r="N794" s="120"/>
      <c r="O794" s="120"/>
      <c r="P794" s="120"/>
      <c r="Q794" s="308"/>
      <c r="R794" s="120"/>
      <c r="S794" s="120"/>
      <c r="T794" s="120"/>
      <c r="U794" s="120"/>
      <c r="V794" s="120"/>
      <c r="W794" s="120"/>
      <c r="X794" s="120"/>
      <c r="Y794" s="359"/>
      <c r="Z794" s="2">
        <f>MAX(Planif[[#This Row],[Janv planifié]:[Decembre planifié]])</f>
        <v>0</v>
      </c>
      <c r="AA794" s="364"/>
      <c r="AB794" s="189" t="e">
        <f t="shared" si="218"/>
        <v>#N/A</v>
      </c>
      <c r="AC794" s="1" t="str">
        <f t="shared" si="213"/>
        <v/>
      </c>
      <c r="AD794" s="45" t="e">
        <f t="shared" si="214"/>
        <v>#N/A</v>
      </c>
      <c r="AE794" s="1" t="e">
        <f t="shared" si="215"/>
        <v>#N/A</v>
      </c>
      <c r="AF794" s="1"/>
      <c r="AG794" s="8">
        <f t="shared" si="219"/>
        <v>0</v>
      </c>
      <c r="AH794" s="8">
        <f t="shared" si="220"/>
        <v>0</v>
      </c>
      <c r="AI794" s="358">
        <f t="shared" si="221"/>
        <v>4200</v>
      </c>
    </row>
    <row r="795" spans="1:35" x14ac:dyDescent="0.35">
      <c r="A795" s="356">
        <f t="shared" si="222"/>
        <v>793</v>
      </c>
      <c r="B795" s="325"/>
      <c r="C795" s="325"/>
      <c r="D795" s="325"/>
      <c r="E795" s="72" t="str">
        <f t="shared" si="217"/>
        <v/>
      </c>
      <c r="F795" s="71" t="e">
        <f t="shared" si="216"/>
        <v>#N/A</v>
      </c>
      <c r="G795" s="325"/>
      <c r="H795" s="325"/>
      <c r="I795" s="325"/>
      <c r="J795" s="325"/>
      <c r="K795" s="326"/>
      <c r="L795" s="1"/>
      <c r="M795" s="1"/>
      <c r="N795" s="120"/>
      <c r="O795" s="120"/>
      <c r="P795" s="120"/>
      <c r="Q795" s="308"/>
      <c r="R795" s="120"/>
      <c r="S795" s="120"/>
      <c r="T795" s="120"/>
      <c r="U795" s="120"/>
      <c r="V795" s="120"/>
      <c r="W795" s="120"/>
      <c r="X795" s="120"/>
      <c r="Y795" s="359"/>
      <c r="Z795" s="2">
        <f>MAX(Planif[[#This Row],[Janv planifié]:[Decembre planifié]])</f>
        <v>0</v>
      </c>
      <c r="AA795" s="364"/>
      <c r="AB795" s="189" t="e">
        <f t="shared" si="218"/>
        <v>#N/A</v>
      </c>
      <c r="AC795" s="1" t="str">
        <f t="shared" si="213"/>
        <v/>
      </c>
      <c r="AD795" s="45" t="e">
        <f t="shared" si="214"/>
        <v>#N/A</v>
      </c>
      <c r="AE795" s="1" t="e">
        <f t="shared" si="215"/>
        <v>#N/A</v>
      </c>
      <c r="AF795" s="1"/>
      <c r="AG795" s="8">
        <f t="shared" si="219"/>
        <v>0</v>
      </c>
      <c r="AH795" s="8">
        <f t="shared" si="220"/>
        <v>0</v>
      </c>
      <c r="AI795" s="358">
        <f t="shared" si="221"/>
        <v>4200</v>
      </c>
    </row>
    <row r="796" spans="1:35" x14ac:dyDescent="0.35">
      <c r="A796" s="356">
        <f t="shared" si="222"/>
        <v>794</v>
      </c>
      <c r="B796" s="325"/>
      <c r="C796" s="325"/>
      <c r="D796" s="325"/>
      <c r="E796" s="72" t="str">
        <f t="shared" si="217"/>
        <v/>
      </c>
      <c r="F796" s="71" t="e">
        <f t="shared" si="216"/>
        <v>#N/A</v>
      </c>
      <c r="G796" s="325"/>
      <c r="H796" s="325"/>
      <c r="I796" s="325"/>
      <c r="J796" s="325"/>
      <c r="K796" s="326"/>
      <c r="L796" s="1"/>
      <c r="M796" s="1"/>
      <c r="N796" s="120"/>
      <c r="O796" s="120"/>
      <c r="P796" s="120"/>
      <c r="Q796" s="308"/>
      <c r="R796" s="120"/>
      <c r="S796" s="120"/>
      <c r="T796" s="120"/>
      <c r="U796" s="120"/>
      <c r="V796" s="120"/>
      <c r="W796" s="120"/>
      <c r="X796" s="120"/>
      <c r="Y796" s="359"/>
      <c r="Z796" s="2">
        <f>MAX(Planif[[#This Row],[Janv planifié]:[Decembre planifié]])</f>
        <v>0</v>
      </c>
      <c r="AA796" s="364"/>
      <c r="AB796" s="189" t="e">
        <f t="shared" si="218"/>
        <v>#N/A</v>
      </c>
      <c r="AC796" s="1" t="str">
        <f t="shared" si="213"/>
        <v/>
      </c>
      <c r="AD796" s="45" t="e">
        <f t="shared" si="214"/>
        <v>#N/A</v>
      </c>
      <c r="AE796" s="1" t="e">
        <f t="shared" si="215"/>
        <v>#N/A</v>
      </c>
      <c r="AF796" s="1"/>
      <c r="AG796" s="8">
        <f t="shared" si="219"/>
        <v>0</v>
      </c>
      <c r="AH796" s="8">
        <f t="shared" si="220"/>
        <v>0</v>
      </c>
      <c r="AI796" s="358">
        <f t="shared" si="221"/>
        <v>4200</v>
      </c>
    </row>
    <row r="797" spans="1:35" x14ac:dyDescent="0.35">
      <c r="A797" s="356">
        <f t="shared" si="222"/>
        <v>795</v>
      </c>
      <c r="B797" s="325"/>
      <c r="C797" s="325"/>
      <c r="D797" s="325"/>
      <c r="E797" s="72" t="str">
        <f t="shared" si="217"/>
        <v/>
      </c>
      <c r="F797" s="71" t="e">
        <f t="shared" si="216"/>
        <v>#N/A</v>
      </c>
      <c r="G797" s="325"/>
      <c r="H797" s="325"/>
      <c r="I797" s="325"/>
      <c r="J797" s="325"/>
      <c r="K797" s="326"/>
      <c r="L797" s="1"/>
      <c r="M797" s="1"/>
      <c r="N797" s="120"/>
      <c r="O797" s="120"/>
      <c r="P797" s="120"/>
      <c r="Q797" s="308"/>
      <c r="R797" s="120"/>
      <c r="S797" s="120"/>
      <c r="T797" s="120"/>
      <c r="U797" s="120"/>
      <c r="V797" s="120"/>
      <c r="W797" s="120"/>
      <c r="X797" s="120"/>
      <c r="Y797" s="359"/>
      <c r="Z797" s="2">
        <f>MAX(Planif[[#This Row],[Janv planifié]:[Decembre planifié]])</f>
        <v>0</v>
      </c>
      <c r="AA797" s="364"/>
      <c r="AB797" s="189" t="e">
        <f t="shared" si="218"/>
        <v>#N/A</v>
      </c>
      <c r="AC797" s="1" t="str">
        <f t="shared" si="213"/>
        <v/>
      </c>
      <c r="AD797" s="45" t="e">
        <f t="shared" si="214"/>
        <v>#N/A</v>
      </c>
      <c r="AE797" s="1" t="e">
        <f t="shared" si="215"/>
        <v>#N/A</v>
      </c>
      <c r="AF797" s="1"/>
      <c r="AG797" s="8">
        <f t="shared" si="219"/>
        <v>0</v>
      </c>
      <c r="AH797" s="8">
        <f t="shared" si="220"/>
        <v>0</v>
      </c>
      <c r="AI797" s="358">
        <f t="shared" si="221"/>
        <v>4200</v>
      </c>
    </row>
    <row r="798" spans="1:35" x14ac:dyDescent="0.35">
      <c r="A798" s="356">
        <f t="shared" si="222"/>
        <v>796</v>
      </c>
      <c r="B798" s="325"/>
      <c r="C798" s="325"/>
      <c r="D798" s="325"/>
      <c r="E798" s="72" t="str">
        <f t="shared" si="217"/>
        <v/>
      </c>
      <c r="F798" s="71" t="e">
        <f t="shared" si="216"/>
        <v>#N/A</v>
      </c>
      <c r="G798" s="325"/>
      <c r="H798" s="325"/>
      <c r="I798" s="325"/>
      <c r="J798" s="325"/>
      <c r="K798" s="326"/>
      <c r="L798" s="1"/>
      <c r="M798" s="1"/>
      <c r="N798" s="120"/>
      <c r="O798" s="120"/>
      <c r="P798" s="120"/>
      <c r="Q798" s="308"/>
      <c r="R798" s="120"/>
      <c r="S798" s="120"/>
      <c r="T798" s="120"/>
      <c r="U798" s="120"/>
      <c r="V798" s="120"/>
      <c r="W798" s="120"/>
      <c r="X798" s="120"/>
      <c r="Y798" s="359"/>
      <c r="Z798" s="2">
        <f>MAX(Planif[[#This Row],[Janv planifié]:[Decembre planifié]])</f>
        <v>0</v>
      </c>
      <c r="AA798" s="364"/>
      <c r="AB798" s="189" t="e">
        <f t="shared" si="218"/>
        <v>#N/A</v>
      </c>
      <c r="AC798" s="1" t="str">
        <f t="shared" si="213"/>
        <v/>
      </c>
      <c r="AD798" s="45" t="e">
        <f t="shared" si="214"/>
        <v>#N/A</v>
      </c>
      <c r="AE798" s="1" t="e">
        <f t="shared" si="215"/>
        <v>#N/A</v>
      </c>
      <c r="AF798" s="1"/>
      <c r="AG798" s="8">
        <f t="shared" si="219"/>
        <v>0</v>
      </c>
      <c r="AH798" s="8">
        <f t="shared" si="220"/>
        <v>0</v>
      </c>
      <c r="AI798" s="358">
        <f t="shared" si="221"/>
        <v>4200</v>
      </c>
    </row>
    <row r="799" spans="1:35" x14ac:dyDescent="0.35">
      <c r="A799" s="356">
        <f t="shared" si="222"/>
        <v>797</v>
      </c>
      <c r="B799" s="325"/>
      <c r="C799" s="325"/>
      <c r="D799" s="325"/>
      <c r="E799" s="72" t="str">
        <f t="shared" si="217"/>
        <v/>
      </c>
      <c r="F799" s="71" t="e">
        <f t="shared" si="216"/>
        <v>#N/A</v>
      </c>
      <c r="G799" s="325"/>
      <c r="H799" s="325"/>
      <c r="I799" s="325"/>
      <c r="J799" s="325"/>
      <c r="K799" s="326"/>
      <c r="L799" s="1"/>
      <c r="M799" s="1"/>
      <c r="N799" s="120"/>
      <c r="O799" s="120"/>
      <c r="P799" s="120"/>
      <c r="Q799" s="308"/>
      <c r="R799" s="120"/>
      <c r="S799" s="120"/>
      <c r="T799" s="120"/>
      <c r="U799" s="120"/>
      <c r="V799" s="120"/>
      <c r="W799" s="120"/>
      <c r="X799" s="120"/>
      <c r="Y799" s="359"/>
      <c r="Z799" s="2">
        <f>MAX(Planif[[#This Row],[Janv planifié]:[Decembre planifié]])</f>
        <v>0</v>
      </c>
      <c r="AA799" s="364"/>
      <c r="AB799" s="189" t="e">
        <f t="shared" si="218"/>
        <v>#N/A</v>
      </c>
      <c r="AC799" s="1" t="str">
        <f t="shared" si="213"/>
        <v/>
      </c>
      <c r="AD799" s="45" t="e">
        <f t="shared" si="214"/>
        <v>#N/A</v>
      </c>
      <c r="AE799" s="1" t="e">
        <f t="shared" si="215"/>
        <v>#N/A</v>
      </c>
      <c r="AF799" s="1"/>
      <c r="AG799" s="8">
        <f t="shared" si="219"/>
        <v>0</v>
      </c>
      <c r="AH799" s="8">
        <f t="shared" si="220"/>
        <v>0</v>
      </c>
      <c r="AI799" s="358">
        <f t="shared" si="221"/>
        <v>4200</v>
      </c>
    </row>
    <row r="800" spans="1:35" x14ac:dyDescent="0.35">
      <c r="A800" s="356">
        <f t="shared" si="222"/>
        <v>798</v>
      </c>
      <c r="B800" s="325"/>
      <c r="C800" s="325"/>
      <c r="D800" s="325"/>
      <c r="E800" s="72" t="str">
        <f t="shared" si="217"/>
        <v/>
      </c>
      <c r="F800" s="71" t="e">
        <f t="shared" si="216"/>
        <v>#N/A</v>
      </c>
      <c r="G800" s="325"/>
      <c r="H800" s="325"/>
      <c r="I800" s="325"/>
      <c r="J800" s="325"/>
      <c r="K800" s="326"/>
      <c r="L800" s="1"/>
      <c r="M800" s="1"/>
      <c r="N800" s="120"/>
      <c r="O800" s="120"/>
      <c r="P800" s="120"/>
      <c r="Q800" s="308"/>
      <c r="R800" s="120"/>
      <c r="S800" s="120"/>
      <c r="T800" s="120"/>
      <c r="U800" s="120"/>
      <c r="V800" s="120"/>
      <c r="W800" s="120"/>
      <c r="X800" s="120"/>
      <c r="Y800" s="359"/>
      <c r="Z800" s="2">
        <f>MAX(Planif[[#This Row],[Janv planifié]:[Decembre planifié]])</f>
        <v>0</v>
      </c>
      <c r="AA800" s="364"/>
      <c r="AB800" s="189" t="e">
        <f t="shared" si="218"/>
        <v>#N/A</v>
      </c>
      <c r="AC800" s="1" t="str">
        <f t="shared" si="213"/>
        <v/>
      </c>
      <c r="AD800" s="45" t="e">
        <f t="shared" si="214"/>
        <v>#N/A</v>
      </c>
      <c r="AE800" s="1" t="e">
        <f t="shared" si="215"/>
        <v>#N/A</v>
      </c>
      <c r="AF800" s="1"/>
      <c r="AG800" s="8">
        <f t="shared" si="219"/>
        <v>0</v>
      </c>
      <c r="AH800" s="8">
        <f t="shared" si="220"/>
        <v>0</v>
      </c>
      <c r="AI800" s="358">
        <f t="shared" si="221"/>
        <v>4200</v>
      </c>
    </row>
    <row r="801" spans="1:35" x14ac:dyDescent="0.35">
      <c r="A801" s="356">
        <f t="shared" si="222"/>
        <v>799</v>
      </c>
      <c r="B801" s="325"/>
      <c r="C801" s="325"/>
      <c r="D801" s="325"/>
      <c r="E801" s="72" t="str">
        <f t="shared" si="217"/>
        <v/>
      </c>
      <c r="F801" s="71" t="e">
        <f t="shared" si="216"/>
        <v>#N/A</v>
      </c>
      <c r="G801" s="325"/>
      <c r="H801" s="325"/>
      <c r="I801" s="325"/>
      <c r="J801" s="325"/>
      <c r="K801" s="326"/>
      <c r="L801" s="1"/>
      <c r="M801" s="1"/>
      <c r="N801" s="120"/>
      <c r="O801" s="120"/>
      <c r="P801" s="120"/>
      <c r="Q801" s="308"/>
      <c r="R801" s="120"/>
      <c r="S801" s="120"/>
      <c r="T801" s="120"/>
      <c r="U801" s="120"/>
      <c r="V801" s="120"/>
      <c r="W801" s="120"/>
      <c r="X801" s="120"/>
      <c r="Y801" s="359"/>
      <c r="Z801" s="2">
        <f>MAX(Planif[[#This Row],[Janv planifié]:[Decembre planifié]])</f>
        <v>0</v>
      </c>
      <c r="AA801" s="364"/>
      <c r="AB801" s="189" t="e">
        <f t="shared" si="218"/>
        <v>#N/A</v>
      </c>
      <c r="AC801" s="1" t="str">
        <f t="shared" si="213"/>
        <v/>
      </c>
      <c r="AD801" s="45" t="e">
        <f t="shared" si="214"/>
        <v>#N/A</v>
      </c>
      <c r="AE801" s="1" t="e">
        <f t="shared" si="215"/>
        <v>#N/A</v>
      </c>
      <c r="AF801" s="1"/>
      <c r="AG801" s="8">
        <f t="shared" si="219"/>
        <v>0</v>
      </c>
      <c r="AH801" s="8">
        <f t="shared" si="220"/>
        <v>0</v>
      </c>
      <c r="AI801" s="358">
        <f t="shared" si="221"/>
        <v>4200</v>
      </c>
    </row>
    <row r="802" spans="1:35" x14ac:dyDescent="0.35">
      <c r="A802" s="356">
        <f t="shared" si="222"/>
        <v>800</v>
      </c>
      <c r="B802" s="325"/>
      <c r="C802" s="325"/>
      <c r="D802" s="325"/>
      <c r="E802" s="72" t="str">
        <f t="shared" si="217"/>
        <v/>
      </c>
      <c r="F802" s="71" t="e">
        <f t="shared" si="216"/>
        <v>#N/A</v>
      </c>
      <c r="G802" s="325"/>
      <c r="H802" s="325"/>
      <c r="I802" s="325"/>
      <c r="J802" s="325"/>
      <c r="K802" s="326"/>
      <c r="L802" s="1"/>
      <c r="M802" s="1"/>
      <c r="N802" s="120"/>
      <c r="O802" s="120"/>
      <c r="P802" s="120"/>
      <c r="Q802" s="308"/>
      <c r="R802" s="120"/>
      <c r="S802" s="120"/>
      <c r="T802" s="120"/>
      <c r="U802" s="120"/>
      <c r="V802" s="120"/>
      <c r="W802" s="120"/>
      <c r="X802" s="120"/>
      <c r="Y802" s="359"/>
      <c r="Z802" s="2">
        <f>MAX(Planif[[#This Row],[Janv planifié]:[Decembre planifié]])</f>
        <v>0</v>
      </c>
      <c r="AA802" s="364"/>
      <c r="AB802" s="189" t="e">
        <f t="shared" si="218"/>
        <v>#N/A</v>
      </c>
      <c r="AC802" s="1" t="str">
        <f t="shared" si="213"/>
        <v/>
      </c>
      <c r="AD802" s="45" t="e">
        <f t="shared" si="214"/>
        <v>#N/A</v>
      </c>
      <c r="AE802" s="1" t="e">
        <f t="shared" si="215"/>
        <v>#N/A</v>
      </c>
      <c r="AF802" s="1"/>
      <c r="AG802" s="8">
        <f t="shared" si="219"/>
        <v>0</v>
      </c>
      <c r="AH802" s="8">
        <f t="shared" si="220"/>
        <v>0</v>
      </c>
      <c r="AI802" s="358">
        <f t="shared" si="221"/>
        <v>4200</v>
      </c>
    </row>
    <row r="803" spans="1:35" x14ac:dyDescent="0.35">
      <c r="A803" s="356">
        <f t="shared" si="222"/>
        <v>801</v>
      </c>
      <c r="B803" s="325"/>
      <c r="C803" s="325"/>
      <c r="D803" s="325"/>
      <c r="E803" s="72" t="str">
        <f t="shared" si="217"/>
        <v/>
      </c>
      <c r="F803" s="71" t="e">
        <f t="shared" si="216"/>
        <v>#N/A</v>
      </c>
      <c r="G803" s="325"/>
      <c r="H803" s="325"/>
      <c r="I803" s="325"/>
      <c r="J803" s="325"/>
      <c r="K803" s="326"/>
      <c r="L803" s="1"/>
      <c r="M803" s="1"/>
      <c r="N803" s="120"/>
      <c r="O803" s="120"/>
      <c r="P803" s="120"/>
      <c r="Q803" s="308"/>
      <c r="R803" s="120"/>
      <c r="S803" s="120"/>
      <c r="T803" s="120"/>
      <c r="U803" s="120"/>
      <c r="V803" s="120"/>
      <c r="W803" s="120"/>
      <c r="X803" s="120"/>
      <c r="Y803" s="359"/>
      <c r="Z803" s="2">
        <f>MAX(Planif[[#This Row],[Janv planifié]:[Decembre planifié]])</f>
        <v>0</v>
      </c>
      <c r="AA803" s="364"/>
      <c r="AB803" s="189" t="e">
        <f t="shared" si="218"/>
        <v>#N/A</v>
      </c>
      <c r="AC803" s="1" t="str">
        <f t="shared" si="213"/>
        <v/>
      </c>
      <c r="AD803" s="45" t="e">
        <f t="shared" si="214"/>
        <v>#N/A</v>
      </c>
      <c r="AE803" s="1" t="e">
        <f t="shared" si="215"/>
        <v>#N/A</v>
      </c>
      <c r="AF803" s="1"/>
      <c r="AG803" s="8">
        <f t="shared" si="219"/>
        <v>0</v>
      </c>
      <c r="AH803" s="8">
        <f t="shared" si="220"/>
        <v>0</v>
      </c>
      <c r="AI803" s="358">
        <f t="shared" si="221"/>
        <v>4200</v>
      </c>
    </row>
    <row r="804" spans="1:35" x14ac:dyDescent="0.35">
      <c r="A804" s="356">
        <f t="shared" si="222"/>
        <v>802</v>
      </c>
      <c r="B804" s="325"/>
      <c r="C804" s="325"/>
      <c r="D804" s="325"/>
      <c r="E804" s="72" t="str">
        <f t="shared" si="217"/>
        <v/>
      </c>
      <c r="F804" s="71" t="e">
        <f t="shared" si="216"/>
        <v>#N/A</v>
      </c>
      <c r="G804" s="325"/>
      <c r="H804" s="325"/>
      <c r="I804" s="325"/>
      <c r="J804" s="325"/>
      <c r="K804" s="326"/>
      <c r="L804" s="1"/>
      <c r="M804" s="1"/>
      <c r="N804" s="120"/>
      <c r="O804" s="120"/>
      <c r="P804" s="120"/>
      <c r="Q804" s="308"/>
      <c r="R804" s="120"/>
      <c r="S804" s="120"/>
      <c r="T804" s="120"/>
      <c r="U804" s="120"/>
      <c r="V804" s="120"/>
      <c r="W804" s="120"/>
      <c r="X804" s="120"/>
      <c r="Y804" s="359"/>
      <c r="Z804" s="2">
        <f>MAX(Planif[[#This Row],[Janv planifié]:[Decembre planifié]])</f>
        <v>0</v>
      </c>
      <c r="AA804" s="364"/>
      <c r="AB804" s="189" t="e">
        <f t="shared" si="218"/>
        <v>#N/A</v>
      </c>
      <c r="AC804" s="1" t="str">
        <f t="shared" si="213"/>
        <v/>
      </c>
      <c r="AD804" s="45" t="e">
        <f t="shared" si="214"/>
        <v>#N/A</v>
      </c>
      <c r="AE804" s="1" t="e">
        <f t="shared" si="215"/>
        <v>#N/A</v>
      </c>
      <c r="AF804" s="1"/>
      <c r="AG804" s="8">
        <f t="shared" si="219"/>
        <v>0</v>
      </c>
      <c r="AH804" s="8">
        <f t="shared" si="220"/>
        <v>0</v>
      </c>
      <c r="AI804" s="358">
        <f t="shared" si="221"/>
        <v>4200</v>
      </c>
    </row>
    <row r="805" spans="1:35" x14ac:dyDescent="0.35">
      <c r="A805" s="356">
        <f t="shared" si="222"/>
        <v>803</v>
      </c>
      <c r="B805" s="325"/>
      <c r="C805" s="325"/>
      <c r="D805" s="325"/>
      <c r="E805" s="72" t="str">
        <f t="shared" si="217"/>
        <v/>
      </c>
      <c r="F805" s="71" t="e">
        <f t="shared" si="216"/>
        <v>#N/A</v>
      </c>
      <c r="G805" s="325"/>
      <c r="H805" s="325"/>
      <c r="I805" s="325"/>
      <c r="J805" s="325"/>
      <c r="K805" s="326"/>
      <c r="L805" s="1"/>
      <c r="M805" s="1"/>
      <c r="N805" s="120"/>
      <c r="O805" s="120"/>
      <c r="P805" s="120"/>
      <c r="Q805" s="308"/>
      <c r="R805" s="120"/>
      <c r="S805" s="120"/>
      <c r="T805" s="120"/>
      <c r="U805" s="120"/>
      <c r="V805" s="120"/>
      <c r="W805" s="120"/>
      <c r="X805" s="120"/>
      <c r="Y805" s="359"/>
      <c r="Z805" s="2">
        <f>MAX(Planif[[#This Row],[Janv planifié]:[Decembre planifié]])</f>
        <v>0</v>
      </c>
      <c r="AA805" s="364"/>
      <c r="AB805" s="189" t="e">
        <f t="shared" si="218"/>
        <v>#N/A</v>
      </c>
      <c r="AC805" s="1" t="str">
        <f t="shared" ref="AC805:AC868" si="223">B805&amp;C805&amp;D805</f>
        <v/>
      </c>
      <c r="AD805" s="45" t="e">
        <f t="shared" ref="AD805:AD868" si="224">VLOOKUP(AC805,admin_3_2,12,FALSE)</f>
        <v>#N/A</v>
      </c>
      <c r="AE805" s="1" t="e">
        <f t="shared" ref="AE805:AE868" si="225">IF(G805="FID",AD805&amp;G805&amp;AF805,IF(G805="PAM",AD805&amp;G805&amp;AF805,IF(G805="CRS",AD805&amp;G805&amp;AF805,AD805&amp;"autreong"&amp;AF805)))</f>
        <v>#N/A</v>
      </c>
      <c r="AF805" s="1"/>
      <c r="AG805" s="8">
        <f t="shared" si="219"/>
        <v>0</v>
      </c>
      <c r="AH805" s="8">
        <f t="shared" si="220"/>
        <v>0</v>
      </c>
      <c r="AI805" s="358">
        <f t="shared" si="221"/>
        <v>4200</v>
      </c>
    </row>
    <row r="806" spans="1:35" x14ac:dyDescent="0.35">
      <c r="A806" s="356">
        <f t="shared" si="222"/>
        <v>804</v>
      </c>
      <c r="B806" s="325"/>
      <c r="C806" s="325"/>
      <c r="D806" s="325"/>
      <c r="E806" s="72" t="str">
        <f t="shared" si="217"/>
        <v/>
      </c>
      <c r="F806" s="71" t="e">
        <f t="shared" si="216"/>
        <v>#N/A</v>
      </c>
      <c r="G806" s="325"/>
      <c r="H806" s="325"/>
      <c r="I806" s="325"/>
      <c r="J806" s="325"/>
      <c r="K806" s="326"/>
      <c r="L806" s="1"/>
      <c r="M806" s="1"/>
      <c r="N806" s="120"/>
      <c r="O806" s="120"/>
      <c r="P806" s="120"/>
      <c r="Q806" s="308"/>
      <c r="R806" s="120"/>
      <c r="S806" s="120"/>
      <c r="T806" s="120"/>
      <c r="U806" s="120"/>
      <c r="V806" s="120"/>
      <c r="W806" s="120"/>
      <c r="X806" s="120"/>
      <c r="Y806" s="359"/>
      <c r="Z806" s="2">
        <f>MAX(Planif[[#This Row],[Janv planifié]:[Decembre planifié]])</f>
        <v>0</v>
      </c>
      <c r="AA806" s="364"/>
      <c r="AB806" s="189" t="e">
        <f t="shared" si="218"/>
        <v>#N/A</v>
      </c>
      <c r="AC806" s="1" t="str">
        <f t="shared" si="223"/>
        <v/>
      </c>
      <c r="AD806" s="45" t="e">
        <f t="shared" si="224"/>
        <v>#N/A</v>
      </c>
      <c r="AE806" s="1" t="e">
        <f t="shared" si="225"/>
        <v>#N/A</v>
      </c>
      <c r="AF806" s="1"/>
      <c r="AG806" s="8">
        <f t="shared" si="219"/>
        <v>0</v>
      </c>
      <c r="AH806" s="8">
        <f t="shared" si="220"/>
        <v>0</v>
      </c>
      <c r="AI806" s="358">
        <f t="shared" si="221"/>
        <v>4200</v>
      </c>
    </row>
    <row r="807" spans="1:35" x14ac:dyDescent="0.35">
      <c r="A807" s="356">
        <f t="shared" si="222"/>
        <v>805</v>
      </c>
      <c r="B807" s="325"/>
      <c r="C807" s="325"/>
      <c r="D807" s="325"/>
      <c r="E807" s="72" t="str">
        <f t="shared" si="217"/>
        <v/>
      </c>
      <c r="F807" s="71" t="e">
        <f t="shared" si="216"/>
        <v>#N/A</v>
      </c>
      <c r="G807" s="325"/>
      <c r="H807" s="325"/>
      <c r="I807" s="325"/>
      <c r="J807" s="325"/>
      <c r="K807" s="326"/>
      <c r="L807" s="1"/>
      <c r="M807" s="1"/>
      <c r="N807" s="120"/>
      <c r="O807" s="120"/>
      <c r="P807" s="120"/>
      <c r="Q807" s="308"/>
      <c r="R807" s="120"/>
      <c r="S807" s="120"/>
      <c r="T807" s="120"/>
      <c r="U807" s="120"/>
      <c r="V807" s="120"/>
      <c r="W807" s="120"/>
      <c r="X807" s="120"/>
      <c r="Y807" s="359"/>
      <c r="Z807" s="2">
        <f>MAX(Planif[[#This Row],[Janv planifié]:[Decembre planifié]])</f>
        <v>0</v>
      </c>
      <c r="AA807" s="364"/>
      <c r="AB807" s="189" t="e">
        <f t="shared" si="218"/>
        <v>#N/A</v>
      </c>
      <c r="AC807" s="1" t="str">
        <f t="shared" si="223"/>
        <v/>
      </c>
      <c r="AD807" s="45" t="e">
        <f t="shared" si="224"/>
        <v>#N/A</v>
      </c>
      <c r="AE807" s="1" t="e">
        <f t="shared" si="225"/>
        <v>#N/A</v>
      </c>
      <c r="AF807" s="1"/>
      <c r="AG807" s="8">
        <f t="shared" si="219"/>
        <v>0</v>
      </c>
      <c r="AH807" s="8">
        <f t="shared" si="220"/>
        <v>0</v>
      </c>
      <c r="AI807" s="358">
        <f t="shared" si="221"/>
        <v>4200</v>
      </c>
    </row>
    <row r="808" spans="1:35" x14ac:dyDescent="0.35">
      <c r="A808" s="356">
        <f t="shared" si="222"/>
        <v>806</v>
      </c>
      <c r="B808" s="325"/>
      <c r="C808" s="325"/>
      <c r="D808" s="325"/>
      <c r="E808" s="72" t="str">
        <f t="shared" si="217"/>
        <v/>
      </c>
      <c r="F808" s="71" t="e">
        <f t="shared" si="216"/>
        <v>#N/A</v>
      </c>
      <c r="G808" s="325"/>
      <c r="H808" s="325"/>
      <c r="I808" s="325"/>
      <c r="J808" s="325"/>
      <c r="K808" s="326"/>
      <c r="L808" s="1"/>
      <c r="M808" s="1"/>
      <c r="N808" s="120"/>
      <c r="O808" s="120"/>
      <c r="P808" s="120"/>
      <c r="Q808" s="308"/>
      <c r="R808" s="120"/>
      <c r="S808" s="120"/>
      <c r="T808" s="120"/>
      <c r="U808" s="120"/>
      <c r="V808" s="120"/>
      <c r="W808" s="120"/>
      <c r="X808" s="120"/>
      <c r="Y808" s="359"/>
      <c r="Z808" s="2">
        <f>MAX(Planif[[#This Row],[Janv planifié]:[Decembre planifié]])</f>
        <v>0</v>
      </c>
      <c r="AA808" s="364"/>
      <c r="AB808" s="189" t="e">
        <f t="shared" si="218"/>
        <v>#N/A</v>
      </c>
      <c r="AC808" s="1" t="str">
        <f t="shared" si="223"/>
        <v/>
      </c>
      <c r="AD808" s="45" t="e">
        <f t="shared" si="224"/>
        <v>#N/A</v>
      </c>
      <c r="AE808" s="1" t="e">
        <f t="shared" si="225"/>
        <v>#N/A</v>
      </c>
      <c r="AF808" s="1"/>
      <c r="AG808" s="8">
        <f t="shared" si="219"/>
        <v>0</v>
      </c>
      <c r="AH808" s="8">
        <f t="shared" si="220"/>
        <v>0</v>
      </c>
      <c r="AI808" s="358">
        <f t="shared" si="221"/>
        <v>4200</v>
      </c>
    </row>
    <row r="809" spans="1:35" x14ac:dyDescent="0.35">
      <c r="A809" s="356">
        <f t="shared" si="222"/>
        <v>807</v>
      </c>
      <c r="B809" s="325"/>
      <c r="C809" s="325"/>
      <c r="D809" s="325"/>
      <c r="E809" s="72" t="str">
        <f t="shared" si="217"/>
        <v/>
      </c>
      <c r="F809" s="71" t="e">
        <f t="shared" si="216"/>
        <v>#N/A</v>
      </c>
      <c r="G809" s="325"/>
      <c r="H809" s="325"/>
      <c r="I809" s="325"/>
      <c r="J809" s="325"/>
      <c r="K809" s="326"/>
      <c r="L809" s="1"/>
      <c r="M809" s="1"/>
      <c r="N809" s="120"/>
      <c r="O809" s="120"/>
      <c r="P809" s="120"/>
      <c r="Q809" s="308"/>
      <c r="R809" s="120"/>
      <c r="S809" s="120"/>
      <c r="T809" s="120"/>
      <c r="U809" s="120"/>
      <c r="V809" s="120"/>
      <c r="W809" s="120"/>
      <c r="X809" s="120"/>
      <c r="Y809" s="359"/>
      <c r="Z809" s="2">
        <f>MAX(Planif[[#This Row],[Janv planifié]:[Decembre planifié]])</f>
        <v>0</v>
      </c>
      <c r="AA809" s="364"/>
      <c r="AB809" s="189" t="e">
        <f t="shared" si="218"/>
        <v>#N/A</v>
      </c>
      <c r="AC809" s="1" t="str">
        <f t="shared" si="223"/>
        <v/>
      </c>
      <c r="AD809" s="45" t="e">
        <f t="shared" si="224"/>
        <v>#N/A</v>
      </c>
      <c r="AE809" s="1" t="e">
        <f t="shared" si="225"/>
        <v>#N/A</v>
      </c>
      <c r="AF809" s="1"/>
      <c r="AG809" s="8">
        <f t="shared" si="219"/>
        <v>0</v>
      </c>
      <c r="AH809" s="8">
        <f t="shared" si="220"/>
        <v>0</v>
      </c>
      <c r="AI809" s="358">
        <f t="shared" si="221"/>
        <v>4200</v>
      </c>
    </row>
    <row r="810" spans="1:35" x14ac:dyDescent="0.35">
      <c r="A810" s="356">
        <f t="shared" si="222"/>
        <v>808</v>
      </c>
      <c r="B810" s="325"/>
      <c r="C810" s="325"/>
      <c r="D810" s="325"/>
      <c r="E810" s="72" t="str">
        <f t="shared" si="217"/>
        <v/>
      </c>
      <c r="F810" s="71" t="e">
        <f t="shared" si="216"/>
        <v>#N/A</v>
      </c>
      <c r="G810" s="325"/>
      <c r="H810" s="325"/>
      <c r="I810" s="325"/>
      <c r="J810" s="325"/>
      <c r="K810" s="326"/>
      <c r="L810" s="1"/>
      <c r="M810" s="1"/>
      <c r="N810" s="120"/>
      <c r="O810" s="120"/>
      <c r="P810" s="120"/>
      <c r="Q810" s="308"/>
      <c r="R810" s="120"/>
      <c r="S810" s="120"/>
      <c r="T810" s="120"/>
      <c r="U810" s="120"/>
      <c r="V810" s="120"/>
      <c r="W810" s="120"/>
      <c r="X810" s="120"/>
      <c r="Y810" s="359"/>
      <c r="Z810" s="2">
        <f>MAX(Planif[[#This Row],[Janv planifié]:[Decembre planifié]])</f>
        <v>0</v>
      </c>
      <c r="AA810" s="364"/>
      <c r="AB810" s="189" t="e">
        <f t="shared" si="218"/>
        <v>#N/A</v>
      </c>
      <c r="AC810" s="1" t="str">
        <f t="shared" si="223"/>
        <v/>
      </c>
      <c r="AD810" s="45" t="e">
        <f t="shared" si="224"/>
        <v>#N/A</v>
      </c>
      <c r="AE810" s="1" t="e">
        <f t="shared" si="225"/>
        <v>#N/A</v>
      </c>
      <c r="AF810" s="1"/>
      <c r="AG810" s="8">
        <f t="shared" si="219"/>
        <v>0</v>
      </c>
      <c r="AH810" s="8">
        <f t="shared" si="220"/>
        <v>0</v>
      </c>
      <c r="AI810" s="358">
        <f t="shared" si="221"/>
        <v>4200</v>
      </c>
    </row>
    <row r="811" spans="1:35" x14ac:dyDescent="0.35">
      <c r="A811" s="356">
        <f t="shared" si="222"/>
        <v>809</v>
      </c>
      <c r="B811" s="325"/>
      <c r="C811" s="325"/>
      <c r="D811" s="325"/>
      <c r="E811" s="72" t="str">
        <f t="shared" si="217"/>
        <v/>
      </c>
      <c r="F811" s="71" t="e">
        <f t="shared" si="216"/>
        <v>#N/A</v>
      </c>
      <c r="G811" s="325"/>
      <c r="H811" s="325"/>
      <c r="I811" s="325"/>
      <c r="J811" s="325"/>
      <c r="K811" s="326"/>
      <c r="L811" s="1"/>
      <c r="M811" s="1"/>
      <c r="N811" s="120"/>
      <c r="O811" s="120"/>
      <c r="P811" s="120"/>
      <c r="Q811" s="308"/>
      <c r="R811" s="120"/>
      <c r="S811" s="120"/>
      <c r="T811" s="120"/>
      <c r="U811" s="120"/>
      <c r="V811" s="120"/>
      <c r="W811" s="120"/>
      <c r="X811" s="120"/>
      <c r="Y811" s="359"/>
      <c r="Z811" s="2">
        <f>MAX(Planif[[#This Row],[Janv planifié]:[Decembre planifié]])</f>
        <v>0</v>
      </c>
      <c r="AA811" s="364"/>
      <c r="AB811" s="189" t="e">
        <f t="shared" si="218"/>
        <v>#N/A</v>
      </c>
      <c r="AC811" s="1" t="str">
        <f t="shared" si="223"/>
        <v/>
      </c>
      <c r="AD811" s="45" t="e">
        <f t="shared" si="224"/>
        <v>#N/A</v>
      </c>
      <c r="AE811" s="1" t="e">
        <f t="shared" si="225"/>
        <v>#N/A</v>
      </c>
      <c r="AF811" s="1"/>
      <c r="AG811" s="8">
        <f t="shared" si="219"/>
        <v>0</v>
      </c>
      <c r="AH811" s="8">
        <f t="shared" si="220"/>
        <v>0</v>
      </c>
      <c r="AI811" s="358">
        <f t="shared" si="221"/>
        <v>4200</v>
      </c>
    </row>
    <row r="812" spans="1:35" x14ac:dyDescent="0.35">
      <c r="A812" s="356">
        <f t="shared" si="222"/>
        <v>810</v>
      </c>
      <c r="B812" s="325"/>
      <c r="C812" s="325"/>
      <c r="D812" s="325"/>
      <c r="E812" s="72" t="str">
        <f t="shared" si="217"/>
        <v/>
      </c>
      <c r="F812" s="71" t="e">
        <f t="shared" si="216"/>
        <v>#N/A</v>
      </c>
      <c r="G812" s="325"/>
      <c r="H812" s="325"/>
      <c r="I812" s="325"/>
      <c r="J812" s="325"/>
      <c r="K812" s="326"/>
      <c r="L812" s="1"/>
      <c r="M812" s="1"/>
      <c r="N812" s="120"/>
      <c r="O812" s="120"/>
      <c r="P812" s="120"/>
      <c r="Q812" s="308"/>
      <c r="R812" s="120"/>
      <c r="S812" s="120"/>
      <c r="T812" s="120"/>
      <c r="U812" s="120"/>
      <c r="V812" s="120"/>
      <c r="W812" s="120"/>
      <c r="X812" s="120"/>
      <c r="Y812" s="359"/>
      <c r="Z812" s="2">
        <f>MAX(Planif[[#This Row],[Janv planifié]:[Decembre planifié]])</f>
        <v>0</v>
      </c>
      <c r="AA812" s="364"/>
      <c r="AB812" s="189" t="e">
        <f t="shared" si="218"/>
        <v>#N/A</v>
      </c>
      <c r="AC812" s="1" t="str">
        <f t="shared" si="223"/>
        <v/>
      </c>
      <c r="AD812" s="45" t="e">
        <f t="shared" si="224"/>
        <v>#N/A</v>
      </c>
      <c r="AE812" s="1" t="e">
        <f t="shared" si="225"/>
        <v>#N/A</v>
      </c>
      <c r="AF812" s="1"/>
      <c r="AG812" s="8">
        <f t="shared" si="219"/>
        <v>0</v>
      </c>
      <c r="AH812" s="8">
        <f t="shared" si="220"/>
        <v>0</v>
      </c>
      <c r="AI812" s="358">
        <f t="shared" si="221"/>
        <v>4200</v>
      </c>
    </row>
    <row r="813" spans="1:35" x14ac:dyDescent="0.35">
      <c r="A813" s="356">
        <f t="shared" si="222"/>
        <v>811</v>
      </c>
      <c r="B813" s="325"/>
      <c r="C813" s="325"/>
      <c r="D813" s="325"/>
      <c r="E813" s="72" t="str">
        <f t="shared" si="217"/>
        <v/>
      </c>
      <c r="F813" s="71" t="e">
        <f t="shared" si="216"/>
        <v>#N/A</v>
      </c>
      <c r="G813" s="325"/>
      <c r="H813" s="325"/>
      <c r="I813" s="325"/>
      <c r="J813" s="325"/>
      <c r="K813" s="326"/>
      <c r="L813" s="1"/>
      <c r="M813" s="1"/>
      <c r="N813" s="120"/>
      <c r="O813" s="120"/>
      <c r="P813" s="120"/>
      <c r="Q813" s="308"/>
      <c r="R813" s="120"/>
      <c r="S813" s="120"/>
      <c r="T813" s="120"/>
      <c r="U813" s="120"/>
      <c r="V813" s="120"/>
      <c r="W813" s="120"/>
      <c r="X813" s="120"/>
      <c r="Y813" s="359"/>
      <c r="Z813" s="2">
        <f>MAX(Planif[[#This Row],[Janv planifié]:[Decembre planifié]])</f>
        <v>0</v>
      </c>
      <c r="AA813" s="364"/>
      <c r="AB813" s="189" t="e">
        <f t="shared" si="218"/>
        <v>#N/A</v>
      </c>
      <c r="AC813" s="1" t="str">
        <f t="shared" si="223"/>
        <v/>
      </c>
      <c r="AD813" s="45" t="e">
        <f t="shared" si="224"/>
        <v>#N/A</v>
      </c>
      <c r="AE813" s="1" t="e">
        <f t="shared" si="225"/>
        <v>#N/A</v>
      </c>
      <c r="AF813" s="1"/>
      <c r="AG813" s="8">
        <f t="shared" si="219"/>
        <v>0</v>
      </c>
      <c r="AH813" s="8">
        <f t="shared" si="220"/>
        <v>0</v>
      </c>
      <c r="AI813" s="358">
        <f t="shared" si="221"/>
        <v>4200</v>
      </c>
    </row>
    <row r="814" spans="1:35" x14ac:dyDescent="0.35">
      <c r="A814" s="356">
        <f t="shared" si="222"/>
        <v>812</v>
      </c>
      <c r="B814" s="325"/>
      <c r="C814" s="325"/>
      <c r="D814" s="325"/>
      <c r="E814" s="72" t="str">
        <f t="shared" si="217"/>
        <v/>
      </c>
      <c r="F814" s="71" t="e">
        <f t="shared" si="216"/>
        <v>#N/A</v>
      </c>
      <c r="G814" s="325"/>
      <c r="H814" s="325"/>
      <c r="I814" s="325"/>
      <c r="J814" s="325"/>
      <c r="K814" s="326"/>
      <c r="L814" s="1"/>
      <c r="M814" s="1"/>
      <c r="N814" s="120"/>
      <c r="O814" s="120"/>
      <c r="P814" s="120"/>
      <c r="Q814" s="308"/>
      <c r="R814" s="120"/>
      <c r="S814" s="120"/>
      <c r="T814" s="120"/>
      <c r="U814" s="120"/>
      <c r="V814" s="120"/>
      <c r="W814" s="120"/>
      <c r="X814" s="120"/>
      <c r="Y814" s="359"/>
      <c r="Z814" s="2">
        <f>MAX(Planif[[#This Row],[Janv planifié]:[Decembre planifié]])</f>
        <v>0</v>
      </c>
      <c r="AA814" s="364"/>
      <c r="AB814" s="189" t="e">
        <f t="shared" si="218"/>
        <v>#N/A</v>
      </c>
      <c r="AC814" s="1" t="str">
        <f t="shared" si="223"/>
        <v/>
      </c>
      <c r="AD814" s="45" t="e">
        <f t="shared" si="224"/>
        <v>#N/A</v>
      </c>
      <c r="AE814" s="1" t="e">
        <f t="shared" si="225"/>
        <v>#N/A</v>
      </c>
      <c r="AF814" s="1"/>
      <c r="AG814" s="8">
        <f t="shared" si="219"/>
        <v>0</v>
      </c>
      <c r="AH814" s="8">
        <f t="shared" si="220"/>
        <v>0</v>
      </c>
      <c r="AI814" s="358">
        <f t="shared" si="221"/>
        <v>4200</v>
      </c>
    </row>
    <row r="815" spans="1:35" x14ac:dyDescent="0.35">
      <c r="A815" s="356">
        <f t="shared" si="222"/>
        <v>813</v>
      </c>
      <c r="B815" s="325"/>
      <c r="C815" s="325"/>
      <c r="D815" s="325"/>
      <c r="E815" s="72" t="str">
        <f t="shared" si="217"/>
        <v/>
      </c>
      <c r="F815" s="71" t="e">
        <f t="shared" si="216"/>
        <v>#N/A</v>
      </c>
      <c r="G815" s="325"/>
      <c r="H815" s="325"/>
      <c r="I815" s="325"/>
      <c r="J815" s="325"/>
      <c r="K815" s="326"/>
      <c r="L815" s="1"/>
      <c r="M815" s="1"/>
      <c r="N815" s="120"/>
      <c r="O815" s="120"/>
      <c r="P815" s="120"/>
      <c r="Q815" s="308"/>
      <c r="R815" s="120"/>
      <c r="S815" s="120"/>
      <c r="T815" s="120"/>
      <c r="U815" s="120"/>
      <c r="V815" s="120"/>
      <c r="W815" s="120"/>
      <c r="X815" s="120"/>
      <c r="Y815" s="359"/>
      <c r="Z815" s="2">
        <f>MAX(Planif[[#This Row],[Janv planifié]:[Decembre planifié]])</f>
        <v>0</v>
      </c>
      <c r="AA815" s="364"/>
      <c r="AB815" s="189" t="e">
        <f t="shared" si="218"/>
        <v>#N/A</v>
      </c>
      <c r="AC815" s="1" t="str">
        <f t="shared" si="223"/>
        <v/>
      </c>
      <c r="AD815" s="45" t="e">
        <f t="shared" si="224"/>
        <v>#N/A</v>
      </c>
      <c r="AE815" s="1" t="e">
        <f t="shared" si="225"/>
        <v>#N/A</v>
      </c>
      <c r="AF815" s="1"/>
      <c r="AG815" s="8">
        <f t="shared" si="219"/>
        <v>0</v>
      </c>
      <c r="AH815" s="8">
        <f t="shared" si="220"/>
        <v>0</v>
      </c>
      <c r="AI815" s="358">
        <f t="shared" si="221"/>
        <v>4200</v>
      </c>
    </row>
    <row r="816" spans="1:35" x14ac:dyDescent="0.35">
      <c r="A816" s="356">
        <f t="shared" si="222"/>
        <v>814</v>
      </c>
      <c r="B816" s="325"/>
      <c r="C816" s="325"/>
      <c r="D816" s="325"/>
      <c r="E816" s="72" t="str">
        <f t="shared" si="217"/>
        <v/>
      </c>
      <c r="F816" s="71" t="e">
        <f t="shared" si="216"/>
        <v>#N/A</v>
      </c>
      <c r="G816" s="325"/>
      <c r="H816" s="325"/>
      <c r="I816" s="325"/>
      <c r="J816" s="325"/>
      <c r="K816" s="326"/>
      <c r="L816" s="1"/>
      <c r="M816" s="1"/>
      <c r="N816" s="120"/>
      <c r="O816" s="120"/>
      <c r="P816" s="120"/>
      <c r="Q816" s="308"/>
      <c r="R816" s="120"/>
      <c r="S816" s="120"/>
      <c r="T816" s="120"/>
      <c r="U816" s="120"/>
      <c r="V816" s="120"/>
      <c r="W816" s="120"/>
      <c r="X816" s="120"/>
      <c r="Y816" s="359"/>
      <c r="Z816" s="2">
        <f>MAX(Planif[[#This Row],[Janv planifié]:[Decembre planifié]])</f>
        <v>0</v>
      </c>
      <c r="AA816" s="364"/>
      <c r="AB816" s="189" t="e">
        <f t="shared" si="218"/>
        <v>#N/A</v>
      </c>
      <c r="AC816" s="1" t="str">
        <f t="shared" si="223"/>
        <v/>
      </c>
      <c r="AD816" s="45" t="e">
        <f t="shared" si="224"/>
        <v>#N/A</v>
      </c>
      <c r="AE816" s="1" t="e">
        <f t="shared" si="225"/>
        <v>#N/A</v>
      </c>
      <c r="AF816" s="1"/>
      <c r="AG816" s="8">
        <f t="shared" si="219"/>
        <v>0</v>
      </c>
      <c r="AH816" s="8">
        <f t="shared" si="220"/>
        <v>0</v>
      </c>
      <c r="AI816" s="358">
        <f t="shared" si="221"/>
        <v>4200</v>
      </c>
    </row>
    <row r="817" spans="1:35" x14ac:dyDescent="0.35">
      <c r="A817" s="356">
        <f t="shared" si="222"/>
        <v>815</v>
      </c>
      <c r="B817" s="325"/>
      <c r="C817" s="325"/>
      <c r="D817" s="325"/>
      <c r="E817" s="72" t="str">
        <f t="shared" si="217"/>
        <v/>
      </c>
      <c r="F817" s="71" t="e">
        <f t="shared" si="216"/>
        <v>#N/A</v>
      </c>
      <c r="G817" s="325"/>
      <c r="H817" s="325"/>
      <c r="I817" s="325"/>
      <c r="J817" s="325"/>
      <c r="K817" s="326"/>
      <c r="L817" s="1"/>
      <c r="M817" s="1"/>
      <c r="N817" s="120"/>
      <c r="O817" s="120"/>
      <c r="P817" s="120"/>
      <c r="Q817" s="308"/>
      <c r="R817" s="120"/>
      <c r="S817" s="120"/>
      <c r="T817" s="120"/>
      <c r="U817" s="120"/>
      <c r="V817" s="120"/>
      <c r="W817" s="120"/>
      <c r="X817" s="120"/>
      <c r="Y817" s="359"/>
      <c r="Z817" s="2">
        <f>MAX(Planif[[#This Row],[Janv planifié]:[Decembre planifié]])</f>
        <v>0</v>
      </c>
      <c r="AA817" s="364"/>
      <c r="AB817" s="189" t="e">
        <f t="shared" si="218"/>
        <v>#N/A</v>
      </c>
      <c r="AC817" s="1" t="str">
        <f t="shared" si="223"/>
        <v/>
      </c>
      <c r="AD817" s="45" t="e">
        <f t="shared" si="224"/>
        <v>#N/A</v>
      </c>
      <c r="AE817" s="1" t="e">
        <f t="shared" si="225"/>
        <v>#N/A</v>
      </c>
      <c r="AF817" s="1"/>
      <c r="AG817" s="8">
        <f t="shared" si="219"/>
        <v>0</v>
      </c>
      <c r="AH817" s="8">
        <f t="shared" si="220"/>
        <v>0</v>
      </c>
      <c r="AI817" s="358">
        <f t="shared" si="221"/>
        <v>4200</v>
      </c>
    </row>
    <row r="818" spans="1:35" x14ac:dyDescent="0.35">
      <c r="A818" s="356">
        <f t="shared" si="222"/>
        <v>816</v>
      </c>
      <c r="B818" s="325"/>
      <c r="C818" s="325"/>
      <c r="D818" s="325"/>
      <c r="E818" s="72" t="str">
        <f t="shared" si="217"/>
        <v/>
      </c>
      <c r="F818" s="71" t="e">
        <f t="shared" si="216"/>
        <v>#N/A</v>
      </c>
      <c r="G818" s="325"/>
      <c r="H818" s="325"/>
      <c r="I818" s="325"/>
      <c r="J818" s="325"/>
      <c r="K818" s="326"/>
      <c r="L818" s="1"/>
      <c r="M818" s="1"/>
      <c r="N818" s="120"/>
      <c r="O818" s="120"/>
      <c r="P818" s="120"/>
      <c r="Q818" s="308"/>
      <c r="R818" s="120"/>
      <c r="S818" s="120"/>
      <c r="T818" s="120"/>
      <c r="U818" s="120"/>
      <c r="V818" s="120"/>
      <c r="W818" s="120"/>
      <c r="X818" s="120"/>
      <c r="Y818" s="359"/>
      <c r="Z818" s="2">
        <f>MAX(Planif[[#This Row],[Janv planifié]:[Decembre planifié]])</f>
        <v>0</v>
      </c>
      <c r="AA818" s="364"/>
      <c r="AB818" s="189" t="e">
        <f t="shared" si="218"/>
        <v>#N/A</v>
      </c>
      <c r="AC818" s="1" t="str">
        <f t="shared" si="223"/>
        <v/>
      </c>
      <c r="AD818" s="45" t="e">
        <f t="shared" si="224"/>
        <v>#N/A</v>
      </c>
      <c r="AE818" s="1" t="e">
        <f t="shared" si="225"/>
        <v>#N/A</v>
      </c>
      <c r="AF818" s="1"/>
      <c r="AG818" s="8">
        <f t="shared" si="219"/>
        <v>0</v>
      </c>
      <c r="AH818" s="8">
        <f t="shared" si="220"/>
        <v>0</v>
      </c>
      <c r="AI818" s="358">
        <f t="shared" si="221"/>
        <v>4200</v>
      </c>
    </row>
    <row r="819" spans="1:35" x14ac:dyDescent="0.35">
      <c r="A819" s="356">
        <f t="shared" si="222"/>
        <v>817</v>
      </c>
      <c r="B819" s="325"/>
      <c r="C819" s="325"/>
      <c r="D819" s="325"/>
      <c r="E819" s="72" t="str">
        <f t="shared" si="217"/>
        <v/>
      </c>
      <c r="F819" s="71" t="e">
        <f t="shared" si="216"/>
        <v>#N/A</v>
      </c>
      <c r="G819" s="325"/>
      <c r="H819" s="325"/>
      <c r="I819" s="325"/>
      <c r="J819" s="325"/>
      <c r="K819" s="326"/>
      <c r="L819" s="1"/>
      <c r="M819" s="1"/>
      <c r="N819" s="120"/>
      <c r="O819" s="120"/>
      <c r="P819" s="120"/>
      <c r="Q819" s="308"/>
      <c r="R819" s="120"/>
      <c r="S819" s="120"/>
      <c r="T819" s="120"/>
      <c r="U819" s="120"/>
      <c r="V819" s="120"/>
      <c r="W819" s="120"/>
      <c r="X819" s="120"/>
      <c r="Y819" s="359"/>
      <c r="Z819" s="2">
        <f>MAX(Planif[[#This Row],[Janv planifié]:[Decembre planifié]])</f>
        <v>0</v>
      </c>
      <c r="AA819" s="364"/>
      <c r="AB819" s="189" t="e">
        <f t="shared" si="218"/>
        <v>#N/A</v>
      </c>
      <c r="AC819" s="1" t="str">
        <f t="shared" si="223"/>
        <v/>
      </c>
      <c r="AD819" s="45" t="e">
        <f t="shared" si="224"/>
        <v>#N/A</v>
      </c>
      <c r="AE819" s="1" t="e">
        <f t="shared" si="225"/>
        <v>#N/A</v>
      </c>
      <c r="AF819" s="1"/>
      <c r="AG819" s="8">
        <f t="shared" si="219"/>
        <v>0</v>
      </c>
      <c r="AH819" s="8">
        <f t="shared" si="220"/>
        <v>0</v>
      </c>
      <c r="AI819" s="358">
        <f t="shared" si="221"/>
        <v>4200</v>
      </c>
    </row>
    <row r="820" spans="1:35" x14ac:dyDescent="0.35">
      <c r="A820" s="356">
        <f t="shared" si="222"/>
        <v>818</v>
      </c>
      <c r="B820" s="325"/>
      <c r="C820" s="325"/>
      <c r="D820" s="325"/>
      <c r="E820" s="72" t="str">
        <f t="shared" si="217"/>
        <v/>
      </c>
      <c r="F820" s="71" t="e">
        <f t="shared" si="216"/>
        <v>#N/A</v>
      </c>
      <c r="G820" s="325"/>
      <c r="H820" s="325"/>
      <c r="I820" s="325"/>
      <c r="J820" s="325"/>
      <c r="K820" s="326"/>
      <c r="L820" s="1"/>
      <c r="M820" s="1"/>
      <c r="N820" s="120"/>
      <c r="O820" s="120"/>
      <c r="P820" s="120"/>
      <c r="Q820" s="308"/>
      <c r="R820" s="120"/>
      <c r="S820" s="120"/>
      <c r="T820" s="120"/>
      <c r="U820" s="120"/>
      <c r="V820" s="120"/>
      <c r="W820" s="120"/>
      <c r="X820" s="120"/>
      <c r="Y820" s="359"/>
      <c r="Z820" s="2">
        <f>MAX(Planif[[#This Row],[Janv planifié]:[Decembre planifié]])</f>
        <v>0</v>
      </c>
      <c r="AA820" s="364"/>
      <c r="AB820" s="189" t="e">
        <f t="shared" si="218"/>
        <v>#N/A</v>
      </c>
      <c r="AC820" s="1" t="str">
        <f t="shared" si="223"/>
        <v/>
      </c>
      <c r="AD820" s="45" t="e">
        <f t="shared" si="224"/>
        <v>#N/A</v>
      </c>
      <c r="AE820" s="1" t="e">
        <f t="shared" si="225"/>
        <v>#N/A</v>
      </c>
      <c r="AF820" s="1"/>
      <c r="AG820" s="8">
        <f t="shared" si="219"/>
        <v>0</v>
      </c>
      <c r="AH820" s="8">
        <f t="shared" si="220"/>
        <v>0</v>
      </c>
      <c r="AI820" s="358">
        <f t="shared" si="221"/>
        <v>4200</v>
      </c>
    </row>
    <row r="821" spans="1:35" x14ac:dyDescent="0.35">
      <c r="A821" s="356">
        <f t="shared" si="222"/>
        <v>819</v>
      </c>
      <c r="B821" s="325"/>
      <c r="C821" s="325"/>
      <c r="D821" s="325"/>
      <c r="E821" s="72" t="str">
        <f t="shared" si="217"/>
        <v/>
      </c>
      <c r="F821" s="71" t="e">
        <f t="shared" si="216"/>
        <v>#N/A</v>
      </c>
      <c r="G821" s="325"/>
      <c r="H821" s="325"/>
      <c r="I821" s="325"/>
      <c r="J821" s="325"/>
      <c r="K821" s="326"/>
      <c r="L821" s="1"/>
      <c r="M821" s="1"/>
      <c r="N821" s="120"/>
      <c r="O821" s="120"/>
      <c r="P821" s="120"/>
      <c r="Q821" s="308"/>
      <c r="R821" s="120"/>
      <c r="S821" s="120"/>
      <c r="T821" s="120"/>
      <c r="U821" s="120"/>
      <c r="V821" s="120"/>
      <c r="W821" s="120"/>
      <c r="X821" s="120"/>
      <c r="Y821" s="359"/>
      <c r="Z821" s="2">
        <f>MAX(Planif[[#This Row],[Janv planifié]:[Decembre planifié]])</f>
        <v>0</v>
      </c>
      <c r="AA821" s="364"/>
      <c r="AB821" s="189" t="e">
        <f t="shared" si="218"/>
        <v>#N/A</v>
      </c>
      <c r="AC821" s="1" t="str">
        <f t="shared" si="223"/>
        <v/>
      </c>
      <c r="AD821" s="45" t="e">
        <f t="shared" si="224"/>
        <v>#N/A</v>
      </c>
      <c r="AE821" s="1" t="e">
        <f t="shared" si="225"/>
        <v>#N/A</v>
      </c>
      <c r="AF821" s="1"/>
      <c r="AG821" s="8">
        <f t="shared" si="219"/>
        <v>0</v>
      </c>
      <c r="AH821" s="8">
        <f t="shared" si="220"/>
        <v>0</v>
      </c>
      <c r="AI821" s="358">
        <f t="shared" si="221"/>
        <v>4200</v>
      </c>
    </row>
    <row r="822" spans="1:35" x14ac:dyDescent="0.35">
      <c r="A822" s="356">
        <f t="shared" si="222"/>
        <v>820</v>
      </c>
      <c r="B822" s="325"/>
      <c r="C822" s="325"/>
      <c r="D822" s="325"/>
      <c r="E822" s="72" t="str">
        <f t="shared" si="217"/>
        <v/>
      </c>
      <c r="F822" s="71" t="e">
        <f t="shared" si="216"/>
        <v>#N/A</v>
      </c>
      <c r="G822" s="325"/>
      <c r="H822" s="325"/>
      <c r="I822" s="325"/>
      <c r="J822" s="325"/>
      <c r="K822" s="326"/>
      <c r="L822" s="1"/>
      <c r="M822" s="1"/>
      <c r="N822" s="120"/>
      <c r="O822" s="120"/>
      <c r="P822" s="120"/>
      <c r="Q822" s="308"/>
      <c r="R822" s="120"/>
      <c r="S822" s="120"/>
      <c r="T822" s="120"/>
      <c r="U822" s="120"/>
      <c r="V822" s="120"/>
      <c r="W822" s="120"/>
      <c r="X822" s="120"/>
      <c r="Y822" s="359"/>
      <c r="Z822" s="2">
        <f>MAX(Planif[[#This Row],[Janv planifié]:[Decembre planifié]])</f>
        <v>0</v>
      </c>
      <c r="AA822" s="364"/>
      <c r="AB822" s="189" t="e">
        <f t="shared" si="218"/>
        <v>#N/A</v>
      </c>
      <c r="AC822" s="1" t="str">
        <f t="shared" si="223"/>
        <v/>
      </c>
      <c r="AD822" s="45" t="e">
        <f t="shared" si="224"/>
        <v>#N/A</v>
      </c>
      <c r="AE822" s="1" t="e">
        <f t="shared" si="225"/>
        <v>#N/A</v>
      </c>
      <c r="AF822" s="1"/>
      <c r="AG822" s="8">
        <f t="shared" si="219"/>
        <v>0</v>
      </c>
      <c r="AH822" s="8">
        <f t="shared" si="220"/>
        <v>0</v>
      </c>
      <c r="AI822" s="358">
        <f t="shared" si="221"/>
        <v>4200</v>
      </c>
    </row>
    <row r="823" spans="1:35" x14ac:dyDescent="0.35">
      <c r="A823" s="356">
        <f t="shared" si="222"/>
        <v>821</v>
      </c>
      <c r="B823" s="325"/>
      <c r="C823" s="325"/>
      <c r="D823" s="325"/>
      <c r="E823" s="72" t="str">
        <f t="shared" si="217"/>
        <v/>
      </c>
      <c r="F823" s="71" t="e">
        <f t="shared" si="216"/>
        <v>#N/A</v>
      </c>
      <c r="G823" s="325"/>
      <c r="H823" s="325"/>
      <c r="I823" s="325"/>
      <c r="J823" s="325"/>
      <c r="K823" s="326"/>
      <c r="L823" s="1"/>
      <c r="M823" s="1"/>
      <c r="N823" s="120"/>
      <c r="O823" s="120"/>
      <c r="P823" s="120"/>
      <c r="Q823" s="308"/>
      <c r="R823" s="120"/>
      <c r="S823" s="120"/>
      <c r="T823" s="120"/>
      <c r="U823" s="120"/>
      <c r="V823" s="120"/>
      <c r="W823" s="120"/>
      <c r="X823" s="120"/>
      <c r="Y823" s="359"/>
      <c r="Z823" s="2">
        <f>MAX(Planif[[#This Row],[Janv planifié]:[Decembre planifié]])</f>
        <v>0</v>
      </c>
      <c r="AA823" s="364"/>
      <c r="AB823" s="189" t="e">
        <f t="shared" si="218"/>
        <v>#N/A</v>
      </c>
      <c r="AC823" s="1" t="str">
        <f t="shared" si="223"/>
        <v/>
      </c>
      <c r="AD823" s="45" t="e">
        <f t="shared" si="224"/>
        <v>#N/A</v>
      </c>
      <c r="AE823" s="1" t="e">
        <f t="shared" si="225"/>
        <v>#N/A</v>
      </c>
      <c r="AF823" s="1"/>
      <c r="AG823" s="8">
        <f t="shared" si="219"/>
        <v>0</v>
      </c>
      <c r="AH823" s="8">
        <f t="shared" si="220"/>
        <v>0</v>
      </c>
      <c r="AI823" s="358">
        <f t="shared" si="221"/>
        <v>4200</v>
      </c>
    </row>
    <row r="824" spans="1:35" x14ac:dyDescent="0.35">
      <c r="A824" s="356">
        <f t="shared" si="222"/>
        <v>822</v>
      </c>
      <c r="B824" s="325"/>
      <c r="C824" s="325"/>
      <c r="D824" s="325"/>
      <c r="E824" s="72" t="str">
        <f t="shared" si="217"/>
        <v/>
      </c>
      <c r="F824" s="71" t="e">
        <f t="shared" si="216"/>
        <v>#N/A</v>
      </c>
      <c r="G824" s="325"/>
      <c r="H824" s="325"/>
      <c r="I824" s="325"/>
      <c r="J824" s="325"/>
      <c r="K824" s="326"/>
      <c r="L824" s="1"/>
      <c r="M824" s="1"/>
      <c r="N824" s="120"/>
      <c r="O824" s="120"/>
      <c r="P824" s="120"/>
      <c r="Q824" s="308"/>
      <c r="R824" s="120"/>
      <c r="S824" s="120"/>
      <c r="T824" s="120"/>
      <c r="U824" s="120"/>
      <c r="V824" s="120"/>
      <c r="W824" s="120"/>
      <c r="X824" s="120"/>
      <c r="Y824" s="359"/>
      <c r="Z824" s="2">
        <f>MAX(Planif[[#This Row],[Janv planifié]:[Decembre planifié]])</f>
        <v>0</v>
      </c>
      <c r="AA824" s="364"/>
      <c r="AB824" s="189" t="e">
        <f t="shared" si="218"/>
        <v>#N/A</v>
      </c>
      <c r="AC824" s="1" t="str">
        <f t="shared" si="223"/>
        <v/>
      </c>
      <c r="AD824" s="45" t="e">
        <f t="shared" si="224"/>
        <v>#N/A</v>
      </c>
      <c r="AE824" s="1" t="e">
        <f t="shared" si="225"/>
        <v>#N/A</v>
      </c>
      <c r="AF824" s="1"/>
      <c r="AG824" s="8">
        <f t="shared" si="219"/>
        <v>0</v>
      </c>
      <c r="AH824" s="8">
        <f t="shared" si="220"/>
        <v>0</v>
      </c>
      <c r="AI824" s="358">
        <f t="shared" si="221"/>
        <v>4200</v>
      </c>
    </row>
    <row r="825" spans="1:35" x14ac:dyDescent="0.35">
      <c r="A825" s="356">
        <f t="shared" si="222"/>
        <v>823</v>
      </c>
      <c r="B825" s="325"/>
      <c r="C825" s="325"/>
      <c r="D825" s="325"/>
      <c r="E825" s="72" t="str">
        <f t="shared" si="217"/>
        <v/>
      </c>
      <c r="F825" s="71" t="e">
        <f t="shared" si="216"/>
        <v>#N/A</v>
      </c>
      <c r="G825" s="325"/>
      <c r="H825" s="325"/>
      <c r="I825" s="325"/>
      <c r="J825" s="325"/>
      <c r="K825" s="326"/>
      <c r="L825" s="1"/>
      <c r="M825" s="1"/>
      <c r="N825" s="120"/>
      <c r="O825" s="120"/>
      <c r="P825" s="120"/>
      <c r="Q825" s="308"/>
      <c r="R825" s="120"/>
      <c r="S825" s="120"/>
      <c r="T825" s="120"/>
      <c r="U825" s="120"/>
      <c r="V825" s="120"/>
      <c r="W825" s="120"/>
      <c r="X825" s="120"/>
      <c r="Y825" s="359"/>
      <c r="Z825" s="2">
        <f>MAX(Planif[[#This Row],[Janv planifié]:[Decembre planifié]])</f>
        <v>0</v>
      </c>
      <c r="AA825" s="364"/>
      <c r="AB825" s="189" t="e">
        <f t="shared" si="218"/>
        <v>#N/A</v>
      </c>
      <c r="AC825" s="1" t="str">
        <f t="shared" si="223"/>
        <v/>
      </c>
      <c r="AD825" s="45" t="e">
        <f t="shared" si="224"/>
        <v>#N/A</v>
      </c>
      <c r="AE825" s="1" t="e">
        <f t="shared" si="225"/>
        <v>#N/A</v>
      </c>
      <c r="AF825" s="1"/>
      <c r="AG825" s="8">
        <f t="shared" si="219"/>
        <v>0</v>
      </c>
      <c r="AH825" s="8">
        <f t="shared" si="220"/>
        <v>0</v>
      </c>
      <c r="AI825" s="358">
        <f t="shared" si="221"/>
        <v>4200</v>
      </c>
    </row>
    <row r="826" spans="1:35" x14ac:dyDescent="0.35">
      <c r="A826" s="356">
        <f t="shared" si="222"/>
        <v>824</v>
      </c>
      <c r="B826" s="325"/>
      <c r="C826" s="325"/>
      <c r="D826" s="325"/>
      <c r="E826" s="72" t="str">
        <f t="shared" si="217"/>
        <v/>
      </c>
      <c r="F826" s="71" t="e">
        <f t="shared" si="216"/>
        <v>#N/A</v>
      </c>
      <c r="G826" s="325"/>
      <c r="H826" s="325"/>
      <c r="I826" s="325"/>
      <c r="J826" s="325"/>
      <c r="K826" s="326"/>
      <c r="L826" s="1"/>
      <c r="M826" s="1"/>
      <c r="N826" s="120"/>
      <c r="O826" s="120"/>
      <c r="P826" s="120"/>
      <c r="Q826" s="308"/>
      <c r="R826" s="120"/>
      <c r="S826" s="120"/>
      <c r="T826" s="120"/>
      <c r="U826" s="120"/>
      <c r="V826" s="120"/>
      <c r="W826" s="120"/>
      <c r="X826" s="120"/>
      <c r="Y826" s="359"/>
      <c r="Z826" s="2">
        <f>MAX(Planif[[#This Row],[Janv planifié]:[Decembre planifié]])</f>
        <v>0</v>
      </c>
      <c r="AA826" s="364"/>
      <c r="AB826" s="189" t="e">
        <f t="shared" si="218"/>
        <v>#N/A</v>
      </c>
      <c r="AC826" s="1" t="str">
        <f t="shared" si="223"/>
        <v/>
      </c>
      <c r="AD826" s="45" t="e">
        <f t="shared" si="224"/>
        <v>#N/A</v>
      </c>
      <c r="AE826" s="1" t="e">
        <f t="shared" si="225"/>
        <v>#N/A</v>
      </c>
      <c r="AF826" s="1"/>
      <c r="AG826" s="8">
        <f t="shared" si="219"/>
        <v>0</v>
      </c>
      <c r="AH826" s="8">
        <f t="shared" si="220"/>
        <v>0</v>
      </c>
      <c r="AI826" s="358">
        <f t="shared" si="221"/>
        <v>4200</v>
      </c>
    </row>
    <row r="827" spans="1:35" x14ac:dyDescent="0.35">
      <c r="A827" s="356">
        <f t="shared" si="222"/>
        <v>825</v>
      </c>
      <c r="B827" s="325"/>
      <c r="C827" s="325"/>
      <c r="D827" s="325"/>
      <c r="E827" s="72" t="str">
        <f t="shared" si="217"/>
        <v/>
      </c>
      <c r="F827" s="71" t="e">
        <f t="shared" si="216"/>
        <v>#N/A</v>
      </c>
      <c r="G827" s="325"/>
      <c r="H827" s="325"/>
      <c r="I827" s="325"/>
      <c r="J827" s="325"/>
      <c r="K827" s="326"/>
      <c r="L827" s="1"/>
      <c r="M827" s="1"/>
      <c r="N827" s="120"/>
      <c r="O827" s="120"/>
      <c r="P827" s="120"/>
      <c r="Q827" s="308"/>
      <c r="R827" s="120"/>
      <c r="S827" s="120"/>
      <c r="T827" s="120"/>
      <c r="U827" s="120"/>
      <c r="V827" s="120"/>
      <c r="W827" s="120"/>
      <c r="X827" s="120"/>
      <c r="Y827" s="359"/>
      <c r="Z827" s="2">
        <f>MAX(Planif[[#This Row],[Janv planifié]:[Decembre planifié]])</f>
        <v>0</v>
      </c>
      <c r="AA827" s="364"/>
      <c r="AB827" s="189" t="e">
        <f t="shared" si="218"/>
        <v>#N/A</v>
      </c>
      <c r="AC827" s="1" t="str">
        <f t="shared" si="223"/>
        <v/>
      </c>
      <c r="AD827" s="45" t="e">
        <f t="shared" si="224"/>
        <v>#N/A</v>
      </c>
      <c r="AE827" s="1" t="e">
        <f t="shared" si="225"/>
        <v>#N/A</v>
      </c>
      <c r="AF827" s="1"/>
      <c r="AG827" s="8">
        <f t="shared" si="219"/>
        <v>0</v>
      </c>
      <c r="AH827" s="8">
        <f t="shared" si="220"/>
        <v>0</v>
      </c>
      <c r="AI827" s="358">
        <f t="shared" si="221"/>
        <v>4200</v>
      </c>
    </row>
    <row r="828" spans="1:35" x14ac:dyDescent="0.35">
      <c r="A828" s="356">
        <f t="shared" si="222"/>
        <v>826</v>
      </c>
      <c r="B828" s="325"/>
      <c r="C828" s="325"/>
      <c r="D828" s="325"/>
      <c r="E828" s="72" t="str">
        <f t="shared" si="217"/>
        <v/>
      </c>
      <c r="F828" s="71" t="e">
        <f t="shared" si="216"/>
        <v>#N/A</v>
      </c>
      <c r="G828" s="325"/>
      <c r="H828" s="325"/>
      <c r="I828" s="325"/>
      <c r="J828" s="325"/>
      <c r="K828" s="326"/>
      <c r="L828" s="1"/>
      <c r="M828" s="1"/>
      <c r="N828" s="120"/>
      <c r="O828" s="120"/>
      <c r="P828" s="120"/>
      <c r="Q828" s="308"/>
      <c r="R828" s="120"/>
      <c r="S828" s="120"/>
      <c r="T828" s="120"/>
      <c r="U828" s="120"/>
      <c r="V828" s="120"/>
      <c r="W828" s="120"/>
      <c r="X828" s="120"/>
      <c r="Y828" s="359"/>
      <c r="Z828" s="2">
        <f>MAX(Planif[[#This Row],[Janv planifié]:[Decembre planifié]])</f>
        <v>0</v>
      </c>
      <c r="AA828" s="364"/>
      <c r="AB828" s="189" t="e">
        <f t="shared" si="218"/>
        <v>#N/A</v>
      </c>
      <c r="AC828" s="1" t="str">
        <f t="shared" si="223"/>
        <v/>
      </c>
      <c r="AD828" s="45" t="e">
        <f t="shared" si="224"/>
        <v>#N/A</v>
      </c>
      <c r="AE828" s="1" t="e">
        <f t="shared" si="225"/>
        <v>#N/A</v>
      </c>
      <c r="AF828" s="1"/>
      <c r="AG828" s="8">
        <f t="shared" si="219"/>
        <v>0</v>
      </c>
      <c r="AH828" s="8">
        <f t="shared" si="220"/>
        <v>0</v>
      </c>
      <c r="AI828" s="358">
        <f t="shared" si="221"/>
        <v>4200</v>
      </c>
    </row>
    <row r="829" spans="1:35" x14ac:dyDescent="0.35">
      <c r="A829" s="356">
        <f t="shared" si="222"/>
        <v>827</v>
      </c>
      <c r="B829" s="325"/>
      <c r="C829" s="325"/>
      <c r="D829" s="325"/>
      <c r="E829" s="72" t="str">
        <f t="shared" si="217"/>
        <v/>
      </c>
      <c r="F829" s="71" t="e">
        <f t="shared" si="216"/>
        <v>#N/A</v>
      </c>
      <c r="G829" s="325"/>
      <c r="H829" s="325"/>
      <c r="I829" s="325"/>
      <c r="J829" s="325"/>
      <c r="K829" s="326"/>
      <c r="L829" s="1"/>
      <c r="M829" s="1"/>
      <c r="N829" s="120"/>
      <c r="O829" s="120"/>
      <c r="P829" s="120"/>
      <c r="Q829" s="308"/>
      <c r="R829" s="120"/>
      <c r="S829" s="120"/>
      <c r="T829" s="120"/>
      <c r="U829" s="120"/>
      <c r="V829" s="120"/>
      <c r="W829" s="120"/>
      <c r="X829" s="120"/>
      <c r="Y829" s="359"/>
      <c r="Z829" s="2">
        <f>MAX(Planif[[#This Row],[Janv planifié]:[Decembre planifié]])</f>
        <v>0</v>
      </c>
      <c r="AA829" s="364"/>
      <c r="AB829" s="189" t="e">
        <f t="shared" si="218"/>
        <v>#N/A</v>
      </c>
      <c r="AC829" s="1" t="str">
        <f t="shared" si="223"/>
        <v/>
      </c>
      <c r="AD829" s="45" t="e">
        <f t="shared" si="224"/>
        <v>#N/A</v>
      </c>
      <c r="AE829" s="1" t="e">
        <f t="shared" si="225"/>
        <v>#N/A</v>
      </c>
      <c r="AF829" s="1"/>
      <c r="AG829" s="8">
        <f t="shared" si="219"/>
        <v>0</v>
      </c>
      <c r="AH829" s="8">
        <f t="shared" si="220"/>
        <v>0</v>
      </c>
      <c r="AI829" s="358">
        <f t="shared" si="221"/>
        <v>4200</v>
      </c>
    </row>
    <row r="830" spans="1:35" x14ac:dyDescent="0.35">
      <c r="A830" s="356">
        <f t="shared" si="222"/>
        <v>828</v>
      </c>
      <c r="B830" s="325"/>
      <c r="C830" s="325"/>
      <c r="D830" s="325"/>
      <c r="E830" s="72" t="str">
        <f t="shared" si="217"/>
        <v/>
      </c>
      <c r="F830" s="71" t="e">
        <f t="shared" si="216"/>
        <v>#N/A</v>
      </c>
      <c r="G830" s="325"/>
      <c r="H830" s="325"/>
      <c r="I830" s="325"/>
      <c r="J830" s="325"/>
      <c r="K830" s="326"/>
      <c r="L830" s="1"/>
      <c r="M830" s="1"/>
      <c r="N830" s="120"/>
      <c r="O830" s="120"/>
      <c r="P830" s="120"/>
      <c r="Q830" s="308"/>
      <c r="R830" s="120"/>
      <c r="S830" s="120"/>
      <c r="T830" s="120"/>
      <c r="U830" s="120"/>
      <c r="V830" s="120"/>
      <c r="W830" s="120"/>
      <c r="X830" s="120"/>
      <c r="Y830" s="359"/>
      <c r="Z830" s="2">
        <f>MAX(Planif[[#This Row],[Janv planifié]:[Decembre planifié]])</f>
        <v>0</v>
      </c>
      <c r="AA830" s="364"/>
      <c r="AB830" s="189" t="e">
        <f t="shared" si="218"/>
        <v>#N/A</v>
      </c>
      <c r="AC830" s="1" t="str">
        <f t="shared" si="223"/>
        <v/>
      </c>
      <c r="AD830" s="45" t="e">
        <f t="shared" si="224"/>
        <v>#N/A</v>
      </c>
      <c r="AE830" s="1" t="e">
        <f t="shared" si="225"/>
        <v>#N/A</v>
      </c>
      <c r="AF830" s="1"/>
      <c r="AG830" s="8">
        <f t="shared" si="219"/>
        <v>0</v>
      </c>
      <c r="AH830" s="8">
        <f t="shared" si="220"/>
        <v>0</v>
      </c>
      <c r="AI830" s="358">
        <f t="shared" si="221"/>
        <v>4200</v>
      </c>
    </row>
    <row r="831" spans="1:35" x14ac:dyDescent="0.35">
      <c r="A831" s="356">
        <f t="shared" si="222"/>
        <v>829</v>
      </c>
      <c r="B831" s="325"/>
      <c r="C831" s="325"/>
      <c r="D831" s="325"/>
      <c r="E831" s="72" t="str">
        <f t="shared" si="217"/>
        <v/>
      </c>
      <c r="F831" s="71" t="e">
        <f t="shared" ref="F831:F894" si="226">VLOOKUP(AD831,pop,7,FALSE)</f>
        <v>#N/A</v>
      </c>
      <c r="G831" s="325"/>
      <c r="H831" s="325"/>
      <c r="I831" s="325"/>
      <c r="J831" s="325"/>
      <c r="K831" s="326"/>
      <c r="L831" s="1"/>
      <c r="M831" s="1"/>
      <c r="N831" s="120"/>
      <c r="O831" s="120"/>
      <c r="P831" s="120"/>
      <c r="Q831" s="308"/>
      <c r="R831" s="120"/>
      <c r="S831" s="120"/>
      <c r="T831" s="120"/>
      <c r="U831" s="120"/>
      <c r="V831" s="120"/>
      <c r="W831" s="120"/>
      <c r="X831" s="120"/>
      <c r="Y831" s="359"/>
      <c r="Z831" s="2">
        <f>MAX(Planif[[#This Row],[Janv planifié]:[Decembre planifié]])</f>
        <v>0</v>
      </c>
      <c r="AA831" s="364"/>
      <c r="AB831" s="189" t="e">
        <f t="shared" si="218"/>
        <v>#N/A</v>
      </c>
      <c r="AC831" s="1" t="str">
        <f t="shared" si="223"/>
        <v/>
      </c>
      <c r="AD831" s="45" t="e">
        <f t="shared" si="224"/>
        <v>#N/A</v>
      </c>
      <c r="AE831" s="1" t="e">
        <f t="shared" si="225"/>
        <v>#N/A</v>
      </c>
      <c r="AF831" s="1"/>
      <c r="AG831" s="8">
        <f t="shared" si="219"/>
        <v>0</v>
      </c>
      <c r="AH831" s="8">
        <f t="shared" si="220"/>
        <v>0</v>
      </c>
      <c r="AI831" s="358">
        <f t="shared" si="221"/>
        <v>4200</v>
      </c>
    </row>
    <row r="832" spans="1:35" x14ac:dyDescent="0.35">
      <c r="A832" s="356">
        <f t="shared" si="222"/>
        <v>830</v>
      </c>
      <c r="B832" s="325"/>
      <c r="C832" s="325"/>
      <c r="D832" s="325"/>
      <c r="E832" s="72" t="str">
        <f t="shared" si="217"/>
        <v/>
      </c>
      <c r="F832" s="71" t="e">
        <f t="shared" si="226"/>
        <v>#N/A</v>
      </c>
      <c r="G832" s="325"/>
      <c r="H832" s="325"/>
      <c r="I832" s="325"/>
      <c r="J832" s="325"/>
      <c r="K832" s="326"/>
      <c r="L832" s="1"/>
      <c r="M832" s="1"/>
      <c r="N832" s="120"/>
      <c r="O832" s="120"/>
      <c r="P832" s="120"/>
      <c r="Q832" s="308"/>
      <c r="R832" s="120"/>
      <c r="S832" s="120"/>
      <c r="T832" s="120"/>
      <c r="U832" s="120"/>
      <c r="V832" s="120"/>
      <c r="W832" s="120"/>
      <c r="X832" s="120"/>
      <c r="Y832" s="359"/>
      <c r="Z832" s="2">
        <f>MAX(Planif[[#This Row],[Janv planifié]:[Decembre planifié]])</f>
        <v>0</v>
      </c>
      <c r="AA832" s="364"/>
      <c r="AB832" s="189" t="e">
        <f t="shared" si="218"/>
        <v>#N/A</v>
      </c>
      <c r="AC832" s="1" t="str">
        <f t="shared" si="223"/>
        <v/>
      </c>
      <c r="AD832" s="45" t="e">
        <f t="shared" si="224"/>
        <v>#N/A</v>
      </c>
      <c r="AE832" s="1" t="e">
        <f t="shared" si="225"/>
        <v>#N/A</v>
      </c>
      <c r="AF832" s="1"/>
      <c r="AG832" s="8">
        <f t="shared" si="219"/>
        <v>0</v>
      </c>
      <c r="AH832" s="8">
        <f t="shared" si="220"/>
        <v>0</v>
      </c>
      <c r="AI832" s="358">
        <f t="shared" si="221"/>
        <v>4200</v>
      </c>
    </row>
    <row r="833" spans="1:35" x14ac:dyDescent="0.35">
      <c r="A833" s="356">
        <f t="shared" si="222"/>
        <v>831</v>
      </c>
      <c r="B833" s="325"/>
      <c r="C833" s="325"/>
      <c r="D833" s="325"/>
      <c r="E833" s="72" t="str">
        <f t="shared" si="217"/>
        <v/>
      </c>
      <c r="F833" s="71" t="e">
        <f t="shared" si="226"/>
        <v>#N/A</v>
      </c>
      <c r="G833" s="325"/>
      <c r="H833" s="325"/>
      <c r="I833" s="325"/>
      <c r="J833" s="325"/>
      <c r="K833" s="326"/>
      <c r="L833" s="1"/>
      <c r="M833" s="1"/>
      <c r="N833" s="120"/>
      <c r="O833" s="120"/>
      <c r="P833" s="120"/>
      <c r="Q833" s="308"/>
      <c r="R833" s="120"/>
      <c r="S833" s="120"/>
      <c r="T833" s="120"/>
      <c r="U833" s="120"/>
      <c r="V833" s="120"/>
      <c r="W833" s="120"/>
      <c r="X833" s="120"/>
      <c r="Y833" s="359"/>
      <c r="Z833" s="2">
        <f>MAX(Planif[[#This Row],[Janv planifié]:[Decembre planifié]])</f>
        <v>0</v>
      </c>
      <c r="AA833" s="364"/>
      <c r="AB833" s="189" t="e">
        <f t="shared" si="218"/>
        <v>#N/A</v>
      </c>
      <c r="AC833" s="1" t="str">
        <f t="shared" si="223"/>
        <v/>
      </c>
      <c r="AD833" s="45" t="e">
        <f t="shared" si="224"/>
        <v>#N/A</v>
      </c>
      <c r="AE833" s="1" t="e">
        <f t="shared" si="225"/>
        <v>#N/A</v>
      </c>
      <c r="AF833" s="1"/>
      <c r="AG833" s="8">
        <f t="shared" si="219"/>
        <v>0</v>
      </c>
      <c r="AH833" s="8">
        <f t="shared" si="220"/>
        <v>0</v>
      </c>
      <c r="AI833" s="358">
        <f t="shared" si="221"/>
        <v>4200</v>
      </c>
    </row>
    <row r="834" spans="1:35" x14ac:dyDescent="0.35">
      <c r="A834" s="356">
        <f t="shared" si="222"/>
        <v>832</v>
      </c>
      <c r="B834" s="325"/>
      <c r="C834" s="325"/>
      <c r="D834" s="325"/>
      <c r="E834" s="72" t="str">
        <f t="shared" si="217"/>
        <v/>
      </c>
      <c r="F834" s="71" t="e">
        <f t="shared" si="226"/>
        <v>#N/A</v>
      </c>
      <c r="G834" s="325"/>
      <c r="H834" s="325"/>
      <c r="I834" s="325"/>
      <c r="J834" s="325"/>
      <c r="K834" s="326"/>
      <c r="L834" s="1"/>
      <c r="M834" s="1"/>
      <c r="N834" s="120"/>
      <c r="O834" s="120"/>
      <c r="P834" s="120"/>
      <c r="Q834" s="308"/>
      <c r="R834" s="120"/>
      <c r="S834" s="120"/>
      <c r="T834" s="120"/>
      <c r="U834" s="120"/>
      <c r="V834" s="120"/>
      <c r="W834" s="120"/>
      <c r="X834" s="120"/>
      <c r="Y834" s="359"/>
      <c r="Z834" s="2">
        <f>MAX(Planif[[#This Row],[Janv planifié]:[Decembre planifié]])</f>
        <v>0</v>
      </c>
      <c r="AA834" s="364"/>
      <c r="AB834" s="189" t="e">
        <f t="shared" si="218"/>
        <v>#N/A</v>
      </c>
      <c r="AC834" s="1" t="str">
        <f t="shared" si="223"/>
        <v/>
      </c>
      <c r="AD834" s="45" t="e">
        <f t="shared" si="224"/>
        <v>#N/A</v>
      </c>
      <c r="AE834" s="1" t="e">
        <f t="shared" si="225"/>
        <v>#N/A</v>
      </c>
      <c r="AF834" s="1"/>
      <c r="AG834" s="8">
        <f t="shared" si="219"/>
        <v>0</v>
      </c>
      <c r="AH834" s="8">
        <f t="shared" si="220"/>
        <v>0</v>
      </c>
      <c r="AI834" s="358">
        <f t="shared" si="221"/>
        <v>4200</v>
      </c>
    </row>
    <row r="835" spans="1:35" x14ac:dyDescent="0.35">
      <c r="A835" s="356">
        <f t="shared" si="222"/>
        <v>833</v>
      </c>
      <c r="B835" s="325"/>
      <c r="C835" s="325"/>
      <c r="D835" s="325"/>
      <c r="E835" s="72" t="str">
        <f t="shared" ref="E835:E898" si="227">IFERROR(VLOOKUP(AD835,prio,2,FALSE),"")</f>
        <v/>
      </c>
      <c r="F835" s="71" t="e">
        <f t="shared" si="226"/>
        <v>#N/A</v>
      </c>
      <c r="G835" s="325"/>
      <c r="H835" s="325"/>
      <c r="I835" s="325"/>
      <c r="J835" s="325"/>
      <c r="K835" s="326"/>
      <c r="L835" s="1"/>
      <c r="M835" s="1"/>
      <c r="N835" s="120"/>
      <c r="O835" s="120"/>
      <c r="P835" s="120"/>
      <c r="Q835" s="308"/>
      <c r="R835" s="120"/>
      <c r="S835" s="120"/>
      <c r="T835" s="120"/>
      <c r="U835" s="120"/>
      <c r="V835" s="120"/>
      <c r="W835" s="120"/>
      <c r="X835" s="120"/>
      <c r="Y835" s="359"/>
      <c r="Z835" s="2">
        <f>MAX(Planif[[#This Row],[Janv planifié]:[Decembre planifié]])</f>
        <v>0</v>
      </c>
      <c r="AA835" s="364"/>
      <c r="AB835" s="189" t="e">
        <f t="shared" ref="AB835:AB898" si="228">VLOOKUP(C835,admin_2_2,2,FALSE)</f>
        <v>#N/A</v>
      </c>
      <c r="AC835" s="1" t="str">
        <f t="shared" si="223"/>
        <v/>
      </c>
      <c r="AD835" s="45" t="e">
        <f t="shared" si="224"/>
        <v>#N/A</v>
      </c>
      <c r="AE835" s="1" t="e">
        <f t="shared" si="225"/>
        <v>#N/A</v>
      </c>
      <c r="AF835" s="1"/>
      <c r="AG835" s="8">
        <f t="shared" ref="AG835:AG898" si="229">P835</f>
        <v>0</v>
      </c>
      <c r="AH835" s="8">
        <f t="shared" ref="AH835:AH898" si="230">Q835</f>
        <v>0</v>
      </c>
      <c r="AI835" s="358">
        <f t="shared" ref="AI835:AI898" si="231">840*5</f>
        <v>4200</v>
      </c>
    </row>
    <row r="836" spans="1:35" x14ac:dyDescent="0.35">
      <c r="A836" s="356">
        <f t="shared" si="222"/>
        <v>834</v>
      </c>
      <c r="B836" s="325"/>
      <c r="C836" s="325"/>
      <c r="D836" s="325"/>
      <c r="E836" s="72" t="str">
        <f t="shared" si="227"/>
        <v/>
      </c>
      <c r="F836" s="71" t="e">
        <f t="shared" si="226"/>
        <v>#N/A</v>
      </c>
      <c r="G836" s="325"/>
      <c r="H836" s="325"/>
      <c r="I836" s="325"/>
      <c r="J836" s="325"/>
      <c r="K836" s="326"/>
      <c r="L836" s="1"/>
      <c r="M836" s="1"/>
      <c r="N836" s="120"/>
      <c r="O836" s="120"/>
      <c r="P836" s="120"/>
      <c r="Q836" s="308"/>
      <c r="R836" s="120"/>
      <c r="S836" s="120"/>
      <c r="T836" s="120"/>
      <c r="U836" s="120"/>
      <c r="V836" s="120"/>
      <c r="W836" s="120"/>
      <c r="X836" s="120"/>
      <c r="Y836" s="359"/>
      <c r="Z836" s="2">
        <f>MAX(Planif[[#This Row],[Janv planifié]:[Decembre planifié]])</f>
        <v>0</v>
      </c>
      <c r="AA836" s="364"/>
      <c r="AB836" s="189" t="e">
        <f t="shared" si="228"/>
        <v>#N/A</v>
      </c>
      <c r="AC836" s="1" t="str">
        <f t="shared" si="223"/>
        <v/>
      </c>
      <c r="AD836" s="45" t="e">
        <f t="shared" si="224"/>
        <v>#N/A</v>
      </c>
      <c r="AE836" s="1" t="e">
        <f t="shared" si="225"/>
        <v>#N/A</v>
      </c>
      <c r="AF836" s="1"/>
      <c r="AG836" s="8">
        <f t="shared" si="229"/>
        <v>0</v>
      </c>
      <c r="AH836" s="8">
        <f t="shared" si="230"/>
        <v>0</v>
      </c>
      <c r="AI836" s="358">
        <f t="shared" si="231"/>
        <v>4200</v>
      </c>
    </row>
    <row r="837" spans="1:35" x14ac:dyDescent="0.35">
      <c r="A837" s="356">
        <f t="shared" ref="A837:A900" si="232">A836+1</f>
        <v>835</v>
      </c>
      <c r="B837" s="325"/>
      <c r="C837" s="325"/>
      <c r="D837" s="325"/>
      <c r="E837" s="72" t="str">
        <f t="shared" si="227"/>
        <v/>
      </c>
      <c r="F837" s="71" t="e">
        <f t="shared" si="226"/>
        <v>#N/A</v>
      </c>
      <c r="G837" s="325"/>
      <c r="H837" s="325"/>
      <c r="I837" s="325"/>
      <c r="J837" s="325"/>
      <c r="K837" s="326"/>
      <c r="L837" s="1"/>
      <c r="M837" s="1"/>
      <c r="N837" s="120"/>
      <c r="O837" s="120"/>
      <c r="P837" s="120"/>
      <c r="Q837" s="308"/>
      <c r="R837" s="120"/>
      <c r="S837" s="120"/>
      <c r="T837" s="120"/>
      <c r="U837" s="120"/>
      <c r="V837" s="120"/>
      <c r="W837" s="120"/>
      <c r="X837" s="120"/>
      <c r="Y837" s="359"/>
      <c r="Z837" s="2">
        <f>MAX(Planif[[#This Row],[Janv planifié]:[Decembre planifié]])</f>
        <v>0</v>
      </c>
      <c r="AA837" s="364"/>
      <c r="AB837" s="189" t="e">
        <f t="shared" si="228"/>
        <v>#N/A</v>
      </c>
      <c r="AC837" s="1" t="str">
        <f t="shared" si="223"/>
        <v/>
      </c>
      <c r="AD837" s="45" t="e">
        <f t="shared" si="224"/>
        <v>#N/A</v>
      </c>
      <c r="AE837" s="1" t="e">
        <f t="shared" si="225"/>
        <v>#N/A</v>
      </c>
      <c r="AF837" s="1"/>
      <c r="AG837" s="8">
        <f t="shared" si="229"/>
        <v>0</v>
      </c>
      <c r="AH837" s="8">
        <f t="shared" si="230"/>
        <v>0</v>
      </c>
      <c r="AI837" s="358">
        <f t="shared" si="231"/>
        <v>4200</v>
      </c>
    </row>
    <row r="838" spans="1:35" x14ac:dyDescent="0.35">
      <c r="A838" s="356">
        <f t="shared" si="232"/>
        <v>836</v>
      </c>
      <c r="B838" s="325"/>
      <c r="C838" s="325"/>
      <c r="D838" s="325"/>
      <c r="E838" s="72" t="str">
        <f t="shared" si="227"/>
        <v/>
      </c>
      <c r="F838" s="71" t="e">
        <f t="shared" si="226"/>
        <v>#N/A</v>
      </c>
      <c r="G838" s="325"/>
      <c r="H838" s="325"/>
      <c r="I838" s="325"/>
      <c r="J838" s="325"/>
      <c r="K838" s="326"/>
      <c r="L838" s="1"/>
      <c r="M838" s="1"/>
      <c r="N838" s="120"/>
      <c r="O838" s="120"/>
      <c r="P838" s="120"/>
      <c r="Q838" s="308"/>
      <c r="R838" s="120"/>
      <c r="S838" s="120"/>
      <c r="T838" s="120"/>
      <c r="U838" s="120"/>
      <c r="V838" s="120"/>
      <c r="W838" s="120"/>
      <c r="X838" s="120"/>
      <c r="Y838" s="359"/>
      <c r="Z838" s="2">
        <f>MAX(Planif[[#This Row],[Janv planifié]:[Decembre planifié]])</f>
        <v>0</v>
      </c>
      <c r="AA838" s="364"/>
      <c r="AB838" s="189" t="e">
        <f t="shared" si="228"/>
        <v>#N/A</v>
      </c>
      <c r="AC838" s="1" t="str">
        <f t="shared" si="223"/>
        <v/>
      </c>
      <c r="AD838" s="45" t="e">
        <f t="shared" si="224"/>
        <v>#N/A</v>
      </c>
      <c r="AE838" s="1" t="e">
        <f t="shared" si="225"/>
        <v>#N/A</v>
      </c>
      <c r="AF838" s="1"/>
      <c r="AG838" s="8">
        <f t="shared" si="229"/>
        <v>0</v>
      </c>
      <c r="AH838" s="8">
        <f t="shared" si="230"/>
        <v>0</v>
      </c>
      <c r="AI838" s="358">
        <f t="shared" si="231"/>
        <v>4200</v>
      </c>
    </row>
    <row r="839" spans="1:35" x14ac:dyDescent="0.35">
      <c r="A839" s="356">
        <f t="shared" si="232"/>
        <v>837</v>
      </c>
      <c r="B839" s="325"/>
      <c r="C839" s="325"/>
      <c r="D839" s="325"/>
      <c r="E839" s="72" t="str">
        <f t="shared" si="227"/>
        <v/>
      </c>
      <c r="F839" s="71" t="e">
        <f t="shared" si="226"/>
        <v>#N/A</v>
      </c>
      <c r="G839" s="325"/>
      <c r="H839" s="325"/>
      <c r="I839" s="325"/>
      <c r="J839" s="325"/>
      <c r="K839" s="326"/>
      <c r="L839" s="1"/>
      <c r="M839" s="1"/>
      <c r="N839" s="120"/>
      <c r="O839" s="120"/>
      <c r="P839" s="120"/>
      <c r="Q839" s="308"/>
      <c r="R839" s="120"/>
      <c r="S839" s="120"/>
      <c r="T839" s="120"/>
      <c r="U839" s="120"/>
      <c r="V839" s="120"/>
      <c r="W839" s="120"/>
      <c r="X839" s="120"/>
      <c r="Y839" s="359"/>
      <c r="Z839" s="2">
        <f>MAX(Planif[[#This Row],[Janv planifié]:[Decembre planifié]])</f>
        <v>0</v>
      </c>
      <c r="AA839" s="364"/>
      <c r="AB839" s="189" t="e">
        <f t="shared" si="228"/>
        <v>#N/A</v>
      </c>
      <c r="AC839" s="1" t="str">
        <f t="shared" si="223"/>
        <v/>
      </c>
      <c r="AD839" s="45" t="e">
        <f t="shared" si="224"/>
        <v>#N/A</v>
      </c>
      <c r="AE839" s="1" t="e">
        <f t="shared" si="225"/>
        <v>#N/A</v>
      </c>
      <c r="AF839" s="1"/>
      <c r="AG839" s="8">
        <f t="shared" si="229"/>
        <v>0</v>
      </c>
      <c r="AH839" s="8">
        <f t="shared" si="230"/>
        <v>0</v>
      </c>
      <c r="AI839" s="358">
        <f t="shared" si="231"/>
        <v>4200</v>
      </c>
    </row>
    <row r="840" spans="1:35" x14ac:dyDescent="0.35">
      <c r="A840" s="356">
        <f t="shared" si="232"/>
        <v>838</v>
      </c>
      <c r="B840" s="325"/>
      <c r="C840" s="325"/>
      <c r="D840" s="325"/>
      <c r="E840" s="72" t="str">
        <f t="shared" si="227"/>
        <v/>
      </c>
      <c r="F840" s="71" t="e">
        <f t="shared" si="226"/>
        <v>#N/A</v>
      </c>
      <c r="G840" s="325"/>
      <c r="H840" s="325"/>
      <c r="I840" s="325"/>
      <c r="J840" s="325"/>
      <c r="K840" s="326"/>
      <c r="L840" s="1"/>
      <c r="M840" s="1"/>
      <c r="N840" s="120"/>
      <c r="O840" s="120"/>
      <c r="P840" s="120"/>
      <c r="Q840" s="308"/>
      <c r="R840" s="120"/>
      <c r="S840" s="120"/>
      <c r="T840" s="120"/>
      <c r="U840" s="120"/>
      <c r="V840" s="120"/>
      <c r="W840" s="120"/>
      <c r="X840" s="120"/>
      <c r="Y840" s="359"/>
      <c r="Z840" s="2">
        <f>MAX(Planif[[#This Row],[Janv planifié]:[Decembre planifié]])</f>
        <v>0</v>
      </c>
      <c r="AA840" s="364"/>
      <c r="AB840" s="189" t="e">
        <f t="shared" si="228"/>
        <v>#N/A</v>
      </c>
      <c r="AC840" s="1" t="str">
        <f t="shared" si="223"/>
        <v/>
      </c>
      <c r="AD840" s="45" t="e">
        <f t="shared" si="224"/>
        <v>#N/A</v>
      </c>
      <c r="AE840" s="1" t="e">
        <f t="shared" si="225"/>
        <v>#N/A</v>
      </c>
      <c r="AF840" s="1"/>
      <c r="AG840" s="8">
        <f t="shared" si="229"/>
        <v>0</v>
      </c>
      <c r="AH840" s="8">
        <f t="shared" si="230"/>
        <v>0</v>
      </c>
      <c r="AI840" s="358">
        <f t="shared" si="231"/>
        <v>4200</v>
      </c>
    </row>
    <row r="841" spans="1:35" x14ac:dyDescent="0.35">
      <c r="A841" s="356">
        <f t="shared" si="232"/>
        <v>839</v>
      </c>
      <c r="B841" s="325"/>
      <c r="C841" s="325"/>
      <c r="D841" s="325"/>
      <c r="E841" s="72" t="str">
        <f t="shared" si="227"/>
        <v/>
      </c>
      <c r="F841" s="71" t="e">
        <f t="shared" si="226"/>
        <v>#N/A</v>
      </c>
      <c r="G841" s="325"/>
      <c r="H841" s="325"/>
      <c r="I841" s="325"/>
      <c r="J841" s="325"/>
      <c r="K841" s="326"/>
      <c r="L841" s="1"/>
      <c r="M841" s="1"/>
      <c r="N841" s="120"/>
      <c r="O841" s="120"/>
      <c r="P841" s="120"/>
      <c r="Q841" s="308"/>
      <c r="R841" s="120"/>
      <c r="S841" s="120"/>
      <c r="T841" s="120"/>
      <c r="U841" s="120"/>
      <c r="V841" s="120"/>
      <c r="W841" s="120"/>
      <c r="X841" s="120"/>
      <c r="Y841" s="359"/>
      <c r="Z841" s="2">
        <f>MAX(Planif[[#This Row],[Janv planifié]:[Decembre planifié]])</f>
        <v>0</v>
      </c>
      <c r="AA841" s="364"/>
      <c r="AB841" s="189" t="e">
        <f t="shared" si="228"/>
        <v>#N/A</v>
      </c>
      <c r="AC841" s="1" t="str">
        <f t="shared" si="223"/>
        <v/>
      </c>
      <c r="AD841" s="45" t="e">
        <f t="shared" si="224"/>
        <v>#N/A</v>
      </c>
      <c r="AE841" s="1" t="e">
        <f t="shared" si="225"/>
        <v>#N/A</v>
      </c>
      <c r="AF841" s="1"/>
      <c r="AG841" s="8">
        <f t="shared" si="229"/>
        <v>0</v>
      </c>
      <c r="AH841" s="8">
        <f t="shared" si="230"/>
        <v>0</v>
      </c>
      <c r="AI841" s="358">
        <f t="shared" si="231"/>
        <v>4200</v>
      </c>
    </row>
    <row r="842" spans="1:35" x14ac:dyDescent="0.35">
      <c r="A842" s="356">
        <f t="shared" si="232"/>
        <v>840</v>
      </c>
      <c r="B842" s="325"/>
      <c r="C842" s="325"/>
      <c r="D842" s="325"/>
      <c r="E842" s="72" t="str">
        <f t="shared" si="227"/>
        <v/>
      </c>
      <c r="F842" s="71" t="e">
        <f t="shared" si="226"/>
        <v>#N/A</v>
      </c>
      <c r="G842" s="325"/>
      <c r="H842" s="325"/>
      <c r="I842" s="325"/>
      <c r="J842" s="325"/>
      <c r="K842" s="326"/>
      <c r="L842" s="1"/>
      <c r="M842" s="1"/>
      <c r="N842" s="120"/>
      <c r="O842" s="120"/>
      <c r="P842" s="120"/>
      <c r="Q842" s="308"/>
      <c r="R842" s="120"/>
      <c r="S842" s="120"/>
      <c r="T842" s="120"/>
      <c r="U842" s="120"/>
      <c r="V842" s="120"/>
      <c r="W842" s="120"/>
      <c r="X842" s="120"/>
      <c r="Y842" s="359"/>
      <c r="Z842" s="2">
        <f>MAX(Planif[[#This Row],[Janv planifié]:[Decembre planifié]])</f>
        <v>0</v>
      </c>
      <c r="AA842" s="364"/>
      <c r="AB842" s="189" t="e">
        <f t="shared" si="228"/>
        <v>#N/A</v>
      </c>
      <c r="AC842" s="1" t="str">
        <f t="shared" si="223"/>
        <v/>
      </c>
      <c r="AD842" s="45" t="e">
        <f t="shared" si="224"/>
        <v>#N/A</v>
      </c>
      <c r="AE842" s="1" t="e">
        <f t="shared" si="225"/>
        <v>#N/A</v>
      </c>
      <c r="AF842" s="1"/>
      <c r="AG842" s="8">
        <f t="shared" si="229"/>
        <v>0</v>
      </c>
      <c r="AH842" s="8">
        <f t="shared" si="230"/>
        <v>0</v>
      </c>
      <c r="AI842" s="358">
        <f t="shared" si="231"/>
        <v>4200</v>
      </c>
    </row>
    <row r="843" spans="1:35" x14ac:dyDescent="0.35">
      <c r="A843" s="356">
        <f t="shared" si="232"/>
        <v>841</v>
      </c>
      <c r="B843" s="325"/>
      <c r="C843" s="325"/>
      <c r="D843" s="325"/>
      <c r="E843" s="72" t="str">
        <f t="shared" si="227"/>
        <v/>
      </c>
      <c r="F843" s="71" t="e">
        <f t="shared" si="226"/>
        <v>#N/A</v>
      </c>
      <c r="G843" s="325"/>
      <c r="H843" s="325"/>
      <c r="I843" s="325"/>
      <c r="J843" s="325"/>
      <c r="K843" s="326"/>
      <c r="L843" s="1"/>
      <c r="M843" s="1"/>
      <c r="N843" s="120"/>
      <c r="O843" s="120"/>
      <c r="P843" s="120"/>
      <c r="Q843" s="308"/>
      <c r="R843" s="120"/>
      <c r="S843" s="120"/>
      <c r="T843" s="120"/>
      <c r="U843" s="120"/>
      <c r="V843" s="120"/>
      <c r="W843" s="120"/>
      <c r="X843" s="120"/>
      <c r="Y843" s="359"/>
      <c r="Z843" s="2">
        <f>MAX(Planif[[#This Row],[Janv planifié]:[Decembre planifié]])</f>
        <v>0</v>
      </c>
      <c r="AA843" s="364"/>
      <c r="AB843" s="189" t="e">
        <f t="shared" si="228"/>
        <v>#N/A</v>
      </c>
      <c r="AC843" s="1" t="str">
        <f t="shared" si="223"/>
        <v/>
      </c>
      <c r="AD843" s="45" t="e">
        <f t="shared" si="224"/>
        <v>#N/A</v>
      </c>
      <c r="AE843" s="1" t="e">
        <f t="shared" si="225"/>
        <v>#N/A</v>
      </c>
      <c r="AF843" s="1"/>
      <c r="AG843" s="8">
        <f t="shared" si="229"/>
        <v>0</v>
      </c>
      <c r="AH843" s="8">
        <f t="shared" si="230"/>
        <v>0</v>
      </c>
      <c r="AI843" s="358">
        <f t="shared" si="231"/>
        <v>4200</v>
      </c>
    </row>
    <row r="844" spans="1:35" x14ac:dyDescent="0.35">
      <c r="A844" s="356">
        <f t="shared" si="232"/>
        <v>842</v>
      </c>
      <c r="B844" s="325"/>
      <c r="C844" s="325"/>
      <c r="D844" s="325"/>
      <c r="E844" s="72" t="str">
        <f t="shared" si="227"/>
        <v/>
      </c>
      <c r="F844" s="71" t="e">
        <f t="shared" si="226"/>
        <v>#N/A</v>
      </c>
      <c r="G844" s="325"/>
      <c r="H844" s="325"/>
      <c r="I844" s="325"/>
      <c r="J844" s="325"/>
      <c r="K844" s="326"/>
      <c r="L844" s="1"/>
      <c r="M844" s="1"/>
      <c r="N844" s="120"/>
      <c r="O844" s="120"/>
      <c r="P844" s="120"/>
      <c r="Q844" s="308"/>
      <c r="R844" s="120"/>
      <c r="S844" s="120"/>
      <c r="T844" s="120"/>
      <c r="U844" s="120"/>
      <c r="V844" s="120"/>
      <c r="W844" s="120"/>
      <c r="X844" s="120"/>
      <c r="Y844" s="359"/>
      <c r="Z844" s="2">
        <f>MAX(Planif[[#This Row],[Janv planifié]:[Decembre planifié]])</f>
        <v>0</v>
      </c>
      <c r="AA844" s="364"/>
      <c r="AB844" s="189" t="e">
        <f t="shared" si="228"/>
        <v>#N/A</v>
      </c>
      <c r="AC844" s="1" t="str">
        <f t="shared" si="223"/>
        <v/>
      </c>
      <c r="AD844" s="45" t="e">
        <f t="shared" si="224"/>
        <v>#N/A</v>
      </c>
      <c r="AE844" s="1" t="e">
        <f t="shared" si="225"/>
        <v>#N/A</v>
      </c>
      <c r="AF844" s="1"/>
      <c r="AG844" s="8">
        <f t="shared" si="229"/>
        <v>0</v>
      </c>
      <c r="AH844" s="8">
        <f t="shared" si="230"/>
        <v>0</v>
      </c>
      <c r="AI844" s="358">
        <f t="shared" si="231"/>
        <v>4200</v>
      </c>
    </row>
    <row r="845" spans="1:35" x14ac:dyDescent="0.35">
      <c r="A845" s="356">
        <f t="shared" si="232"/>
        <v>843</v>
      </c>
      <c r="B845" s="325"/>
      <c r="C845" s="325"/>
      <c r="D845" s="325"/>
      <c r="E845" s="72" t="str">
        <f t="shared" si="227"/>
        <v/>
      </c>
      <c r="F845" s="71" t="e">
        <f t="shared" si="226"/>
        <v>#N/A</v>
      </c>
      <c r="G845" s="325"/>
      <c r="H845" s="325"/>
      <c r="I845" s="325"/>
      <c r="J845" s="325"/>
      <c r="K845" s="326"/>
      <c r="L845" s="1"/>
      <c r="M845" s="1"/>
      <c r="N845" s="120"/>
      <c r="O845" s="120"/>
      <c r="P845" s="120"/>
      <c r="Q845" s="308"/>
      <c r="R845" s="120"/>
      <c r="S845" s="120"/>
      <c r="T845" s="120"/>
      <c r="U845" s="120"/>
      <c r="V845" s="120"/>
      <c r="W845" s="120"/>
      <c r="X845" s="120"/>
      <c r="Y845" s="359"/>
      <c r="Z845" s="2">
        <f>MAX(Planif[[#This Row],[Janv planifié]:[Decembre planifié]])</f>
        <v>0</v>
      </c>
      <c r="AA845" s="364"/>
      <c r="AB845" s="189" t="e">
        <f t="shared" si="228"/>
        <v>#N/A</v>
      </c>
      <c r="AC845" s="1" t="str">
        <f t="shared" si="223"/>
        <v/>
      </c>
      <c r="AD845" s="45" t="e">
        <f t="shared" si="224"/>
        <v>#N/A</v>
      </c>
      <c r="AE845" s="1" t="e">
        <f t="shared" si="225"/>
        <v>#N/A</v>
      </c>
      <c r="AF845" s="1"/>
      <c r="AG845" s="8">
        <f t="shared" si="229"/>
        <v>0</v>
      </c>
      <c r="AH845" s="8">
        <f t="shared" si="230"/>
        <v>0</v>
      </c>
      <c r="AI845" s="358">
        <f t="shared" si="231"/>
        <v>4200</v>
      </c>
    </row>
    <row r="846" spans="1:35" x14ac:dyDescent="0.35">
      <c r="A846" s="356">
        <f t="shared" si="232"/>
        <v>844</v>
      </c>
      <c r="B846" s="325"/>
      <c r="C846" s="325"/>
      <c r="D846" s="325"/>
      <c r="E846" s="72" t="str">
        <f t="shared" si="227"/>
        <v/>
      </c>
      <c r="F846" s="71" t="e">
        <f t="shared" si="226"/>
        <v>#N/A</v>
      </c>
      <c r="G846" s="325"/>
      <c r="H846" s="325"/>
      <c r="I846" s="325"/>
      <c r="J846" s="325"/>
      <c r="K846" s="326"/>
      <c r="L846" s="1"/>
      <c r="M846" s="1"/>
      <c r="N846" s="120"/>
      <c r="O846" s="120"/>
      <c r="P846" s="120"/>
      <c r="Q846" s="308"/>
      <c r="R846" s="120"/>
      <c r="S846" s="120"/>
      <c r="T846" s="120"/>
      <c r="U846" s="120"/>
      <c r="V846" s="120"/>
      <c r="W846" s="120"/>
      <c r="X846" s="120"/>
      <c r="Y846" s="359"/>
      <c r="Z846" s="2">
        <f>MAX(Planif[[#This Row],[Janv planifié]:[Decembre planifié]])</f>
        <v>0</v>
      </c>
      <c r="AA846" s="364"/>
      <c r="AB846" s="189" t="e">
        <f t="shared" si="228"/>
        <v>#N/A</v>
      </c>
      <c r="AC846" s="1" t="str">
        <f t="shared" si="223"/>
        <v/>
      </c>
      <c r="AD846" s="45" t="e">
        <f t="shared" si="224"/>
        <v>#N/A</v>
      </c>
      <c r="AE846" s="1" t="e">
        <f t="shared" si="225"/>
        <v>#N/A</v>
      </c>
      <c r="AF846" s="1"/>
      <c r="AG846" s="8">
        <f t="shared" si="229"/>
        <v>0</v>
      </c>
      <c r="AH846" s="8">
        <f t="shared" si="230"/>
        <v>0</v>
      </c>
      <c r="AI846" s="358">
        <f t="shared" si="231"/>
        <v>4200</v>
      </c>
    </row>
    <row r="847" spans="1:35" x14ac:dyDescent="0.35">
      <c r="A847" s="356">
        <f t="shared" si="232"/>
        <v>845</v>
      </c>
      <c r="B847" s="325"/>
      <c r="C847" s="325"/>
      <c r="D847" s="325"/>
      <c r="E847" s="72" t="str">
        <f t="shared" si="227"/>
        <v/>
      </c>
      <c r="F847" s="71" t="e">
        <f t="shared" si="226"/>
        <v>#N/A</v>
      </c>
      <c r="G847" s="325"/>
      <c r="H847" s="325"/>
      <c r="I847" s="325"/>
      <c r="J847" s="325"/>
      <c r="K847" s="326"/>
      <c r="L847" s="1"/>
      <c r="M847" s="1"/>
      <c r="N847" s="120"/>
      <c r="O847" s="120"/>
      <c r="P847" s="120"/>
      <c r="Q847" s="308"/>
      <c r="R847" s="120"/>
      <c r="S847" s="120"/>
      <c r="T847" s="120"/>
      <c r="U847" s="120"/>
      <c r="V847" s="120"/>
      <c r="W847" s="120"/>
      <c r="X847" s="120"/>
      <c r="Y847" s="359"/>
      <c r="Z847" s="2">
        <f>MAX(Planif[[#This Row],[Janv planifié]:[Decembre planifié]])</f>
        <v>0</v>
      </c>
      <c r="AA847" s="364"/>
      <c r="AB847" s="189" t="e">
        <f t="shared" si="228"/>
        <v>#N/A</v>
      </c>
      <c r="AC847" s="1" t="str">
        <f t="shared" si="223"/>
        <v/>
      </c>
      <c r="AD847" s="45" t="e">
        <f t="shared" si="224"/>
        <v>#N/A</v>
      </c>
      <c r="AE847" s="1" t="e">
        <f t="shared" si="225"/>
        <v>#N/A</v>
      </c>
      <c r="AF847" s="1"/>
      <c r="AG847" s="8">
        <f t="shared" si="229"/>
        <v>0</v>
      </c>
      <c r="AH847" s="8">
        <f t="shared" si="230"/>
        <v>0</v>
      </c>
      <c r="AI847" s="358">
        <f t="shared" si="231"/>
        <v>4200</v>
      </c>
    </row>
    <row r="848" spans="1:35" x14ac:dyDescent="0.35">
      <c r="A848" s="356">
        <f t="shared" si="232"/>
        <v>846</v>
      </c>
      <c r="B848" s="325"/>
      <c r="C848" s="325"/>
      <c r="D848" s="325"/>
      <c r="E848" s="72" t="str">
        <f t="shared" si="227"/>
        <v/>
      </c>
      <c r="F848" s="71" t="e">
        <f t="shared" si="226"/>
        <v>#N/A</v>
      </c>
      <c r="G848" s="325"/>
      <c r="H848" s="325"/>
      <c r="I848" s="325"/>
      <c r="J848" s="325"/>
      <c r="K848" s="326"/>
      <c r="L848" s="1"/>
      <c r="M848" s="1"/>
      <c r="N848" s="120"/>
      <c r="O848" s="120"/>
      <c r="P848" s="120"/>
      <c r="Q848" s="308"/>
      <c r="R848" s="120"/>
      <c r="S848" s="120"/>
      <c r="T848" s="120"/>
      <c r="U848" s="120"/>
      <c r="V848" s="120"/>
      <c r="W848" s="120"/>
      <c r="X848" s="120"/>
      <c r="Y848" s="359"/>
      <c r="Z848" s="2">
        <f>MAX(Planif[[#This Row],[Janv planifié]:[Decembre planifié]])</f>
        <v>0</v>
      </c>
      <c r="AA848" s="364"/>
      <c r="AB848" s="189" t="e">
        <f t="shared" si="228"/>
        <v>#N/A</v>
      </c>
      <c r="AC848" s="1" t="str">
        <f t="shared" si="223"/>
        <v/>
      </c>
      <c r="AD848" s="45" t="e">
        <f t="shared" si="224"/>
        <v>#N/A</v>
      </c>
      <c r="AE848" s="1" t="e">
        <f t="shared" si="225"/>
        <v>#N/A</v>
      </c>
      <c r="AF848" s="1"/>
      <c r="AG848" s="8">
        <f t="shared" si="229"/>
        <v>0</v>
      </c>
      <c r="AH848" s="8">
        <f t="shared" si="230"/>
        <v>0</v>
      </c>
      <c r="AI848" s="358">
        <f t="shared" si="231"/>
        <v>4200</v>
      </c>
    </row>
    <row r="849" spans="1:35" x14ac:dyDescent="0.35">
      <c r="A849" s="356">
        <f t="shared" si="232"/>
        <v>847</v>
      </c>
      <c r="B849" s="325"/>
      <c r="C849" s="325"/>
      <c r="D849" s="325"/>
      <c r="E849" s="72" t="str">
        <f t="shared" si="227"/>
        <v/>
      </c>
      <c r="F849" s="71" t="e">
        <f t="shared" si="226"/>
        <v>#N/A</v>
      </c>
      <c r="G849" s="325"/>
      <c r="H849" s="325"/>
      <c r="I849" s="325"/>
      <c r="J849" s="325"/>
      <c r="K849" s="326"/>
      <c r="L849" s="1"/>
      <c r="M849" s="1"/>
      <c r="N849" s="120"/>
      <c r="O849" s="120"/>
      <c r="P849" s="120"/>
      <c r="Q849" s="308"/>
      <c r="R849" s="120"/>
      <c r="S849" s="120"/>
      <c r="T849" s="120"/>
      <c r="U849" s="120"/>
      <c r="V849" s="120"/>
      <c r="W849" s="120"/>
      <c r="X849" s="120"/>
      <c r="Y849" s="359"/>
      <c r="Z849" s="2">
        <f>MAX(Planif[[#This Row],[Janv planifié]:[Decembre planifié]])</f>
        <v>0</v>
      </c>
      <c r="AA849" s="364"/>
      <c r="AB849" s="189" t="e">
        <f t="shared" si="228"/>
        <v>#N/A</v>
      </c>
      <c r="AC849" s="1" t="str">
        <f t="shared" si="223"/>
        <v/>
      </c>
      <c r="AD849" s="45" t="e">
        <f t="shared" si="224"/>
        <v>#N/A</v>
      </c>
      <c r="AE849" s="1" t="e">
        <f t="shared" si="225"/>
        <v>#N/A</v>
      </c>
      <c r="AF849" s="1"/>
      <c r="AG849" s="8">
        <f t="shared" si="229"/>
        <v>0</v>
      </c>
      <c r="AH849" s="8">
        <f t="shared" si="230"/>
        <v>0</v>
      </c>
      <c r="AI849" s="358">
        <f t="shared" si="231"/>
        <v>4200</v>
      </c>
    </row>
    <row r="850" spans="1:35" x14ac:dyDescent="0.35">
      <c r="A850" s="356">
        <f t="shared" si="232"/>
        <v>848</v>
      </c>
      <c r="B850" s="325"/>
      <c r="C850" s="325"/>
      <c r="D850" s="325"/>
      <c r="E850" s="72" t="str">
        <f t="shared" si="227"/>
        <v/>
      </c>
      <c r="F850" s="71" t="e">
        <f t="shared" si="226"/>
        <v>#N/A</v>
      </c>
      <c r="G850" s="325"/>
      <c r="H850" s="325"/>
      <c r="I850" s="325"/>
      <c r="J850" s="325"/>
      <c r="K850" s="326"/>
      <c r="L850" s="1"/>
      <c r="M850" s="1"/>
      <c r="N850" s="120"/>
      <c r="O850" s="120"/>
      <c r="P850" s="120"/>
      <c r="Q850" s="308"/>
      <c r="R850" s="120"/>
      <c r="S850" s="120"/>
      <c r="T850" s="120"/>
      <c r="U850" s="120"/>
      <c r="V850" s="120"/>
      <c r="W850" s="120"/>
      <c r="X850" s="120"/>
      <c r="Y850" s="359"/>
      <c r="Z850" s="2">
        <f>MAX(Planif[[#This Row],[Janv planifié]:[Decembre planifié]])</f>
        <v>0</v>
      </c>
      <c r="AA850" s="364"/>
      <c r="AB850" s="189" t="e">
        <f t="shared" si="228"/>
        <v>#N/A</v>
      </c>
      <c r="AC850" s="1" t="str">
        <f t="shared" si="223"/>
        <v/>
      </c>
      <c r="AD850" s="45" t="e">
        <f t="shared" si="224"/>
        <v>#N/A</v>
      </c>
      <c r="AE850" s="1" t="e">
        <f t="shared" si="225"/>
        <v>#N/A</v>
      </c>
      <c r="AF850" s="1"/>
      <c r="AG850" s="8">
        <f t="shared" si="229"/>
        <v>0</v>
      </c>
      <c r="AH850" s="8">
        <f t="shared" si="230"/>
        <v>0</v>
      </c>
      <c r="AI850" s="358">
        <f t="shared" si="231"/>
        <v>4200</v>
      </c>
    </row>
    <row r="851" spans="1:35" x14ac:dyDescent="0.35">
      <c r="A851" s="356">
        <f t="shared" si="232"/>
        <v>849</v>
      </c>
      <c r="B851" s="325"/>
      <c r="C851" s="325"/>
      <c r="D851" s="325"/>
      <c r="E851" s="72" t="str">
        <f t="shared" si="227"/>
        <v/>
      </c>
      <c r="F851" s="71" t="e">
        <f t="shared" si="226"/>
        <v>#N/A</v>
      </c>
      <c r="G851" s="325"/>
      <c r="H851" s="325"/>
      <c r="I851" s="325"/>
      <c r="J851" s="325"/>
      <c r="K851" s="326"/>
      <c r="L851" s="1"/>
      <c r="M851" s="1"/>
      <c r="N851" s="120"/>
      <c r="O851" s="120"/>
      <c r="P851" s="120"/>
      <c r="Q851" s="308"/>
      <c r="R851" s="120"/>
      <c r="S851" s="120"/>
      <c r="T851" s="120"/>
      <c r="U851" s="120"/>
      <c r="V851" s="120"/>
      <c r="W851" s="120"/>
      <c r="X851" s="120"/>
      <c r="Y851" s="359"/>
      <c r="Z851" s="2">
        <f>MAX(Planif[[#This Row],[Janv planifié]:[Decembre planifié]])</f>
        <v>0</v>
      </c>
      <c r="AA851" s="364"/>
      <c r="AB851" s="189" t="e">
        <f t="shared" si="228"/>
        <v>#N/A</v>
      </c>
      <c r="AC851" s="1" t="str">
        <f t="shared" si="223"/>
        <v/>
      </c>
      <c r="AD851" s="45" t="e">
        <f t="shared" si="224"/>
        <v>#N/A</v>
      </c>
      <c r="AE851" s="1" t="e">
        <f t="shared" si="225"/>
        <v>#N/A</v>
      </c>
      <c r="AF851" s="1"/>
      <c r="AG851" s="8">
        <f t="shared" si="229"/>
        <v>0</v>
      </c>
      <c r="AH851" s="8">
        <f t="shared" si="230"/>
        <v>0</v>
      </c>
      <c r="AI851" s="358">
        <f t="shared" si="231"/>
        <v>4200</v>
      </c>
    </row>
    <row r="852" spans="1:35" x14ac:dyDescent="0.35">
      <c r="A852" s="356">
        <f t="shared" si="232"/>
        <v>850</v>
      </c>
      <c r="B852" s="325"/>
      <c r="C852" s="325"/>
      <c r="D852" s="325"/>
      <c r="E852" s="72" t="str">
        <f t="shared" si="227"/>
        <v/>
      </c>
      <c r="F852" s="71" t="e">
        <f t="shared" si="226"/>
        <v>#N/A</v>
      </c>
      <c r="G852" s="325"/>
      <c r="H852" s="325"/>
      <c r="I852" s="325"/>
      <c r="J852" s="325"/>
      <c r="K852" s="326"/>
      <c r="L852" s="1"/>
      <c r="M852" s="1"/>
      <c r="N852" s="120"/>
      <c r="O852" s="120"/>
      <c r="P852" s="120"/>
      <c r="Q852" s="308"/>
      <c r="R852" s="120"/>
      <c r="S852" s="120"/>
      <c r="T852" s="120"/>
      <c r="U852" s="120"/>
      <c r="V852" s="120"/>
      <c r="W852" s="120"/>
      <c r="X852" s="120"/>
      <c r="Y852" s="359"/>
      <c r="Z852" s="2">
        <f>MAX(Planif[[#This Row],[Janv planifié]:[Decembre planifié]])</f>
        <v>0</v>
      </c>
      <c r="AA852" s="364"/>
      <c r="AB852" s="189" t="e">
        <f t="shared" si="228"/>
        <v>#N/A</v>
      </c>
      <c r="AC852" s="1" t="str">
        <f t="shared" si="223"/>
        <v/>
      </c>
      <c r="AD852" s="45" t="e">
        <f t="shared" si="224"/>
        <v>#N/A</v>
      </c>
      <c r="AE852" s="1" t="e">
        <f t="shared" si="225"/>
        <v>#N/A</v>
      </c>
      <c r="AF852" s="1"/>
      <c r="AG852" s="8">
        <f t="shared" si="229"/>
        <v>0</v>
      </c>
      <c r="AH852" s="8">
        <f t="shared" si="230"/>
        <v>0</v>
      </c>
      <c r="AI852" s="358">
        <f t="shared" si="231"/>
        <v>4200</v>
      </c>
    </row>
    <row r="853" spans="1:35" x14ac:dyDescent="0.35">
      <c r="A853" s="356">
        <f t="shared" si="232"/>
        <v>851</v>
      </c>
      <c r="B853" s="325"/>
      <c r="C853" s="325"/>
      <c r="D853" s="325"/>
      <c r="E853" s="72" t="str">
        <f t="shared" si="227"/>
        <v/>
      </c>
      <c r="F853" s="71" t="e">
        <f t="shared" si="226"/>
        <v>#N/A</v>
      </c>
      <c r="G853" s="325"/>
      <c r="H853" s="325"/>
      <c r="I853" s="325"/>
      <c r="J853" s="325"/>
      <c r="K853" s="326"/>
      <c r="L853" s="1"/>
      <c r="M853" s="1"/>
      <c r="N853" s="120"/>
      <c r="O853" s="120"/>
      <c r="P853" s="120"/>
      <c r="Q853" s="308"/>
      <c r="R853" s="120"/>
      <c r="S853" s="120"/>
      <c r="T853" s="120"/>
      <c r="U853" s="120"/>
      <c r="V853" s="120"/>
      <c r="W853" s="120"/>
      <c r="X853" s="120"/>
      <c r="Y853" s="359"/>
      <c r="Z853" s="2">
        <f>MAX(Planif[[#This Row],[Janv planifié]:[Decembre planifié]])</f>
        <v>0</v>
      </c>
      <c r="AA853" s="364"/>
      <c r="AB853" s="189" t="e">
        <f t="shared" si="228"/>
        <v>#N/A</v>
      </c>
      <c r="AC853" s="1" t="str">
        <f t="shared" si="223"/>
        <v/>
      </c>
      <c r="AD853" s="45" t="e">
        <f t="shared" si="224"/>
        <v>#N/A</v>
      </c>
      <c r="AE853" s="1" t="e">
        <f t="shared" si="225"/>
        <v>#N/A</v>
      </c>
      <c r="AF853" s="1"/>
      <c r="AG853" s="8">
        <f t="shared" si="229"/>
        <v>0</v>
      </c>
      <c r="AH853" s="8">
        <f t="shared" si="230"/>
        <v>0</v>
      </c>
      <c r="AI853" s="358">
        <f t="shared" si="231"/>
        <v>4200</v>
      </c>
    </row>
    <row r="854" spans="1:35" x14ac:dyDescent="0.35">
      <c r="A854" s="356">
        <f t="shared" si="232"/>
        <v>852</v>
      </c>
      <c r="B854" s="325"/>
      <c r="C854" s="325"/>
      <c r="D854" s="325"/>
      <c r="E854" s="72" t="str">
        <f t="shared" si="227"/>
        <v/>
      </c>
      <c r="F854" s="71" t="e">
        <f t="shared" si="226"/>
        <v>#N/A</v>
      </c>
      <c r="G854" s="325"/>
      <c r="H854" s="325"/>
      <c r="I854" s="325"/>
      <c r="J854" s="325"/>
      <c r="K854" s="326"/>
      <c r="L854" s="1"/>
      <c r="M854" s="1"/>
      <c r="N854" s="120"/>
      <c r="O854" s="120"/>
      <c r="P854" s="120"/>
      <c r="Q854" s="308"/>
      <c r="R854" s="120"/>
      <c r="S854" s="120"/>
      <c r="T854" s="120"/>
      <c r="U854" s="120"/>
      <c r="V854" s="120"/>
      <c r="W854" s="120"/>
      <c r="X854" s="120"/>
      <c r="Y854" s="359"/>
      <c r="Z854" s="2">
        <f>MAX(Planif[[#This Row],[Janv planifié]:[Decembre planifié]])</f>
        <v>0</v>
      </c>
      <c r="AA854" s="364"/>
      <c r="AB854" s="189" t="e">
        <f t="shared" si="228"/>
        <v>#N/A</v>
      </c>
      <c r="AC854" s="1" t="str">
        <f t="shared" si="223"/>
        <v/>
      </c>
      <c r="AD854" s="45" t="e">
        <f t="shared" si="224"/>
        <v>#N/A</v>
      </c>
      <c r="AE854" s="1" t="e">
        <f t="shared" si="225"/>
        <v>#N/A</v>
      </c>
      <c r="AF854" s="1"/>
      <c r="AG854" s="8">
        <f t="shared" si="229"/>
        <v>0</v>
      </c>
      <c r="AH854" s="8">
        <f t="shared" si="230"/>
        <v>0</v>
      </c>
      <c r="AI854" s="358">
        <f t="shared" si="231"/>
        <v>4200</v>
      </c>
    </row>
    <row r="855" spans="1:35" x14ac:dyDescent="0.35">
      <c r="A855" s="356">
        <f t="shared" si="232"/>
        <v>853</v>
      </c>
      <c r="B855" s="325"/>
      <c r="C855" s="325"/>
      <c r="D855" s="325"/>
      <c r="E855" s="72" t="str">
        <f t="shared" si="227"/>
        <v/>
      </c>
      <c r="F855" s="71" t="e">
        <f t="shared" si="226"/>
        <v>#N/A</v>
      </c>
      <c r="G855" s="325"/>
      <c r="H855" s="325"/>
      <c r="I855" s="325"/>
      <c r="J855" s="325"/>
      <c r="K855" s="326"/>
      <c r="L855" s="1"/>
      <c r="M855" s="1"/>
      <c r="N855" s="120"/>
      <c r="O855" s="120"/>
      <c r="P855" s="120"/>
      <c r="Q855" s="308"/>
      <c r="R855" s="120"/>
      <c r="S855" s="120"/>
      <c r="T855" s="120"/>
      <c r="U855" s="120"/>
      <c r="V855" s="120"/>
      <c r="W855" s="120"/>
      <c r="X855" s="120"/>
      <c r="Y855" s="359"/>
      <c r="Z855" s="2">
        <f>MAX(Planif[[#This Row],[Janv planifié]:[Decembre planifié]])</f>
        <v>0</v>
      </c>
      <c r="AA855" s="364"/>
      <c r="AB855" s="189" t="e">
        <f t="shared" si="228"/>
        <v>#N/A</v>
      </c>
      <c r="AC855" s="1" t="str">
        <f t="shared" si="223"/>
        <v/>
      </c>
      <c r="AD855" s="45" t="e">
        <f t="shared" si="224"/>
        <v>#N/A</v>
      </c>
      <c r="AE855" s="1" t="e">
        <f t="shared" si="225"/>
        <v>#N/A</v>
      </c>
      <c r="AF855" s="1"/>
      <c r="AG855" s="8">
        <f t="shared" si="229"/>
        <v>0</v>
      </c>
      <c r="AH855" s="8">
        <f t="shared" si="230"/>
        <v>0</v>
      </c>
      <c r="AI855" s="358">
        <f t="shared" si="231"/>
        <v>4200</v>
      </c>
    </row>
    <row r="856" spans="1:35" x14ac:dyDescent="0.35">
      <c r="A856" s="356">
        <f t="shared" si="232"/>
        <v>854</v>
      </c>
      <c r="B856" s="325"/>
      <c r="C856" s="325"/>
      <c r="D856" s="325"/>
      <c r="E856" s="72" t="str">
        <f t="shared" si="227"/>
        <v/>
      </c>
      <c r="F856" s="71" t="e">
        <f t="shared" si="226"/>
        <v>#N/A</v>
      </c>
      <c r="G856" s="325"/>
      <c r="H856" s="325"/>
      <c r="I856" s="325"/>
      <c r="J856" s="325"/>
      <c r="K856" s="326"/>
      <c r="L856" s="1"/>
      <c r="M856" s="1"/>
      <c r="N856" s="120"/>
      <c r="O856" s="120"/>
      <c r="P856" s="120"/>
      <c r="Q856" s="308"/>
      <c r="R856" s="120"/>
      <c r="S856" s="120"/>
      <c r="T856" s="120"/>
      <c r="U856" s="120"/>
      <c r="V856" s="120"/>
      <c r="W856" s="120"/>
      <c r="X856" s="120"/>
      <c r="Y856" s="359"/>
      <c r="Z856" s="2">
        <f>MAX(Planif[[#This Row],[Janv planifié]:[Decembre planifié]])</f>
        <v>0</v>
      </c>
      <c r="AA856" s="364"/>
      <c r="AB856" s="189" t="e">
        <f t="shared" si="228"/>
        <v>#N/A</v>
      </c>
      <c r="AC856" s="1" t="str">
        <f t="shared" si="223"/>
        <v/>
      </c>
      <c r="AD856" s="45" t="e">
        <f t="shared" si="224"/>
        <v>#N/A</v>
      </c>
      <c r="AE856" s="1" t="e">
        <f t="shared" si="225"/>
        <v>#N/A</v>
      </c>
      <c r="AF856" s="1"/>
      <c r="AG856" s="8">
        <f t="shared" si="229"/>
        <v>0</v>
      </c>
      <c r="AH856" s="8">
        <f t="shared" si="230"/>
        <v>0</v>
      </c>
      <c r="AI856" s="358">
        <f t="shared" si="231"/>
        <v>4200</v>
      </c>
    </row>
    <row r="857" spans="1:35" x14ac:dyDescent="0.35">
      <c r="A857" s="356">
        <f t="shared" si="232"/>
        <v>855</v>
      </c>
      <c r="B857" s="325"/>
      <c r="C857" s="325"/>
      <c r="D857" s="325"/>
      <c r="E857" s="72" t="str">
        <f t="shared" si="227"/>
        <v/>
      </c>
      <c r="F857" s="71" t="e">
        <f t="shared" si="226"/>
        <v>#N/A</v>
      </c>
      <c r="G857" s="325"/>
      <c r="H857" s="325"/>
      <c r="I857" s="325"/>
      <c r="J857" s="325"/>
      <c r="K857" s="326"/>
      <c r="L857" s="1"/>
      <c r="M857" s="1"/>
      <c r="N857" s="120"/>
      <c r="O857" s="120"/>
      <c r="P857" s="120"/>
      <c r="Q857" s="308"/>
      <c r="R857" s="120"/>
      <c r="S857" s="120"/>
      <c r="T857" s="120"/>
      <c r="U857" s="120"/>
      <c r="V857" s="120"/>
      <c r="W857" s="120"/>
      <c r="X857" s="120"/>
      <c r="Y857" s="359"/>
      <c r="Z857" s="2">
        <f>MAX(Planif[[#This Row],[Janv planifié]:[Decembre planifié]])</f>
        <v>0</v>
      </c>
      <c r="AA857" s="364"/>
      <c r="AB857" s="189" t="e">
        <f t="shared" si="228"/>
        <v>#N/A</v>
      </c>
      <c r="AC857" s="1" t="str">
        <f t="shared" si="223"/>
        <v/>
      </c>
      <c r="AD857" s="45" t="e">
        <f t="shared" si="224"/>
        <v>#N/A</v>
      </c>
      <c r="AE857" s="1" t="e">
        <f t="shared" si="225"/>
        <v>#N/A</v>
      </c>
      <c r="AF857" s="1"/>
      <c r="AG857" s="8">
        <f t="shared" si="229"/>
        <v>0</v>
      </c>
      <c r="AH857" s="8">
        <f t="shared" si="230"/>
        <v>0</v>
      </c>
      <c r="AI857" s="358">
        <f t="shared" si="231"/>
        <v>4200</v>
      </c>
    </row>
    <row r="858" spans="1:35" x14ac:dyDescent="0.35">
      <c r="A858" s="356">
        <f t="shared" si="232"/>
        <v>856</v>
      </c>
      <c r="B858" s="325"/>
      <c r="C858" s="325"/>
      <c r="D858" s="325"/>
      <c r="E858" s="72" t="str">
        <f t="shared" si="227"/>
        <v/>
      </c>
      <c r="F858" s="71" t="e">
        <f t="shared" si="226"/>
        <v>#N/A</v>
      </c>
      <c r="G858" s="325"/>
      <c r="H858" s="325"/>
      <c r="I858" s="325"/>
      <c r="J858" s="325"/>
      <c r="K858" s="326"/>
      <c r="L858" s="1"/>
      <c r="M858" s="1"/>
      <c r="N858" s="120"/>
      <c r="O858" s="120"/>
      <c r="P858" s="120"/>
      <c r="Q858" s="308"/>
      <c r="R858" s="120"/>
      <c r="S858" s="120"/>
      <c r="T858" s="120"/>
      <c r="U858" s="120"/>
      <c r="V858" s="120"/>
      <c r="W858" s="120"/>
      <c r="X858" s="120"/>
      <c r="Y858" s="359"/>
      <c r="Z858" s="2">
        <f>MAX(Planif[[#This Row],[Janv planifié]:[Decembre planifié]])</f>
        <v>0</v>
      </c>
      <c r="AA858" s="364"/>
      <c r="AB858" s="189" t="e">
        <f t="shared" si="228"/>
        <v>#N/A</v>
      </c>
      <c r="AC858" s="1" t="str">
        <f t="shared" si="223"/>
        <v/>
      </c>
      <c r="AD858" s="45" t="e">
        <f t="shared" si="224"/>
        <v>#N/A</v>
      </c>
      <c r="AE858" s="1" t="e">
        <f t="shared" si="225"/>
        <v>#N/A</v>
      </c>
      <c r="AF858" s="1"/>
      <c r="AG858" s="8">
        <f t="shared" si="229"/>
        <v>0</v>
      </c>
      <c r="AH858" s="8">
        <f t="shared" si="230"/>
        <v>0</v>
      </c>
      <c r="AI858" s="358">
        <f t="shared" si="231"/>
        <v>4200</v>
      </c>
    </row>
    <row r="859" spans="1:35" x14ac:dyDescent="0.35">
      <c r="A859" s="356">
        <f t="shared" si="232"/>
        <v>857</v>
      </c>
      <c r="B859" s="325"/>
      <c r="C859" s="325"/>
      <c r="D859" s="325"/>
      <c r="E859" s="72" t="str">
        <f t="shared" si="227"/>
        <v/>
      </c>
      <c r="F859" s="71" t="e">
        <f t="shared" si="226"/>
        <v>#N/A</v>
      </c>
      <c r="G859" s="325"/>
      <c r="H859" s="325"/>
      <c r="I859" s="325"/>
      <c r="J859" s="325"/>
      <c r="K859" s="326"/>
      <c r="L859" s="1"/>
      <c r="M859" s="1"/>
      <c r="N859" s="120"/>
      <c r="O859" s="120"/>
      <c r="P859" s="120"/>
      <c r="Q859" s="308"/>
      <c r="R859" s="120"/>
      <c r="S859" s="120"/>
      <c r="T859" s="120"/>
      <c r="U859" s="120"/>
      <c r="V859" s="120"/>
      <c r="W859" s="120"/>
      <c r="X859" s="120"/>
      <c r="Y859" s="359"/>
      <c r="Z859" s="2">
        <f>MAX(Planif[[#This Row],[Janv planifié]:[Decembre planifié]])</f>
        <v>0</v>
      </c>
      <c r="AA859" s="364"/>
      <c r="AB859" s="189" t="e">
        <f t="shared" si="228"/>
        <v>#N/A</v>
      </c>
      <c r="AC859" s="1" t="str">
        <f t="shared" si="223"/>
        <v/>
      </c>
      <c r="AD859" s="45" t="e">
        <f t="shared" si="224"/>
        <v>#N/A</v>
      </c>
      <c r="AE859" s="1" t="e">
        <f t="shared" si="225"/>
        <v>#N/A</v>
      </c>
      <c r="AF859" s="1"/>
      <c r="AG859" s="8">
        <f t="shared" si="229"/>
        <v>0</v>
      </c>
      <c r="AH859" s="8">
        <f t="shared" si="230"/>
        <v>0</v>
      </c>
      <c r="AI859" s="358">
        <f t="shared" si="231"/>
        <v>4200</v>
      </c>
    </row>
    <row r="860" spans="1:35" x14ac:dyDescent="0.35">
      <c r="A860" s="356">
        <f t="shared" si="232"/>
        <v>858</v>
      </c>
      <c r="B860" s="325"/>
      <c r="C860" s="325"/>
      <c r="D860" s="325"/>
      <c r="E860" s="72" t="str">
        <f t="shared" si="227"/>
        <v/>
      </c>
      <c r="F860" s="71" t="e">
        <f t="shared" si="226"/>
        <v>#N/A</v>
      </c>
      <c r="G860" s="325"/>
      <c r="H860" s="325"/>
      <c r="I860" s="325"/>
      <c r="J860" s="325"/>
      <c r="K860" s="326"/>
      <c r="L860" s="1"/>
      <c r="M860" s="1"/>
      <c r="N860" s="120"/>
      <c r="O860" s="120"/>
      <c r="P860" s="120"/>
      <c r="Q860" s="308"/>
      <c r="R860" s="120"/>
      <c r="S860" s="120"/>
      <c r="T860" s="120"/>
      <c r="U860" s="120"/>
      <c r="V860" s="120"/>
      <c r="W860" s="120"/>
      <c r="X860" s="120"/>
      <c r="Y860" s="359"/>
      <c r="Z860" s="2">
        <f>MAX(Planif[[#This Row],[Janv planifié]:[Decembre planifié]])</f>
        <v>0</v>
      </c>
      <c r="AA860" s="364"/>
      <c r="AB860" s="189" t="e">
        <f t="shared" si="228"/>
        <v>#N/A</v>
      </c>
      <c r="AC860" s="1" t="str">
        <f t="shared" si="223"/>
        <v/>
      </c>
      <c r="AD860" s="45" t="e">
        <f t="shared" si="224"/>
        <v>#N/A</v>
      </c>
      <c r="AE860" s="1" t="e">
        <f t="shared" si="225"/>
        <v>#N/A</v>
      </c>
      <c r="AF860" s="1"/>
      <c r="AG860" s="8">
        <f t="shared" si="229"/>
        <v>0</v>
      </c>
      <c r="AH860" s="8">
        <f t="shared" si="230"/>
        <v>0</v>
      </c>
      <c r="AI860" s="358">
        <f t="shared" si="231"/>
        <v>4200</v>
      </c>
    </row>
    <row r="861" spans="1:35" x14ac:dyDescent="0.35">
      <c r="A861" s="356">
        <f t="shared" si="232"/>
        <v>859</v>
      </c>
      <c r="B861" s="325"/>
      <c r="C861" s="325"/>
      <c r="D861" s="325"/>
      <c r="E861" s="72" t="str">
        <f t="shared" si="227"/>
        <v/>
      </c>
      <c r="F861" s="71" t="e">
        <f t="shared" si="226"/>
        <v>#N/A</v>
      </c>
      <c r="G861" s="325"/>
      <c r="H861" s="325"/>
      <c r="I861" s="325"/>
      <c r="J861" s="325"/>
      <c r="K861" s="326"/>
      <c r="L861" s="1"/>
      <c r="M861" s="1"/>
      <c r="N861" s="120"/>
      <c r="O861" s="120"/>
      <c r="P861" s="120"/>
      <c r="Q861" s="308"/>
      <c r="R861" s="120"/>
      <c r="S861" s="120"/>
      <c r="T861" s="120"/>
      <c r="U861" s="120"/>
      <c r="V861" s="120"/>
      <c r="W861" s="120"/>
      <c r="X861" s="120"/>
      <c r="Y861" s="359"/>
      <c r="Z861" s="2">
        <f>MAX(Planif[[#This Row],[Janv planifié]:[Decembre planifié]])</f>
        <v>0</v>
      </c>
      <c r="AA861" s="364"/>
      <c r="AB861" s="189" t="e">
        <f t="shared" si="228"/>
        <v>#N/A</v>
      </c>
      <c r="AC861" s="1" t="str">
        <f t="shared" si="223"/>
        <v/>
      </c>
      <c r="AD861" s="45" t="e">
        <f t="shared" si="224"/>
        <v>#N/A</v>
      </c>
      <c r="AE861" s="1" t="e">
        <f t="shared" si="225"/>
        <v>#N/A</v>
      </c>
      <c r="AF861" s="1"/>
      <c r="AG861" s="8">
        <f t="shared" si="229"/>
        <v>0</v>
      </c>
      <c r="AH861" s="8">
        <f t="shared" si="230"/>
        <v>0</v>
      </c>
      <c r="AI861" s="358">
        <f t="shared" si="231"/>
        <v>4200</v>
      </c>
    </row>
    <row r="862" spans="1:35" x14ac:dyDescent="0.35">
      <c r="A862" s="356">
        <f t="shared" si="232"/>
        <v>860</v>
      </c>
      <c r="B862" s="325"/>
      <c r="C862" s="325"/>
      <c r="D862" s="325"/>
      <c r="E862" s="72" t="str">
        <f t="shared" si="227"/>
        <v/>
      </c>
      <c r="F862" s="71" t="e">
        <f t="shared" si="226"/>
        <v>#N/A</v>
      </c>
      <c r="G862" s="325"/>
      <c r="H862" s="325"/>
      <c r="I862" s="325"/>
      <c r="J862" s="325"/>
      <c r="K862" s="326"/>
      <c r="L862" s="1"/>
      <c r="M862" s="1"/>
      <c r="N862" s="120"/>
      <c r="O862" s="120"/>
      <c r="P862" s="120"/>
      <c r="Q862" s="308"/>
      <c r="R862" s="120"/>
      <c r="S862" s="120"/>
      <c r="T862" s="120"/>
      <c r="U862" s="120"/>
      <c r="V862" s="120"/>
      <c r="W862" s="120"/>
      <c r="X862" s="120"/>
      <c r="Y862" s="359"/>
      <c r="Z862" s="2">
        <f>MAX(Planif[[#This Row],[Janv planifié]:[Decembre planifié]])</f>
        <v>0</v>
      </c>
      <c r="AA862" s="364"/>
      <c r="AB862" s="189" t="e">
        <f t="shared" si="228"/>
        <v>#N/A</v>
      </c>
      <c r="AC862" s="1" t="str">
        <f t="shared" si="223"/>
        <v/>
      </c>
      <c r="AD862" s="45" t="e">
        <f t="shared" si="224"/>
        <v>#N/A</v>
      </c>
      <c r="AE862" s="1" t="e">
        <f t="shared" si="225"/>
        <v>#N/A</v>
      </c>
      <c r="AF862" s="1"/>
      <c r="AG862" s="8">
        <f t="shared" si="229"/>
        <v>0</v>
      </c>
      <c r="AH862" s="8">
        <f t="shared" si="230"/>
        <v>0</v>
      </c>
      <c r="AI862" s="358">
        <f t="shared" si="231"/>
        <v>4200</v>
      </c>
    </row>
    <row r="863" spans="1:35" x14ac:dyDescent="0.35">
      <c r="A863" s="356">
        <f t="shared" si="232"/>
        <v>861</v>
      </c>
      <c r="B863" s="325"/>
      <c r="C863" s="325"/>
      <c r="D863" s="325"/>
      <c r="E863" s="72" t="str">
        <f t="shared" si="227"/>
        <v/>
      </c>
      <c r="F863" s="71" t="e">
        <f t="shared" si="226"/>
        <v>#N/A</v>
      </c>
      <c r="G863" s="325"/>
      <c r="H863" s="325"/>
      <c r="I863" s="325"/>
      <c r="J863" s="325"/>
      <c r="K863" s="326"/>
      <c r="L863" s="1"/>
      <c r="M863" s="1"/>
      <c r="N863" s="120"/>
      <c r="O863" s="120"/>
      <c r="P863" s="120"/>
      <c r="Q863" s="308"/>
      <c r="R863" s="120"/>
      <c r="S863" s="120"/>
      <c r="T863" s="120"/>
      <c r="U863" s="120"/>
      <c r="V863" s="120"/>
      <c r="W863" s="120"/>
      <c r="X863" s="120"/>
      <c r="Y863" s="359"/>
      <c r="Z863" s="2">
        <f>MAX(Planif[[#This Row],[Janv planifié]:[Decembre planifié]])</f>
        <v>0</v>
      </c>
      <c r="AA863" s="364"/>
      <c r="AB863" s="189" t="e">
        <f t="shared" si="228"/>
        <v>#N/A</v>
      </c>
      <c r="AC863" s="1" t="str">
        <f t="shared" si="223"/>
        <v/>
      </c>
      <c r="AD863" s="45" t="e">
        <f t="shared" si="224"/>
        <v>#N/A</v>
      </c>
      <c r="AE863" s="1" t="e">
        <f t="shared" si="225"/>
        <v>#N/A</v>
      </c>
      <c r="AF863" s="1"/>
      <c r="AG863" s="8">
        <f t="shared" si="229"/>
        <v>0</v>
      </c>
      <c r="AH863" s="8">
        <f t="shared" si="230"/>
        <v>0</v>
      </c>
      <c r="AI863" s="358">
        <f t="shared" si="231"/>
        <v>4200</v>
      </c>
    </row>
    <row r="864" spans="1:35" x14ac:dyDescent="0.35">
      <c r="A864" s="356">
        <f t="shared" si="232"/>
        <v>862</v>
      </c>
      <c r="B864" s="325"/>
      <c r="C864" s="325"/>
      <c r="D864" s="325"/>
      <c r="E864" s="72" t="str">
        <f t="shared" si="227"/>
        <v/>
      </c>
      <c r="F864" s="71" t="e">
        <f t="shared" si="226"/>
        <v>#N/A</v>
      </c>
      <c r="G864" s="325"/>
      <c r="H864" s="325"/>
      <c r="I864" s="325"/>
      <c r="J864" s="325"/>
      <c r="K864" s="326"/>
      <c r="L864" s="1"/>
      <c r="M864" s="1"/>
      <c r="N864" s="120"/>
      <c r="O864" s="120"/>
      <c r="P864" s="120"/>
      <c r="Q864" s="308"/>
      <c r="R864" s="120"/>
      <c r="S864" s="120"/>
      <c r="T864" s="120"/>
      <c r="U864" s="120"/>
      <c r="V864" s="120"/>
      <c r="W864" s="120"/>
      <c r="X864" s="120"/>
      <c r="Y864" s="359"/>
      <c r="Z864" s="2">
        <f>MAX(Planif[[#This Row],[Janv planifié]:[Decembre planifié]])</f>
        <v>0</v>
      </c>
      <c r="AA864" s="364"/>
      <c r="AB864" s="189" t="e">
        <f t="shared" si="228"/>
        <v>#N/A</v>
      </c>
      <c r="AC864" s="1" t="str">
        <f t="shared" si="223"/>
        <v/>
      </c>
      <c r="AD864" s="45" t="e">
        <f t="shared" si="224"/>
        <v>#N/A</v>
      </c>
      <c r="AE864" s="1" t="e">
        <f t="shared" si="225"/>
        <v>#N/A</v>
      </c>
      <c r="AF864" s="1"/>
      <c r="AG864" s="8">
        <f t="shared" si="229"/>
        <v>0</v>
      </c>
      <c r="AH864" s="8">
        <f t="shared" si="230"/>
        <v>0</v>
      </c>
      <c r="AI864" s="358">
        <f t="shared" si="231"/>
        <v>4200</v>
      </c>
    </row>
    <row r="865" spans="1:35" x14ac:dyDescent="0.35">
      <c r="A865" s="356">
        <f t="shared" si="232"/>
        <v>863</v>
      </c>
      <c r="B865" s="325"/>
      <c r="C865" s="325"/>
      <c r="D865" s="325"/>
      <c r="E865" s="72" t="str">
        <f t="shared" si="227"/>
        <v/>
      </c>
      <c r="F865" s="71" t="e">
        <f t="shared" si="226"/>
        <v>#N/A</v>
      </c>
      <c r="G865" s="325"/>
      <c r="H865" s="325"/>
      <c r="I865" s="325"/>
      <c r="J865" s="325"/>
      <c r="K865" s="326"/>
      <c r="L865" s="1"/>
      <c r="M865" s="1"/>
      <c r="N865" s="120"/>
      <c r="O865" s="120"/>
      <c r="P865" s="120"/>
      <c r="Q865" s="308"/>
      <c r="R865" s="120"/>
      <c r="S865" s="120"/>
      <c r="T865" s="120"/>
      <c r="U865" s="120"/>
      <c r="V865" s="120"/>
      <c r="W865" s="120"/>
      <c r="X865" s="120"/>
      <c r="Y865" s="359"/>
      <c r="Z865" s="2">
        <f>MAX(Planif[[#This Row],[Janv planifié]:[Decembre planifié]])</f>
        <v>0</v>
      </c>
      <c r="AA865" s="364"/>
      <c r="AB865" s="189" t="e">
        <f t="shared" si="228"/>
        <v>#N/A</v>
      </c>
      <c r="AC865" s="1" t="str">
        <f t="shared" si="223"/>
        <v/>
      </c>
      <c r="AD865" s="45" t="e">
        <f t="shared" si="224"/>
        <v>#N/A</v>
      </c>
      <c r="AE865" s="1" t="e">
        <f t="shared" si="225"/>
        <v>#N/A</v>
      </c>
      <c r="AF865" s="1"/>
      <c r="AG865" s="8">
        <f t="shared" si="229"/>
        <v>0</v>
      </c>
      <c r="AH865" s="8">
        <f t="shared" si="230"/>
        <v>0</v>
      </c>
      <c r="AI865" s="358">
        <f t="shared" si="231"/>
        <v>4200</v>
      </c>
    </row>
    <row r="866" spans="1:35" x14ac:dyDescent="0.35">
      <c r="A866" s="356">
        <f t="shared" si="232"/>
        <v>864</v>
      </c>
      <c r="B866" s="325"/>
      <c r="C866" s="325"/>
      <c r="D866" s="325"/>
      <c r="E866" s="72" t="str">
        <f t="shared" si="227"/>
        <v/>
      </c>
      <c r="F866" s="71" t="e">
        <f t="shared" si="226"/>
        <v>#N/A</v>
      </c>
      <c r="G866" s="325"/>
      <c r="H866" s="325"/>
      <c r="I866" s="325"/>
      <c r="J866" s="325"/>
      <c r="K866" s="326"/>
      <c r="L866" s="1"/>
      <c r="M866" s="1"/>
      <c r="N866" s="120"/>
      <c r="O866" s="120"/>
      <c r="P866" s="120"/>
      <c r="Q866" s="308"/>
      <c r="R866" s="120"/>
      <c r="S866" s="120"/>
      <c r="T866" s="120"/>
      <c r="U866" s="120"/>
      <c r="V866" s="120"/>
      <c r="W866" s="120"/>
      <c r="X866" s="120"/>
      <c r="Y866" s="359"/>
      <c r="Z866" s="2">
        <f>MAX(Planif[[#This Row],[Janv planifié]:[Decembre planifié]])</f>
        <v>0</v>
      </c>
      <c r="AA866" s="364"/>
      <c r="AB866" s="189" t="e">
        <f t="shared" si="228"/>
        <v>#N/A</v>
      </c>
      <c r="AC866" s="1" t="str">
        <f t="shared" si="223"/>
        <v/>
      </c>
      <c r="AD866" s="45" t="e">
        <f t="shared" si="224"/>
        <v>#N/A</v>
      </c>
      <c r="AE866" s="1" t="e">
        <f t="shared" si="225"/>
        <v>#N/A</v>
      </c>
      <c r="AF866" s="1"/>
      <c r="AG866" s="8">
        <f t="shared" si="229"/>
        <v>0</v>
      </c>
      <c r="AH866" s="8">
        <f t="shared" si="230"/>
        <v>0</v>
      </c>
      <c r="AI866" s="358">
        <f t="shared" si="231"/>
        <v>4200</v>
      </c>
    </row>
    <row r="867" spans="1:35" x14ac:dyDescent="0.35">
      <c r="A867" s="356">
        <f t="shared" si="232"/>
        <v>865</v>
      </c>
      <c r="B867" s="325"/>
      <c r="C867" s="325"/>
      <c r="D867" s="325"/>
      <c r="E867" s="72" t="str">
        <f t="shared" si="227"/>
        <v/>
      </c>
      <c r="F867" s="71" t="e">
        <f t="shared" si="226"/>
        <v>#N/A</v>
      </c>
      <c r="G867" s="325"/>
      <c r="H867" s="325"/>
      <c r="I867" s="325"/>
      <c r="J867" s="325"/>
      <c r="K867" s="326"/>
      <c r="L867" s="1"/>
      <c r="M867" s="1"/>
      <c r="N867" s="120"/>
      <c r="O867" s="120"/>
      <c r="P867" s="120"/>
      <c r="Q867" s="308"/>
      <c r="R867" s="120"/>
      <c r="S867" s="120"/>
      <c r="T867" s="120"/>
      <c r="U867" s="120"/>
      <c r="V867" s="120"/>
      <c r="W867" s="120"/>
      <c r="X867" s="120"/>
      <c r="Y867" s="359"/>
      <c r="Z867" s="2">
        <f>MAX(Planif[[#This Row],[Janv planifié]:[Decembre planifié]])</f>
        <v>0</v>
      </c>
      <c r="AA867" s="364"/>
      <c r="AB867" s="189" t="e">
        <f t="shared" si="228"/>
        <v>#N/A</v>
      </c>
      <c r="AC867" s="1" t="str">
        <f t="shared" si="223"/>
        <v/>
      </c>
      <c r="AD867" s="45" t="e">
        <f t="shared" si="224"/>
        <v>#N/A</v>
      </c>
      <c r="AE867" s="1" t="e">
        <f t="shared" si="225"/>
        <v>#N/A</v>
      </c>
      <c r="AF867" s="1"/>
      <c r="AG867" s="8">
        <f t="shared" si="229"/>
        <v>0</v>
      </c>
      <c r="AH867" s="8">
        <f t="shared" si="230"/>
        <v>0</v>
      </c>
      <c r="AI867" s="358">
        <f t="shared" si="231"/>
        <v>4200</v>
      </c>
    </row>
    <row r="868" spans="1:35" x14ac:dyDescent="0.35">
      <c r="A868" s="356">
        <f t="shared" si="232"/>
        <v>866</v>
      </c>
      <c r="B868" s="325"/>
      <c r="C868" s="325"/>
      <c r="D868" s="325"/>
      <c r="E868" s="72" t="str">
        <f t="shared" si="227"/>
        <v/>
      </c>
      <c r="F868" s="71" t="e">
        <f t="shared" si="226"/>
        <v>#N/A</v>
      </c>
      <c r="G868" s="325"/>
      <c r="H868" s="325"/>
      <c r="I868" s="325"/>
      <c r="J868" s="325"/>
      <c r="K868" s="326"/>
      <c r="L868" s="1"/>
      <c r="M868" s="1"/>
      <c r="N868" s="120"/>
      <c r="O868" s="120"/>
      <c r="P868" s="120"/>
      <c r="Q868" s="308"/>
      <c r="R868" s="120"/>
      <c r="S868" s="120"/>
      <c r="T868" s="120"/>
      <c r="U868" s="120"/>
      <c r="V868" s="120"/>
      <c r="W868" s="120"/>
      <c r="X868" s="120"/>
      <c r="Y868" s="359"/>
      <c r="Z868" s="2">
        <f>MAX(Planif[[#This Row],[Janv planifié]:[Decembre planifié]])</f>
        <v>0</v>
      </c>
      <c r="AA868" s="364"/>
      <c r="AB868" s="189" t="e">
        <f t="shared" si="228"/>
        <v>#N/A</v>
      </c>
      <c r="AC868" s="1" t="str">
        <f t="shared" si="223"/>
        <v/>
      </c>
      <c r="AD868" s="45" t="e">
        <f t="shared" si="224"/>
        <v>#N/A</v>
      </c>
      <c r="AE868" s="1" t="e">
        <f t="shared" si="225"/>
        <v>#N/A</v>
      </c>
      <c r="AF868" s="1"/>
      <c r="AG868" s="8">
        <f t="shared" si="229"/>
        <v>0</v>
      </c>
      <c r="AH868" s="8">
        <f t="shared" si="230"/>
        <v>0</v>
      </c>
      <c r="AI868" s="358">
        <f t="shared" si="231"/>
        <v>4200</v>
      </c>
    </row>
    <row r="869" spans="1:35" x14ac:dyDescent="0.35">
      <c r="A869" s="356">
        <f t="shared" si="232"/>
        <v>867</v>
      </c>
      <c r="B869" s="325"/>
      <c r="C869" s="325"/>
      <c r="D869" s="325"/>
      <c r="E869" s="72" t="str">
        <f t="shared" si="227"/>
        <v/>
      </c>
      <c r="F869" s="71" t="e">
        <f t="shared" si="226"/>
        <v>#N/A</v>
      </c>
      <c r="G869" s="325"/>
      <c r="H869" s="325"/>
      <c r="I869" s="325"/>
      <c r="J869" s="325"/>
      <c r="K869" s="326"/>
      <c r="L869" s="1"/>
      <c r="M869" s="1"/>
      <c r="N869" s="120"/>
      <c r="O869" s="120"/>
      <c r="P869" s="120"/>
      <c r="Q869" s="308"/>
      <c r="R869" s="120"/>
      <c r="S869" s="120"/>
      <c r="T869" s="120"/>
      <c r="U869" s="120"/>
      <c r="V869" s="120"/>
      <c r="W869" s="120"/>
      <c r="X869" s="120"/>
      <c r="Y869" s="359"/>
      <c r="Z869" s="2">
        <f>MAX(Planif[[#This Row],[Janv planifié]:[Decembre planifié]])</f>
        <v>0</v>
      </c>
      <c r="AA869" s="364"/>
      <c r="AB869" s="189" t="e">
        <f t="shared" si="228"/>
        <v>#N/A</v>
      </c>
      <c r="AC869" s="1" t="str">
        <f t="shared" ref="AC869:AC932" si="233">B869&amp;C869&amp;D869</f>
        <v/>
      </c>
      <c r="AD869" s="45" t="e">
        <f t="shared" ref="AD869:AD932" si="234">VLOOKUP(AC869,admin_3_2,12,FALSE)</f>
        <v>#N/A</v>
      </c>
      <c r="AE869" s="1" t="e">
        <f t="shared" ref="AE869:AE932" si="235">IF(G869="FID",AD869&amp;G869&amp;AF869,IF(G869="PAM",AD869&amp;G869&amp;AF869,IF(G869="CRS",AD869&amp;G869&amp;AF869,AD869&amp;"autreong"&amp;AF869)))</f>
        <v>#N/A</v>
      </c>
      <c r="AF869" s="1"/>
      <c r="AG869" s="8">
        <f t="shared" si="229"/>
        <v>0</v>
      </c>
      <c r="AH869" s="8">
        <f t="shared" si="230"/>
        <v>0</v>
      </c>
      <c r="AI869" s="358">
        <f t="shared" si="231"/>
        <v>4200</v>
      </c>
    </row>
    <row r="870" spans="1:35" x14ac:dyDescent="0.35">
      <c r="A870" s="356">
        <f t="shared" si="232"/>
        <v>868</v>
      </c>
      <c r="B870" s="325"/>
      <c r="C870" s="325"/>
      <c r="D870" s="325"/>
      <c r="E870" s="72" t="str">
        <f t="shared" si="227"/>
        <v/>
      </c>
      <c r="F870" s="71" t="e">
        <f t="shared" si="226"/>
        <v>#N/A</v>
      </c>
      <c r="G870" s="325"/>
      <c r="H870" s="325"/>
      <c r="I870" s="325"/>
      <c r="J870" s="325"/>
      <c r="K870" s="326"/>
      <c r="L870" s="1"/>
      <c r="M870" s="1"/>
      <c r="N870" s="120"/>
      <c r="O870" s="120"/>
      <c r="P870" s="120"/>
      <c r="Q870" s="308"/>
      <c r="R870" s="120"/>
      <c r="S870" s="120"/>
      <c r="T870" s="120"/>
      <c r="U870" s="120"/>
      <c r="V870" s="120"/>
      <c r="W870" s="120"/>
      <c r="X870" s="120"/>
      <c r="Y870" s="359"/>
      <c r="Z870" s="2">
        <f>MAX(Planif[[#This Row],[Janv planifié]:[Decembre planifié]])</f>
        <v>0</v>
      </c>
      <c r="AA870" s="364"/>
      <c r="AB870" s="189" t="e">
        <f t="shared" si="228"/>
        <v>#N/A</v>
      </c>
      <c r="AC870" s="1" t="str">
        <f t="shared" si="233"/>
        <v/>
      </c>
      <c r="AD870" s="45" t="e">
        <f t="shared" si="234"/>
        <v>#N/A</v>
      </c>
      <c r="AE870" s="1" t="e">
        <f t="shared" si="235"/>
        <v>#N/A</v>
      </c>
      <c r="AF870" s="1"/>
      <c r="AG870" s="8">
        <f t="shared" si="229"/>
        <v>0</v>
      </c>
      <c r="AH870" s="8">
        <f t="shared" si="230"/>
        <v>0</v>
      </c>
      <c r="AI870" s="358">
        <f t="shared" si="231"/>
        <v>4200</v>
      </c>
    </row>
    <row r="871" spans="1:35" x14ac:dyDescent="0.35">
      <c r="A871" s="356">
        <f t="shared" si="232"/>
        <v>869</v>
      </c>
      <c r="B871" s="325"/>
      <c r="C871" s="325"/>
      <c r="D871" s="325"/>
      <c r="E871" s="72" t="str">
        <f t="shared" si="227"/>
        <v/>
      </c>
      <c r="F871" s="71" t="e">
        <f t="shared" si="226"/>
        <v>#N/A</v>
      </c>
      <c r="G871" s="325"/>
      <c r="H871" s="325"/>
      <c r="I871" s="325"/>
      <c r="J871" s="325"/>
      <c r="K871" s="326"/>
      <c r="L871" s="1"/>
      <c r="M871" s="1"/>
      <c r="N871" s="120"/>
      <c r="O871" s="120"/>
      <c r="P871" s="120"/>
      <c r="Q871" s="308"/>
      <c r="R871" s="120"/>
      <c r="S871" s="120"/>
      <c r="T871" s="120"/>
      <c r="U871" s="120"/>
      <c r="V871" s="120"/>
      <c r="W871" s="120"/>
      <c r="X871" s="120"/>
      <c r="Y871" s="359"/>
      <c r="Z871" s="2">
        <f>MAX(Planif[[#This Row],[Janv planifié]:[Decembre planifié]])</f>
        <v>0</v>
      </c>
      <c r="AA871" s="364"/>
      <c r="AB871" s="189" t="e">
        <f t="shared" si="228"/>
        <v>#N/A</v>
      </c>
      <c r="AC871" s="1" t="str">
        <f t="shared" si="233"/>
        <v/>
      </c>
      <c r="AD871" s="45" t="e">
        <f t="shared" si="234"/>
        <v>#N/A</v>
      </c>
      <c r="AE871" s="1" t="e">
        <f t="shared" si="235"/>
        <v>#N/A</v>
      </c>
      <c r="AF871" s="1"/>
      <c r="AG871" s="8">
        <f t="shared" si="229"/>
        <v>0</v>
      </c>
      <c r="AH871" s="8">
        <f t="shared" si="230"/>
        <v>0</v>
      </c>
      <c r="AI871" s="358">
        <f t="shared" si="231"/>
        <v>4200</v>
      </c>
    </row>
    <row r="872" spans="1:35" x14ac:dyDescent="0.35">
      <c r="A872" s="356">
        <f t="shared" si="232"/>
        <v>870</v>
      </c>
      <c r="B872" s="325"/>
      <c r="C872" s="325"/>
      <c r="D872" s="325"/>
      <c r="E872" s="72" t="str">
        <f t="shared" si="227"/>
        <v/>
      </c>
      <c r="F872" s="71" t="e">
        <f t="shared" si="226"/>
        <v>#N/A</v>
      </c>
      <c r="G872" s="325"/>
      <c r="H872" s="325"/>
      <c r="I872" s="325"/>
      <c r="J872" s="325"/>
      <c r="K872" s="326"/>
      <c r="L872" s="1"/>
      <c r="M872" s="1"/>
      <c r="N872" s="120"/>
      <c r="O872" s="120"/>
      <c r="P872" s="120"/>
      <c r="Q872" s="308"/>
      <c r="R872" s="120"/>
      <c r="S872" s="120"/>
      <c r="T872" s="120"/>
      <c r="U872" s="120"/>
      <c r="V872" s="120"/>
      <c r="W872" s="120"/>
      <c r="X872" s="120"/>
      <c r="Y872" s="359"/>
      <c r="Z872" s="2">
        <f>MAX(Planif[[#This Row],[Janv planifié]:[Decembre planifié]])</f>
        <v>0</v>
      </c>
      <c r="AA872" s="364"/>
      <c r="AB872" s="189" t="e">
        <f t="shared" si="228"/>
        <v>#N/A</v>
      </c>
      <c r="AC872" s="1" t="str">
        <f t="shared" si="233"/>
        <v/>
      </c>
      <c r="AD872" s="45" t="e">
        <f t="shared" si="234"/>
        <v>#N/A</v>
      </c>
      <c r="AE872" s="1" t="e">
        <f t="shared" si="235"/>
        <v>#N/A</v>
      </c>
      <c r="AF872" s="1"/>
      <c r="AG872" s="8">
        <f t="shared" si="229"/>
        <v>0</v>
      </c>
      <c r="AH872" s="8">
        <f t="shared" si="230"/>
        <v>0</v>
      </c>
      <c r="AI872" s="358">
        <f t="shared" si="231"/>
        <v>4200</v>
      </c>
    </row>
    <row r="873" spans="1:35" x14ac:dyDescent="0.35">
      <c r="A873" s="356">
        <f t="shared" si="232"/>
        <v>871</v>
      </c>
      <c r="B873" s="325"/>
      <c r="C873" s="325"/>
      <c r="D873" s="325"/>
      <c r="E873" s="72" t="str">
        <f t="shared" si="227"/>
        <v/>
      </c>
      <c r="F873" s="71" t="e">
        <f t="shared" si="226"/>
        <v>#N/A</v>
      </c>
      <c r="G873" s="325"/>
      <c r="H873" s="325"/>
      <c r="I873" s="325"/>
      <c r="J873" s="325"/>
      <c r="K873" s="326"/>
      <c r="L873" s="1"/>
      <c r="M873" s="1"/>
      <c r="N873" s="120"/>
      <c r="O873" s="120"/>
      <c r="P873" s="120"/>
      <c r="Q873" s="308"/>
      <c r="R873" s="120"/>
      <c r="S873" s="120"/>
      <c r="T873" s="120"/>
      <c r="U873" s="120"/>
      <c r="V873" s="120"/>
      <c r="W873" s="120"/>
      <c r="X873" s="120"/>
      <c r="Y873" s="359"/>
      <c r="Z873" s="2">
        <f>MAX(Planif[[#This Row],[Janv planifié]:[Decembre planifié]])</f>
        <v>0</v>
      </c>
      <c r="AA873" s="364"/>
      <c r="AB873" s="189" t="e">
        <f t="shared" si="228"/>
        <v>#N/A</v>
      </c>
      <c r="AC873" s="1" t="str">
        <f t="shared" si="233"/>
        <v/>
      </c>
      <c r="AD873" s="45" t="e">
        <f t="shared" si="234"/>
        <v>#N/A</v>
      </c>
      <c r="AE873" s="1" t="e">
        <f t="shared" si="235"/>
        <v>#N/A</v>
      </c>
      <c r="AF873" s="1"/>
      <c r="AG873" s="8">
        <f t="shared" si="229"/>
        <v>0</v>
      </c>
      <c r="AH873" s="8">
        <f t="shared" si="230"/>
        <v>0</v>
      </c>
      <c r="AI873" s="358">
        <f t="shared" si="231"/>
        <v>4200</v>
      </c>
    </row>
    <row r="874" spans="1:35" x14ac:dyDescent="0.35">
      <c r="A874" s="356">
        <f t="shared" si="232"/>
        <v>872</v>
      </c>
      <c r="B874" s="325"/>
      <c r="C874" s="325"/>
      <c r="D874" s="325"/>
      <c r="E874" s="72" t="str">
        <f t="shared" si="227"/>
        <v/>
      </c>
      <c r="F874" s="71" t="e">
        <f t="shared" si="226"/>
        <v>#N/A</v>
      </c>
      <c r="G874" s="325"/>
      <c r="H874" s="325"/>
      <c r="I874" s="325"/>
      <c r="J874" s="325"/>
      <c r="K874" s="326"/>
      <c r="L874" s="1"/>
      <c r="M874" s="1"/>
      <c r="N874" s="120"/>
      <c r="O874" s="120"/>
      <c r="P874" s="120"/>
      <c r="Q874" s="308"/>
      <c r="R874" s="120"/>
      <c r="S874" s="120"/>
      <c r="T874" s="120"/>
      <c r="U874" s="120"/>
      <c r="V874" s="120"/>
      <c r="W874" s="120"/>
      <c r="X874" s="120"/>
      <c r="Y874" s="359"/>
      <c r="Z874" s="2">
        <f>MAX(Planif[[#This Row],[Janv planifié]:[Decembre planifié]])</f>
        <v>0</v>
      </c>
      <c r="AA874" s="364"/>
      <c r="AB874" s="189" t="e">
        <f t="shared" si="228"/>
        <v>#N/A</v>
      </c>
      <c r="AC874" s="1" t="str">
        <f t="shared" si="233"/>
        <v/>
      </c>
      <c r="AD874" s="45" t="e">
        <f t="shared" si="234"/>
        <v>#N/A</v>
      </c>
      <c r="AE874" s="1" t="e">
        <f t="shared" si="235"/>
        <v>#N/A</v>
      </c>
      <c r="AF874" s="1"/>
      <c r="AG874" s="8">
        <f t="shared" si="229"/>
        <v>0</v>
      </c>
      <c r="AH874" s="8">
        <f t="shared" si="230"/>
        <v>0</v>
      </c>
      <c r="AI874" s="358">
        <f t="shared" si="231"/>
        <v>4200</v>
      </c>
    </row>
    <row r="875" spans="1:35" x14ac:dyDescent="0.35">
      <c r="A875" s="356">
        <f t="shared" si="232"/>
        <v>873</v>
      </c>
      <c r="B875" s="325"/>
      <c r="C875" s="325"/>
      <c r="D875" s="325"/>
      <c r="E875" s="72" t="str">
        <f t="shared" si="227"/>
        <v/>
      </c>
      <c r="F875" s="71" t="e">
        <f t="shared" si="226"/>
        <v>#N/A</v>
      </c>
      <c r="G875" s="325"/>
      <c r="H875" s="325"/>
      <c r="I875" s="325"/>
      <c r="J875" s="325"/>
      <c r="K875" s="326"/>
      <c r="L875" s="1"/>
      <c r="M875" s="1"/>
      <c r="N875" s="120"/>
      <c r="O875" s="120"/>
      <c r="P875" s="120"/>
      <c r="Q875" s="308"/>
      <c r="R875" s="120"/>
      <c r="S875" s="120"/>
      <c r="T875" s="120"/>
      <c r="U875" s="120"/>
      <c r="V875" s="120"/>
      <c r="W875" s="120"/>
      <c r="X875" s="120"/>
      <c r="Y875" s="359"/>
      <c r="Z875" s="2">
        <f>MAX(Planif[[#This Row],[Janv planifié]:[Decembre planifié]])</f>
        <v>0</v>
      </c>
      <c r="AA875" s="364"/>
      <c r="AB875" s="189" t="e">
        <f t="shared" si="228"/>
        <v>#N/A</v>
      </c>
      <c r="AC875" s="1" t="str">
        <f t="shared" si="233"/>
        <v/>
      </c>
      <c r="AD875" s="45" t="e">
        <f t="shared" si="234"/>
        <v>#N/A</v>
      </c>
      <c r="AE875" s="1" t="e">
        <f t="shared" si="235"/>
        <v>#N/A</v>
      </c>
      <c r="AF875" s="1"/>
      <c r="AG875" s="8">
        <f t="shared" si="229"/>
        <v>0</v>
      </c>
      <c r="AH875" s="8">
        <f t="shared" si="230"/>
        <v>0</v>
      </c>
      <c r="AI875" s="358">
        <f t="shared" si="231"/>
        <v>4200</v>
      </c>
    </row>
    <row r="876" spans="1:35" x14ac:dyDescent="0.35">
      <c r="A876" s="356">
        <f t="shared" si="232"/>
        <v>874</v>
      </c>
      <c r="B876" s="325"/>
      <c r="C876" s="325"/>
      <c r="D876" s="325"/>
      <c r="E876" s="72" t="str">
        <f t="shared" si="227"/>
        <v/>
      </c>
      <c r="F876" s="71" t="e">
        <f t="shared" si="226"/>
        <v>#N/A</v>
      </c>
      <c r="G876" s="325"/>
      <c r="H876" s="325"/>
      <c r="I876" s="325"/>
      <c r="J876" s="325"/>
      <c r="K876" s="326"/>
      <c r="L876" s="1"/>
      <c r="M876" s="1"/>
      <c r="N876" s="120"/>
      <c r="O876" s="120"/>
      <c r="P876" s="120"/>
      <c r="Q876" s="308"/>
      <c r="R876" s="120"/>
      <c r="S876" s="120"/>
      <c r="T876" s="120"/>
      <c r="U876" s="120"/>
      <c r="V876" s="120"/>
      <c r="W876" s="120"/>
      <c r="X876" s="120"/>
      <c r="Y876" s="359"/>
      <c r="Z876" s="2">
        <f>MAX(Planif[[#This Row],[Janv planifié]:[Decembre planifié]])</f>
        <v>0</v>
      </c>
      <c r="AA876" s="364"/>
      <c r="AB876" s="189" t="e">
        <f t="shared" si="228"/>
        <v>#N/A</v>
      </c>
      <c r="AC876" s="1" t="str">
        <f t="shared" si="233"/>
        <v/>
      </c>
      <c r="AD876" s="45" t="e">
        <f t="shared" si="234"/>
        <v>#N/A</v>
      </c>
      <c r="AE876" s="1" t="e">
        <f t="shared" si="235"/>
        <v>#N/A</v>
      </c>
      <c r="AF876" s="1"/>
      <c r="AG876" s="8">
        <f t="shared" si="229"/>
        <v>0</v>
      </c>
      <c r="AH876" s="8">
        <f t="shared" si="230"/>
        <v>0</v>
      </c>
      <c r="AI876" s="358">
        <f t="shared" si="231"/>
        <v>4200</v>
      </c>
    </row>
    <row r="877" spans="1:35" x14ac:dyDescent="0.35">
      <c r="A877" s="356">
        <f t="shared" si="232"/>
        <v>875</v>
      </c>
      <c r="B877" s="325"/>
      <c r="C877" s="325"/>
      <c r="D877" s="325"/>
      <c r="E877" s="72" t="str">
        <f t="shared" si="227"/>
        <v/>
      </c>
      <c r="F877" s="71" t="e">
        <f t="shared" si="226"/>
        <v>#N/A</v>
      </c>
      <c r="G877" s="325"/>
      <c r="H877" s="325"/>
      <c r="I877" s="325"/>
      <c r="J877" s="325"/>
      <c r="K877" s="326"/>
      <c r="L877" s="1"/>
      <c r="M877" s="1"/>
      <c r="N877" s="120"/>
      <c r="O877" s="120"/>
      <c r="P877" s="120"/>
      <c r="Q877" s="308"/>
      <c r="R877" s="120"/>
      <c r="S877" s="120"/>
      <c r="T877" s="120"/>
      <c r="U877" s="120"/>
      <c r="V877" s="120"/>
      <c r="W877" s="120"/>
      <c r="X877" s="120"/>
      <c r="Y877" s="359"/>
      <c r="Z877" s="2">
        <f>MAX(Planif[[#This Row],[Janv planifié]:[Decembre planifié]])</f>
        <v>0</v>
      </c>
      <c r="AA877" s="364"/>
      <c r="AB877" s="189" t="e">
        <f t="shared" si="228"/>
        <v>#N/A</v>
      </c>
      <c r="AC877" s="1" t="str">
        <f t="shared" si="233"/>
        <v/>
      </c>
      <c r="AD877" s="45" t="e">
        <f t="shared" si="234"/>
        <v>#N/A</v>
      </c>
      <c r="AE877" s="1" t="e">
        <f t="shared" si="235"/>
        <v>#N/A</v>
      </c>
      <c r="AF877" s="1"/>
      <c r="AG877" s="8">
        <f t="shared" si="229"/>
        <v>0</v>
      </c>
      <c r="AH877" s="8">
        <f t="shared" si="230"/>
        <v>0</v>
      </c>
      <c r="AI877" s="358">
        <f t="shared" si="231"/>
        <v>4200</v>
      </c>
    </row>
    <row r="878" spans="1:35" x14ac:dyDescent="0.35">
      <c r="A878" s="356">
        <f t="shared" si="232"/>
        <v>876</v>
      </c>
      <c r="B878" s="325"/>
      <c r="C878" s="325"/>
      <c r="D878" s="325"/>
      <c r="E878" s="72" t="str">
        <f t="shared" si="227"/>
        <v/>
      </c>
      <c r="F878" s="71" t="e">
        <f t="shared" si="226"/>
        <v>#N/A</v>
      </c>
      <c r="G878" s="325"/>
      <c r="H878" s="325"/>
      <c r="I878" s="325"/>
      <c r="J878" s="325"/>
      <c r="K878" s="326"/>
      <c r="L878" s="1"/>
      <c r="M878" s="1"/>
      <c r="N878" s="120"/>
      <c r="O878" s="120"/>
      <c r="P878" s="120"/>
      <c r="Q878" s="308"/>
      <c r="R878" s="120"/>
      <c r="S878" s="120"/>
      <c r="T878" s="120"/>
      <c r="U878" s="120"/>
      <c r="V878" s="120"/>
      <c r="W878" s="120"/>
      <c r="X878" s="120"/>
      <c r="Y878" s="359"/>
      <c r="Z878" s="2">
        <f>MAX(Planif[[#This Row],[Janv planifié]:[Decembre planifié]])</f>
        <v>0</v>
      </c>
      <c r="AA878" s="364"/>
      <c r="AB878" s="189" t="e">
        <f t="shared" si="228"/>
        <v>#N/A</v>
      </c>
      <c r="AC878" s="1" t="str">
        <f t="shared" si="233"/>
        <v/>
      </c>
      <c r="AD878" s="45" t="e">
        <f t="shared" si="234"/>
        <v>#N/A</v>
      </c>
      <c r="AE878" s="1" t="e">
        <f t="shared" si="235"/>
        <v>#N/A</v>
      </c>
      <c r="AF878" s="1"/>
      <c r="AG878" s="8">
        <f t="shared" si="229"/>
        <v>0</v>
      </c>
      <c r="AH878" s="8">
        <f t="shared" si="230"/>
        <v>0</v>
      </c>
      <c r="AI878" s="358">
        <f t="shared" si="231"/>
        <v>4200</v>
      </c>
    </row>
    <row r="879" spans="1:35" x14ac:dyDescent="0.35">
      <c r="A879" s="356">
        <f t="shared" si="232"/>
        <v>877</v>
      </c>
      <c r="B879" s="325"/>
      <c r="C879" s="325"/>
      <c r="D879" s="325"/>
      <c r="E879" s="72" t="str">
        <f t="shared" si="227"/>
        <v/>
      </c>
      <c r="F879" s="71" t="e">
        <f t="shared" si="226"/>
        <v>#N/A</v>
      </c>
      <c r="G879" s="325"/>
      <c r="H879" s="325"/>
      <c r="I879" s="325"/>
      <c r="J879" s="325"/>
      <c r="K879" s="326"/>
      <c r="L879" s="1"/>
      <c r="M879" s="1"/>
      <c r="N879" s="120"/>
      <c r="O879" s="120"/>
      <c r="P879" s="120"/>
      <c r="Q879" s="308"/>
      <c r="R879" s="120"/>
      <c r="S879" s="120"/>
      <c r="T879" s="120"/>
      <c r="U879" s="120"/>
      <c r="V879" s="120"/>
      <c r="W879" s="120"/>
      <c r="X879" s="120"/>
      <c r="Y879" s="359"/>
      <c r="Z879" s="2">
        <f>MAX(Planif[[#This Row],[Janv planifié]:[Decembre planifié]])</f>
        <v>0</v>
      </c>
      <c r="AA879" s="364"/>
      <c r="AB879" s="189" t="e">
        <f t="shared" si="228"/>
        <v>#N/A</v>
      </c>
      <c r="AC879" s="1" t="str">
        <f t="shared" si="233"/>
        <v/>
      </c>
      <c r="AD879" s="45" t="e">
        <f t="shared" si="234"/>
        <v>#N/A</v>
      </c>
      <c r="AE879" s="1" t="e">
        <f t="shared" si="235"/>
        <v>#N/A</v>
      </c>
      <c r="AF879" s="1"/>
      <c r="AG879" s="8">
        <f t="shared" si="229"/>
        <v>0</v>
      </c>
      <c r="AH879" s="8">
        <f t="shared" si="230"/>
        <v>0</v>
      </c>
      <c r="AI879" s="358">
        <f t="shared" si="231"/>
        <v>4200</v>
      </c>
    </row>
    <row r="880" spans="1:35" x14ac:dyDescent="0.35">
      <c r="A880" s="356">
        <f t="shared" si="232"/>
        <v>878</v>
      </c>
      <c r="B880" s="325"/>
      <c r="C880" s="325"/>
      <c r="D880" s="325"/>
      <c r="E880" s="72" t="str">
        <f t="shared" si="227"/>
        <v/>
      </c>
      <c r="F880" s="71" t="e">
        <f t="shared" si="226"/>
        <v>#N/A</v>
      </c>
      <c r="G880" s="325"/>
      <c r="H880" s="325"/>
      <c r="I880" s="325"/>
      <c r="J880" s="325"/>
      <c r="K880" s="326"/>
      <c r="L880" s="1"/>
      <c r="M880" s="1"/>
      <c r="N880" s="120"/>
      <c r="O880" s="120"/>
      <c r="P880" s="120"/>
      <c r="Q880" s="308"/>
      <c r="R880" s="120"/>
      <c r="S880" s="120"/>
      <c r="T880" s="120"/>
      <c r="U880" s="120"/>
      <c r="V880" s="120"/>
      <c r="W880" s="120"/>
      <c r="X880" s="120"/>
      <c r="Y880" s="359"/>
      <c r="Z880" s="2">
        <f>MAX(Planif[[#This Row],[Janv planifié]:[Decembre planifié]])</f>
        <v>0</v>
      </c>
      <c r="AA880" s="364"/>
      <c r="AB880" s="189" t="e">
        <f t="shared" si="228"/>
        <v>#N/A</v>
      </c>
      <c r="AC880" s="1" t="str">
        <f t="shared" si="233"/>
        <v/>
      </c>
      <c r="AD880" s="45" t="e">
        <f t="shared" si="234"/>
        <v>#N/A</v>
      </c>
      <c r="AE880" s="1" t="e">
        <f t="shared" si="235"/>
        <v>#N/A</v>
      </c>
      <c r="AF880" s="1"/>
      <c r="AG880" s="8">
        <f t="shared" si="229"/>
        <v>0</v>
      </c>
      <c r="AH880" s="8">
        <f t="shared" si="230"/>
        <v>0</v>
      </c>
      <c r="AI880" s="358">
        <f t="shared" si="231"/>
        <v>4200</v>
      </c>
    </row>
    <row r="881" spans="1:35" x14ac:dyDescent="0.35">
      <c r="A881" s="356">
        <f t="shared" si="232"/>
        <v>879</v>
      </c>
      <c r="B881" s="325"/>
      <c r="C881" s="325"/>
      <c r="D881" s="325"/>
      <c r="E881" s="72" t="str">
        <f t="shared" si="227"/>
        <v/>
      </c>
      <c r="F881" s="71" t="e">
        <f t="shared" si="226"/>
        <v>#N/A</v>
      </c>
      <c r="G881" s="325"/>
      <c r="H881" s="325"/>
      <c r="I881" s="325"/>
      <c r="J881" s="325"/>
      <c r="K881" s="326"/>
      <c r="L881" s="1"/>
      <c r="M881" s="1"/>
      <c r="N881" s="120"/>
      <c r="O881" s="120"/>
      <c r="P881" s="120"/>
      <c r="Q881" s="308"/>
      <c r="R881" s="120"/>
      <c r="S881" s="120"/>
      <c r="T881" s="120"/>
      <c r="U881" s="120"/>
      <c r="V881" s="120"/>
      <c r="W881" s="120"/>
      <c r="X881" s="120"/>
      <c r="Y881" s="359"/>
      <c r="Z881" s="2">
        <f>MAX(Planif[[#This Row],[Janv planifié]:[Decembre planifié]])</f>
        <v>0</v>
      </c>
      <c r="AA881" s="364"/>
      <c r="AB881" s="189" t="e">
        <f t="shared" si="228"/>
        <v>#N/A</v>
      </c>
      <c r="AC881" s="1" t="str">
        <f t="shared" si="233"/>
        <v/>
      </c>
      <c r="AD881" s="45" t="e">
        <f t="shared" si="234"/>
        <v>#N/A</v>
      </c>
      <c r="AE881" s="1" t="e">
        <f t="shared" si="235"/>
        <v>#N/A</v>
      </c>
      <c r="AF881" s="1"/>
      <c r="AG881" s="8">
        <f t="shared" si="229"/>
        <v>0</v>
      </c>
      <c r="AH881" s="8">
        <f t="shared" si="230"/>
        <v>0</v>
      </c>
      <c r="AI881" s="358">
        <f t="shared" si="231"/>
        <v>4200</v>
      </c>
    </row>
    <row r="882" spans="1:35" x14ac:dyDescent="0.35">
      <c r="A882" s="356">
        <f t="shared" si="232"/>
        <v>880</v>
      </c>
      <c r="B882" s="325"/>
      <c r="C882" s="325"/>
      <c r="D882" s="325"/>
      <c r="E882" s="72" t="str">
        <f t="shared" si="227"/>
        <v/>
      </c>
      <c r="F882" s="71" t="e">
        <f t="shared" si="226"/>
        <v>#N/A</v>
      </c>
      <c r="G882" s="325"/>
      <c r="H882" s="325"/>
      <c r="I882" s="325"/>
      <c r="J882" s="325"/>
      <c r="K882" s="326"/>
      <c r="L882" s="1"/>
      <c r="M882" s="1"/>
      <c r="N882" s="120"/>
      <c r="O882" s="120"/>
      <c r="P882" s="120"/>
      <c r="Q882" s="308"/>
      <c r="R882" s="120"/>
      <c r="S882" s="120"/>
      <c r="T882" s="120"/>
      <c r="U882" s="120"/>
      <c r="V882" s="120"/>
      <c r="W882" s="120"/>
      <c r="X882" s="120"/>
      <c r="Y882" s="359"/>
      <c r="Z882" s="2">
        <f>MAX(Planif[[#This Row],[Janv planifié]:[Decembre planifié]])</f>
        <v>0</v>
      </c>
      <c r="AA882" s="364"/>
      <c r="AB882" s="189" t="e">
        <f t="shared" si="228"/>
        <v>#N/A</v>
      </c>
      <c r="AC882" s="1" t="str">
        <f t="shared" si="233"/>
        <v/>
      </c>
      <c r="AD882" s="45" t="e">
        <f t="shared" si="234"/>
        <v>#N/A</v>
      </c>
      <c r="AE882" s="1" t="e">
        <f t="shared" si="235"/>
        <v>#N/A</v>
      </c>
      <c r="AF882" s="1"/>
      <c r="AG882" s="8">
        <f t="shared" si="229"/>
        <v>0</v>
      </c>
      <c r="AH882" s="8">
        <f t="shared" si="230"/>
        <v>0</v>
      </c>
      <c r="AI882" s="358">
        <f t="shared" si="231"/>
        <v>4200</v>
      </c>
    </row>
    <row r="883" spans="1:35" x14ac:dyDescent="0.35">
      <c r="A883" s="356">
        <f t="shared" si="232"/>
        <v>881</v>
      </c>
      <c r="B883" s="325"/>
      <c r="C883" s="325"/>
      <c r="D883" s="325"/>
      <c r="E883" s="72" t="str">
        <f t="shared" si="227"/>
        <v/>
      </c>
      <c r="F883" s="71" t="e">
        <f t="shared" si="226"/>
        <v>#N/A</v>
      </c>
      <c r="G883" s="325"/>
      <c r="H883" s="325"/>
      <c r="I883" s="325"/>
      <c r="J883" s="325"/>
      <c r="K883" s="326"/>
      <c r="L883" s="1"/>
      <c r="M883" s="1"/>
      <c r="N883" s="120"/>
      <c r="O883" s="120"/>
      <c r="P883" s="120"/>
      <c r="Q883" s="308"/>
      <c r="R883" s="120"/>
      <c r="S883" s="120"/>
      <c r="T883" s="120"/>
      <c r="U883" s="120"/>
      <c r="V883" s="120"/>
      <c r="W883" s="120"/>
      <c r="X883" s="120"/>
      <c r="Y883" s="359"/>
      <c r="Z883" s="2">
        <f>MAX(Planif[[#This Row],[Janv planifié]:[Decembre planifié]])</f>
        <v>0</v>
      </c>
      <c r="AA883" s="364"/>
      <c r="AB883" s="189" t="e">
        <f t="shared" si="228"/>
        <v>#N/A</v>
      </c>
      <c r="AC883" s="1" t="str">
        <f t="shared" si="233"/>
        <v/>
      </c>
      <c r="AD883" s="45" t="e">
        <f t="shared" si="234"/>
        <v>#N/A</v>
      </c>
      <c r="AE883" s="1" t="e">
        <f t="shared" si="235"/>
        <v>#N/A</v>
      </c>
      <c r="AF883" s="1"/>
      <c r="AG883" s="8">
        <f t="shared" si="229"/>
        <v>0</v>
      </c>
      <c r="AH883" s="8">
        <f t="shared" si="230"/>
        <v>0</v>
      </c>
      <c r="AI883" s="358">
        <f t="shared" si="231"/>
        <v>4200</v>
      </c>
    </row>
    <row r="884" spans="1:35" x14ac:dyDescent="0.35">
      <c r="A884" s="356">
        <f t="shared" si="232"/>
        <v>882</v>
      </c>
      <c r="B884" s="325"/>
      <c r="C884" s="325"/>
      <c r="D884" s="325"/>
      <c r="E884" s="72" t="str">
        <f t="shared" si="227"/>
        <v/>
      </c>
      <c r="F884" s="71" t="e">
        <f t="shared" si="226"/>
        <v>#N/A</v>
      </c>
      <c r="G884" s="325"/>
      <c r="H884" s="325"/>
      <c r="I884" s="325"/>
      <c r="J884" s="325"/>
      <c r="K884" s="326"/>
      <c r="L884" s="1"/>
      <c r="M884" s="1"/>
      <c r="N884" s="120"/>
      <c r="O884" s="120"/>
      <c r="P884" s="120"/>
      <c r="Q884" s="308"/>
      <c r="R884" s="120"/>
      <c r="S884" s="120"/>
      <c r="T884" s="120"/>
      <c r="U884" s="120"/>
      <c r="V884" s="120"/>
      <c r="W884" s="120"/>
      <c r="X884" s="120"/>
      <c r="Y884" s="359"/>
      <c r="Z884" s="2">
        <f>MAX(Planif[[#This Row],[Janv planifié]:[Decembre planifié]])</f>
        <v>0</v>
      </c>
      <c r="AA884" s="364"/>
      <c r="AB884" s="189" t="e">
        <f t="shared" si="228"/>
        <v>#N/A</v>
      </c>
      <c r="AC884" s="1" t="str">
        <f t="shared" si="233"/>
        <v/>
      </c>
      <c r="AD884" s="45" t="e">
        <f t="shared" si="234"/>
        <v>#N/A</v>
      </c>
      <c r="AE884" s="1" t="e">
        <f t="shared" si="235"/>
        <v>#N/A</v>
      </c>
      <c r="AF884" s="1"/>
      <c r="AG884" s="8">
        <f t="shared" si="229"/>
        <v>0</v>
      </c>
      <c r="AH884" s="8">
        <f t="shared" si="230"/>
        <v>0</v>
      </c>
      <c r="AI884" s="358">
        <f t="shared" si="231"/>
        <v>4200</v>
      </c>
    </row>
    <row r="885" spans="1:35" x14ac:dyDescent="0.35">
      <c r="A885" s="356">
        <f t="shared" si="232"/>
        <v>883</v>
      </c>
      <c r="B885" s="325"/>
      <c r="C885" s="325"/>
      <c r="D885" s="325"/>
      <c r="E885" s="72" t="str">
        <f t="shared" si="227"/>
        <v/>
      </c>
      <c r="F885" s="71" t="e">
        <f t="shared" si="226"/>
        <v>#N/A</v>
      </c>
      <c r="G885" s="325"/>
      <c r="H885" s="325"/>
      <c r="I885" s="325"/>
      <c r="J885" s="325"/>
      <c r="K885" s="326"/>
      <c r="L885" s="1"/>
      <c r="M885" s="1"/>
      <c r="N885" s="120"/>
      <c r="O885" s="120"/>
      <c r="P885" s="120"/>
      <c r="Q885" s="308"/>
      <c r="R885" s="120"/>
      <c r="S885" s="120"/>
      <c r="T885" s="120"/>
      <c r="U885" s="120"/>
      <c r="V885" s="120"/>
      <c r="W885" s="120"/>
      <c r="X885" s="120"/>
      <c r="Y885" s="359"/>
      <c r="Z885" s="2">
        <f>MAX(Planif[[#This Row],[Janv planifié]:[Decembre planifié]])</f>
        <v>0</v>
      </c>
      <c r="AA885" s="364"/>
      <c r="AB885" s="189" t="e">
        <f t="shared" si="228"/>
        <v>#N/A</v>
      </c>
      <c r="AC885" s="1" t="str">
        <f t="shared" si="233"/>
        <v/>
      </c>
      <c r="AD885" s="45" t="e">
        <f t="shared" si="234"/>
        <v>#N/A</v>
      </c>
      <c r="AE885" s="1" t="e">
        <f t="shared" si="235"/>
        <v>#N/A</v>
      </c>
      <c r="AF885" s="1"/>
      <c r="AG885" s="8">
        <f t="shared" si="229"/>
        <v>0</v>
      </c>
      <c r="AH885" s="8">
        <f t="shared" si="230"/>
        <v>0</v>
      </c>
      <c r="AI885" s="358">
        <f t="shared" si="231"/>
        <v>4200</v>
      </c>
    </row>
    <row r="886" spans="1:35" x14ac:dyDescent="0.35">
      <c r="A886" s="356">
        <f t="shared" si="232"/>
        <v>884</v>
      </c>
      <c r="B886" s="325"/>
      <c r="C886" s="325"/>
      <c r="D886" s="325"/>
      <c r="E886" s="72" t="str">
        <f t="shared" si="227"/>
        <v/>
      </c>
      <c r="F886" s="71" t="e">
        <f t="shared" si="226"/>
        <v>#N/A</v>
      </c>
      <c r="G886" s="325"/>
      <c r="H886" s="325"/>
      <c r="I886" s="325"/>
      <c r="J886" s="325"/>
      <c r="K886" s="326"/>
      <c r="L886" s="1"/>
      <c r="M886" s="1"/>
      <c r="N886" s="120"/>
      <c r="O886" s="120"/>
      <c r="P886" s="120"/>
      <c r="Q886" s="308"/>
      <c r="R886" s="120"/>
      <c r="S886" s="120"/>
      <c r="T886" s="120"/>
      <c r="U886" s="120"/>
      <c r="V886" s="120"/>
      <c r="W886" s="120"/>
      <c r="X886" s="120"/>
      <c r="Y886" s="359"/>
      <c r="Z886" s="2">
        <f>MAX(Planif[[#This Row],[Janv planifié]:[Decembre planifié]])</f>
        <v>0</v>
      </c>
      <c r="AA886" s="364"/>
      <c r="AB886" s="189" t="e">
        <f t="shared" si="228"/>
        <v>#N/A</v>
      </c>
      <c r="AC886" s="1" t="str">
        <f t="shared" si="233"/>
        <v/>
      </c>
      <c r="AD886" s="45" t="e">
        <f t="shared" si="234"/>
        <v>#N/A</v>
      </c>
      <c r="AE886" s="1" t="e">
        <f t="shared" si="235"/>
        <v>#N/A</v>
      </c>
      <c r="AF886" s="1"/>
      <c r="AG886" s="8">
        <f t="shared" si="229"/>
        <v>0</v>
      </c>
      <c r="AH886" s="8">
        <f t="shared" si="230"/>
        <v>0</v>
      </c>
      <c r="AI886" s="358">
        <f t="shared" si="231"/>
        <v>4200</v>
      </c>
    </row>
    <row r="887" spans="1:35" x14ac:dyDescent="0.35">
      <c r="A887" s="356">
        <f t="shared" si="232"/>
        <v>885</v>
      </c>
      <c r="B887" s="325"/>
      <c r="C887" s="325"/>
      <c r="D887" s="325"/>
      <c r="E887" s="72" t="str">
        <f t="shared" si="227"/>
        <v/>
      </c>
      <c r="F887" s="71" t="e">
        <f t="shared" si="226"/>
        <v>#N/A</v>
      </c>
      <c r="G887" s="325"/>
      <c r="H887" s="325"/>
      <c r="I887" s="325"/>
      <c r="J887" s="325"/>
      <c r="K887" s="326"/>
      <c r="L887" s="1"/>
      <c r="M887" s="1"/>
      <c r="N887" s="120"/>
      <c r="O887" s="120"/>
      <c r="P887" s="120"/>
      <c r="Q887" s="308"/>
      <c r="R887" s="120"/>
      <c r="S887" s="120"/>
      <c r="T887" s="120"/>
      <c r="U887" s="120"/>
      <c r="V887" s="120"/>
      <c r="W887" s="120"/>
      <c r="X887" s="120"/>
      <c r="Y887" s="359"/>
      <c r="Z887" s="2">
        <f>MAX(Planif[[#This Row],[Janv planifié]:[Decembre planifié]])</f>
        <v>0</v>
      </c>
      <c r="AA887" s="364"/>
      <c r="AB887" s="189" t="e">
        <f t="shared" si="228"/>
        <v>#N/A</v>
      </c>
      <c r="AC887" s="1" t="str">
        <f t="shared" si="233"/>
        <v/>
      </c>
      <c r="AD887" s="45" t="e">
        <f t="shared" si="234"/>
        <v>#N/A</v>
      </c>
      <c r="AE887" s="1" t="e">
        <f t="shared" si="235"/>
        <v>#N/A</v>
      </c>
      <c r="AF887" s="1"/>
      <c r="AG887" s="8">
        <f t="shared" si="229"/>
        <v>0</v>
      </c>
      <c r="AH887" s="8">
        <f t="shared" si="230"/>
        <v>0</v>
      </c>
      <c r="AI887" s="358">
        <f t="shared" si="231"/>
        <v>4200</v>
      </c>
    </row>
    <row r="888" spans="1:35" x14ac:dyDescent="0.35">
      <c r="A888" s="356">
        <f t="shared" si="232"/>
        <v>886</v>
      </c>
      <c r="B888" s="325"/>
      <c r="C888" s="325"/>
      <c r="D888" s="325"/>
      <c r="E888" s="72" t="str">
        <f t="shared" si="227"/>
        <v/>
      </c>
      <c r="F888" s="71" t="e">
        <f t="shared" si="226"/>
        <v>#N/A</v>
      </c>
      <c r="G888" s="325"/>
      <c r="H888" s="325"/>
      <c r="I888" s="325"/>
      <c r="J888" s="325"/>
      <c r="K888" s="326"/>
      <c r="L888" s="1"/>
      <c r="M888" s="1"/>
      <c r="N888" s="120"/>
      <c r="O888" s="120"/>
      <c r="P888" s="120"/>
      <c r="Q888" s="308"/>
      <c r="R888" s="120"/>
      <c r="S888" s="120"/>
      <c r="T888" s="120"/>
      <c r="U888" s="120"/>
      <c r="V888" s="120"/>
      <c r="W888" s="120"/>
      <c r="X888" s="120"/>
      <c r="Y888" s="359"/>
      <c r="Z888" s="2">
        <f>MAX(Planif[[#This Row],[Janv planifié]:[Decembre planifié]])</f>
        <v>0</v>
      </c>
      <c r="AA888" s="364"/>
      <c r="AB888" s="189" t="e">
        <f t="shared" si="228"/>
        <v>#N/A</v>
      </c>
      <c r="AC888" s="1" t="str">
        <f t="shared" si="233"/>
        <v/>
      </c>
      <c r="AD888" s="45" t="e">
        <f t="shared" si="234"/>
        <v>#N/A</v>
      </c>
      <c r="AE888" s="1" t="e">
        <f t="shared" si="235"/>
        <v>#N/A</v>
      </c>
      <c r="AF888" s="1"/>
      <c r="AG888" s="8">
        <f t="shared" si="229"/>
        <v>0</v>
      </c>
      <c r="AH888" s="8">
        <f t="shared" si="230"/>
        <v>0</v>
      </c>
      <c r="AI888" s="358">
        <f t="shared" si="231"/>
        <v>4200</v>
      </c>
    </row>
    <row r="889" spans="1:35" x14ac:dyDescent="0.35">
      <c r="A889" s="356">
        <f t="shared" si="232"/>
        <v>887</v>
      </c>
      <c r="B889" s="325"/>
      <c r="C889" s="325"/>
      <c r="D889" s="325"/>
      <c r="E889" s="72" t="str">
        <f t="shared" si="227"/>
        <v/>
      </c>
      <c r="F889" s="71" t="e">
        <f t="shared" si="226"/>
        <v>#N/A</v>
      </c>
      <c r="G889" s="325"/>
      <c r="H889" s="325"/>
      <c r="I889" s="325"/>
      <c r="J889" s="325"/>
      <c r="K889" s="326"/>
      <c r="L889" s="1"/>
      <c r="M889" s="1"/>
      <c r="N889" s="120"/>
      <c r="O889" s="120"/>
      <c r="P889" s="120"/>
      <c r="Q889" s="308"/>
      <c r="R889" s="120"/>
      <c r="S889" s="120"/>
      <c r="T889" s="120"/>
      <c r="U889" s="120"/>
      <c r="V889" s="120"/>
      <c r="W889" s="120"/>
      <c r="X889" s="120"/>
      <c r="Y889" s="359"/>
      <c r="Z889" s="2">
        <f>MAX(Planif[[#This Row],[Janv planifié]:[Decembre planifié]])</f>
        <v>0</v>
      </c>
      <c r="AA889" s="364"/>
      <c r="AB889" s="189" t="e">
        <f t="shared" si="228"/>
        <v>#N/A</v>
      </c>
      <c r="AC889" s="1" t="str">
        <f t="shared" si="233"/>
        <v/>
      </c>
      <c r="AD889" s="45" t="e">
        <f t="shared" si="234"/>
        <v>#N/A</v>
      </c>
      <c r="AE889" s="1" t="e">
        <f t="shared" si="235"/>
        <v>#N/A</v>
      </c>
      <c r="AF889" s="1"/>
      <c r="AG889" s="8">
        <f t="shared" si="229"/>
        <v>0</v>
      </c>
      <c r="AH889" s="8">
        <f t="shared" si="230"/>
        <v>0</v>
      </c>
      <c r="AI889" s="358">
        <f t="shared" si="231"/>
        <v>4200</v>
      </c>
    </row>
    <row r="890" spans="1:35" x14ac:dyDescent="0.35">
      <c r="A890" s="356">
        <f t="shared" si="232"/>
        <v>888</v>
      </c>
      <c r="B890" s="325"/>
      <c r="C890" s="325"/>
      <c r="D890" s="325"/>
      <c r="E890" s="72" t="str">
        <f t="shared" si="227"/>
        <v/>
      </c>
      <c r="F890" s="71" t="e">
        <f t="shared" si="226"/>
        <v>#N/A</v>
      </c>
      <c r="G890" s="325"/>
      <c r="H890" s="325"/>
      <c r="I890" s="325"/>
      <c r="J890" s="325"/>
      <c r="K890" s="326"/>
      <c r="L890" s="1"/>
      <c r="M890" s="1"/>
      <c r="N890" s="120"/>
      <c r="O890" s="120"/>
      <c r="P890" s="120"/>
      <c r="Q890" s="308"/>
      <c r="R890" s="120"/>
      <c r="S890" s="120"/>
      <c r="T890" s="120"/>
      <c r="U890" s="120"/>
      <c r="V890" s="120"/>
      <c r="W890" s="120"/>
      <c r="X890" s="120"/>
      <c r="Y890" s="359"/>
      <c r="Z890" s="2">
        <f>MAX(Planif[[#This Row],[Janv planifié]:[Decembre planifié]])</f>
        <v>0</v>
      </c>
      <c r="AA890" s="364"/>
      <c r="AB890" s="189" t="e">
        <f t="shared" si="228"/>
        <v>#N/A</v>
      </c>
      <c r="AC890" s="1" t="str">
        <f t="shared" si="233"/>
        <v/>
      </c>
      <c r="AD890" s="45" t="e">
        <f t="shared" si="234"/>
        <v>#N/A</v>
      </c>
      <c r="AE890" s="1" t="e">
        <f t="shared" si="235"/>
        <v>#N/A</v>
      </c>
      <c r="AF890" s="1"/>
      <c r="AG890" s="8">
        <f t="shared" si="229"/>
        <v>0</v>
      </c>
      <c r="AH890" s="8">
        <f t="shared" si="230"/>
        <v>0</v>
      </c>
      <c r="AI890" s="358">
        <f t="shared" si="231"/>
        <v>4200</v>
      </c>
    </row>
    <row r="891" spans="1:35" x14ac:dyDescent="0.35">
      <c r="A891" s="356">
        <f t="shared" si="232"/>
        <v>889</v>
      </c>
      <c r="B891" s="325"/>
      <c r="C891" s="325"/>
      <c r="D891" s="325"/>
      <c r="E891" s="72" t="str">
        <f t="shared" si="227"/>
        <v/>
      </c>
      <c r="F891" s="71" t="e">
        <f t="shared" si="226"/>
        <v>#N/A</v>
      </c>
      <c r="G891" s="325"/>
      <c r="H891" s="325"/>
      <c r="I891" s="325"/>
      <c r="J891" s="325"/>
      <c r="K891" s="326"/>
      <c r="L891" s="1"/>
      <c r="M891" s="1"/>
      <c r="N891" s="120"/>
      <c r="O891" s="120"/>
      <c r="P891" s="120"/>
      <c r="Q891" s="308"/>
      <c r="R891" s="120"/>
      <c r="S891" s="120"/>
      <c r="T891" s="120"/>
      <c r="U891" s="120"/>
      <c r="V891" s="120"/>
      <c r="W891" s="120"/>
      <c r="X891" s="120"/>
      <c r="Y891" s="359"/>
      <c r="Z891" s="2">
        <f>MAX(Planif[[#This Row],[Janv planifié]:[Decembre planifié]])</f>
        <v>0</v>
      </c>
      <c r="AA891" s="364"/>
      <c r="AB891" s="189" t="e">
        <f t="shared" si="228"/>
        <v>#N/A</v>
      </c>
      <c r="AC891" s="1" t="str">
        <f t="shared" si="233"/>
        <v/>
      </c>
      <c r="AD891" s="45" t="e">
        <f t="shared" si="234"/>
        <v>#N/A</v>
      </c>
      <c r="AE891" s="1" t="e">
        <f t="shared" si="235"/>
        <v>#N/A</v>
      </c>
      <c r="AF891" s="1"/>
      <c r="AG891" s="8">
        <f t="shared" si="229"/>
        <v>0</v>
      </c>
      <c r="AH891" s="8">
        <f t="shared" si="230"/>
        <v>0</v>
      </c>
      <c r="AI891" s="358">
        <f t="shared" si="231"/>
        <v>4200</v>
      </c>
    </row>
    <row r="892" spans="1:35" x14ac:dyDescent="0.35">
      <c r="A892" s="356">
        <f t="shared" si="232"/>
        <v>890</v>
      </c>
      <c r="B892" s="325"/>
      <c r="C892" s="325"/>
      <c r="D892" s="325"/>
      <c r="E892" s="72" t="str">
        <f t="shared" si="227"/>
        <v/>
      </c>
      <c r="F892" s="71" t="e">
        <f t="shared" si="226"/>
        <v>#N/A</v>
      </c>
      <c r="G892" s="325"/>
      <c r="H892" s="325"/>
      <c r="I892" s="325"/>
      <c r="J892" s="325"/>
      <c r="K892" s="326"/>
      <c r="L892" s="1"/>
      <c r="M892" s="1"/>
      <c r="N892" s="120"/>
      <c r="O892" s="120"/>
      <c r="P892" s="120"/>
      <c r="Q892" s="308"/>
      <c r="R892" s="120"/>
      <c r="S892" s="120"/>
      <c r="T892" s="120"/>
      <c r="U892" s="120"/>
      <c r="V892" s="120"/>
      <c r="W892" s="120"/>
      <c r="X892" s="120"/>
      <c r="Y892" s="359"/>
      <c r="Z892" s="2">
        <f>MAX(Planif[[#This Row],[Janv planifié]:[Decembre planifié]])</f>
        <v>0</v>
      </c>
      <c r="AA892" s="364"/>
      <c r="AB892" s="189" t="e">
        <f t="shared" si="228"/>
        <v>#N/A</v>
      </c>
      <c r="AC892" s="1" t="str">
        <f t="shared" si="233"/>
        <v/>
      </c>
      <c r="AD892" s="45" t="e">
        <f t="shared" si="234"/>
        <v>#N/A</v>
      </c>
      <c r="AE892" s="1" t="e">
        <f t="shared" si="235"/>
        <v>#N/A</v>
      </c>
      <c r="AF892" s="1"/>
      <c r="AG892" s="8">
        <f t="shared" si="229"/>
        <v>0</v>
      </c>
      <c r="AH892" s="8">
        <f t="shared" si="230"/>
        <v>0</v>
      </c>
      <c r="AI892" s="358">
        <f t="shared" si="231"/>
        <v>4200</v>
      </c>
    </row>
    <row r="893" spans="1:35" x14ac:dyDescent="0.35">
      <c r="A893" s="356">
        <f t="shared" si="232"/>
        <v>891</v>
      </c>
      <c r="B893" s="325"/>
      <c r="C893" s="325"/>
      <c r="D893" s="325"/>
      <c r="E893" s="72" t="str">
        <f t="shared" si="227"/>
        <v/>
      </c>
      <c r="F893" s="71" t="e">
        <f t="shared" si="226"/>
        <v>#N/A</v>
      </c>
      <c r="G893" s="325"/>
      <c r="H893" s="325"/>
      <c r="I893" s="325"/>
      <c r="J893" s="325"/>
      <c r="K893" s="326"/>
      <c r="L893" s="1"/>
      <c r="M893" s="1"/>
      <c r="N893" s="120"/>
      <c r="O893" s="120"/>
      <c r="P893" s="120"/>
      <c r="Q893" s="308"/>
      <c r="R893" s="120"/>
      <c r="S893" s="120"/>
      <c r="T893" s="120"/>
      <c r="U893" s="120"/>
      <c r="V893" s="120"/>
      <c r="W893" s="120"/>
      <c r="X893" s="120"/>
      <c r="Y893" s="359"/>
      <c r="Z893" s="2">
        <f>MAX(Planif[[#This Row],[Janv planifié]:[Decembre planifié]])</f>
        <v>0</v>
      </c>
      <c r="AA893" s="364"/>
      <c r="AB893" s="189" t="e">
        <f t="shared" si="228"/>
        <v>#N/A</v>
      </c>
      <c r="AC893" s="1" t="str">
        <f t="shared" si="233"/>
        <v/>
      </c>
      <c r="AD893" s="45" t="e">
        <f t="shared" si="234"/>
        <v>#N/A</v>
      </c>
      <c r="AE893" s="1" t="e">
        <f t="shared" si="235"/>
        <v>#N/A</v>
      </c>
      <c r="AF893" s="1"/>
      <c r="AG893" s="8">
        <f t="shared" si="229"/>
        <v>0</v>
      </c>
      <c r="AH893" s="8">
        <f t="shared" si="230"/>
        <v>0</v>
      </c>
      <c r="AI893" s="358">
        <f t="shared" si="231"/>
        <v>4200</v>
      </c>
    </row>
    <row r="894" spans="1:35" x14ac:dyDescent="0.35">
      <c r="A894" s="356">
        <f t="shared" si="232"/>
        <v>892</v>
      </c>
      <c r="B894" s="325"/>
      <c r="C894" s="325"/>
      <c r="D894" s="325"/>
      <c r="E894" s="72" t="str">
        <f t="shared" si="227"/>
        <v/>
      </c>
      <c r="F894" s="71" t="e">
        <f t="shared" si="226"/>
        <v>#N/A</v>
      </c>
      <c r="G894" s="325"/>
      <c r="H894" s="325"/>
      <c r="I894" s="325"/>
      <c r="J894" s="325"/>
      <c r="K894" s="326"/>
      <c r="L894" s="1"/>
      <c r="M894" s="1"/>
      <c r="N894" s="120"/>
      <c r="O894" s="120"/>
      <c r="P894" s="120"/>
      <c r="Q894" s="308"/>
      <c r="R894" s="120"/>
      <c r="S894" s="120"/>
      <c r="T894" s="120"/>
      <c r="U894" s="120"/>
      <c r="V894" s="120"/>
      <c r="W894" s="120"/>
      <c r="X894" s="120"/>
      <c r="Y894" s="359"/>
      <c r="Z894" s="2">
        <f>MAX(Planif[[#This Row],[Janv planifié]:[Decembre planifié]])</f>
        <v>0</v>
      </c>
      <c r="AA894" s="364"/>
      <c r="AB894" s="189" t="e">
        <f t="shared" si="228"/>
        <v>#N/A</v>
      </c>
      <c r="AC894" s="1" t="str">
        <f t="shared" si="233"/>
        <v/>
      </c>
      <c r="AD894" s="45" t="e">
        <f t="shared" si="234"/>
        <v>#N/A</v>
      </c>
      <c r="AE894" s="1" t="e">
        <f t="shared" si="235"/>
        <v>#N/A</v>
      </c>
      <c r="AF894" s="1"/>
      <c r="AG894" s="8">
        <f t="shared" si="229"/>
        <v>0</v>
      </c>
      <c r="AH894" s="8">
        <f t="shared" si="230"/>
        <v>0</v>
      </c>
      <c r="AI894" s="358">
        <f t="shared" si="231"/>
        <v>4200</v>
      </c>
    </row>
    <row r="895" spans="1:35" x14ac:dyDescent="0.35">
      <c r="A895" s="356">
        <f t="shared" si="232"/>
        <v>893</v>
      </c>
      <c r="B895" s="325"/>
      <c r="C895" s="325"/>
      <c r="D895" s="325"/>
      <c r="E895" s="72" t="str">
        <f t="shared" si="227"/>
        <v/>
      </c>
      <c r="F895" s="71" t="e">
        <f t="shared" ref="F895:F958" si="236">VLOOKUP(AD895,pop,7,FALSE)</f>
        <v>#N/A</v>
      </c>
      <c r="G895" s="325"/>
      <c r="H895" s="325"/>
      <c r="I895" s="325"/>
      <c r="J895" s="325"/>
      <c r="K895" s="326"/>
      <c r="L895" s="1"/>
      <c r="M895" s="1"/>
      <c r="N895" s="120"/>
      <c r="O895" s="120"/>
      <c r="P895" s="120"/>
      <c r="Q895" s="308"/>
      <c r="R895" s="120"/>
      <c r="S895" s="120"/>
      <c r="T895" s="120"/>
      <c r="U895" s="120"/>
      <c r="V895" s="120"/>
      <c r="W895" s="120"/>
      <c r="X895" s="120"/>
      <c r="Y895" s="359"/>
      <c r="Z895" s="2">
        <f>MAX(Planif[[#This Row],[Janv planifié]:[Decembre planifié]])</f>
        <v>0</v>
      </c>
      <c r="AA895" s="364"/>
      <c r="AB895" s="189" t="e">
        <f t="shared" si="228"/>
        <v>#N/A</v>
      </c>
      <c r="AC895" s="1" t="str">
        <f t="shared" si="233"/>
        <v/>
      </c>
      <c r="AD895" s="45" t="e">
        <f t="shared" si="234"/>
        <v>#N/A</v>
      </c>
      <c r="AE895" s="1" t="e">
        <f t="shared" si="235"/>
        <v>#N/A</v>
      </c>
      <c r="AF895" s="1"/>
      <c r="AG895" s="8">
        <f t="shared" si="229"/>
        <v>0</v>
      </c>
      <c r="AH895" s="8">
        <f t="shared" si="230"/>
        <v>0</v>
      </c>
      <c r="AI895" s="358">
        <f t="shared" si="231"/>
        <v>4200</v>
      </c>
    </row>
    <row r="896" spans="1:35" x14ac:dyDescent="0.35">
      <c r="A896" s="356">
        <f t="shared" si="232"/>
        <v>894</v>
      </c>
      <c r="B896" s="325"/>
      <c r="C896" s="325"/>
      <c r="D896" s="325"/>
      <c r="E896" s="72" t="str">
        <f t="shared" si="227"/>
        <v/>
      </c>
      <c r="F896" s="71" t="e">
        <f t="shared" si="236"/>
        <v>#N/A</v>
      </c>
      <c r="G896" s="325"/>
      <c r="H896" s="325"/>
      <c r="I896" s="325"/>
      <c r="J896" s="325"/>
      <c r="K896" s="326"/>
      <c r="L896" s="1"/>
      <c r="M896" s="1"/>
      <c r="N896" s="120"/>
      <c r="O896" s="120"/>
      <c r="P896" s="120"/>
      <c r="Q896" s="308"/>
      <c r="R896" s="120"/>
      <c r="S896" s="120"/>
      <c r="T896" s="120"/>
      <c r="U896" s="120"/>
      <c r="V896" s="120"/>
      <c r="W896" s="120"/>
      <c r="X896" s="120"/>
      <c r="Y896" s="359"/>
      <c r="Z896" s="2">
        <f>MAX(Planif[[#This Row],[Janv planifié]:[Decembre planifié]])</f>
        <v>0</v>
      </c>
      <c r="AA896" s="364"/>
      <c r="AB896" s="189" t="e">
        <f t="shared" si="228"/>
        <v>#N/A</v>
      </c>
      <c r="AC896" s="1" t="str">
        <f t="shared" si="233"/>
        <v/>
      </c>
      <c r="AD896" s="45" t="e">
        <f t="shared" si="234"/>
        <v>#N/A</v>
      </c>
      <c r="AE896" s="1" t="e">
        <f t="shared" si="235"/>
        <v>#N/A</v>
      </c>
      <c r="AF896" s="1"/>
      <c r="AG896" s="8">
        <f t="shared" si="229"/>
        <v>0</v>
      </c>
      <c r="AH896" s="8">
        <f t="shared" si="230"/>
        <v>0</v>
      </c>
      <c r="AI896" s="358">
        <f t="shared" si="231"/>
        <v>4200</v>
      </c>
    </row>
    <row r="897" spans="1:35" x14ac:dyDescent="0.35">
      <c r="A897" s="356">
        <f t="shared" si="232"/>
        <v>895</v>
      </c>
      <c r="B897" s="325"/>
      <c r="C897" s="325"/>
      <c r="D897" s="325"/>
      <c r="E897" s="72" t="str">
        <f t="shared" si="227"/>
        <v/>
      </c>
      <c r="F897" s="71" t="e">
        <f t="shared" si="236"/>
        <v>#N/A</v>
      </c>
      <c r="G897" s="325"/>
      <c r="H897" s="325"/>
      <c r="I897" s="325"/>
      <c r="J897" s="325"/>
      <c r="K897" s="326"/>
      <c r="L897" s="1"/>
      <c r="M897" s="1"/>
      <c r="N897" s="120"/>
      <c r="O897" s="120"/>
      <c r="P897" s="120"/>
      <c r="Q897" s="308"/>
      <c r="R897" s="120"/>
      <c r="S897" s="120"/>
      <c r="T897" s="120"/>
      <c r="U897" s="120"/>
      <c r="V897" s="120"/>
      <c r="W897" s="120"/>
      <c r="X897" s="120"/>
      <c r="Y897" s="359"/>
      <c r="Z897" s="2">
        <f>MAX(Planif[[#This Row],[Janv planifié]:[Decembre planifié]])</f>
        <v>0</v>
      </c>
      <c r="AA897" s="364"/>
      <c r="AB897" s="189" t="e">
        <f t="shared" si="228"/>
        <v>#N/A</v>
      </c>
      <c r="AC897" s="1" t="str">
        <f t="shared" si="233"/>
        <v/>
      </c>
      <c r="AD897" s="45" t="e">
        <f t="shared" si="234"/>
        <v>#N/A</v>
      </c>
      <c r="AE897" s="1" t="e">
        <f t="shared" si="235"/>
        <v>#N/A</v>
      </c>
      <c r="AF897" s="1"/>
      <c r="AG897" s="8">
        <f t="shared" si="229"/>
        <v>0</v>
      </c>
      <c r="AH897" s="8">
        <f t="shared" si="230"/>
        <v>0</v>
      </c>
      <c r="AI897" s="358">
        <f t="shared" si="231"/>
        <v>4200</v>
      </c>
    </row>
    <row r="898" spans="1:35" x14ac:dyDescent="0.35">
      <c r="A898" s="356">
        <f t="shared" si="232"/>
        <v>896</v>
      </c>
      <c r="B898" s="325"/>
      <c r="C898" s="325"/>
      <c r="D898" s="325"/>
      <c r="E898" s="72" t="str">
        <f t="shared" si="227"/>
        <v/>
      </c>
      <c r="F898" s="71" t="e">
        <f t="shared" si="236"/>
        <v>#N/A</v>
      </c>
      <c r="G898" s="325"/>
      <c r="H898" s="325"/>
      <c r="I898" s="325"/>
      <c r="J898" s="325"/>
      <c r="K898" s="326"/>
      <c r="L898" s="1"/>
      <c r="M898" s="1"/>
      <c r="N898" s="120"/>
      <c r="O898" s="120"/>
      <c r="P898" s="120"/>
      <c r="Q898" s="308"/>
      <c r="R898" s="120"/>
      <c r="S898" s="120"/>
      <c r="T898" s="120"/>
      <c r="U898" s="120"/>
      <c r="V898" s="120"/>
      <c r="W898" s="120"/>
      <c r="X898" s="120"/>
      <c r="Y898" s="359"/>
      <c r="Z898" s="2">
        <f>MAX(Planif[[#This Row],[Janv planifié]:[Decembre planifié]])</f>
        <v>0</v>
      </c>
      <c r="AA898" s="364"/>
      <c r="AB898" s="189" t="e">
        <f t="shared" si="228"/>
        <v>#N/A</v>
      </c>
      <c r="AC898" s="1" t="str">
        <f t="shared" si="233"/>
        <v/>
      </c>
      <c r="AD898" s="45" t="e">
        <f t="shared" si="234"/>
        <v>#N/A</v>
      </c>
      <c r="AE898" s="1" t="e">
        <f t="shared" si="235"/>
        <v>#N/A</v>
      </c>
      <c r="AF898" s="1"/>
      <c r="AG898" s="8">
        <f t="shared" si="229"/>
        <v>0</v>
      </c>
      <c r="AH898" s="8">
        <f t="shared" si="230"/>
        <v>0</v>
      </c>
      <c r="AI898" s="358">
        <f t="shared" si="231"/>
        <v>4200</v>
      </c>
    </row>
    <row r="899" spans="1:35" x14ac:dyDescent="0.35">
      <c r="A899" s="356">
        <f t="shared" si="232"/>
        <v>897</v>
      </c>
      <c r="B899" s="325"/>
      <c r="C899" s="325"/>
      <c r="D899" s="325"/>
      <c r="E899" s="72" t="str">
        <f t="shared" ref="E899:E962" si="237">IFERROR(VLOOKUP(AD899,prio,2,FALSE),"")</f>
        <v/>
      </c>
      <c r="F899" s="71" t="e">
        <f t="shared" si="236"/>
        <v>#N/A</v>
      </c>
      <c r="G899" s="325"/>
      <c r="H899" s="325"/>
      <c r="I899" s="325"/>
      <c r="J899" s="325"/>
      <c r="K899" s="326"/>
      <c r="L899" s="1"/>
      <c r="M899" s="1"/>
      <c r="N899" s="120"/>
      <c r="O899" s="120"/>
      <c r="P899" s="120"/>
      <c r="Q899" s="308"/>
      <c r="R899" s="120"/>
      <c r="S899" s="120"/>
      <c r="T899" s="120"/>
      <c r="U899" s="120"/>
      <c r="V899" s="120"/>
      <c r="W899" s="120"/>
      <c r="X899" s="120"/>
      <c r="Y899" s="359"/>
      <c r="Z899" s="2">
        <f>MAX(Planif[[#This Row],[Janv planifié]:[Decembre planifié]])</f>
        <v>0</v>
      </c>
      <c r="AA899" s="364"/>
      <c r="AB899" s="189" t="e">
        <f t="shared" ref="AB899:AB962" si="238">VLOOKUP(C899,admin_2_2,2,FALSE)</f>
        <v>#N/A</v>
      </c>
      <c r="AC899" s="1" t="str">
        <f t="shared" si="233"/>
        <v/>
      </c>
      <c r="AD899" s="45" t="e">
        <f t="shared" si="234"/>
        <v>#N/A</v>
      </c>
      <c r="AE899" s="1" t="e">
        <f t="shared" si="235"/>
        <v>#N/A</v>
      </c>
      <c r="AF899" s="1"/>
      <c r="AG899" s="8">
        <f t="shared" ref="AG899:AG962" si="239">P899</f>
        <v>0</v>
      </c>
      <c r="AH899" s="8">
        <f t="shared" ref="AH899:AH962" si="240">Q899</f>
        <v>0</v>
      </c>
      <c r="AI899" s="358">
        <f t="shared" ref="AI899:AI962" si="241">840*5</f>
        <v>4200</v>
      </c>
    </row>
    <row r="900" spans="1:35" x14ac:dyDescent="0.35">
      <c r="A900" s="356">
        <f t="shared" si="232"/>
        <v>898</v>
      </c>
      <c r="B900" s="325"/>
      <c r="C900" s="325"/>
      <c r="D900" s="325"/>
      <c r="E900" s="72" t="str">
        <f t="shared" si="237"/>
        <v/>
      </c>
      <c r="F900" s="71" t="e">
        <f t="shared" si="236"/>
        <v>#N/A</v>
      </c>
      <c r="G900" s="325"/>
      <c r="H900" s="325"/>
      <c r="I900" s="325"/>
      <c r="J900" s="325"/>
      <c r="K900" s="326"/>
      <c r="L900" s="1"/>
      <c r="M900" s="1"/>
      <c r="N900" s="120"/>
      <c r="O900" s="120"/>
      <c r="P900" s="120"/>
      <c r="Q900" s="308"/>
      <c r="R900" s="120"/>
      <c r="S900" s="120"/>
      <c r="T900" s="120"/>
      <c r="U900" s="120"/>
      <c r="V900" s="120"/>
      <c r="W900" s="120"/>
      <c r="X900" s="120"/>
      <c r="Y900" s="359"/>
      <c r="Z900" s="2">
        <f>MAX(Planif[[#This Row],[Janv planifié]:[Decembre planifié]])</f>
        <v>0</v>
      </c>
      <c r="AA900" s="364"/>
      <c r="AB900" s="189" t="e">
        <f t="shared" si="238"/>
        <v>#N/A</v>
      </c>
      <c r="AC900" s="1" t="str">
        <f t="shared" si="233"/>
        <v/>
      </c>
      <c r="AD900" s="45" t="e">
        <f t="shared" si="234"/>
        <v>#N/A</v>
      </c>
      <c r="AE900" s="1" t="e">
        <f t="shared" si="235"/>
        <v>#N/A</v>
      </c>
      <c r="AF900" s="1"/>
      <c r="AG900" s="8">
        <f t="shared" si="239"/>
        <v>0</v>
      </c>
      <c r="AH900" s="8">
        <f t="shared" si="240"/>
        <v>0</v>
      </c>
      <c r="AI900" s="358">
        <f t="shared" si="241"/>
        <v>4200</v>
      </c>
    </row>
    <row r="901" spans="1:35" x14ac:dyDescent="0.35">
      <c r="A901" s="356">
        <f t="shared" ref="A901:A964" si="242">A900+1</f>
        <v>899</v>
      </c>
      <c r="B901" s="325"/>
      <c r="C901" s="325"/>
      <c r="D901" s="325"/>
      <c r="E901" s="72" t="str">
        <f t="shared" si="237"/>
        <v/>
      </c>
      <c r="F901" s="71" t="e">
        <f t="shared" si="236"/>
        <v>#N/A</v>
      </c>
      <c r="G901" s="325"/>
      <c r="H901" s="325"/>
      <c r="I901" s="325"/>
      <c r="J901" s="325"/>
      <c r="K901" s="326"/>
      <c r="L901" s="1"/>
      <c r="M901" s="1"/>
      <c r="N901" s="120"/>
      <c r="O901" s="120"/>
      <c r="P901" s="120"/>
      <c r="Q901" s="308"/>
      <c r="R901" s="120"/>
      <c r="S901" s="120"/>
      <c r="T901" s="120"/>
      <c r="U901" s="120"/>
      <c r="V901" s="120"/>
      <c r="W901" s="120"/>
      <c r="X901" s="120"/>
      <c r="Y901" s="359"/>
      <c r="Z901" s="2">
        <f>MAX(Planif[[#This Row],[Janv planifié]:[Decembre planifié]])</f>
        <v>0</v>
      </c>
      <c r="AA901" s="364"/>
      <c r="AB901" s="189" t="e">
        <f t="shared" si="238"/>
        <v>#N/A</v>
      </c>
      <c r="AC901" s="1" t="str">
        <f t="shared" si="233"/>
        <v/>
      </c>
      <c r="AD901" s="45" t="e">
        <f t="shared" si="234"/>
        <v>#N/A</v>
      </c>
      <c r="AE901" s="1" t="e">
        <f t="shared" si="235"/>
        <v>#N/A</v>
      </c>
      <c r="AF901" s="1"/>
      <c r="AG901" s="8">
        <f t="shared" si="239"/>
        <v>0</v>
      </c>
      <c r="AH901" s="8">
        <f t="shared" si="240"/>
        <v>0</v>
      </c>
      <c r="AI901" s="358">
        <f t="shared" si="241"/>
        <v>4200</v>
      </c>
    </row>
    <row r="902" spans="1:35" x14ac:dyDescent="0.35">
      <c r="A902" s="356">
        <f t="shared" si="242"/>
        <v>900</v>
      </c>
      <c r="B902" s="325"/>
      <c r="C902" s="325"/>
      <c r="D902" s="325"/>
      <c r="E902" s="72" t="str">
        <f t="shared" si="237"/>
        <v/>
      </c>
      <c r="F902" s="71" t="e">
        <f t="shared" si="236"/>
        <v>#N/A</v>
      </c>
      <c r="G902" s="325"/>
      <c r="H902" s="325"/>
      <c r="I902" s="325"/>
      <c r="J902" s="325"/>
      <c r="K902" s="326"/>
      <c r="L902" s="1"/>
      <c r="M902" s="1"/>
      <c r="N902" s="120"/>
      <c r="O902" s="120"/>
      <c r="P902" s="120"/>
      <c r="Q902" s="308"/>
      <c r="R902" s="120"/>
      <c r="S902" s="120"/>
      <c r="T902" s="120"/>
      <c r="U902" s="120"/>
      <c r="V902" s="120"/>
      <c r="W902" s="120"/>
      <c r="X902" s="120"/>
      <c r="Y902" s="359"/>
      <c r="Z902" s="2">
        <f>MAX(Planif[[#This Row],[Janv planifié]:[Decembre planifié]])</f>
        <v>0</v>
      </c>
      <c r="AA902" s="364"/>
      <c r="AB902" s="189" t="e">
        <f t="shared" si="238"/>
        <v>#N/A</v>
      </c>
      <c r="AC902" s="1" t="str">
        <f t="shared" si="233"/>
        <v/>
      </c>
      <c r="AD902" s="45" t="e">
        <f t="shared" si="234"/>
        <v>#N/A</v>
      </c>
      <c r="AE902" s="1" t="e">
        <f t="shared" si="235"/>
        <v>#N/A</v>
      </c>
      <c r="AF902" s="1"/>
      <c r="AG902" s="8">
        <f t="shared" si="239"/>
        <v>0</v>
      </c>
      <c r="AH902" s="8">
        <f t="shared" si="240"/>
        <v>0</v>
      </c>
      <c r="AI902" s="358">
        <f t="shared" si="241"/>
        <v>4200</v>
      </c>
    </row>
    <row r="903" spans="1:35" x14ac:dyDescent="0.35">
      <c r="A903" s="356">
        <f t="shared" si="242"/>
        <v>901</v>
      </c>
      <c r="B903" s="325"/>
      <c r="C903" s="325"/>
      <c r="D903" s="325"/>
      <c r="E903" s="72" t="str">
        <f t="shared" si="237"/>
        <v/>
      </c>
      <c r="F903" s="71" t="e">
        <f t="shared" si="236"/>
        <v>#N/A</v>
      </c>
      <c r="G903" s="325"/>
      <c r="H903" s="325"/>
      <c r="I903" s="325"/>
      <c r="J903" s="325"/>
      <c r="K903" s="326"/>
      <c r="L903" s="1"/>
      <c r="M903" s="1"/>
      <c r="N903" s="120"/>
      <c r="O903" s="120"/>
      <c r="P903" s="120"/>
      <c r="Q903" s="308"/>
      <c r="R903" s="120"/>
      <c r="S903" s="120"/>
      <c r="T903" s="120"/>
      <c r="U903" s="120"/>
      <c r="V903" s="120"/>
      <c r="W903" s="120"/>
      <c r="X903" s="120"/>
      <c r="Y903" s="359"/>
      <c r="Z903" s="2">
        <f>MAX(Planif[[#This Row],[Janv planifié]:[Decembre planifié]])</f>
        <v>0</v>
      </c>
      <c r="AA903" s="364"/>
      <c r="AB903" s="189" t="e">
        <f t="shared" si="238"/>
        <v>#N/A</v>
      </c>
      <c r="AC903" s="1" t="str">
        <f t="shared" si="233"/>
        <v/>
      </c>
      <c r="AD903" s="45" t="e">
        <f t="shared" si="234"/>
        <v>#N/A</v>
      </c>
      <c r="AE903" s="1" t="e">
        <f t="shared" si="235"/>
        <v>#N/A</v>
      </c>
      <c r="AF903" s="1"/>
      <c r="AG903" s="8">
        <f t="shared" si="239"/>
        <v>0</v>
      </c>
      <c r="AH903" s="8">
        <f t="shared" si="240"/>
        <v>0</v>
      </c>
      <c r="AI903" s="358">
        <f t="shared" si="241"/>
        <v>4200</v>
      </c>
    </row>
    <row r="904" spans="1:35" x14ac:dyDescent="0.35">
      <c r="A904" s="356">
        <f t="shared" si="242"/>
        <v>902</v>
      </c>
      <c r="B904" s="325"/>
      <c r="C904" s="325"/>
      <c r="D904" s="325"/>
      <c r="E904" s="72" t="str">
        <f t="shared" si="237"/>
        <v/>
      </c>
      <c r="F904" s="71" t="e">
        <f t="shared" si="236"/>
        <v>#N/A</v>
      </c>
      <c r="G904" s="325"/>
      <c r="H904" s="325"/>
      <c r="I904" s="325"/>
      <c r="J904" s="325"/>
      <c r="K904" s="326"/>
      <c r="L904" s="1"/>
      <c r="M904" s="1"/>
      <c r="N904" s="120"/>
      <c r="O904" s="120"/>
      <c r="P904" s="120"/>
      <c r="Q904" s="308"/>
      <c r="R904" s="120"/>
      <c r="S904" s="120"/>
      <c r="T904" s="120"/>
      <c r="U904" s="120"/>
      <c r="V904" s="120"/>
      <c r="W904" s="120"/>
      <c r="X904" s="120"/>
      <c r="Y904" s="359"/>
      <c r="Z904" s="2">
        <f>MAX(Planif[[#This Row],[Janv planifié]:[Decembre planifié]])</f>
        <v>0</v>
      </c>
      <c r="AA904" s="364"/>
      <c r="AB904" s="189" t="e">
        <f t="shared" si="238"/>
        <v>#N/A</v>
      </c>
      <c r="AC904" s="1" t="str">
        <f t="shared" si="233"/>
        <v/>
      </c>
      <c r="AD904" s="45" t="e">
        <f t="shared" si="234"/>
        <v>#N/A</v>
      </c>
      <c r="AE904" s="1" t="e">
        <f t="shared" si="235"/>
        <v>#N/A</v>
      </c>
      <c r="AF904" s="1"/>
      <c r="AG904" s="8">
        <f t="shared" si="239"/>
        <v>0</v>
      </c>
      <c r="AH904" s="8">
        <f t="shared" si="240"/>
        <v>0</v>
      </c>
      <c r="AI904" s="358">
        <f t="shared" si="241"/>
        <v>4200</v>
      </c>
    </row>
    <row r="905" spans="1:35" x14ac:dyDescent="0.35">
      <c r="A905" s="356">
        <f t="shared" si="242"/>
        <v>903</v>
      </c>
      <c r="B905" s="325"/>
      <c r="C905" s="325"/>
      <c r="D905" s="325"/>
      <c r="E905" s="72" t="str">
        <f t="shared" si="237"/>
        <v/>
      </c>
      <c r="F905" s="71" t="e">
        <f t="shared" si="236"/>
        <v>#N/A</v>
      </c>
      <c r="G905" s="325"/>
      <c r="H905" s="325"/>
      <c r="I905" s="325"/>
      <c r="J905" s="325"/>
      <c r="K905" s="326"/>
      <c r="L905" s="1"/>
      <c r="M905" s="1"/>
      <c r="N905" s="120"/>
      <c r="O905" s="120"/>
      <c r="P905" s="120"/>
      <c r="Q905" s="308"/>
      <c r="R905" s="120"/>
      <c r="S905" s="120"/>
      <c r="T905" s="120"/>
      <c r="U905" s="120"/>
      <c r="V905" s="120"/>
      <c r="W905" s="120"/>
      <c r="X905" s="120"/>
      <c r="Y905" s="359"/>
      <c r="Z905" s="2">
        <f>MAX(Planif[[#This Row],[Janv planifié]:[Decembre planifié]])</f>
        <v>0</v>
      </c>
      <c r="AA905" s="364"/>
      <c r="AB905" s="189" t="e">
        <f t="shared" si="238"/>
        <v>#N/A</v>
      </c>
      <c r="AC905" s="1" t="str">
        <f t="shared" si="233"/>
        <v/>
      </c>
      <c r="AD905" s="45" t="e">
        <f t="shared" si="234"/>
        <v>#N/A</v>
      </c>
      <c r="AE905" s="1" t="e">
        <f t="shared" si="235"/>
        <v>#N/A</v>
      </c>
      <c r="AF905" s="1"/>
      <c r="AG905" s="8">
        <f t="shared" si="239"/>
        <v>0</v>
      </c>
      <c r="AH905" s="8">
        <f t="shared" si="240"/>
        <v>0</v>
      </c>
      <c r="AI905" s="358">
        <f t="shared" si="241"/>
        <v>4200</v>
      </c>
    </row>
    <row r="906" spans="1:35" x14ac:dyDescent="0.35">
      <c r="A906" s="356">
        <f t="shared" si="242"/>
        <v>904</v>
      </c>
      <c r="B906" s="325"/>
      <c r="C906" s="325"/>
      <c r="D906" s="325"/>
      <c r="E906" s="72" t="str">
        <f t="shared" si="237"/>
        <v/>
      </c>
      <c r="F906" s="71" t="e">
        <f t="shared" si="236"/>
        <v>#N/A</v>
      </c>
      <c r="G906" s="325"/>
      <c r="H906" s="325"/>
      <c r="I906" s="325"/>
      <c r="J906" s="325"/>
      <c r="K906" s="326"/>
      <c r="L906" s="1"/>
      <c r="M906" s="1"/>
      <c r="N906" s="120"/>
      <c r="O906" s="120"/>
      <c r="P906" s="120"/>
      <c r="Q906" s="308"/>
      <c r="R906" s="120"/>
      <c r="S906" s="120"/>
      <c r="T906" s="120"/>
      <c r="U906" s="120"/>
      <c r="V906" s="120"/>
      <c r="W906" s="120"/>
      <c r="X906" s="120"/>
      <c r="Y906" s="359"/>
      <c r="Z906" s="2">
        <f>MAX(Planif[[#This Row],[Janv planifié]:[Decembre planifié]])</f>
        <v>0</v>
      </c>
      <c r="AA906" s="364"/>
      <c r="AB906" s="189" t="e">
        <f t="shared" si="238"/>
        <v>#N/A</v>
      </c>
      <c r="AC906" s="1" t="str">
        <f t="shared" si="233"/>
        <v/>
      </c>
      <c r="AD906" s="45" t="e">
        <f t="shared" si="234"/>
        <v>#N/A</v>
      </c>
      <c r="AE906" s="1" t="e">
        <f t="shared" si="235"/>
        <v>#N/A</v>
      </c>
      <c r="AF906" s="1"/>
      <c r="AG906" s="8">
        <f t="shared" si="239"/>
        <v>0</v>
      </c>
      <c r="AH906" s="8">
        <f t="shared" si="240"/>
        <v>0</v>
      </c>
      <c r="AI906" s="358">
        <f t="shared" si="241"/>
        <v>4200</v>
      </c>
    </row>
    <row r="907" spans="1:35" x14ac:dyDescent="0.35">
      <c r="A907" s="356">
        <f t="shared" si="242"/>
        <v>905</v>
      </c>
      <c r="B907" s="325"/>
      <c r="C907" s="325"/>
      <c r="D907" s="325"/>
      <c r="E907" s="72" t="str">
        <f t="shared" si="237"/>
        <v/>
      </c>
      <c r="F907" s="71" t="e">
        <f t="shared" si="236"/>
        <v>#N/A</v>
      </c>
      <c r="G907" s="325"/>
      <c r="H907" s="325"/>
      <c r="I907" s="325"/>
      <c r="J907" s="325"/>
      <c r="K907" s="326"/>
      <c r="L907" s="1"/>
      <c r="M907" s="1"/>
      <c r="N907" s="120"/>
      <c r="O907" s="120"/>
      <c r="P907" s="120"/>
      <c r="Q907" s="308"/>
      <c r="R907" s="120"/>
      <c r="S907" s="120"/>
      <c r="T907" s="120"/>
      <c r="U907" s="120"/>
      <c r="V907" s="120"/>
      <c r="W907" s="120"/>
      <c r="X907" s="120"/>
      <c r="Y907" s="359"/>
      <c r="Z907" s="2">
        <f>MAX(Planif[[#This Row],[Janv planifié]:[Decembre planifié]])</f>
        <v>0</v>
      </c>
      <c r="AA907" s="364"/>
      <c r="AB907" s="189" t="e">
        <f t="shared" si="238"/>
        <v>#N/A</v>
      </c>
      <c r="AC907" s="1" t="str">
        <f t="shared" si="233"/>
        <v/>
      </c>
      <c r="AD907" s="45" t="e">
        <f t="shared" si="234"/>
        <v>#N/A</v>
      </c>
      <c r="AE907" s="1" t="e">
        <f t="shared" si="235"/>
        <v>#N/A</v>
      </c>
      <c r="AF907" s="1"/>
      <c r="AG907" s="8">
        <f t="shared" si="239"/>
        <v>0</v>
      </c>
      <c r="AH907" s="8">
        <f t="shared" si="240"/>
        <v>0</v>
      </c>
      <c r="AI907" s="358">
        <f t="shared" si="241"/>
        <v>4200</v>
      </c>
    </row>
    <row r="908" spans="1:35" x14ac:dyDescent="0.35">
      <c r="A908" s="356">
        <f t="shared" si="242"/>
        <v>906</v>
      </c>
      <c r="B908" s="325"/>
      <c r="C908" s="325"/>
      <c r="D908" s="325"/>
      <c r="E908" s="72" t="str">
        <f t="shared" si="237"/>
        <v/>
      </c>
      <c r="F908" s="71" t="e">
        <f t="shared" si="236"/>
        <v>#N/A</v>
      </c>
      <c r="G908" s="325"/>
      <c r="H908" s="325"/>
      <c r="I908" s="325"/>
      <c r="J908" s="325"/>
      <c r="K908" s="326"/>
      <c r="L908" s="1"/>
      <c r="M908" s="1"/>
      <c r="N908" s="120"/>
      <c r="O908" s="120"/>
      <c r="P908" s="120"/>
      <c r="Q908" s="308"/>
      <c r="R908" s="120"/>
      <c r="S908" s="120"/>
      <c r="T908" s="120"/>
      <c r="U908" s="120"/>
      <c r="V908" s="120"/>
      <c r="W908" s="120"/>
      <c r="X908" s="120"/>
      <c r="Y908" s="359"/>
      <c r="Z908" s="2">
        <f>MAX(Planif[[#This Row],[Janv planifié]:[Decembre planifié]])</f>
        <v>0</v>
      </c>
      <c r="AA908" s="364"/>
      <c r="AB908" s="189" t="e">
        <f t="shared" si="238"/>
        <v>#N/A</v>
      </c>
      <c r="AC908" s="1" t="str">
        <f t="shared" si="233"/>
        <v/>
      </c>
      <c r="AD908" s="45" t="e">
        <f t="shared" si="234"/>
        <v>#N/A</v>
      </c>
      <c r="AE908" s="1" t="e">
        <f t="shared" si="235"/>
        <v>#N/A</v>
      </c>
      <c r="AF908" s="1"/>
      <c r="AG908" s="8">
        <f t="shared" si="239"/>
        <v>0</v>
      </c>
      <c r="AH908" s="8">
        <f t="shared" si="240"/>
        <v>0</v>
      </c>
      <c r="AI908" s="358">
        <f t="shared" si="241"/>
        <v>4200</v>
      </c>
    </row>
    <row r="909" spans="1:35" x14ac:dyDescent="0.35">
      <c r="A909" s="356">
        <f t="shared" si="242"/>
        <v>907</v>
      </c>
      <c r="B909" s="325"/>
      <c r="C909" s="325"/>
      <c r="D909" s="325"/>
      <c r="E909" s="72" t="str">
        <f t="shared" si="237"/>
        <v/>
      </c>
      <c r="F909" s="71" t="e">
        <f t="shared" si="236"/>
        <v>#N/A</v>
      </c>
      <c r="G909" s="325"/>
      <c r="H909" s="325"/>
      <c r="I909" s="325"/>
      <c r="J909" s="325"/>
      <c r="K909" s="326"/>
      <c r="L909" s="1"/>
      <c r="M909" s="1"/>
      <c r="N909" s="120"/>
      <c r="O909" s="120"/>
      <c r="P909" s="120"/>
      <c r="Q909" s="308"/>
      <c r="R909" s="120"/>
      <c r="S909" s="120"/>
      <c r="T909" s="120"/>
      <c r="U909" s="120"/>
      <c r="V909" s="120"/>
      <c r="W909" s="120"/>
      <c r="X909" s="120"/>
      <c r="Y909" s="359"/>
      <c r="Z909" s="2">
        <f>MAX(Planif[[#This Row],[Janv planifié]:[Decembre planifié]])</f>
        <v>0</v>
      </c>
      <c r="AA909" s="364"/>
      <c r="AB909" s="189" t="e">
        <f t="shared" si="238"/>
        <v>#N/A</v>
      </c>
      <c r="AC909" s="1" t="str">
        <f t="shared" si="233"/>
        <v/>
      </c>
      <c r="AD909" s="45" t="e">
        <f t="shared" si="234"/>
        <v>#N/A</v>
      </c>
      <c r="AE909" s="1" t="e">
        <f t="shared" si="235"/>
        <v>#N/A</v>
      </c>
      <c r="AF909" s="1"/>
      <c r="AG909" s="8">
        <f t="shared" si="239"/>
        <v>0</v>
      </c>
      <c r="AH909" s="8">
        <f t="shared" si="240"/>
        <v>0</v>
      </c>
      <c r="AI909" s="358">
        <f t="shared" si="241"/>
        <v>4200</v>
      </c>
    </row>
    <row r="910" spans="1:35" x14ac:dyDescent="0.35">
      <c r="A910" s="356">
        <f t="shared" si="242"/>
        <v>908</v>
      </c>
      <c r="B910" s="325"/>
      <c r="C910" s="325"/>
      <c r="D910" s="325"/>
      <c r="E910" s="72" t="str">
        <f t="shared" si="237"/>
        <v/>
      </c>
      <c r="F910" s="71" t="e">
        <f t="shared" si="236"/>
        <v>#N/A</v>
      </c>
      <c r="G910" s="325"/>
      <c r="H910" s="325"/>
      <c r="I910" s="325"/>
      <c r="J910" s="325"/>
      <c r="K910" s="326"/>
      <c r="L910" s="1"/>
      <c r="M910" s="1"/>
      <c r="N910" s="120"/>
      <c r="O910" s="120"/>
      <c r="P910" s="120"/>
      <c r="Q910" s="308"/>
      <c r="R910" s="120"/>
      <c r="S910" s="120"/>
      <c r="T910" s="120"/>
      <c r="U910" s="120"/>
      <c r="V910" s="120"/>
      <c r="W910" s="120"/>
      <c r="X910" s="120"/>
      <c r="Y910" s="359"/>
      <c r="Z910" s="2">
        <f>MAX(Planif[[#This Row],[Janv planifié]:[Decembre planifié]])</f>
        <v>0</v>
      </c>
      <c r="AA910" s="364"/>
      <c r="AB910" s="189" t="e">
        <f t="shared" si="238"/>
        <v>#N/A</v>
      </c>
      <c r="AC910" s="1" t="str">
        <f t="shared" si="233"/>
        <v/>
      </c>
      <c r="AD910" s="45" t="e">
        <f t="shared" si="234"/>
        <v>#N/A</v>
      </c>
      <c r="AE910" s="1" t="e">
        <f t="shared" si="235"/>
        <v>#N/A</v>
      </c>
      <c r="AF910" s="1"/>
      <c r="AG910" s="8">
        <f t="shared" si="239"/>
        <v>0</v>
      </c>
      <c r="AH910" s="8">
        <f t="shared" si="240"/>
        <v>0</v>
      </c>
      <c r="AI910" s="358">
        <f t="shared" si="241"/>
        <v>4200</v>
      </c>
    </row>
    <row r="911" spans="1:35" x14ac:dyDescent="0.35">
      <c r="A911" s="356">
        <f t="shared" si="242"/>
        <v>909</v>
      </c>
      <c r="B911" s="325"/>
      <c r="C911" s="325"/>
      <c r="D911" s="325"/>
      <c r="E911" s="72" t="str">
        <f t="shared" si="237"/>
        <v/>
      </c>
      <c r="F911" s="71" t="e">
        <f t="shared" si="236"/>
        <v>#N/A</v>
      </c>
      <c r="G911" s="325"/>
      <c r="H911" s="325"/>
      <c r="I911" s="325"/>
      <c r="J911" s="325"/>
      <c r="K911" s="326"/>
      <c r="L911" s="1"/>
      <c r="M911" s="1"/>
      <c r="N911" s="120"/>
      <c r="O911" s="120"/>
      <c r="P911" s="120"/>
      <c r="Q911" s="308"/>
      <c r="R911" s="120"/>
      <c r="S911" s="120"/>
      <c r="T911" s="120"/>
      <c r="U911" s="120"/>
      <c r="V911" s="120"/>
      <c r="W911" s="120"/>
      <c r="X911" s="120"/>
      <c r="Y911" s="359"/>
      <c r="Z911" s="2">
        <f>MAX(Planif[[#This Row],[Janv planifié]:[Decembre planifié]])</f>
        <v>0</v>
      </c>
      <c r="AA911" s="364"/>
      <c r="AB911" s="189" t="e">
        <f t="shared" si="238"/>
        <v>#N/A</v>
      </c>
      <c r="AC911" s="1" t="str">
        <f t="shared" si="233"/>
        <v/>
      </c>
      <c r="AD911" s="45" t="e">
        <f t="shared" si="234"/>
        <v>#N/A</v>
      </c>
      <c r="AE911" s="1" t="e">
        <f t="shared" si="235"/>
        <v>#N/A</v>
      </c>
      <c r="AF911" s="1"/>
      <c r="AG911" s="8">
        <f t="shared" si="239"/>
        <v>0</v>
      </c>
      <c r="AH911" s="8">
        <f t="shared" si="240"/>
        <v>0</v>
      </c>
      <c r="AI911" s="358">
        <f t="shared" si="241"/>
        <v>4200</v>
      </c>
    </row>
    <row r="912" spans="1:35" x14ac:dyDescent="0.35">
      <c r="A912" s="356">
        <f t="shared" si="242"/>
        <v>910</v>
      </c>
      <c r="B912" s="325"/>
      <c r="C912" s="325"/>
      <c r="D912" s="325"/>
      <c r="E912" s="72" t="str">
        <f t="shared" si="237"/>
        <v/>
      </c>
      <c r="F912" s="71" t="e">
        <f t="shared" si="236"/>
        <v>#N/A</v>
      </c>
      <c r="G912" s="325"/>
      <c r="H912" s="325"/>
      <c r="I912" s="325"/>
      <c r="J912" s="325"/>
      <c r="K912" s="326"/>
      <c r="L912" s="1"/>
      <c r="M912" s="1"/>
      <c r="N912" s="120"/>
      <c r="O912" s="120"/>
      <c r="P912" s="120"/>
      <c r="Q912" s="308"/>
      <c r="R912" s="120"/>
      <c r="S912" s="120"/>
      <c r="T912" s="120"/>
      <c r="U912" s="120"/>
      <c r="V912" s="120"/>
      <c r="W912" s="120"/>
      <c r="X912" s="120"/>
      <c r="Y912" s="359"/>
      <c r="Z912" s="2">
        <f>MAX(Planif[[#This Row],[Janv planifié]:[Decembre planifié]])</f>
        <v>0</v>
      </c>
      <c r="AA912" s="364"/>
      <c r="AB912" s="189" t="e">
        <f t="shared" si="238"/>
        <v>#N/A</v>
      </c>
      <c r="AC912" s="1" t="str">
        <f t="shared" si="233"/>
        <v/>
      </c>
      <c r="AD912" s="45" t="e">
        <f t="shared" si="234"/>
        <v>#N/A</v>
      </c>
      <c r="AE912" s="1" t="e">
        <f t="shared" si="235"/>
        <v>#N/A</v>
      </c>
      <c r="AF912" s="1"/>
      <c r="AG912" s="8">
        <f t="shared" si="239"/>
        <v>0</v>
      </c>
      <c r="AH912" s="8">
        <f t="shared" si="240"/>
        <v>0</v>
      </c>
      <c r="AI912" s="358">
        <f t="shared" si="241"/>
        <v>4200</v>
      </c>
    </row>
    <row r="913" spans="1:35" x14ac:dyDescent="0.35">
      <c r="A913" s="356">
        <f t="shared" si="242"/>
        <v>911</v>
      </c>
      <c r="B913" s="325"/>
      <c r="C913" s="325"/>
      <c r="D913" s="325"/>
      <c r="E913" s="72" t="str">
        <f t="shared" si="237"/>
        <v/>
      </c>
      <c r="F913" s="71" t="e">
        <f t="shared" si="236"/>
        <v>#N/A</v>
      </c>
      <c r="G913" s="325"/>
      <c r="H913" s="325"/>
      <c r="I913" s="325"/>
      <c r="J913" s="325"/>
      <c r="K913" s="326"/>
      <c r="L913" s="1"/>
      <c r="M913" s="1"/>
      <c r="N913" s="120"/>
      <c r="O913" s="120"/>
      <c r="P913" s="120"/>
      <c r="Q913" s="308"/>
      <c r="R913" s="120"/>
      <c r="S913" s="120"/>
      <c r="T913" s="120"/>
      <c r="U913" s="120"/>
      <c r="V913" s="120"/>
      <c r="W913" s="120"/>
      <c r="X913" s="120"/>
      <c r="Y913" s="359"/>
      <c r="Z913" s="2">
        <f>MAX(Planif[[#This Row],[Janv planifié]:[Decembre planifié]])</f>
        <v>0</v>
      </c>
      <c r="AA913" s="364"/>
      <c r="AB913" s="189" t="e">
        <f t="shared" si="238"/>
        <v>#N/A</v>
      </c>
      <c r="AC913" s="1" t="str">
        <f t="shared" si="233"/>
        <v/>
      </c>
      <c r="AD913" s="45" t="e">
        <f t="shared" si="234"/>
        <v>#N/A</v>
      </c>
      <c r="AE913" s="1" t="e">
        <f t="shared" si="235"/>
        <v>#N/A</v>
      </c>
      <c r="AF913" s="1"/>
      <c r="AG913" s="8">
        <f t="shared" si="239"/>
        <v>0</v>
      </c>
      <c r="AH913" s="8">
        <f t="shared" si="240"/>
        <v>0</v>
      </c>
      <c r="AI913" s="358">
        <f t="shared" si="241"/>
        <v>4200</v>
      </c>
    </row>
    <row r="914" spans="1:35" x14ac:dyDescent="0.35">
      <c r="A914" s="356">
        <f t="shared" si="242"/>
        <v>912</v>
      </c>
      <c r="B914" s="325"/>
      <c r="C914" s="325"/>
      <c r="D914" s="325"/>
      <c r="E914" s="72" t="str">
        <f t="shared" si="237"/>
        <v/>
      </c>
      <c r="F914" s="71" t="e">
        <f t="shared" si="236"/>
        <v>#N/A</v>
      </c>
      <c r="G914" s="325"/>
      <c r="H914" s="325"/>
      <c r="I914" s="325"/>
      <c r="J914" s="325"/>
      <c r="K914" s="326"/>
      <c r="L914" s="1"/>
      <c r="M914" s="1"/>
      <c r="N914" s="120"/>
      <c r="O914" s="120"/>
      <c r="P914" s="120"/>
      <c r="Q914" s="308"/>
      <c r="R914" s="120"/>
      <c r="S914" s="120"/>
      <c r="T914" s="120"/>
      <c r="U914" s="120"/>
      <c r="V914" s="120"/>
      <c r="W914" s="120"/>
      <c r="X914" s="120"/>
      <c r="Y914" s="359"/>
      <c r="Z914" s="2">
        <f>MAX(Planif[[#This Row],[Janv planifié]:[Decembre planifié]])</f>
        <v>0</v>
      </c>
      <c r="AA914" s="364"/>
      <c r="AB914" s="189" t="e">
        <f t="shared" si="238"/>
        <v>#N/A</v>
      </c>
      <c r="AC914" s="1" t="str">
        <f t="shared" si="233"/>
        <v/>
      </c>
      <c r="AD914" s="45" t="e">
        <f t="shared" si="234"/>
        <v>#N/A</v>
      </c>
      <c r="AE914" s="1" t="e">
        <f t="shared" si="235"/>
        <v>#N/A</v>
      </c>
      <c r="AF914" s="1"/>
      <c r="AG914" s="8">
        <f t="shared" si="239"/>
        <v>0</v>
      </c>
      <c r="AH914" s="8">
        <f t="shared" si="240"/>
        <v>0</v>
      </c>
      <c r="AI914" s="358">
        <f t="shared" si="241"/>
        <v>4200</v>
      </c>
    </row>
    <row r="915" spans="1:35" x14ac:dyDescent="0.35">
      <c r="A915" s="356">
        <f t="shared" si="242"/>
        <v>913</v>
      </c>
      <c r="B915" s="325"/>
      <c r="C915" s="325"/>
      <c r="D915" s="325"/>
      <c r="E915" s="72" t="str">
        <f t="shared" si="237"/>
        <v/>
      </c>
      <c r="F915" s="71" t="e">
        <f t="shared" si="236"/>
        <v>#N/A</v>
      </c>
      <c r="G915" s="325"/>
      <c r="H915" s="325"/>
      <c r="I915" s="325"/>
      <c r="J915" s="325"/>
      <c r="K915" s="326"/>
      <c r="L915" s="1"/>
      <c r="M915" s="1"/>
      <c r="N915" s="120"/>
      <c r="O915" s="120"/>
      <c r="P915" s="120"/>
      <c r="Q915" s="308"/>
      <c r="R915" s="120"/>
      <c r="S915" s="120"/>
      <c r="T915" s="120"/>
      <c r="U915" s="120"/>
      <c r="V915" s="120"/>
      <c r="W915" s="120"/>
      <c r="X915" s="120"/>
      <c r="Y915" s="359"/>
      <c r="Z915" s="2">
        <f>MAX(Planif[[#This Row],[Janv planifié]:[Decembre planifié]])</f>
        <v>0</v>
      </c>
      <c r="AA915" s="364"/>
      <c r="AB915" s="189" t="e">
        <f t="shared" si="238"/>
        <v>#N/A</v>
      </c>
      <c r="AC915" s="1" t="str">
        <f t="shared" si="233"/>
        <v/>
      </c>
      <c r="AD915" s="45" t="e">
        <f t="shared" si="234"/>
        <v>#N/A</v>
      </c>
      <c r="AE915" s="1" t="e">
        <f t="shared" si="235"/>
        <v>#N/A</v>
      </c>
      <c r="AF915" s="1"/>
      <c r="AG915" s="8">
        <f t="shared" si="239"/>
        <v>0</v>
      </c>
      <c r="AH915" s="8">
        <f t="shared" si="240"/>
        <v>0</v>
      </c>
      <c r="AI915" s="358">
        <f t="shared" si="241"/>
        <v>4200</v>
      </c>
    </row>
    <row r="916" spans="1:35" x14ac:dyDescent="0.35">
      <c r="A916" s="356">
        <f t="shared" si="242"/>
        <v>914</v>
      </c>
      <c r="B916" s="325"/>
      <c r="C916" s="325"/>
      <c r="D916" s="325"/>
      <c r="E916" s="72" t="str">
        <f t="shared" si="237"/>
        <v/>
      </c>
      <c r="F916" s="71" t="e">
        <f t="shared" si="236"/>
        <v>#N/A</v>
      </c>
      <c r="G916" s="325"/>
      <c r="H916" s="325"/>
      <c r="I916" s="325"/>
      <c r="J916" s="325"/>
      <c r="K916" s="326"/>
      <c r="L916" s="1"/>
      <c r="M916" s="1"/>
      <c r="N916" s="120"/>
      <c r="O916" s="120"/>
      <c r="P916" s="120"/>
      <c r="Q916" s="308"/>
      <c r="R916" s="120"/>
      <c r="S916" s="120"/>
      <c r="T916" s="120"/>
      <c r="U916" s="120"/>
      <c r="V916" s="120"/>
      <c r="W916" s="120"/>
      <c r="X916" s="120"/>
      <c r="Y916" s="359"/>
      <c r="Z916" s="2">
        <f>MAX(Planif[[#This Row],[Janv planifié]:[Decembre planifié]])</f>
        <v>0</v>
      </c>
      <c r="AA916" s="364"/>
      <c r="AB916" s="189" t="e">
        <f t="shared" si="238"/>
        <v>#N/A</v>
      </c>
      <c r="AC916" s="1" t="str">
        <f t="shared" si="233"/>
        <v/>
      </c>
      <c r="AD916" s="45" t="e">
        <f t="shared" si="234"/>
        <v>#N/A</v>
      </c>
      <c r="AE916" s="1" t="e">
        <f t="shared" si="235"/>
        <v>#N/A</v>
      </c>
      <c r="AF916" s="1"/>
      <c r="AG916" s="8">
        <f t="shared" si="239"/>
        <v>0</v>
      </c>
      <c r="AH916" s="8">
        <f t="shared" si="240"/>
        <v>0</v>
      </c>
      <c r="AI916" s="358">
        <f t="shared" si="241"/>
        <v>4200</v>
      </c>
    </row>
    <row r="917" spans="1:35" x14ac:dyDescent="0.35">
      <c r="A917" s="356">
        <f t="shared" si="242"/>
        <v>915</v>
      </c>
      <c r="B917" s="325"/>
      <c r="C917" s="325"/>
      <c r="D917" s="325"/>
      <c r="E917" s="72" t="str">
        <f t="shared" si="237"/>
        <v/>
      </c>
      <c r="F917" s="71" t="e">
        <f t="shared" si="236"/>
        <v>#N/A</v>
      </c>
      <c r="G917" s="325"/>
      <c r="H917" s="325"/>
      <c r="I917" s="325"/>
      <c r="J917" s="325"/>
      <c r="K917" s="326"/>
      <c r="L917" s="1"/>
      <c r="M917" s="1"/>
      <c r="N917" s="120"/>
      <c r="O917" s="120"/>
      <c r="P917" s="120"/>
      <c r="Q917" s="308"/>
      <c r="R917" s="120"/>
      <c r="S917" s="120"/>
      <c r="T917" s="120"/>
      <c r="U917" s="120"/>
      <c r="V917" s="120"/>
      <c r="W917" s="120"/>
      <c r="X917" s="120"/>
      <c r="Y917" s="359"/>
      <c r="Z917" s="2">
        <f>MAX(Planif[[#This Row],[Janv planifié]:[Decembre planifié]])</f>
        <v>0</v>
      </c>
      <c r="AA917" s="364"/>
      <c r="AB917" s="189" t="e">
        <f t="shared" si="238"/>
        <v>#N/A</v>
      </c>
      <c r="AC917" s="1" t="str">
        <f t="shared" si="233"/>
        <v/>
      </c>
      <c r="AD917" s="45" t="e">
        <f t="shared" si="234"/>
        <v>#N/A</v>
      </c>
      <c r="AE917" s="1" t="e">
        <f t="shared" si="235"/>
        <v>#N/A</v>
      </c>
      <c r="AF917" s="1"/>
      <c r="AG917" s="8">
        <f t="shared" si="239"/>
        <v>0</v>
      </c>
      <c r="AH917" s="8">
        <f t="shared" si="240"/>
        <v>0</v>
      </c>
      <c r="AI917" s="358">
        <f t="shared" si="241"/>
        <v>4200</v>
      </c>
    </row>
    <row r="918" spans="1:35" x14ac:dyDescent="0.35">
      <c r="A918" s="356">
        <f t="shared" si="242"/>
        <v>916</v>
      </c>
      <c r="B918" s="325"/>
      <c r="C918" s="325"/>
      <c r="D918" s="325"/>
      <c r="E918" s="72" t="str">
        <f t="shared" si="237"/>
        <v/>
      </c>
      <c r="F918" s="71" t="e">
        <f t="shared" si="236"/>
        <v>#N/A</v>
      </c>
      <c r="G918" s="325"/>
      <c r="H918" s="325"/>
      <c r="I918" s="325"/>
      <c r="J918" s="325"/>
      <c r="K918" s="326"/>
      <c r="L918" s="1"/>
      <c r="M918" s="1"/>
      <c r="N918" s="120"/>
      <c r="O918" s="120"/>
      <c r="P918" s="120"/>
      <c r="Q918" s="308"/>
      <c r="R918" s="120"/>
      <c r="S918" s="120"/>
      <c r="T918" s="120"/>
      <c r="U918" s="120"/>
      <c r="V918" s="120"/>
      <c r="W918" s="120"/>
      <c r="X918" s="120"/>
      <c r="Y918" s="359"/>
      <c r="Z918" s="2">
        <f>MAX(Planif[[#This Row],[Janv planifié]:[Decembre planifié]])</f>
        <v>0</v>
      </c>
      <c r="AA918" s="364"/>
      <c r="AB918" s="189" t="e">
        <f t="shared" si="238"/>
        <v>#N/A</v>
      </c>
      <c r="AC918" s="1" t="str">
        <f t="shared" si="233"/>
        <v/>
      </c>
      <c r="AD918" s="45" t="e">
        <f t="shared" si="234"/>
        <v>#N/A</v>
      </c>
      <c r="AE918" s="1" t="e">
        <f t="shared" si="235"/>
        <v>#N/A</v>
      </c>
      <c r="AF918" s="1"/>
      <c r="AG918" s="8">
        <f t="shared" si="239"/>
        <v>0</v>
      </c>
      <c r="AH918" s="8">
        <f t="shared" si="240"/>
        <v>0</v>
      </c>
      <c r="AI918" s="358">
        <f t="shared" si="241"/>
        <v>4200</v>
      </c>
    </row>
    <row r="919" spans="1:35" x14ac:dyDescent="0.35">
      <c r="A919" s="356">
        <f t="shared" si="242"/>
        <v>917</v>
      </c>
      <c r="B919" s="325"/>
      <c r="C919" s="325"/>
      <c r="D919" s="325"/>
      <c r="E919" s="72" t="str">
        <f t="shared" si="237"/>
        <v/>
      </c>
      <c r="F919" s="71" t="e">
        <f t="shared" si="236"/>
        <v>#N/A</v>
      </c>
      <c r="G919" s="325"/>
      <c r="H919" s="325"/>
      <c r="I919" s="325"/>
      <c r="J919" s="325"/>
      <c r="K919" s="326"/>
      <c r="L919" s="1"/>
      <c r="M919" s="1"/>
      <c r="N919" s="120"/>
      <c r="O919" s="120"/>
      <c r="P919" s="120"/>
      <c r="Q919" s="308"/>
      <c r="R919" s="120"/>
      <c r="S919" s="120"/>
      <c r="T919" s="120"/>
      <c r="U919" s="120"/>
      <c r="V919" s="120"/>
      <c r="W919" s="120"/>
      <c r="X919" s="120"/>
      <c r="Y919" s="359"/>
      <c r="Z919" s="2">
        <f>MAX(Planif[[#This Row],[Janv planifié]:[Decembre planifié]])</f>
        <v>0</v>
      </c>
      <c r="AA919" s="364"/>
      <c r="AB919" s="189" t="e">
        <f t="shared" si="238"/>
        <v>#N/A</v>
      </c>
      <c r="AC919" s="1" t="str">
        <f t="shared" si="233"/>
        <v/>
      </c>
      <c r="AD919" s="45" t="e">
        <f t="shared" si="234"/>
        <v>#N/A</v>
      </c>
      <c r="AE919" s="1" t="e">
        <f t="shared" si="235"/>
        <v>#N/A</v>
      </c>
      <c r="AF919" s="1"/>
      <c r="AG919" s="8">
        <f t="shared" si="239"/>
        <v>0</v>
      </c>
      <c r="AH919" s="8">
        <f t="shared" si="240"/>
        <v>0</v>
      </c>
      <c r="AI919" s="358">
        <f t="shared" si="241"/>
        <v>4200</v>
      </c>
    </row>
    <row r="920" spans="1:35" x14ac:dyDescent="0.35">
      <c r="A920" s="356">
        <f t="shared" si="242"/>
        <v>918</v>
      </c>
      <c r="B920" s="325"/>
      <c r="C920" s="325"/>
      <c r="D920" s="325"/>
      <c r="E920" s="72" t="str">
        <f t="shared" si="237"/>
        <v/>
      </c>
      <c r="F920" s="71" t="e">
        <f t="shared" si="236"/>
        <v>#N/A</v>
      </c>
      <c r="G920" s="325"/>
      <c r="H920" s="325"/>
      <c r="I920" s="325"/>
      <c r="J920" s="325"/>
      <c r="K920" s="326"/>
      <c r="L920" s="1"/>
      <c r="M920" s="1"/>
      <c r="N920" s="120"/>
      <c r="O920" s="120"/>
      <c r="P920" s="120"/>
      <c r="Q920" s="308"/>
      <c r="R920" s="120"/>
      <c r="S920" s="120"/>
      <c r="T920" s="120"/>
      <c r="U920" s="120"/>
      <c r="V920" s="120"/>
      <c r="W920" s="120"/>
      <c r="X920" s="120"/>
      <c r="Y920" s="359"/>
      <c r="Z920" s="2">
        <f>MAX(Planif[[#This Row],[Janv planifié]:[Decembre planifié]])</f>
        <v>0</v>
      </c>
      <c r="AA920" s="364"/>
      <c r="AB920" s="189" t="e">
        <f t="shared" si="238"/>
        <v>#N/A</v>
      </c>
      <c r="AC920" s="1" t="str">
        <f t="shared" si="233"/>
        <v/>
      </c>
      <c r="AD920" s="45" t="e">
        <f t="shared" si="234"/>
        <v>#N/A</v>
      </c>
      <c r="AE920" s="1" t="e">
        <f t="shared" si="235"/>
        <v>#N/A</v>
      </c>
      <c r="AF920" s="1"/>
      <c r="AG920" s="8">
        <f t="shared" si="239"/>
        <v>0</v>
      </c>
      <c r="AH920" s="8">
        <f t="shared" si="240"/>
        <v>0</v>
      </c>
      <c r="AI920" s="358">
        <f t="shared" si="241"/>
        <v>4200</v>
      </c>
    </row>
    <row r="921" spans="1:35" x14ac:dyDescent="0.35">
      <c r="A921" s="356">
        <f t="shared" si="242"/>
        <v>919</v>
      </c>
      <c r="B921" s="325"/>
      <c r="C921" s="325"/>
      <c r="D921" s="325"/>
      <c r="E921" s="72" t="str">
        <f t="shared" si="237"/>
        <v/>
      </c>
      <c r="F921" s="71" t="e">
        <f t="shared" si="236"/>
        <v>#N/A</v>
      </c>
      <c r="G921" s="325"/>
      <c r="H921" s="325"/>
      <c r="I921" s="325"/>
      <c r="J921" s="325"/>
      <c r="K921" s="326"/>
      <c r="L921" s="1"/>
      <c r="M921" s="1"/>
      <c r="N921" s="120"/>
      <c r="O921" s="120"/>
      <c r="P921" s="120"/>
      <c r="Q921" s="308"/>
      <c r="R921" s="120"/>
      <c r="S921" s="120"/>
      <c r="T921" s="120"/>
      <c r="U921" s="120"/>
      <c r="V921" s="120"/>
      <c r="W921" s="120"/>
      <c r="X921" s="120"/>
      <c r="Y921" s="359"/>
      <c r="Z921" s="2">
        <f>MAX(Planif[[#This Row],[Janv planifié]:[Decembre planifié]])</f>
        <v>0</v>
      </c>
      <c r="AA921" s="364"/>
      <c r="AB921" s="189" t="e">
        <f t="shared" si="238"/>
        <v>#N/A</v>
      </c>
      <c r="AC921" s="1" t="str">
        <f t="shared" si="233"/>
        <v/>
      </c>
      <c r="AD921" s="45" t="e">
        <f t="shared" si="234"/>
        <v>#N/A</v>
      </c>
      <c r="AE921" s="1" t="e">
        <f t="shared" si="235"/>
        <v>#N/A</v>
      </c>
      <c r="AF921" s="1"/>
      <c r="AG921" s="8">
        <f t="shared" si="239"/>
        <v>0</v>
      </c>
      <c r="AH921" s="8">
        <f t="shared" si="240"/>
        <v>0</v>
      </c>
      <c r="AI921" s="358">
        <f t="shared" si="241"/>
        <v>4200</v>
      </c>
    </row>
    <row r="922" spans="1:35" x14ac:dyDescent="0.35">
      <c r="A922" s="356">
        <f t="shared" si="242"/>
        <v>920</v>
      </c>
      <c r="B922" s="325"/>
      <c r="C922" s="325"/>
      <c r="D922" s="325"/>
      <c r="E922" s="72" t="str">
        <f t="shared" si="237"/>
        <v/>
      </c>
      <c r="F922" s="71" t="e">
        <f t="shared" si="236"/>
        <v>#N/A</v>
      </c>
      <c r="G922" s="325"/>
      <c r="H922" s="325"/>
      <c r="I922" s="325"/>
      <c r="J922" s="325"/>
      <c r="K922" s="326"/>
      <c r="L922" s="1"/>
      <c r="M922" s="1"/>
      <c r="N922" s="120"/>
      <c r="O922" s="120"/>
      <c r="P922" s="120"/>
      <c r="Q922" s="308"/>
      <c r="R922" s="120"/>
      <c r="S922" s="120"/>
      <c r="T922" s="120"/>
      <c r="U922" s="120"/>
      <c r="V922" s="120"/>
      <c r="W922" s="120"/>
      <c r="X922" s="120"/>
      <c r="Y922" s="359"/>
      <c r="Z922" s="2">
        <f>MAX(Planif[[#This Row],[Janv planifié]:[Decembre planifié]])</f>
        <v>0</v>
      </c>
      <c r="AA922" s="364"/>
      <c r="AB922" s="189" t="e">
        <f t="shared" si="238"/>
        <v>#N/A</v>
      </c>
      <c r="AC922" s="1" t="str">
        <f t="shared" si="233"/>
        <v/>
      </c>
      <c r="AD922" s="45" t="e">
        <f t="shared" si="234"/>
        <v>#N/A</v>
      </c>
      <c r="AE922" s="1" t="e">
        <f t="shared" si="235"/>
        <v>#N/A</v>
      </c>
      <c r="AF922" s="1"/>
      <c r="AG922" s="8">
        <f t="shared" si="239"/>
        <v>0</v>
      </c>
      <c r="AH922" s="8">
        <f t="shared" si="240"/>
        <v>0</v>
      </c>
      <c r="AI922" s="358">
        <f t="shared" si="241"/>
        <v>4200</v>
      </c>
    </row>
    <row r="923" spans="1:35" x14ac:dyDescent="0.35">
      <c r="A923" s="356">
        <f t="shared" si="242"/>
        <v>921</v>
      </c>
      <c r="B923" s="325"/>
      <c r="C923" s="325"/>
      <c r="D923" s="325"/>
      <c r="E923" s="72" t="str">
        <f t="shared" si="237"/>
        <v/>
      </c>
      <c r="F923" s="71" t="e">
        <f t="shared" si="236"/>
        <v>#N/A</v>
      </c>
      <c r="G923" s="325"/>
      <c r="H923" s="325"/>
      <c r="I923" s="325"/>
      <c r="J923" s="325"/>
      <c r="K923" s="326"/>
      <c r="L923" s="1"/>
      <c r="M923" s="1"/>
      <c r="N923" s="120"/>
      <c r="O923" s="120"/>
      <c r="P923" s="120"/>
      <c r="Q923" s="308"/>
      <c r="R923" s="120"/>
      <c r="S923" s="120"/>
      <c r="T923" s="120"/>
      <c r="U923" s="120"/>
      <c r="V923" s="120"/>
      <c r="W923" s="120"/>
      <c r="X923" s="120"/>
      <c r="Y923" s="359"/>
      <c r="Z923" s="2">
        <f>MAX(Planif[[#This Row],[Janv planifié]:[Decembre planifié]])</f>
        <v>0</v>
      </c>
      <c r="AA923" s="364"/>
      <c r="AB923" s="189" t="e">
        <f t="shared" si="238"/>
        <v>#N/A</v>
      </c>
      <c r="AC923" s="1" t="str">
        <f t="shared" si="233"/>
        <v/>
      </c>
      <c r="AD923" s="45" t="e">
        <f t="shared" si="234"/>
        <v>#N/A</v>
      </c>
      <c r="AE923" s="1" t="e">
        <f t="shared" si="235"/>
        <v>#N/A</v>
      </c>
      <c r="AF923" s="1"/>
      <c r="AG923" s="8">
        <f t="shared" si="239"/>
        <v>0</v>
      </c>
      <c r="AH923" s="8">
        <f t="shared" si="240"/>
        <v>0</v>
      </c>
      <c r="AI923" s="358">
        <f t="shared" si="241"/>
        <v>4200</v>
      </c>
    </row>
    <row r="924" spans="1:35" x14ac:dyDescent="0.35">
      <c r="A924" s="356">
        <f t="shared" si="242"/>
        <v>922</v>
      </c>
      <c r="B924" s="325"/>
      <c r="C924" s="325"/>
      <c r="D924" s="325"/>
      <c r="E924" s="72" t="str">
        <f t="shared" si="237"/>
        <v/>
      </c>
      <c r="F924" s="71" t="e">
        <f t="shared" si="236"/>
        <v>#N/A</v>
      </c>
      <c r="G924" s="325"/>
      <c r="H924" s="325"/>
      <c r="I924" s="325"/>
      <c r="J924" s="325"/>
      <c r="K924" s="326"/>
      <c r="L924" s="1"/>
      <c r="M924" s="1"/>
      <c r="N924" s="120"/>
      <c r="O924" s="120"/>
      <c r="P924" s="120"/>
      <c r="Q924" s="308"/>
      <c r="R924" s="120"/>
      <c r="S924" s="120"/>
      <c r="T924" s="120"/>
      <c r="U924" s="120"/>
      <c r="V924" s="120"/>
      <c r="W924" s="120"/>
      <c r="X924" s="120"/>
      <c r="Y924" s="359"/>
      <c r="Z924" s="2">
        <f>MAX(Planif[[#This Row],[Janv planifié]:[Decembre planifié]])</f>
        <v>0</v>
      </c>
      <c r="AA924" s="364"/>
      <c r="AB924" s="189" t="e">
        <f t="shared" si="238"/>
        <v>#N/A</v>
      </c>
      <c r="AC924" s="1" t="str">
        <f t="shared" si="233"/>
        <v/>
      </c>
      <c r="AD924" s="45" t="e">
        <f t="shared" si="234"/>
        <v>#N/A</v>
      </c>
      <c r="AE924" s="1" t="e">
        <f t="shared" si="235"/>
        <v>#N/A</v>
      </c>
      <c r="AF924" s="1"/>
      <c r="AG924" s="8">
        <f t="shared" si="239"/>
        <v>0</v>
      </c>
      <c r="AH924" s="8">
        <f t="shared" si="240"/>
        <v>0</v>
      </c>
      <c r="AI924" s="358">
        <f t="shared" si="241"/>
        <v>4200</v>
      </c>
    </row>
    <row r="925" spans="1:35" x14ac:dyDescent="0.35">
      <c r="A925" s="356">
        <f t="shared" si="242"/>
        <v>923</v>
      </c>
      <c r="B925" s="325"/>
      <c r="C925" s="325"/>
      <c r="D925" s="325"/>
      <c r="E925" s="72" t="str">
        <f t="shared" si="237"/>
        <v/>
      </c>
      <c r="F925" s="71" t="e">
        <f t="shared" si="236"/>
        <v>#N/A</v>
      </c>
      <c r="G925" s="325"/>
      <c r="H925" s="325"/>
      <c r="I925" s="325"/>
      <c r="J925" s="325"/>
      <c r="K925" s="326"/>
      <c r="L925" s="1"/>
      <c r="M925" s="1"/>
      <c r="N925" s="120"/>
      <c r="O925" s="120"/>
      <c r="P925" s="120"/>
      <c r="Q925" s="308"/>
      <c r="R925" s="120"/>
      <c r="S925" s="120"/>
      <c r="T925" s="120"/>
      <c r="U925" s="120"/>
      <c r="V925" s="120"/>
      <c r="W925" s="120"/>
      <c r="X925" s="120"/>
      <c r="Y925" s="359"/>
      <c r="Z925" s="2">
        <f>MAX(Planif[[#This Row],[Janv planifié]:[Decembre planifié]])</f>
        <v>0</v>
      </c>
      <c r="AA925" s="364"/>
      <c r="AB925" s="189" t="e">
        <f t="shared" si="238"/>
        <v>#N/A</v>
      </c>
      <c r="AC925" s="1" t="str">
        <f t="shared" si="233"/>
        <v/>
      </c>
      <c r="AD925" s="45" t="e">
        <f t="shared" si="234"/>
        <v>#N/A</v>
      </c>
      <c r="AE925" s="1" t="e">
        <f t="shared" si="235"/>
        <v>#N/A</v>
      </c>
      <c r="AF925" s="1"/>
      <c r="AG925" s="8">
        <f t="shared" si="239"/>
        <v>0</v>
      </c>
      <c r="AH925" s="8">
        <f t="shared" si="240"/>
        <v>0</v>
      </c>
      <c r="AI925" s="358">
        <f t="shared" si="241"/>
        <v>4200</v>
      </c>
    </row>
    <row r="926" spans="1:35" x14ac:dyDescent="0.35">
      <c r="A926" s="356">
        <f t="shared" si="242"/>
        <v>924</v>
      </c>
      <c r="B926" s="325"/>
      <c r="C926" s="325"/>
      <c r="D926" s="325"/>
      <c r="E926" s="72" t="str">
        <f t="shared" si="237"/>
        <v/>
      </c>
      <c r="F926" s="71" t="e">
        <f t="shared" si="236"/>
        <v>#N/A</v>
      </c>
      <c r="G926" s="325"/>
      <c r="H926" s="325"/>
      <c r="I926" s="325"/>
      <c r="J926" s="325"/>
      <c r="K926" s="326"/>
      <c r="L926" s="1"/>
      <c r="M926" s="1"/>
      <c r="N926" s="120"/>
      <c r="O926" s="120"/>
      <c r="P926" s="120"/>
      <c r="Q926" s="308"/>
      <c r="R926" s="120"/>
      <c r="S926" s="120"/>
      <c r="T926" s="120"/>
      <c r="U926" s="120"/>
      <c r="V926" s="120"/>
      <c r="W926" s="120"/>
      <c r="X926" s="120"/>
      <c r="Y926" s="359"/>
      <c r="Z926" s="2">
        <f>MAX(Planif[[#This Row],[Janv planifié]:[Decembre planifié]])</f>
        <v>0</v>
      </c>
      <c r="AA926" s="364"/>
      <c r="AB926" s="189" t="e">
        <f t="shared" si="238"/>
        <v>#N/A</v>
      </c>
      <c r="AC926" s="1" t="str">
        <f t="shared" si="233"/>
        <v/>
      </c>
      <c r="AD926" s="45" t="e">
        <f t="shared" si="234"/>
        <v>#N/A</v>
      </c>
      <c r="AE926" s="1" t="e">
        <f t="shared" si="235"/>
        <v>#N/A</v>
      </c>
      <c r="AF926" s="1"/>
      <c r="AG926" s="8">
        <f t="shared" si="239"/>
        <v>0</v>
      </c>
      <c r="AH926" s="8">
        <f t="shared" si="240"/>
        <v>0</v>
      </c>
      <c r="AI926" s="358">
        <f t="shared" si="241"/>
        <v>4200</v>
      </c>
    </row>
    <row r="927" spans="1:35" x14ac:dyDescent="0.35">
      <c r="A927" s="356">
        <f t="shared" si="242"/>
        <v>925</v>
      </c>
      <c r="B927" s="325"/>
      <c r="C927" s="325"/>
      <c r="D927" s="325"/>
      <c r="E927" s="72" t="str">
        <f t="shared" si="237"/>
        <v/>
      </c>
      <c r="F927" s="71" t="e">
        <f t="shared" si="236"/>
        <v>#N/A</v>
      </c>
      <c r="G927" s="325"/>
      <c r="H927" s="325"/>
      <c r="I927" s="325"/>
      <c r="J927" s="325"/>
      <c r="K927" s="326"/>
      <c r="L927" s="1"/>
      <c r="M927" s="1"/>
      <c r="N927" s="120"/>
      <c r="O927" s="120"/>
      <c r="P927" s="120"/>
      <c r="Q927" s="308"/>
      <c r="R927" s="120"/>
      <c r="S927" s="120"/>
      <c r="T927" s="120"/>
      <c r="U927" s="120"/>
      <c r="V927" s="120"/>
      <c r="W927" s="120"/>
      <c r="X927" s="120"/>
      <c r="Y927" s="359"/>
      <c r="Z927" s="2">
        <f>MAX(Planif[[#This Row],[Janv planifié]:[Decembre planifié]])</f>
        <v>0</v>
      </c>
      <c r="AA927" s="364"/>
      <c r="AB927" s="189" t="e">
        <f t="shared" si="238"/>
        <v>#N/A</v>
      </c>
      <c r="AC927" s="1" t="str">
        <f t="shared" si="233"/>
        <v/>
      </c>
      <c r="AD927" s="45" t="e">
        <f t="shared" si="234"/>
        <v>#N/A</v>
      </c>
      <c r="AE927" s="1" t="e">
        <f t="shared" si="235"/>
        <v>#N/A</v>
      </c>
      <c r="AF927" s="1"/>
      <c r="AG927" s="8">
        <f t="shared" si="239"/>
        <v>0</v>
      </c>
      <c r="AH927" s="8">
        <f t="shared" si="240"/>
        <v>0</v>
      </c>
      <c r="AI927" s="358">
        <f t="shared" si="241"/>
        <v>4200</v>
      </c>
    </row>
    <row r="928" spans="1:35" x14ac:dyDescent="0.35">
      <c r="A928" s="356">
        <f t="shared" si="242"/>
        <v>926</v>
      </c>
      <c r="B928" s="325"/>
      <c r="C928" s="325"/>
      <c r="D928" s="325"/>
      <c r="E928" s="72" t="str">
        <f t="shared" si="237"/>
        <v/>
      </c>
      <c r="F928" s="71" t="e">
        <f t="shared" si="236"/>
        <v>#N/A</v>
      </c>
      <c r="G928" s="325"/>
      <c r="H928" s="325"/>
      <c r="I928" s="325"/>
      <c r="J928" s="325"/>
      <c r="K928" s="326"/>
      <c r="L928" s="1"/>
      <c r="M928" s="1"/>
      <c r="N928" s="120"/>
      <c r="O928" s="120"/>
      <c r="P928" s="120"/>
      <c r="Q928" s="308"/>
      <c r="R928" s="120"/>
      <c r="S928" s="120"/>
      <c r="T928" s="120"/>
      <c r="U928" s="120"/>
      <c r="V928" s="120"/>
      <c r="W928" s="120"/>
      <c r="X928" s="120"/>
      <c r="Y928" s="359"/>
      <c r="Z928" s="2">
        <f>MAX(Planif[[#This Row],[Janv planifié]:[Decembre planifié]])</f>
        <v>0</v>
      </c>
      <c r="AA928" s="364"/>
      <c r="AB928" s="189" t="e">
        <f t="shared" si="238"/>
        <v>#N/A</v>
      </c>
      <c r="AC928" s="1" t="str">
        <f t="shared" si="233"/>
        <v/>
      </c>
      <c r="AD928" s="45" t="e">
        <f t="shared" si="234"/>
        <v>#N/A</v>
      </c>
      <c r="AE928" s="1" t="e">
        <f t="shared" si="235"/>
        <v>#N/A</v>
      </c>
      <c r="AF928" s="1"/>
      <c r="AG928" s="8">
        <f t="shared" si="239"/>
        <v>0</v>
      </c>
      <c r="AH928" s="8">
        <f t="shared" si="240"/>
        <v>0</v>
      </c>
      <c r="AI928" s="358">
        <f t="shared" si="241"/>
        <v>4200</v>
      </c>
    </row>
    <row r="929" spans="1:35" x14ac:dyDescent="0.35">
      <c r="A929" s="356">
        <f t="shared" si="242"/>
        <v>927</v>
      </c>
      <c r="B929" s="325"/>
      <c r="C929" s="325"/>
      <c r="D929" s="325"/>
      <c r="E929" s="72" t="str">
        <f t="shared" si="237"/>
        <v/>
      </c>
      <c r="F929" s="71" t="e">
        <f t="shared" si="236"/>
        <v>#N/A</v>
      </c>
      <c r="G929" s="325"/>
      <c r="H929" s="325"/>
      <c r="I929" s="325"/>
      <c r="J929" s="325"/>
      <c r="K929" s="326"/>
      <c r="L929" s="1"/>
      <c r="M929" s="1"/>
      <c r="N929" s="120"/>
      <c r="O929" s="120"/>
      <c r="P929" s="120"/>
      <c r="Q929" s="308"/>
      <c r="R929" s="120"/>
      <c r="S929" s="120"/>
      <c r="T929" s="120"/>
      <c r="U929" s="120"/>
      <c r="V929" s="120"/>
      <c r="W929" s="120"/>
      <c r="X929" s="120"/>
      <c r="Y929" s="359"/>
      <c r="Z929" s="2">
        <f>MAX(Planif[[#This Row],[Janv planifié]:[Decembre planifié]])</f>
        <v>0</v>
      </c>
      <c r="AA929" s="364"/>
      <c r="AB929" s="189" t="e">
        <f t="shared" si="238"/>
        <v>#N/A</v>
      </c>
      <c r="AC929" s="1" t="str">
        <f t="shared" si="233"/>
        <v/>
      </c>
      <c r="AD929" s="45" t="e">
        <f t="shared" si="234"/>
        <v>#N/A</v>
      </c>
      <c r="AE929" s="1" t="e">
        <f t="shared" si="235"/>
        <v>#N/A</v>
      </c>
      <c r="AF929" s="1"/>
      <c r="AG929" s="8">
        <f t="shared" si="239"/>
        <v>0</v>
      </c>
      <c r="AH929" s="8">
        <f t="shared" si="240"/>
        <v>0</v>
      </c>
      <c r="AI929" s="358">
        <f t="shared" si="241"/>
        <v>4200</v>
      </c>
    </row>
    <row r="930" spans="1:35" x14ac:dyDescent="0.35">
      <c r="A930" s="356">
        <f t="shared" si="242"/>
        <v>928</v>
      </c>
      <c r="B930" s="325"/>
      <c r="C930" s="325"/>
      <c r="D930" s="325"/>
      <c r="E930" s="72" t="str">
        <f t="shared" si="237"/>
        <v/>
      </c>
      <c r="F930" s="71" t="e">
        <f t="shared" si="236"/>
        <v>#N/A</v>
      </c>
      <c r="G930" s="325"/>
      <c r="H930" s="325"/>
      <c r="I930" s="325"/>
      <c r="J930" s="325"/>
      <c r="K930" s="326"/>
      <c r="L930" s="1"/>
      <c r="M930" s="1"/>
      <c r="N930" s="120"/>
      <c r="O930" s="120"/>
      <c r="P930" s="120"/>
      <c r="Q930" s="308"/>
      <c r="R930" s="120"/>
      <c r="S930" s="120"/>
      <c r="T930" s="120"/>
      <c r="U930" s="120"/>
      <c r="V930" s="120"/>
      <c r="W930" s="120"/>
      <c r="X930" s="120"/>
      <c r="Y930" s="359"/>
      <c r="Z930" s="2">
        <f>MAX(Planif[[#This Row],[Janv planifié]:[Decembre planifié]])</f>
        <v>0</v>
      </c>
      <c r="AA930" s="364"/>
      <c r="AB930" s="189" t="e">
        <f t="shared" si="238"/>
        <v>#N/A</v>
      </c>
      <c r="AC930" s="1" t="str">
        <f t="shared" si="233"/>
        <v/>
      </c>
      <c r="AD930" s="45" t="e">
        <f t="shared" si="234"/>
        <v>#N/A</v>
      </c>
      <c r="AE930" s="1" t="e">
        <f t="shared" si="235"/>
        <v>#N/A</v>
      </c>
      <c r="AF930" s="1"/>
      <c r="AG930" s="8">
        <f t="shared" si="239"/>
        <v>0</v>
      </c>
      <c r="AH930" s="8">
        <f t="shared" si="240"/>
        <v>0</v>
      </c>
      <c r="AI930" s="358">
        <f t="shared" si="241"/>
        <v>4200</v>
      </c>
    </row>
    <row r="931" spans="1:35" x14ac:dyDescent="0.35">
      <c r="A931" s="356">
        <f t="shared" si="242"/>
        <v>929</v>
      </c>
      <c r="B931" s="325"/>
      <c r="C931" s="325"/>
      <c r="D931" s="325"/>
      <c r="E931" s="72" t="str">
        <f t="shared" si="237"/>
        <v/>
      </c>
      <c r="F931" s="71" t="e">
        <f t="shared" si="236"/>
        <v>#N/A</v>
      </c>
      <c r="G931" s="325"/>
      <c r="H931" s="325"/>
      <c r="I931" s="325"/>
      <c r="J931" s="325"/>
      <c r="K931" s="326"/>
      <c r="L931" s="1"/>
      <c r="M931" s="1"/>
      <c r="N931" s="120"/>
      <c r="O931" s="120"/>
      <c r="P931" s="120"/>
      <c r="Q931" s="308"/>
      <c r="R931" s="120"/>
      <c r="S931" s="120"/>
      <c r="T931" s="120"/>
      <c r="U931" s="120"/>
      <c r="V931" s="120"/>
      <c r="W931" s="120"/>
      <c r="X931" s="120"/>
      <c r="Y931" s="359"/>
      <c r="Z931" s="2">
        <f>MAX(Planif[[#This Row],[Janv planifié]:[Decembre planifié]])</f>
        <v>0</v>
      </c>
      <c r="AA931" s="364"/>
      <c r="AB931" s="189" t="e">
        <f t="shared" si="238"/>
        <v>#N/A</v>
      </c>
      <c r="AC931" s="1" t="str">
        <f t="shared" si="233"/>
        <v/>
      </c>
      <c r="AD931" s="45" t="e">
        <f t="shared" si="234"/>
        <v>#N/A</v>
      </c>
      <c r="AE931" s="1" t="e">
        <f t="shared" si="235"/>
        <v>#N/A</v>
      </c>
      <c r="AF931" s="1"/>
      <c r="AG931" s="8">
        <f t="shared" si="239"/>
        <v>0</v>
      </c>
      <c r="AH931" s="8">
        <f t="shared" si="240"/>
        <v>0</v>
      </c>
      <c r="AI931" s="358">
        <f t="shared" si="241"/>
        <v>4200</v>
      </c>
    </row>
    <row r="932" spans="1:35" x14ac:dyDescent="0.35">
      <c r="A932" s="356">
        <f t="shared" si="242"/>
        <v>930</v>
      </c>
      <c r="B932" s="325"/>
      <c r="C932" s="325"/>
      <c r="D932" s="325"/>
      <c r="E932" s="72" t="str">
        <f t="shared" si="237"/>
        <v/>
      </c>
      <c r="F932" s="71" t="e">
        <f t="shared" si="236"/>
        <v>#N/A</v>
      </c>
      <c r="G932" s="325"/>
      <c r="H932" s="325"/>
      <c r="I932" s="325"/>
      <c r="J932" s="325"/>
      <c r="K932" s="326"/>
      <c r="L932" s="1"/>
      <c r="M932" s="1"/>
      <c r="N932" s="120"/>
      <c r="O932" s="120"/>
      <c r="P932" s="120"/>
      <c r="Q932" s="308"/>
      <c r="R932" s="120"/>
      <c r="S932" s="120"/>
      <c r="T932" s="120"/>
      <c r="U932" s="120"/>
      <c r="V932" s="120"/>
      <c r="W932" s="120"/>
      <c r="X932" s="120"/>
      <c r="Y932" s="359"/>
      <c r="Z932" s="2">
        <f>MAX(Planif[[#This Row],[Janv planifié]:[Decembre planifié]])</f>
        <v>0</v>
      </c>
      <c r="AA932" s="364"/>
      <c r="AB932" s="189" t="e">
        <f t="shared" si="238"/>
        <v>#N/A</v>
      </c>
      <c r="AC932" s="1" t="str">
        <f t="shared" si="233"/>
        <v/>
      </c>
      <c r="AD932" s="45" t="e">
        <f t="shared" si="234"/>
        <v>#N/A</v>
      </c>
      <c r="AE932" s="1" t="e">
        <f t="shared" si="235"/>
        <v>#N/A</v>
      </c>
      <c r="AF932" s="1"/>
      <c r="AG932" s="8">
        <f t="shared" si="239"/>
        <v>0</v>
      </c>
      <c r="AH932" s="8">
        <f t="shared" si="240"/>
        <v>0</v>
      </c>
      <c r="AI932" s="358">
        <f t="shared" si="241"/>
        <v>4200</v>
      </c>
    </row>
    <row r="933" spans="1:35" x14ac:dyDescent="0.35">
      <c r="A933" s="356">
        <f t="shared" si="242"/>
        <v>931</v>
      </c>
      <c r="B933" s="325"/>
      <c r="C933" s="325"/>
      <c r="D933" s="325"/>
      <c r="E933" s="72" t="str">
        <f t="shared" si="237"/>
        <v/>
      </c>
      <c r="F933" s="71" t="e">
        <f t="shared" si="236"/>
        <v>#N/A</v>
      </c>
      <c r="G933" s="325"/>
      <c r="H933" s="325"/>
      <c r="I933" s="325"/>
      <c r="J933" s="325"/>
      <c r="K933" s="326"/>
      <c r="L933" s="1"/>
      <c r="M933" s="1"/>
      <c r="N933" s="120"/>
      <c r="O933" s="120"/>
      <c r="P933" s="120"/>
      <c r="Q933" s="308"/>
      <c r="R933" s="120"/>
      <c r="S933" s="120"/>
      <c r="T933" s="120"/>
      <c r="U933" s="120"/>
      <c r="V933" s="120"/>
      <c r="W933" s="120"/>
      <c r="X933" s="120"/>
      <c r="Y933" s="359"/>
      <c r="Z933" s="2">
        <f>MAX(Planif[[#This Row],[Janv planifié]:[Decembre planifié]])</f>
        <v>0</v>
      </c>
      <c r="AA933" s="364"/>
      <c r="AB933" s="189" t="e">
        <f t="shared" si="238"/>
        <v>#N/A</v>
      </c>
      <c r="AC933" s="1" t="str">
        <f t="shared" ref="AC933:AC988" si="243">B933&amp;C933&amp;D933</f>
        <v/>
      </c>
      <c r="AD933" s="45" t="e">
        <f t="shared" ref="AD933:AD988" si="244">VLOOKUP(AC933,admin_3_2,12,FALSE)</f>
        <v>#N/A</v>
      </c>
      <c r="AE933" s="1" t="e">
        <f t="shared" ref="AE933:AE988" si="245">IF(G933="FID",AD933&amp;G933&amp;AF933,IF(G933="PAM",AD933&amp;G933&amp;AF933,IF(G933="CRS",AD933&amp;G933&amp;AF933,AD933&amp;"autreong"&amp;AF933)))</f>
        <v>#N/A</v>
      </c>
      <c r="AF933" s="1"/>
      <c r="AG933" s="8">
        <f t="shared" si="239"/>
        <v>0</v>
      </c>
      <c r="AH933" s="8">
        <f t="shared" si="240"/>
        <v>0</v>
      </c>
      <c r="AI933" s="358">
        <f t="shared" si="241"/>
        <v>4200</v>
      </c>
    </row>
    <row r="934" spans="1:35" x14ac:dyDescent="0.35">
      <c r="A934" s="356">
        <f t="shared" si="242"/>
        <v>932</v>
      </c>
      <c r="B934" s="325"/>
      <c r="C934" s="325"/>
      <c r="D934" s="325"/>
      <c r="E934" s="72" t="str">
        <f t="shared" si="237"/>
        <v/>
      </c>
      <c r="F934" s="71" t="e">
        <f t="shared" si="236"/>
        <v>#N/A</v>
      </c>
      <c r="G934" s="325"/>
      <c r="H934" s="325"/>
      <c r="I934" s="325"/>
      <c r="J934" s="325"/>
      <c r="K934" s="326"/>
      <c r="L934" s="1"/>
      <c r="M934" s="1"/>
      <c r="N934" s="120"/>
      <c r="O934" s="120"/>
      <c r="P934" s="120"/>
      <c r="Q934" s="308"/>
      <c r="R934" s="120"/>
      <c r="S934" s="120"/>
      <c r="T934" s="120"/>
      <c r="U934" s="120"/>
      <c r="V934" s="120"/>
      <c r="W934" s="120"/>
      <c r="X934" s="120"/>
      <c r="Y934" s="359"/>
      <c r="Z934" s="2">
        <f>MAX(Planif[[#This Row],[Janv planifié]:[Decembre planifié]])</f>
        <v>0</v>
      </c>
      <c r="AA934" s="364"/>
      <c r="AB934" s="189" t="e">
        <f t="shared" si="238"/>
        <v>#N/A</v>
      </c>
      <c r="AC934" s="1" t="str">
        <f t="shared" si="243"/>
        <v/>
      </c>
      <c r="AD934" s="45" t="e">
        <f t="shared" si="244"/>
        <v>#N/A</v>
      </c>
      <c r="AE934" s="1" t="e">
        <f t="shared" si="245"/>
        <v>#N/A</v>
      </c>
      <c r="AF934" s="1"/>
      <c r="AG934" s="8">
        <f t="shared" si="239"/>
        <v>0</v>
      </c>
      <c r="AH934" s="8">
        <f t="shared" si="240"/>
        <v>0</v>
      </c>
      <c r="AI934" s="358">
        <f t="shared" si="241"/>
        <v>4200</v>
      </c>
    </row>
    <row r="935" spans="1:35" x14ac:dyDescent="0.35">
      <c r="A935" s="356">
        <f t="shared" si="242"/>
        <v>933</v>
      </c>
      <c r="B935" s="325"/>
      <c r="C935" s="325"/>
      <c r="D935" s="325"/>
      <c r="E935" s="72" t="str">
        <f t="shared" si="237"/>
        <v/>
      </c>
      <c r="F935" s="71" t="e">
        <f t="shared" si="236"/>
        <v>#N/A</v>
      </c>
      <c r="G935" s="325"/>
      <c r="H935" s="325"/>
      <c r="I935" s="325"/>
      <c r="J935" s="325"/>
      <c r="K935" s="326"/>
      <c r="L935" s="1"/>
      <c r="M935" s="1"/>
      <c r="N935" s="120"/>
      <c r="O935" s="120"/>
      <c r="P935" s="120"/>
      <c r="Q935" s="308"/>
      <c r="R935" s="120"/>
      <c r="S935" s="120"/>
      <c r="T935" s="120"/>
      <c r="U935" s="120"/>
      <c r="V935" s="120"/>
      <c r="W935" s="120"/>
      <c r="X935" s="120"/>
      <c r="Y935" s="359"/>
      <c r="Z935" s="2">
        <f>MAX(Planif[[#This Row],[Janv planifié]:[Decembre planifié]])</f>
        <v>0</v>
      </c>
      <c r="AA935" s="364"/>
      <c r="AB935" s="189" t="e">
        <f t="shared" si="238"/>
        <v>#N/A</v>
      </c>
      <c r="AC935" s="1" t="str">
        <f t="shared" si="243"/>
        <v/>
      </c>
      <c r="AD935" s="45" t="e">
        <f t="shared" si="244"/>
        <v>#N/A</v>
      </c>
      <c r="AE935" s="1" t="e">
        <f t="shared" si="245"/>
        <v>#N/A</v>
      </c>
      <c r="AF935" s="1"/>
      <c r="AG935" s="8">
        <f t="shared" si="239"/>
        <v>0</v>
      </c>
      <c r="AH935" s="8">
        <f t="shared" si="240"/>
        <v>0</v>
      </c>
      <c r="AI935" s="358">
        <f t="shared" si="241"/>
        <v>4200</v>
      </c>
    </row>
    <row r="936" spans="1:35" x14ac:dyDescent="0.35">
      <c r="A936" s="356">
        <f t="shared" si="242"/>
        <v>934</v>
      </c>
      <c r="B936" s="325"/>
      <c r="C936" s="325"/>
      <c r="D936" s="325"/>
      <c r="E936" s="72" t="str">
        <f t="shared" si="237"/>
        <v/>
      </c>
      <c r="F936" s="71" t="e">
        <f t="shared" si="236"/>
        <v>#N/A</v>
      </c>
      <c r="G936" s="325"/>
      <c r="H936" s="325"/>
      <c r="I936" s="325"/>
      <c r="J936" s="325"/>
      <c r="K936" s="326"/>
      <c r="L936" s="1"/>
      <c r="M936" s="1"/>
      <c r="N936" s="120"/>
      <c r="O936" s="120"/>
      <c r="P936" s="120"/>
      <c r="Q936" s="308"/>
      <c r="R936" s="120"/>
      <c r="S936" s="120"/>
      <c r="T936" s="120"/>
      <c r="U936" s="120"/>
      <c r="V936" s="120"/>
      <c r="W936" s="120"/>
      <c r="X936" s="120"/>
      <c r="Y936" s="359"/>
      <c r="Z936" s="2">
        <f>MAX(Planif[[#This Row],[Janv planifié]:[Decembre planifié]])</f>
        <v>0</v>
      </c>
      <c r="AA936" s="364"/>
      <c r="AB936" s="189" t="e">
        <f t="shared" si="238"/>
        <v>#N/A</v>
      </c>
      <c r="AC936" s="1" t="str">
        <f t="shared" si="243"/>
        <v/>
      </c>
      <c r="AD936" s="45" t="e">
        <f t="shared" si="244"/>
        <v>#N/A</v>
      </c>
      <c r="AE936" s="1" t="e">
        <f t="shared" si="245"/>
        <v>#N/A</v>
      </c>
      <c r="AF936" s="1"/>
      <c r="AG936" s="8">
        <f t="shared" si="239"/>
        <v>0</v>
      </c>
      <c r="AH936" s="8">
        <f t="shared" si="240"/>
        <v>0</v>
      </c>
      <c r="AI936" s="358">
        <f t="shared" si="241"/>
        <v>4200</v>
      </c>
    </row>
    <row r="937" spans="1:35" x14ac:dyDescent="0.35">
      <c r="A937" s="356">
        <f t="shared" si="242"/>
        <v>935</v>
      </c>
      <c r="B937" s="325"/>
      <c r="C937" s="325"/>
      <c r="D937" s="325"/>
      <c r="E937" s="72" t="str">
        <f t="shared" si="237"/>
        <v/>
      </c>
      <c r="F937" s="71" t="e">
        <f t="shared" si="236"/>
        <v>#N/A</v>
      </c>
      <c r="G937" s="325"/>
      <c r="H937" s="325"/>
      <c r="I937" s="325"/>
      <c r="J937" s="325"/>
      <c r="K937" s="326"/>
      <c r="L937" s="1"/>
      <c r="M937" s="1"/>
      <c r="N937" s="120"/>
      <c r="O937" s="120"/>
      <c r="P937" s="120"/>
      <c r="Q937" s="308"/>
      <c r="R937" s="120"/>
      <c r="S937" s="120"/>
      <c r="T937" s="120"/>
      <c r="U937" s="120"/>
      <c r="V937" s="120"/>
      <c r="W937" s="120"/>
      <c r="X937" s="120"/>
      <c r="Y937" s="359"/>
      <c r="Z937" s="2">
        <f>MAX(Planif[[#This Row],[Janv planifié]:[Decembre planifié]])</f>
        <v>0</v>
      </c>
      <c r="AA937" s="364"/>
      <c r="AB937" s="189" t="e">
        <f t="shared" si="238"/>
        <v>#N/A</v>
      </c>
      <c r="AC937" s="1" t="str">
        <f t="shared" si="243"/>
        <v/>
      </c>
      <c r="AD937" s="45" t="e">
        <f t="shared" si="244"/>
        <v>#N/A</v>
      </c>
      <c r="AE937" s="1" t="e">
        <f t="shared" si="245"/>
        <v>#N/A</v>
      </c>
      <c r="AF937" s="1"/>
      <c r="AG937" s="8">
        <f t="shared" si="239"/>
        <v>0</v>
      </c>
      <c r="AH937" s="8">
        <f t="shared" si="240"/>
        <v>0</v>
      </c>
      <c r="AI937" s="358">
        <f t="shared" si="241"/>
        <v>4200</v>
      </c>
    </row>
    <row r="938" spans="1:35" x14ac:dyDescent="0.35">
      <c r="A938" s="356">
        <f t="shared" si="242"/>
        <v>936</v>
      </c>
      <c r="B938" s="325"/>
      <c r="C938" s="325"/>
      <c r="D938" s="325"/>
      <c r="E938" s="72" t="str">
        <f t="shared" si="237"/>
        <v/>
      </c>
      <c r="F938" s="71" t="e">
        <f t="shared" si="236"/>
        <v>#N/A</v>
      </c>
      <c r="G938" s="325"/>
      <c r="H938" s="325"/>
      <c r="I938" s="325"/>
      <c r="J938" s="325"/>
      <c r="K938" s="326"/>
      <c r="L938" s="1"/>
      <c r="M938" s="1"/>
      <c r="N938" s="120"/>
      <c r="O938" s="120"/>
      <c r="P938" s="120"/>
      <c r="Q938" s="308"/>
      <c r="R938" s="120"/>
      <c r="S938" s="120"/>
      <c r="T938" s="120"/>
      <c r="U938" s="120"/>
      <c r="V938" s="120"/>
      <c r="W938" s="120"/>
      <c r="X938" s="120"/>
      <c r="Y938" s="359"/>
      <c r="Z938" s="2">
        <f>MAX(Planif[[#This Row],[Janv planifié]:[Decembre planifié]])</f>
        <v>0</v>
      </c>
      <c r="AA938" s="364"/>
      <c r="AB938" s="189" t="e">
        <f t="shared" si="238"/>
        <v>#N/A</v>
      </c>
      <c r="AC938" s="1" t="str">
        <f t="shared" si="243"/>
        <v/>
      </c>
      <c r="AD938" s="45" t="e">
        <f t="shared" si="244"/>
        <v>#N/A</v>
      </c>
      <c r="AE938" s="1" t="e">
        <f t="shared" si="245"/>
        <v>#N/A</v>
      </c>
      <c r="AF938" s="1"/>
      <c r="AG938" s="8">
        <f t="shared" si="239"/>
        <v>0</v>
      </c>
      <c r="AH938" s="8">
        <f t="shared" si="240"/>
        <v>0</v>
      </c>
      <c r="AI938" s="358">
        <f t="shared" si="241"/>
        <v>4200</v>
      </c>
    </row>
    <row r="939" spans="1:35" x14ac:dyDescent="0.35">
      <c r="A939" s="356">
        <f t="shared" si="242"/>
        <v>937</v>
      </c>
      <c r="B939" s="325"/>
      <c r="C939" s="325"/>
      <c r="D939" s="325"/>
      <c r="E939" s="72" t="str">
        <f t="shared" si="237"/>
        <v/>
      </c>
      <c r="F939" s="71" t="e">
        <f t="shared" si="236"/>
        <v>#N/A</v>
      </c>
      <c r="G939" s="325"/>
      <c r="H939" s="325"/>
      <c r="I939" s="325"/>
      <c r="J939" s="325"/>
      <c r="K939" s="326"/>
      <c r="L939" s="1"/>
      <c r="M939" s="1"/>
      <c r="N939" s="120"/>
      <c r="O939" s="120"/>
      <c r="P939" s="120"/>
      <c r="Q939" s="308"/>
      <c r="R939" s="120"/>
      <c r="S939" s="120"/>
      <c r="T939" s="120"/>
      <c r="U939" s="120"/>
      <c r="V939" s="120"/>
      <c r="W939" s="120"/>
      <c r="X939" s="120"/>
      <c r="Y939" s="359"/>
      <c r="Z939" s="2">
        <f>MAX(Planif[[#This Row],[Janv planifié]:[Decembre planifié]])</f>
        <v>0</v>
      </c>
      <c r="AA939" s="364"/>
      <c r="AB939" s="189" t="e">
        <f t="shared" si="238"/>
        <v>#N/A</v>
      </c>
      <c r="AC939" s="1" t="str">
        <f t="shared" si="243"/>
        <v/>
      </c>
      <c r="AD939" s="45" t="e">
        <f t="shared" si="244"/>
        <v>#N/A</v>
      </c>
      <c r="AE939" s="1" t="e">
        <f t="shared" si="245"/>
        <v>#N/A</v>
      </c>
      <c r="AF939" s="1"/>
      <c r="AG939" s="8">
        <f t="shared" si="239"/>
        <v>0</v>
      </c>
      <c r="AH939" s="8">
        <f t="shared" si="240"/>
        <v>0</v>
      </c>
      <c r="AI939" s="358">
        <f t="shared" si="241"/>
        <v>4200</v>
      </c>
    </row>
    <row r="940" spans="1:35" x14ac:dyDescent="0.35">
      <c r="A940" s="356">
        <f t="shared" si="242"/>
        <v>938</v>
      </c>
      <c r="B940" s="325"/>
      <c r="C940" s="325"/>
      <c r="D940" s="325"/>
      <c r="E940" s="72" t="str">
        <f t="shared" si="237"/>
        <v/>
      </c>
      <c r="F940" s="71" t="e">
        <f t="shared" si="236"/>
        <v>#N/A</v>
      </c>
      <c r="G940" s="325"/>
      <c r="H940" s="325"/>
      <c r="I940" s="325"/>
      <c r="J940" s="325"/>
      <c r="K940" s="326"/>
      <c r="L940" s="1"/>
      <c r="M940" s="1"/>
      <c r="N940" s="120"/>
      <c r="O940" s="120"/>
      <c r="P940" s="120"/>
      <c r="Q940" s="308"/>
      <c r="R940" s="120"/>
      <c r="S940" s="120"/>
      <c r="T940" s="120"/>
      <c r="U940" s="120"/>
      <c r="V940" s="120"/>
      <c r="W940" s="120"/>
      <c r="X940" s="120"/>
      <c r="Y940" s="359"/>
      <c r="Z940" s="2">
        <f>MAX(Planif[[#This Row],[Janv planifié]:[Decembre planifié]])</f>
        <v>0</v>
      </c>
      <c r="AA940" s="364"/>
      <c r="AB940" s="189" t="e">
        <f t="shared" si="238"/>
        <v>#N/A</v>
      </c>
      <c r="AC940" s="1" t="str">
        <f t="shared" si="243"/>
        <v/>
      </c>
      <c r="AD940" s="45" t="e">
        <f t="shared" si="244"/>
        <v>#N/A</v>
      </c>
      <c r="AE940" s="1" t="e">
        <f t="shared" si="245"/>
        <v>#N/A</v>
      </c>
      <c r="AF940" s="1"/>
      <c r="AG940" s="8">
        <f t="shared" si="239"/>
        <v>0</v>
      </c>
      <c r="AH940" s="8">
        <f t="shared" si="240"/>
        <v>0</v>
      </c>
      <c r="AI940" s="358">
        <f t="shared" si="241"/>
        <v>4200</v>
      </c>
    </row>
    <row r="941" spans="1:35" x14ac:dyDescent="0.35">
      <c r="A941" s="356">
        <f t="shared" si="242"/>
        <v>939</v>
      </c>
      <c r="B941" s="325"/>
      <c r="C941" s="325"/>
      <c r="D941" s="325"/>
      <c r="E941" s="72" t="str">
        <f t="shared" si="237"/>
        <v/>
      </c>
      <c r="F941" s="71" t="e">
        <f t="shared" si="236"/>
        <v>#N/A</v>
      </c>
      <c r="G941" s="325"/>
      <c r="H941" s="325"/>
      <c r="I941" s="325"/>
      <c r="J941" s="325"/>
      <c r="K941" s="326"/>
      <c r="L941" s="1"/>
      <c r="M941" s="1"/>
      <c r="N941" s="120"/>
      <c r="O941" s="120"/>
      <c r="P941" s="120"/>
      <c r="Q941" s="308"/>
      <c r="R941" s="120"/>
      <c r="S941" s="120"/>
      <c r="T941" s="120"/>
      <c r="U941" s="120"/>
      <c r="V941" s="120"/>
      <c r="W941" s="120"/>
      <c r="X941" s="120"/>
      <c r="Y941" s="359"/>
      <c r="Z941" s="2">
        <f>MAX(Planif[[#This Row],[Janv planifié]:[Decembre planifié]])</f>
        <v>0</v>
      </c>
      <c r="AA941" s="364"/>
      <c r="AB941" s="189" t="e">
        <f t="shared" si="238"/>
        <v>#N/A</v>
      </c>
      <c r="AC941" s="1" t="str">
        <f t="shared" si="243"/>
        <v/>
      </c>
      <c r="AD941" s="45" t="e">
        <f t="shared" si="244"/>
        <v>#N/A</v>
      </c>
      <c r="AE941" s="1" t="e">
        <f t="shared" si="245"/>
        <v>#N/A</v>
      </c>
      <c r="AF941" s="1"/>
      <c r="AG941" s="8">
        <f t="shared" si="239"/>
        <v>0</v>
      </c>
      <c r="AH941" s="8">
        <f t="shared" si="240"/>
        <v>0</v>
      </c>
      <c r="AI941" s="358">
        <f t="shared" si="241"/>
        <v>4200</v>
      </c>
    </row>
    <row r="942" spans="1:35" x14ac:dyDescent="0.35">
      <c r="A942" s="356">
        <f t="shared" si="242"/>
        <v>940</v>
      </c>
      <c r="B942" s="325"/>
      <c r="C942" s="325"/>
      <c r="D942" s="325"/>
      <c r="E942" s="72" t="str">
        <f t="shared" si="237"/>
        <v/>
      </c>
      <c r="F942" s="71" t="e">
        <f t="shared" si="236"/>
        <v>#N/A</v>
      </c>
      <c r="G942" s="325"/>
      <c r="H942" s="325"/>
      <c r="I942" s="325"/>
      <c r="J942" s="325"/>
      <c r="K942" s="326"/>
      <c r="L942" s="1"/>
      <c r="M942" s="1"/>
      <c r="N942" s="120"/>
      <c r="O942" s="120"/>
      <c r="P942" s="120"/>
      <c r="Q942" s="308"/>
      <c r="R942" s="120"/>
      <c r="S942" s="120"/>
      <c r="T942" s="120"/>
      <c r="U942" s="120"/>
      <c r="V942" s="120"/>
      <c r="W942" s="120"/>
      <c r="X942" s="120"/>
      <c r="Y942" s="359"/>
      <c r="Z942" s="2">
        <f>MAX(Planif[[#This Row],[Janv planifié]:[Decembre planifié]])</f>
        <v>0</v>
      </c>
      <c r="AA942" s="364"/>
      <c r="AB942" s="189" t="e">
        <f t="shared" si="238"/>
        <v>#N/A</v>
      </c>
      <c r="AC942" s="1" t="str">
        <f t="shared" si="243"/>
        <v/>
      </c>
      <c r="AD942" s="45" t="e">
        <f t="shared" si="244"/>
        <v>#N/A</v>
      </c>
      <c r="AE942" s="1" t="e">
        <f t="shared" si="245"/>
        <v>#N/A</v>
      </c>
      <c r="AF942" s="1"/>
      <c r="AG942" s="8">
        <f t="shared" si="239"/>
        <v>0</v>
      </c>
      <c r="AH942" s="8">
        <f t="shared" si="240"/>
        <v>0</v>
      </c>
      <c r="AI942" s="358">
        <f t="shared" si="241"/>
        <v>4200</v>
      </c>
    </row>
    <row r="943" spans="1:35" x14ac:dyDescent="0.35">
      <c r="A943" s="356">
        <f t="shared" si="242"/>
        <v>941</v>
      </c>
      <c r="B943" s="325"/>
      <c r="C943" s="325"/>
      <c r="D943" s="325"/>
      <c r="E943" s="72" t="str">
        <f t="shared" si="237"/>
        <v/>
      </c>
      <c r="F943" s="71" t="e">
        <f t="shared" si="236"/>
        <v>#N/A</v>
      </c>
      <c r="G943" s="325"/>
      <c r="H943" s="325"/>
      <c r="I943" s="325"/>
      <c r="J943" s="325"/>
      <c r="K943" s="326"/>
      <c r="L943" s="1"/>
      <c r="M943" s="1"/>
      <c r="N943" s="120"/>
      <c r="O943" s="120"/>
      <c r="P943" s="120"/>
      <c r="Q943" s="308"/>
      <c r="R943" s="120"/>
      <c r="S943" s="120"/>
      <c r="T943" s="120"/>
      <c r="U943" s="120"/>
      <c r="V943" s="120"/>
      <c r="W943" s="120"/>
      <c r="X943" s="120"/>
      <c r="Y943" s="359"/>
      <c r="Z943" s="2">
        <f>MAX(Planif[[#This Row],[Janv planifié]:[Decembre planifié]])</f>
        <v>0</v>
      </c>
      <c r="AA943" s="364"/>
      <c r="AB943" s="189" t="e">
        <f t="shared" si="238"/>
        <v>#N/A</v>
      </c>
      <c r="AC943" s="1" t="str">
        <f t="shared" si="243"/>
        <v/>
      </c>
      <c r="AD943" s="45" t="e">
        <f t="shared" si="244"/>
        <v>#N/A</v>
      </c>
      <c r="AE943" s="1" t="e">
        <f t="shared" si="245"/>
        <v>#N/A</v>
      </c>
      <c r="AF943" s="1"/>
      <c r="AG943" s="8">
        <f t="shared" si="239"/>
        <v>0</v>
      </c>
      <c r="AH943" s="8">
        <f t="shared" si="240"/>
        <v>0</v>
      </c>
      <c r="AI943" s="358">
        <f t="shared" si="241"/>
        <v>4200</v>
      </c>
    </row>
    <row r="944" spans="1:35" x14ac:dyDescent="0.35">
      <c r="A944" s="356">
        <f t="shared" si="242"/>
        <v>942</v>
      </c>
      <c r="B944" s="325"/>
      <c r="C944" s="325"/>
      <c r="D944" s="325"/>
      <c r="E944" s="72" t="str">
        <f t="shared" si="237"/>
        <v/>
      </c>
      <c r="F944" s="71" t="e">
        <f t="shared" si="236"/>
        <v>#N/A</v>
      </c>
      <c r="G944" s="325"/>
      <c r="H944" s="325"/>
      <c r="I944" s="325"/>
      <c r="J944" s="325"/>
      <c r="K944" s="326"/>
      <c r="L944" s="1"/>
      <c r="M944" s="1"/>
      <c r="N944" s="120"/>
      <c r="O944" s="120"/>
      <c r="P944" s="120"/>
      <c r="Q944" s="308"/>
      <c r="R944" s="120"/>
      <c r="S944" s="120"/>
      <c r="T944" s="120"/>
      <c r="U944" s="120"/>
      <c r="V944" s="120"/>
      <c r="W944" s="120"/>
      <c r="X944" s="120"/>
      <c r="Y944" s="359"/>
      <c r="Z944" s="2">
        <f>MAX(Planif[[#This Row],[Janv planifié]:[Decembre planifié]])</f>
        <v>0</v>
      </c>
      <c r="AA944" s="364"/>
      <c r="AB944" s="189" t="e">
        <f t="shared" si="238"/>
        <v>#N/A</v>
      </c>
      <c r="AC944" s="1" t="str">
        <f t="shared" si="243"/>
        <v/>
      </c>
      <c r="AD944" s="45" t="e">
        <f t="shared" si="244"/>
        <v>#N/A</v>
      </c>
      <c r="AE944" s="1" t="e">
        <f t="shared" si="245"/>
        <v>#N/A</v>
      </c>
      <c r="AF944" s="1"/>
      <c r="AG944" s="8">
        <f t="shared" si="239"/>
        <v>0</v>
      </c>
      <c r="AH944" s="8">
        <f t="shared" si="240"/>
        <v>0</v>
      </c>
      <c r="AI944" s="358">
        <f t="shared" si="241"/>
        <v>4200</v>
      </c>
    </row>
    <row r="945" spans="1:35" x14ac:dyDescent="0.35">
      <c r="A945" s="356">
        <f t="shared" si="242"/>
        <v>943</v>
      </c>
      <c r="B945" s="325"/>
      <c r="C945" s="325"/>
      <c r="D945" s="325"/>
      <c r="E945" s="72" t="str">
        <f t="shared" si="237"/>
        <v/>
      </c>
      <c r="F945" s="71" t="e">
        <f t="shared" si="236"/>
        <v>#N/A</v>
      </c>
      <c r="G945" s="325"/>
      <c r="H945" s="325"/>
      <c r="I945" s="325"/>
      <c r="J945" s="325"/>
      <c r="K945" s="326"/>
      <c r="L945" s="1"/>
      <c r="M945" s="1"/>
      <c r="N945" s="120"/>
      <c r="O945" s="120"/>
      <c r="P945" s="120"/>
      <c r="Q945" s="308"/>
      <c r="R945" s="120"/>
      <c r="S945" s="120"/>
      <c r="T945" s="120"/>
      <c r="U945" s="120"/>
      <c r="V945" s="120"/>
      <c r="W945" s="120"/>
      <c r="X945" s="120"/>
      <c r="Y945" s="359"/>
      <c r="Z945" s="2">
        <f>MAX(Planif[[#This Row],[Janv planifié]:[Decembre planifié]])</f>
        <v>0</v>
      </c>
      <c r="AA945" s="364"/>
      <c r="AB945" s="189" t="e">
        <f t="shared" si="238"/>
        <v>#N/A</v>
      </c>
      <c r="AC945" s="1" t="str">
        <f t="shared" si="243"/>
        <v/>
      </c>
      <c r="AD945" s="45" t="e">
        <f t="shared" si="244"/>
        <v>#N/A</v>
      </c>
      <c r="AE945" s="1" t="e">
        <f t="shared" si="245"/>
        <v>#N/A</v>
      </c>
      <c r="AF945" s="1"/>
      <c r="AG945" s="8">
        <f t="shared" si="239"/>
        <v>0</v>
      </c>
      <c r="AH945" s="8">
        <f t="shared" si="240"/>
        <v>0</v>
      </c>
      <c r="AI945" s="358">
        <f t="shared" si="241"/>
        <v>4200</v>
      </c>
    </row>
    <row r="946" spans="1:35" x14ac:dyDescent="0.35">
      <c r="A946" s="356">
        <f t="shared" si="242"/>
        <v>944</v>
      </c>
      <c r="B946" s="325"/>
      <c r="C946" s="325"/>
      <c r="D946" s="325"/>
      <c r="E946" s="72" t="str">
        <f t="shared" si="237"/>
        <v/>
      </c>
      <c r="F946" s="71" t="e">
        <f t="shared" si="236"/>
        <v>#N/A</v>
      </c>
      <c r="G946" s="325"/>
      <c r="H946" s="325"/>
      <c r="I946" s="325"/>
      <c r="J946" s="325"/>
      <c r="K946" s="326"/>
      <c r="L946" s="1"/>
      <c r="M946" s="1"/>
      <c r="N946" s="120"/>
      <c r="O946" s="120"/>
      <c r="P946" s="120"/>
      <c r="Q946" s="308"/>
      <c r="R946" s="120"/>
      <c r="S946" s="120"/>
      <c r="T946" s="120"/>
      <c r="U946" s="120"/>
      <c r="V946" s="120"/>
      <c r="W946" s="120"/>
      <c r="X946" s="120"/>
      <c r="Y946" s="359"/>
      <c r="Z946" s="2">
        <f>MAX(Planif[[#This Row],[Janv planifié]:[Decembre planifié]])</f>
        <v>0</v>
      </c>
      <c r="AA946" s="364"/>
      <c r="AB946" s="189" t="e">
        <f t="shared" si="238"/>
        <v>#N/A</v>
      </c>
      <c r="AC946" s="1" t="str">
        <f t="shared" si="243"/>
        <v/>
      </c>
      <c r="AD946" s="45" t="e">
        <f t="shared" si="244"/>
        <v>#N/A</v>
      </c>
      <c r="AE946" s="1" t="e">
        <f t="shared" si="245"/>
        <v>#N/A</v>
      </c>
      <c r="AF946" s="1"/>
      <c r="AG946" s="8">
        <f t="shared" si="239"/>
        <v>0</v>
      </c>
      <c r="AH946" s="8">
        <f t="shared" si="240"/>
        <v>0</v>
      </c>
      <c r="AI946" s="358">
        <f t="shared" si="241"/>
        <v>4200</v>
      </c>
    </row>
    <row r="947" spans="1:35" x14ac:dyDescent="0.35">
      <c r="A947" s="356">
        <f t="shared" si="242"/>
        <v>945</v>
      </c>
      <c r="B947" s="325"/>
      <c r="C947" s="325"/>
      <c r="D947" s="325"/>
      <c r="E947" s="72" t="str">
        <f t="shared" si="237"/>
        <v/>
      </c>
      <c r="F947" s="71" t="e">
        <f t="shared" si="236"/>
        <v>#N/A</v>
      </c>
      <c r="G947" s="325"/>
      <c r="H947" s="325"/>
      <c r="I947" s="325"/>
      <c r="J947" s="325"/>
      <c r="K947" s="326"/>
      <c r="L947" s="1"/>
      <c r="M947" s="1"/>
      <c r="N947" s="120"/>
      <c r="O947" s="120"/>
      <c r="P947" s="120"/>
      <c r="Q947" s="308"/>
      <c r="R947" s="120"/>
      <c r="S947" s="120"/>
      <c r="T947" s="120"/>
      <c r="U947" s="120"/>
      <c r="V947" s="120"/>
      <c r="W947" s="120"/>
      <c r="X947" s="120"/>
      <c r="Y947" s="359"/>
      <c r="Z947" s="2">
        <f>MAX(Planif[[#This Row],[Janv planifié]:[Decembre planifié]])</f>
        <v>0</v>
      </c>
      <c r="AA947" s="364"/>
      <c r="AB947" s="189" t="e">
        <f t="shared" si="238"/>
        <v>#N/A</v>
      </c>
      <c r="AC947" s="1" t="str">
        <f t="shared" si="243"/>
        <v/>
      </c>
      <c r="AD947" s="45" t="e">
        <f t="shared" si="244"/>
        <v>#N/A</v>
      </c>
      <c r="AE947" s="1" t="e">
        <f t="shared" si="245"/>
        <v>#N/A</v>
      </c>
      <c r="AF947" s="1"/>
      <c r="AG947" s="8">
        <f t="shared" si="239"/>
        <v>0</v>
      </c>
      <c r="AH947" s="8">
        <f t="shared" si="240"/>
        <v>0</v>
      </c>
      <c r="AI947" s="358">
        <f t="shared" si="241"/>
        <v>4200</v>
      </c>
    </row>
    <row r="948" spans="1:35" x14ac:dyDescent="0.35">
      <c r="A948" s="356">
        <f t="shared" si="242"/>
        <v>946</v>
      </c>
      <c r="B948" s="325"/>
      <c r="C948" s="325"/>
      <c r="D948" s="325"/>
      <c r="E948" s="72" t="str">
        <f t="shared" si="237"/>
        <v/>
      </c>
      <c r="F948" s="71" t="e">
        <f t="shared" si="236"/>
        <v>#N/A</v>
      </c>
      <c r="G948" s="325"/>
      <c r="H948" s="325"/>
      <c r="I948" s="325"/>
      <c r="J948" s="325"/>
      <c r="K948" s="326"/>
      <c r="L948" s="1"/>
      <c r="M948" s="1"/>
      <c r="N948" s="120"/>
      <c r="O948" s="120"/>
      <c r="P948" s="120"/>
      <c r="Q948" s="308"/>
      <c r="R948" s="120"/>
      <c r="S948" s="120"/>
      <c r="T948" s="120"/>
      <c r="U948" s="120"/>
      <c r="V948" s="120"/>
      <c r="W948" s="120"/>
      <c r="X948" s="120"/>
      <c r="Y948" s="359"/>
      <c r="Z948" s="2">
        <f>MAX(Planif[[#This Row],[Janv planifié]:[Decembre planifié]])</f>
        <v>0</v>
      </c>
      <c r="AA948" s="364"/>
      <c r="AB948" s="189" t="e">
        <f t="shared" si="238"/>
        <v>#N/A</v>
      </c>
      <c r="AC948" s="1" t="str">
        <f t="shared" si="243"/>
        <v/>
      </c>
      <c r="AD948" s="45" t="e">
        <f t="shared" si="244"/>
        <v>#N/A</v>
      </c>
      <c r="AE948" s="1" t="e">
        <f t="shared" si="245"/>
        <v>#N/A</v>
      </c>
      <c r="AF948" s="1"/>
      <c r="AG948" s="8">
        <f t="shared" si="239"/>
        <v>0</v>
      </c>
      <c r="AH948" s="8">
        <f t="shared" si="240"/>
        <v>0</v>
      </c>
      <c r="AI948" s="358">
        <f t="shared" si="241"/>
        <v>4200</v>
      </c>
    </row>
    <row r="949" spans="1:35" x14ac:dyDescent="0.35">
      <c r="A949" s="356">
        <f t="shared" si="242"/>
        <v>947</v>
      </c>
      <c r="B949" s="325"/>
      <c r="C949" s="325"/>
      <c r="D949" s="325"/>
      <c r="E949" s="72" t="str">
        <f t="shared" si="237"/>
        <v/>
      </c>
      <c r="F949" s="71" t="e">
        <f t="shared" si="236"/>
        <v>#N/A</v>
      </c>
      <c r="G949" s="325"/>
      <c r="H949" s="325"/>
      <c r="I949" s="325"/>
      <c r="J949" s="325"/>
      <c r="K949" s="326"/>
      <c r="L949" s="1"/>
      <c r="M949" s="1"/>
      <c r="N949" s="120"/>
      <c r="O949" s="120"/>
      <c r="P949" s="120"/>
      <c r="Q949" s="308"/>
      <c r="R949" s="120"/>
      <c r="S949" s="120"/>
      <c r="T949" s="120"/>
      <c r="U949" s="120"/>
      <c r="V949" s="120"/>
      <c r="W949" s="120"/>
      <c r="X949" s="120"/>
      <c r="Y949" s="359"/>
      <c r="Z949" s="2">
        <f>MAX(Planif[[#This Row],[Janv planifié]:[Decembre planifié]])</f>
        <v>0</v>
      </c>
      <c r="AA949" s="364"/>
      <c r="AB949" s="189" t="e">
        <f t="shared" si="238"/>
        <v>#N/A</v>
      </c>
      <c r="AC949" s="1" t="str">
        <f t="shared" si="243"/>
        <v/>
      </c>
      <c r="AD949" s="45" t="e">
        <f t="shared" si="244"/>
        <v>#N/A</v>
      </c>
      <c r="AE949" s="1" t="e">
        <f t="shared" si="245"/>
        <v>#N/A</v>
      </c>
      <c r="AF949" s="1"/>
      <c r="AG949" s="8">
        <f t="shared" si="239"/>
        <v>0</v>
      </c>
      <c r="AH949" s="8">
        <f t="shared" si="240"/>
        <v>0</v>
      </c>
      <c r="AI949" s="358">
        <f t="shared" si="241"/>
        <v>4200</v>
      </c>
    </row>
    <row r="950" spans="1:35" x14ac:dyDescent="0.35">
      <c r="A950" s="356">
        <f t="shared" si="242"/>
        <v>948</v>
      </c>
      <c r="B950" s="325"/>
      <c r="C950" s="325"/>
      <c r="D950" s="325"/>
      <c r="E950" s="72" t="str">
        <f t="shared" si="237"/>
        <v/>
      </c>
      <c r="F950" s="71" t="e">
        <f t="shared" si="236"/>
        <v>#N/A</v>
      </c>
      <c r="G950" s="325"/>
      <c r="H950" s="325"/>
      <c r="I950" s="325"/>
      <c r="J950" s="325"/>
      <c r="K950" s="326"/>
      <c r="L950" s="1"/>
      <c r="M950" s="1"/>
      <c r="N950" s="120"/>
      <c r="O950" s="120"/>
      <c r="P950" s="120"/>
      <c r="Q950" s="308"/>
      <c r="R950" s="120"/>
      <c r="S950" s="120"/>
      <c r="T950" s="120"/>
      <c r="U950" s="120"/>
      <c r="V950" s="120"/>
      <c r="W950" s="120"/>
      <c r="X950" s="120"/>
      <c r="Y950" s="359"/>
      <c r="Z950" s="2">
        <f>MAX(Planif[[#This Row],[Janv planifié]:[Decembre planifié]])</f>
        <v>0</v>
      </c>
      <c r="AA950" s="364"/>
      <c r="AB950" s="189" t="e">
        <f t="shared" si="238"/>
        <v>#N/A</v>
      </c>
      <c r="AC950" s="1" t="str">
        <f t="shared" si="243"/>
        <v/>
      </c>
      <c r="AD950" s="45" t="e">
        <f t="shared" si="244"/>
        <v>#N/A</v>
      </c>
      <c r="AE950" s="1" t="e">
        <f t="shared" si="245"/>
        <v>#N/A</v>
      </c>
      <c r="AF950" s="1"/>
      <c r="AG950" s="8">
        <f t="shared" si="239"/>
        <v>0</v>
      </c>
      <c r="AH950" s="8">
        <f t="shared" si="240"/>
        <v>0</v>
      </c>
      <c r="AI950" s="358">
        <f t="shared" si="241"/>
        <v>4200</v>
      </c>
    </row>
    <row r="951" spans="1:35" x14ac:dyDescent="0.35">
      <c r="A951" s="356">
        <f t="shared" si="242"/>
        <v>949</v>
      </c>
      <c r="B951" s="325"/>
      <c r="C951" s="325"/>
      <c r="D951" s="325"/>
      <c r="E951" s="72" t="str">
        <f t="shared" si="237"/>
        <v/>
      </c>
      <c r="F951" s="71" t="e">
        <f t="shared" si="236"/>
        <v>#N/A</v>
      </c>
      <c r="G951" s="325"/>
      <c r="H951" s="325"/>
      <c r="I951" s="325"/>
      <c r="J951" s="325"/>
      <c r="K951" s="326"/>
      <c r="L951" s="1"/>
      <c r="M951" s="1"/>
      <c r="N951" s="120"/>
      <c r="O951" s="120"/>
      <c r="P951" s="120"/>
      <c r="Q951" s="308"/>
      <c r="R951" s="120"/>
      <c r="S951" s="120"/>
      <c r="T951" s="120"/>
      <c r="U951" s="120"/>
      <c r="V951" s="120"/>
      <c r="W951" s="120"/>
      <c r="X951" s="120"/>
      <c r="Y951" s="359"/>
      <c r="Z951" s="2">
        <f>MAX(Planif[[#This Row],[Janv planifié]:[Decembre planifié]])</f>
        <v>0</v>
      </c>
      <c r="AA951" s="364"/>
      <c r="AB951" s="189" t="e">
        <f t="shared" si="238"/>
        <v>#N/A</v>
      </c>
      <c r="AC951" s="1" t="str">
        <f t="shared" si="243"/>
        <v/>
      </c>
      <c r="AD951" s="45" t="e">
        <f t="shared" si="244"/>
        <v>#N/A</v>
      </c>
      <c r="AE951" s="1" t="e">
        <f t="shared" si="245"/>
        <v>#N/A</v>
      </c>
      <c r="AF951" s="1"/>
      <c r="AG951" s="8">
        <f t="shared" si="239"/>
        <v>0</v>
      </c>
      <c r="AH951" s="8">
        <f t="shared" si="240"/>
        <v>0</v>
      </c>
      <c r="AI951" s="358">
        <f t="shared" si="241"/>
        <v>4200</v>
      </c>
    </row>
    <row r="952" spans="1:35" x14ac:dyDescent="0.35">
      <c r="A952" s="356">
        <f t="shared" si="242"/>
        <v>950</v>
      </c>
      <c r="B952" s="325"/>
      <c r="C952" s="325"/>
      <c r="D952" s="325"/>
      <c r="E952" s="72" t="str">
        <f t="shared" si="237"/>
        <v/>
      </c>
      <c r="F952" s="71" t="e">
        <f t="shared" si="236"/>
        <v>#N/A</v>
      </c>
      <c r="G952" s="325"/>
      <c r="H952" s="325"/>
      <c r="I952" s="325"/>
      <c r="J952" s="325"/>
      <c r="K952" s="326"/>
      <c r="L952" s="1"/>
      <c r="M952" s="1"/>
      <c r="N952" s="120"/>
      <c r="O952" s="120"/>
      <c r="P952" s="120"/>
      <c r="Q952" s="308"/>
      <c r="R952" s="120"/>
      <c r="S952" s="120"/>
      <c r="T952" s="120"/>
      <c r="U952" s="120"/>
      <c r="V952" s="120"/>
      <c r="W952" s="120"/>
      <c r="X952" s="120"/>
      <c r="Y952" s="359"/>
      <c r="Z952" s="2">
        <f>MAX(Planif[[#This Row],[Janv planifié]:[Decembre planifié]])</f>
        <v>0</v>
      </c>
      <c r="AA952" s="364"/>
      <c r="AB952" s="189" t="e">
        <f t="shared" si="238"/>
        <v>#N/A</v>
      </c>
      <c r="AC952" s="1" t="str">
        <f t="shared" si="243"/>
        <v/>
      </c>
      <c r="AD952" s="45" t="e">
        <f t="shared" si="244"/>
        <v>#N/A</v>
      </c>
      <c r="AE952" s="1" t="e">
        <f t="shared" si="245"/>
        <v>#N/A</v>
      </c>
      <c r="AF952" s="1"/>
      <c r="AG952" s="8">
        <f t="shared" si="239"/>
        <v>0</v>
      </c>
      <c r="AH952" s="8">
        <f t="shared" si="240"/>
        <v>0</v>
      </c>
      <c r="AI952" s="358">
        <f t="shared" si="241"/>
        <v>4200</v>
      </c>
    </row>
    <row r="953" spans="1:35" x14ac:dyDescent="0.35">
      <c r="A953" s="356">
        <f t="shared" si="242"/>
        <v>951</v>
      </c>
      <c r="B953" s="325"/>
      <c r="C953" s="325"/>
      <c r="D953" s="325"/>
      <c r="E953" s="72" t="str">
        <f t="shared" si="237"/>
        <v/>
      </c>
      <c r="F953" s="71" t="e">
        <f t="shared" si="236"/>
        <v>#N/A</v>
      </c>
      <c r="G953" s="325"/>
      <c r="H953" s="325"/>
      <c r="I953" s="325"/>
      <c r="J953" s="325"/>
      <c r="K953" s="326"/>
      <c r="L953" s="1"/>
      <c r="M953" s="1"/>
      <c r="N953" s="120"/>
      <c r="O953" s="120"/>
      <c r="P953" s="120"/>
      <c r="Q953" s="308"/>
      <c r="R953" s="120"/>
      <c r="S953" s="120"/>
      <c r="T953" s="120"/>
      <c r="U953" s="120"/>
      <c r="V953" s="120"/>
      <c r="W953" s="120"/>
      <c r="X953" s="120"/>
      <c r="Y953" s="359"/>
      <c r="Z953" s="2">
        <f>MAX(Planif[[#This Row],[Janv planifié]:[Decembre planifié]])</f>
        <v>0</v>
      </c>
      <c r="AA953" s="364"/>
      <c r="AB953" s="189" t="e">
        <f t="shared" si="238"/>
        <v>#N/A</v>
      </c>
      <c r="AC953" s="1" t="str">
        <f t="shared" si="243"/>
        <v/>
      </c>
      <c r="AD953" s="45" t="e">
        <f t="shared" si="244"/>
        <v>#N/A</v>
      </c>
      <c r="AE953" s="1" t="e">
        <f t="shared" si="245"/>
        <v>#N/A</v>
      </c>
      <c r="AF953" s="1"/>
      <c r="AG953" s="8">
        <f t="shared" si="239"/>
        <v>0</v>
      </c>
      <c r="AH953" s="8">
        <f t="shared" si="240"/>
        <v>0</v>
      </c>
      <c r="AI953" s="358">
        <f t="shared" si="241"/>
        <v>4200</v>
      </c>
    </row>
    <row r="954" spans="1:35" x14ac:dyDescent="0.35">
      <c r="A954" s="356">
        <f t="shared" si="242"/>
        <v>952</v>
      </c>
      <c r="B954" s="325"/>
      <c r="C954" s="325"/>
      <c r="D954" s="325"/>
      <c r="E954" s="72" t="str">
        <f t="shared" si="237"/>
        <v/>
      </c>
      <c r="F954" s="71" t="e">
        <f t="shared" si="236"/>
        <v>#N/A</v>
      </c>
      <c r="G954" s="325"/>
      <c r="H954" s="325"/>
      <c r="I954" s="325"/>
      <c r="J954" s="325"/>
      <c r="K954" s="326"/>
      <c r="L954" s="1"/>
      <c r="M954" s="1"/>
      <c r="N954" s="120"/>
      <c r="O954" s="120"/>
      <c r="P954" s="120"/>
      <c r="Q954" s="308"/>
      <c r="R954" s="120"/>
      <c r="S954" s="120"/>
      <c r="T954" s="120"/>
      <c r="U954" s="120"/>
      <c r="V954" s="120"/>
      <c r="W954" s="120"/>
      <c r="X954" s="120"/>
      <c r="Y954" s="359"/>
      <c r="Z954" s="2">
        <f>MAX(Planif[[#This Row],[Janv planifié]:[Decembre planifié]])</f>
        <v>0</v>
      </c>
      <c r="AA954" s="364"/>
      <c r="AB954" s="189" t="e">
        <f t="shared" si="238"/>
        <v>#N/A</v>
      </c>
      <c r="AC954" s="1" t="str">
        <f t="shared" si="243"/>
        <v/>
      </c>
      <c r="AD954" s="45" t="e">
        <f t="shared" si="244"/>
        <v>#N/A</v>
      </c>
      <c r="AE954" s="1" t="e">
        <f t="shared" si="245"/>
        <v>#N/A</v>
      </c>
      <c r="AF954" s="1"/>
      <c r="AG954" s="8">
        <f t="shared" si="239"/>
        <v>0</v>
      </c>
      <c r="AH954" s="8">
        <f t="shared" si="240"/>
        <v>0</v>
      </c>
      <c r="AI954" s="358">
        <f t="shared" si="241"/>
        <v>4200</v>
      </c>
    </row>
    <row r="955" spans="1:35" x14ac:dyDescent="0.35">
      <c r="A955" s="356">
        <f t="shared" si="242"/>
        <v>953</v>
      </c>
      <c r="B955" s="325"/>
      <c r="C955" s="325"/>
      <c r="D955" s="325"/>
      <c r="E955" s="72" t="str">
        <f t="shared" si="237"/>
        <v/>
      </c>
      <c r="F955" s="71" t="e">
        <f t="shared" si="236"/>
        <v>#N/A</v>
      </c>
      <c r="G955" s="325"/>
      <c r="H955" s="325"/>
      <c r="I955" s="325"/>
      <c r="J955" s="325"/>
      <c r="K955" s="326"/>
      <c r="L955" s="1"/>
      <c r="M955" s="1"/>
      <c r="N955" s="120"/>
      <c r="O955" s="120"/>
      <c r="P955" s="120"/>
      <c r="Q955" s="308"/>
      <c r="R955" s="120"/>
      <c r="S955" s="120"/>
      <c r="T955" s="120"/>
      <c r="U955" s="120"/>
      <c r="V955" s="120"/>
      <c r="W955" s="120"/>
      <c r="X955" s="120"/>
      <c r="Y955" s="359"/>
      <c r="Z955" s="2">
        <f>MAX(Planif[[#This Row],[Janv planifié]:[Decembre planifié]])</f>
        <v>0</v>
      </c>
      <c r="AA955" s="364"/>
      <c r="AB955" s="189" t="e">
        <f t="shared" si="238"/>
        <v>#N/A</v>
      </c>
      <c r="AC955" s="1" t="str">
        <f t="shared" si="243"/>
        <v/>
      </c>
      <c r="AD955" s="45" t="e">
        <f t="shared" si="244"/>
        <v>#N/A</v>
      </c>
      <c r="AE955" s="1" t="e">
        <f t="shared" si="245"/>
        <v>#N/A</v>
      </c>
      <c r="AF955" s="1"/>
      <c r="AG955" s="8">
        <f t="shared" si="239"/>
        <v>0</v>
      </c>
      <c r="AH955" s="8">
        <f t="shared" si="240"/>
        <v>0</v>
      </c>
      <c r="AI955" s="358">
        <f t="shared" si="241"/>
        <v>4200</v>
      </c>
    </row>
    <row r="956" spans="1:35" x14ac:dyDescent="0.35">
      <c r="A956" s="356">
        <f t="shared" si="242"/>
        <v>954</v>
      </c>
      <c r="B956" s="325"/>
      <c r="C956" s="325"/>
      <c r="D956" s="325"/>
      <c r="E956" s="72" t="str">
        <f t="shared" si="237"/>
        <v/>
      </c>
      <c r="F956" s="71" t="e">
        <f t="shared" si="236"/>
        <v>#N/A</v>
      </c>
      <c r="G956" s="325"/>
      <c r="H956" s="325"/>
      <c r="I956" s="325"/>
      <c r="J956" s="325"/>
      <c r="K956" s="326"/>
      <c r="L956" s="1"/>
      <c r="M956" s="1"/>
      <c r="N956" s="120"/>
      <c r="O956" s="120"/>
      <c r="P956" s="120"/>
      <c r="Q956" s="308"/>
      <c r="R956" s="120"/>
      <c r="S956" s="120"/>
      <c r="T956" s="120"/>
      <c r="U956" s="120"/>
      <c r="V956" s="120"/>
      <c r="W956" s="120"/>
      <c r="X956" s="120"/>
      <c r="Y956" s="359"/>
      <c r="Z956" s="2">
        <f>MAX(Planif[[#This Row],[Janv planifié]:[Decembre planifié]])</f>
        <v>0</v>
      </c>
      <c r="AA956" s="364"/>
      <c r="AB956" s="189" t="e">
        <f t="shared" si="238"/>
        <v>#N/A</v>
      </c>
      <c r="AC956" s="1" t="str">
        <f t="shared" si="243"/>
        <v/>
      </c>
      <c r="AD956" s="45" t="e">
        <f t="shared" si="244"/>
        <v>#N/A</v>
      </c>
      <c r="AE956" s="1" t="e">
        <f t="shared" si="245"/>
        <v>#N/A</v>
      </c>
      <c r="AF956" s="1"/>
      <c r="AG956" s="8">
        <f t="shared" si="239"/>
        <v>0</v>
      </c>
      <c r="AH956" s="8">
        <f t="shared" si="240"/>
        <v>0</v>
      </c>
      <c r="AI956" s="358">
        <f t="shared" si="241"/>
        <v>4200</v>
      </c>
    </row>
    <row r="957" spans="1:35" x14ac:dyDescent="0.35">
      <c r="A957" s="356">
        <f t="shared" si="242"/>
        <v>955</v>
      </c>
      <c r="B957" s="325"/>
      <c r="C957" s="325"/>
      <c r="D957" s="325"/>
      <c r="E957" s="72" t="str">
        <f t="shared" si="237"/>
        <v/>
      </c>
      <c r="F957" s="71" t="e">
        <f t="shared" si="236"/>
        <v>#N/A</v>
      </c>
      <c r="G957" s="325"/>
      <c r="H957" s="325"/>
      <c r="I957" s="325"/>
      <c r="J957" s="325"/>
      <c r="K957" s="326"/>
      <c r="L957" s="1"/>
      <c r="M957" s="1"/>
      <c r="N957" s="120"/>
      <c r="O957" s="120"/>
      <c r="P957" s="120"/>
      <c r="Q957" s="308"/>
      <c r="R957" s="120"/>
      <c r="S957" s="120"/>
      <c r="T957" s="120"/>
      <c r="U957" s="120"/>
      <c r="V957" s="120"/>
      <c r="W957" s="120"/>
      <c r="X957" s="120"/>
      <c r="Y957" s="359"/>
      <c r="Z957" s="2">
        <f>MAX(Planif[[#This Row],[Janv planifié]:[Decembre planifié]])</f>
        <v>0</v>
      </c>
      <c r="AA957" s="364"/>
      <c r="AB957" s="189" t="e">
        <f t="shared" si="238"/>
        <v>#N/A</v>
      </c>
      <c r="AC957" s="1" t="str">
        <f t="shared" si="243"/>
        <v/>
      </c>
      <c r="AD957" s="45" t="e">
        <f t="shared" si="244"/>
        <v>#N/A</v>
      </c>
      <c r="AE957" s="1" t="e">
        <f t="shared" si="245"/>
        <v>#N/A</v>
      </c>
      <c r="AF957" s="1"/>
      <c r="AG957" s="8">
        <f t="shared" si="239"/>
        <v>0</v>
      </c>
      <c r="AH957" s="8">
        <f t="shared" si="240"/>
        <v>0</v>
      </c>
      <c r="AI957" s="358">
        <f t="shared" si="241"/>
        <v>4200</v>
      </c>
    </row>
    <row r="958" spans="1:35" x14ac:dyDescent="0.35">
      <c r="A958" s="356">
        <f t="shared" si="242"/>
        <v>956</v>
      </c>
      <c r="B958" s="325"/>
      <c r="C958" s="325"/>
      <c r="D958" s="325"/>
      <c r="E958" s="72" t="str">
        <f t="shared" si="237"/>
        <v/>
      </c>
      <c r="F958" s="71" t="e">
        <f t="shared" si="236"/>
        <v>#N/A</v>
      </c>
      <c r="G958" s="325"/>
      <c r="H958" s="325"/>
      <c r="I958" s="325"/>
      <c r="J958" s="325"/>
      <c r="K958" s="326"/>
      <c r="L958" s="1"/>
      <c r="M958" s="1"/>
      <c r="N958" s="120"/>
      <c r="O958" s="120"/>
      <c r="P958" s="120"/>
      <c r="Q958" s="308"/>
      <c r="R958" s="120"/>
      <c r="S958" s="120"/>
      <c r="T958" s="120"/>
      <c r="U958" s="120"/>
      <c r="V958" s="120"/>
      <c r="W958" s="120"/>
      <c r="X958" s="120"/>
      <c r="Y958" s="359"/>
      <c r="Z958" s="2">
        <f>MAX(Planif[[#This Row],[Janv planifié]:[Decembre planifié]])</f>
        <v>0</v>
      </c>
      <c r="AA958" s="364"/>
      <c r="AB958" s="189" t="e">
        <f t="shared" si="238"/>
        <v>#N/A</v>
      </c>
      <c r="AC958" s="1" t="str">
        <f t="shared" si="243"/>
        <v/>
      </c>
      <c r="AD958" s="45" t="e">
        <f t="shared" si="244"/>
        <v>#N/A</v>
      </c>
      <c r="AE958" s="1" t="e">
        <f t="shared" si="245"/>
        <v>#N/A</v>
      </c>
      <c r="AF958" s="1"/>
      <c r="AG958" s="8">
        <f t="shared" si="239"/>
        <v>0</v>
      </c>
      <c r="AH958" s="8">
        <f t="shared" si="240"/>
        <v>0</v>
      </c>
      <c r="AI958" s="358">
        <f t="shared" si="241"/>
        <v>4200</v>
      </c>
    </row>
    <row r="959" spans="1:35" x14ac:dyDescent="0.35">
      <c r="A959" s="356">
        <f t="shared" si="242"/>
        <v>957</v>
      </c>
      <c r="B959" s="325"/>
      <c r="C959" s="325"/>
      <c r="D959" s="325"/>
      <c r="E959" s="72" t="str">
        <f t="shared" si="237"/>
        <v/>
      </c>
      <c r="F959" s="71" t="e">
        <f t="shared" ref="F959:F988" si="246">VLOOKUP(AD959,pop,7,FALSE)</f>
        <v>#N/A</v>
      </c>
      <c r="G959" s="325"/>
      <c r="H959" s="325"/>
      <c r="I959" s="325"/>
      <c r="J959" s="325"/>
      <c r="K959" s="326"/>
      <c r="L959" s="1"/>
      <c r="M959" s="1"/>
      <c r="N959" s="120"/>
      <c r="O959" s="120"/>
      <c r="P959" s="120"/>
      <c r="Q959" s="308"/>
      <c r="R959" s="120"/>
      <c r="S959" s="120"/>
      <c r="T959" s="120"/>
      <c r="U959" s="120"/>
      <c r="V959" s="120"/>
      <c r="W959" s="120"/>
      <c r="X959" s="120"/>
      <c r="Y959" s="359"/>
      <c r="Z959" s="2">
        <f>MAX(Planif[[#This Row],[Janv planifié]:[Decembre planifié]])</f>
        <v>0</v>
      </c>
      <c r="AA959" s="364"/>
      <c r="AB959" s="189" t="e">
        <f t="shared" si="238"/>
        <v>#N/A</v>
      </c>
      <c r="AC959" s="1" t="str">
        <f t="shared" si="243"/>
        <v/>
      </c>
      <c r="AD959" s="45" t="e">
        <f t="shared" si="244"/>
        <v>#N/A</v>
      </c>
      <c r="AE959" s="1" t="e">
        <f t="shared" si="245"/>
        <v>#N/A</v>
      </c>
      <c r="AF959" s="1"/>
      <c r="AG959" s="8">
        <f t="shared" si="239"/>
        <v>0</v>
      </c>
      <c r="AH959" s="8">
        <f t="shared" si="240"/>
        <v>0</v>
      </c>
      <c r="AI959" s="358">
        <f t="shared" si="241"/>
        <v>4200</v>
      </c>
    </row>
    <row r="960" spans="1:35" x14ac:dyDescent="0.35">
      <c r="A960" s="356">
        <f t="shared" si="242"/>
        <v>958</v>
      </c>
      <c r="B960" s="325"/>
      <c r="C960" s="325"/>
      <c r="D960" s="325"/>
      <c r="E960" s="72" t="str">
        <f t="shared" si="237"/>
        <v/>
      </c>
      <c r="F960" s="71" t="e">
        <f t="shared" si="246"/>
        <v>#N/A</v>
      </c>
      <c r="G960" s="325"/>
      <c r="H960" s="325"/>
      <c r="I960" s="325"/>
      <c r="J960" s="325"/>
      <c r="K960" s="326"/>
      <c r="L960" s="1"/>
      <c r="M960" s="1"/>
      <c r="N960" s="120"/>
      <c r="O960" s="120"/>
      <c r="P960" s="120"/>
      <c r="Q960" s="308"/>
      <c r="R960" s="120"/>
      <c r="S960" s="120"/>
      <c r="T960" s="120"/>
      <c r="U960" s="120"/>
      <c r="V960" s="120"/>
      <c r="W960" s="120"/>
      <c r="X960" s="120"/>
      <c r="Y960" s="359"/>
      <c r="Z960" s="2">
        <f>MAX(Planif[[#This Row],[Janv planifié]:[Decembre planifié]])</f>
        <v>0</v>
      </c>
      <c r="AA960" s="364"/>
      <c r="AB960" s="189" t="e">
        <f t="shared" si="238"/>
        <v>#N/A</v>
      </c>
      <c r="AC960" s="1" t="str">
        <f t="shared" si="243"/>
        <v/>
      </c>
      <c r="AD960" s="45" t="e">
        <f t="shared" si="244"/>
        <v>#N/A</v>
      </c>
      <c r="AE960" s="1" t="e">
        <f t="shared" si="245"/>
        <v>#N/A</v>
      </c>
      <c r="AF960" s="1"/>
      <c r="AG960" s="8">
        <f t="shared" si="239"/>
        <v>0</v>
      </c>
      <c r="AH960" s="8">
        <f t="shared" si="240"/>
        <v>0</v>
      </c>
      <c r="AI960" s="358">
        <f t="shared" si="241"/>
        <v>4200</v>
      </c>
    </row>
    <row r="961" spans="1:35" x14ac:dyDescent="0.35">
      <c r="A961" s="356">
        <f t="shared" si="242"/>
        <v>959</v>
      </c>
      <c r="B961" s="325"/>
      <c r="C961" s="325"/>
      <c r="D961" s="325"/>
      <c r="E961" s="72" t="str">
        <f t="shared" si="237"/>
        <v/>
      </c>
      <c r="F961" s="71" t="e">
        <f t="shared" si="246"/>
        <v>#N/A</v>
      </c>
      <c r="G961" s="325"/>
      <c r="H961" s="325"/>
      <c r="I961" s="325"/>
      <c r="J961" s="325"/>
      <c r="K961" s="326"/>
      <c r="L961" s="1"/>
      <c r="M961" s="1"/>
      <c r="N961" s="120"/>
      <c r="O961" s="120"/>
      <c r="P961" s="120"/>
      <c r="Q961" s="308"/>
      <c r="R961" s="120"/>
      <c r="S961" s="120"/>
      <c r="T961" s="120"/>
      <c r="U961" s="120"/>
      <c r="V961" s="120"/>
      <c r="W961" s="120"/>
      <c r="X961" s="120"/>
      <c r="Y961" s="359"/>
      <c r="Z961" s="2">
        <f>MAX(Planif[[#This Row],[Janv planifié]:[Decembre planifié]])</f>
        <v>0</v>
      </c>
      <c r="AA961" s="364"/>
      <c r="AB961" s="189" t="e">
        <f t="shared" si="238"/>
        <v>#N/A</v>
      </c>
      <c r="AC961" s="1" t="str">
        <f t="shared" si="243"/>
        <v/>
      </c>
      <c r="AD961" s="45" t="e">
        <f t="shared" si="244"/>
        <v>#N/A</v>
      </c>
      <c r="AE961" s="1" t="e">
        <f t="shared" si="245"/>
        <v>#N/A</v>
      </c>
      <c r="AF961" s="1"/>
      <c r="AG961" s="8">
        <f t="shared" si="239"/>
        <v>0</v>
      </c>
      <c r="AH961" s="8">
        <f t="shared" si="240"/>
        <v>0</v>
      </c>
      <c r="AI961" s="358">
        <f t="shared" si="241"/>
        <v>4200</v>
      </c>
    </row>
    <row r="962" spans="1:35" x14ac:dyDescent="0.35">
      <c r="A962" s="356">
        <f t="shared" si="242"/>
        <v>960</v>
      </c>
      <c r="B962" s="325"/>
      <c r="C962" s="325"/>
      <c r="D962" s="325"/>
      <c r="E962" s="72" t="str">
        <f t="shared" si="237"/>
        <v/>
      </c>
      <c r="F962" s="71" t="e">
        <f t="shared" si="246"/>
        <v>#N/A</v>
      </c>
      <c r="G962" s="325"/>
      <c r="H962" s="325"/>
      <c r="I962" s="325"/>
      <c r="J962" s="325"/>
      <c r="K962" s="326"/>
      <c r="L962" s="1"/>
      <c r="M962" s="1"/>
      <c r="N962" s="120"/>
      <c r="O962" s="120"/>
      <c r="P962" s="120"/>
      <c r="Q962" s="308"/>
      <c r="R962" s="120"/>
      <c r="S962" s="120"/>
      <c r="T962" s="120"/>
      <c r="U962" s="120"/>
      <c r="V962" s="120"/>
      <c r="W962" s="120"/>
      <c r="X962" s="120"/>
      <c r="Y962" s="359"/>
      <c r="Z962" s="2">
        <f>MAX(Planif[[#This Row],[Janv planifié]:[Decembre planifié]])</f>
        <v>0</v>
      </c>
      <c r="AA962" s="364"/>
      <c r="AB962" s="189" t="e">
        <f t="shared" si="238"/>
        <v>#N/A</v>
      </c>
      <c r="AC962" s="1" t="str">
        <f t="shared" si="243"/>
        <v/>
      </c>
      <c r="AD962" s="45" t="e">
        <f t="shared" si="244"/>
        <v>#N/A</v>
      </c>
      <c r="AE962" s="1" t="e">
        <f t="shared" si="245"/>
        <v>#N/A</v>
      </c>
      <c r="AF962" s="1"/>
      <c r="AG962" s="8">
        <f t="shared" si="239"/>
        <v>0</v>
      </c>
      <c r="AH962" s="8">
        <f t="shared" si="240"/>
        <v>0</v>
      </c>
      <c r="AI962" s="358">
        <f t="shared" si="241"/>
        <v>4200</v>
      </c>
    </row>
    <row r="963" spans="1:35" x14ac:dyDescent="0.35">
      <c r="A963" s="356">
        <f t="shared" si="242"/>
        <v>961</v>
      </c>
      <c r="B963" s="325"/>
      <c r="C963" s="325"/>
      <c r="D963" s="325"/>
      <c r="E963" s="72" t="str">
        <f t="shared" ref="E963:E988" si="247">IFERROR(VLOOKUP(AD963,prio,2,FALSE),"")</f>
        <v/>
      </c>
      <c r="F963" s="71" t="e">
        <f t="shared" si="246"/>
        <v>#N/A</v>
      </c>
      <c r="G963" s="325"/>
      <c r="H963" s="325"/>
      <c r="I963" s="325"/>
      <c r="J963" s="325"/>
      <c r="K963" s="326"/>
      <c r="L963" s="1"/>
      <c r="M963" s="1"/>
      <c r="N963" s="120"/>
      <c r="O963" s="120"/>
      <c r="P963" s="120"/>
      <c r="Q963" s="308"/>
      <c r="R963" s="120"/>
      <c r="S963" s="120"/>
      <c r="T963" s="120"/>
      <c r="U963" s="120"/>
      <c r="V963" s="120"/>
      <c r="W963" s="120"/>
      <c r="X963" s="120"/>
      <c r="Y963" s="359"/>
      <c r="Z963" s="2">
        <f>MAX(Planif[[#This Row],[Janv planifié]:[Decembre planifié]])</f>
        <v>0</v>
      </c>
      <c r="AA963" s="364"/>
      <c r="AB963" s="189" t="e">
        <f t="shared" ref="AB963:AB988" si="248">VLOOKUP(C963,admin_2_2,2,FALSE)</f>
        <v>#N/A</v>
      </c>
      <c r="AC963" s="1" t="str">
        <f t="shared" si="243"/>
        <v/>
      </c>
      <c r="AD963" s="45" t="e">
        <f t="shared" si="244"/>
        <v>#N/A</v>
      </c>
      <c r="AE963" s="1" t="e">
        <f t="shared" si="245"/>
        <v>#N/A</v>
      </c>
      <c r="AF963" s="1"/>
      <c r="AG963" s="8">
        <f t="shared" ref="AG963:AG988" si="249">P963</f>
        <v>0</v>
      </c>
      <c r="AH963" s="8">
        <f t="shared" ref="AH963:AH988" si="250">Q963</f>
        <v>0</v>
      </c>
      <c r="AI963" s="358">
        <f t="shared" ref="AI963:AI988" si="251">840*5</f>
        <v>4200</v>
      </c>
    </row>
    <row r="964" spans="1:35" x14ac:dyDescent="0.35">
      <c r="A964" s="356">
        <f t="shared" si="242"/>
        <v>962</v>
      </c>
      <c r="B964" s="325"/>
      <c r="C964" s="325"/>
      <c r="D964" s="325"/>
      <c r="E964" s="72" t="str">
        <f t="shared" si="247"/>
        <v/>
      </c>
      <c r="F964" s="71" t="e">
        <f t="shared" si="246"/>
        <v>#N/A</v>
      </c>
      <c r="G964" s="325"/>
      <c r="H964" s="325"/>
      <c r="I964" s="325"/>
      <c r="J964" s="325"/>
      <c r="K964" s="326"/>
      <c r="L964" s="1"/>
      <c r="M964" s="1"/>
      <c r="N964" s="120"/>
      <c r="O964" s="120"/>
      <c r="P964" s="120"/>
      <c r="Q964" s="308"/>
      <c r="R964" s="120"/>
      <c r="S964" s="120"/>
      <c r="T964" s="120"/>
      <c r="U964" s="120"/>
      <c r="V964" s="120"/>
      <c r="W964" s="120"/>
      <c r="X964" s="120"/>
      <c r="Y964" s="359"/>
      <c r="Z964" s="2">
        <f>MAX(Planif[[#This Row],[Janv planifié]:[Decembre planifié]])</f>
        <v>0</v>
      </c>
      <c r="AA964" s="364"/>
      <c r="AB964" s="189" t="e">
        <f t="shared" si="248"/>
        <v>#N/A</v>
      </c>
      <c r="AC964" s="1" t="str">
        <f t="shared" si="243"/>
        <v/>
      </c>
      <c r="AD964" s="45" t="e">
        <f t="shared" si="244"/>
        <v>#N/A</v>
      </c>
      <c r="AE964" s="1" t="e">
        <f t="shared" si="245"/>
        <v>#N/A</v>
      </c>
      <c r="AF964" s="1"/>
      <c r="AG964" s="8">
        <f t="shared" si="249"/>
        <v>0</v>
      </c>
      <c r="AH964" s="8">
        <f t="shared" si="250"/>
        <v>0</v>
      </c>
      <c r="AI964" s="358">
        <f t="shared" si="251"/>
        <v>4200</v>
      </c>
    </row>
    <row r="965" spans="1:35" x14ac:dyDescent="0.35">
      <c r="A965" s="356">
        <f t="shared" ref="A965:A988" si="252">A964+1</f>
        <v>963</v>
      </c>
      <c r="B965" s="325"/>
      <c r="C965" s="325"/>
      <c r="D965" s="325"/>
      <c r="E965" s="72" t="str">
        <f t="shared" si="247"/>
        <v/>
      </c>
      <c r="F965" s="71" t="e">
        <f t="shared" si="246"/>
        <v>#N/A</v>
      </c>
      <c r="G965" s="325"/>
      <c r="H965" s="325"/>
      <c r="I965" s="325"/>
      <c r="J965" s="325"/>
      <c r="K965" s="326"/>
      <c r="L965" s="1"/>
      <c r="M965" s="1"/>
      <c r="N965" s="120"/>
      <c r="O965" s="120"/>
      <c r="P965" s="120"/>
      <c r="Q965" s="308"/>
      <c r="R965" s="120"/>
      <c r="S965" s="120"/>
      <c r="T965" s="120"/>
      <c r="U965" s="120"/>
      <c r="V965" s="120"/>
      <c r="W965" s="120"/>
      <c r="X965" s="120"/>
      <c r="Y965" s="359"/>
      <c r="Z965" s="2">
        <f>MAX(Planif[[#This Row],[Janv planifié]:[Decembre planifié]])</f>
        <v>0</v>
      </c>
      <c r="AA965" s="364"/>
      <c r="AB965" s="189" t="e">
        <f t="shared" si="248"/>
        <v>#N/A</v>
      </c>
      <c r="AC965" s="1" t="str">
        <f t="shared" si="243"/>
        <v/>
      </c>
      <c r="AD965" s="45" t="e">
        <f t="shared" si="244"/>
        <v>#N/A</v>
      </c>
      <c r="AE965" s="1" t="e">
        <f t="shared" si="245"/>
        <v>#N/A</v>
      </c>
      <c r="AF965" s="1"/>
      <c r="AG965" s="8">
        <f t="shared" si="249"/>
        <v>0</v>
      </c>
      <c r="AH965" s="8">
        <f t="shared" si="250"/>
        <v>0</v>
      </c>
      <c r="AI965" s="358">
        <f t="shared" si="251"/>
        <v>4200</v>
      </c>
    </row>
    <row r="966" spans="1:35" x14ac:dyDescent="0.35">
      <c r="A966" s="356">
        <f t="shared" si="252"/>
        <v>964</v>
      </c>
      <c r="B966" s="325"/>
      <c r="C966" s="325"/>
      <c r="D966" s="325"/>
      <c r="E966" s="72" t="str">
        <f t="shared" si="247"/>
        <v/>
      </c>
      <c r="F966" s="71" t="e">
        <f t="shared" si="246"/>
        <v>#N/A</v>
      </c>
      <c r="G966" s="325"/>
      <c r="H966" s="325"/>
      <c r="I966" s="325"/>
      <c r="J966" s="325"/>
      <c r="K966" s="326"/>
      <c r="L966" s="1"/>
      <c r="M966" s="1"/>
      <c r="N966" s="120"/>
      <c r="O966" s="120"/>
      <c r="P966" s="120"/>
      <c r="Q966" s="308"/>
      <c r="R966" s="120"/>
      <c r="S966" s="120"/>
      <c r="T966" s="120"/>
      <c r="U966" s="120"/>
      <c r="V966" s="120"/>
      <c r="W966" s="120"/>
      <c r="X966" s="120"/>
      <c r="Y966" s="359"/>
      <c r="Z966" s="2">
        <f>MAX(Planif[[#This Row],[Janv planifié]:[Decembre planifié]])</f>
        <v>0</v>
      </c>
      <c r="AA966" s="364"/>
      <c r="AB966" s="189" t="e">
        <f t="shared" si="248"/>
        <v>#N/A</v>
      </c>
      <c r="AC966" s="1" t="str">
        <f t="shared" si="243"/>
        <v/>
      </c>
      <c r="AD966" s="45" t="e">
        <f t="shared" si="244"/>
        <v>#N/A</v>
      </c>
      <c r="AE966" s="1" t="e">
        <f t="shared" si="245"/>
        <v>#N/A</v>
      </c>
      <c r="AF966" s="1"/>
      <c r="AG966" s="8">
        <f t="shared" si="249"/>
        <v>0</v>
      </c>
      <c r="AH966" s="8">
        <f t="shared" si="250"/>
        <v>0</v>
      </c>
      <c r="AI966" s="358">
        <f t="shared" si="251"/>
        <v>4200</v>
      </c>
    </row>
    <row r="967" spans="1:35" x14ac:dyDescent="0.35">
      <c r="A967" s="356">
        <f t="shared" si="252"/>
        <v>965</v>
      </c>
      <c r="B967" s="325"/>
      <c r="C967" s="325"/>
      <c r="D967" s="325"/>
      <c r="E967" s="72" t="str">
        <f t="shared" si="247"/>
        <v/>
      </c>
      <c r="F967" s="71" t="e">
        <f t="shared" si="246"/>
        <v>#N/A</v>
      </c>
      <c r="G967" s="325"/>
      <c r="H967" s="325"/>
      <c r="I967" s="325"/>
      <c r="J967" s="325"/>
      <c r="K967" s="326"/>
      <c r="L967" s="1"/>
      <c r="M967" s="1"/>
      <c r="N967" s="120"/>
      <c r="O967" s="120"/>
      <c r="P967" s="120"/>
      <c r="Q967" s="308"/>
      <c r="R967" s="120"/>
      <c r="S967" s="120"/>
      <c r="T967" s="120"/>
      <c r="U967" s="120"/>
      <c r="V967" s="120"/>
      <c r="W967" s="120"/>
      <c r="X967" s="120"/>
      <c r="Y967" s="359"/>
      <c r="Z967" s="2">
        <f>MAX(Planif[[#This Row],[Janv planifié]:[Decembre planifié]])</f>
        <v>0</v>
      </c>
      <c r="AA967" s="364"/>
      <c r="AB967" s="189" t="e">
        <f t="shared" si="248"/>
        <v>#N/A</v>
      </c>
      <c r="AC967" s="1" t="str">
        <f t="shared" si="243"/>
        <v/>
      </c>
      <c r="AD967" s="45" t="e">
        <f t="shared" si="244"/>
        <v>#N/A</v>
      </c>
      <c r="AE967" s="1" t="e">
        <f t="shared" si="245"/>
        <v>#N/A</v>
      </c>
      <c r="AF967" s="1"/>
      <c r="AG967" s="8">
        <f t="shared" si="249"/>
        <v>0</v>
      </c>
      <c r="AH967" s="8">
        <f t="shared" si="250"/>
        <v>0</v>
      </c>
      <c r="AI967" s="358">
        <f t="shared" si="251"/>
        <v>4200</v>
      </c>
    </row>
    <row r="968" spans="1:35" x14ac:dyDescent="0.35">
      <c r="A968" s="356">
        <f t="shared" si="252"/>
        <v>966</v>
      </c>
      <c r="B968" s="325"/>
      <c r="C968" s="325"/>
      <c r="D968" s="325"/>
      <c r="E968" s="72" t="str">
        <f t="shared" si="247"/>
        <v/>
      </c>
      <c r="F968" s="71" t="e">
        <f t="shared" si="246"/>
        <v>#N/A</v>
      </c>
      <c r="G968" s="325"/>
      <c r="H968" s="325"/>
      <c r="I968" s="325"/>
      <c r="J968" s="325"/>
      <c r="K968" s="326"/>
      <c r="L968" s="1"/>
      <c r="M968" s="1"/>
      <c r="N968" s="120"/>
      <c r="O968" s="120"/>
      <c r="P968" s="120"/>
      <c r="Q968" s="308"/>
      <c r="R968" s="120"/>
      <c r="S968" s="120"/>
      <c r="T968" s="120"/>
      <c r="U968" s="120"/>
      <c r="V968" s="120"/>
      <c r="W968" s="120"/>
      <c r="X968" s="120"/>
      <c r="Y968" s="359"/>
      <c r="Z968" s="2">
        <f>MAX(Planif[[#This Row],[Janv planifié]:[Decembre planifié]])</f>
        <v>0</v>
      </c>
      <c r="AA968" s="364"/>
      <c r="AB968" s="189" t="e">
        <f t="shared" si="248"/>
        <v>#N/A</v>
      </c>
      <c r="AC968" s="1" t="str">
        <f t="shared" si="243"/>
        <v/>
      </c>
      <c r="AD968" s="45" t="e">
        <f t="shared" si="244"/>
        <v>#N/A</v>
      </c>
      <c r="AE968" s="1" t="e">
        <f t="shared" si="245"/>
        <v>#N/A</v>
      </c>
      <c r="AF968" s="1"/>
      <c r="AG968" s="8">
        <f t="shared" si="249"/>
        <v>0</v>
      </c>
      <c r="AH968" s="8">
        <f t="shared" si="250"/>
        <v>0</v>
      </c>
      <c r="AI968" s="358">
        <f t="shared" si="251"/>
        <v>4200</v>
      </c>
    </row>
    <row r="969" spans="1:35" x14ac:dyDescent="0.35">
      <c r="A969" s="356">
        <f t="shared" si="252"/>
        <v>967</v>
      </c>
      <c r="B969" s="325"/>
      <c r="C969" s="325"/>
      <c r="D969" s="325"/>
      <c r="E969" s="72" t="str">
        <f t="shared" si="247"/>
        <v/>
      </c>
      <c r="F969" s="71" t="e">
        <f t="shared" si="246"/>
        <v>#N/A</v>
      </c>
      <c r="G969" s="325"/>
      <c r="H969" s="325"/>
      <c r="I969" s="325"/>
      <c r="J969" s="325"/>
      <c r="K969" s="326"/>
      <c r="L969" s="1"/>
      <c r="M969" s="1"/>
      <c r="N969" s="120"/>
      <c r="O969" s="120"/>
      <c r="P969" s="120"/>
      <c r="Q969" s="308"/>
      <c r="R969" s="120"/>
      <c r="S969" s="120"/>
      <c r="T969" s="120"/>
      <c r="U969" s="120"/>
      <c r="V969" s="120"/>
      <c r="W969" s="120"/>
      <c r="X969" s="120"/>
      <c r="Y969" s="359"/>
      <c r="Z969" s="2">
        <f>MAX(Planif[[#This Row],[Janv planifié]:[Decembre planifié]])</f>
        <v>0</v>
      </c>
      <c r="AA969" s="364"/>
      <c r="AB969" s="189" t="e">
        <f t="shared" si="248"/>
        <v>#N/A</v>
      </c>
      <c r="AC969" s="1" t="str">
        <f t="shared" si="243"/>
        <v/>
      </c>
      <c r="AD969" s="45" t="e">
        <f t="shared" si="244"/>
        <v>#N/A</v>
      </c>
      <c r="AE969" s="1" t="e">
        <f t="shared" si="245"/>
        <v>#N/A</v>
      </c>
      <c r="AF969" s="1"/>
      <c r="AG969" s="8">
        <f t="shared" si="249"/>
        <v>0</v>
      </c>
      <c r="AH969" s="8">
        <f t="shared" si="250"/>
        <v>0</v>
      </c>
      <c r="AI969" s="358">
        <f t="shared" si="251"/>
        <v>4200</v>
      </c>
    </row>
    <row r="970" spans="1:35" x14ac:dyDescent="0.35">
      <c r="A970" s="356">
        <f t="shared" si="252"/>
        <v>968</v>
      </c>
      <c r="B970" s="325"/>
      <c r="C970" s="325"/>
      <c r="D970" s="325"/>
      <c r="E970" s="72" t="str">
        <f t="shared" si="247"/>
        <v/>
      </c>
      <c r="F970" s="71" t="e">
        <f t="shared" si="246"/>
        <v>#N/A</v>
      </c>
      <c r="G970" s="325"/>
      <c r="H970" s="325"/>
      <c r="I970" s="325"/>
      <c r="J970" s="325"/>
      <c r="K970" s="326"/>
      <c r="L970" s="1"/>
      <c r="M970" s="1"/>
      <c r="N970" s="120"/>
      <c r="O970" s="120"/>
      <c r="P970" s="120"/>
      <c r="Q970" s="308"/>
      <c r="R970" s="120"/>
      <c r="S970" s="120"/>
      <c r="T970" s="120"/>
      <c r="U970" s="120"/>
      <c r="V970" s="120"/>
      <c r="W970" s="120"/>
      <c r="X970" s="120"/>
      <c r="Y970" s="359"/>
      <c r="Z970" s="2">
        <f>MAX(Planif[[#This Row],[Janv planifié]:[Decembre planifié]])</f>
        <v>0</v>
      </c>
      <c r="AA970" s="364"/>
      <c r="AB970" s="189" t="e">
        <f t="shared" si="248"/>
        <v>#N/A</v>
      </c>
      <c r="AC970" s="1" t="str">
        <f t="shared" si="243"/>
        <v/>
      </c>
      <c r="AD970" s="45" t="e">
        <f t="shared" si="244"/>
        <v>#N/A</v>
      </c>
      <c r="AE970" s="1" t="e">
        <f t="shared" si="245"/>
        <v>#N/A</v>
      </c>
      <c r="AF970" s="1"/>
      <c r="AG970" s="8">
        <f t="shared" si="249"/>
        <v>0</v>
      </c>
      <c r="AH970" s="8">
        <f t="shared" si="250"/>
        <v>0</v>
      </c>
      <c r="AI970" s="358">
        <f t="shared" si="251"/>
        <v>4200</v>
      </c>
    </row>
    <row r="971" spans="1:35" x14ac:dyDescent="0.35">
      <c r="A971" s="356">
        <f t="shared" si="252"/>
        <v>969</v>
      </c>
      <c r="B971" s="325"/>
      <c r="C971" s="325"/>
      <c r="D971" s="325"/>
      <c r="E971" s="72" t="str">
        <f t="shared" si="247"/>
        <v/>
      </c>
      <c r="F971" s="71" t="e">
        <f t="shared" si="246"/>
        <v>#N/A</v>
      </c>
      <c r="G971" s="325"/>
      <c r="H971" s="325"/>
      <c r="I971" s="325"/>
      <c r="J971" s="325"/>
      <c r="K971" s="326"/>
      <c r="L971" s="1"/>
      <c r="M971" s="1"/>
      <c r="N971" s="120"/>
      <c r="O971" s="120"/>
      <c r="P971" s="120"/>
      <c r="Q971" s="308"/>
      <c r="R971" s="120"/>
      <c r="S971" s="120"/>
      <c r="T971" s="120"/>
      <c r="U971" s="120"/>
      <c r="V971" s="120"/>
      <c r="W971" s="120"/>
      <c r="X971" s="120"/>
      <c r="Y971" s="359"/>
      <c r="Z971" s="2">
        <f>MAX(Planif[[#This Row],[Janv planifié]:[Decembre planifié]])</f>
        <v>0</v>
      </c>
      <c r="AA971" s="364"/>
      <c r="AB971" s="189" t="e">
        <f t="shared" si="248"/>
        <v>#N/A</v>
      </c>
      <c r="AC971" s="1" t="str">
        <f t="shared" si="243"/>
        <v/>
      </c>
      <c r="AD971" s="45" t="e">
        <f t="shared" si="244"/>
        <v>#N/A</v>
      </c>
      <c r="AE971" s="1" t="e">
        <f t="shared" si="245"/>
        <v>#N/A</v>
      </c>
      <c r="AF971" s="1"/>
      <c r="AG971" s="8">
        <f t="shared" si="249"/>
        <v>0</v>
      </c>
      <c r="AH971" s="8">
        <f t="shared" si="250"/>
        <v>0</v>
      </c>
      <c r="AI971" s="358">
        <f t="shared" si="251"/>
        <v>4200</v>
      </c>
    </row>
    <row r="972" spans="1:35" x14ac:dyDescent="0.35">
      <c r="A972" s="356">
        <f t="shared" si="252"/>
        <v>970</v>
      </c>
      <c r="B972" s="325"/>
      <c r="C972" s="325"/>
      <c r="D972" s="325"/>
      <c r="E972" s="72" t="str">
        <f t="shared" si="247"/>
        <v/>
      </c>
      <c r="F972" s="71" t="e">
        <f t="shared" si="246"/>
        <v>#N/A</v>
      </c>
      <c r="G972" s="325"/>
      <c r="H972" s="325"/>
      <c r="I972" s="325"/>
      <c r="J972" s="325"/>
      <c r="K972" s="326"/>
      <c r="L972" s="1"/>
      <c r="M972" s="1"/>
      <c r="N972" s="120"/>
      <c r="O972" s="120"/>
      <c r="P972" s="120"/>
      <c r="Q972" s="308"/>
      <c r="R972" s="120"/>
      <c r="S972" s="120"/>
      <c r="T972" s="120"/>
      <c r="U972" s="120"/>
      <c r="V972" s="120"/>
      <c r="W972" s="120"/>
      <c r="X972" s="120"/>
      <c r="Y972" s="359"/>
      <c r="Z972" s="2">
        <f>MAX(Planif[[#This Row],[Janv planifié]:[Decembre planifié]])</f>
        <v>0</v>
      </c>
      <c r="AA972" s="364"/>
      <c r="AB972" s="189" t="e">
        <f t="shared" si="248"/>
        <v>#N/A</v>
      </c>
      <c r="AC972" s="1" t="str">
        <f t="shared" si="243"/>
        <v/>
      </c>
      <c r="AD972" s="45" t="e">
        <f t="shared" si="244"/>
        <v>#N/A</v>
      </c>
      <c r="AE972" s="1" t="e">
        <f t="shared" si="245"/>
        <v>#N/A</v>
      </c>
      <c r="AF972" s="1"/>
      <c r="AG972" s="8">
        <f t="shared" si="249"/>
        <v>0</v>
      </c>
      <c r="AH972" s="8">
        <f t="shared" si="250"/>
        <v>0</v>
      </c>
      <c r="AI972" s="358">
        <f t="shared" si="251"/>
        <v>4200</v>
      </c>
    </row>
    <row r="973" spans="1:35" x14ac:dyDescent="0.35">
      <c r="A973" s="356">
        <f t="shared" si="252"/>
        <v>971</v>
      </c>
      <c r="B973" s="325"/>
      <c r="C973" s="325"/>
      <c r="D973" s="325"/>
      <c r="E973" s="72" t="str">
        <f t="shared" si="247"/>
        <v/>
      </c>
      <c r="F973" s="71" t="e">
        <f t="shared" si="246"/>
        <v>#N/A</v>
      </c>
      <c r="G973" s="325"/>
      <c r="H973" s="325"/>
      <c r="I973" s="325"/>
      <c r="J973" s="325"/>
      <c r="K973" s="326"/>
      <c r="L973" s="1"/>
      <c r="M973" s="1"/>
      <c r="N973" s="120"/>
      <c r="O973" s="120"/>
      <c r="P973" s="120"/>
      <c r="Q973" s="308"/>
      <c r="R973" s="120"/>
      <c r="S973" s="120"/>
      <c r="T973" s="120"/>
      <c r="U973" s="120"/>
      <c r="V973" s="120"/>
      <c r="W973" s="120"/>
      <c r="X973" s="120"/>
      <c r="Y973" s="359"/>
      <c r="Z973" s="2">
        <f>MAX(Planif[[#This Row],[Janv planifié]:[Decembre planifié]])</f>
        <v>0</v>
      </c>
      <c r="AA973" s="364"/>
      <c r="AB973" s="189" t="e">
        <f t="shared" si="248"/>
        <v>#N/A</v>
      </c>
      <c r="AC973" s="1" t="str">
        <f t="shared" si="243"/>
        <v/>
      </c>
      <c r="AD973" s="45" t="e">
        <f t="shared" si="244"/>
        <v>#N/A</v>
      </c>
      <c r="AE973" s="1" t="e">
        <f t="shared" si="245"/>
        <v>#N/A</v>
      </c>
      <c r="AF973" s="1"/>
      <c r="AG973" s="8">
        <f t="shared" si="249"/>
        <v>0</v>
      </c>
      <c r="AH973" s="8">
        <f t="shared" si="250"/>
        <v>0</v>
      </c>
      <c r="AI973" s="358">
        <f t="shared" si="251"/>
        <v>4200</v>
      </c>
    </row>
    <row r="974" spans="1:35" x14ac:dyDescent="0.35">
      <c r="A974" s="356">
        <f t="shared" si="252"/>
        <v>972</v>
      </c>
      <c r="B974" s="325"/>
      <c r="C974" s="325"/>
      <c r="D974" s="325"/>
      <c r="E974" s="72" t="str">
        <f t="shared" si="247"/>
        <v/>
      </c>
      <c r="F974" s="71" t="e">
        <f t="shared" si="246"/>
        <v>#N/A</v>
      </c>
      <c r="G974" s="325"/>
      <c r="H974" s="325"/>
      <c r="I974" s="325"/>
      <c r="J974" s="325"/>
      <c r="K974" s="326"/>
      <c r="L974" s="1"/>
      <c r="M974" s="1"/>
      <c r="N974" s="120"/>
      <c r="O974" s="120"/>
      <c r="P974" s="120"/>
      <c r="Q974" s="308"/>
      <c r="R974" s="120"/>
      <c r="S974" s="120"/>
      <c r="T974" s="120"/>
      <c r="U974" s="120"/>
      <c r="V974" s="120"/>
      <c r="W974" s="120"/>
      <c r="X974" s="120"/>
      <c r="Y974" s="359"/>
      <c r="Z974" s="2">
        <f>MAX(Planif[[#This Row],[Janv planifié]:[Decembre planifié]])</f>
        <v>0</v>
      </c>
      <c r="AA974" s="364"/>
      <c r="AB974" s="189" t="e">
        <f t="shared" si="248"/>
        <v>#N/A</v>
      </c>
      <c r="AC974" s="1" t="str">
        <f t="shared" si="243"/>
        <v/>
      </c>
      <c r="AD974" s="45" t="e">
        <f t="shared" si="244"/>
        <v>#N/A</v>
      </c>
      <c r="AE974" s="1" t="e">
        <f t="shared" si="245"/>
        <v>#N/A</v>
      </c>
      <c r="AF974" s="1"/>
      <c r="AG974" s="8">
        <f t="shared" si="249"/>
        <v>0</v>
      </c>
      <c r="AH974" s="8">
        <f t="shared" si="250"/>
        <v>0</v>
      </c>
      <c r="AI974" s="358">
        <f t="shared" si="251"/>
        <v>4200</v>
      </c>
    </row>
    <row r="975" spans="1:35" x14ac:dyDescent="0.35">
      <c r="A975" s="356">
        <f t="shared" si="252"/>
        <v>973</v>
      </c>
      <c r="B975" s="325"/>
      <c r="C975" s="325"/>
      <c r="D975" s="325"/>
      <c r="E975" s="72" t="str">
        <f t="shared" si="247"/>
        <v/>
      </c>
      <c r="F975" s="71" t="e">
        <f t="shared" si="246"/>
        <v>#N/A</v>
      </c>
      <c r="G975" s="325"/>
      <c r="H975" s="325"/>
      <c r="I975" s="325"/>
      <c r="J975" s="325"/>
      <c r="K975" s="326"/>
      <c r="L975" s="1"/>
      <c r="M975" s="1"/>
      <c r="N975" s="120"/>
      <c r="O975" s="120"/>
      <c r="P975" s="120"/>
      <c r="Q975" s="308"/>
      <c r="R975" s="120"/>
      <c r="S975" s="120"/>
      <c r="T975" s="120"/>
      <c r="U975" s="120"/>
      <c r="V975" s="120"/>
      <c r="W975" s="120"/>
      <c r="X975" s="120"/>
      <c r="Y975" s="359"/>
      <c r="Z975" s="2">
        <f>MAX(Planif[[#This Row],[Janv planifié]:[Decembre planifié]])</f>
        <v>0</v>
      </c>
      <c r="AA975" s="364"/>
      <c r="AB975" s="189" t="e">
        <f t="shared" si="248"/>
        <v>#N/A</v>
      </c>
      <c r="AC975" s="1" t="str">
        <f t="shared" si="243"/>
        <v/>
      </c>
      <c r="AD975" s="45" t="e">
        <f t="shared" si="244"/>
        <v>#N/A</v>
      </c>
      <c r="AE975" s="1" t="e">
        <f t="shared" si="245"/>
        <v>#N/A</v>
      </c>
      <c r="AF975" s="1"/>
      <c r="AG975" s="8">
        <f t="shared" si="249"/>
        <v>0</v>
      </c>
      <c r="AH975" s="8">
        <f t="shared" si="250"/>
        <v>0</v>
      </c>
      <c r="AI975" s="358">
        <f t="shared" si="251"/>
        <v>4200</v>
      </c>
    </row>
    <row r="976" spans="1:35" x14ac:dyDescent="0.35">
      <c r="A976" s="356">
        <f t="shared" si="252"/>
        <v>974</v>
      </c>
      <c r="B976" s="325"/>
      <c r="C976" s="325"/>
      <c r="D976" s="325"/>
      <c r="E976" s="72" t="str">
        <f t="shared" si="247"/>
        <v/>
      </c>
      <c r="F976" s="71" t="e">
        <f t="shared" si="246"/>
        <v>#N/A</v>
      </c>
      <c r="G976" s="325"/>
      <c r="H976" s="325"/>
      <c r="I976" s="325"/>
      <c r="J976" s="325"/>
      <c r="K976" s="326"/>
      <c r="L976" s="1"/>
      <c r="M976" s="1"/>
      <c r="N976" s="120"/>
      <c r="O976" s="120"/>
      <c r="P976" s="120"/>
      <c r="Q976" s="308"/>
      <c r="R976" s="120"/>
      <c r="S976" s="120"/>
      <c r="T976" s="120"/>
      <c r="U976" s="120"/>
      <c r="V976" s="120"/>
      <c r="W976" s="120"/>
      <c r="X976" s="120"/>
      <c r="Y976" s="359"/>
      <c r="Z976" s="2">
        <f>MAX(Planif[[#This Row],[Janv planifié]:[Decembre planifié]])</f>
        <v>0</v>
      </c>
      <c r="AA976" s="364"/>
      <c r="AB976" s="189" t="e">
        <f t="shared" si="248"/>
        <v>#N/A</v>
      </c>
      <c r="AC976" s="1" t="str">
        <f t="shared" si="243"/>
        <v/>
      </c>
      <c r="AD976" s="45" t="e">
        <f t="shared" si="244"/>
        <v>#N/A</v>
      </c>
      <c r="AE976" s="1" t="e">
        <f t="shared" si="245"/>
        <v>#N/A</v>
      </c>
      <c r="AF976" s="1"/>
      <c r="AG976" s="8">
        <f t="shared" si="249"/>
        <v>0</v>
      </c>
      <c r="AH976" s="8">
        <f t="shared" si="250"/>
        <v>0</v>
      </c>
      <c r="AI976" s="358">
        <f t="shared" si="251"/>
        <v>4200</v>
      </c>
    </row>
    <row r="977" spans="1:35" x14ac:dyDescent="0.35">
      <c r="A977" s="356">
        <f t="shared" si="252"/>
        <v>975</v>
      </c>
      <c r="B977" s="325"/>
      <c r="C977" s="325"/>
      <c r="D977" s="325"/>
      <c r="E977" s="72" t="str">
        <f t="shared" si="247"/>
        <v/>
      </c>
      <c r="F977" s="71" t="e">
        <f t="shared" si="246"/>
        <v>#N/A</v>
      </c>
      <c r="G977" s="325"/>
      <c r="H977" s="325"/>
      <c r="I977" s="325"/>
      <c r="J977" s="325"/>
      <c r="K977" s="326"/>
      <c r="L977" s="1"/>
      <c r="M977" s="1"/>
      <c r="N977" s="120"/>
      <c r="O977" s="120"/>
      <c r="P977" s="120"/>
      <c r="Q977" s="308"/>
      <c r="R977" s="120"/>
      <c r="S977" s="120"/>
      <c r="T977" s="120"/>
      <c r="U977" s="120"/>
      <c r="V977" s="120"/>
      <c r="W977" s="120"/>
      <c r="X977" s="120"/>
      <c r="Y977" s="359"/>
      <c r="Z977" s="2">
        <f>MAX(Planif[[#This Row],[Janv planifié]:[Decembre planifié]])</f>
        <v>0</v>
      </c>
      <c r="AA977" s="364"/>
      <c r="AB977" s="189" t="e">
        <f t="shared" si="248"/>
        <v>#N/A</v>
      </c>
      <c r="AC977" s="1" t="str">
        <f t="shared" si="243"/>
        <v/>
      </c>
      <c r="AD977" s="45" t="e">
        <f t="shared" si="244"/>
        <v>#N/A</v>
      </c>
      <c r="AE977" s="1" t="e">
        <f t="shared" si="245"/>
        <v>#N/A</v>
      </c>
      <c r="AF977" s="1"/>
      <c r="AG977" s="8">
        <f t="shared" si="249"/>
        <v>0</v>
      </c>
      <c r="AH977" s="8">
        <f t="shared" si="250"/>
        <v>0</v>
      </c>
      <c r="AI977" s="358">
        <f t="shared" si="251"/>
        <v>4200</v>
      </c>
    </row>
    <row r="978" spans="1:35" x14ac:dyDescent="0.35">
      <c r="A978" s="356">
        <f t="shared" si="252"/>
        <v>976</v>
      </c>
      <c r="B978" s="325"/>
      <c r="C978" s="325"/>
      <c r="D978" s="325"/>
      <c r="E978" s="72" t="str">
        <f t="shared" si="247"/>
        <v/>
      </c>
      <c r="F978" s="71" t="e">
        <f t="shared" si="246"/>
        <v>#N/A</v>
      </c>
      <c r="G978" s="325"/>
      <c r="H978" s="325"/>
      <c r="I978" s="325"/>
      <c r="J978" s="325"/>
      <c r="K978" s="326"/>
      <c r="L978" s="1"/>
      <c r="M978" s="1"/>
      <c r="N978" s="120"/>
      <c r="O978" s="120"/>
      <c r="P978" s="120"/>
      <c r="Q978" s="308"/>
      <c r="R978" s="120"/>
      <c r="S978" s="120"/>
      <c r="T978" s="120"/>
      <c r="U978" s="120"/>
      <c r="V978" s="120"/>
      <c r="W978" s="120"/>
      <c r="X978" s="120"/>
      <c r="Y978" s="359"/>
      <c r="Z978" s="2">
        <f>MAX(Planif[[#This Row],[Janv planifié]:[Decembre planifié]])</f>
        <v>0</v>
      </c>
      <c r="AA978" s="364"/>
      <c r="AB978" s="189" t="e">
        <f t="shared" si="248"/>
        <v>#N/A</v>
      </c>
      <c r="AC978" s="1" t="str">
        <f t="shared" si="243"/>
        <v/>
      </c>
      <c r="AD978" s="45" t="e">
        <f t="shared" si="244"/>
        <v>#N/A</v>
      </c>
      <c r="AE978" s="1" t="e">
        <f t="shared" si="245"/>
        <v>#N/A</v>
      </c>
      <c r="AF978" s="1"/>
      <c r="AG978" s="8">
        <f t="shared" si="249"/>
        <v>0</v>
      </c>
      <c r="AH978" s="8">
        <f t="shared" si="250"/>
        <v>0</v>
      </c>
      <c r="AI978" s="358">
        <f t="shared" si="251"/>
        <v>4200</v>
      </c>
    </row>
    <row r="979" spans="1:35" x14ac:dyDescent="0.35">
      <c r="A979" s="356">
        <f t="shared" si="252"/>
        <v>977</v>
      </c>
      <c r="B979" s="325"/>
      <c r="C979" s="325"/>
      <c r="D979" s="325"/>
      <c r="E979" s="72" t="str">
        <f t="shared" si="247"/>
        <v/>
      </c>
      <c r="F979" s="71" t="e">
        <f t="shared" si="246"/>
        <v>#N/A</v>
      </c>
      <c r="G979" s="325"/>
      <c r="H979" s="325"/>
      <c r="I979" s="325"/>
      <c r="J979" s="325"/>
      <c r="K979" s="326"/>
      <c r="L979" s="1"/>
      <c r="M979" s="1"/>
      <c r="N979" s="120"/>
      <c r="O979" s="120"/>
      <c r="P979" s="120"/>
      <c r="Q979" s="308"/>
      <c r="R979" s="120"/>
      <c r="S979" s="120"/>
      <c r="T979" s="120"/>
      <c r="U979" s="120"/>
      <c r="V979" s="120"/>
      <c r="W979" s="120"/>
      <c r="X979" s="120"/>
      <c r="Y979" s="359"/>
      <c r="Z979" s="2">
        <f>MAX(Planif[[#This Row],[Janv planifié]:[Decembre planifié]])</f>
        <v>0</v>
      </c>
      <c r="AA979" s="364"/>
      <c r="AB979" s="189" t="e">
        <f t="shared" si="248"/>
        <v>#N/A</v>
      </c>
      <c r="AC979" s="1" t="str">
        <f t="shared" si="243"/>
        <v/>
      </c>
      <c r="AD979" s="45" t="e">
        <f t="shared" si="244"/>
        <v>#N/A</v>
      </c>
      <c r="AE979" s="1" t="e">
        <f t="shared" si="245"/>
        <v>#N/A</v>
      </c>
      <c r="AF979" s="1"/>
      <c r="AG979" s="8">
        <f t="shared" si="249"/>
        <v>0</v>
      </c>
      <c r="AH979" s="8">
        <f t="shared" si="250"/>
        <v>0</v>
      </c>
      <c r="AI979" s="358">
        <f t="shared" si="251"/>
        <v>4200</v>
      </c>
    </row>
    <row r="980" spans="1:35" x14ac:dyDescent="0.35">
      <c r="A980" s="356">
        <f t="shared" si="252"/>
        <v>978</v>
      </c>
      <c r="B980" s="325"/>
      <c r="C980" s="325"/>
      <c r="D980" s="325"/>
      <c r="E980" s="72" t="str">
        <f t="shared" si="247"/>
        <v/>
      </c>
      <c r="F980" s="71" t="e">
        <f t="shared" si="246"/>
        <v>#N/A</v>
      </c>
      <c r="G980" s="325"/>
      <c r="H980" s="325"/>
      <c r="I980" s="325"/>
      <c r="J980" s="325"/>
      <c r="K980" s="326"/>
      <c r="L980" s="1"/>
      <c r="M980" s="1"/>
      <c r="N980" s="120"/>
      <c r="O980" s="120"/>
      <c r="P980" s="120"/>
      <c r="Q980" s="308"/>
      <c r="R980" s="120"/>
      <c r="S980" s="120"/>
      <c r="T980" s="120"/>
      <c r="U980" s="120"/>
      <c r="V980" s="120"/>
      <c r="W980" s="120"/>
      <c r="X980" s="120"/>
      <c r="Y980" s="359"/>
      <c r="Z980" s="2">
        <f>MAX(Planif[[#This Row],[Janv planifié]:[Decembre planifié]])</f>
        <v>0</v>
      </c>
      <c r="AA980" s="364"/>
      <c r="AB980" s="189" t="e">
        <f t="shared" si="248"/>
        <v>#N/A</v>
      </c>
      <c r="AC980" s="1" t="str">
        <f t="shared" si="243"/>
        <v/>
      </c>
      <c r="AD980" s="45" t="e">
        <f t="shared" si="244"/>
        <v>#N/A</v>
      </c>
      <c r="AE980" s="1" t="e">
        <f t="shared" si="245"/>
        <v>#N/A</v>
      </c>
      <c r="AF980" s="1"/>
      <c r="AG980" s="8">
        <f t="shared" si="249"/>
        <v>0</v>
      </c>
      <c r="AH980" s="8">
        <f t="shared" si="250"/>
        <v>0</v>
      </c>
      <c r="AI980" s="358">
        <f t="shared" si="251"/>
        <v>4200</v>
      </c>
    </row>
    <row r="981" spans="1:35" x14ac:dyDescent="0.35">
      <c r="A981" s="356">
        <f t="shared" si="252"/>
        <v>979</v>
      </c>
      <c r="B981" s="325"/>
      <c r="C981" s="325"/>
      <c r="D981" s="325"/>
      <c r="E981" s="72" t="str">
        <f t="shared" si="247"/>
        <v/>
      </c>
      <c r="F981" s="71" t="e">
        <f t="shared" si="246"/>
        <v>#N/A</v>
      </c>
      <c r="G981" s="325"/>
      <c r="H981" s="325"/>
      <c r="I981" s="325"/>
      <c r="J981" s="325"/>
      <c r="K981" s="326"/>
      <c r="L981" s="1"/>
      <c r="M981" s="1"/>
      <c r="N981" s="120"/>
      <c r="O981" s="120"/>
      <c r="P981" s="120"/>
      <c r="Q981" s="308"/>
      <c r="R981" s="120"/>
      <c r="S981" s="120"/>
      <c r="T981" s="120"/>
      <c r="U981" s="120"/>
      <c r="V981" s="120"/>
      <c r="W981" s="120"/>
      <c r="X981" s="120"/>
      <c r="Y981" s="359"/>
      <c r="Z981" s="2">
        <f>MAX(Planif[[#This Row],[Janv planifié]:[Decembre planifié]])</f>
        <v>0</v>
      </c>
      <c r="AA981" s="364"/>
      <c r="AB981" s="189" t="e">
        <f t="shared" si="248"/>
        <v>#N/A</v>
      </c>
      <c r="AC981" s="1" t="str">
        <f t="shared" si="243"/>
        <v/>
      </c>
      <c r="AD981" s="45" t="e">
        <f t="shared" si="244"/>
        <v>#N/A</v>
      </c>
      <c r="AE981" s="1" t="e">
        <f t="shared" si="245"/>
        <v>#N/A</v>
      </c>
      <c r="AF981" s="1"/>
      <c r="AG981" s="8">
        <f t="shared" si="249"/>
        <v>0</v>
      </c>
      <c r="AH981" s="8">
        <f t="shared" si="250"/>
        <v>0</v>
      </c>
      <c r="AI981" s="358">
        <f t="shared" si="251"/>
        <v>4200</v>
      </c>
    </row>
    <row r="982" spans="1:35" x14ac:dyDescent="0.35">
      <c r="A982" s="356">
        <f t="shared" si="252"/>
        <v>980</v>
      </c>
      <c r="B982" s="325"/>
      <c r="C982" s="325"/>
      <c r="D982" s="325"/>
      <c r="E982" s="72" t="str">
        <f t="shared" si="247"/>
        <v/>
      </c>
      <c r="F982" s="71" t="e">
        <f t="shared" si="246"/>
        <v>#N/A</v>
      </c>
      <c r="G982" s="325"/>
      <c r="H982" s="325"/>
      <c r="I982" s="325"/>
      <c r="J982" s="325"/>
      <c r="K982" s="326"/>
      <c r="L982" s="1"/>
      <c r="M982" s="1"/>
      <c r="N982" s="120"/>
      <c r="O982" s="120"/>
      <c r="P982" s="120"/>
      <c r="Q982" s="308"/>
      <c r="R982" s="120"/>
      <c r="S982" s="120"/>
      <c r="T982" s="120"/>
      <c r="U982" s="120"/>
      <c r="V982" s="120"/>
      <c r="W982" s="120"/>
      <c r="X982" s="120"/>
      <c r="Y982" s="359"/>
      <c r="Z982" s="2">
        <f>MAX(Planif[[#This Row],[Janv planifié]:[Decembre planifié]])</f>
        <v>0</v>
      </c>
      <c r="AA982" s="364"/>
      <c r="AB982" s="189" t="e">
        <f t="shared" si="248"/>
        <v>#N/A</v>
      </c>
      <c r="AC982" s="1" t="str">
        <f t="shared" si="243"/>
        <v/>
      </c>
      <c r="AD982" s="45" t="e">
        <f t="shared" si="244"/>
        <v>#N/A</v>
      </c>
      <c r="AE982" s="1" t="e">
        <f t="shared" si="245"/>
        <v>#N/A</v>
      </c>
      <c r="AF982" s="1"/>
      <c r="AG982" s="8">
        <f t="shared" si="249"/>
        <v>0</v>
      </c>
      <c r="AH982" s="8">
        <f t="shared" si="250"/>
        <v>0</v>
      </c>
      <c r="AI982" s="358">
        <f t="shared" si="251"/>
        <v>4200</v>
      </c>
    </row>
    <row r="983" spans="1:35" x14ac:dyDescent="0.35">
      <c r="A983" s="356">
        <f t="shared" si="252"/>
        <v>981</v>
      </c>
      <c r="B983" s="325"/>
      <c r="C983" s="325"/>
      <c r="D983" s="325"/>
      <c r="E983" s="72" t="str">
        <f t="shared" si="247"/>
        <v/>
      </c>
      <c r="F983" s="71" t="e">
        <f t="shared" si="246"/>
        <v>#N/A</v>
      </c>
      <c r="G983" s="325"/>
      <c r="H983" s="325"/>
      <c r="I983" s="325"/>
      <c r="J983" s="325"/>
      <c r="K983" s="326"/>
      <c r="L983" s="1"/>
      <c r="M983" s="1"/>
      <c r="N983" s="120"/>
      <c r="O983" s="120"/>
      <c r="P983" s="120"/>
      <c r="Q983" s="308"/>
      <c r="R983" s="120"/>
      <c r="S983" s="120"/>
      <c r="T983" s="120"/>
      <c r="U983" s="120"/>
      <c r="V983" s="120"/>
      <c r="W983" s="120"/>
      <c r="X983" s="120"/>
      <c r="Y983" s="359"/>
      <c r="Z983" s="2">
        <f>MAX(Planif[[#This Row],[Janv planifié]:[Decembre planifié]])</f>
        <v>0</v>
      </c>
      <c r="AA983" s="364"/>
      <c r="AB983" s="189" t="e">
        <f t="shared" si="248"/>
        <v>#N/A</v>
      </c>
      <c r="AC983" s="1" t="str">
        <f t="shared" si="243"/>
        <v/>
      </c>
      <c r="AD983" s="45" t="e">
        <f t="shared" si="244"/>
        <v>#N/A</v>
      </c>
      <c r="AE983" s="1" t="e">
        <f t="shared" si="245"/>
        <v>#N/A</v>
      </c>
      <c r="AF983" s="1"/>
      <c r="AG983" s="8">
        <f t="shared" si="249"/>
        <v>0</v>
      </c>
      <c r="AH983" s="8">
        <f t="shared" si="250"/>
        <v>0</v>
      </c>
      <c r="AI983" s="358">
        <f t="shared" si="251"/>
        <v>4200</v>
      </c>
    </row>
    <row r="984" spans="1:35" x14ac:dyDescent="0.35">
      <c r="A984" s="356">
        <f t="shared" si="252"/>
        <v>982</v>
      </c>
      <c r="B984" s="325"/>
      <c r="C984" s="325"/>
      <c r="D984" s="325"/>
      <c r="E984" s="72" t="str">
        <f t="shared" si="247"/>
        <v/>
      </c>
      <c r="F984" s="71" t="e">
        <f t="shared" si="246"/>
        <v>#N/A</v>
      </c>
      <c r="G984" s="325"/>
      <c r="H984" s="325"/>
      <c r="I984" s="325"/>
      <c r="J984" s="325"/>
      <c r="K984" s="326"/>
      <c r="L984" s="1"/>
      <c r="M984" s="1"/>
      <c r="N984" s="120"/>
      <c r="O984" s="120"/>
      <c r="P984" s="120"/>
      <c r="Q984" s="308"/>
      <c r="R984" s="120"/>
      <c r="S984" s="120"/>
      <c r="T984" s="120"/>
      <c r="U984" s="120"/>
      <c r="V984" s="120"/>
      <c r="W984" s="120"/>
      <c r="X984" s="120"/>
      <c r="Y984" s="359"/>
      <c r="Z984" s="2">
        <f>MAX(Planif[[#This Row],[Janv planifié]:[Decembre planifié]])</f>
        <v>0</v>
      </c>
      <c r="AA984" s="364"/>
      <c r="AB984" s="189" t="e">
        <f t="shared" si="248"/>
        <v>#N/A</v>
      </c>
      <c r="AC984" s="1" t="str">
        <f t="shared" si="243"/>
        <v/>
      </c>
      <c r="AD984" s="45" t="e">
        <f t="shared" si="244"/>
        <v>#N/A</v>
      </c>
      <c r="AE984" s="1" t="e">
        <f t="shared" si="245"/>
        <v>#N/A</v>
      </c>
      <c r="AF984" s="1"/>
      <c r="AG984" s="8">
        <f t="shared" si="249"/>
        <v>0</v>
      </c>
      <c r="AH984" s="8">
        <f t="shared" si="250"/>
        <v>0</v>
      </c>
      <c r="AI984" s="358">
        <f t="shared" si="251"/>
        <v>4200</v>
      </c>
    </row>
    <row r="985" spans="1:35" x14ac:dyDescent="0.35">
      <c r="A985" s="356">
        <f t="shared" si="252"/>
        <v>983</v>
      </c>
      <c r="B985" s="325"/>
      <c r="C985" s="325"/>
      <c r="D985" s="325"/>
      <c r="E985" s="72" t="str">
        <f t="shared" si="247"/>
        <v/>
      </c>
      <c r="F985" s="71" t="e">
        <f t="shared" si="246"/>
        <v>#N/A</v>
      </c>
      <c r="G985" s="325"/>
      <c r="H985" s="325"/>
      <c r="I985" s="325"/>
      <c r="J985" s="325"/>
      <c r="K985" s="326"/>
      <c r="L985" s="1"/>
      <c r="M985" s="1"/>
      <c r="N985" s="120"/>
      <c r="O985" s="120"/>
      <c r="P985" s="120"/>
      <c r="Q985" s="308"/>
      <c r="R985" s="120"/>
      <c r="S985" s="120"/>
      <c r="T985" s="120"/>
      <c r="U985" s="120"/>
      <c r="V985" s="120"/>
      <c r="W985" s="120"/>
      <c r="X985" s="120"/>
      <c r="Y985" s="359"/>
      <c r="Z985" s="2">
        <f>MAX(Planif[[#This Row],[Janv planifié]:[Decembre planifié]])</f>
        <v>0</v>
      </c>
      <c r="AA985" s="364"/>
      <c r="AB985" s="189" t="e">
        <f t="shared" si="248"/>
        <v>#N/A</v>
      </c>
      <c r="AC985" s="1" t="str">
        <f t="shared" si="243"/>
        <v/>
      </c>
      <c r="AD985" s="45" t="e">
        <f t="shared" si="244"/>
        <v>#N/A</v>
      </c>
      <c r="AE985" s="1" t="e">
        <f t="shared" si="245"/>
        <v>#N/A</v>
      </c>
      <c r="AF985" s="1"/>
      <c r="AG985" s="8">
        <f t="shared" si="249"/>
        <v>0</v>
      </c>
      <c r="AH985" s="8">
        <f t="shared" si="250"/>
        <v>0</v>
      </c>
      <c r="AI985" s="358">
        <f t="shared" si="251"/>
        <v>4200</v>
      </c>
    </row>
    <row r="986" spans="1:35" x14ac:dyDescent="0.35">
      <c r="A986" s="356">
        <f t="shared" si="252"/>
        <v>984</v>
      </c>
      <c r="B986" s="325"/>
      <c r="C986" s="325"/>
      <c r="D986" s="325"/>
      <c r="E986" s="72" t="str">
        <f t="shared" si="247"/>
        <v/>
      </c>
      <c r="F986" s="71" t="e">
        <f t="shared" si="246"/>
        <v>#N/A</v>
      </c>
      <c r="G986" s="325"/>
      <c r="H986" s="325"/>
      <c r="I986" s="325"/>
      <c r="J986" s="325"/>
      <c r="K986" s="326"/>
      <c r="L986" s="1"/>
      <c r="M986" s="1"/>
      <c r="N986" s="120"/>
      <c r="O986" s="120"/>
      <c r="P986" s="120"/>
      <c r="Q986" s="308"/>
      <c r="R986" s="120"/>
      <c r="S986" s="120"/>
      <c r="T986" s="120"/>
      <c r="U986" s="120"/>
      <c r="V986" s="120"/>
      <c r="W986" s="120"/>
      <c r="X986" s="120"/>
      <c r="Y986" s="359"/>
      <c r="Z986" s="2">
        <f>MAX(Planif[[#This Row],[Janv planifié]:[Decembre planifié]])</f>
        <v>0</v>
      </c>
      <c r="AA986" s="364"/>
      <c r="AB986" s="189" t="e">
        <f t="shared" si="248"/>
        <v>#N/A</v>
      </c>
      <c r="AC986" s="1" t="str">
        <f t="shared" si="243"/>
        <v/>
      </c>
      <c r="AD986" s="45" t="e">
        <f t="shared" si="244"/>
        <v>#N/A</v>
      </c>
      <c r="AE986" s="1" t="e">
        <f t="shared" si="245"/>
        <v>#N/A</v>
      </c>
      <c r="AF986" s="1"/>
      <c r="AG986" s="8">
        <f t="shared" si="249"/>
        <v>0</v>
      </c>
      <c r="AH986" s="8">
        <f t="shared" si="250"/>
        <v>0</v>
      </c>
      <c r="AI986" s="358">
        <f t="shared" si="251"/>
        <v>4200</v>
      </c>
    </row>
    <row r="987" spans="1:35" x14ac:dyDescent="0.35">
      <c r="A987" s="356">
        <f t="shared" si="252"/>
        <v>985</v>
      </c>
      <c r="B987" s="325"/>
      <c r="C987" s="325"/>
      <c r="D987" s="325"/>
      <c r="E987" s="72" t="str">
        <f t="shared" si="247"/>
        <v/>
      </c>
      <c r="F987" s="71" t="e">
        <f t="shared" si="246"/>
        <v>#N/A</v>
      </c>
      <c r="G987" s="325"/>
      <c r="H987" s="325"/>
      <c r="I987" s="325"/>
      <c r="J987" s="325"/>
      <c r="K987" s="326"/>
      <c r="L987" s="1"/>
      <c r="M987" s="1"/>
      <c r="N987" s="120"/>
      <c r="O987" s="120"/>
      <c r="P987" s="120"/>
      <c r="Q987" s="308"/>
      <c r="R987" s="120"/>
      <c r="S987" s="120"/>
      <c r="T987" s="120"/>
      <c r="U987" s="120"/>
      <c r="V987" s="120"/>
      <c r="W987" s="120"/>
      <c r="X987" s="120"/>
      <c r="Y987" s="359"/>
      <c r="Z987" s="2">
        <f>MAX(Planif[[#This Row],[Janv planifié]:[Decembre planifié]])</f>
        <v>0</v>
      </c>
      <c r="AA987" s="364"/>
      <c r="AB987" s="189" t="e">
        <f t="shared" si="248"/>
        <v>#N/A</v>
      </c>
      <c r="AC987" s="1" t="str">
        <f t="shared" si="243"/>
        <v/>
      </c>
      <c r="AD987" s="45" t="e">
        <f t="shared" si="244"/>
        <v>#N/A</v>
      </c>
      <c r="AE987" s="1" t="e">
        <f t="shared" si="245"/>
        <v>#N/A</v>
      </c>
      <c r="AF987" s="1"/>
      <c r="AG987" s="8">
        <f t="shared" si="249"/>
        <v>0</v>
      </c>
      <c r="AH987" s="8">
        <f t="shared" si="250"/>
        <v>0</v>
      </c>
      <c r="AI987" s="358">
        <f t="shared" si="251"/>
        <v>4200</v>
      </c>
    </row>
    <row r="988" spans="1:35" x14ac:dyDescent="0.35">
      <c r="A988" s="356">
        <f t="shared" si="252"/>
        <v>986</v>
      </c>
      <c r="B988" s="366"/>
      <c r="C988" s="366"/>
      <c r="D988" s="366"/>
      <c r="E988" s="367" t="str">
        <f t="shared" si="247"/>
        <v/>
      </c>
      <c r="F988" s="112" t="e">
        <f t="shared" si="246"/>
        <v>#N/A</v>
      </c>
      <c r="G988" s="366"/>
      <c r="H988" s="366"/>
      <c r="I988" s="366"/>
      <c r="J988" s="366"/>
      <c r="K988" s="368"/>
      <c r="L988" s="369"/>
      <c r="M988" s="369"/>
      <c r="N988" s="370"/>
      <c r="O988" s="370"/>
      <c r="P988" s="370"/>
      <c r="Q988" s="371"/>
      <c r="R988" s="370"/>
      <c r="S988" s="370"/>
      <c r="T988" s="370"/>
      <c r="U988" s="370"/>
      <c r="V988" s="370"/>
      <c r="W988" s="370"/>
      <c r="X988" s="370"/>
      <c r="Y988" s="372"/>
      <c r="Z988" s="2">
        <f>MAX(Planif[[#This Row],[Janv planifié]:[Decembre planifié]])</f>
        <v>0</v>
      </c>
      <c r="AA988" s="364"/>
      <c r="AB988" s="373" t="e">
        <f t="shared" si="248"/>
        <v>#N/A</v>
      </c>
      <c r="AC988" s="369" t="str">
        <f t="shared" si="243"/>
        <v/>
      </c>
      <c r="AD988" s="374" t="e">
        <f t="shared" si="244"/>
        <v>#N/A</v>
      </c>
      <c r="AE988" s="369" t="e">
        <f t="shared" si="245"/>
        <v>#N/A</v>
      </c>
      <c r="AF988" s="369"/>
      <c r="AG988" s="110">
        <f t="shared" si="249"/>
        <v>0</v>
      </c>
      <c r="AH988" s="110">
        <f t="shared" si="250"/>
        <v>0</v>
      </c>
      <c r="AI988" s="375">
        <f t="shared" si="251"/>
        <v>4200</v>
      </c>
    </row>
  </sheetData>
  <phoneticPr fontId="39" type="noConversion"/>
  <conditionalFormatting sqref="A185:A198 A293:A1048576 A202:A291 A1:A182">
    <cfRule type="duplicateValues" dxfId="1255" priority="454"/>
  </conditionalFormatting>
  <conditionalFormatting sqref="AD2">
    <cfRule type="duplicateValues" dxfId="1254" priority="78"/>
  </conditionalFormatting>
  <conditionalFormatting sqref="AB2">
    <cfRule type="duplicateValues" dxfId="1253" priority="77"/>
  </conditionalFormatting>
  <conditionalFormatting sqref="AC34">
    <cfRule type="duplicateValues" dxfId="1252" priority="46"/>
  </conditionalFormatting>
  <conditionalFormatting sqref="AC34">
    <cfRule type="duplicateValues" dxfId="1251" priority="45"/>
  </conditionalFormatting>
  <conditionalFormatting sqref="AC34">
    <cfRule type="duplicateValues" dxfId="1250" priority="44"/>
  </conditionalFormatting>
  <conditionalFormatting sqref="AD34">
    <cfRule type="duplicateValues" dxfId="1249" priority="40"/>
  </conditionalFormatting>
  <conditionalFormatting sqref="AD34">
    <cfRule type="duplicateValues" dxfId="1248" priority="39"/>
  </conditionalFormatting>
  <conditionalFormatting sqref="AD34">
    <cfRule type="duplicateValues" dxfId="1247" priority="38"/>
  </conditionalFormatting>
  <conditionalFormatting sqref="AC34">
    <cfRule type="duplicateValues" dxfId="1246" priority="43"/>
  </conditionalFormatting>
  <conditionalFormatting sqref="AC34">
    <cfRule type="duplicateValues" dxfId="1245" priority="41"/>
    <cfRule type="duplicateValues" dxfId="1244" priority="42"/>
  </conditionalFormatting>
  <conditionalFormatting sqref="AD34">
    <cfRule type="duplicateValues" dxfId="1243" priority="37"/>
  </conditionalFormatting>
  <conditionalFormatting sqref="AC97">
    <cfRule type="duplicateValues" dxfId="1242" priority="31"/>
  </conditionalFormatting>
  <conditionalFormatting sqref="AC97">
    <cfRule type="duplicateValues" dxfId="1241" priority="32"/>
    <cfRule type="duplicateValues" dxfId="1240" priority="33"/>
  </conditionalFormatting>
  <conditionalFormatting sqref="AD97">
    <cfRule type="duplicateValues" dxfId="1239" priority="34"/>
  </conditionalFormatting>
  <conditionalFormatting sqref="AC107">
    <cfRule type="duplicateValues" dxfId="1238" priority="23"/>
  </conditionalFormatting>
  <conditionalFormatting sqref="AC107">
    <cfRule type="duplicateValues" dxfId="1237" priority="24"/>
    <cfRule type="duplicateValues" dxfId="1236" priority="25"/>
  </conditionalFormatting>
  <conditionalFormatting sqref="AD107">
    <cfRule type="duplicateValues" dxfId="1235" priority="26"/>
  </conditionalFormatting>
  <conditionalFormatting sqref="AC2">
    <cfRule type="duplicateValues" dxfId="1234" priority="13"/>
  </conditionalFormatting>
  <conditionalFormatting sqref="AC3:AC33">
    <cfRule type="duplicateValues" dxfId="1233" priority="2346"/>
  </conditionalFormatting>
  <conditionalFormatting sqref="AD3:AD33">
    <cfRule type="duplicateValues" dxfId="1232" priority="2348"/>
  </conditionalFormatting>
  <conditionalFormatting sqref="AC98:AC106 AC35:AC96 AC108:AC164 AC3:AC33">
    <cfRule type="duplicateValues" dxfId="1231" priority="2584"/>
  </conditionalFormatting>
  <conditionalFormatting sqref="AC98:AC106 AC35:AC96 AC108:AC164 AC3:AC33">
    <cfRule type="duplicateValues" dxfId="1230" priority="2589"/>
    <cfRule type="duplicateValues" dxfId="1229" priority="2590"/>
  </conditionalFormatting>
  <conditionalFormatting sqref="AD98:AD106 AD35:AD96 AD108:AD164 AD3:AD33">
    <cfRule type="duplicateValues" dxfId="1228" priority="2599"/>
  </conditionalFormatting>
  <conditionalFormatting sqref="E185:E198 E293:E988 E202:E291 E3:E182">
    <cfRule type="colorScale" priority="2604">
      <colorScale>
        <cfvo type="min"/>
        <cfvo type="max"/>
        <color rgb="FFF8696B"/>
        <color rgb="FFFCFCFF"/>
      </colorScale>
    </cfRule>
  </conditionalFormatting>
  <conditionalFormatting sqref="A200">
    <cfRule type="duplicateValues" dxfId="1227" priority="9"/>
  </conditionalFormatting>
  <conditionalFormatting sqref="E200">
    <cfRule type="colorScale" priority="10">
      <colorScale>
        <cfvo type="min"/>
        <cfvo type="max"/>
        <color rgb="FFF8696B"/>
        <color rgb="FFFCFCFF"/>
      </colorScale>
    </cfRule>
  </conditionalFormatting>
  <conditionalFormatting sqref="A201">
    <cfRule type="duplicateValues" dxfId="1226" priority="7"/>
  </conditionalFormatting>
  <conditionalFormatting sqref="E201">
    <cfRule type="colorScale" priority="8">
      <colorScale>
        <cfvo type="min"/>
        <cfvo type="max"/>
        <color rgb="FFF8696B"/>
        <color rgb="FFFCFCFF"/>
      </colorScale>
    </cfRule>
  </conditionalFormatting>
  <conditionalFormatting sqref="A292">
    <cfRule type="duplicateValues" dxfId="1225" priority="5"/>
  </conditionalFormatting>
  <conditionalFormatting sqref="E292">
    <cfRule type="colorScale" priority="6">
      <colorScale>
        <cfvo type="min"/>
        <cfvo type="max"/>
        <color rgb="FFF8696B"/>
        <color rgb="FFFCFCFF"/>
      </colorScale>
    </cfRule>
  </conditionalFormatting>
  <conditionalFormatting sqref="A183:A184">
    <cfRule type="duplicateValues" dxfId="1224" priority="3"/>
  </conditionalFormatting>
  <conditionalFormatting sqref="E183:E184">
    <cfRule type="colorScale" priority="4">
      <colorScale>
        <cfvo type="min"/>
        <cfvo type="max"/>
        <color rgb="FFF8696B"/>
        <color rgb="FFFCFCFF"/>
      </colorScale>
    </cfRule>
  </conditionalFormatting>
  <conditionalFormatting sqref="A199">
    <cfRule type="duplicateValues" dxfId="1223" priority="1"/>
  </conditionalFormatting>
  <conditionalFormatting sqref="E199">
    <cfRule type="colorScale" priority="2">
      <colorScale>
        <cfvo type="min"/>
        <cfvo type="max"/>
        <color rgb="FFF8696B"/>
        <color rgb="FFFCFCFF"/>
      </colorScale>
    </cfRule>
  </conditionalFormatting>
  <dataValidations count="8">
    <dataValidation type="list" allowBlank="1" showInputMessage="1" showErrorMessage="1" sqref="B3:B988" xr:uid="{D58D1410-69C9-4BEA-8B24-E128F7913436}">
      <formula1>Région</formula1>
    </dataValidation>
    <dataValidation type="list" allowBlank="1" showInputMessage="1" showErrorMessage="1" sqref="G3:G988" xr:uid="{414399F3-E7AE-44AF-9613-4F0EC5A8CE1C}">
      <formula1>Orga</formula1>
    </dataValidation>
    <dataValidation type="list" allowBlank="1" showInputMessage="1" showErrorMessage="1" sqref="H3:H988" xr:uid="{7CF6D9D4-B2D8-4053-9042-6DD55CF5C058}">
      <formula1>Bailleur</formula1>
    </dataValidation>
    <dataValidation type="list" allowBlank="1" showInputMessage="1" showErrorMessage="1" sqref="I3:I988" xr:uid="{67228878-5E6F-4ED9-A4B7-B06AB070FD0C}">
      <formula1>Modalité</formula1>
    </dataValidation>
    <dataValidation type="list" allowBlank="1" showInputMessage="1" showErrorMessage="1" sqref="J3:J988" xr:uid="{B9A18460-80C0-49E4-9D26-A883D97DDA70}">
      <formula1>Réponse</formula1>
    </dataValidation>
    <dataValidation type="list" allowBlank="1" showInputMessage="1" showErrorMessage="1" sqref="K3:K988" xr:uid="{F3D3EBD4-96ED-4AE1-BC38-234721119BD1}">
      <formula1>ration</formula1>
    </dataValidation>
    <dataValidation type="list" allowBlank="1" showInputMessage="1" showErrorMessage="1" sqref="C3:C988" xr:uid="{D8363EBA-BE02-4828-B950-660854367031}">
      <formula1>OFFSET(Reg_start,MATCH(B3,Reg_Col,0),1,COUNTIF(Reg_Col,B3),1)</formula1>
    </dataValidation>
    <dataValidation type="list" allowBlank="1" showInputMessage="1" showErrorMessage="1" sqref="D3:D988" xr:uid="{2E74DDAD-86C0-4971-8FA9-6A1FE28E127F}">
      <formula1>OFFSET(District_start,MATCH(C3,District_Col,0),1,COUNTIF(District_Col,C3),1)</formula1>
    </dataValidation>
  </dataValidations>
  <pageMargins left="0.7" right="0.7" top="0.75" bottom="0.75" header="0.3" footer="0.3"/>
  <pageSetup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9C040-8BEB-46A2-AC12-89ABCFCEAC35}">
  <dimension ref="A1:J94"/>
  <sheetViews>
    <sheetView topLeftCell="A19" workbookViewId="0">
      <selection activeCell="B4" sqref="B4:B10"/>
    </sheetView>
  </sheetViews>
  <sheetFormatPr defaultColWidth="8.81640625" defaultRowHeight="14.5" x14ac:dyDescent="0.35"/>
  <cols>
    <col min="1" max="1" width="28.7265625" bestFit="1" customWidth="1"/>
    <col min="2" max="2" width="24.7265625" bestFit="1" customWidth="1"/>
    <col min="3" max="3" width="16.26953125" bestFit="1" customWidth="1"/>
    <col min="4" max="4" width="15.26953125" bestFit="1" customWidth="1"/>
    <col min="5" max="5" width="24.7265625" bestFit="1" customWidth="1"/>
    <col min="7" max="7" width="16.1796875" customWidth="1"/>
    <col min="8" max="8" width="19.26953125" customWidth="1"/>
    <col min="9" max="10" width="16.26953125" bestFit="1" customWidth="1"/>
    <col min="11" max="11" width="15.26953125" bestFit="1" customWidth="1"/>
  </cols>
  <sheetData>
    <row r="1" spans="1:10" x14ac:dyDescent="0.35">
      <c r="A1" s="324" t="s">
        <v>675</v>
      </c>
      <c r="B1" t="s">
        <v>633</v>
      </c>
    </row>
    <row r="3" spans="1:10" x14ac:dyDescent="0.35">
      <c r="A3" s="324" t="s">
        <v>676</v>
      </c>
      <c r="B3" s="324" t="s">
        <v>677</v>
      </c>
      <c r="C3" s="324" t="s">
        <v>678</v>
      </c>
      <c r="D3" s="324" t="s">
        <v>679</v>
      </c>
      <c r="G3" s="324" t="s">
        <v>675</v>
      </c>
      <c r="H3" s="324" t="s">
        <v>676</v>
      </c>
      <c r="I3" s="324" t="s">
        <v>680</v>
      </c>
      <c r="J3" s="324" t="s">
        <v>678</v>
      </c>
    </row>
    <row r="4" spans="1:10" x14ac:dyDescent="0.35">
      <c r="A4" t="s">
        <v>681</v>
      </c>
      <c r="B4" t="s">
        <v>682</v>
      </c>
      <c r="C4" t="s">
        <v>683</v>
      </c>
      <c r="D4" t="s">
        <v>684</v>
      </c>
      <c r="G4" t="s">
        <v>530</v>
      </c>
      <c r="H4" t="s">
        <v>607</v>
      </c>
      <c r="I4" t="s">
        <v>685</v>
      </c>
      <c r="J4" t="s">
        <v>686</v>
      </c>
    </row>
    <row r="5" spans="1:10" x14ac:dyDescent="0.35">
      <c r="A5" t="s">
        <v>681</v>
      </c>
      <c r="B5" t="s">
        <v>687</v>
      </c>
      <c r="C5" t="s">
        <v>683</v>
      </c>
      <c r="D5" t="s">
        <v>688</v>
      </c>
      <c r="G5" t="s">
        <v>530</v>
      </c>
      <c r="H5" t="s">
        <v>590</v>
      </c>
      <c r="I5" t="s">
        <v>685</v>
      </c>
      <c r="J5" t="s">
        <v>689</v>
      </c>
    </row>
    <row r="6" spans="1:10" x14ac:dyDescent="0.35">
      <c r="A6" t="s">
        <v>681</v>
      </c>
      <c r="B6" t="s">
        <v>690</v>
      </c>
      <c r="C6" t="s">
        <v>683</v>
      </c>
      <c r="D6" t="s">
        <v>691</v>
      </c>
      <c r="G6" t="s">
        <v>530</v>
      </c>
      <c r="H6" t="s">
        <v>573</v>
      </c>
      <c r="I6" t="s">
        <v>685</v>
      </c>
      <c r="J6" t="s">
        <v>692</v>
      </c>
    </row>
    <row r="7" spans="1:10" x14ac:dyDescent="0.35">
      <c r="A7" t="s">
        <v>681</v>
      </c>
      <c r="B7" t="s">
        <v>693</v>
      </c>
      <c r="C7" t="s">
        <v>683</v>
      </c>
      <c r="D7" t="s">
        <v>694</v>
      </c>
      <c r="G7" t="s">
        <v>530</v>
      </c>
      <c r="H7" t="s">
        <v>531</v>
      </c>
      <c r="I7" t="s">
        <v>685</v>
      </c>
      <c r="J7" t="s">
        <v>695</v>
      </c>
    </row>
    <row r="8" spans="1:10" x14ac:dyDescent="0.35">
      <c r="A8" t="s">
        <v>681</v>
      </c>
      <c r="B8" t="s">
        <v>696</v>
      </c>
      <c r="C8" t="s">
        <v>683</v>
      </c>
      <c r="D8" t="s">
        <v>697</v>
      </c>
      <c r="G8" t="s">
        <v>530</v>
      </c>
      <c r="H8" t="s">
        <v>620</v>
      </c>
      <c r="I8" t="s">
        <v>685</v>
      </c>
      <c r="J8" t="s">
        <v>698</v>
      </c>
    </row>
    <row r="9" spans="1:10" x14ac:dyDescent="0.35">
      <c r="A9" t="s">
        <v>681</v>
      </c>
      <c r="B9" t="s">
        <v>699</v>
      </c>
      <c r="C9" t="s">
        <v>683</v>
      </c>
      <c r="D9" t="s">
        <v>700</v>
      </c>
      <c r="G9" t="s">
        <v>530</v>
      </c>
      <c r="H9" t="s">
        <v>601</v>
      </c>
      <c r="I9" t="s">
        <v>685</v>
      </c>
      <c r="J9" t="s">
        <v>701</v>
      </c>
    </row>
    <row r="10" spans="1:10" x14ac:dyDescent="0.35">
      <c r="A10" t="s">
        <v>681</v>
      </c>
      <c r="B10" t="s">
        <v>702</v>
      </c>
      <c r="C10" t="s">
        <v>683</v>
      </c>
      <c r="D10" t="s">
        <v>703</v>
      </c>
      <c r="G10" t="s">
        <v>704</v>
      </c>
    </row>
    <row r="11" spans="1:10" x14ac:dyDescent="0.35">
      <c r="A11" t="s">
        <v>634</v>
      </c>
      <c r="B11" t="s">
        <v>705</v>
      </c>
      <c r="C11" t="s">
        <v>706</v>
      </c>
      <c r="D11" t="s">
        <v>707</v>
      </c>
    </row>
    <row r="12" spans="1:10" x14ac:dyDescent="0.35">
      <c r="A12" t="s">
        <v>634</v>
      </c>
      <c r="B12" t="s">
        <v>708</v>
      </c>
      <c r="C12" t="s">
        <v>706</v>
      </c>
      <c r="D12" t="s">
        <v>709</v>
      </c>
    </row>
    <row r="13" spans="1:10" x14ac:dyDescent="0.35">
      <c r="A13" t="s">
        <v>634</v>
      </c>
      <c r="B13" t="s">
        <v>648</v>
      </c>
      <c r="C13" t="s">
        <v>706</v>
      </c>
      <c r="D13" t="s">
        <v>710</v>
      </c>
    </row>
    <row r="14" spans="1:10" x14ac:dyDescent="0.35">
      <c r="A14" t="s">
        <v>634</v>
      </c>
      <c r="B14" t="s">
        <v>634</v>
      </c>
      <c r="C14" t="s">
        <v>706</v>
      </c>
      <c r="D14" t="s">
        <v>711</v>
      </c>
    </row>
    <row r="15" spans="1:10" x14ac:dyDescent="0.35">
      <c r="A15" t="s">
        <v>634</v>
      </c>
      <c r="B15" t="s">
        <v>642</v>
      </c>
      <c r="C15" t="s">
        <v>706</v>
      </c>
      <c r="D15" t="s">
        <v>712</v>
      </c>
    </row>
    <row r="16" spans="1:10" x14ac:dyDescent="0.35">
      <c r="A16" t="s">
        <v>634</v>
      </c>
      <c r="B16" t="s">
        <v>643</v>
      </c>
      <c r="C16" t="s">
        <v>706</v>
      </c>
      <c r="D16" t="s">
        <v>713</v>
      </c>
    </row>
    <row r="17" spans="1:4" x14ac:dyDescent="0.35">
      <c r="A17" t="s">
        <v>634</v>
      </c>
      <c r="B17" t="s">
        <v>649</v>
      </c>
      <c r="C17" t="s">
        <v>706</v>
      </c>
      <c r="D17" t="s">
        <v>714</v>
      </c>
    </row>
    <row r="18" spans="1:4" x14ac:dyDescent="0.35">
      <c r="A18" t="s">
        <v>634</v>
      </c>
      <c r="B18" t="s">
        <v>645</v>
      </c>
      <c r="C18" t="s">
        <v>706</v>
      </c>
      <c r="D18" t="s">
        <v>715</v>
      </c>
    </row>
    <row r="19" spans="1:4" x14ac:dyDescent="0.35">
      <c r="A19" t="s">
        <v>634</v>
      </c>
      <c r="B19" t="s">
        <v>716</v>
      </c>
      <c r="C19" t="s">
        <v>706</v>
      </c>
      <c r="D19" t="s">
        <v>717</v>
      </c>
    </row>
    <row r="20" spans="1:4" x14ac:dyDescent="0.35">
      <c r="A20" t="s">
        <v>634</v>
      </c>
      <c r="B20" t="s">
        <v>647</v>
      </c>
      <c r="C20" t="s">
        <v>706</v>
      </c>
      <c r="D20" t="s">
        <v>718</v>
      </c>
    </row>
    <row r="21" spans="1:4" x14ac:dyDescent="0.35">
      <c r="A21" t="s">
        <v>634</v>
      </c>
      <c r="B21" t="s">
        <v>635</v>
      </c>
      <c r="C21" t="s">
        <v>706</v>
      </c>
      <c r="D21" t="s">
        <v>719</v>
      </c>
    </row>
    <row r="22" spans="1:4" x14ac:dyDescent="0.35">
      <c r="A22" t="s">
        <v>634</v>
      </c>
      <c r="B22" t="s">
        <v>640</v>
      </c>
      <c r="C22" t="s">
        <v>706</v>
      </c>
      <c r="D22" t="s">
        <v>720</v>
      </c>
    </row>
    <row r="23" spans="1:4" x14ac:dyDescent="0.35">
      <c r="A23" t="s">
        <v>634</v>
      </c>
      <c r="B23" t="s">
        <v>721</v>
      </c>
      <c r="C23" t="s">
        <v>706</v>
      </c>
      <c r="D23" t="s">
        <v>722</v>
      </c>
    </row>
    <row r="24" spans="1:4" x14ac:dyDescent="0.35">
      <c r="A24" t="s">
        <v>634</v>
      </c>
      <c r="B24" t="s">
        <v>637</v>
      </c>
      <c r="C24" t="s">
        <v>706</v>
      </c>
      <c r="D24" t="s">
        <v>723</v>
      </c>
    </row>
    <row r="25" spans="1:4" x14ac:dyDescent="0.35">
      <c r="A25" t="s">
        <v>634</v>
      </c>
      <c r="B25" t="s">
        <v>724</v>
      </c>
      <c r="C25" t="s">
        <v>706</v>
      </c>
      <c r="D25" t="s">
        <v>725</v>
      </c>
    </row>
    <row r="26" spans="1:4" x14ac:dyDescent="0.35">
      <c r="A26" t="s">
        <v>634</v>
      </c>
      <c r="B26" t="s">
        <v>726</v>
      </c>
      <c r="C26" t="s">
        <v>706</v>
      </c>
      <c r="D26" t="s">
        <v>727</v>
      </c>
    </row>
    <row r="27" spans="1:4" x14ac:dyDescent="0.35">
      <c r="A27" t="s">
        <v>634</v>
      </c>
      <c r="B27" t="s">
        <v>728</v>
      </c>
      <c r="C27" t="s">
        <v>706</v>
      </c>
      <c r="D27" t="s">
        <v>729</v>
      </c>
    </row>
    <row r="28" spans="1:4" x14ac:dyDescent="0.35">
      <c r="A28" t="s">
        <v>634</v>
      </c>
      <c r="B28" t="s">
        <v>646</v>
      </c>
      <c r="C28" t="s">
        <v>706</v>
      </c>
      <c r="D28" t="s">
        <v>730</v>
      </c>
    </row>
    <row r="29" spans="1:4" x14ac:dyDescent="0.35">
      <c r="A29" t="s">
        <v>634</v>
      </c>
      <c r="B29" t="s">
        <v>641</v>
      </c>
      <c r="C29" t="s">
        <v>706</v>
      </c>
      <c r="D29" t="s">
        <v>731</v>
      </c>
    </row>
    <row r="30" spans="1:4" x14ac:dyDescent="0.35">
      <c r="A30" t="s">
        <v>634</v>
      </c>
      <c r="B30" t="s">
        <v>639</v>
      </c>
      <c r="C30" t="s">
        <v>706</v>
      </c>
      <c r="D30" t="s">
        <v>732</v>
      </c>
    </row>
    <row r="31" spans="1:4" x14ac:dyDescent="0.35">
      <c r="A31" t="s">
        <v>634</v>
      </c>
      <c r="B31" t="s">
        <v>733</v>
      </c>
      <c r="C31" t="s">
        <v>706</v>
      </c>
      <c r="D31" t="s">
        <v>734</v>
      </c>
    </row>
    <row r="32" spans="1:4" x14ac:dyDescent="0.35">
      <c r="A32" t="s">
        <v>634</v>
      </c>
      <c r="B32" t="s">
        <v>735</v>
      </c>
      <c r="C32" t="s">
        <v>706</v>
      </c>
      <c r="D32" t="s">
        <v>736</v>
      </c>
    </row>
    <row r="33" spans="1:4" x14ac:dyDescent="0.35">
      <c r="A33" t="s">
        <v>634</v>
      </c>
      <c r="B33" t="s">
        <v>644</v>
      </c>
      <c r="C33" t="s">
        <v>706</v>
      </c>
      <c r="D33" t="s">
        <v>737</v>
      </c>
    </row>
    <row r="34" spans="1:4" x14ac:dyDescent="0.35">
      <c r="A34" t="s">
        <v>634</v>
      </c>
      <c r="B34" t="s">
        <v>738</v>
      </c>
      <c r="C34" t="s">
        <v>706</v>
      </c>
      <c r="D34" t="s">
        <v>739</v>
      </c>
    </row>
    <row r="35" spans="1:4" x14ac:dyDescent="0.35">
      <c r="A35" t="s">
        <v>634</v>
      </c>
      <c r="B35" t="s">
        <v>740</v>
      </c>
      <c r="C35" t="s">
        <v>706</v>
      </c>
      <c r="D35" t="s">
        <v>741</v>
      </c>
    </row>
    <row r="36" spans="1:4" x14ac:dyDescent="0.35">
      <c r="A36" t="s">
        <v>634</v>
      </c>
      <c r="B36" t="s">
        <v>742</v>
      </c>
      <c r="C36" t="s">
        <v>706</v>
      </c>
      <c r="D36" t="s">
        <v>743</v>
      </c>
    </row>
    <row r="37" spans="1:4" x14ac:dyDescent="0.35">
      <c r="A37" t="s">
        <v>634</v>
      </c>
      <c r="B37" t="s">
        <v>744</v>
      </c>
      <c r="C37" t="s">
        <v>706</v>
      </c>
      <c r="D37" t="s">
        <v>745</v>
      </c>
    </row>
    <row r="38" spans="1:4" x14ac:dyDescent="0.35">
      <c r="A38" t="s">
        <v>634</v>
      </c>
      <c r="B38" t="s">
        <v>746</v>
      </c>
      <c r="C38" t="s">
        <v>706</v>
      </c>
      <c r="D38" t="s">
        <v>747</v>
      </c>
    </row>
    <row r="39" spans="1:4" x14ac:dyDescent="0.35">
      <c r="A39" t="s">
        <v>634</v>
      </c>
      <c r="B39" t="s">
        <v>748</v>
      </c>
      <c r="C39" t="s">
        <v>706</v>
      </c>
      <c r="D39" t="s">
        <v>749</v>
      </c>
    </row>
    <row r="40" spans="1:4" x14ac:dyDescent="0.35">
      <c r="A40" t="s">
        <v>634</v>
      </c>
      <c r="B40" t="s">
        <v>750</v>
      </c>
      <c r="C40" t="s">
        <v>706</v>
      </c>
      <c r="D40" t="s">
        <v>751</v>
      </c>
    </row>
    <row r="41" spans="1:4" x14ac:dyDescent="0.35">
      <c r="A41" t="s">
        <v>634</v>
      </c>
      <c r="B41" t="s">
        <v>638</v>
      </c>
      <c r="C41" t="s">
        <v>706</v>
      </c>
      <c r="D41" t="s">
        <v>752</v>
      </c>
    </row>
    <row r="42" spans="1:4" x14ac:dyDescent="0.35">
      <c r="A42" t="s">
        <v>634</v>
      </c>
      <c r="B42" t="s">
        <v>753</v>
      </c>
      <c r="C42" t="s">
        <v>706</v>
      </c>
      <c r="D42" t="s">
        <v>754</v>
      </c>
    </row>
    <row r="43" spans="1:4" x14ac:dyDescent="0.35">
      <c r="A43" t="s">
        <v>650</v>
      </c>
      <c r="B43" t="s">
        <v>650</v>
      </c>
      <c r="C43" t="s">
        <v>755</v>
      </c>
      <c r="D43" t="s">
        <v>756</v>
      </c>
    </row>
    <row r="44" spans="1:4" x14ac:dyDescent="0.35">
      <c r="A44" t="s">
        <v>650</v>
      </c>
      <c r="B44" t="s">
        <v>652</v>
      </c>
      <c r="C44" t="s">
        <v>755</v>
      </c>
      <c r="D44" t="s">
        <v>757</v>
      </c>
    </row>
    <row r="45" spans="1:4" x14ac:dyDescent="0.35">
      <c r="A45" t="s">
        <v>650</v>
      </c>
      <c r="B45" t="s">
        <v>657</v>
      </c>
      <c r="C45" t="s">
        <v>755</v>
      </c>
      <c r="D45" t="s">
        <v>758</v>
      </c>
    </row>
    <row r="46" spans="1:4" x14ac:dyDescent="0.35">
      <c r="A46" t="s">
        <v>650</v>
      </c>
      <c r="B46" t="s">
        <v>658</v>
      </c>
      <c r="C46" t="s">
        <v>755</v>
      </c>
      <c r="D46" t="s">
        <v>759</v>
      </c>
    </row>
    <row r="47" spans="1:4" x14ac:dyDescent="0.35">
      <c r="A47" t="s">
        <v>650</v>
      </c>
      <c r="B47" t="s">
        <v>662</v>
      </c>
      <c r="C47" t="s">
        <v>755</v>
      </c>
      <c r="D47" t="s">
        <v>760</v>
      </c>
    </row>
    <row r="48" spans="1:4" x14ac:dyDescent="0.35">
      <c r="A48" t="s">
        <v>650</v>
      </c>
      <c r="B48" t="s">
        <v>651</v>
      </c>
      <c r="C48" t="s">
        <v>755</v>
      </c>
      <c r="D48" t="s">
        <v>761</v>
      </c>
    </row>
    <row r="49" spans="1:4" x14ac:dyDescent="0.35">
      <c r="A49" t="s">
        <v>650</v>
      </c>
      <c r="B49" t="s">
        <v>659</v>
      </c>
      <c r="C49" t="s">
        <v>755</v>
      </c>
      <c r="D49" t="s">
        <v>762</v>
      </c>
    </row>
    <row r="50" spans="1:4" x14ac:dyDescent="0.35">
      <c r="A50" t="s">
        <v>650</v>
      </c>
      <c r="B50" t="s">
        <v>763</v>
      </c>
      <c r="C50" t="s">
        <v>755</v>
      </c>
      <c r="D50" t="s">
        <v>764</v>
      </c>
    </row>
    <row r="51" spans="1:4" x14ac:dyDescent="0.35">
      <c r="A51" t="s">
        <v>650</v>
      </c>
      <c r="B51" t="s">
        <v>656</v>
      </c>
      <c r="C51" t="s">
        <v>755</v>
      </c>
      <c r="D51" t="s">
        <v>765</v>
      </c>
    </row>
    <row r="52" spans="1:4" x14ac:dyDescent="0.35">
      <c r="A52" t="s">
        <v>650</v>
      </c>
      <c r="B52" t="s">
        <v>766</v>
      </c>
      <c r="C52" t="s">
        <v>755</v>
      </c>
      <c r="D52" t="s">
        <v>767</v>
      </c>
    </row>
    <row r="53" spans="1:4" x14ac:dyDescent="0.35">
      <c r="A53" t="s">
        <v>650</v>
      </c>
      <c r="B53" t="s">
        <v>768</v>
      </c>
      <c r="C53" t="s">
        <v>755</v>
      </c>
      <c r="D53" t="s">
        <v>769</v>
      </c>
    </row>
    <row r="54" spans="1:4" x14ac:dyDescent="0.35">
      <c r="A54" t="s">
        <v>650</v>
      </c>
      <c r="B54" t="s">
        <v>653</v>
      </c>
      <c r="C54" t="s">
        <v>755</v>
      </c>
      <c r="D54" t="s">
        <v>770</v>
      </c>
    </row>
    <row r="55" spans="1:4" x14ac:dyDescent="0.35">
      <c r="A55" t="s">
        <v>650</v>
      </c>
      <c r="B55" t="s">
        <v>661</v>
      </c>
      <c r="C55" t="s">
        <v>755</v>
      </c>
      <c r="D55" t="s">
        <v>771</v>
      </c>
    </row>
    <row r="56" spans="1:4" x14ac:dyDescent="0.35">
      <c r="A56" t="s">
        <v>650</v>
      </c>
      <c r="B56" t="s">
        <v>655</v>
      </c>
      <c r="C56" t="s">
        <v>755</v>
      </c>
      <c r="D56" t="s">
        <v>772</v>
      </c>
    </row>
    <row r="57" spans="1:4" x14ac:dyDescent="0.35">
      <c r="A57" t="s">
        <v>650</v>
      </c>
      <c r="B57" t="s">
        <v>664</v>
      </c>
      <c r="C57" t="s">
        <v>755</v>
      </c>
      <c r="D57" t="s">
        <v>773</v>
      </c>
    </row>
    <row r="58" spans="1:4" x14ac:dyDescent="0.35">
      <c r="A58" t="s">
        <v>650</v>
      </c>
      <c r="B58" t="s">
        <v>660</v>
      </c>
      <c r="C58" t="s">
        <v>755</v>
      </c>
      <c r="D58" t="s">
        <v>774</v>
      </c>
    </row>
    <row r="59" spans="1:4" x14ac:dyDescent="0.35">
      <c r="A59" t="s">
        <v>650</v>
      </c>
      <c r="B59" t="s">
        <v>775</v>
      </c>
      <c r="C59" t="s">
        <v>755</v>
      </c>
      <c r="D59" t="s">
        <v>776</v>
      </c>
    </row>
    <row r="60" spans="1:4" x14ac:dyDescent="0.35">
      <c r="A60" t="s">
        <v>650</v>
      </c>
      <c r="B60" t="s">
        <v>777</v>
      </c>
      <c r="C60" t="s">
        <v>755</v>
      </c>
      <c r="D60" t="s">
        <v>778</v>
      </c>
    </row>
    <row r="61" spans="1:4" x14ac:dyDescent="0.35">
      <c r="A61" t="s">
        <v>650</v>
      </c>
      <c r="B61" t="s">
        <v>779</v>
      </c>
      <c r="C61" t="s">
        <v>755</v>
      </c>
      <c r="D61" t="s">
        <v>780</v>
      </c>
    </row>
    <row r="62" spans="1:4" x14ac:dyDescent="0.35">
      <c r="A62" t="s">
        <v>650</v>
      </c>
      <c r="B62" t="s">
        <v>781</v>
      </c>
      <c r="C62" t="s">
        <v>755</v>
      </c>
      <c r="D62" t="s">
        <v>782</v>
      </c>
    </row>
    <row r="63" spans="1:4" x14ac:dyDescent="0.35">
      <c r="A63" t="s">
        <v>650</v>
      </c>
      <c r="B63" t="s">
        <v>783</v>
      </c>
      <c r="C63" t="s">
        <v>755</v>
      </c>
      <c r="D63" t="s">
        <v>784</v>
      </c>
    </row>
    <row r="64" spans="1:4" x14ac:dyDescent="0.35">
      <c r="A64" t="s">
        <v>650</v>
      </c>
      <c r="B64" t="s">
        <v>785</v>
      </c>
      <c r="C64" t="s">
        <v>755</v>
      </c>
      <c r="D64" t="s">
        <v>786</v>
      </c>
    </row>
    <row r="65" spans="1:4" x14ac:dyDescent="0.35">
      <c r="A65" t="s">
        <v>650</v>
      </c>
      <c r="B65" t="s">
        <v>787</v>
      </c>
      <c r="C65" t="s">
        <v>755</v>
      </c>
      <c r="D65" t="s">
        <v>788</v>
      </c>
    </row>
    <row r="66" spans="1:4" x14ac:dyDescent="0.35">
      <c r="A66" t="s">
        <v>650</v>
      </c>
      <c r="B66" t="s">
        <v>789</v>
      </c>
      <c r="C66" t="s">
        <v>755</v>
      </c>
      <c r="D66" t="s">
        <v>790</v>
      </c>
    </row>
    <row r="67" spans="1:4" x14ac:dyDescent="0.35">
      <c r="A67" t="s">
        <v>650</v>
      </c>
      <c r="B67" t="s">
        <v>791</v>
      </c>
      <c r="C67" t="s">
        <v>755</v>
      </c>
      <c r="D67" t="s">
        <v>792</v>
      </c>
    </row>
    <row r="68" spans="1:4" x14ac:dyDescent="0.35">
      <c r="A68" t="s">
        <v>650</v>
      </c>
      <c r="B68" t="s">
        <v>663</v>
      </c>
      <c r="C68" t="s">
        <v>755</v>
      </c>
      <c r="D68" t="s">
        <v>793</v>
      </c>
    </row>
    <row r="69" spans="1:4" x14ac:dyDescent="0.35">
      <c r="A69" t="s">
        <v>650</v>
      </c>
      <c r="B69" t="s">
        <v>794</v>
      </c>
      <c r="C69" t="s">
        <v>755</v>
      </c>
      <c r="D69" t="s">
        <v>795</v>
      </c>
    </row>
    <row r="70" spans="1:4" x14ac:dyDescent="0.35">
      <c r="A70" t="s">
        <v>650</v>
      </c>
      <c r="B70" t="s">
        <v>796</v>
      </c>
      <c r="C70" t="s">
        <v>755</v>
      </c>
      <c r="D70" t="s">
        <v>797</v>
      </c>
    </row>
    <row r="71" spans="1:4" x14ac:dyDescent="0.35">
      <c r="A71" t="s">
        <v>650</v>
      </c>
      <c r="B71" t="s">
        <v>798</v>
      </c>
      <c r="C71" t="s">
        <v>755</v>
      </c>
      <c r="D71" t="s">
        <v>799</v>
      </c>
    </row>
    <row r="72" spans="1:4" x14ac:dyDescent="0.35">
      <c r="A72" t="s">
        <v>668</v>
      </c>
      <c r="B72" t="s">
        <v>800</v>
      </c>
      <c r="C72" t="s">
        <v>801</v>
      </c>
      <c r="D72" t="s">
        <v>802</v>
      </c>
    </row>
    <row r="73" spans="1:4" x14ac:dyDescent="0.35">
      <c r="A73" t="s">
        <v>668</v>
      </c>
      <c r="B73" t="s">
        <v>803</v>
      </c>
      <c r="C73" t="s">
        <v>801</v>
      </c>
      <c r="D73" t="s">
        <v>804</v>
      </c>
    </row>
    <row r="74" spans="1:4" x14ac:dyDescent="0.35">
      <c r="A74" t="s">
        <v>668</v>
      </c>
      <c r="B74" t="s">
        <v>805</v>
      </c>
      <c r="C74" t="s">
        <v>801</v>
      </c>
      <c r="D74" t="s">
        <v>806</v>
      </c>
    </row>
    <row r="75" spans="1:4" x14ac:dyDescent="0.35">
      <c r="A75" t="s">
        <v>668</v>
      </c>
      <c r="B75" t="s">
        <v>807</v>
      </c>
      <c r="C75" t="s">
        <v>801</v>
      </c>
      <c r="D75" t="s">
        <v>808</v>
      </c>
    </row>
    <row r="76" spans="1:4" x14ac:dyDescent="0.35">
      <c r="A76" t="s">
        <v>668</v>
      </c>
      <c r="B76" t="s">
        <v>809</v>
      </c>
      <c r="C76" t="s">
        <v>801</v>
      </c>
      <c r="D76" t="s">
        <v>810</v>
      </c>
    </row>
    <row r="77" spans="1:4" x14ac:dyDescent="0.35">
      <c r="A77" t="s">
        <v>668</v>
      </c>
      <c r="B77" t="s">
        <v>811</v>
      </c>
      <c r="C77" t="s">
        <v>801</v>
      </c>
      <c r="D77" t="s">
        <v>812</v>
      </c>
    </row>
    <row r="78" spans="1:4" x14ac:dyDescent="0.35">
      <c r="A78" t="s">
        <v>813</v>
      </c>
      <c r="B78" t="s">
        <v>602</v>
      </c>
      <c r="C78" t="s">
        <v>814</v>
      </c>
      <c r="D78" t="s">
        <v>815</v>
      </c>
    </row>
    <row r="79" spans="1:4" x14ac:dyDescent="0.35">
      <c r="A79" t="s">
        <v>813</v>
      </c>
      <c r="B79" t="s">
        <v>816</v>
      </c>
      <c r="C79" t="s">
        <v>814</v>
      </c>
      <c r="D79" t="s">
        <v>817</v>
      </c>
    </row>
    <row r="80" spans="1:4" x14ac:dyDescent="0.35">
      <c r="A80" t="s">
        <v>813</v>
      </c>
      <c r="B80" t="s">
        <v>647</v>
      </c>
      <c r="C80" t="s">
        <v>814</v>
      </c>
      <c r="D80" t="s">
        <v>818</v>
      </c>
    </row>
    <row r="81" spans="1:4" x14ac:dyDescent="0.35">
      <c r="A81" t="s">
        <v>813</v>
      </c>
      <c r="B81" t="s">
        <v>813</v>
      </c>
      <c r="C81" t="s">
        <v>814</v>
      </c>
      <c r="D81" t="s">
        <v>819</v>
      </c>
    </row>
    <row r="82" spans="1:4" x14ac:dyDescent="0.35">
      <c r="A82" t="s">
        <v>813</v>
      </c>
      <c r="B82" t="s">
        <v>820</v>
      </c>
      <c r="C82" t="s">
        <v>814</v>
      </c>
      <c r="D82" t="s">
        <v>821</v>
      </c>
    </row>
    <row r="83" spans="1:4" x14ac:dyDescent="0.35">
      <c r="A83" t="s">
        <v>813</v>
      </c>
      <c r="B83" t="s">
        <v>822</v>
      </c>
      <c r="C83" t="s">
        <v>814</v>
      </c>
      <c r="D83" t="s">
        <v>823</v>
      </c>
    </row>
    <row r="84" spans="1:4" x14ac:dyDescent="0.35">
      <c r="A84" t="s">
        <v>813</v>
      </c>
      <c r="B84" t="s">
        <v>824</v>
      </c>
      <c r="C84" t="s">
        <v>814</v>
      </c>
      <c r="D84" t="s">
        <v>825</v>
      </c>
    </row>
    <row r="85" spans="1:4" x14ac:dyDescent="0.35">
      <c r="A85" t="s">
        <v>813</v>
      </c>
      <c r="B85" t="s">
        <v>826</v>
      </c>
      <c r="C85" t="s">
        <v>814</v>
      </c>
      <c r="D85" t="s">
        <v>827</v>
      </c>
    </row>
    <row r="86" spans="1:4" x14ac:dyDescent="0.35">
      <c r="A86" t="s">
        <v>813</v>
      </c>
      <c r="B86" t="s">
        <v>241</v>
      </c>
      <c r="C86" t="s">
        <v>814</v>
      </c>
      <c r="D86" t="s">
        <v>828</v>
      </c>
    </row>
    <row r="87" spans="1:4" x14ac:dyDescent="0.35">
      <c r="A87" t="s">
        <v>813</v>
      </c>
      <c r="B87" t="s">
        <v>829</v>
      </c>
      <c r="C87" t="s">
        <v>814</v>
      </c>
      <c r="D87" t="s">
        <v>830</v>
      </c>
    </row>
    <row r="88" spans="1:4" x14ac:dyDescent="0.35">
      <c r="A88" t="s">
        <v>813</v>
      </c>
      <c r="B88" t="s">
        <v>831</v>
      </c>
      <c r="C88" t="s">
        <v>814</v>
      </c>
      <c r="D88" t="s">
        <v>832</v>
      </c>
    </row>
    <row r="89" spans="1:4" x14ac:dyDescent="0.35">
      <c r="A89" t="s">
        <v>813</v>
      </c>
      <c r="B89" t="s">
        <v>833</v>
      </c>
      <c r="C89" t="s">
        <v>814</v>
      </c>
      <c r="D89" t="s">
        <v>834</v>
      </c>
    </row>
    <row r="90" spans="1:4" x14ac:dyDescent="0.35">
      <c r="A90" t="s">
        <v>813</v>
      </c>
      <c r="B90" t="s">
        <v>835</v>
      </c>
      <c r="C90" t="s">
        <v>814</v>
      </c>
      <c r="D90" t="s">
        <v>836</v>
      </c>
    </row>
    <row r="91" spans="1:4" x14ac:dyDescent="0.35">
      <c r="A91" t="s">
        <v>813</v>
      </c>
      <c r="B91" t="s">
        <v>837</v>
      </c>
      <c r="C91" t="s">
        <v>814</v>
      </c>
      <c r="D91" t="s">
        <v>838</v>
      </c>
    </row>
    <row r="92" spans="1:4" x14ac:dyDescent="0.35">
      <c r="A92" t="s">
        <v>813</v>
      </c>
      <c r="B92" t="s">
        <v>839</v>
      </c>
      <c r="C92" t="s">
        <v>814</v>
      </c>
      <c r="D92" t="s">
        <v>840</v>
      </c>
    </row>
    <row r="93" spans="1:4" x14ac:dyDescent="0.35">
      <c r="A93" t="s">
        <v>813</v>
      </c>
      <c r="B93" t="s">
        <v>841</v>
      </c>
      <c r="C93" t="s">
        <v>814</v>
      </c>
      <c r="D93" t="s">
        <v>842</v>
      </c>
    </row>
    <row r="94" spans="1:4" x14ac:dyDescent="0.35">
      <c r="A94" t="s">
        <v>704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EE0A4-A694-439A-8C32-8149D79F01ED}">
  <sheetPr filterMode="1">
    <tabColor rgb="FF00B050"/>
    <pageSetUpPr fitToPage="1"/>
  </sheetPr>
  <dimension ref="A1:BD737"/>
  <sheetViews>
    <sheetView zoomScale="90" zoomScaleNormal="90" workbookViewId="0">
      <pane xSplit="8" ySplit="4" topLeftCell="I5" activePane="bottomRight" state="frozen"/>
      <selection pane="topRight" activeCell="H1" sqref="H1"/>
      <selection pane="bottomLeft" activeCell="A5" sqref="A5"/>
      <selection pane="bottomRight" activeCell="A24" sqref="A24:XFD24"/>
    </sheetView>
  </sheetViews>
  <sheetFormatPr defaultColWidth="9.26953125" defaultRowHeight="14" x14ac:dyDescent="0.3"/>
  <cols>
    <col min="1" max="1" width="7.54296875" style="178" customWidth="1"/>
    <col min="2" max="2" width="9.7265625" style="178" customWidth="1"/>
    <col min="3" max="3" width="16.54296875" style="178" customWidth="1"/>
    <col min="4" max="4" width="9.7265625" style="178" customWidth="1"/>
    <col min="5" max="5" width="21.7265625" style="178" bestFit="1" customWidth="1"/>
    <col min="6" max="6" width="21.7265625" style="178" hidden="1" customWidth="1"/>
    <col min="7" max="7" width="22.54296875" style="178" bestFit="1" customWidth="1"/>
    <col min="8" max="9" width="10.26953125" style="178" customWidth="1"/>
    <col min="10" max="10" width="13.7265625" style="178" customWidth="1"/>
    <col min="11" max="11" width="13.453125" style="178" customWidth="1"/>
    <col min="12" max="12" width="16.54296875" style="181" customWidth="1"/>
    <col min="13" max="13" width="14.26953125" style="178" customWidth="1"/>
    <col min="14" max="14" width="16.26953125" style="178" customWidth="1"/>
    <col min="15" max="15" width="17.26953125" style="178" customWidth="1"/>
    <col min="16" max="16" width="9.7265625" style="178" hidden="1" customWidth="1"/>
    <col min="17" max="19" width="10.54296875" style="178" customWidth="1"/>
    <col min="20" max="20" width="9.7265625" style="178" hidden="1" customWidth="1"/>
    <col min="21" max="23" width="11.54296875" style="178" customWidth="1"/>
    <col min="24" max="24" width="7.7265625" style="178" hidden="1" customWidth="1"/>
    <col min="25" max="25" width="11.81640625" style="178" customWidth="1"/>
    <col min="26" max="26" width="11.26953125" style="178" customWidth="1"/>
    <col min="27" max="27" width="10.26953125" style="178" customWidth="1"/>
    <col min="28" max="28" width="8.7265625" style="178" hidden="1" customWidth="1"/>
    <col min="29" max="29" width="13" style="178" customWidth="1"/>
    <col min="30" max="30" width="21.453125" style="178" customWidth="1"/>
    <col min="31" max="33" width="13.26953125" style="178" customWidth="1"/>
    <col min="34" max="34" width="10.453125" style="208" hidden="1" customWidth="1"/>
    <col min="35" max="35" width="12.26953125" style="208" hidden="1" customWidth="1"/>
    <col min="36" max="36" width="12.26953125" style="183" hidden="1" customWidth="1"/>
    <col min="37" max="37" width="18" style="178" bestFit="1" customWidth="1"/>
    <col min="38" max="38" width="13.453125" style="178" customWidth="1"/>
    <col min="39" max="39" width="13.7265625" style="178" hidden="1" customWidth="1"/>
    <col min="40" max="40" width="14.453125" style="178" hidden="1" customWidth="1"/>
    <col min="41" max="42" width="14.54296875" style="183" hidden="1" customWidth="1"/>
    <col min="43" max="43" width="13.54296875" style="178" hidden="1" customWidth="1"/>
    <col min="44" max="44" width="11.7265625" style="178" hidden="1" customWidth="1"/>
    <col min="45" max="45" width="10.26953125" style="178" hidden="1" customWidth="1"/>
    <col min="46" max="46" width="15.453125" style="178" hidden="1" customWidth="1"/>
    <col min="47" max="47" width="11.7265625" style="178" hidden="1" customWidth="1"/>
    <col min="48" max="48" width="11.26953125" style="178" customWidth="1"/>
    <col min="49" max="49" width="9.26953125" style="178" bestFit="1" customWidth="1"/>
    <col min="50" max="50" width="8.453125" style="178" customWidth="1"/>
    <col min="51" max="51" width="17.7265625" style="178" bestFit="1" customWidth="1"/>
    <col min="52" max="16384" width="9.26953125" style="178"/>
  </cols>
  <sheetData>
    <row r="1" spans="1:56" ht="42.65" customHeight="1" thickBot="1" x14ac:dyDescent="0.35">
      <c r="A1" s="390" t="s">
        <v>843</v>
      </c>
      <c r="B1" s="391"/>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177"/>
      <c r="BA1" s="177"/>
      <c r="BB1" s="177"/>
      <c r="BC1" s="177"/>
      <c r="BD1" s="177"/>
    </row>
    <row r="2" spans="1:56" ht="53.25" customHeight="1" thickBot="1" x14ac:dyDescent="0.35">
      <c r="A2" s="295" t="s">
        <v>844</v>
      </c>
      <c r="C2" s="392" t="s">
        <v>845</v>
      </c>
      <c r="D2" s="393"/>
      <c r="E2" s="296" t="s">
        <v>846</v>
      </c>
      <c r="F2" s="302"/>
      <c r="L2" s="245" t="s">
        <v>847</v>
      </c>
      <c r="M2" s="394" t="s">
        <v>848</v>
      </c>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5"/>
      <c r="AM2" s="396" t="s">
        <v>849</v>
      </c>
      <c r="AN2" s="396"/>
      <c r="AO2" s="396"/>
      <c r="AP2" s="396"/>
      <c r="AQ2" s="396"/>
      <c r="AR2" s="396"/>
      <c r="AS2" s="396"/>
      <c r="AT2" s="396"/>
      <c r="AU2" s="396"/>
      <c r="AV2" s="397" t="s">
        <v>850</v>
      </c>
      <c r="AW2" s="397"/>
      <c r="AX2" s="397"/>
      <c r="AY2" s="398"/>
    </row>
    <row r="3" spans="1:56" s="132" customFormat="1" ht="40.5" customHeight="1" x14ac:dyDescent="0.3">
      <c r="A3" s="380" t="s">
        <v>851</v>
      </c>
      <c r="B3" s="382" t="s">
        <v>852</v>
      </c>
      <c r="C3" s="384" t="s">
        <v>1</v>
      </c>
      <c r="D3" s="382" t="s">
        <v>853</v>
      </c>
      <c r="E3" s="386" t="s">
        <v>2</v>
      </c>
      <c r="F3" s="297"/>
      <c r="G3" s="382" t="s">
        <v>854</v>
      </c>
      <c r="H3" s="382" t="s">
        <v>855</v>
      </c>
      <c r="I3" s="382" t="s">
        <v>856</v>
      </c>
      <c r="J3" s="388" t="s">
        <v>857</v>
      </c>
      <c r="K3" s="388" t="s">
        <v>858</v>
      </c>
      <c r="L3" s="388" t="s">
        <v>859</v>
      </c>
      <c r="M3" s="415" t="s">
        <v>860</v>
      </c>
      <c r="N3" s="415"/>
      <c r="O3" s="415"/>
      <c r="P3" s="247" t="s">
        <v>861</v>
      </c>
      <c r="Q3" s="429" t="s">
        <v>862</v>
      </c>
      <c r="R3" s="429"/>
      <c r="S3" s="429"/>
      <c r="T3" s="247" t="s">
        <v>861</v>
      </c>
      <c r="U3" s="430" t="s">
        <v>863</v>
      </c>
      <c r="V3" s="430"/>
      <c r="W3" s="430"/>
      <c r="X3" s="425" t="s">
        <v>861</v>
      </c>
      <c r="Y3" s="431" t="s">
        <v>864</v>
      </c>
      <c r="Z3" s="431"/>
      <c r="AA3" s="431"/>
      <c r="AB3" s="425" t="s">
        <v>861</v>
      </c>
      <c r="AC3" s="427" t="str">
        <f>"Coordination realisee pour "&amp;MONTH('Plans SAMS_A remplir'!B1)&amp;"-"&amp;YEAR('Plans SAMS_A remplir'!B1)</f>
        <v>Coordination realisee pour 12-2021</v>
      </c>
      <c r="AD3" s="432" t="s">
        <v>865</v>
      </c>
      <c r="AE3" s="433"/>
      <c r="AF3" s="434"/>
      <c r="AG3" s="405" t="s">
        <v>866</v>
      </c>
      <c r="AH3" s="421" t="s">
        <v>867</v>
      </c>
      <c r="AI3" s="423" t="s">
        <v>868</v>
      </c>
      <c r="AJ3" s="409" t="s">
        <v>869</v>
      </c>
      <c r="AK3" s="409" t="s">
        <v>870</v>
      </c>
      <c r="AL3" s="407" t="s">
        <v>871</v>
      </c>
      <c r="AM3" s="415" t="s">
        <v>860</v>
      </c>
      <c r="AN3" s="417" t="s">
        <v>862</v>
      </c>
      <c r="AO3" s="419" t="s">
        <v>872</v>
      </c>
      <c r="AP3" s="405" t="s">
        <v>865</v>
      </c>
      <c r="AQ3" s="405" t="s">
        <v>861</v>
      </c>
      <c r="AR3" s="405" t="s">
        <v>867</v>
      </c>
      <c r="AS3" s="411" t="s">
        <v>873</v>
      </c>
      <c r="AT3" s="409" t="s">
        <v>870</v>
      </c>
      <c r="AU3" s="407" t="s">
        <v>874</v>
      </c>
      <c r="AV3" s="399" t="s">
        <v>875</v>
      </c>
      <c r="AW3" s="401" t="s">
        <v>876</v>
      </c>
      <c r="AX3" s="401" t="s">
        <v>877</v>
      </c>
      <c r="AY3" s="403" t="s">
        <v>878</v>
      </c>
      <c r="AZ3" s="178"/>
      <c r="BA3" s="178"/>
      <c r="BB3" s="178"/>
      <c r="BC3" s="178"/>
      <c r="BD3" s="178"/>
    </row>
    <row r="4" spans="1:56" s="132" customFormat="1" ht="14.5" thickBot="1" x14ac:dyDescent="0.35">
      <c r="A4" s="381"/>
      <c r="B4" s="383"/>
      <c r="C4" s="385"/>
      <c r="D4" s="383"/>
      <c r="E4" s="387"/>
      <c r="F4" s="298"/>
      <c r="G4" s="383"/>
      <c r="H4" s="383"/>
      <c r="I4" s="383"/>
      <c r="J4" s="389"/>
      <c r="K4" s="389"/>
      <c r="L4" s="389"/>
      <c r="M4" s="225">
        <f>'Plans SAMS_A remplir'!P1</f>
        <v>44621</v>
      </c>
      <c r="N4" s="225">
        <f>'Plans SAMS_A remplir'!Q1</f>
        <v>44652</v>
      </c>
      <c r="O4" s="225">
        <f>'Plans SAMS_A remplir'!R1</f>
        <v>44682</v>
      </c>
      <c r="P4" s="212"/>
      <c r="Q4" s="226">
        <f>M4</f>
        <v>44621</v>
      </c>
      <c r="R4" s="226">
        <f>N4</f>
        <v>44652</v>
      </c>
      <c r="S4" s="226">
        <f>O4</f>
        <v>44682</v>
      </c>
      <c r="T4" s="223" t="str">
        <f>MONTH('Plans SAMS_A remplir'!P1)&amp;"-"&amp;YEAR('Plans SAMS_A remplir'!P1)</f>
        <v>3-2022</v>
      </c>
      <c r="U4" s="227">
        <f>M4</f>
        <v>44621</v>
      </c>
      <c r="V4" s="227">
        <f>N4</f>
        <v>44652</v>
      </c>
      <c r="W4" s="227">
        <f>O4</f>
        <v>44682</v>
      </c>
      <c r="X4" s="426"/>
      <c r="Y4" s="244">
        <f>M4</f>
        <v>44621</v>
      </c>
      <c r="Z4" s="244">
        <f>N4</f>
        <v>44652</v>
      </c>
      <c r="AA4" s="244">
        <f>O4</f>
        <v>44682</v>
      </c>
      <c r="AB4" s="426"/>
      <c r="AC4" s="428"/>
      <c r="AD4" s="243">
        <f>M4</f>
        <v>44621</v>
      </c>
      <c r="AE4" s="243">
        <f t="shared" ref="AE4:AF4" si="0">N4</f>
        <v>44652</v>
      </c>
      <c r="AF4" s="243">
        <f t="shared" si="0"/>
        <v>44682</v>
      </c>
      <c r="AG4" s="406"/>
      <c r="AH4" s="422"/>
      <c r="AI4" s="424"/>
      <c r="AJ4" s="413"/>
      <c r="AK4" s="413"/>
      <c r="AL4" s="414"/>
      <c r="AM4" s="416"/>
      <c r="AN4" s="418"/>
      <c r="AO4" s="420"/>
      <c r="AP4" s="406"/>
      <c r="AQ4" s="406"/>
      <c r="AR4" s="406"/>
      <c r="AS4" s="412"/>
      <c r="AT4" s="410"/>
      <c r="AU4" s="408"/>
      <c r="AV4" s="400"/>
      <c r="AW4" s="402"/>
      <c r="AX4" s="402"/>
      <c r="AY4" s="404"/>
      <c r="AZ4" s="178"/>
      <c r="BA4" s="178"/>
      <c r="BB4" s="178"/>
      <c r="BC4" s="178"/>
      <c r="BD4" s="178"/>
    </row>
    <row r="5" spans="1:56" ht="15" customHeight="1" thickBot="1" x14ac:dyDescent="0.4">
      <c r="A5" s="248" t="s">
        <v>7</v>
      </c>
      <c r="B5" s="189" t="str">
        <f t="shared" ref="B5:B68" si="1">VLOOKUP(A5,admin_1,2,FALSE)</f>
        <v>MDG53</v>
      </c>
      <c r="C5" s="189" t="s">
        <v>8</v>
      </c>
      <c r="D5" s="189" t="str">
        <f t="shared" ref="D5:D22" si="2">VLOOKUP(C5,admin_2_2,2,FALSE)</f>
        <v>MG53519</v>
      </c>
      <c r="E5" s="189" t="s">
        <v>9</v>
      </c>
      <c r="F5" s="1" t="str">
        <f>A5&amp;C5&amp;E5</f>
        <v>ANOSYAmboasary-AtsimoAMBOASARY ATSIMO</v>
      </c>
      <c r="G5" s="45" t="str">
        <f t="shared" ref="G5:G22" si="3">VLOOKUP(F5,admin_3_2,12,FALSE)</f>
        <v>MG53519010</v>
      </c>
      <c r="H5" s="133">
        <f t="shared" ref="H5:H22" si="4">VLOOKUP(G5,prio,2,FALSE)</f>
        <v>3</v>
      </c>
      <c r="I5" s="133"/>
      <c r="J5" s="134" t="str">
        <f t="shared" ref="J5:J22" si="5">IF(VLOOKUP(G5,pop,4,FALSE)=0,"",VLOOKUP(G5,pop,4,FALSE))</f>
        <v/>
      </c>
      <c r="K5" s="134">
        <f t="shared" ref="K5:K22" si="6">VLOOKUP(G5,pop,2,FALSE)</f>
        <v>48474.224599247602</v>
      </c>
      <c r="L5" s="134">
        <f t="shared" ref="L5:L22" si="7">VLOOKUP(G5,pop,7,FALSE)</f>
        <v>48474.224599247602</v>
      </c>
      <c r="M5" s="228">
        <f>SUMIF('Plans SAMS_A remplir'!$AE$3:$AE$875,(G5&amp;"PAM"&amp;"urgence"),'Plans SAMS_A remplir'!$AG$3:$AG$875)</f>
        <v>2090</v>
      </c>
      <c r="N5" s="229">
        <f>SUMIF('Plans SAMS_A remplir'!$AE$3:$AE$875,(G5&amp;"PAM"&amp;"urgence"),'Plans SAMS_A remplir'!$AH$3:$AH$875)</f>
        <v>2090</v>
      </c>
      <c r="O5" s="230">
        <f>SUMIF('Plans SAMS_A remplir'!$AE$3:$AE$875,(G5&amp;"PAM"&amp;"urgence"),'Plans SAMS_A remplir'!$AI$3:$AI$875)</f>
        <v>4200</v>
      </c>
      <c r="P5" s="224" t="str">
        <f t="shared" ref="P5" si="8">IFERROR(VLOOKUP(G5&amp;"PAM"&amp;"urgence",planification_pop,4,FALSE),"0")</f>
        <v>0</v>
      </c>
      <c r="Q5" s="235">
        <f>SUMIF('Plans SAMS_A remplir'!$AE$3:$AE$875,(G5&amp;"FID"&amp;"urgence"),'Plans SAMS_A remplir'!$AG$3:$AG$875)</f>
        <v>0</v>
      </c>
      <c r="R5" s="236">
        <f>SUMIF('Plans SAMS_A remplir'!$AE$3:$AE$875,(G5&amp;"FID"&amp;"urgence"),'Plans SAMS_A remplir'!$AH$3:$AH$875)</f>
        <v>0</v>
      </c>
      <c r="S5" s="237">
        <f>SUMIF('Plans SAMS_A remplir'!$AE$3:$AE$875,(G5&amp;"FID"&amp;"urgence"),'Plans SAMS_A remplir'!$AI$3:$AI$875)</f>
        <v>0</v>
      </c>
      <c r="T5" s="224" t="str">
        <f t="shared" ref="T5" si="9">IFERROR(VLOOKUP(G5&amp;"FID"&amp;"urgence",planification_pop,4,FALSE),"0")</f>
        <v>0</v>
      </c>
      <c r="U5" s="235">
        <f>SUMIF('Plans SAMS_A remplir'!$AE$3:$AE$875,(G5&amp;"CRS"&amp;"urgence"),'Plans SAMS_A remplir'!$AG$3:$AG$875)</f>
        <v>0</v>
      </c>
      <c r="V5" s="236">
        <f>SUMIF('Plans SAMS_A remplir'!$AE$3:$AE$875,(G5&amp;"CRS"&amp;"urgence"),'Plans SAMS_A remplir'!$AH$3:$AH$875)</f>
        <v>0</v>
      </c>
      <c r="W5" s="237">
        <f>SUMIF('Plans SAMS_A remplir'!$AE$3:$AE$875,(G5&amp;"CRS"&amp;"urgence"),'Plans SAMS_A remplir'!$AI$3:$AI$875)</f>
        <v>0</v>
      </c>
      <c r="X5" s="224" t="str">
        <f t="shared" ref="X5" si="10">IFERROR(VLOOKUP(K5&amp;"FID"&amp;"urgence",planification_pop,4,FALSE),"0")</f>
        <v>0</v>
      </c>
      <c r="Y5" s="235">
        <f>SUMIF('Plans SAMS_A remplir'!$AE$3:$AE$875,(G5&amp;"autreong"&amp;"urgence"),'Plans SAMS_A remplir'!$AG$3:$AG$875)</f>
        <v>0</v>
      </c>
      <c r="Z5" s="236">
        <f>SUMIF('Plans SAMS_A remplir'!$AE$3:$AE$875,(G5&amp;"autreong"&amp;"urgence"),'Plans SAMS_A remplir'!$AH$3:$AH$875)</f>
        <v>0</v>
      </c>
      <c r="AA5" s="237">
        <f>SUMIF('Plans SAMS_A remplir'!$AE$3:$AE$875,(G5&amp;"autreong"&amp;"urgence"),'Plans SAMS_A remplir'!$AI$3:$AI$875)</f>
        <v>0</v>
      </c>
      <c r="AB5" s="280" t="str">
        <f t="shared" ref="AB5:AB22" si="11">IFERROR(VLOOKUP(G5&amp;"autreong"&amp;"urgence",planification_pop,4,FALSE),"0")</f>
        <v>0</v>
      </c>
      <c r="AC5" s="282" t="s">
        <v>879</v>
      </c>
      <c r="AD5" s="283">
        <f>IF($AC5="Oui (Fid/PAM)",MAX(M5,Q5)+Y5,IF($AC5="Oui (inter/orga)",MAX(M5,Q5,Y5),IF($AC5="Oui (CRS/FID)",MAX(Q5,U5),IF($AC5="Oui (CRS/PAM)",MAX(M5,U5),IF($AC5="Oui (cas special)","",SUM(M5,Q5,Y5,U5))))))</f>
        <v>2090</v>
      </c>
      <c r="AE5" s="283">
        <f>IF($AC5="Oui (Fid/PAM)",MAX(N5,R5)+Z5,IF($AC5="Oui (inter/orga)",MAX(N5,R5,Z5),IF($AC5="Oui (CRS/FID)",MAX(R5,V5),IF($AC5="Oui (CRS/PAM)",MAX(N5,V5),IF($AC5="Oui (cas special)","",SUM(N5,R5,Z5,V5))))))</f>
        <v>2090</v>
      </c>
      <c r="AF5" s="284">
        <f>IF($AC5="Oui (Fid/PAM)",MAX(O5,S5)+AA5,IF($AC5="Oui (inter/orga)",MAX(O5,S5,AA5),IF($AC5="Oui (CRS/FID)",MAX(S5,W5),IF($AC5="Oui (CRS/PAM)",MAX(O5,W5),IF($AC5="Oui (cas special)","",SUM(O5,S5,AA5,W5))))))</f>
        <v>4200</v>
      </c>
      <c r="AG5" s="269">
        <f>MAX(AD5:AF5)/L5</f>
        <v>8.6643985225607734E-2</v>
      </c>
      <c r="AH5" s="270">
        <v>0.5</v>
      </c>
      <c r="AI5" s="271">
        <f t="shared" ref="AI5:AI22" si="12">IF((K5-AD5*AH5)&lt;0,"0",K5-AD5*AH5)</f>
        <v>47429.224599247602</v>
      </c>
      <c r="AJ5" s="197">
        <f>IF(M5&lt;&gt;0,1,0)+IF(Q5&lt;&gt;0,1,0)+IF(Y5&lt;&gt;0,1,0)+IF(U5&lt;&gt;0,1,0)</f>
        <v>1</v>
      </c>
      <c r="AK5" s="272" t="s">
        <v>880</v>
      </c>
      <c r="AL5" s="273" t="str">
        <f>IF(AC5="Non","YES",IF(AC5="Oui (cas special)","A verifier",IF(AC5="","A verifier","Non")))</f>
        <v>Non</v>
      </c>
      <c r="AM5" s="266"/>
      <c r="AN5" s="137"/>
      <c r="AO5" s="136"/>
      <c r="AP5" s="136"/>
      <c r="AQ5" s="136"/>
      <c r="AR5" s="138"/>
      <c r="AS5" s="139"/>
      <c r="AT5" s="140"/>
      <c r="AU5" s="140"/>
      <c r="AV5" s="140" t="b">
        <f>IF(AC5="Non",IF(P5=0.5,M5,""))</f>
        <v>0</v>
      </c>
      <c r="AW5" s="141"/>
      <c r="AX5" s="140"/>
      <c r="AY5" s="249"/>
    </row>
    <row r="6" spans="1:56" ht="15" customHeight="1" x14ac:dyDescent="0.35">
      <c r="A6" s="248" t="s">
        <v>7</v>
      </c>
      <c r="B6" s="189" t="str">
        <f t="shared" si="1"/>
        <v>MDG53</v>
      </c>
      <c r="C6" s="189" t="s">
        <v>8</v>
      </c>
      <c r="D6" s="189" t="str">
        <f t="shared" si="2"/>
        <v>MG53519</v>
      </c>
      <c r="E6" s="189" t="s">
        <v>11</v>
      </c>
      <c r="F6" s="1" t="str">
        <f t="shared" ref="F6:F22" si="13">A6&amp;C6&amp;E6</f>
        <v>ANOSYAmboasary-AtsimoBEHARA</v>
      </c>
      <c r="G6" s="45" t="str">
        <f t="shared" si="3"/>
        <v>MG53519030</v>
      </c>
      <c r="H6" s="133">
        <f t="shared" si="4"/>
        <v>1</v>
      </c>
      <c r="I6" s="133"/>
      <c r="J6" s="134" t="str">
        <f t="shared" si="5"/>
        <v/>
      </c>
      <c r="K6" s="134">
        <f t="shared" si="6"/>
        <v>29191.503550075064</v>
      </c>
      <c r="L6" s="134">
        <f t="shared" si="7"/>
        <v>29191.503550075064</v>
      </c>
      <c r="M6" s="231">
        <f>SUMIF('Plans SAMS_A remplir'!$AE$3:$AE$875,(G6&amp;"PAM"&amp;"urgence"),'Plans SAMS_A remplir'!$AG$3:$AG$875)</f>
        <v>17985</v>
      </c>
      <c r="N6" s="222">
        <f>SUMIF('Plans SAMS_A remplir'!$AE$3:$AE$875,(G6&amp;"PAM"&amp;"urgence"),'Plans SAMS_A remplir'!$AH$3:$AH$875)</f>
        <v>17985</v>
      </c>
      <c r="O6" s="232">
        <f>SUMIF('Plans SAMS_A remplir'!$AE$3:$AE$875,(G6&amp;"PAM"&amp;"urgence"),'Plans SAMS_A remplir'!$AI$3:$AI$875)</f>
        <v>8400</v>
      </c>
      <c r="P6" s="224" t="str">
        <f t="shared" ref="P6:P22" si="14">IFERROR(VLOOKUP(G6&amp;"PAM"&amp;"urgence",planification_pop,4,FALSE),"0")</f>
        <v>0</v>
      </c>
      <c r="Q6" s="238">
        <f>SUMIF('Plans SAMS_A remplir'!$AE$3:$AE$875,(G6&amp;"FID"&amp;"urgence"),'Plans SAMS_A remplir'!$AG$3:$AG$875)</f>
        <v>31185</v>
      </c>
      <c r="R6" s="135">
        <f>SUMIF('Plans SAMS_A remplir'!$AE$3:$AE$875,(G6&amp;"FID"&amp;"urgence"),'Plans SAMS_A remplir'!$AH$3:$AH$875)</f>
        <v>0</v>
      </c>
      <c r="S6" s="239">
        <f>SUMIF('Plans SAMS_A remplir'!$AE$3:$AE$875,(G6&amp;"FID"&amp;"urgence"),'Plans SAMS_A remplir'!$AI$3:$AI$875)</f>
        <v>4200</v>
      </c>
      <c r="T6" s="224" t="str">
        <f t="shared" ref="T6:T22" si="15">IFERROR(VLOOKUP(G6&amp;"FID"&amp;"urgence",planification_pop,4,FALSE),"0")</f>
        <v>0</v>
      </c>
      <c r="U6" s="238">
        <f>SUMIF('Plans SAMS_A remplir'!$AE$3:$AE$875,(G6&amp;"CRS"&amp;"urgence"),'Plans SAMS_A remplir'!$AG$3:$AG$875)</f>
        <v>0</v>
      </c>
      <c r="V6" s="135">
        <f>SUMIF('Plans SAMS_A remplir'!$AE$3:$AE$875,(G6&amp;"CRS"&amp;"urgence"),'Plans SAMS_A remplir'!$AH$3:$AH$875)</f>
        <v>0</v>
      </c>
      <c r="W6" s="239">
        <f>SUMIF('Plans SAMS_A remplir'!$AE$3:$AE$875,(G6&amp;"CRS"&amp;"urgence"),'Plans SAMS_A remplir'!$AI$3:$AI$875)</f>
        <v>0</v>
      </c>
      <c r="X6" s="224" t="str">
        <f t="shared" ref="X6:X22" si="16">IFERROR(VLOOKUP(K6&amp;"FID"&amp;"urgence",planification_pop,4,FALSE),"0")</f>
        <v>0</v>
      </c>
      <c r="Y6" s="235">
        <f>SUMIF('Plans SAMS_A remplir'!$AE$3:$AE$875,(G6&amp;"autreong"&amp;"urgence"),'Plans SAMS_A remplir'!$AG$3:$AG$875)</f>
        <v>15105</v>
      </c>
      <c r="Z6" s="135">
        <f>SUMIF('Plans SAMS_A remplir'!$AE$3:$AE$875,(G6&amp;"autreong"&amp;"urgence"),'Plans SAMS_A remplir'!$AH$3:$AH$875)</f>
        <v>15105</v>
      </c>
      <c r="AA6" s="239">
        <f>SUMIF('Plans SAMS_A remplir'!$AE$3:$AE$875,(G6&amp;"autreong"&amp;"urgence"),'Plans SAMS_A remplir'!$AI$3:$AI$875)</f>
        <v>8400</v>
      </c>
      <c r="AB6" s="280" t="str">
        <f t="shared" si="11"/>
        <v>0</v>
      </c>
      <c r="AC6" s="285" t="s">
        <v>881</v>
      </c>
      <c r="AD6" s="173">
        <f t="shared" ref="AD6:AD22" si="17">IF($AC6="Oui (Fid/PAM)",MAX(M6,Q6)+Y6,IF($AC6="Oui (inter/orga)",MAX(M6,Q6,Y6),IF($AC6="Oui (CRS/FID)",MAX(Q6,U6),IF($AC6="Oui (CRS/PAM)",MAX(M6,U6),IF($AC6="Oui (cas special)","",SUM(M6,Q6,Y6,U6))))))</f>
        <v>31185</v>
      </c>
      <c r="AE6" s="173">
        <f t="shared" ref="AE6:AE22" si="18">IF($AC6="Oui (Fid/PAM)",MAX(N6,R6)+Z6,IF($AC6="Oui (inter/orga)",MAX(N6,R6,Z6),IF($AC6="Oui (CRS/FID)",MAX(R6,V6),IF($AC6="Oui (CRS/PAM)",MAX(N6,V6),IF($AC6="Oui (cas special)","",SUM(N6,R6,Z6,V6))))))</f>
        <v>17985</v>
      </c>
      <c r="AF6" s="286">
        <f t="shared" ref="AF6:AF22" si="19">IF($AC6="Oui (Fid/PAM)",MAX(O6,S6)+AA6,IF($AC6="Oui (inter/orga)",MAX(O6,S6,AA6),IF($AC6="Oui (CRS/FID)",MAX(S6,W6),IF($AC6="Oui (CRS/PAM)",MAX(O6,W6),IF($AC6="Oui (cas special)","",SUM(O6,S6,AA6,W6))))))</f>
        <v>8400</v>
      </c>
      <c r="AG6" s="274">
        <f t="shared" ref="AG6:AG69" si="20">MAX(AD6:AF6)/L6</f>
        <v>1.0682902970895383</v>
      </c>
      <c r="AH6" s="202">
        <v>1</v>
      </c>
      <c r="AI6" s="209" t="str">
        <f t="shared" si="12"/>
        <v>0</v>
      </c>
      <c r="AJ6" s="197">
        <f t="shared" ref="AJ6:AJ22" si="21">IF(M6&lt;&gt;0,1,0)+IF(Q6&lt;&gt;0,1,0)+IF(Y6&lt;&gt;0,1,0)+IF(U6&lt;&gt;0,1,0)</f>
        <v>3</v>
      </c>
      <c r="AK6" s="175" t="s">
        <v>882</v>
      </c>
      <c r="AL6" s="275" t="str">
        <f>IF(AC6="Non","YES",IF(AC6="Oui (cas special)","A verifier",IF(AC6="","A verifier","Non")))</f>
        <v>Non</v>
      </c>
      <c r="AM6" s="266"/>
      <c r="AN6" s="137"/>
      <c r="AO6" s="136"/>
      <c r="AP6" s="136"/>
      <c r="AQ6" s="136"/>
      <c r="AR6" s="138"/>
      <c r="AS6" s="139"/>
      <c r="AT6" s="140"/>
      <c r="AU6" s="140"/>
      <c r="AV6" s="140"/>
      <c r="AW6" s="141"/>
      <c r="AX6" s="140"/>
      <c r="AY6" s="249"/>
    </row>
    <row r="7" spans="1:56" ht="15" customHeight="1" x14ac:dyDescent="0.35">
      <c r="A7" s="248" t="s">
        <v>7</v>
      </c>
      <c r="B7" s="189" t="str">
        <f t="shared" si="1"/>
        <v>MDG53</v>
      </c>
      <c r="C7" s="189" t="s">
        <v>8</v>
      </c>
      <c r="D7" s="189" t="str">
        <f t="shared" si="2"/>
        <v>MG53519</v>
      </c>
      <c r="E7" s="189" t="s">
        <v>13</v>
      </c>
      <c r="F7" s="1" t="str">
        <f t="shared" si="13"/>
        <v>ANOSYAmboasary-AtsimoBERANO</v>
      </c>
      <c r="G7" s="45" t="str">
        <f t="shared" si="3"/>
        <v>MG53519050a</v>
      </c>
      <c r="H7" s="133">
        <f t="shared" si="4"/>
        <v>3</v>
      </c>
      <c r="I7" s="133"/>
      <c r="J7" s="134" t="str">
        <f t="shared" si="5"/>
        <v/>
      </c>
      <c r="K7" s="134">
        <f t="shared" si="6"/>
        <v>7171.3557831040453</v>
      </c>
      <c r="L7" s="134">
        <f t="shared" si="7"/>
        <v>7171.3557831040453</v>
      </c>
      <c r="M7" s="231">
        <f>SUMIF('Plans SAMS_A remplir'!$AE$3:$AE$875,(G7&amp;"PAM"&amp;"urgence"),'Plans SAMS_A remplir'!$AG$3:$AG$875)</f>
        <v>0</v>
      </c>
      <c r="N7" s="222">
        <f>SUMIF('Plans SAMS_A remplir'!$AE$3:$AE$875,(G7&amp;"PAM"&amp;"urgence"),'Plans SAMS_A remplir'!$AH$3:$AH$875)</f>
        <v>0</v>
      </c>
      <c r="O7" s="232">
        <f>SUMIF('Plans SAMS_A remplir'!$AE$3:$AE$875,(G7&amp;"PAM"&amp;"urgence"),'Plans SAMS_A remplir'!$AI$3:$AI$875)</f>
        <v>0</v>
      </c>
      <c r="P7" s="224" t="str">
        <f t="shared" si="14"/>
        <v>0</v>
      </c>
      <c r="Q7" s="238">
        <f>SUMIF('Plans SAMS_A remplir'!$AE$3:$AE$875,(G7&amp;"FID"&amp;"urgence"),'Plans SAMS_A remplir'!$AG$3:$AG$875)</f>
        <v>0</v>
      </c>
      <c r="R7" s="135">
        <f>SUMIF('Plans SAMS_A remplir'!$AE$3:$AE$875,(G7&amp;"FID"&amp;"urgence"),'Plans SAMS_A remplir'!$AH$3:$AH$875)</f>
        <v>0</v>
      </c>
      <c r="S7" s="239">
        <f>SUMIF('Plans SAMS_A remplir'!$AE$3:$AE$875,(G7&amp;"FID"&amp;"urgence"),'Plans SAMS_A remplir'!$AI$3:$AI$875)</f>
        <v>0</v>
      </c>
      <c r="T7" s="224" t="str">
        <f t="shared" si="15"/>
        <v>0</v>
      </c>
      <c r="U7" s="238">
        <f>SUMIF('Plans SAMS_A remplir'!$AE$3:$AE$875,(G7&amp;"CRS"&amp;"urgence"),'Plans SAMS_A remplir'!$AG$3:$AG$875)</f>
        <v>0</v>
      </c>
      <c r="V7" s="135">
        <f>SUMIF('Plans SAMS_A remplir'!$AE$3:$AE$875,(G7&amp;"CRS"&amp;"urgence"),'Plans SAMS_A remplir'!$AH$3:$AH$875)</f>
        <v>0</v>
      </c>
      <c r="W7" s="239">
        <f>SUMIF('Plans SAMS_A remplir'!$AE$3:$AE$875,(G7&amp;"CRS"&amp;"urgence"),'Plans SAMS_A remplir'!$AI$3:$AI$875)</f>
        <v>0</v>
      </c>
      <c r="X7" s="224" t="str">
        <f t="shared" si="16"/>
        <v>0</v>
      </c>
      <c r="Y7" s="238">
        <f>SUMIF('Plans SAMS_A remplir'!$AE$3:$AE$875,(G7&amp;"autreong"&amp;"urgence"),'Plans SAMS_A remplir'!$AG$3:$AG$875)</f>
        <v>9659</v>
      </c>
      <c r="Z7" s="135">
        <f>SUMIF('Plans SAMS_A remplir'!$AE$3:$AE$875,(G7&amp;"autreong"&amp;"urgence"),'Plans SAMS_A remplir'!$AH$3:$AH$875)</f>
        <v>9659</v>
      </c>
      <c r="AA7" s="239">
        <f>SUMIF('Plans SAMS_A remplir'!$AE$3:$AE$875,(G7&amp;"autreong"&amp;"urgence"),'Plans SAMS_A remplir'!$AI$3:$AI$875)</f>
        <v>4200</v>
      </c>
      <c r="AB7" s="280" t="str">
        <f t="shared" si="11"/>
        <v>0</v>
      </c>
      <c r="AC7" s="285" t="s">
        <v>879</v>
      </c>
      <c r="AD7" s="173">
        <f t="shared" si="17"/>
        <v>9659</v>
      </c>
      <c r="AE7" s="173">
        <f t="shared" si="18"/>
        <v>9659</v>
      </c>
      <c r="AF7" s="286">
        <f t="shared" si="19"/>
        <v>4200</v>
      </c>
      <c r="AG7" s="274">
        <f t="shared" si="20"/>
        <v>1.3468861805402164</v>
      </c>
      <c r="AH7" s="202"/>
      <c r="AI7" s="209">
        <f t="shared" si="12"/>
        <v>7171.3557831040453</v>
      </c>
      <c r="AJ7" s="197">
        <f t="shared" si="21"/>
        <v>1</v>
      </c>
      <c r="AK7" s="175" t="s">
        <v>464</v>
      </c>
      <c r="AL7" s="275" t="str">
        <f>IF(AC7="Non","YES",IF(AC7="Oui (cas special)","A verifier",IF(AC7="","A verifier","Non")))</f>
        <v>Non</v>
      </c>
      <c r="AM7" s="266"/>
      <c r="AN7" s="137"/>
      <c r="AO7" s="136"/>
      <c r="AP7" s="136"/>
      <c r="AQ7" s="136"/>
      <c r="AR7" s="138"/>
      <c r="AS7" s="139"/>
      <c r="AT7" s="140"/>
      <c r="AU7" s="140"/>
      <c r="AV7" s="140"/>
      <c r="AW7" s="141"/>
      <c r="AX7" s="140"/>
      <c r="AY7" s="249"/>
    </row>
    <row r="8" spans="1:56" ht="15" customHeight="1" x14ac:dyDescent="0.35">
      <c r="A8" s="248" t="s">
        <v>7</v>
      </c>
      <c r="B8" s="189" t="str">
        <f t="shared" si="1"/>
        <v>MDG53</v>
      </c>
      <c r="C8" s="189" t="s">
        <v>8</v>
      </c>
      <c r="D8" s="189" t="str">
        <f t="shared" si="2"/>
        <v>MG53519</v>
      </c>
      <c r="E8" s="189" t="s">
        <v>15</v>
      </c>
      <c r="F8" s="1" t="str">
        <f t="shared" si="13"/>
        <v>ANOSYAmboasary-AtsimoEBELO</v>
      </c>
      <c r="G8" s="45" t="str">
        <f t="shared" si="3"/>
        <v>MG53519291</v>
      </c>
      <c r="H8" s="133">
        <f t="shared" si="4"/>
        <v>1</v>
      </c>
      <c r="I8" s="133"/>
      <c r="J8" s="134">
        <f t="shared" si="5"/>
        <v>15290</v>
      </c>
      <c r="K8" s="134">
        <f t="shared" si="6"/>
        <v>11816.642147626528</v>
      </c>
      <c r="L8" s="134">
        <f t="shared" si="7"/>
        <v>15290</v>
      </c>
      <c r="M8" s="231">
        <f>SUMIF('Plans SAMS_A remplir'!$AE$3:$AE$875,(G8&amp;"PAM"&amp;"urgence"),'Plans SAMS_A remplir'!$AG$3:$AG$875)</f>
        <v>15575</v>
      </c>
      <c r="N8" s="222">
        <f>SUMIF('Plans SAMS_A remplir'!$AE$3:$AE$875,(G8&amp;"PAM"&amp;"urgence"),'Plans SAMS_A remplir'!$AH$3:$AH$875)</f>
        <v>15575</v>
      </c>
      <c r="O8" s="232">
        <f>SUMIF('Plans SAMS_A remplir'!$AE$3:$AE$875,(G8&amp;"PAM"&amp;"urgence"),'Plans SAMS_A remplir'!$AI$3:$AI$875)</f>
        <v>8400</v>
      </c>
      <c r="P8" s="224" t="str">
        <f t="shared" si="14"/>
        <v>0</v>
      </c>
      <c r="Q8" s="238">
        <f>SUMIF('Plans SAMS_A remplir'!$AE$3:$AE$875,(G8&amp;"FID"&amp;"urgence"),'Plans SAMS_A remplir'!$AG$3:$AG$875)</f>
        <v>15200</v>
      </c>
      <c r="R8" s="135">
        <f>SUMIF('Plans SAMS_A remplir'!$AE$3:$AE$875,(G8&amp;"FID"&amp;"urgence"),'Plans SAMS_A remplir'!$AH$3:$AH$875)</f>
        <v>0</v>
      </c>
      <c r="S8" s="239">
        <f>SUMIF('Plans SAMS_A remplir'!$AE$3:$AE$875,(G8&amp;"FID"&amp;"urgence"),'Plans SAMS_A remplir'!$AI$3:$AI$875)</f>
        <v>4200</v>
      </c>
      <c r="T8" s="224" t="str">
        <f t="shared" si="15"/>
        <v>0</v>
      </c>
      <c r="U8" s="238">
        <f>SUMIF('Plans SAMS_A remplir'!$AE$3:$AE$875,(G8&amp;"CRS"&amp;"urgence"),'Plans SAMS_A remplir'!$AG$3:$AG$875)</f>
        <v>0</v>
      </c>
      <c r="V8" s="135">
        <f>SUMIF('Plans SAMS_A remplir'!$AE$3:$AE$875,(G8&amp;"CRS"&amp;"urgence"),'Plans SAMS_A remplir'!$AH$3:$AH$875)</f>
        <v>0</v>
      </c>
      <c r="W8" s="239">
        <f>SUMIF('Plans SAMS_A remplir'!$AE$3:$AE$875,(G8&amp;"CRS"&amp;"urgence"),'Plans SAMS_A remplir'!$AI$3:$AI$875)</f>
        <v>0</v>
      </c>
      <c r="X8" s="224" t="str">
        <f t="shared" si="16"/>
        <v>0</v>
      </c>
      <c r="Y8" s="238">
        <f>SUMIF('Plans SAMS_A remplir'!$AE$3:$AE$875,(G8&amp;"autreong"&amp;"urgence"),'Plans SAMS_A remplir'!$AG$3:$AG$875)</f>
        <v>1100</v>
      </c>
      <c r="Z8" s="135">
        <f>SUMIF('Plans SAMS_A remplir'!$AE$3:$AE$875,(G8&amp;"autreong"&amp;"urgence"),'Plans SAMS_A remplir'!$AH$3:$AH$875)</f>
        <v>1100</v>
      </c>
      <c r="AA8" s="239">
        <f>SUMIF('Plans SAMS_A remplir'!$AE$3:$AE$875,(G8&amp;"autreong"&amp;"urgence"),'Plans SAMS_A remplir'!$AI$3:$AI$875)</f>
        <v>4200</v>
      </c>
      <c r="AB8" s="280" t="str">
        <f t="shared" si="11"/>
        <v>0</v>
      </c>
      <c r="AC8" s="285" t="s">
        <v>881</v>
      </c>
      <c r="AD8" s="173">
        <f t="shared" si="17"/>
        <v>15575</v>
      </c>
      <c r="AE8" s="173">
        <f t="shared" si="18"/>
        <v>15575</v>
      </c>
      <c r="AF8" s="286">
        <f t="shared" si="19"/>
        <v>8400</v>
      </c>
      <c r="AG8" s="274">
        <f t="shared" si="20"/>
        <v>1.0186396337475474</v>
      </c>
      <c r="AH8" s="202">
        <f t="array" ref="AH8">P8+T8</f>
        <v>0</v>
      </c>
      <c r="AI8" s="209">
        <f t="shared" si="12"/>
        <v>11816.642147626528</v>
      </c>
      <c r="AJ8" s="197">
        <f t="shared" si="21"/>
        <v>3</v>
      </c>
      <c r="AK8" s="175" t="s">
        <v>883</v>
      </c>
      <c r="AL8" s="275" t="str">
        <f>IF(AC8="Non","YES",IF(AC8="Oui (cas special)","A verifier",IF(AC8="","A verifier","Non")))</f>
        <v>Non</v>
      </c>
      <c r="AM8" s="266"/>
      <c r="AN8" s="137"/>
      <c r="AO8" s="136"/>
      <c r="AP8" s="136"/>
      <c r="AQ8" s="136"/>
      <c r="AR8" s="138"/>
      <c r="AS8" s="139"/>
      <c r="AT8" s="140"/>
      <c r="AU8" s="140"/>
      <c r="AV8" s="140"/>
      <c r="AW8" s="141"/>
      <c r="AX8" s="140"/>
      <c r="AY8" s="249"/>
    </row>
    <row r="9" spans="1:56" ht="15" customHeight="1" x14ac:dyDescent="0.35">
      <c r="A9" s="248" t="s">
        <v>7</v>
      </c>
      <c r="B9" s="189" t="str">
        <f t="shared" si="1"/>
        <v>MDG53</v>
      </c>
      <c r="C9" s="189" t="s">
        <v>8</v>
      </c>
      <c r="D9" s="189" t="str">
        <f t="shared" si="2"/>
        <v>MG53519</v>
      </c>
      <c r="E9" s="189" t="s">
        <v>17</v>
      </c>
      <c r="F9" s="1" t="str">
        <f t="shared" si="13"/>
        <v>ANOSYAmboasary-AtsimoELONTY</v>
      </c>
      <c r="G9" s="45" t="str">
        <f t="shared" si="3"/>
        <v>MG53519150</v>
      </c>
      <c r="H9" s="133">
        <f t="shared" si="4"/>
        <v>1</v>
      </c>
      <c r="I9" s="133"/>
      <c r="J9" s="134">
        <f t="shared" si="5"/>
        <v>12588</v>
      </c>
      <c r="K9" s="134">
        <f t="shared" si="6"/>
        <v>13587.484295871423</v>
      </c>
      <c r="L9" s="134">
        <f t="shared" si="7"/>
        <v>12588</v>
      </c>
      <c r="M9" s="231">
        <f>SUMIF('Plans SAMS_A remplir'!$AE$3:$AE$875,(G9&amp;"PAM"&amp;"urgence"),'Plans SAMS_A remplir'!$AG$3:$AG$875)</f>
        <v>13265</v>
      </c>
      <c r="N9" s="222">
        <f>SUMIF('Plans SAMS_A remplir'!$AE$3:$AE$875,(G9&amp;"PAM"&amp;"urgence"),'Plans SAMS_A remplir'!$AH$3:$AH$875)</f>
        <v>13265</v>
      </c>
      <c r="O9" s="232">
        <f>SUMIF('Plans SAMS_A remplir'!$AE$3:$AE$875,(G9&amp;"PAM"&amp;"urgence"),'Plans SAMS_A remplir'!$AI$3:$AI$875)</f>
        <v>4200</v>
      </c>
      <c r="P9" s="224" t="str">
        <f t="shared" si="14"/>
        <v>0</v>
      </c>
      <c r="Q9" s="238">
        <f>SUMIF('Plans SAMS_A remplir'!$AE$3:$AE$875,(G9&amp;"FID"&amp;"urgence"),'Plans SAMS_A remplir'!$AG$3:$AG$875)</f>
        <v>0</v>
      </c>
      <c r="R9" s="135">
        <f>SUMIF('Plans SAMS_A remplir'!$AE$3:$AE$875,(G9&amp;"FID"&amp;"urgence"),'Plans SAMS_A remplir'!$AH$3:$AH$875)</f>
        <v>0</v>
      </c>
      <c r="S9" s="239">
        <f>SUMIF('Plans SAMS_A remplir'!$AE$3:$AE$875,(G9&amp;"FID"&amp;"urgence"),'Plans SAMS_A remplir'!$AI$3:$AI$875)</f>
        <v>0</v>
      </c>
      <c r="T9" s="224" t="str">
        <f t="shared" si="15"/>
        <v>0</v>
      </c>
      <c r="U9" s="238">
        <f>SUMIF('Plans SAMS_A remplir'!$AE$3:$AE$875,(G9&amp;"CRS"&amp;"urgence"),'Plans SAMS_A remplir'!$AG$3:$AG$875)</f>
        <v>0</v>
      </c>
      <c r="V9" s="135">
        <f>SUMIF('Plans SAMS_A remplir'!$AE$3:$AE$875,(G9&amp;"CRS"&amp;"urgence"),'Plans SAMS_A remplir'!$AH$3:$AH$875)</f>
        <v>0</v>
      </c>
      <c r="W9" s="239">
        <f>SUMIF('Plans SAMS_A remplir'!$AE$3:$AE$875,(G9&amp;"CRS"&amp;"urgence"),'Plans SAMS_A remplir'!$AI$3:$AI$875)</f>
        <v>0</v>
      </c>
      <c r="X9" s="224" t="str">
        <f t="shared" si="16"/>
        <v>0</v>
      </c>
      <c r="Y9" s="238">
        <f>SUMIF('Plans SAMS_A remplir'!$AE$3:$AE$875,(G9&amp;"autreong"&amp;"urgence"),'Plans SAMS_A remplir'!$AG$3:$AG$875)</f>
        <v>0</v>
      </c>
      <c r="Z9" s="135">
        <f>SUMIF('Plans SAMS_A remplir'!$AE$3:$AE$875,(G9&amp;"autreong"&amp;"urgence"),'Plans SAMS_A remplir'!$AH$3:$AH$875)</f>
        <v>0</v>
      </c>
      <c r="AA9" s="239">
        <f>SUMIF('Plans SAMS_A remplir'!$AE$3:$AE$875,(G9&amp;"autreong"&amp;"urgence"),'Plans SAMS_A remplir'!$AI$3:$AI$875)</f>
        <v>0</v>
      </c>
      <c r="AB9" s="280" t="str">
        <f t="shared" si="11"/>
        <v>0</v>
      </c>
      <c r="AC9" s="285" t="s">
        <v>879</v>
      </c>
      <c r="AD9" s="173">
        <f t="shared" si="17"/>
        <v>13265</v>
      </c>
      <c r="AE9" s="173">
        <f t="shared" si="18"/>
        <v>13265</v>
      </c>
      <c r="AF9" s="286">
        <f t="shared" si="19"/>
        <v>4200</v>
      </c>
      <c r="AG9" s="274">
        <f t="shared" si="20"/>
        <v>1.0537813790911981</v>
      </c>
      <c r="AH9" s="202">
        <v>1</v>
      </c>
      <c r="AI9" s="209">
        <f t="shared" si="12"/>
        <v>322.48429587142346</v>
      </c>
      <c r="AJ9" s="197">
        <f t="shared" si="21"/>
        <v>1</v>
      </c>
      <c r="AK9" s="175" t="s">
        <v>442</v>
      </c>
      <c r="AL9" s="275" t="str">
        <f>IF(AC9="Non","YES",IF(AC9="Oui (cas special)","A verifier",IF(AC9="","A verifier","Non")))</f>
        <v>Non</v>
      </c>
      <c r="AM9" s="266"/>
      <c r="AN9" s="137"/>
      <c r="AO9" s="136"/>
      <c r="AP9" s="136"/>
      <c r="AQ9" s="136"/>
      <c r="AR9" s="138"/>
      <c r="AS9" s="139"/>
      <c r="AT9" s="140"/>
      <c r="AU9" s="140"/>
      <c r="AV9" s="140"/>
      <c r="AW9" s="141"/>
      <c r="AX9" s="140"/>
      <c r="AY9" s="249"/>
    </row>
    <row r="10" spans="1:56" ht="15" customHeight="1" x14ac:dyDescent="0.35">
      <c r="A10" s="248" t="s">
        <v>7</v>
      </c>
      <c r="B10" s="189" t="str">
        <f t="shared" si="1"/>
        <v>MDG53</v>
      </c>
      <c r="C10" s="189" t="s">
        <v>8</v>
      </c>
      <c r="D10" s="189" t="str">
        <f t="shared" si="2"/>
        <v>MG53519</v>
      </c>
      <c r="E10" s="189" t="s">
        <v>19</v>
      </c>
      <c r="F10" s="1" t="str">
        <f t="shared" si="13"/>
        <v>ANOSYAmboasary-AtsimoESIRA</v>
      </c>
      <c r="G10" s="45" t="str">
        <f t="shared" si="3"/>
        <v>MG53519170</v>
      </c>
      <c r="H10" s="133">
        <f t="shared" si="4"/>
        <v>1</v>
      </c>
      <c r="I10" s="133"/>
      <c r="J10" s="134">
        <f t="shared" si="5"/>
        <v>11980</v>
      </c>
      <c r="K10" s="134">
        <f t="shared" si="6"/>
        <v>11831.168306224168</v>
      </c>
      <c r="L10" s="134">
        <f t="shared" si="7"/>
        <v>11980</v>
      </c>
      <c r="M10" s="231">
        <f>SUMIF('Plans SAMS_A remplir'!$AE$3:$AE$875,(G10&amp;"PAM"&amp;"urgence"),'Plans SAMS_A remplir'!$AG$3:$AG$875)</f>
        <v>8965</v>
      </c>
      <c r="N10" s="222">
        <f>SUMIF('Plans SAMS_A remplir'!$AE$3:$AE$875,(G10&amp;"PAM"&amp;"urgence"),'Plans SAMS_A remplir'!$AH$3:$AH$875)</f>
        <v>8965</v>
      </c>
      <c r="O10" s="232">
        <f>SUMIF('Plans SAMS_A remplir'!$AE$3:$AE$875,(G10&amp;"PAM"&amp;"urgence"),'Plans SAMS_A remplir'!$AI$3:$AI$875)</f>
        <v>4200</v>
      </c>
      <c r="P10" s="224" t="str">
        <f t="shared" si="14"/>
        <v>0</v>
      </c>
      <c r="Q10" s="238">
        <f>SUMIF('Plans SAMS_A remplir'!$AE$3:$AE$875,(G10&amp;"FID"&amp;"urgence"),'Plans SAMS_A remplir'!$AG$3:$AG$875)</f>
        <v>0</v>
      </c>
      <c r="R10" s="135">
        <f>SUMIF('Plans SAMS_A remplir'!$AE$3:$AE$875,(G10&amp;"FID"&amp;"urgence"),'Plans SAMS_A remplir'!$AH$3:$AH$875)</f>
        <v>0</v>
      </c>
      <c r="S10" s="239">
        <f>SUMIF('Plans SAMS_A remplir'!$AE$3:$AE$875,(G10&amp;"FID"&amp;"urgence"),'Plans SAMS_A remplir'!$AI$3:$AI$875)</f>
        <v>0</v>
      </c>
      <c r="T10" s="224" t="str">
        <f t="shared" si="15"/>
        <v>0</v>
      </c>
      <c r="U10" s="238">
        <f>SUMIF('Plans SAMS_A remplir'!$AE$3:$AE$875,(G10&amp;"CRS"&amp;"urgence"),'Plans SAMS_A remplir'!$AG$3:$AG$875)</f>
        <v>0</v>
      </c>
      <c r="V10" s="135">
        <f>SUMIF('Plans SAMS_A remplir'!$AE$3:$AE$875,(G10&amp;"CRS"&amp;"urgence"),'Plans SAMS_A remplir'!$AH$3:$AH$875)</f>
        <v>0</v>
      </c>
      <c r="W10" s="239">
        <f>SUMIF('Plans SAMS_A remplir'!$AE$3:$AE$875,(G10&amp;"CRS"&amp;"urgence"),'Plans SAMS_A remplir'!$AI$3:$AI$875)</f>
        <v>0</v>
      </c>
      <c r="X10" s="224" t="str">
        <f t="shared" si="16"/>
        <v>0</v>
      </c>
      <c r="Y10" s="238">
        <f>SUMIF('Plans SAMS_A remplir'!$AE$3:$AE$875,(G10&amp;"autreong"&amp;"urgence"),'Plans SAMS_A remplir'!$AG$3:$AG$875)</f>
        <v>0</v>
      </c>
      <c r="Z10" s="135">
        <f>SUMIF('Plans SAMS_A remplir'!$AE$3:$AE$875,(G10&amp;"autreong"&amp;"urgence"),'Plans SAMS_A remplir'!$AH$3:$AH$875)</f>
        <v>0</v>
      </c>
      <c r="AA10" s="239">
        <f>SUMIF('Plans SAMS_A remplir'!$AE$3:$AE$875,(G10&amp;"autreong"&amp;"urgence"),'Plans SAMS_A remplir'!$AI$3:$AI$875)</f>
        <v>0</v>
      </c>
      <c r="AB10" s="280" t="str">
        <f t="shared" si="11"/>
        <v>0</v>
      </c>
      <c r="AC10" s="285" t="s">
        <v>879</v>
      </c>
      <c r="AD10" s="173">
        <f t="shared" si="17"/>
        <v>8965</v>
      </c>
      <c r="AE10" s="173">
        <f t="shared" si="18"/>
        <v>8965</v>
      </c>
      <c r="AF10" s="286">
        <f t="shared" si="19"/>
        <v>4200</v>
      </c>
      <c r="AG10" s="274">
        <f t="shared" si="20"/>
        <v>0.748330550918197</v>
      </c>
      <c r="AH10" s="202">
        <v>1</v>
      </c>
      <c r="AI10" s="209">
        <f t="shared" si="12"/>
        <v>2866.1683062241682</v>
      </c>
      <c r="AJ10" s="197">
        <f t="shared" si="21"/>
        <v>1</v>
      </c>
      <c r="AK10" s="175" t="s">
        <v>442</v>
      </c>
      <c r="AL10" s="275" t="str">
        <f t="shared" ref="AL10:AL73" si="22">IF(AC10="Non","YES",IF(AC10="Oui (cas special)","A verifier",IF(AC10="","A verifier","Non")))</f>
        <v>Non</v>
      </c>
      <c r="AM10" s="266"/>
      <c r="AN10" s="137"/>
      <c r="AO10" s="136"/>
      <c r="AP10" s="136"/>
      <c r="AQ10" s="136"/>
      <c r="AR10" s="138"/>
      <c r="AS10" s="139"/>
      <c r="AT10" s="140"/>
      <c r="AU10" s="140"/>
      <c r="AV10" s="140"/>
      <c r="AW10" s="141"/>
      <c r="AX10" s="140"/>
      <c r="AY10" s="249"/>
    </row>
    <row r="11" spans="1:56" ht="15" customHeight="1" x14ac:dyDescent="0.35">
      <c r="A11" s="248" t="s">
        <v>7</v>
      </c>
      <c r="B11" s="189" t="str">
        <f t="shared" si="1"/>
        <v>MDG53</v>
      </c>
      <c r="C11" s="189" t="s">
        <v>8</v>
      </c>
      <c r="D11" s="189" t="str">
        <f t="shared" si="2"/>
        <v>MG53519</v>
      </c>
      <c r="E11" s="189" t="s">
        <v>21</v>
      </c>
      <c r="F11" s="1" t="str">
        <f t="shared" si="13"/>
        <v>ANOSYAmboasary-AtsimoIFOTAKA</v>
      </c>
      <c r="G11" s="45" t="str">
        <f t="shared" si="3"/>
        <v>MG53519090</v>
      </c>
      <c r="H11" s="133">
        <f t="shared" si="4"/>
        <v>2</v>
      </c>
      <c r="I11" s="133"/>
      <c r="J11" s="134">
        <f t="shared" si="5"/>
        <v>31837</v>
      </c>
      <c r="K11" s="134">
        <f t="shared" si="6"/>
        <v>24987.200726693398</v>
      </c>
      <c r="L11" s="134">
        <f t="shared" si="7"/>
        <v>31837</v>
      </c>
      <c r="M11" s="231">
        <f>SUMIF('Plans SAMS_A remplir'!$AE$3:$AE$875,(G11&amp;"PAM"&amp;"urgence"),'Plans SAMS_A remplir'!$AG$3:$AG$875)</f>
        <v>26080</v>
      </c>
      <c r="N11" s="222">
        <f>SUMIF('Plans SAMS_A remplir'!$AE$3:$AE$875,(G11&amp;"PAM"&amp;"urgence"),'Plans SAMS_A remplir'!$AH$3:$AH$875)</f>
        <v>26080</v>
      </c>
      <c r="O11" s="232">
        <f>SUMIF('Plans SAMS_A remplir'!$AE$3:$AE$875,(G11&amp;"PAM"&amp;"urgence"),'Plans SAMS_A remplir'!$AI$3:$AI$875)</f>
        <v>4200</v>
      </c>
      <c r="P11" s="224" t="str">
        <f t="shared" si="14"/>
        <v>0</v>
      </c>
      <c r="Q11" s="238">
        <f>SUMIF('Plans SAMS_A remplir'!$AE$3:$AE$875,(G11&amp;"FID"&amp;"urgence"),'Plans SAMS_A remplir'!$AG$3:$AG$875)</f>
        <v>0</v>
      </c>
      <c r="R11" s="135">
        <f>SUMIF('Plans SAMS_A remplir'!$AE$3:$AE$875,(G11&amp;"FID"&amp;"urgence"),'Plans SAMS_A remplir'!$AH$3:$AH$875)</f>
        <v>0</v>
      </c>
      <c r="S11" s="239">
        <f>SUMIF('Plans SAMS_A remplir'!$AE$3:$AE$875,(G11&amp;"FID"&amp;"urgence"),'Plans SAMS_A remplir'!$AI$3:$AI$875)</f>
        <v>0</v>
      </c>
      <c r="T11" s="224" t="str">
        <f t="shared" si="15"/>
        <v>0</v>
      </c>
      <c r="U11" s="238">
        <f>SUMIF('Plans SAMS_A remplir'!$AE$3:$AE$875,(G11&amp;"CRS"&amp;"urgence"),'Plans SAMS_A remplir'!$AG$3:$AG$875)</f>
        <v>0</v>
      </c>
      <c r="V11" s="135">
        <f>SUMIF('Plans SAMS_A remplir'!$AE$3:$AE$875,(G11&amp;"CRS"&amp;"urgence"),'Plans SAMS_A remplir'!$AH$3:$AH$875)</f>
        <v>0</v>
      </c>
      <c r="W11" s="239">
        <f>SUMIF('Plans SAMS_A remplir'!$AE$3:$AE$875,(G11&amp;"CRS"&amp;"urgence"),'Plans SAMS_A remplir'!$AI$3:$AI$875)</f>
        <v>0</v>
      </c>
      <c r="X11" s="224" t="str">
        <f t="shared" si="16"/>
        <v>0</v>
      </c>
      <c r="Y11" s="238">
        <f>SUMIF('Plans SAMS_A remplir'!$AE$3:$AE$875,(G11&amp;"autreong"&amp;"urgence"),'Plans SAMS_A remplir'!$AG$3:$AG$875)</f>
        <v>0</v>
      </c>
      <c r="Z11" s="135">
        <f>SUMIF('Plans SAMS_A remplir'!$AE$3:$AE$875,(G11&amp;"autreong"&amp;"urgence"),'Plans SAMS_A remplir'!$AH$3:$AH$875)</f>
        <v>0</v>
      </c>
      <c r="AA11" s="239">
        <f>SUMIF('Plans SAMS_A remplir'!$AE$3:$AE$875,(G11&amp;"autreong"&amp;"urgence"),'Plans SAMS_A remplir'!$AI$3:$AI$875)</f>
        <v>0</v>
      </c>
      <c r="AB11" s="280" t="str">
        <f t="shared" si="11"/>
        <v>0</v>
      </c>
      <c r="AC11" s="285" t="s">
        <v>884</v>
      </c>
      <c r="AD11" s="173">
        <f t="shared" si="17"/>
        <v>26080</v>
      </c>
      <c r="AE11" s="173">
        <f t="shared" si="18"/>
        <v>26080</v>
      </c>
      <c r="AF11" s="286">
        <f t="shared" si="19"/>
        <v>4200</v>
      </c>
      <c r="AG11" s="274">
        <f t="shared" si="20"/>
        <v>0.81917266074064765</v>
      </c>
      <c r="AH11" s="202">
        <v>0.5</v>
      </c>
      <c r="AI11" s="209">
        <f t="shared" si="12"/>
        <v>11947.200726693398</v>
      </c>
      <c r="AJ11" s="197">
        <f t="shared" si="21"/>
        <v>1</v>
      </c>
      <c r="AK11" s="175" t="s">
        <v>885</v>
      </c>
      <c r="AL11" s="275" t="str">
        <f t="shared" si="22"/>
        <v>Non</v>
      </c>
      <c r="AM11" s="266"/>
      <c r="AN11" s="137"/>
      <c r="AO11" s="136"/>
      <c r="AP11" s="136"/>
      <c r="AQ11" s="136"/>
      <c r="AR11" s="138"/>
      <c r="AS11" s="139"/>
      <c r="AT11" s="140"/>
      <c r="AU11" s="140"/>
      <c r="AV11" s="140"/>
      <c r="AW11" s="141"/>
      <c r="AX11" s="140"/>
      <c r="AY11" s="249"/>
    </row>
    <row r="12" spans="1:56" ht="15" customHeight="1" x14ac:dyDescent="0.35">
      <c r="A12" s="248" t="s">
        <v>7</v>
      </c>
      <c r="B12" s="189" t="str">
        <f t="shared" si="1"/>
        <v>MDG53</v>
      </c>
      <c r="C12" s="189" t="s">
        <v>8</v>
      </c>
      <c r="D12" s="189" t="str">
        <f t="shared" si="2"/>
        <v>MG53519</v>
      </c>
      <c r="E12" s="189" t="s">
        <v>23</v>
      </c>
      <c r="F12" s="1" t="str">
        <f t="shared" si="13"/>
        <v>ANOSYAmboasary-AtsimoMANEVY</v>
      </c>
      <c r="G12" s="45" t="str">
        <f t="shared" si="3"/>
        <v>MG53519210</v>
      </c>
      <c r="H12" s="133">
        <f t="shared" si="4"/>
        <v>2</v>
      </c>
      <c r="I12" s="133"/>
      <c r="J12" s="134" t="str">
        <f t="shared" si="5"/>
        <v/>
      </c>
      <c r="K12" s="134">
        <f t="shared" si="6"/>
        <v>10356.132454579625</v>
      </c>
      <c r="L12" s="134">
        <f t="shared" si="7"/>
        <v>10356.132454579625</v>
      </c>
      <c r="M12" s="231">
        <f>SUMIF('Plans SAMS_A remplir'!$AE$3:$AE$875,(G12&amp;"PAM"&amp;"urgence"),'Plans SAMS_A remplir'!$AG$3:$AG$875)</f>
        <v>19425</v>
      </c>
      <c r="N12" s="222">
        <f>SUMIF('Plans SAMS_A remplir'!$AE$3:$AE$875,(G12&amp;"PAM"&amp;"urgence"),'Plans SAMS_A remplir'!$AH$3:$AH$875)</f>
        <v>19425</v>
      </c>
      <c r="O12" s="232">
        <f>SUMIF('Plans SAMS_A remplir'!$AE$3:$AE$875,(G12&amp;"PAM"&amp;"urgence"),'Plans SAMS_A remplir'!$AI$3:$AI$875)</f>
        <v>4200</v>
      </c>
      <c r="P12" s="224" t="str">
        <f t="shared" si="14"/>
        <v>0</v>
      </c>
      <c r="Q12" s="238">
        <f>SUMIF('Plans SAMS_A remplir'!$AE$3:$AE$875,(G12&amp;"FID"&amp;"urgence"),'Plans SAMS_A remplir'!$AG$3:$AG$875)</f>
        <v>0</v>
      </c>
      <c r="R12" s="135">
        <f>SUMIF('Plans SAMS_A remplir'!$AE$3:$AE$875,(G12&amp;"FID"&amp;"urgence"),'Plans SAMS_A remplir'!$AH$3:$AH$875)</f>
        <v>0</v>
      </c>
      <c r="S12" s="239">
        <f>SUMIF('Plans SAMS_A remplir'!$AE$3:$AE$875,(G12&amp;"FID"&amp;"urgence"),'Plans SAMS_A remplir'!$AI$3:$AI$875)</f>
        <v>0</v>
      </c>
      <c r="T12" s="224" t="str">
        <f t="shared" si="15"/>
        <v>0</v>
      </c>
      <c r="U12" s="238">
        <f>SUMIF('Plans SAMS_A remplir'!$AE$3:$AE$875,(G12&amp;"CRS"&amp;"urgence"),'Plans SAMS_A remplir'!$AG$3:$AG$875)</f>
        <v>0</v>
      </c>
      <c r="V12" s="135">
        <f>SUMIF('Plans SAMS_A remplir'!$AE$3:$AE$875,(G12&amp;"CRS"&amp;"urgence"),'Plans SAMS_A remplir'!$AH$3:$AH$875)</f>
        <v>0</v>
      </c>
      <c r="W12" s="239">
        <f>SUMIF('Plans SAMS_A remplir'!$AE$3:$AE$875,(G12&amp;"CRS"&amp;"urgence"),'Plans SAMS_A remplir'!$AI$3:$AI$875)</f>
        <v>0</v>
      </c>
      <c r="X12" s="224" t="str">
        <f t="shared" si="16"/>
        <v>0</v>
      </c>
      <c r="Y12" s="238">
        <f>SUMIF('Plans SAMS_A remplir'!$AE$3:$AE$875,(G12&amp;"autreong"&amp;"urgence"),'Plans SAMS_A remplir'!$AG$3:$AG$875)</f>
        <v>0</v>
      </c>
      <c r="Z12" s="135">
        <f>SUMIF('Plans SAMS_A remplir'!$AE$3:$AE$875,(G12&amp;"autreong"&amp;"urgence"),'Plans SAMS_A remplir'!$AH$3:$AH$875)</f>
        <v>0</v>
      </c>
      <c r="AA12" s="239">
        <f>SUMIF('Plans SAMS_A remplir'!$AE$3:$AE$875,(G12&amp;"autreong"&amp;"urgence"),'Plans SAMS_A remplir'!$AI$3:$AI$875)</f>
        <v>0</v>
      </c>
      <c r="AB12" s="280" t="str">
        <f t="shared" si="11"/>
        <v>0</v>
      </c>
      <c r="AC12" s="285" t="s">
        <v>879</v>
      </c>
      <c r="AD12" s="173">
        <f t="shared" si="17"/>
        <v>19425</v>
      </c>
      <c r="AE12" s="173">
        <f t="shared" si="18"/>
        <v>19425</v>
      </c>
      <c r="AF12" s="286">
        <f t="shared" si="19"/>
        <v>4200</v>
      </c>
      <c r="AG12" s="274">
        <f t="shared" si="20"/>
        <v>1.8757002273961836</v>
      </c>
      <c r="AH12" s="203"/>
      <c r="AI12" s="209">
        <f t="shared" si="12"/>
        <v>10356.132454579625</v>
      </c>
      <c r="AJ12" s="197">
        <f t="shared" si="21"/>
        <v>1</v>
      </c>
      <c r="AK12" s="175" t="s">
        <v>442</v>
      </c>
      <c r="AL12" s="275" t="str">
        <f t="shared" si="22"/>
        <v>Non</v>
      </c>
      <c r="AM12" s="266"/>
      <c r="AN12" s="137"/>
      <c r="AO12" s="136"/>
      <c r="AP12" s="136"/>
      <c r="AQ12" s="136"/>
      <c r="AR12" s="138"/>
      <c r="AS12" s="139"/>
      <c r="AT12" s="140"/>
      <c r="AU12" s="140"/>
      <c r="AV12" s="140"/>
      <c r="AW12" s="141"/>
      <c r="AX12" s="140"/>
      <c r="AY12" s="249"/>
    </row>
    <row r="13" spans="1:56" ht="15" customHeight="1" x14ac:dyDescent="0.35">
      <c r="A13" s="248" t="s">
        <v>7</v>
      </c>
      <c r="B13" s="189" t="str">
        <f t="shared" si="1"/>
        <v>MDG53</v>
      </c>
      <c r="C13" s="189" t="s">
        <v>8</v>
      </c>
      <c r="D13" s="189" t="str">
        <f t="shared" si="2"/>
        <v>MG53519</v>
      </c>
      <c r="E13" s="189" t="s">
        <v>25</v>
      </c>
      <c r="F13" s="1" t="str">
        <f t="shared" si="13"/>
        <v>ANOSYAmboasary-AtsimoMAHABO</v>
      </c>
      <c r="G13" s="45" t="str">
        <f t="shared" si="3"/>
        <v>MG53519090a</v>
      </c>
      <c r="H13" s="133">
        <f t="shared" si="4"/>
        <v>1</v>
      </c>
      <c r="I13" s="133"/>
      <c r="J13" s="134">
        <f t="shared" si="5"/>
        <v>4955</v>
      </c>
      <c r="K13" s="134">
        <f t="shared" si="6"/>
        <v>5025.1685997718305</v>
      </c>
      <c r="L13" s="134">
        <f t="shared" si="7"/>
        <v>4955</v>
      </c>
      <c r="M13" s="231">
        <f>SUMIF('Plans SAMS_A remplir'!$AE$3:$AE$875,(G13&amp;"PAM"&amp;"urgence"),'Plans SAMS_A remplir'!$AG$3:$AG$875)</f>
        <v>3540</v>
      </c>
      <c r="N13" s="222">
        <f>SUMIF('Plans SAMS_A remplir'!$AE$3:$AE$875,(G13&amp;"PAM"&amp;"urgence"),'Plans SAMS_A remplir'!$AH$3:$AH$875)</f>
        <v>3540</v>
      </c>
      <c r="O13" s="232">
        <f>SUMIF('Plans SAMS_A remplir'!$AE$3:$AE$875,(G13&amp;"PAM"&amp;"urgence"),'Plans SAMS_A remplir'!$AI$3:$AI$875)</f>
        <v>4200</v>
      </c>
      <c r="P13" s="224" t="str">
        <f t="shared" si="14"/>
        <v>0</v>
      </c>
      <c r="Q13" s="238">
        <f>SUMIF('Plans SAMS_A remplir'!$AE$3:$AE$875,(G13&amp;"FID"&amp;"urgence"),'Plans SAMS_A remplir'!$AG$3:$AG$875)</f>
        <v>0</v>
      </c>
      <c r="R13" s="135">
        <f>SUMIF('Plans SAMS_A remplir'!$AE$3:$AE$875,(G13&amp;"FID"&amp;"urgence"),'Plans SAMS_A remplir'!$AH$3:$AH$875)</f>
        <v>0</v>
      </c>
      <c r="S13" s="239">
        <f>SUMIF('Plans SAMS_A remplir'!$AE$3:$AE$875,(G13&amp;"FID"&amp;"urgence"),'Plans SAMS_A remplir'!$AI$3:$AI$875)</f>
        <v>0</v>
      </c>
      <c r="T13" s="224" t="str">
        <f t="shared" si="15"/>
        <v>0</v>
      </c>
      <c r="U13" s="238">
        <f>SUMIF('Plans SAMS_A remplir'!$AE$3:$AE$875,(G13&amp;"CRS"&amp;"urgence"),'Plans SAMS_A remplir'!$AG$3:$AG$875)</f>
        <v>0</v>
      </c>
      <c r="V13" s="135">
        <f>SUMIF('Plans SAMS_A remplir'!$AE$3:$AE$875,(G13&amp;"CRS"&amp;"urgence"),'Plans SAMS_A remplir'!$AH$3:$AH$875)</f>
        <v>0</v>
      </c>
      <c r="W13" s="239">
        <f>SUMIF('Plans SAMS_A remplir'!$AE$3:$AE$875,(G13&amp;"CRS"&amp;"urgence"),'Plans SAMS_A remplir'!$AI$3:$AI$875)</f>
        <v>0</v>
      </c>
      <c r="X13" s="224" t="str">
        <f t="shared" si="16"/>
        <v>0</v>
      </c>
      <c r="Y13" s="238">
        <f>SUMIF('Plans SAMS_A remplir'!$AE$3:$AE$875,(G13&amp;"autreong"&amp;"urgence"),'Plans SAMS_A remplir'!$AG$3:$AG$875)</f>
        <v>0</v>
      </c>
      <c r="Z13" s="135">
        <f>SUMIF('Plans SAMS_A remplir'!$AE$3:$AE$875,(G13&amp;"autreong"&amp;"urgence"),'Plans SAMS_A remplir'!$AH$3:$AH$875)</f>
        <v>0</v>
      </c>
      <c r="AA13" s="239">
        <f>SUMIF('Plans SAMS_A remplir'!$AE$3:$AE$875,(G13&amp;"autreong"&amp;"urgence"),'Plans SAMS_A remplir'!$AI$3:$AI$875)</f>
        <v>0</v>
      </c>
      <c r="AB13" s="280" t="str">
        <f t="shared" si="11"/>
        <v>0</v>
      </c>
      <c r="AC13" s="285" t="s">
        <v>879</v>
      </c>
      <c r="AD13" s="173">
        <f t="shared" si="17"/>
        <v>3540</v>
      </c>
      <c r="AE13" s="173">
        <f t="shared" si="18"/>
        <v>3540</v>
      </c>
      <c r="AF13" s="286">
        <f t="shared" si="19"/>
        <v>4200</v>
      </c>
      <c r="AG13" s="274">
        <f t="shared" si="20"/>
        <v>0.84762865792129161</v>
      </c>
      <c r="AH13" s="203"/>
      <c r="AI13" s="209">
        <f t="shared" si="12"/>
        <v>5025.1685997718305</v>
      </c>
      <c r="AJ13" s="197">
        <f t="shared" si="21"/>
        <v>1</v>
      </c>
      <c r="AK13" s="175" t="s">
        <v>442</v>
      </c>
      <c r="AL13" s="275" t="str">
        <f t="shared" si="22"/>
        <v>Non</v>
      </c>
      <c r="AM13" s="266"/>
      <c r="AN13" s="137"/>
      <c r="AO13" s="136"/>
      <c r="AP13" s="136"/>
      <c r="AQ13" s="136"/>
      <c r="AR13" s="138"/>
      <c r="AS13" s="139"/>
      <c r="AT13" s="140"/>
      <c r="AU13" s="140"/>
      <c r="AV13" s="140"/>
      <c r="AW13" s="141"/>
      <c r="AX13" s="140"/>
      <c r="AY13" s="249"/>
    </row>
    <row r="14" spans="1:56" ht="15" customHeight="1" x14ac:dyDescent="0.35">
      <c r="A14" s="248" t="s">
        <v>7</v>
      </c>
      <c r="B14" s="189" t="str">
        <f t="shared" si="1"/>
        <v>MDG53</v>
      </c>
      <c r="C14" s="189" t="s">
        <v>8</v>
      </c>
      <c r="D14" s="189" t="str">
        <f t="shared" si="2"/>
        <v>MG53519</v>
      </c>
      <c r="E14" s="189" t="s">
        <v>27</v>
      </c>
      <c r="F14" s="1" t="str">
        <f t="shared" si="13"/>
        <v>ANOSYAmboasary-AtsimoMAHALY</v>
      </c>
      <c r="G14" s="45" t="str">
        <f t="shared" si="3"/>
        <v>MG53519190</v>
      </c>
      <c r="H14" s="133">
        <f t="shared" si="4"/>
        <v>1</v>
      </c>
      <c r="I14" s="133"/>
      <c r="J14" s="134">
        <f t="shared" si="5"/>
        <v>17830</v>
      </c>
      <c r="K14" s="134">
        <f t="shared" si="6"/>
        <v>18103.118459826201</v>
      </c>
      <c r="L14" s="134">
        <f t="shared" si="7"/>
        <v>17830</v>
      </c>
      <c r="M14" s="231">
        <f>SUMIF('Plans SAMS_A remplir'!$AE$3:$AE$875,(G14&amp;"PAM"&amp;"urgence"),'Plans SAMS_A remplir'!$AG$3:$AG$875)</f>
        <v>18100</v>
      </c>
      <c r="N14" s="222">
        <f>SUMIF('Plans SAMS_A remplir'!$AE$3:$AE$875,(G14&amp;"PAM"&amp;"urgence"),'Plans SAMS_A remplir'!$AH$3:$AH$875)</f>
        <v>18100</v>
      </c>
      <c r="O14" s="232">
        <f>SUMIF('Plans SAMS_A remplir'!$AE$3:$AE$875,(G14&amp;"PAM"&amp;"urgence"),'Plans SAMS_A remplir'!$AI$3:$AI$875)</f>
        <v>4200</v>
      </c>
      <c r="P14" s="224" t="str">
        <f t="shared" si="14"/>
        <v>0</v>
      </c>
      <c r="Q14" s="238">
        <f>SUMIF('Plans SAMS_A remplir'!$AE$3:$AE$875,(G14&amp;"FID"&amp;"urgence"),'Plans SAMS_A remplir'!$AG$3:$AG$875)</f>
        <v>0</v>
      </c>
      <c r="R14" s="135">
        <f>SUMIF('Plans SAMS_A remplir'!$AE$3:$AE$875,(G14&amp;"FID"&amp;"urgence"),'Plans SAMS_A remplir'!$AH$3:$AH$875)</f>
        <v>0</v>
      </c>
      <c r="S14" s="239">
        <f>SUMIF('Plans SAMS_A remplir'!$AE$3:$AE$875,(G14&amp;"FID"&amp;"urgence"),'Plans SAMS_A remplir'!$AI$3:$AI$875)</f>
        <v>0</v>
      </c>
      <c r="T14" s="224" t="str">
        <f t="shared" si="15"/>
        <v>0</v>
      </c>
      <c r="U14" s="238">
        <f>SUMIF('Plans SAMS_A remplir'!$AE$3:$AE$875,(G14&amp;"CRS"&amp;"urgence"),'Plans SAMS_A remplir'!$AG$3:$AG$875)</f>
        <v>0</v>
      </c>
      <c r="V14" s="135">
        <f>SUMIF('Plans SAMS_A remplir'!$AE$3:$AE$875,(G14&amp;"CRS"&amp;"urgence"),'Plans SAMS_A remplir'!$AH$3:$AH$875)</f>
        <v>0</v>
      </c>
      <c r="W14" s="239">
        <f>SUMIF('Plans SAMS_A remplir'!$AE$3:$AE$875,(G14&amp;"CRS"&amp;"urgence"),'Plans SAMS_A remplir'!$AI$3:$AI$875)</f>
        <v>0</v>
      </c>
      <c r="X14" s="224" t="str">
        <f t="shared" si="16"/>
        <v>0</v>
      </c>
      <c r="Y14" s="238">
        <f>SUMIF('Plans SAMS_A remplir'!$AE$3:$AE$875,(G14&amp;"autreong"&amp;"urgence"),'Plans SAMS_A remplir'!$AG$3:$AG$875)</f>
        <v>0</v>
      </c>
      <c r="Z14" s="135">
        <f>SUMIF('Plans SAMS_A remplir'!$AE$3:$AE$875,(G14&amp;"autreong"&amp;"urgence"),'Plans SAMS_A remplir'!$AH$3:$AH$875)</f>
        <v>0</v>
      </c>
      <c r="AA14" s="239">
        <f>SUMIF('Plans SAMS_A remplir'!$AE$3:$AE$875,(G14&amp;"autreong"&amp;"urgence"),'Plans SAMS_A remplir'!$AI$3:$AI$875)</f>
        <v>0</v>
      </c>
      <c r="AB14" s="280" t="str">
        <f t="shared" si="11"/>
        <v>0</v>
      </c>
      <c r="AC14" s="285" t="s">
        <v>879</v>
      </c>
      <c r="AD14" s="173">
        <f t="shared" si="17"/>
        <v>18100</v>
      </c>
      <c r="AE14" s="173">
        <f t="shared" si="18"/>
        <v>18100</v>
      </c>
      <c r="AF14" s="286">
        <f t="shared" si="19"/>
        <v>4200</v>
      </c>
      <c r="AG14" s="274">
        <f t="shared" si="20"/>
        <v>1.0151430173864273</v>
      </c>
      <c r="AH14" s="202">
        <v>1</v>
      </c>
      <c r="AI14" s="209">
        <f t="shared" si="12"/>
        <v>3.1184598262007057</v>
      </c>
      <c r="AJ14" s="197">
        <f t="shared" si="21"/>
        <v>1</v>
      </c>
      <c r="AK14" s="175" t="s">
        <v>442</v>
      </c>
      <c r="AL14" s="275" t="str">
        <f t="shared" si="22"/>
        <v>Non</v>
      </c>
      <c r="AM14" s="266"/>
      <c r="AN14" s="137"/>
      <c r="AO14" s="136"/>
      <c r="AP14" s="136"/>
      <c r="AQ14" s="136"/>
      <c r="AR14" s="138"/>
      <c r="AS14" s="139"/>
      <c r="AT14" s="140"/>
      <c r="AU14" s="140"/>
      <c r="AV14" s="140"/>
      <c r="AW14" s="141"/>
      <c r="AX14" s="140"/>
      <c r="AY14" s="249"/>
    </row>
    <row r="15" spans="1:56" ht="15" customHeight="1" x14ac:dyDescent="0.35">
      <c r="A15" s="248" t="s">
        <v>7</v>
      </c>
      <c r="B15" s="189" t="str">
        <f t="shared" si="1"/>
        <v>MDG53</v>
      </c>
      <c r="C15" s="189" t="s">
        <v>8</v>
      </c>
      <c r="D15" s="189" t="str">
        <f t="shared" si="2"/>
        <v>MG53519</v>
      </c>
      <c r="E15" s="189" t="s">
        <v>29</v>
      </c>
      <c r="F15" s="1" t="str">
        <f t="shared" si="13"/>
        <v>ANOSYAmboasary-AtsimoMAROMBY</v>
      </c>
      <c r="G15" s="45" t="str">
        <f t="shared" si="3"/>
        <v>MG53519130</v>
      </c>
      <c r="H15" s="133">
        <f t="shared" si="4"/>
        <v>1</v>
      </c>
      <c r="I15" s="133"/>
      <c r="J15" s="134">
        <f t="shared" si="5"/>
        <v>14744</v>
      </c>
      <c r="K15" s="134">
        <f t="shared" si="6"/>
        <v>13300.668069730495</v>
      </c>
      <c r="L15" s="134">
        <f t="shared" si="7"/>
        <v>14744</v>
      </c>
      <c r="M15" s="231">
        <f>SUMIF('Plans SAMS_A remplir'!$AE$3:$AE$875,(G15&amp;"PAM"&amp;"urgence"),'Plans SAMS_A remplir'!$AG$3:$AG$875)</f>
        <v>13405</v>
      </c>
      <c r="N15" s="222">
        <f>SUMIF('Plans SAMS_A remplir'!$AE$3:$AE$875,(G15&amp;"PAM"&amp;"urgence"),'Plans SAMS_A remplir'!$AH$3:$AH$875)</f>
        <v>13405</v>
      </c>
      <c r="O15" s="232">
        <f>SUMIF('Plans SAMS_A remplir'!$AE$3:$AE$875,(G15&amp;"PAM"&amp;"urgence"),'Plans SAMS_A remplir'!$AI$3:$AI$875)</f>
        <v>4200</v>
      </c>
      <c r="P15" s="224" t="str">
        <f t="shared" si="14"/>
        <v>0</v>
      </c>
      <c r="Q15" s="238">
        <f>SUMIF('Plans SAMS_A remplir'!$AE$3:$AE$875,(G15&amp;"FID"&amp;"urgence"),'Plans SAMS_A remplir'!$AG$3:$AG$875)</f>
        <v>0</v>
      </c>
      <c r="R15" s="135">
        <f>SUMIF('Plans SAMS_A remplir'!$AE$3:$AE$875,(G15&amp;"FID"&amp;"urgence"),'Plans SAMS_A remplir'!$AH$3:$AH$875)</f>
        <v>0</v>
      </c>
      <c r="S15" s="239">
        <f>SUMIF('Plans SAMS_A remplir'!$AE$3:$AE$875,(G15&amp;"FID"&amp;"urgence"),'Plans SAMS_A remplir'!$AI$3:$AI$875)</f>
        <v>0</v>
      </c>
      <c r="T15" s="224" t="str">
        <f t="shared" si="15"/>
        <v>0</v>
      </c>
      <c r="U15" s="238">
        <f>SUMIF('Plans SAMS_A remplir'!$AE$3:$AE$875,(G15&amp;"CRS"&amp;"urgence"),'Plans SAMS_A remplir'!$AG$3:$AG$875)</f>
        <v>0</v>
      </c>
      <c r="V15" s="135">
        <f>SUMIF('Plans SAMS_A remplir'!$AE$3:$AE$875,(G15&amp;"CRS"&amp;"urgence"),'Plans SAMS_A remplir'!$AH$3:$AH$875)</f>
        <v>0</v>
      </c>
      <c r="W15" s="239">
        <f>SUMIF('Plans SAMS_A remplir'!$AE$3:$AE$875,(G15&amp;"CRS"&amp;"urgence"),'Plans SAMS_A remplir'!$AI$3:$AI$875)</f>
        <v>0</v>
      </c>
      <c r="X15" s="224" t="str">
        <f t="shared" si="16"/>
        <v>0</v>
      </c>
      <c r="Y15" s="238">
        <f>SUMIF('Plans SAMS_A remplir'!$AE$3:$AE$875,(G15&amp;"autreong"&amp;"urgence"),'Plans SAMS_A remplir'!$AG$3:$AG$875)</f>
        <v>0</v>
      </c>
      <c r="Z15" s="135">
        <f>SUMIF('Plans SAMS_A remplir'!$AE$3:$AE$875,(G15&amp;"autreong"&amp;"urgence"),'Plans SAMS_A remplir'!$AH$3:$AH$875)</f>
        <v>0</v>
      </c>
      <c r="AA15" s="239">
        <f>SUMIF('Plans SAMS_A remplir'!$AE$3:$AE$875,(G15&amp;"autreong"&amp;"urgence"),'Plans SAMS_A remplir'!$AI$3:$AI$875)</f>
        <v>0</v>
      </c>
      <c r="AB15" s="280" t="str">
        <f t="shared" si="11"/>
        <v>0</v>
      </c>
      <c r="AC15" s="285" t="s">
        <v>879</v>
      </c>
      <c r="AD15" s="173">
        <f t="shared" si="17"/>
        <v>13405</v>
      </c>
      <c r="AE15" s="173">
        <f t="shared" si="18"/>
        <v>13405</v>
      </c>
      <c r="AF15" s="286">
        <f t="shared" si="19"/>
        <v>4200</v>
      </c>
      <c r="AG15" s="274">
        <f t="shared" si="20"/>
        <v>0.90918339663591974</v>
      </c>
      <c r="AH15" s="202">
        <v>1</v>
      </c>
      <c r="AI15" s="209" t="str">
        <f t="shared" si="12"/>
        <v>0</v>
      </c>
      <c r="AJ15" s="197">
        <f t="shared" si="21"/>
        <v>1</v>
      </c>
      <c r="AK15" s="175" t="s">
        <v>442</v>
      </c>
      <c r="AL15" s="275" t="str">
        <f t="shared" si="22"/>
        <v>Non</v>
      </c>
      <c r="AM15" s="266"/>
      <c r="AN15" s="137"/>
      <c r="AO15" s="136"/>
      <c r="AP15" s="136"/>
      <c r="AQ15" s="136"/>
      <c r="AR15" s="138"/>
      <c r="AS15" s="139"/>
      <c r="AT15" s="140"/>
      <c r="AU15" s="140"/>
      <c r="AV15" s="140"/>
      <c r="AW15" s="141"/>
      <c r="AX15" s="140"/>
      <c r="AY15" s="249"/>
    </row>
    <row r="16" spans="1:56" ht="15" customHeight="1" x14ac:dyDescent="0.35">
      <c r="A16" s="248" t="s">
        <v>7</v>
      </c>
      <c r="B16" s="189" t="str">
        <f t="shared" si="1"/>
        <v>MDG53</v>
      </c>
      <c r="C16" s="189" t="s">
        <v>8</v>
      </c>
      <c r="D16" s="189" t="str">
        <f t="shared" si="2"/>
        <v>MG53519</v>
      </c>
      <c r="E16" s="189" t="s">
        <v>31</v>
      </c>
      <c r="F16" s="1" t="str">
        <f t="shared" si="13"/>
        <v>ANOSYAmboasary-AtsimoMAROTSIRAKA</v>
      </c>
      <c r="G16" s="45" t="str">
        <f t="shared" si="3"/>
        <v>MG53519250</v>
      </c>
      <c r="H16" s="133">
        <f t="shared" si="4"/>
        <v>1</v>
      </c>
      <c r="I16" s="133"/>
      <c r="J16" s="134">
        <f t="shared" si="5"/>
        <v>12949</v>
      </c>
      <c r="K16" s="134">
        <f t="shared" si="6"/>
        <v>10885.187521295558</v>
      </c>
      <c r="L16" s="134">
        <f t="shared" si="7"/>
        <v>12949</v>
      </c>
      <c r="M16" s="231">
        <f>SUMIF('Plans SAMS_A remplir'!$AE$3:$AE$875,(G16&amp;"PAM"&amp;"urgence"),'Plans SAMS_A remplir'!$AG$3:$AG$875)</f>
        <v>12050</v>
      </c>
      <c r="N16" s="222">
        <f>SUMIF('Plans SAMS_A remplir'!$AE$3:$AE$875,(G16&amp;"PAM"&amp;"urgence"),'Plans SAMS_A remplir'!$AH$3:$AH$875)</f>
        <v>12050</v>
      </c>
      <c r="O16" s="232">
        <f>SUMIF('Plans SAMS_A remplir'!$AE$3:$AE$875,(G16&amp;"PAM"&amp;"urgence"),'Plans SAMS_A remplir'!$AI$3:$AI$875)</f>
        <v>4200</v>
      </c>
      <c r="P16" s="224" t="str">
        <f t="shared" si="14"/>
        <v>0</v>
      </c>
      <c r="Q16" s="238">
        <f>SUMIF('Plans SAMS_A remplir'!$AE$3:$AE$875,(G16&amp;"FID"&amp;"urgence"),'Plans SAMS_A remplir'!$AG$3:$AG$875)</f>
        <v>0</v>
      </c>
      <c r="R16" s="135">
        <f>SUMIF('Plans SAMS_A remplir'!$AE$3:$AE$875,(G16&amp;"FID"&amp;"urgence"),'Plans SAMS_A remplir'!$AH$3:$AH$875)</f>
        <v>0</v>
      </c>
      <c r="S16" s="239">
        <f>SUMIF('Plans SAMS_A remplir'!$AE$3:$AE$875,(G16&amp;"FID"&amp;"urgence"),'Plans SAMS_A remplir'!$AI$3:$AI$875)</f>
        <v>0</v>
      </c>
      <c r="T16" s="224" t="str">
        <f t="shared" si="15"/>
        <v>0</v>
      </c>
      <c r="U16" s="238">
        <f>SUMIF('Plans SAMS_A remplir'!$AE$3:$AE$875,(G16&amp;"CRS"&amp;"urgence"),'Plans SAMS_A remplir'!$AG$3:$AG$875)</f>
        <v>0</v>
      </c>
      <c r="V16" s="135">
        <f>SUMIF('Plans SAMS_A remplir'!$AE$3:$AE$875,(G16&amp;"CRS"&amp;"urgence"),'Plans SAMS_A remplir'!$AH$3:$AH$875)</f>
        <v>0</v>
      </c>
      <c r="W16" s="239">
        <f>SUMIF('Plans SAMS_A remplir'!$AE$3:$AE$875,(G16&amp;"CRS"&amp;"urgence"),'Plans SAMS_A remplir'!$AI$3:$AI$875)</f>
        <v>0</v>
      </c>
      <c r="X16" s="224" t="str">
        <f t="shared" si="16"/>
        <v>0</v>
      </c>
      <c r="Y16" s="238">
        <f>SUMIF('Plans SAMS_A remplir'!$AE$3:$AE$875,(G16&amp;"autreong"&amp;"urgence"),'Plans SAMS_A remplir'!$AG$3:$AG$875)</f>
        <v>0</v>
      </c>
      <c r="Z16" s="135">
        <f>SUMIF('Plans SAMS_A remplir'!$AE$3:$AE$875,(G16&amp;"autreong"&amp;"urgence"),'Plans SAMS_A remplir'!$AH$3:$AH$875)</f>
        <v>0</v>
      </c>
      <c r="AA16" s="239">
        <f>SUMIF('Plans SAMS_A remplir'!$AE$3:$AE$875,(G16&amp;"autreong"&amp;"urgence"),'Plans SAMS_A remplir'!$AI$3:$AI$875)</f>
        <v>0</v>
      </c>
      <c r="AB16" s="280" t="str">
        <f t="shared" si="11"/>
        <v>0</v>
      </c>
      <c r="AC16" s="285" t="s">
        <v>879</v>
      </c>
      <c r="AD16" s="173">
        <f t="shared" si="17"/>
        <v>12050</v>
      </c>
      <c r="AE16" s="173">
        <f t="shared" si="18"/>
        <v>12050</v>
      </c>
      <c r="AF16" s="286">
        <f t="shared" si="19"/>
        <v>4200</v>
      </c>
      <c r="AG16" s="274">
        <f t="shared" si="20"/>
        <v>0.93057378948181324</v>
      </c>
      <c r="AH16" s="202">
        <v>1</v>
      </c>
      <c r="AI16" s="209" t="str">
        <f t="shared" si="12"/>
        <v>0</v>
      </c>
      <c r="AJ16" s="197">
        <f t="shared" si="21"/>
        <v>1</v>
      </c>
      <c r="AK16" s="175" t="s">
        <v>442</v>
      </c>
      <c r="AL16" s="275" t="str">
        <f t="shared" si="22"/>
        <v>Non</v>
      </c>
      <c r="AM16" s="266"/>
      <c r="AN16" s="137"/>
      <c r="AO16" s="136"/>
      <c r="AP16" s="136"/>
      <c r="AQ16" s="136"/>
      <c r="AR16" s="138"/>
      <c r="AS16" s="139"/>
      <c r="AT16" s="140"/>
      <c r="AU16" s="140"/>
      <c r="AV16" s="140"/>
      <c r="AW16" s="141"/>
      <c r="AX16" s="140"/>
      <c r="AY16" s="249"/>
    </row>
    <row r="17" spans="1:51" ht="15" customHeight="1" x14ac:dyDescent="0.35">
      <c r="A17" s="248" t="s">
        <v>7</v>
      </c>
      <c r="B17" s="189" t="str">
        <f t="shared" si="1"/>
        <v>MDG53</v>
      </c>
      <c r="C17" s="189" t="s">
        <v>8</v>
      </c>
      <c r="D17" s="189" t="str">
        <f t="shared" si="2"/>
        <v>MG53519</v>
      </c>
      <c r="E17" s="189" t="s">
        <v>33</v>
      </c>
      <c r="F17" s="1" t="str">
        <f t="shared" si="13"/>
        <v>ANOSYAmboasary-AtsimoRANOBE</v>
      </c>
      <c r="G17" s="45" t="str">
        <f t="shared" si="3"/>
        <v>MG53519292</v>
      </c>
      <c r="H17" s="133">
        <f t="shared" si="4"/>
        <v>1</v>
      </c>
      <c r="I17" s="133"/>
      <c r="J17" s="134">
        <f t="shared" si="5"/>
        <v>8148</v>
      </c>
      <c r="K17" s="134">
        <f t="shared" si="6"/>
        <v>7384.0850214054681</v>
      </c>
      <c r="L17" s="134">
        <f t="shared" si="7"/>
        <v>8148</v>
      </c>
      <c r="M17" s="231">
        <f>SUMIF('Plans SAMS_A remplir'!$AE$3:$AE$875,(G17&amp;"PAM"&amp;"urgence"),'Plans SAMS_A remplir'!$AG$3:$AG$875)</f>
        <v>9180</v>
      </c>
      <c r="N17" s="222">
        <f>SUMIF('Plans SAMS_A remplir'!$AE$3:$AE$875,(G17&amp;"PAM"&amp;"urgence"),'Plans SAMS_A remplir'!$AH$3:$AH$875)</f>
        <v>9180</v>
      </c>
      <c r="O17" s="232">
        <f>SUMIF('Plans SAMS_A remplir'!$AE$3:$AE$875,(G17&amp;"PAM"&amp;"urgence"),'Plans SAMS_A remplir'!$AI$3:$AI$875)</f>
        <v>4200</v>
      </c>
      <c r="P17" s="224" t="str">
        <f t="shared" si="14"/>
        <v>0</v>
      </c>
      <c r="Q17" s="238">
        <f>SUMIF('Plans SAMS_A remplir'!$AE$3:$AE$875,(G17&amp;"FID"&amp;"urgence"),'Plans SAMS_A remplir'!$AG$3:$AG$875)</f>
        <v>0</v>
      </c>
      <c r="R17" s="135">
        <f>SUMIF('Plans SAMS_A remplir'!$AE$3:$AE$875,(G17&amp;"FID"&amp;"urgence"),'Plans SAMS_A remplir'!$AH$3:$AH$875)</f>
        <v>0</v>
      </c>
      <c r="S17" s="239">
        <f>SUMIF('Plans SAMS_A remplir'!$AE$3:$AE$875,(G17&amp;"FID"&amp;"urgence"),'Plans SAMS_A remplir'!$AI$3:$AI$875)</f>
        <v>0</v>
      </c>
      <c r="T17" s="224" t="str">
        <f t="shared" si="15"/>
        <v>0</v>
      </c>
      <c r="U17" s="238">
        <f>SUMIF('Plans SAMS_A remplir'!$AE$3:$AE$875,(G17&amp;"CRS"&amp;"urgence"),'Plans SAMS_A remplir'!$AG$3:$AG$875)</f>
        <v>0</v>
      </c>
      <c r="V17" s="135">
        <f>SUMIF('Plans SAMS_A remplir'!$AE$3:$AE$875,(G17&amp;"CRS"&amp;"urgence"),'Plans SAMS_A remplir'!$AH$3:$AH$875)</f>
        <v>0</v>
      </c>
      <c r="W17" s="239">
        <f>SUMIF('Plans SAMS_A remplir'!$AE$3:$AE$875,(G17&amp;"CRS"&amp;"urgence"),'Plans SAMS_A remplir'!$AI$3:$AI$875)</f>
        <v>0</v>
      </c>
      <c r="X17" s="224" t="str">
        <f t="shared" si="16"/>
        <v>0</v>
      </c>
      <c r="Y17" s="238">
        <f>SUMIF('Plans SAMS_A remplir'!$AE$3:$AE$875,(G17&amp;"autreong"&amp;"urgence"),'Plans SAMS_A remplir'!$AG$3:$AG$875)</f>
        <v>0</v>
      </c>
      <c r="Z17" s="135">
        <f>SUMIF('Plans SAMS_A remplir'!$AE$3:$AE$875,(G17&amp;"autreong"&amp;"urgence"),'Plans SAMS_A remplir'!$AH$3:$AH$875)</f>
        <v>0</v>
      </c>
      <c r="AA17" s="239">
        <f>SUMIF('Plans SAMS_A remplir'!$AE$3:$AE$875,(G17&amp;"autreong"&amp;"urgence"),'Plans SAMS_A remplir'!$AI$3:$AI$875)</f>
        <v>0</v>
      </c>
      <c r="AB17" s="280" t="str">
        <f t="shared" si="11"/>
        <v>0</v>
      </c>
      <c r="AC17" s="285" t="s">
        <v>879</v>
      </c>
      <c r="AD17" s="173">
        <f t="shared" si="17"/>
        <v>9180</v>
      </c>
      <c r="AE17" s="173">
        <f t="shared" si="18"/>
        <v>9180</v>
      </c>
      <c r="AF17" s="286">
        <f t="shared" si="19"/>
        <v>4200</v>
      </c>
      <c r="AG17" s="274">
        <f t="shared" si="20"/>
        <v>1.1266568483063328</v>
      </c>
      <c r="AH17" s="202">
        <v>1</v>
      </c>
      <c r="AI17" s="209" t="str">
        <f t="shared" si="12"/>
        <v>0</v>
      </c>
      <c r="AJ17" s="197">
        <f t="shared" si="21"/>
        <v>1</v>
      </c>
      <c r="AK17" s="175" t="s">
        <v>442</v>
      </c>
      <c r="AL17" s="275" t="str">
        <f t="shared" si="22"/>
        <v>Non</v>
      </c>
      <c r="AM17" s="266"/>
      <c r="AN17" s="137"/>
      <c r="AO17" s="136"/>
      <c r="AP17" s="136"/>
      <c r="AQ17" s="136"/>
      <c r="AR17" s="138"/>
      <c r="AS17" s="139"/>
      <c r="AT17" s="140"/>
      <c r="AU17" s="140"/>
      <c r="AV17" s="140"/>
      <c r="AW17" s="141"/>
      <c r="AX17" s="140"/>
      <c r="AY17" s="249"/>
    </row>
    <row r="18" spans="1:51" ht="15" customHeight="1" x14ac:dyDescent="0.35">
      <c r="A18" s="248" t="s">
        <v>7</v>
      </c>
      <c r="B18" s="189" t="str">
        <f t="shared" si="1"/>
        <v>MDG53</v>
      </c>
      <c r="C18" s="189" t="s">
        <v>8</v>
      </c>
      <c r="D18" s="189" t="str">
        <f t="shared" si="2"/>
        <v>MG53519</v>
      </c>
      <c r="E18" s="189" t="s">
        <v>35</v>
      </c>
      <c r="F18" s="1" t="str">
        <f t="shared" si="13"/>
        <v>ANOSYAmboasary-AtsimoSAMPONA</v>
      </c>
      <c r="G18" s="45" t="str">
        <f t="shared" si="3"/>
        <v>MG53519070</v>
      </c>
      <c r="H18" s="133">
        <f t="shared" si="4"/>
        <v>3</v>
      </c>
      <c r="I18" s="133"/>
      <c r="J18" s="134" t="str">
        <f t="shared" si="5"/>
        <v/>
      </c>
      <c r="K18" s="134">
        <f t="shared" si="6"/>
        <v>15237.664295539202</v>
      </c>
      <c r="L18" s="134">
        <f t="shared" si="7"/>
        <v>15237.664295539202</v>
      </c>
      <c r="M18" s="231">
        <f>SUMIF('Plans SAMS_A remplir'!$AE$3:$AE$875,(G18&amp;"PAM"&amp;"urgence"),'Plans SAMS_A remplir'!$AG$3:$AG$875)</f>
        <v>0</v>
      </c>
      <c r="N18" s="222">
        <f>SUMIF('Plans SAMS_A remplir'!$AE$3:$AE$875,(G18&amp;"PAM"&amp;"urgence"),'Plans SAMS_A remplir'!$AH$3:$AH$875)</f>
        <v>0</v>
      </c>
      <c r="O18" s="232">
        <f>SUMIF('Plans SAMS_A remplir'!$AE$3:$AE$875,(G18&amp;"PAM"&amp;"urgence"),'Plans SAMS_A remplir'!$AI$3:$AI$875)</f>
        <v>0</v>
      </c>
      <c r="P18" s="224" t="str">
        <f t="shared" si="14"/>
        <v>0</v>
      </c>
      <c r="Q18" s="238">
        <f>SUMIF('Plans SAMS_A remplir'!$AE$3:$AE$875,(G18&amp;"FID"&amp;"urgence"),'Plans SAMS_A remplir'!$AG$3:$AG$875)</f>
        <v>0</v>
      </c>
      <c r="R18" s="135">
        <f>SUMIF('Plans SAMS_A remplir'!$AE$3:$AE$875,(G18&amp;"FID"&amp;"urgence"),'Plans SAMS_A remplir'!$AH$3:$AH$875)</f>
        <v>0</v>
      </c>
      <c r="S18" s="239">
        <f>SUMIF('Plans SAMS_A remplir'!$AE$3:$AE$875,(G18&amp;"FID"&amp;"urgence"),'Plans SAMS_A remplir'!$AI$3:$AI$875)</f>
        <v>0</v>
      </c>
      <c r="T18" s="224" t="str">
        <f t="shared" si="15"/>
        <v>0</v>
      </c>
      <c r="U18" s="238">
        <f>SUMIF('Plans SAMS_A remplir'!$AE$3:$AE$875,(G18&amp;"CRS"&amp;"urgence"),'Plans SAMS_A remplir'!$AG$3:$AG$875)</f>
        <v>0</v>
      </c>
      <c r="V18" s="135">
        <f>SUMIF('Plans SAMS_A remplir'!$AE$3:$AE$875,(G18&amp;"CRS"&amp;"urgence"),'Plans SAMS_A remplir'!$AH$3:$AH$875)</f>
        <v>0</v>
      </c>
      <c r="W18" s="239">
        <f>SUMIF('Plans SAMS_A remplir'!$AE$3:$AE$875,(G18&amp;"CRS"&amp;"urgence"),'Plans SAMS_A remplir'!$AI$3:$AI$875)</f>
        <v>0</v>
      </c>
      <c r="X18" s="224" t="str">
        <f t="shared" si="16"/>
        <v>0</v>
      </c>
      <c r="Y18" s="238">
        <f>SUMIF('Plans SAMS_A remplir'!$AE$3:$AE$875,(G18&amp;"autreong"&amp;"urgence"),'Plans SAMS_A remplir'!$AG$3:$AG$875)</f>
        <v>0</v>
      </c>
      <c r="Z18" s="135">
        <f>SUMIF('Plans SAMS_A remplir'!$AE$3:$AE$875,(G18&amp;"autreong"&amp;"urgence"),'Plans SAMS_A remplir'!$AH$3:$AH$875)</f>
        <v>0</v>
      </c>
      <c r="AA18" s="239">
        <f>SUMIF('Plans SAMS_A remplir'!$AE$3:$AE$875,(G18&amp;"autreong"&amp;"urgence"),'Plans SAMS_A remplir'!$AI$3:$AI$875)</f>
        <v>0</v>
      </c>
      <c r="AB18" s="280" t="str">
        <f t="shared" si="11"/>
        <v>0</v>
      </c>
      <c r="AC18" s="285" t="s">
        <v>879</v>
      </c>
      <c r="AD18" s="173">
        <f t="shared" si="17"/>
        <v>0</v>
      </c>
      <c r="AE18" s="173">
        <f t="shared" si="18"/>
        <v>0</v>
      </c>
      <c r="AF18" s="286">
        <f t="shared" si="19"/>
        <v>0</v>
      </c>
      <c r="AG18" s="274">
        <f t="shared" si="20"/>
        <v>0</v>
      </c>
      <c r="AH18" s="202">
        <v>0.5</v>
      </c>
      <c r="AI18" s="209">
        <f t="shared" si="12"/>
        <v>15237.664295539202</v>
      </c>
      <c r="AJ18" s="197">
        <f t="shared" si="21"/>
        <v>0</v>
      </c>
      <c r="AK18" s="175"/>
      <c r="AL18" s="275" t="str">
        <f t="shared" si="22"/>
        <v>Non</v>
      </c>
      <c r="AM18" s="266"/>
      <c r="AN18" s="137"/>
      <c r="AO18" s="136"/>
      <c r="AP18" s="136"/>
      <c r="AQ18" s="136"/>
      <c r="AR18" s="138"/>
      <c r="AS18" s="139"/>
      <c r="AT18" s="140"/>
      <c r="AU18" s="140"/>
      <c r="AV18" s="140"/>
      <c r="AW18" s="140"/>
      <c r="AX18" s="142"/>
      <c r="AY18" s="249"/>
    </row>
    <row r="19" spans="1:51" ht="15" customHeight="1" x14ac:dyDescent="0.35">
      <c r="A19" s="248" t="s">
        <v>7</v>
      </c>
      <c r="B19" s="189" t="str">
        <f t="shared" si="1"/>
        <v>MDG53</v>
      </c>
      <c r="C19" s="189" t="s">
        <v>8</v>
      </c>
      <c r="D19" s="189" t="str">
        <f t="shared" si="2"/>
        <v>MG53519</v>
      </c>
      <c r="E19" s="189" t="s">
        <v>37</v>
      </c>
      <c r="F19" s="1" t="str">
        <f t="shared" si="13"/>
        <v>ANOSYAmboasary-AtsimoTANANDAVA SUD</v>
      </c>
      <c r="G19" s="45" t="str">
        <f t="shared" si="3"/>
        <v>MG53519050</v>
      </c>
      <c r="H19" s="133">
        <f t="shared" si="4"/>
        <v>1</v>
      </c>
      <c r="I19" s="133"/>
      <c r="J19" s="134" t="str">
        <f t="shared" si="5"/>
        <v/>
      </c>
      <c r="K19" s="134">
        <f t="shared" si="6"/>
        <v>9628.4170140323222</v>
      </c>
      <c r="L19" s="134">
        <f t="shared" si="7"/>
        <v>9628.4170140323222</v>
      </c>
      <c r="M19" s="231">
        <f>SUMIF('Plans SAMS_A remplir'!$AE$3:$AE$875,(G19&amp;"PAM"&amp;"urgence"),'Plans SAMS_A remplir'!$AG$3:$AG$875)</f>
        <v>0</v>
      </c>
      <c r="N19" s="222">
        <f>SUMIF('Plans SAMS_A remplir'!$AE$3:$AE$875,(G19&amp;"PAM"&amp;"urgence"),'Plans SAMS_A remplir'!$AH$3:$AH$875)</f>
        <v>0</v>
      </c>
      <c r="O19" s="232">
        <f>SUMIF('Plans SAMS_A remplir'!$AE$3:$AE$875,(G19&amp;"PAM"&amp;"urgence"),'Plans SAMS_A remplir'!$AI$3:$AI$875)</f>
        <v>0</v>
      </c>
      <c r="P19" s="224" t="str">
        <f t="shared" si="14"/>
        <v>0</v>
      </c>
      <c r="Q19" s="238">
        <f>SUMIF('Plans SAMS_A remplir'!$AE$3:$AE$875,(G19&amp;"FID"&amp;"urgence"),'Plans SAMS_A remplir'!$AG$3:$AG$875)</f>
        <v>0</v>
      </c>
      <c r="R19" s="135">
        <f>SUMIF('Plans SAMS_A remplir'!$AE$3:$AE$875,(G19&amp;"FID"&amp;"urgence"),'Plans SAMS_A remplir'!$AH$3:$AH$875)</f>
        <v>0</v>
      </c>
      <c r="S19" s="239">
        <f>SUMIF('Plans SAMS_A remplir'!$AE$3:$AE$875,(G19&amp;"FID"&amp;"urgence"),'Plans SAMS_A remplir'!$AI$3:$AI$875)</f>
        <v>0</v>
      </c>
      <c r="T19" s="224" t="str">
        <f t="shared" si="15"/>
        <v>0</v>
      </c>
      <c r="U19" s="238">
        <f>SUMIF('Plans SAMS_A remplir'!$AE$3:$AE$875,(G19&amp;"CRS"&amp;"urgence"),'Plans SAMS_A remplir'!$AG$3:$AG$875)</f>
        <v>0</v>
      </c>
      <c r="V19" s="135">
        <f>SUMIF('Plans SAMS_A remplir'!$AE$3:$AE$875,(G19&amp;"CRS"&amp;"urgence"),'Plans SAMS_A remplir'!$AH$3:$AH$875)</f>
        <v>0</v>
      </c>
      <c r="W19" s="239">
        <f>SUMIF('Plans SAMS_A remplir'!$AE$3:$AE$875,(G19&amp;"CRS"&amp;"urgence"),'Plans SAMS_A remplir'!$AI$3:$AI$875)</f>
        <v>0</v>
      </c>
      <c r="X19" s="224" t="str">
        <f t="shared" si="16"/>
        <v>0</v>
      </c>
      <c r="Y19" s="238">
        <f>SUMIF('Plans SAMS_A remplir'!$AE$3:$AE$875,(G19&amp;"autreong"&amp;"urgence"),'Plans SAMS_A remplir'!$AG$3:$AG$875)</f>
        <v>9750</v>
      </c>
      <c r="Z19" s="135">
        <f>SUMIF('Plans SAMS_A remplir'!$AE$3:$AE$875,(G19&amp;"autreong"&amp;"urgence"),'Plans SAMS_A remplir'!$AH$3:$AH$875)</f>
        <v>9750</v>
      </c>
      <c r="AA19" s="239">
        <f>SUMIF('Plans SAMS_A remplir'!$AE$3:$AE$875,(G19&amp;"autreong"&amp;"urgence"),'Plans SAMS_A remplir'!$AI$3:$AI$875)</f>
        <v>4200</v>
      </c>
      <c r="AB19" s="280" t="str">
        <f t="shared" si="11"/>
        <v>0</v>
      </c>
      <c r="AC19" s="285"/>
      <c r="AD19" s="173">
        <f t="shared" si="17"/>
        <v>9750</v>
      </c>
      <c r="AE19" s="173">
        <f t="shared" si="18"/>
        <v>9750</v>
      </c>
      <c r="AF19" s="286">
        <f t="shared" si="19"/>
        <v>4200</v>
      </c>
      <c r="AG19" s="274">
        <f t="shared" si="20"/>
        <v>1.012627515591658</v>
      </c>
      <c r="AH19" s="202">
        <v>0.5</v>
      </c>
      <c r="AI19" s="209">
        <f t="shared" si="12"/>
        <v>4753.4170140323222</v>
      </c>
      <c r="AJ19" s="197">
        <f t="shared" si="21"/>
        <v>1</v>
      </c>
      <c r="AK19" s="175" t="s">
        <v>461</v>
      </c>
      <c r="AL19" s="275" t="str">
        <f t="shared" si="22"/>
        <v>A verifier</v>
      </c>
      <c r="AM19" s="266"/>
      <c r="AN19" s="137"/>
      <c r="AO19" s="143"/>
      <c r="AP19" s="136"/>
      <c r="AQ19" s="136"/>
      <c r="AR19" s="138"/>
      <c r="AS19" s="139"/>
      <c r="AT19" s="140"/>
      <c r="AU19" s="140"/>
      <c r="AV19" s="135"/>
      <c r="AW19" s="140"/>
      <c r="AX19" s="140"/>
      <c r="AY19" s="249"/>
    </row>
    <row r="20" spans="1:51" ht="15" customHeight="1" x14ac:dyDescent="0.35">
      <c r="A20" s="248" t="s">
        <v>7</v>
      </c>
      <c r="B20" s="189" t="str">
        <f t="shared" si="1"/>
        <v>MDG53</v>
      </c>
      <c r="C20" s="189" t="s">
        <v>8</v>
      </c>
      <c r="D20" s="189" t="str">
        <f t="shared" si="2"/>
        <v>MG53519</v>
      </c>
      <c r="E20" s="189" t="s">
        <v>39</v>
      </c>
      <c r="F20" s="1" t="str">
        <f t="shared" si="13"/>
        <v>ANOSYAmboasary-AtsimoTOMBOARIVO</v>
      </c>
      <c r="G20" s="45" t="str">
        <f t="shared" si="3"/>
        <v>MG53519270</v>
      </c>
      <c r="H20" s="133">
        <f t="shared" si="4"/>
        <v>1</v>
      </c>
      <c r="I20" s="133"/>
      <c r="J20" s="134">
        <f t="shared" si="5"/>
        <v>3990</v>
      </c>
      <c r="K20" s="134">
        <f t="shared" si="6"/>
        <v>3342.9395894681434</v>
      </c>
      <c r="L20" s="134">
        <f t="shared" si="7"/>
        <v>3990</v>
      </c>
      <c r="M20" s="231">
        <f>SUMIF('Plans SAMS_A remplir'!$AE$3:$AE$875,(G20&amp;"PAM"&amp;"urgence"),'Plans SAMS_A remplir'!$AG$3:$AG$875)</f>
        <v>4295</v>
      </c>
      <c r="N20" s="222">
        <f>SUMIF('Plans SAMS_A remplir'!$AE$3:$AE$875,(G20&amp;"PAM"&amp;"urgence"),'Plans SAMS_A remplir'!$AH$3:$AH$875)</f>
        <v>4295</v>
      </c>
      <c r="O20" s="232">
        <f>SUMIF('Plans SAMS_A remplir'!$AE$3:$AE$875,(G20&amp;"PAM"&amp;"urgence"),'Plans SAMS_A remplir'!$AI$3:$AI$875)</f>
        <v>4200</v>
      </c>
      <c r="P20" s="224" t="str">
        <f t="shared" si="14"/>
        <v>0</v>
      </c>
      <c r="Q20" s="238">
        <f>SUMIF('Plans SAMS_A remplir'!$AE$3:$AE$875,(G20&amp;"FID"&amp;"urgence"),'Plans SAMS_A remplir'!$AG$3:$AG$875)</f>
        <v>0</v>
      </c>
      <c r="R20" s="135">
        <f>SUMIF('Plans SAMS_A remplir'!$AE$3:$AE$875,(G20&amp;"FID"&amp;"urgence"),'Plans SAMS_A remplir'!$AH$3:$AH$875)</f>
        <v>0</v>
      </c>
      <c r="S20" s="239">
        <f>SUMIF('Plans SAMS_A remplir'!$AE$3:$AE$875,(G20&amp;"FID"&amp;"urgence"),'Plans SAMS_A remplir'!$AI$3:$AI$875)</f>
        <v>0</v>
      </c>
      <c r="T20" s="224" t="str">
        <f t="shared" si="15"/>
        <v>0</v>
      </c>
      <c r="U20" s="238">
        <f>SUMIF('Plans SAMS_A remplir'!$AE$3:$AE$875,(G20&amp;"CRS"&amp;"urgence"),'Plans SAMS_A remplir'!$AG$3:$AG$875)</f>
        <v>0</v>
      </c>
      <c r="V20" s="135">
        <f>SUMIF('Plans SAMS_A remplir'!$AE$3:$AE$875,(G20&amp;"CRS"&amp;"urgence"),'Plans SAMS_A remplir'!$AH$3:$AH$875)</f>
        <v>0</v>
      </c>
      <c r="W20" s="239">
        <f>SUMIF('Plans SAMS_A remplir'!$AE$3:$AE$875,(G20&amp;"CRS"&amp;"urgence"),'Plans SAMS_A remplir'!$AI$3:$AI$875)</f>
        <v>0</v>
      </c>
      <c r="X20" s="224" t="str">
        <f t="shared" si="16"/>
        <v>0</v>
      </c>
      <c r="Y20" s="238">
        <f>SUMIF('Plans SAMS_A remplir'!$AE$3:$AE$875,(G20&amp;"autreong"&amp;"urgence"),'Plans SAMS_A remplir'!$AG$3:$AG$875)</f>
        <v>0</v>
      </c>
      <c r="Z20" s="135">
        <f>SUMIF('Plans SAMS_A remplir'!$AE$3:$AE$875,(G20&amp;"autreong"&amp;"urgence"),'Plans SAMS_A remplir'!$AH$3:$AH$875)</f>
        <v>0</v>
      </c>
      <c r="AA20" s="239">
        <f>SUMIF('Plans SAMS_A remplir'!$AE$3:$AE$875,(G20&amp;"autreong"&amp;"urgence"),'Plans SAMS_A remplir'!$AI$3:$AI$875)</f>
        <v>0</v>
      </c>
      <c r="AB20" s="280" t="str">
        <f t="shared" si="11"/>
        <v>0</v>
      </c>
      <c r="AC20" s="285" t="s">
        <v>879</v>
      </c>
      <c r="AD20" s="173">
        <f t="shared" si="17"/>
        <v>4295</v>
      </c>
      <c r="AE20" s="173">
        <f t="shared" si="18"/>
        <v>4295</v>
      </c>
      <c r="AF20" s="286">
        <f t="shared" si="19"/>
        <v>4200</v>
      </c>
      <c r="AG20" s="274">
        <f t="shared" si="20"/>
        <v>1.0764411027568923</v>
      </c>
      <c r="AH20" s="202">
        <v>1</v>
      </c>
      <c r="AI20" s="209" t="str">
        <f t="shared" si="12"/>
        <v>0</v>
      </c>
      <c r="AJ20" s="197">
        <f t="shared" si="21"/>
        <v>1</v>
      </c>
      <c r="AK20" s="175" t="s">
        <v>442</v>
      </c>
      <c r="AL20" s="275" t="str">
        <f t="shared" si="22"/>
        <v>Non</v>
      </c>
      <c r="AM20" s="266"/>
      <c r="AN20" s="137"/>
      <c r="AO20" s="136"/>
      <c r="AP20" s="136"/>
      <c r="AQ20" s="136"/>
      <c r="AR20" s="138"/>
      <c r="AS20" s="139"/>
      <c r="AT20" s="140"/>
      <c r="AU20" s="140"/>
      <c r="AV20" s="140"/>
      <c r="AW20" s="140"/>
      <c r="AX20" s="140"/>
      <c r="AY20" s="249"/>
    </row>
    <row r="21" spans="1:51" ht="15" customHeight="1" x14ac:dyDescent="0.35">
      <c r="A21" s="248" t="s">
        <v>7</v>
      </c>
      <c r="B21" s="189" t="str">
        <f t="shared" si="1"/>
        <v>MDG53</v>
      </c>
      <c r="C21" s="189" t="s">
        <v>8</v>
      </c>
      <c r="D21" s="189" t="str">
        <f t="shared" si="2"/>
        <v>MG53519</v>
      </c>
      <c r="E21" s="189" t="s">
        <v>41</v>
      </c>
      <c r="F21" s="1" t="str">
        <f t="shared" si="13"/>
        <v>ANOSYAmboasary-AtsimoTRANOMARO</v>
      </c>
      <c r="G21" s="45" t="str">
        <f t="shared" si="3"/>
        <v>MG53519110</v>
      </c>
      <c r="H21" s="133">
        <f t="shared" si="4"/>
        <v>1</v>
      </c>
      <c r="I21" s="133"/>
      <c r="J21" s="134">
        <f t="shared" si="5"/>
        <v>21681</v>
      </c>
      <c r="K21" s="134">
        <f t="shared" si="6"/>
        <v>18407.914814638738</v>
      </c>
      <c r="L21" s="134">
        <f t="shared" si="7"/>
        <v>21681</v>
      </c>
      <c r="M21" s="231">
        <f>SUMIF('Plans SAMS_A remplir'!$AE$3:$AE$875,(G21&amp;"PAM"&amp;"urgence"),'Plans SAMS_A remplir'!$AG$3:$AG$875)</f>
        <v>26890</v>
      </c>
      <c r="N21" s="222">
        <f>SUMIF('Plans SAMS_A remplir'!$AE$3:$AE$875,(G21&amp;"PAM"&amp;"urgence"),'Plans SAMS_A remplir'!$AH$3:$AH$875)</f>
        <v>26890</v>
      </c>
      <c r="O21" s="232">
        <f>SUMIF('Plans SAMS_A remplir'!$AE$3:$AE$875,(G21&amp;"PAM"&amp;"urgence"),'Plans SAMS_A remplir'!$AI$3:$AI$875)</f>
        <v>4200</v>
      </c>
      <c r="P21" s="224" t="str">
        <f t="shared" si="14"/>
        <v>0</v>
      </c>
      <c r="Q21" s="238">
        <f>SUMIF('Plans SAMS_A remplir'!$AE$3:$AE$875,(G21&amp;"FID"&amp;"urgence"),'Plans SAMS_A remplir'!$AG$3:$AG$875)</f>
        <v>0</v>
      </c>
      <c r="R21" s="135">
        <f>SUMIF('Plans SAMS_A remplir'!$AE$3:$AE$875,(G21&amp;"FID"&amp;"urgence"),'Plans SAMS_A remplir'!$AH$3:$AH$875)</f>
        <v>0</v>
      </c>
      <c r="S21" s="239">
        <f>SUMIF('Plans SAMS_A remplir'!$AE$3:$AE$875,(G21&amp;"FID"&amp;"urgence"),'Plans SAMS_A remplir'!$AI$3:$AI$875)</f>
        <v>0</v>
      </c>
      <c r="T21" s="224" t="str">
        <f t="shared" si="15"/>
        <v>0</v>
      </c>
      <c r="U21" s="238">
        <f>SUMIF('Plans SAMS_A remplir'!$AE$3:$AE$875,(G21&amp;"CRS"&amp;"urgence"),'Plans SAMS_A remplir'!$AG$3:$AG$875)</f>
        <v>0</v>
      </c>
      <c r="V21" s="135">
        <f>SUMIF('Plans SAMS_A remplir'!$AE$3:$AE$875,(G21&amp;"CRS"&amp;"urgence"),'Plans SAMS_A remplir'!$AH$3:$AH$875)</f>
        <v>0</v>
      </c>
      <c r="W21" s="239">
        <f>SUMIF('Plans SAMS_A remplir'!$AE$3:$AE$875,(G21&amp;"CRS"&amp;"urgence"),'Plans SAMS_A remplir'!$AI$3:$AI$875)</f>
        <v>0</v>
      </c>
      <c r="X21" s="224" t="str">
        <f t="shared" si="16"/>
        <v>0</v>
      </c>
      <c r="Y21" s="238">
        <f>SUMIF('Plans SAMS_A remplir'!$AE$3:$AE$875,(G21&amp;"autreong"&amp;"urgence"),'Plans SAMS_A remplir'!$AG$3:$AG$875)</f>
        <v>0</v>
      </c>
      <c r="Z21" s="135">
        <f>SUMIF('Plans SAMS_A remplir'!$AE$3:$AE$875,(G21&amp;"autreong"&amp;"urgence"),'Plans SAMS_A remplir'!$AH$3:$AH$875)</f>
        <v>0</v>
      </c>
      <c r="AA21" s="239">
        <f>SUMIF('Plans SAMS_A remplir'!$AE$3:$AE$875,(G21&amp;"autreong"&amp;"urgence"),'Plans SAMS_A remplir'!$AI$3:$AI$875)</f>
        <v>0</v>
      </c>
      <c r="AB21" s="280" t="str">
        <f t="shared" si="11"/>
        <v>0</v>
      </c>
      <c r="AC21" s="285" t="s">
        <v>879</v>
      </c>
      <c r="AD21" s="173">
        <f t="shared" si="17"/>
        <v>26890</v>
      </c>
      <c r="AE21" s="173">
        <f t="shared" si="18"/>
        <v>26890</v>
      </c>
      <c r="AF21" s="286">
        <f t="shared" si="19"/>
        <v>4200</v>
      </c>
      <c r="AG21" s="274">
        <f t="shared" si="20"/>
        <v>1.2402564457358978</v>
      </c>
      <c r="AH21" s="202">
        <v>1</v>
      </c>
      <c r="AI21" s="209" t="str">
        <f t="shared" si="12"/>
        <v>0</v>
      </c>
      <c r="AJ21" s="197">
        <f t="shared" si="21"/>
        <v>1</v>
      </c>
      <c r="AK21" s="175" t="s">
        <v>442</v>
      </c>
      <c r="AL21" s="275" t="str">
        <f t="shared" si="22"/>
        <v>Non</v>
      </c>
      <c r="AM21" s="266"/>
      <c r="AN21" s="137"/>
      <c r="AO21" s="136"/>
      <c r="AP21" s="136"/>
      <c r="AQ21" s="136"/>
      <c r="AR21" s="138"/>
      <c r="AS21" s="139"/>
      <c r="AT21" s="140"/>
      <c r="AU21" s="140"/>
      <c r="AV21" s="140"/>
      <c r="AW21" s="140"/>
      <c r="AX21" s="140"/>
      <c r="AY21" s="249"/>
    </row>
    <row r="22" spans="1:51" ht="15" customHeight="1" x14ac:dyDescent="0.35">
      <c r="A22" s="248" t="s">
        <v>7</v>
      </c>
      <c r="B22" s="189" t="str">
        <f t="shared" si="1"/>
        <v>MDG53</v>
      </c>
      <c r="C22" s="189" t="s">
        <v>8</v>
      </c>
      <c r="D22" s="189" t="str">
        <f t="shared" si="2"/>
        <v>MG53519</v>
      </c>
      <c r="E22" s="189" t="s">
        <v>43</v>
      </c>
      <c r="F22" s="1" t="str">
        <f t="shared" si="13"/>
        <v>ANOSYAmboasary-AtsimoTSIVORY</v>
      </c>
      <c r="G22" s="45" t="str">
        <f t="shared" si="3"/>
        <v>MG53519230</v>
      </c>
      <c r="H22" s="133">
        <f t="shared" si="4"/>
        <v>1</v>
      </c>
      <c r="I22" s="133"/>
      <c r="J22" s="134">
        <f t="shared" si="5"/>
        <v>27267</v>
      </c>
      <c r="K22" s="134">
        <f t="shared" si="6"/>
        <v>19628.183453963033</v>
      </c>
      <c r="L22" s="134">
        <f t="shared" si="7"/>
        <v>27267</v>
      </c>
      <c r="M22" s="231">
        <f>SUMIF('Plans SAMS_A remplir'!$AE$3:$AE$875,(G22&amp;"PAM"&amp;"urgence"),'Plans SAMS_A remplir'!$AG$3:$AG$875)</f>
        <v>28525</v>
      </c>
      <c r="N22" s="222">
        <f>SUMIF('Plans SAMS_A remplir'!$AE$3:$AE$875,(G22&amp;"PAM"&amp;"urgence"),'Plans SAMS_A remplir'!$AH$3:$AH$875)</f>
        <v>28525</v>
      </c>
      <c r="O22" s="232">
        <f>SUMIF('Plans SAMS_A remplir'!$AE$3:$AE$875,(G22&amp;"PAM"&amp;"urgence"),'Plans SAMS_A remplir'!$AI$3:$AI$875)</f>
        <v>4200</v>
      </c>
      <c r="P22" s="224" t="str">
        <f t="shared" si="14"/>
        <v>0</v>
      </c>
      <c r="Q22" s="238">
        <f>SUMIF('Plans SAMS_A remplir'!$AE$3:$AE$875,(G22&amp;"FID"&amp;"urgence"),'Plans SAMS_A remplir'!$AG$3:$AG$875)</f>
        <v>0</v>
      </c>
      <c r="R22" s="135">
        <f>SUMIF('Plans SAMS_A remplir'!$AE$3:$AE$875,(G22&amp;"FID"&amp;"urgence"),'Plans SAMS_A remplir'!$AH$3:$AH$875)</f>
        <v>0</v>
      </c>
      <c r="S22" s="239">
        <f>SUMIF('Plans SAMS_A remplir'!$AE$3:$AE$875,(G22&amp;"FID"&amp;"urgence"),'Plans SAMS_A remplir'!$AI$3:$AI$875)</f>
        <v>0</v>
      </c>
      <c r="T22" s="224" t="str">
        <f t="shared" si="15"/>
        <v>0</v>
      </c>
      <c r="U22" s="238">
        <f>SUMIF('Plans SAMS_A remplir'!$AE$3:$AE$875,(G22&amp;"CRS"&amp;"urgence"),'Plans SAMS_A remplir'!$AG$3:$AG$875)</f>
        <v>0</v>
      </c>
      <c r="V22" s="135">
        <f>SUMIF('Plans SAMS_A remplir'!$AE$3:$AE$875,(G22&amp;"CRS"&amp;"urgence"),'Plans SAMS_A remplir'!$AH$3:$AH$875)</f>
        <v>0</v>
      </c>
      <c r="W22" s="239">
        <f>SUMIF('Plans SAMS_A remplir'!$AE$3:$AE$875,(G22&amp;"CRS"&amp;"urgence"),'Plans SAMS_A remplir'!$AI$3:$AI$875)</f>
        <v>0</v>
      </c>
      <c r="X22" s="224" t="str">
        <f t="shared" si="16"/>
        <v>0</v>
      </c>
      <c r="Y22" s="238">
        <f>SUMIF('Plans SAMS_A remplir'!$AE$3:$AE$875,(G22&amp;"autreong"&amp;"urgence"),'Plans SAMS_A remplir'!$AG$3:$AG$875)</f>
        <v>0</v>
      </c>
      <c r="Z22" s="135">
        <f>SUMIF('Plans SAMS_A remplir'!$AE$3:$AE$875,(G22&amp;"autreong"&amp;"urgence"),'Plans SAMS_A remplir'!$AH$3:$AH$875)</f>
        <v>0</v>
      </c>
      <c r="AA22" s="239">
        <f>SUMIF('Plans SAMS_A remplir'!$AE$3:$AE$875,(G22&amp;"autreong"&amp;"urgence"),'Plans SAMS_A remplir'!$AI$3:$AI$875)</f>
        <v>0</v>
      </c>
      <c r="AB22" s="280" t="str">
        <f t="shared" si="11"/>
        <v>0</v>
      </c>
      <c r="AC22" s="285" t="s">
        <v>879</v>
      </c>
      <c r="AD22" s="173">
        <f t="shared" si="17"/>
        <v>28525</v>
      </c>
      <c r="AE22" s="173">
        <f t="shared" si="18"/>
        <v>28525</v>
      </c>
      <c r="AF22" s="286">
        <f t="shared" si="19"/>
        <v>4200</v>
      </c>
      <c r="AG22" s="274">
        <f t="shared" si="20"/>
        <v>1.0461363553012799</v>
      </c>
      <c r="AH22" s="202">
        <v>1</v>
      </c>
      <c r="AI22" s="209" t="str">
        <f t="shared" si="12"/>
        <v>0</v>
      </c>
      <c r="AJ22" s="197">
        <f t="shared" si="21"/>
        <v>1</v>
      </c>
      <c r="AK22" s="175" t="s">
        <v>442</v>
      </c>
      <c r="AL22" s="275" t="str">
        <f t="shared" si="22"/>
        <v>Non</v>
      </c>
      <c r="AM22" s="266"/>
      <c r="AN22" s="137"/>
      <c r="AO22" s="136"/>
      <c r="AP22" s="136"/>
      <c r="AQ22" s="136"/>
      <c r="AR22" s="138"/>
      <c r="AS22" s="139"/>
      <c r="AT22" s="140"/>
      <c r="AU22" s="140"/>
      <c r="AV22" s="140"/>
      <c r="AW22" s="140"/>
      <c r="AX22" s="140"/>
      <c r="AY22" s="249"/>
    </row>
    <row r="23" spans="1:51" s="179" customFormat="1" hidden="1" x14ac:dyDescent="0.3">
      <c r="A23" s="250"/>
      <c r="B23" s="145"/>
      <c r="C23" s="144"/>
      <c r="D23" s="144"/>
      <c r="E23" s="144"/>
      <c r="F23" s="144"/>
      <c r="G23" s="146"/>
      <c r="H23" s="147"/>
      <c r="I23" s="147"/>
      <c r="J23" s="148"/>
      <c r="K23" s="148"/>
      <c r="L23" s="148"/>
      <c r="M23" s="233"/>
      <c r="N23" s="172"/>
      <c r="O23" s="234"/>
      <c r="P23" s="213"/>
      <c r="Q23" s="240"/>
      <c r="R23" s="151"/>
      <c r="S23" s="241"/>
      <c r="T23" s="213"/>
      <c r="U23" s="240"/>
      <c r="V23" s="152"/>
      <c r="W23" s="242"/>
      <c r="X23" s="213"/>
      <c r="Y23" s="240"/>
      <c r="Z23" s="152"/>
      <c r="AA23" s="242"/>
      <c r="AB23" s="281"/>
      <c r="AC23" s="287"/>
      <c r="AD23" s="149"/>
      <c r="AE23" s="191"/>
      <c r="AF23" s="288"/>
      <c r="AG23" s="276"/>
      <c r="AH23" s="204">
        <f>SUM(AH5:AH22)</f>
        <v>12</v>
      </c>
      <c r="AI23" s="204">
        <f t="shared" ref="AI23" si="23">SUM(AI5:AI22)</f>
        <v>116928.57668251634</v>
      </c>
      <c r="AJ23" s="152"/>
      <c r="AK23" s="152"/>
      <c r="AL23" s="277"/>
      <c r="AM23" s="267"/>
      <c r="AN23" s="153"/>
      <c r="AO23" s="154">
        <f>SUBTOTAL(9,AO5:AO22)</f>
        <v>0</v>
      </c>
      <c r="AP23" s="155"/>
      <c r="AQ23" s="155">
        <f>SUM(AN23:AP23)</f>
        <v>0</v>
      </c>
      <c r="AR23" s="150"/>
      <c r="AS23" s="150"/>
      <c r="AT23" s="156"/>
      <c r="AU23" s="156"/>
      <c r="AV23" s="157"/>
      <c r="AW23" s="156"/>
      <c r="AX23" s="156"/>
      <c r="AY23" s="251"/>
    </row>
    <row r="24" spans="1:51" ht="15" customHeight="1" x14ac:dyDescent="0.35">
      <c r="A24" s="248" t="s">
        <v>45</v>
      </c>
      <c r="B24" s="189" t="str">
        <f t="shared" si="1"/>
        <v>MDG52</v>
      </c>
      <c r="C24" s="189" t="s">
        <v>46</v>
      </c>
      <c r="D24" s="189" t="str">
        <f t="shared" ref="D24:D44" si="24">VLOOKUP(C24,admin_2_2,2,FALSE)</f>
        <v>MG52516</v>
      </c>
      <c r="E24" s="189" t="s">
        <v>47</v>
      </c>
      <c r="F24" s="1" t="str">
        <f>A24&amp;C24&amp;E24</f>
        <v>ANDROYAMBOVOMBE-ANDROYAMBANISARIKA</v>
      </c>
      <c r="G24" s="45" t="str">
        <f t="shared" ref="G24:G44" si="25">VLOOKUP(F24,admin_3_2,12,FALSE)</f>
        <v>MG52516031</v>
      </c>
      <c r="H24" s="133">
        <f t="shared" ref="H24:H44" si="26">VLOOKUP(G24,prio,2,FALSE)</f>
        <v>2</v>
      </c>
      <c r="I24" s="133"/>
      <c r="J24" s="134">
        <f t="shared" ref="J24:J44" si="27">IF(VLOOKUP(G24,pop,4,FALSE)=0,"",VLOOKUP(G24,pop,4,FALSE))</f>
        <v>10979</v>
      </c>
      <c r="K24" s="134">
        <f t="shared" ref="K24:K44" si="28">VLOOKUP(G24,pop,2,FALSE)</f>
        <v>13748.643893826056</v>
      </c>
      <c r="L24" s="134">
        <f t="shared" ref="L24:L44" si="29">VLOOKUP(G24,pop,7,FALSE)</f>
        <v>10979</v>
      </c>
      <c r="M24" s="231">
        <f>SUMIF('Plans SAMS_A remplir'!$AE$3:$AE$875,(G24&amp;"PAM"&amp;"urgence"),'Plans SAMS_A remplir'!$AG$3:$AG$875)</f>
        <v>10605</v>
      </c>
      <c r="N24" s="222">
        <f>SUMIF('Plans SAMS_A remplir'!$AE$3:$AE$875,(G24&amp;"PAM"&amp;"urgence"),'Plans SAMS_A remplir'!$AH$3:$AH$875)</f>
        <v>10605</v>
      </c>
      <c r="O24" s="232">
        <f>SUMIF('Plans SAMS_A remplir'!$AE$3:$AE$875,(G24&amp;"PAM"&amp;"urgence"),'Plans SAMS_A remplir'!$AI$3:$AI$875)</f>
        <v>4200</v>
      </c>
      <c r="P24" s="224" t="str">
        <f t="shared" ref="P24:P44" si="30">IFERROR(VLOOKUP(G24&amp;"PAM"&amp;"urgence",planification_pop,4,FALSE),"0")</f>
        <v>0</v>
      </c>
      <c r="Q24" s="238">
        <f>SUMIF('Plans SAMS_A remplir'!$AE$3:$AE$875,(G24&amp;"FID"&amp;"urgence"),'Plans SAMS_A remplir'!$AG$3:$AG$875)</f>
        <v>0</v>
      </c>
      <c r="R24" s="135">
        <f>SUMIF('Plans SAMS_A remplir'!$AE$3:$AE$875,(G24&amp;"FID"&amp;"urgence"),'Plans SAMS_A remplir'!$AH$3:$AH$875)</f>
        <v>0</v>
      </c>
      <c r="S24" s="239">
        <f>SUMIF('Plans SAMS_A remplir'!$AE$3:$AE$875,(G24&amp;"FID"&amp;"urgence"),'Plans SAMS_A remplir'!$AI$3:$AI$875)</f>
        <v>0</v>
      </c>
      <c r="T24" s="224" t="str">
        <f t="shared" ref="T24:T44" si="31">IFERROR(VLOOKUP(G24&amp;"FID"&amp;"urgence",planification_pop,4,FALSE),"0")</f>
        <v>0</v>
      </c>
      <c r="U24" s="238">
        <f>SUMIF('Plans SAMS_A remplir'!$AE$3:$AE$875,(G24&amp;"CRS"&amp;"urgence"),'Plans SAMS_A remplir'!$AG$3:$AG$875)</f>
        <v>0</v>
      </c>
      <c r="V24" s="135">
        <f>SUMIF('Plans SAMS_A remplir'!$AE$3:$AE$875,(G24&amp;"CRS"&amp;"urgence"),'Plans SAMS_A remplir'!$AH$3:$AH$875)</f>
        <v>0</v>
      </c>
      <c r="W24" s="239">
        <f>SUMIF('Plans SAMS_A remplir'!$AE$3:$AE$875,(G24&amp;"CRS"&amp;"urgence"),'Plans SAMS_A remplir'!$AI$3:$AI$875)</f>
        <v>0</v>
      </c>
      <c r="X24" s="224" t="str">
        <f t="shared" ref="X24:X44" si="32">IFERROR(VLOOKUP(K24&amp;"FID"&amp;"urgence",planification_pop,4,FALSE),"0")</f>
        <v>0</v>
      </c>
      <c r="Y24" s="238">
        <f>SUMIF('Plans SAMS_A remplir'!$AE$3:$AE$875,(G24&amp;"autreong"&amp;"urgence"),'Plans SAMS_A remplir'!$AG$3:$AG$875)</f>
        <v>0</v>
      </c>
      <c r="Z24" s="135">
        <f>SUMIF('Plans SAMS_A remplir'!$AE$3:$AE$875,(G24&amp;"autreong"&amp;"urgence"),'Plans SAMS_A remplir'!$AH$3:$AH$875)</f>
        <v>0</v>
      </c>
      <c r="AA24" s="239">
        <f>SUMIF('Plans SAMS_A remplir'!$AE$3:$AE$875,(G24&amp;"autreong"&amp;"urgence"),'Plans SAMS_A remplir'!$AI$3:$AI$875)</f>
        <v>0</v>
      </c>
      <c r="AB24" s="280" t="str">
        <f t="shared" ref="AB24:AB44" si="33">IFERROR(VLOOKUP(G24&amp;"autreong"&amp;"urgence",planification_pop,4,FALSE),"0")</f>
        <v>0</v>
      </c>
      <c r="AC24" s="285" t="s">
        <v>879</v>
      </c>
      <c r="AD24" s="173">
        <f t="shared" ref="AD24:AD44" si="34">IF($AC24="Oui (Fid/PAM)",MAX(M24,Q24)+Y24,IF($AC24="Oui (inter/orga)",MAX(M24,Q24,Y24),IF($AC24="Oui (CRS/FID)",MAX(Q24,U24),IF($AC24="Oui (CRS/PAM)",MAX(M24,U24),IF($AC24="Oui (cas special)","",SUM(M24,Q24,Y24,U24))))))</f>
        <v>10605</v>
      </c>
      <c r="AE24" s="173">
        <f t="shared" ref="AE24:AE44" si="35">IF($AC24="Oui (Fid/PAM)",MAX(N24,R24)+Z24,IF($AC24="Oui (inter/orga)",MAX(N24,R24,Z24),IF($AC24="Oui (CRS/FID)",MAX(R24,V24),IF($AC24="Oui (CRS/PAM)",MAX(N24,V24),IF($AC24="Oui (cas special)","",SUM(N24,R24,Z24,V24))))))</f>
        <v>10605</v>
      </c>
      <c r="AF24" s="286">
        <f t="shared" ref="AF24:AF44" si="36">IF($AC24="Oui (Fid/PAM)",MAX(O24,S24)+AA24,IF($AC24="Oui (inter/orga)",MAX(O24,S24,AA24),IF($AC24="Oui (CRS/FID)",MAX(S24,W24),IF($AC24="Oui (CRS/PAM)",MAX(O24,W24),IF($AC24="Oui (cas special)","",SUM(O24,S24,AA24,W24))))))</f>
        <v>4200</v>
      </c>
      <c r="AG24" s="274">
        <f t="shared" si="20"/>
        <v>0.96593496675471358</v>
      </c>
      <c r="AH24" s="202">
        <v>0.5</v>
      </c>
      <c r="AI24" s="209">
        <f t="shared" ref="AI24:AI44" si="37">IF((K24-AD24*AH24)&lt;0,"0",K24-AD24*AH24)</f>
        <v>8446.1438938260562</v>
      </c>
      <c r="AJ24" s="197">
        <f t="shared" ref="AJ24:AJ55" si="38">IF(M24&lt;&gt;"0",1,0)+IF(Q24&lt;&gt;"0",1,0)+IF(Y24&lt;&gt;"0",1,0)</f>
        <v>3</v>
      </c>
      <c r="AK24" s="175" t="s">
        <v>442</v>
      </c>
      <c r="AL24" s="275" t="str">
        <f t="shared" si="22"/>
        <v>Non</v>
      </c>
      <c r="AM24" s="266"/>
      <c r="AN24" s="137"/>
      <c r="AO24" s="136"/>
      <c r="AP24" s="158"/>
      <c r="AQ24" s="136"/>
      <c r="AR24" s="138"/>
      <c r="AS24" s="139"/>
      <c r="AT24" s="140"/>
      <c r="AU24" s="140"/>
      <c r="AV24" s="140"/>
      <c r="AW24" s="140"/>
      <c r="AX24" s="140"/>
      <c r="AY24" s="249"/>
    </row>
    <row r="25" spans="1:51" ht="15" customHeight="1" x14ac:dyDescent="0.35">
      <c r="A25" s="248" t="s">
        <v>45</v>
      </c>
      <c r="B25" s="189" t="str">
        <f t="shared" si="1"/>
        <v>MDG52</v>
      </c>
      <c r="C25" s="189" t="s">
        <v>46</v>
      </c>
      <c r="D25" s="189" t="str">
        <f t="shared" si="24"/>
        <v>MG52516</v>
      </c>
      <c r="E25" s="189" t="s">
        <v>49</v>
      </c>
      <c r="F25" s="1" t="str">
        <f t="shared" ref="F25:F39" si="39">A25&amp;C25&amp;E25</f>
        <v>ANDROYAMBOVOMBE-ANDROYAMBAZOA</v>
      </c>
      <c r="G25" s="45" t="str">
        <f t="shared" si="25"/>
        <v>MG52516092</v>
      </c>
      <c r="H25" s="133">
        <f t="shared" si="26"/>
        <v>2</v>
      </c>
      <c r="I25" s="133"/>
      <c r="J25" s="134">
        <f t="shared" si="27"/>
        <v>16075</v>
      </c>
      <c r="K25" s="134">
        <f t="shared" si="28"/>
        <v>10546.801694385562</v>
      </c>
      <c r="L25" s="134">
        <f t="shared" si="29"/>
        <v>16075</v>
      </c>
      <c r="M25" s="231">
        <f>SUMIF('Plans SAMS_A remplir'!$AE$3:$AE$875,(G25&amp;"PAM"&amp;"urgence"),'Plans SAMS_A remplir'!$AG$3:$AG$875)</f>
        <v>11755</v>
      </c>
      <c r="N25" s="222">
        <f>SUMIF('Plans SAMS_A remplir'!$AE$3:$AE$875,(G25&amp;"PAM"&amp;"urgence"),'Plans SAMS_A remplir'!$AH$3:$AH$875)</f>
        <v>11755</v>
      </c>
      <c r="O25" s="232">
        <f>SUMIF('Plans SAMS_A remplir'!$AE$3:$AE$875,(G25&amp;"PAM"&amp;"urgence"),'Plans SAMS_A remplir'!$AI$3:$AI$875)</f>
        <v>4200</v>
      </c>
      <c r="P25" s="224" t="str">
        <f t="shared" si="30"/>
        <v>0</v>
      </c>
      <c r="Q25" s="238">
        <f>SUMIF('Plans SAMS_A remplir'!$AE$3:$AE$875,(G25&amp;"FID"&amp;"urgence"),'Plans SAMS_A remplir'!$AG$3:$AG$875)</f>
        <v>4075</v>
      </c>
      <c r="R25" s="135">
        <f>SUMIF('Plans SAMS_A remplir'!$AE$3:$AE$875,(G25&amp;"FID"&amp;"urgence"),'Plans SAMS_A remplir'!$AH$3:$AH$875)</f>
        <v>0</v>
      </c>
      <c r="S25" s="239">
        <f>SUMIF('Plans SAMS_A remplir'!$AE$3:$AE$875,(G25&amp;"FID"&amp;"urgence"),'Plans SAMS_A remplir'!$AI$3:$AI$875)</f>
        <v>4200</v>
      </c>
      <c r="T25" s="224" t="str">
        <f t="shared" si="31"/>
        <v>0</v>
      </c>
      <c r="U25" s="238">
        <f>SUMIF('Plans SAMS_A remplir'!$AE$3:$AE$875,(G25&amp;"CRS"&amp;"urgence"),'Plans SAMS_A remplir'!$AG$3:$AG$875)</f>
        <v>0</v>
      </c>
      <c r="V25" s="135">
        <f>SUMIF('Plans SAMS_A remplir'!$AE$3:$AE$875,(G25&amp;"CRS"&amp;"urgence"),'Plans SAMS_A remplir'!$AH$3:$AH$875)</f>
        <v>0</v>
      </c>
      <c r="W25" s="239">
        <f>SUMIF('Plans SAMS_A remplir'!$AE$3:$AE$875,(G25&amp;"CRS"&amp;"urgence"),'Plans SAMS_A remplir'!$AI$3:$AI$875)</f>
        <v>0</v>
      </c>
      <c r="X25" s="224" t="str">
        <f t="shared" si="32"/>
        <v>0</v>
      </c>
      <c r="Y25" s="238">
        <f>SUMIF('Plans SAMS_A remplir'!$AE$3:$AE$875,(G25&amp;"autreong"&amp;"urgence"),'Plans SAMS_A remplir'!$AG$3:$AG$875)</f>
        <v>0</v>
      </c>
      <c r="Z25" s="135">
        <f>SUMIF('Plans SAMS_A remplir'!$AE$3:$AE$875,(G25&amp;"autreong"&amp;"urgence"),'Plans SAMS_A remplir'!$AH$3:$AH$875)</f>
        <v>0</v>
      </c>
      <c r="AA25" s="239">
        <f>SUMIF('Plans SAMS_A remplir'!$AE$3:$AE$875,(G25&amp;"autreong"&amp;"urgence"),'Plans SAMS_A remplir'!$AI$3:$AI$875)</f>
        <v>0</v>
      </c>
      <c r="AB25" s="280" t="str">
        <f t="shared" si="33"/>
        <v>0</v>
      </c>
      <c r="AC25" s="285"/>
      <c r="AD25" s="173">
        <f t="shared" si="34"/>
        <v>15830</v>
      </c>
      <c r="AE25" s="173">
        <f t="shared" si="35"/>
        <v>11755</v>
      </c>
      <c r="AF25" s="286">
        <f t="shared" si="36"/>
        <v>8400</v>
      </c>
      <c r="AG25" s="274">
        <f t="shared" si="20"/>
        <v>0.98475894245723172</v>
      </c>
      <c r="AH25" s="202"/>
      <c r="AI25" s="209">
        <f t="shared" si="37"/>
        <v>10546.801694385562</v>
      </c>
      <c r="AJ25" s="197">
        <f>IF(M25&lt;&gt;0,1,0)+IF(Q25&lt;&gt;0,1,0)+IF(Y25&lt;&gt;0,1,0)+IF(U25&lt;&gt;0,1,0)</f>
        <v>2</v>
      </c>
      <c r="AK25" s="175" t="s">
        <v>886</v>
      </c>
      <c r="AL25" s="275" t="str">
        <f t="shared" si="22"/>
        <v>A verifier</v>
      </c>
      <c r="AM25" s="266"/>
      <c r="AN25" s="137"/>
      <c r="AO25" s="136"/>
      <c r="AP25" s="158"/>
      <c r="AQ25" s="136"/>
      <c r="AR25" s="138"/>
      <c r="AS25" s="139"/>
      <c r="AT25" s="140"/>
      <c r="AU25" s="140"/>
      <c r="AV25" s="140"/>
      <c r="AW25" s="140"/>
      <c r="AX25" s="140"/>
      <c r="AY25" s="249"/>
    </row>
    <row r="26" spans="1:51" ht="15" customHeight="1" x14ac:dyDescent="0.35">
      <c r="A26" s="248" t="s">
        <v>45</v>
      </c>
      <c r="B26" s="189" t="str">
        <f t="shared" si="1"/>
        <v>MDG52</v>
      </c>
      <c r="C26" s="189" t="s">
        <v>46</v>
      </c>
      <c r="D26" s="189" t="str">
        <f t="shared" si="24"/>
        <v>MG52516</v>
      </c>
      <c r="E26" s="189" t="s">
        <v>51</v>
      </c>
      <c r="F26" s="1" t="str">
        <f t="shared" si="39"/>
        <v>ANDROYAMBOVOMBE-ANDROYAMBINAGNY</v>
      </c>
      <c r="G26" s="45" t="str">
        <f t="shared" si="25"/>
        <v>MG52516130a</v>
      </c>
      <c r="H26" s="133">
        <f t="shared" si="26"/>
        <v>1</v>
      </c>
      <c r="I26" s="133"/>
      <c r="J26" s="134">
        <f t="shared" si="27"/>
        <v>6670</v>
      </c>
      <c r="K26" s="134">
        <f t="shared" si="28"/>
        <v>7772.957349809777</v>
      </c>
      <c r="L26" s="134">
        <f t="shared" si="29"/>
        <v>6670</v>
      </c>
      <c r="M26" s="231">
        <f>SUMIF('Plans SAMS_A remplir'!$AE$3:$AE$875,(G26&amp;"PAM"&amp;"urgence"),'Plans SAMS_A remplir'!$AG$3:$AG$875)</f>
        <v>5700</v>
      </c>
      <c r="N26" s="222">
        <f>SUMIF('Plans SAMS_A remplir'!$AE$3:$AE$875,(G26&amp;"PAM"&amp;"urgence"),'Plans SAMS_A remplir'!$AH$3:$AH$875)</f>
        <v>5700</v>
      </c>
      <c r="O26" s="232">
        <f>SUMIF('Plans SAMS_A remplir'!$AE$3:$AE$875,(G26&amp;"PAM"&amp;"urgence"),'Plans SAMS_A remplir'!$AI$3:$AI$875)</f>
        <v>4200</v>
      </c>
      <c r="P26" s="224" t="str">
        <f t="shared" si="30"/>
        <v>0</v>
      </c>
      <c r="Q26" s="238">
        <f>SUMIF('Plans SAMS_A remplir'!$AE$3:$AE$875,(G26&amp;"FID"&amp;"urgence"),'Plans SAMS_A remplir'!$AG$3:$AG$875)</f>
        <v>0</v>
      </c>
      <c r="R26" s="135">
        <f>SUMIF('Plans SAMS_A remplir'!$AE$3:$AE$875,(G26&amp;"FID"&amp;"urgence"),'Plans SAMS_A remplir'!$AH$3:$AH$875)</f>
        <v>0</v>
      </c>
      <c r="S26" s="239">
        <f>SUMIF('Plans SAMS_A remplir'!$AE$3:$AE$875,(G26&amp;"FID"&amp;"urgence"),'Plans SAMS_A remplir'!$AI$3:$AI$875)</f>
        <v>0</v>
      </c>
      <c r="T26" s="224" t="str">
        <f t="shared" si="31"/>
        <v>0</v>
      </c>
      <c r="U26" s="238">
        <f>SUMIF('Plans SAMS_A remplir'!$AE$3:$AE$875,(G26&amp;"CRS"&amp;"urgence"),'Plans SAMS_A remplir'!$AG$3:$AG$875)</f>
        <v>0</v>
      </c>
      <c r="V26" s="135">
        <f>SUMIF('Plans SAMS_A remplir'!$AE$3:$AE$875,(G26&amp;"CRS"&amp;"urgence"),'Plans SAMS_A remplir'!$AH$3:$AH$875)</f>
        <v>0</v>
      </c>
      <c r="W26" s="239">
        <f>SUMIF('Plans SAMS_A remplir'!$AE$3:$AE$875,(G26&amp;"CRS"&amp;"urgence"),'Plans SAMS_A remplir'!$AI$3:$AI$875)</f>
        <v>0</v>
      </c>
      <c r="X26" s="224" t="str">
        <f t="shared" si="32"/>
        <v>0</v>
      </c>
      <c r="Y26" s="238">
        <f>SUMIF('Plans SAMS_A remplir'!$AE$3:$AE$875,(G26&amp;"autreong"&amp;"urgence"),'Plans SAMS_A remplir'!$AG$3:$AG$875)</f>
        <v>0</v>
      </c>
      <c r="Z26" s="135">
        <f>SUMIF('Plans SAMS_A remplir'!$AE$3:$AE$875,(G26&amp;"autreong"&amp;"urgence"),'Plans SAMS_A remplir'!$AH$3:$AH$875)</f>
        <v>0</v>
      </c>
      <c r="AA26" s="239">
        <f>SUMIF('Plans SAMS_A remplir'!$AE$3:$AE$875,(G26&amp;"autreong"&amp;"urgence"),'Plans SAMS_A remplir'!$AI$3:$AI$875)</f>
        <v>0</v>
      </c>
      <c r="AB26" s="280" t="str">
        <f t="shared" si="33"/>
        <v>0</v>
      </c>
      <c r="AC26" s="285" t="s">
        <v>879</v>
      </c>
      <c r="AD26" s="173">
        <f t="shared" si="34"/>
        <v>5700</v>
      </c>
      <c r="AE26" s="173">
        <f t="shared" si="35"/>
        <v>5700</v>
      </c>
      <c r="AF26" s="286">
        <f t="shared" si="36"/>
        <v>4200</v>
      </c>
      <c r="AG26" s="274">
        <f t="shared" si="20"/>
        <v>0.85457271364317844</v>
      </c>
      <c r="AH26" s="202"/>
      <c r="AI26" s="209">
        <f t="shared" si="37"/>
        <v>7772.957349809777</v>
      </c>
      <c r="AJ26" s="197">
        <f t="shared" si="38"/>
        <v>3</v>
      </c>
      <c r="AK26" s="175" t="s">
        <v>442</v>
      </c>
      <c r="AL26" s="275" t="str">
        <f t="shared" si="22"/>
        <v>Non</v>
      </c>
      <c r="AM26" s="266"/>
      <c r="AN26" s="137"/>
      <c r="AO26" s="136"/>
      <c r="AP26" s="158"/>
      <c r="AQ26" s="136"/>
      <c r="AR26" s="138"/>
      <c r="AS26" s="139"/>
      <c r="AT26" s="140"/>
      <c r="AU26" s="140"/>
      <c r="AV26" s="140"/>
      <c r="AW26" s="140"/>
      <c r="AX26" s="140"/>
      <c r="AY26" s="249"/>
    </row>
    <row r="27" spans="1:51" ht="15" customHeight="1" x14ac:dyDescent="0.35">
      <c r="A27" s="248" t="s">
        <v>45</v>
      </c>
      <c r="B27" s="189" t="str">
        <f t="shared" si="1"/>
        <v>MDG52</v>
      </c>
      <c r="C27" s="189" t="s">
        <v>46</v>
      </c>
      <c r="D27" s="189" t="str">
        <f t="shared" si="24"/>
        <v>MG52516</v>
      </c>
      <c r="E27" s="189" t="s">
        <v>53</v>
      </c>
      <c r="F27" s="1" t="str">
        <f t="shared" si="39"/>
        <v>ANDROYAMBOVOMBE-ANDROYAMBOHIMALAZA</v>
      </c>
      <c r="G27" s="45" t="str">
        <f t="shared" si="25"/>
        <v>MG52516033</v>
      </c>
      <c r="H27" s="133">
        <f t="shared" si="26"/>
        <v>2</v>
      </c>
      <c r="I27" s="160"/>
      <c r="J27" s="134" t="str">
        <f t="shared" si="27"/>
        <v/>
      </c>
      <c r="K27" s="134">
        <f t="shared" si="28"/>
        <v>10471.258497880281</v>
      </c>
      <c r="L27" s="134">
        <f t="shared" si="29"/>
        <v>10471.258497880281</v>
      </c>
      <c r="M27" s="231">
        <f>SUMIF('Plans SAMS_A remplir'!$AE$3:$AE$875,(G27&amp;"PAM"&amp;"urgence"),'Plans SAMS_A remplir'!$AG$3:$AG$875)</f>
        <v>10295</v>
      </c>
      <c r="N27" s="222">
        <f>SUMIF('Plans SAMS_A remplir'!$AE$3:$AE$875,(G27&amp;"PAM"&amp;"urgence"),'Plans SAMS_A remplir'!$AH$3:$AH$875)</f>
        <v>10295</v>
      </c>
      <c r="O27" s="232">
        <f>SUMIF('Plans SAMS_A remplir'!$AE$3:$AE$875,(G27&amp;"PAM"&amp;"urgence"),'Plans SAMS_A remplir'!$AI$3:$AI$875)</f>
        <v>4200</v>
      </c>
      <c r="P27" s="224" t="str">
        <f t="shared" si="30"/>
        <v>0</v>
      </c>
      <c r="Q27" s="238">
        <f>SUMIF('Plans SAMS_A remplir'!$AE$3:$AE$875,(G27&amp;"FID"&amp;"urgence"),'Plans SAMS_A remplir'!$AG$3:$AG$875)</f>
        <v>10295</v>
      </c>
      <c r="R27" s="135">
        <f>SUMIF('Plans SAMS_A remplir'!$AE$3:$AE$875,(G27&amp;"FID"&amp;"urgence"),'Plans SAMS_A remplir'!$AH$3:$AH$875)</f>
        <v>0</v>
      </c>
      <c r="S27" s="239">
        <f>SUMIF('Plans SAMS_A remplir'!$AE$3:$AE$875,(G27&amp;"FID"&amp;"urgence"),'Plans SAMS_A remplir'!$AI$3:$AI$875)</f>
        <v>4200</v>
      </c>
      <c r="T27" s="224" t="str">
        <f t="shared" si="31"/>
        <v>0</v>
      </c>
      <c r="U27" s="238">
        <f>SUMIF('Plans SAMS_A remplir'!$AE$3:$AE$875,(G27&amp;"CRS"&amp;"urgence"),'Plans SAMS_A remplir'!$AG$3:$AG$875)</f>
        <v>0</v>
      </c>
      <c r="V27" s="135">
        <f>SUMIF('Plans SAMS_A remplir'!$AE$3:$AE$875,(G27&amp;"CRS"&amp;"urgence"),'Plans SAMS_A remplir'!$AH$3:$AH$875)</f>
        <v>0</v>
      </c>
      <c r="W27" s="239">
        <f>SUMIF('Plans SAMS_A remplir'!$AE$3:$AE$875,(G27&amp;"CRS"&amp;"urgence"),'Plans SAMS_A remplir'!$AI$3:$AI$875)</f>
        <v>0</v>
      </c>
      <c r="X27" s="224" t="str">
        <f t="shared" si="32"/>
        <v>0</v>
      </c>
      <c r="Y27" s="238">
        <f>SUMIF('Plans SAMS_A remplir'!$AE$3:$AE$875,(G27&amp;"autreong"&amp;"urgence"),'Plans SAMS_A remplir'!$AG$3:$AG$875)</f>
        <v>0</v>
      </c>
      <c r="Z27" s="135">
        <f>SUMIF('Plans SAMS_A remplir'!$AE$3:$AE$875,(G27&amp;"autreong"&amp;"urgence"),'Plans SAMS_A remplir'!$AH$3:$AH$875)</f>
        <v>0</v>
      </c>
      <c r="AA27" s="239">
        <f>SUMIF('Plans SAMS_A remplir'!$AE$3:$AE$875,(G27&amp;"autreong"&amp;"urgence"),'Plans SAMS_A remplir'!$AI$3:$AI$875)</f>
        <v>0</v>
      </c>
      <c r="AB27" s="280" t="str">
        <f t="shared" si="33"/>
        <v>0</v>
      </c>
      <c r="AC27" s="285" t="s">
        <v>884</v>
      </c>
      <c r="AD27" s="173">
        <f t="shared" si="34"/>
        <v>10295</v>
      </c>
      <c r="AE27" s="173">
        <f t="shared" si="35"/>
        <v>10295</v>
      </c>
      <c r="AF27" s="286">
        <f t="shared" si="36"/>
        <v>4200</v>
      </c>
      <c r="AG27" s="274">
        <f t="shared" si="20"/>
        <v>0.9831674007555099</v>
      </c>
      <c r="AH27" s="202">
        <v>0.5</v>
      </c>
      <c r="AI27" s="209">
        <f t="shared" si="37"/>
        <v>5323.7584978802806</v>
      </c>
      <c r="AJ27" s="197">
        <f t="shared" si="38"/>
        <v>3</v>
      </c>
      <c r="AK27" s="175" t="s">
        <v>885</v>
      </c>
      <c r="AL27" s="275" t="str">
        <f t="shared" si="22"/>
        <v>Non</v>
      </c>
      <c r="AM27" s="266"/>
      <c r="AN27" s="137"/>
      <c r="AO27" s="136"/>
      <c r="AP27" s="158"/>
      <c r="AQ27" s="136"/>
      <c r="AR27" s="138"/>
      <c r="AS27" s="139"/>
      <c r="AT27" s="140"/>
      <c r="AU27" s="140"/>
      <c r="AV27" s="140"/>
      <c r="AW27" s="140"/>
      <c r="AX27" s="140"/>
      <c r="AY27" s="249"/>
    </row>
    <row r="28" spans="1:51" ht="15" customHeight="1" x14ac:dyDescent="0.35">
      <c r="A28" s="248" t="s">
        <v>45</v>
      </c>
      <c r="B28" s="189" t="str">
        <f t="shared" si="1"/>
        <v>MDG52</v>
      </c>
      <c r="C28" s="189" t="s">
        <v>46</v>
      </c>
      <c r="D28" s="189" t="str">
        <f t="shared" si="24"/>
        <v>MG52516</v>
      </c>
      <c r="E28" s="189" t="s">
        <v>55</v>
      </c>
      <c r="F28" s="1" t="str">
        <f t="shared" si="39"/>
        <v>ANDROYAMBOVOMBE-ANDROYAMBONAIVO</v>
      </c>
      <c r="G28" s="45" t="str">
        <f t="shared" si="25"/>
        <v>MG52516050</v>
      </c>
      <c r="H28" s="133">
        <f t="shared" si="26"/>
        <v>4</v>
      </c>
      <c r="I28" s="133"/>
      <c r="J28" s="134" t="str">
        <f t="shared" si="27"/>
        <v/>
      </c>
      <c r="K28" s="134">
        <f t="shared" si="28"/>
        <v>6923.1235474165123</v>
      </c>
      <c r="L28" s="134">
        <f t="shared" si="29"/>
        <v>6923.1235474165123</v>
      </c>
      <c r="M28" s="231">
        <f>SUMIF('Plans SAMS_A remplir'!$AE$3:$AE$875,(G28&amp;"PAM"&amp;"urgence"),'Plans SAMS_A remplir'!$AG$3:$AG$875)</f>
        <v>0</v>
      </c>
      <c r="N28" s="222">
        <f>SUMIF('Plans SAMS_A remplir'!$AE$3:$AE$875,(G28&amp;"PAM"&amp;"urgence"),'Plans SAMS_A remplir'!$AH$3:$AH$875)</f>
        <v>0</v>
      </c>
      <c r="O28" s="232">
        <f>SUMIF('Plans SAMS_A remplir'!$AE$3:$AE$875,(G28&amp;"PAM"&amp;"urgence"),'Plans SAMS_A remplir'!$AI$3:$AI$875)</f>
        <v>0</v>
      </c>
      <c r="P28" s="224" t="str">
        <f t="shared" si="30"/>
        <v>0</v>
      </c>
      <c r="Q28" s="238">
        <f>SUMIF('Plans SAMS_A remplir'!$AE$3:$AE$875,(G28&amp;"FID"&amp;"urgence"),'Plans SAMS_A remplir'!$AG$3:$AG$875)</f>
        <v>6790</v>
      </c>
      <c r="R28" s="135">
        <f>SUMIF('Plans SAMS_A remplir'!$AE$3:$AE$875,(G28&amp;"FID"&amp;"urgence"),'Plans SAMS_A remplir'!$AH$3:$AH$875)</f>
        <v>0</v>
      </c>
      <c r="S28" s="239">
        <f>SUMIF('Plans SAMS_A remplir'!$AE$3:$AE$875,(G28&amp;"FID"&amp;"urgence"),'Plans SAMS_A remplir'!$AI$3:$AI$875)</f>
        <v>4200</v>
      </c>
      <c r="T28" s="224" t="str">
        <f t="shared" si="31"/>
        <v>0</v>
      </c>
      <c r="U28" s="238">
        <f>SUMIF('Plans SAMS_A remplir'!$AE$3:$AE$875,(G28&amp;"CRS"&amp;"urgence"),'Plans SAMS_A remplir'!$AG$3:$AG$875)</f>
        <v>0</v>
      </c>
      <c r="V28" s="135">
        <f>SUMIF('Plans SAMS_A remplir'!$AE$3:$AE$875,(G28&amp;"CRS"&amp;"urgence"),'Plans SAMS_A remplir'!$AH$3:$AH$875)</f>
        <v>0</v>
      </c>
      <c r="W28" s="239">
        <f>SUMIF('Plans SAMS_A remplir'!$AE$3:$AE$875,(G28&amp;"CRS"&amp;"urgence"),'Plans SAMS_A remplir'!$AI$3:$AI$875)</f>
        <v>0</v>
      </c>
      <c r="X28" s="224" t="str">
        <f t="shared" si="32"/>
        <v>0</v>
      </c>
      <c r="Y28" s="238">
        <f>SUMIF('Plans SAMS_A remplir'!$AE$3:$AE$875,(G28&amp;"autreong"&amp;"urgence"),'Plans SAMS_A remplir'!$AG$3:$AG$875)</f>
        <v>0</v>
      </c>
      <c r="Z28" s="135">
        <f>SUMIF('Plans SAMS_A remplir'!$AE$3:$AE$875,(G28&amp;"autreong"&amp;"urgence"),'Plans SAMS_A remplir'!$AH$3:$AH$875)</f>
        <v>0</v>
      </c>
      <c r="AA28" s="239">
        <f>SUMIF('Plans SAMS_A remplir'!$AE$3:$AE$875,(G28&amp;"autreong"&amp;"urgence"),'Plans SAMS_A remplir'!$AI$3:$AI$875)</f>
        <v>0</v>
      </c>
      <c r="AB28" s="280" t="str">
        <f t="shared" si="33"/>
        <v>0</v>
      </c>
      <c r="AC28" s="285" t="s">
        <v>879</v>
      </c>
      <c r="AD28" s="173">
        <f t="shared" si="34"/>
        <v>6790</v>
      </c>
      <c r="AE28" s="173">
        <f t="shared" si="35"/>
        <v>0</v>
      </c>
      <c r="AF28" s="286">
        <f t="shared" si="36"/>
        <v>4200</v>
      </c>
      <c r="AG28" s="274">
        <f t="shared" si="20"/>
        <v>0.98077117264992475</v>
      </c>
      <c r="AH28" s="202">
        <v>0.5</v>
      </c>
      <c r="AI28" s="209">
        <f t="shared" si="37"/>
        <v>3528.1235474165123</v>
      </c>
      <c r="AJ28" s="197">
        <f t="shared" si="38"/>
        <v>3</v>
      </c>
      <c r="AK28" s="175" t="s">
        <v>452</v>
      </c>
      <c r="AL28" s="275" t="str">
        <f t="shared" si="22"/>
        <v>Non</v>
      </c>
      <c r="AM28" s="266"/>
      <c r="AN28" s="137"/>
      <c r="AO28" s="136"/>
      <c r="AP28" s="158"/>
      <c r="AQ28" s="136"/>
      <c r="AR28" s="138"/>
      <c r="AS28" s="139"/>
      <c r="AT28" s="140"/>
      <c r="AU28" s="140"/>
      <c r="AV28" s="140"/>
      <c r="AW28" s="140"/>
      <c r="AX28" s="140"/>
      <c r="AY28" s="249"/>
    </row>
    <row r="29" spans="1:51" ht="15" customHeight="1" x14ac:dyDescent="0.35">
      <c r="A29" s="248" t="s">
        <v>45</v>
      </c>
      <c r="B29" s="189" t="str">
        <f t="shared" si="1"/>
        <v>MDG52</v>
      </c>
      <c r="C29" s="189" t="s">
        <v>46</v>
      </c>
      <c r="D29" s="189" t="str">
        <f t="shared" si="24"/>
        <v>MG52516</v>
      </c>
      <c r="E29" s="189" t="s">
        <v>57</v>
      </c>
      <c r="F29" s="1" t="str">
        <f t="shared" si="39"/>
        <v>ANDROYAMBOVOMBE-ANDROYAMBONDRO</v>
      </c>
      <c r="G29" s="45" t="str">
        <f t="shared" si="25"/>
        <v>MG52516091</v>
      </c>
      <c r="H29" s="133">
        <f t="shared" si="26"/>
        <v>2</v>
      </c>
      <c r="I29" s="160"/>
      <c r="J29" s="134">
        <f t="shared" si="27"/>
        <v>21091</v>
      </c>
      <c r="K29" s="134">
        <f t="shared" si="28"/>
        <v>21512.611137933807</v>
      </c>
      <c r="L29" s="134">
        <f t="shared" si="29"/>
        <v>21091</v>
      </c>
      <c r="M29" s="231">
        <f>SUMIF('Plans SAMS_A remplir'!$AE$3:$AE$875,(G29&amp;"PAM"&amp;"urgence"),'Plans SAMS_A remplir'!$AG$3:$AG$875)</f>
        <v>0</v>
      </c>
      <c r="N29" s="222">
        <f>SUMIF('Plans SAMS_A remplir'!$AE$3:$AE$875,(G29&amp;"PAM"&amp;"urgence"),'Plans SAMS_A remplir'!$AH$3:$AH$875)</f>
        <v>0</v>
      </c>
      <c r="O29" s="232">
        <f>SUMIF('Plans SAMS_A remplir'!$AE$3:$AE$875,(G29&amp;"PAM"&amp;"urgence"),'Plans SAMS_A remplir'!$AI$3:$AI$875)</f>
        <v>0</v>
      </c>
      <c r="P29" s="224" t="str">
        <f t="shared" si="30"/>
        <v>0</v>
      </c>
      <c r="Q29" s="238">
        <f>SUMIF('Plans SAMS_A remplir'!$AE$3:$AE$875,(G29&amp;"FID"&amp;"urgence"),'Plans SAMS_A remplir'!$AG$3:$AG$875)</f>
        <v>0</v>
      </c>
      <c r="R29" s="135">
        <f>SUMIF('Plans SAMS_A remplir'!$AE$3:$AE$875,(G29&amp;"FID"&amp;"urgence"),'Plans SAMS_A remplir'!$AH$3:$AH$875)</f>
        <v>0</v>
      </c>
      <c r="S29" s="239">
        <f>SUMIF('Plans SAMS_A remplir'!$AE$3:$AE$875,(G29&amp;"FID"&amp;"urgence"),'Plans SAMS_A remplir'!$AI$3:$AI$875)</f>
        <v>0</v>
      </c>
      <c r="T29" s="224" t="str">
        <f t="shared" si="31"/>
        <v>0</v>
      </c>
      <c r="U29" s="238">
        <f>SUMIF('Plans SAMS_A remplir'!$AE$3:$AE$875,(G29&amp;"CRS"&amp;"urgence"),'Plans SAMS_A remplir'!$AG$3:$AG$875)</f>
        <v>0</v>
      </c>
      <c r="V29" s="135">
        <f>SUMIF('Plans SAMS_A remplir'!$AE$3:$AE$875,(G29&amp;"CRS"&amp;"urgence"),'Plans SAMS_A remplir'!$AH$3:$AH$875)</f>
        <v>0</v>
      </c>
      <c r="W29" s="239">
        <f>SUMIF('Plans SAMS_A remplir'!$AE$3:$AE$875,(G29&amp;"CRS"&amp;"urgence"),'Plans SAMS_A remplir'!$AI$3:$AI$875)</f>
        <v>0</v>
      </c>
      <c r="X29" s="224" t="str">
        <f t="shared" si="32"/>
        <v>0</v>
      </c>
      <c r="Y29" s="238">
        <f>SUMIF('Plans SAMS_A remplir'!$AE$3:$AE$875,(G29&amp;"autreong"&amp;"urgence"),'Plans SAMS_A remplir'!$AG$3:$AG$875)</f>
        <v>0</v>
      </c>
      <c r="Z29" s="135">
        <f>SUMIF('Plans SAMS_A remplir'!$AE$3:$AE$875,(G29&amp;"autreong"&amp;"urgence"),'Plans SAMS_A remplir'!$AH$3:$AH$875)</f>
        <v>0</v>
      </c>
      <c r="AA29" s="239">
        <f>SUMIF('Plans SAMS_A remplir'!$AE$3:$AE$875,(G29&amp;"autreong"&amp;"urgence"),'Plans SAMS_A remplir'!$AI$3:$AI$875)</f>
        <v>4200</v>
      </c>
      <c r="AB29" s="280" t="str">
        <f t="shared" si="33"/>
        <v>0</v>
      </c>
      <c r="AC29" s="285" t="s">
        <v>879</v>
      </c>
      <c r="AD29" s="173">
        <f t="shared" si="34"/>
        <v>0</v>
      </c>
      <c r="AE29" s="173">
        <f t="shared" si="35"/>
        <v>0</v>
      </c>
      <c r="AF29" s="286">
        <f t="shared" si="36"/>
        <v>4200</v>
      </c>
      <c r="AG29" s="274">
        <f t="shared" si="20"/>
        <v>0.19913707268503153</v>
      </c>
      <c r="AH29" s="202">
        <v>0.5</v>
      </c>
      <c r="AI29" s="209">
        <f t="shared" si="37"/>
        <v>21512.611137933807</v>
      </c>
      <c r="AJ29" s="197">
        <f t="shared" si="38"/>
        <v>3</v>
      </c>
      <c r="AK29" s="175" t="s">
        <v>480</v>
      </c>
      <c r="AL29" s="275" t="str">
        <f t="shared" si="22"/>
        <v>Non</v>
      </c>
      <c r="AM29" s="266"/>
      <c r="AN29" s="137"/>
      <c r="AO29" s="136"/>
      <c r="AP29" s="158"/>
      <c r="AQ29" s="136"/>
      <c r="AR29" s="138"/>
      <c r="AS29" s="139"/>
      <c r="AT29" s="140"/>
      <c r="AU29" s="140"/>
      <c r="AV29" s="140"/>
      <c r="AW29" s="140"/>
      <c r="AX29" s="140"/>
      <c r="AY29" s="249"/>
    </row>
    <row r="30" spans="1:51" ht="15" customHeight="1" x14ac:dyDescent="0.35">
      <c r="A30" s="248" t="s">
        <v>45</v>
      </c>
      <c r="B30" s="189" t="str">
        <f t="shared" si="1"/>
        <v>MDG52</v>
      </c>
      <c r="C30" s="189" t="s">
        <v>46</v>
      </c>
      <c r="D30" s="189" t="str">
        <f t="shared" si="24"/>
        <v>MG52516</v>
      </c>
      <c r="E30" s="189" t="s">
        <v>59</v>
      </c>
      <c r="F30" s="1" t="str">
        <f t="shared" si="39"/>
        <v>ANDROYAMBOVOMBE-ANDROYAMBOVOMBE</v>
      </c>
      <c r="G30" s="45" t="str">
        <f t="shared" si="25"/>
        <v>MG52516011</v>
      </c>
      <c r="H30" s="133">
        <f t="shared" si="26"/>
        <v>2</v>
      </c>
      <c r="I30" s="133"/>
      <c r="J30" s="134" t="str">
        <f t="shared" si="27"/>
        <v/>
      </c>
      <c r="K30" s="134">
        <f t="shared" si="28"/>
        <v>72693.381086492125</v>
      </c>
      <c r="L30" s="134">
        <f t="shared" si="29"/>
        <v>72693.381086492125</v>
      </c>
      <c r="M30" s="231">
        <f>SUMIF('Plans SAMS_A remplir'!$AE$3:$AE$875,(G30&amp;"PAM"&amp;"urgence"),'Plans SAMS_A remplir'!$AG$3:$AG$875)</f>
        <v>0</v>
      </c>
      <c r="N30" s="222">
        <f>SUMIF('Plans SAMS_A remplir'!$AE$3:$AE$875,(G30&amp;"PAM"&amp;"urgence"),'Plans SAMS_A remplir'!$AH$3:$AH$875)</f>
        <v>0</v>
      </c>
      <c r="O30" s="232">
        <f>SUMIF('Plans SAMS_A remplir'!$AE$3:$AE$875,(G30&amp;"PAM"&amp;"urgence"),'Plans SAMS_A remplir'!$AI$3:$AI$875)</f>
        <v>0</v>
      </c>
      <c r="P30" s="224" t="str">
        <f t="shared" si="30"/>
        <v>0</v>
      </c>
      <c r="Q30" s="238">
        <f>SUMIF('Plans SAMS_A remplir'!$AE$3:$AE$875,(G30&amp;"FID"&amp;"urgence"),'Plans SAMS_A remplir'!$AG$3:$AG$875)</f>
        <v>23745</v>
      </c>
      <c r="R30" s="135">
        <f>SUMIF('Plans SAMS_A remplir'!$AE$3:$AE$875,(G30&amp;"FID"&amp;"urgence"),'Plans SAMS_A remplir'!$AH$3:$AH$875)</f>
        <v>0</v>
      </c>
      <c r="S30" s="239">
        <f>SUMIF('Plans SAMS_A remplir'!$AE$3:$AE$875,(G30&amp;"FID"&amp;"urgence"),'Plans SAMS_A remplir'!$AI$3:$AI$875)</f>
        <v>4200</v>
      </c>
      <c r="T30" s="224" t="str">
        <f t="shared" si="31"/>
        <v>0</v>
      </c>
      <c r="U30" s="238">
        <f>SUMIF('Plans SAMS_A remplir'!$AE$3:$AE$875,(G30&amp;"CRS"&amp;"urgence"),'Plans SAMS_A remplir'!$AG$3:$AG$875)</f>
        <v>0</v>
      </c>
      <c r="V30" s="135">
        <f>SUMIF('Plans SAMS_A remplir'!$AE$3:$AE$875,(G30&amp;"CRS"&amp;"urgence"),'Plans SAMS_A remplir'!$AH$3:$AH$875)</f>
        <v>0</v>
      </c>
      <c r="W30" s="239">
        <f>SUMIF('Plans SAMS_A remplir'!$AE$3:$AE$875,(G30&amp;"CRS"&amp;"urgence"),'Plans SAMS_A remplir'!$AI$3:$AI$875)</f>
        <v>0</v>
      </c>
      <c r="X30" s="224" t="str">
        <f t="shared" si="32"/>
        <v>0</v>
      </c>
      <c r="Y30" s="238">
        <f>SUMIF('Plans SAMS_A remplir'!$AE$3:$AE$875,(G30&amp;"autreong"&amp;"urgence"),'Plans SAMS_A remplir'!$AG$3:$AG$875)</f>
        <v>0</v>
      </c>
      <c r="Z30" s="135">
        <f>SUMIF('Plans SAMS_A remplir'!$AE$3:$AE$875,(G30&amp;"autreong"&amp;"urgence"),'Plans SAMS_A remplir'!$AH$3:$AH$875)</f>
        <v>0</v>
      </c>
      <c r="AA30" s="239">
        <f>SUMIF('Plans SAMS_A remplir'!$AE$3:$AE$875,(G30&amp;"autreong"&amp;"urgence"),'Plans SAMS_A remplir'!$AI$3:$AI$875)</f>
        <v>8400</v>
      </c>
      <c r="AB30" s="280" t="str">
        <f t="shared" si="33"/>
        <v>0</v>
      </c>
      <c r="AC30" s="285"/>
      <c r="AD30" s="173">
        <f t="shared" si="34"/>
        <v>23745</v>
      </c>
      <c r="AE30" s="173">
        <f t="shared" si="35"/>
        <v>0</v>
      </c>
      <c r="AF30" s="286">
        <f t="shared" si="36"/>
        <v>12600</v>
      </c>
      <c r="AG30" s="274">
        <f t="shared" si="20"/>
        <v>0.32664597030846171</v>
      </c>
      <c r="AH30" s="202"/>
      <c r="AI30" s="209">
        <f t="shared" si="37"/>
        <v>72693.381086492125</v>
      </c>
      <c r="AJ30" s="197">
        <f>IF(M30&lt;&gt;0,1,0)+IF(Q30&lt;&gt;0,1,0)+IF(Y30&lt;&gt;0,1,0)+IF(U30&lt;&gt;0,1,0)</f>
        <v>1</v>
      </c>
      <c r="AK30" s="175" t="s">
        <v>887</v>
      </c>
      <c r="AL30" s="275" t="str">
        <f t="shared" si="22"/>
        <v>A verifier</v>
      </c>
      <c r="AM30" s="266"/>
      <c r="AN30" s="137"/>
      <c r="AO30" s="136"/>
      <c r="AP30" s="158"/>
      <c r="AQ30" s="136"/>
      <c r="AR30" s="138"/>
      <c r="AS30" s="139"/>
      <c r="AT30" s="140"/>
      <c r="AU30" s="140"/>
      <c r="AV30" s="140"/>
      <c r="AW30" s="140"/>
      <c r="AX30" s="140"/>
      <c r="AY30" s="249"/>
    </row>
    <row r="31" spans="1:51" ht="15" customHeight="1" x14ac:dyDescent="0.35">
      <c r="A31" s="248" t="s">
        <v>45</v>
      </c>
      <c r="B31" s="189" t="str">
        <f t="shared" si="1"/>
        <v>MDG52</v>
      </c>
      <c r="C31" s="189" t="s">
        <v>46</v>
      </c>
      <c r="D31" s="189" t="str">
        <f t="shared" si="24"/>
        <v>MG52516</v>
      </c>
      <c r="E31" s="189" t="s">
        <v>61</v>
      </c>
      <c r="F31" s="1" t="str">
        <f t="shared" si="39"/>
        <v>ANDROYAMBOVOMBE-ANDROYAMPAMATA</v>
      </c>
      <c r="G31" s="45" t="str">
        <f t="shared" si="25"/>
        <v>MG52516152</v>
      </c>
      <c r="H31" s="133">
        <f t="shared" si="26"/>
        <v>2</v>
      </c>
      <c r="I31" s="160"/>
      <c r="J31" s="134" t="str">
        <f t="shared" si="27"/>
        <v/>
      </c>
      <c r="K31" s="134">
        <f t="shared" si="28"/>
        <v>12091.928898953935</v>
      </c>
      <c r="L31" s="134">
        <f t="shared" si="29"/>
        <v>12091.928898953935</v>
      </c>
      <c r="M31" s="231">
        <f>SUMIF('Plans SAMS_A remplir'!$AE$3:$AE$875,(G31&amp;"PAM"&amp;"urgence"),'Plans SAMS_A remplir'!$AG$3:$AG$875)</f>
        <v>10405</v>
      </c>
      <c r="N31" s="222">
        <f>SUMIF('Plans SAMS_A remplir'!$AE$3:$AE$875,(G31&amp;"PAM"&amp;"urgence"),'Plans SAMS_A remplir'!$AH$3:$AH$875)</f>
        <v>10405</v>
      </c>
      <c r="O31" s="232">
        <f>SUMIF('Plans SAMS_A remplir'!$AE$3:$AE$875,(G31&amp;"PAM"&amp;"urgence"),'Plans SAMS_A remplir'!$AI$3:$AI$875)</f>
        <v>4200</v>
      </c>
      <c r="P31" s="224" t="str">
        <f t="shared" si="30"/>
        <v>0</v>
      </c>
      <c r="Q31" s="238">
        <f>SUMIF('Plans SAMS_A remplir'!$AE$3:$AE$875,(G31&amp;"FID"&amp;"urgence"),'Plans SAMS_A remplir'!$AG$3:$AG$875)</f>
        <v>0</v>
      </c>
      <c r="R31" s="135">
        <f>SUMIF('Plans SAMS_A remplir'!$AE$3:$AE$875,(G31&amp;"FID"&amp;"urgence"),'Plans SAMS_A remplir'!$AH$3:$AH$875)</f>
        <v>0</v>
      </c>
      <c r="S31" s="239">
        <f>SUMIF('Plans SAMS_A remplir'!$AE$3:$AE$875,(G31&amp;"FID"&amp;"urgence"),'Plans SAMS_A remplir'!$AI$3:$AI$875)</f>
        <v>0</v>
      </c>
      <c r="T31" s="224" t="str">
        <f t="shared" si="31"/>
        <v>0</v>
      </c>
      <c r="U31" s="238">
        <f>SUMIF('Plans SAMS_A remplir'!$AE$3:$AE$875,(G31&amp;"CRS"&amp;"urgence"),'Plans SAMS_A remplir'!$AG$3:$AG$875)</f>
        <v>0</v>
      </c>
      <c r="V31" s="135">
        <f>SUMIF('Plans SAMS_A remplir'!$AE$3:$AE$875,(G31&amp;"CRS"&amp;"urgence"),'Plans SAMS_A remplir'!$AH$3:$AH$875)</f>
        <v>0</v>
      </c>
      <c r="W31" s="239">
        <f>SUMIF('Plans SAMS_A remplir'!$AE$3:$AE$875,(G31&amp;"CRS"&amp;"urgence"),'Plans SAMS_A remplir'!$AI$3:$AI$875)</f>
        <v>0</v>
      </c>
      <c r="X31" s="224" t="str">
        <f t="shared" si="32"/>
        <v>0</v>
      </c>
      <c r="Y31" s="238">
        <f>SUMIF('Plans SAMS_A remplir'!$AE$3:$AE$875,(G31&amp;"autreong"&amp;"urgence"),'Plans SAMS_A remplir'!$AG$3:$AG$875)</f>
        <v>0</v>
      </c>
      <c r="Z31" s="135">
        <f>SUMIF('Plans SAMS_A remplir'!$AE$3:$AE$875,(G31&amp;"autreong"&amp;"urgence"),'Plans SAMS_A remplir'!$AH$3:$AH$875)</f>
        <v>0</v>
      </c>
      <c r="AA31" s="239">
        <f>SUMIF('Plans SAMS_A remplir'!$AE$3:$AE$875,(G31&amp;"autreong"&amp;"urgence"),'Plans SAMS_A remplir'!$AI$3:$AI$875)</f>
        <v>0</v>
      </c>
      <c r="AB31" s="280" t="str">
        <f t="shared" si="33"/>
        <v>0</v>
      </c>
      <c r="AC31" s="285" t="s">
        <v>879</v>
      </c>
      <c r="AD31" s="173">
        <f t="shared" si="34"/>
        <v>10405</v>
      </c>
      <c r="AE31" s="173">
        <f t="shared" si="35"/>
        <v>10405</v>
      </c>
      <c r="AF31" s="286">
        <f t="shared" si="36"/>
        <v>4200</v>
      </c>
      <c r="AG31" s="274">
        <f t="shared" si="20"/>
        <v>0.86049133161047042</v>
      </c>
      <c r="AH31" s="202">
        <v>0.5</v>
      </c>
      <c r="AI31" s="209">
        <f t="shared" si="37"/>
        <v>6889.4288989539345</v>
      </c>
      <c r="AJ31" s="197">
        <f t="shared" si="38"/>
        <v>3</v>
      </c>
      <c r="AK31" s="175" t="s">
        <v>442</v>
      </c>
      <c r="AL31" s="275" t="str">
        <f t="shared" si="22"/>
        <v>Non</v>
      </c>
      <c r="AM31" s="266"/>
      <c r="AN31" s="137"/>
      <c r="AO31" s="136"/>
      <c r="AP31" s="158"/>
      <c r="AQ31" s="136"/>
      <c r="AR31" s="138"/>
      <c r="AS31" s="139"/>
      <c r="AT31" s="140"/>
      <c r="AU31" s="140"/>
      <c r="AV31" s="140"/>
      <c r="AW31" s="140"/>
      <c r="AX31" s="140"/>
      <c r="AY31" s="249"/>
    </row>
    <row r="32" spans="1:51" ht="15" customHeight="1" x14ac:dyDescent="0.35">
      <c r="A32" s="248" t="s">
        <v>45</v>
      </c>
      <c r="B32" s="189" t="str">
        <f t="shared" si="1"/>
        <v>MDG52</v>
      </c>
      <c r="C32" s="189" t="s">
        <v>46</v>
      </c>
      <c r="D32" s="189" t="str">
        <f t="shared" si="24"/>
        <v>MG52516</v>
      </c>
      <c r="E32" s="189" t="s">
        <v>63</v>
      </c>
      <c r="F32" s="1" t="str">
        <f t="shared" si="39"/>
        <v>ANDROYAMBOVOMBE-ANDROYANALAMARY</v>
      </c>
      <c r="G32" s="45" t="str">
        <f t="shared" si="25"/>
        <v>MG52516032</v>
      </c>
      <c r="H32" s="133">
        <f t="shared" si="26"/>
        <v>2</v>
      </c>
      <c r="I32" s="133"/>
      <c r="J32" s="134" t="str">
        <f t="shared" si="27"/>
        <v/>
      </c>
      <c r="K32" s="134">
        <f t="shared" si="28"/>
        <v>5877.5417691310859</v>
      </c>
      <c r="L32" s="134">
        <f t="shared" si="29"/>
        <v>5877.5417691310859</v>
      </c>
      <c r="M32" s="231">
        <f>SUMIF('Plans SAMS_A remplir'!$AE$3:$AE$875,(G32&amp;"PAM"&amp;"urgence"),'Plans SAMS_A remplir'!$AG$3:$AG$875)</f>
        <v>5765</v>
      </c>
      <c r="N32" s="222">
        <f>SUMIF('Plans SAMS_A remplir'!$AE$3:$AE$875,(G32&amp;"PAM"&amp;"urgence"),'Plans SAMS_A remplir'!$AH$3:$AH$875)</f>
        <v>5765</v>
      </c>
      <c r="O32" s="232">
        <f>SUMIF('Plans SAMS_A remplir'!$AE$3:$AE$875,(G32&amp;"PAM"&amp;"urgence"),'Plans SAMS_A remplir'!$AI$3:$AI$875)</f>
        <v>4200</v>
      </c>
      <c r="P32" s="224" t="str">
        <f t="shared" si="30"/>
        <v>0</v>
      </c>
      <c r="Q32" s="238">
        <f>SUMIF('Plans SAMS_A remplir'!$AE$3:$AE$875,(G32&amp;"FID"&amp;"urgence"),'Plans SAMS_A remplir'!$AG$3:$AG$875)</f>
        <v>5765</v>
      </c>
      <c r="R32" s="135">
        <f>SUMIF('Plans SAMS_A remplir'!$AE$3:$AE$875,(G32&amp;"FID"&amp;"urgence"),'Plans SAMS_A remplir'!$AH$3:$AH$875)</f>
        <v>0</v>
      </c>
      <c r="S32" s="239">
        <f>SUMIF('Plans SAMS_A remplir'!$AE$3:$AE$875,(G32&amp;"FID"&amp;"urgence"),'Plans SAMS_A remplir'!$AI$3:$AI$875)</f>
        <v>4200</v>
      </c>
      <c r="T32" s="224" t="str">
        <f t="shared" si="31"/>
        <v>0</v>
      </c>
      <c r="U32" s="238">
        <f>SUMIF('Plans SAMS_A remplir'!$AE$3:$AE$875,(G32&amp;"CRS"&amp;"urgence"),'Plans SAMS_A remplir'!$AG$3:$AG$875)</f>
        <v>0</v>
      </c>
      <c r="V32" s="135">
        <f>SUMIF('Plans SAMS_A remplir'!$AE$3:$AE$875,(G32&amp;"CRS"&amp;"urgence"),'Plans SAMS_A remplir'!$AH$3:$AH$875)</f>
        <v>0</v>
      </c>
      <c r="W32" s="239">
        <f>SUMIF('Plans SAMS_A remplir'!$AE$3:$AE$875,(G32&amp;"CRS"&amp;"urgence"),'Plans SAMS_A remplir'!$AI$3:$AI$875)</f>
        <v>0</v>
      </c>
      <c r="X32" s="224" t="str">
        <f t="shared" si="32"/>
        <v>0</v>
      </c>
      <c r="Y32" s="238">
        <f>SUMIF('Plans SAMS_A remplir'!$AE$3:$AE$875,(G32&amp;"autreong"&amp;"urgence"),'Plans SAMS_A remplir'!$AG$3:$AG$875)</f>
        <v>0</v>
      </c>
      <c r="Z32" s="135">
        <f>SUMIF('Plans SAMS_A remplir'!$AE$3:$AE$875,(G32&amp;"autreong"&amp;"urgence"),'Plans SAMS_A remplir'!$AH$3:$AH$875)</f>
        <v>0</v>
      </c>
      <c r="AA32" s="239">
        <f>SUMIF('Plans SAMS_A remplir'!$AE$3:$AE$875,(G32&amp;"autreong"&amp;"urgence"),'Plans SAMS_A remplir'!$AI$3:$AI$875)</f>
        <v>0</v>
      </c>
      <c r="AB32" s="280" t="str">
        <f t="shared" si="33"/>
        <v>0</v>
      </c>
      <c r="AC32" s="285" t="s">
        <v>884</v>
      </c>
      <c r="AD32" s="173">
        <f t="shared" si="34"/>
        <v>5765</v>
      </c>
      <c r="AE32" s="173">
        <f t="shared" si="35"/>
        <v>5765</v>
      </c>
      <c r="AF32" s="286">
        <f t="shared" si="36"/>
        <v>4200</v>
      </c>
      <c r="AG32" s="274">
        <f t="shared" si="20"/>
        <v>0.98085223830783197</v>
      </c>
      <c r="AH32" s="202">
        <v>0.5</v>
      </c>
      <c r="AI32" s="209">
        <f t="shared" si="37"/>
        <v>2995.0417691310859</v>
      </c>
      <c r="AJ32" s="197">
        <f t="shared" si="38"/>
        <v>3</v>
      </c>
      <c r="AK32" s="175" t="s">
        <v>885</v>
      </c>
      <c r="AL32" s="275" t="str">
        <f t="shared" si="22"/>
        <v>Non</v>
      </c>
      <c r="AM32" s="266"/>
      <c r="AN32" s="137"/>
      <c r="AO32" s="136"/>
      <c r="AP32" s="158"/>
      <c r="AQ32" s="136"/>
      <c r="AR32" s="138"/>
      <c r="AS32" s="139"/>
      <c r="AT32" s="140"/>
      <c r="AU32" s="140"/>
      <c r="AV32" s="140"/>
      <c r="AW32" s="140"/>
      <c r="AX32" s="140"/>
      <c r="AY32" s="249"/>
    </row>
    <row r="33" spans="1:51" ht="15" customHeight="1" x14ac:dyDescent="0.35">
      <c r="A33" s="248" t="s">
        <v>45</v>
      </c>
      <c r="B33" s="189" t="str">
        <f t="shared" si="1"/>
        <v>MDG52</v>
      </c>
      <c r="C33" s="189" t="s">
        <v>46</v>
      </c>
      <c r="D33" s="189" t="str">
        <f t="shared" si="24"/>
        <v>MG52516</v>
      </c>
      <c r="E33" s="189" t="s">
        <v>65</v>
      </c>
      <c r="F33" s="1" t="str">
        <f t="shared" si="39"/>
        <v>ANDROYAMBOVOMBE-ANDROYANDALATANOSY</v>
      </c>
      <c r="G33" s="45" t="str">
        <f t="shared" si="25"/>
        <v>MG52516151</v>
      </c>
      <c r="H33" s="133">
        <f t="shared" si="26"/>
        <v>2</v>
      </c>
      <c r="I33" s="133"/>
      <c r="J33" s="134">
        <f t="shared" si="27"/>
        <v>46096</v>
      </c>
      <c r="K33" s="134">
        <f t="shared" si="28"/>
        <v>41321.932132140049</v>
      </c>
      <c r="L33" s="134">
        <f t="shared" si="29"/>
        <v>46096</v>
      </c>
      <c r="M33" s="231">
        <f>SUMIF('Plans SAMS_A remplir'!$AE$3:$AE$875,(G33&amp;"PAM"&amp;"urgence"),'Plans SAMS_A remplir'!$AG$3:$AG$875)</f>
        <v>30305</v>
      </c>
      <c r="N33" s="222">
        <f>SUMIF('Plans SAMS_A remplir'!$AE$3:$AE$875,(G33&amp;"PAM"&amp;"urgence"),'Plans SAMS_A remplir'!$AH$3:$AH$875)</f>
        <v>30305</v>
      </c>
      <c r="O33" s="232">
        <f>SUMIF('Plans SAMS_A remplir'!$AE$3:$AE$875,(G33&amp;"PAM"&amp;"urgence"),'Plans SAMS_A remplir'!$AI$3:$AI$875)</f>
        <v>4200</v>
      </c>
      <c r="P33" s="224" t="str">
        <f t="shared" si="30"/>
        <v>0</v>
      </c>
      <c r="Q33" s="238">
        <f>SUMIF('Plans SAMS_A remplir'!$AE$3:$AE$875,(G33&amp;"FID"&amp;"urgence"),'Plans SAMS_A remplir'!$AG$3:$AG$875)</f>
        <v>10005</v>
      </c>
      <c r="R33" s="135">
        <f>SUMIF('Plans SAMS_A remplir'!$AE$3:$AE$875,(G33&amp;"FID"&amp;"urgence"),'Plans SAMS_A remplir'!$AH$3:$AH$875)</f>
        <v>0</v>
      </c>
      <c r="S33" s="239">
        <f>SUMIF('Plans SAMS_A remplir'!$AE$3:$AE$875,(G33&amp;"FID"&amp;"urgence"),'Plans SAMS_A remplir'!$AI$3:$AI$875)</f>
        <v>4200</v>
      </c>
      <c r="T33" s="224" t="str">
        <f t="shared" si="31"/>
        <v>0</v>
      </c>
      <c r="U33" s="238">
        <f>SUMIF('Plans SAMS_A remplir'!$AE$3:$AE$875,(G33&amp;"CRS"&amp;"urgence"),'Plans SAMS_A remplir'!$AG$3:$AG$875)</f>
        <v>0</v>
      </c>
      <c r="V33" s="135">
        <f>SUMIF('Plans SAMS_A remplir'!$AE$3:$AE$875,(G33&amp;"CRS"&amp;"urgence"),'Plans SAMS_A remplir'!$AH$3:$AH$875)</f>
        <v>0</v>
      </c>
      <c r="W33" s="239">
        <f>SUMIF('Plans SAMS_A remplir'!$AE$3:$AE$875,(G33&amp;"CRS"&amp;"urgence"),'Plans SAMS_A remplir'!$AI$3:$AI$875)</f>
        <v>0</v>
      </c>
      <c r="X33" s="224" t="str">
        <f t="shared" si="32"/>
        <v>0</v>
      </c>
      <c r="Y33" s="238">
        <f>SUMIF('Plans SAMS_A remplir'!$AE$3:$AE$875,(G33&amp;"autreong"&amp;"urgence"),'Plans SAMS_A remplir'!$AG$3:$AG$875)</f>
        <v>0</v>
      </c>
      <c r="Z33" s="135">
        <f>SUMIF('Plans SAMS_A remplir'!$AE$3:$AE$875,(G33&amp;"autreong"&amp;"urgence"),'Plans SAMS_A remplir'!$AH$3:$AH$875)</f>
        <v>0</v>
      </c>
      <c r="AA33" s="239">
        <f>SUMIF('Plans SAMS_A remplir'!$AE$3:$AE$875,(G33&amp;"autreong"&amp;"urgence"),'Plans SAMS_A remplir'!$AI$3:$AI$875)</f>
        <v>0</v>
      </c>
      <c r="AB33" s="280" t="str">
        <f t="shared" si="33"/>
        <v>0</v>
      </c>
      <c r="AC33" s="285"/>
      <c r="AD33" s="173">
        <f t="shared" si="34"/>
        <v>40310</v>
      </c>
      <c r="AE33" s="173">
        <f t="shared" si="35"/>
        <v>30305</v>
      </c>
      <c r="AF33" s="286">
        <f t="shared" si="36"/>
        <v>8400</v>
      </c>
      <c r="AG33" s="274">
        <f t="shared" si="20"/>
        <v>0.87447934744880251</v>
      </c>
      <c r="AH33" s="202"/>
      <c r="AI33" s="209">
        <f t="shared" si="37"/>
        <v>41321.932132140049</v>
      </c>
      <c r="AJ33" s="197">
        <f>IF(M33&lt;&gt;0,1,0)+IF(Q33&lt;&gt;0,1,0)+IF(Y33&lt;&gt;0,1,0)+IF(U33&lt;&gt;0,1,0)</f>
        <v>2</v>
      </c>
      <c r="AK33" s="175" t="s">
        <v>886</v>
      </c>
      <c r="AL33" s="275" t="str">
        <f t="shared" si="22"/>
        <v>A verifier</v>
      </c>
      <c r="AM33" s="266"/>
      <c r="AN33" s="137"/>
      <c r="AO33" s="136"/>
      <c r="AP33" s="158"/>
      <c r="AQ33" s="136"/>
      <c r="AR33" s="138"/>
      <c r="AS33" s="139"/>
      <c r="AT33" s="140"/>
      <c r="AU33" s="140"/>
      <c r="AV33" s="140"/>
      <c r="AW33" s="140"/>
      <c r="AX33" s="140"/>
      <c r="AY33" s="249"/>
    </row>
    <row r="34" spans="1:51" ht="15" customHeight="1" x14ac:dyDescent="0.35">
      <c r="A34" s="248" t="s">
        <v>45</v>
      </c>
      <c r="B34" s="189" t="str">
        <f t="shared" si="1"/>
        <v>MDG52</v>
      </c>
      <c r="C34" s="189" t="s">
        <v>46</v>
      </c>
      <c r="D34" s="189" t="str">
        <f t="shared" si="24"/>
        <v>MG52516</v>
      </c>
      <c r="E34" s="189" t="s">
        <v>67</v>
      </c>
      <c r="F34" s="1" t="str">
        <f t="shared" si="39"/>
        <v>ANDROYAMBOVOMBE-ANDROYANDRAGNANIVO</v>
      </c>
      <c r="G34" s="45" t="str">
        <f t="shared" si="25"/>
        <v>MG52516170a</v>
      </c>
      <c r="H34" s="133">
        <f t="shared" si="26"/>
        <v>1</v>
      </c>
      <c r="I34" s="133"/>
      <c r="J34" s="134">
        <f t="shared" si="27"/>
        <v>6233</v>
      </c>
      <c r="K34" s="134">
        <f t="shared" si="28"/>
        <v>3956.0705985237214</v>
      </c>
      <c r="L34" s="134">
        <f t="shared" si="29"/>
        <v>6233</v>
      </c>
      <c r="M34" s="231">
        <f>SUMIF('Plans SAMS_A remplir'!$AE$3:$AE$875,(G34&amp;"PAM"&amp;"urgence"),'Plans SAMS_A remplir'!$AG$3:$AG$875)</f>
        <v>4395</v>
      </c>
      <c r="N34" s="222">
        <f>SUMIF('Plans SAMS_A remplir'!$AE$3:$AE$875,(G34&amp;"PAM"&amp;"urgence"),'Plans SAMS_A remplir'!$AH$3:$AH$875)</f>
        <v>4395</v>
      </c>
      <c r="O34" s="232">
        <f>SUMIF('Plans SAMS_A remplir'!$AE$3:$AE$875,(G34&amp;"PAM"&amp;"urgence"),'Plans SAMS_A remplir'!$AI$3:$AI$875)</f>
        <v>4200</v>
      </c>
      <c r="P34" s="224" t="str">
        <f t="shared" si="30"/>
        <v>0</v>
      </c>
      <c r="Q34" s="238">
        <f>SUMIF('Plans SAMS_A remplir'!$AE$3:$AE$875,(G34&amp;"FID"&amp;"urgence"),'Plans SAMS_A remplir'!$AG$3:$AG$875)</f>
        <v>0</v>
      </c>
      <c r="R34" s="135">
        <f>SUMIF('Plans SAMS_A remplir'!$AE$3:$AE$875,(G34&amp;"FID"&amp;"urgence"),'Plans SAMS_A remplir'!$AH$3:$AH$875)</f>
        <v>0</v>
      </c>
      <c r="S34" s="239">
        <f>SUMIF('Plans SAMS_A remplir'!$AE$3:$AE$875,(G34&amp;"FID"&amp;"urgence"),'Plans SAMS_A remplir'!$AI$3:$AI$875)</f>
        <v>0</v>
      </c>
      <c r="T34" s="224" t="str">
        <f t="shared" si="31"/>
        <v>0</v>
      </c>
      <c r="U34" s="238">
        <f>SUMIF('Plans SAMS_A remplir'!$AE$3:$AE$875,(G34&amp;"CRS"&amp;"urgence"),'Plans SAMS_A remplir'!$AG$3:$AG$875)</f>
        <v>0</v>
      </c>
      <c r="V34" s="135">
        <f>SUMIF('Plans SAMS_A remplir'!$AE$3:$AE$875,(G34&amp;"CRS"&amp;"urgence"),'Plans SAMS_A remplir'!$AH$3:$AH$875)</f>
        <v>0</v>
      </c>
      <c r="W34" s="239">
        <f>SUMIF('Plans SAMS_A remplir'!$AE$3:$AE$875,(G34&amp;"CRS"&amp;"urgence"),'Plans SAMS_A remplir'!$AI$3:$AI$875)</f>
        <v>0</v>
      </c>
      <c r="X34" s="224" t="str">
        <f t="shared" si="32"/>
        <v>0</v>
      </c>
      <c r="Y34" s="238">
        <f>SUMIF('Plans SAMS_A remplir'!$AE$3:$AE$875,(G34&amp;"autreong"&amp;"urgence"),'Plans SAMS_A remplir'!$AG$3:$AG$875)</f>
        <v>0</v>
      </c>
      <c r="Z34" s="135">
        <f>SUMIF('Plans SAMS_A remplir'!$AE$3:$AE$875,(G34&amp;"autreong"&amp;"urgence"),'Plans SAMS_A remplir'!$AH$3:$AH$875)</f>
        <v>0</v>
      </c>
      <c r="AA34" s="239">
        <f>SUMIF('Plans SAMS_A remplir'!$AE$3:$AE$875,(G34&amp;"autreong"&amp;"urgence"),'Plans SAMS_A remplir'!$AI$3:$AI$875)</f>
        <v>0</v>
      </c>
      <c r="AB34" s="280" t="str">
        <f t="shared" si="33"/>
        <v>0</v>
      </c>
      <c r="AC34" s="285" t="s">
        <v>879</v>
      </c>
      <c r="AD34" s="173">
        <f t="shared" si="34"/>
        <v>4395</v>
      </c>
      <c r="AE34" s="173">
        <f t="shared" si="35"/>
        <v>4395</v>
      </c>
      <c r="AF34" s="286">
        <f t="shared" si="36"/>
        <v>4200</v>
      </c>
      <c r="AG34" s="274">
        <f t="shared" si="20"/>
        <v>0.70511792074442481</v>
      </c>
      <c r="AH34" s="202"/>
      <c r="AI34" s="209">
        <f t="shared" si="37"/>
        <v>3956.0705985237214</v>
      </c>
      <c r="AJ34" s="197">
        <f t="shared" si="38"/>
        <v>3</v>
      </c>
      <c r="AK34" s="175" t="s">
        <v>442</v>
      </c>
      <c r="AL34" s="275" t="str">
        <f t="shared" si="22"/>
        <v>Non</v>
      </c>
      <c r="AM34" s="266"/>
      <c r="AN34" s="137"/>
      <c r="AO34" s="136"/>
      <c r="AP34" s="158"/>
      <c r="AQ34" s="136"/>
      <c r="AR34" s="138"/>
      <c r="AS34" s="139"/>
      <c r="AT34" s="140"/>
      <c r="AU34" s="140"/>
      <c r="AV34" s="140"/>
      <c r="AW34" s="140"/>
      <c r="AX34" s="140"/>
      <c r="AY34" s="249"/>
    </row>
    <row r="35" spans="1:51" ht="15" customHeight="1" x14ac:dyDescent="0.35">
      <c r="A35" s="248" t="s">
        <v>45</v>
      </c>
      <c r="B35" s="189" t="str">
        <f t="shared" si="1"/>
        <v>MDG52</v>
      </c>
      <c r="C35" s="189" t="s">
        <v>46</v>
      </c>
      <c r="D35" s="189" t="str">
        <f t="shared" si="24"/>
        <v>MG52516</v>
      </c>
      <c r="E35" s="189" t="s">
        <v>69</v>
      </c>
      <c r="F35" s="1" t="str">
        <f t="shared" si="39"/>
        <v>ANDROYAMBOVOMBE-ANDROYANJEKY ANKILIKIRA</v>
      </c>
      <c r="G35" s="45" t="str">
        <f t="shared" si="25"/>
        <v>MG52516014</v>
      </c>
      <c r="H35" s="133">
        <f t="shared" si="26"/>
        <v>1</v>
      </c>
      <c r="I35" s="133"/>
      <c r="J35" s="134">
        <f t="shared" si="27"/>
        <v>23693</v>
      </c>
      <c r="K35" s="134">
        <f t="shared" si="28"/>
        <v>16568.52178884967</v>
      </c>
      <c r="L35" s="134">
        <f t="shared" si="29"/>
        <v>23693</v>
      </c>
      <c r="M35" s="231">
        <f>SUMIF('Plans SAMS_A remplir'!$AE$3:$AE$875,(G35&amp;"PAM"&amp;"urgence"),'Plans SAMS_A remplir'!$AG$3:$AG$875)</f>
        <v>19275</v>
      </c>
      <c r="N35" s="222">
        <f>SUMIF('Plans SAMS_A remplir'!$AE$3:$AE$875,(G35&amp;"PAM"&amp;"urgence"),'Plans SAMS_A remplir'!$AH$3:$AH$875)</f>
        <v>19275</v>
      </c>
      <c r="O35" s="232">
        <f>SUMIF('Plans SAMS_A remplir'!$AE$3:$AE$875,(G35&amp;"PAM"&amp;"urgence"),'Plans SAMS_A remplir'!$AI$3:$AI$875)</f>
        <v>4200</v>
      </c>
      <c r="P35" s="224" t="str">
        <f t="shared" si="30"/>
        <v>0</v>
      </c>
      <c r="Q35" s="238">
        <f>SUMIF('Plans SAMS_A remplir'!$AE$3:$AE$875,(G35&amp;"FID"&amp;"urgence"),'Plans SAMS_A remplir'!$AG$3:$AG$875)</f>
        <v>0</v>
      </c>
      <c r="R35" s="135">
        <f>SUMIF('Plans SAMS_A remplir'!$AE$3:$AE$875,(G35&amp;"FID"&amp;"urgence"),'Plans SAMS_A remplir'!$AH$3:$AH$875)</f>
        <v>0</v>
      </c>
      <c r="S35" s="239">
        <f>SUMIF('Plans SAMS_A remplir'!$AE$3:$AE$875,(G35&amp;"FID"&amp;"urgence"),'Plans SAMS_A remplir'!$AI$3:$AI$875)</f>
        <v>0</v>
      </c>
      <c r="T35" s="224" t="str">
        <f t="shared" si="31"/>
        <v>0</v>
      </c>
      <c r="U35" s="238">
        <f>SUMIF('Plans SAMS_A remplir'!$AE$3:$AE$875,(G35&amp;"CRS"&amp;"urgence"),'Plans SAMS_A remplir'!$AG$3:$AG$875)</f>
        <v>0</v>
      </c>
      <c r="V35" s="135">
        <f>SUMIF('Plans SAMS_A remplir'!$AE$3:$AE$875,(G35&amp;"CRS"&amp;"urgence"),'Plans SAMS_A remplir'!$AH$3:$AH$875)</f>
        <v>0</v>
      </c>
      <c r="W35" s="239">
        <f>SUMIF('Plans SAMS_A remplir'!$AE$3:$AE$875,(G35&amp;"CRS"&amp;"urgence"),'Plans SAMS_A remplir'!$AI$3:$AI$875)</f>
        <v>0</v>
      </c>
      <c r="X35" s="224" t="str">
        <f t="shared" si="32"/>
        <v>0</v>
      </c>
      <c r="Y35" s="238">
        <f>SUMIF('Plans SAMS_A remplir'!$AE$3:$AE$875,(G35&amp;"autreong"&amp;"urgence"),'Plans SAMS_A remplir'!$AG$3:$AG$875)</f>
        <v>0</v>
      </c>
      <c r="Z35" s="135">
        <f>SUMIF('Plans SAMS_A remplir'!$AE$3:$AE$875,(G35&amp;"autreong"&amp;"urgence"),'Plans SAMS_A remplir'!$AH$3:$AH$875)</f>
        <v>0</v>
      </c>
      <c r="AA35" s="239">
        <f>SUMIF('Plans SAMS_A remplir'!$AE$3:$AE$875,(G35&amp;"autreong"&amp;"urgence"),'Plans SAMS_A remplir'!$AI$3:$AI$875)</f>
        <v>0</v>
      </c>
      <c r="AB35" s="280" t="str">
        <f t="shared" si="33"/>
        <v>0</v>
      </c>
      <c r="AC35" s="285" t="s">
        <v>879</v>
      </c>
      <c r="AD35" s="173">
        <f t="shared" si="34"/>
        <v>19275</v>
      </c>
      <c r="AE35" s="173">
        <f t="shared" si="35"/>
        <v>19275</v>
      </c>
      <c r="AF35" s="286">
        <f t="shared" si="36"/>
        <v>4200</v>
      </c>
      <c r="AG35" s="274">
        <f t="shared" si="20"/>
        <v>0.81353142278310053</v>
      </c>
      <c r="AH35" s="202"/>
      <c r="AI35" s="209">
        <f t="shared" si="37"/>
        <v>16568.52178884967</v>
      </c>
      <c r="AJ35" s="197">
        <f t="shared" si="38"/>
        <v>3</v>
      </c>
      <c r="AK35" s="175" t="s">
        <v>442</v>
      </c>
      <c r="AL35" s="275" t="str">
        <f t="shared" si="22"/>
        <v>Non</v>
      </c>
      <c r="AM35" s="266"/>
      <c r="AN35" s="137"/>
      <c r="AO35" s="136"/>
      <c r="AP35" s="158"/>
      <c r="AQ35" s="136"/>
      <c r="AR35" s="138"/>
      <c r="AS35" s="139"/>
      <c r="AT35" s="140"/>
      <c r="AU35" s="140"/>
      <c r="AV35" s="140"/>
      <c r="AW35" s="140"/>
      <c r="AX35" s="140"/>
      <c r="AY35" s="249"/>
    </row>
    <row r="36" spans="1:51" ht="15" customHeight="1" x14ac:dyDescent="0.35">
      <c r="A36" s="248" t="s">
        <v>45</v>
      </c>
      <c r="B36" s="189" t="str">
        <f t="shared" si="1"/>
        <v>MDG52</v>
      </c>
      <c r="C36" s="189" t="s">
        <v>46</v>
      </c>
      <c r="D36" s="189" t="str">
        <f t="shared" si="24"/>
        <v>MG52516</v>
      </c>
      <c r="E36" s="189" t="s">
        <v>71</v>
      </c>
      <c r="F36" s="1" t="str">
        <f t="shared" si="39"/>
        <v>ANDROYAMBOVOMBE-ANDROYANTANIMORA ATSIMO</v>
      </c>
      <c r="G36" s="45" t="str">
        <f t="shared" si="25"/>
        <v>MG52516130</v>
      </c>
      <c r="H36" s="133">
        <f t="shared" si="26"/>
        <v>1</v>
      </c>
      <c r="I36" s="133"/>
      <c r="J36" s="134" t="str">
        <f t="shared" si="27"/>
        <v/>
      </c>
      <c r="K36" s="134">
        <f t="shared" si="28"/>
        <v>32794.204836163772</v>
      </c>
      <c r="L36" s="134">
        <f t="shared" si="29"/>
        <v>44400</v>
      </c>
      <c r="M36" s="231">
        <f>SUMIF('Plans SAMS_A remplir'!$AE$3:$AE$875,(G36&amp;"PAM"&amp;"urgence"),'Plans SAMS_A remplir'!$AG$3:$AG$875)</f>
        <v>20315</v>
      </c>
      <c r="N36" s="222">
        <f>SUMIF('Plans SAMS_A remplir'!$AE$3:$AE$875,(G36&amp;"PAM"&amp;"urgence"),'Plans SAMS_A remplir'!$AH$3:$AH$875)</f>
        <v>20315</v>
      </c>
      <c r="O36" s="232">
        <f>SUMIF('Plans SAMS_A remplir'!$AE$3:$AE$875,(G36&amp;"PAM"&amp;"urgence"),'Plans SAMS_A remplir'!$AI$3:$AI$875)</f>
        <v>4200</v>
      </c>
      <c r="P36" s="224" t="str">
        <f t="shared" si="30"/>
        <v>0</v>
      </c>
      <c r="Q36" s="238">
        <f>SUMIF('Plans SAMS_A remplir'!$AE$3:$AE$875,(G36&amp;"FID"&amp;"urgence"),'Plans SAMS_A remplir'!$AG$3:$AG$875)</f>
        <v>0</v>
      </c>
      <c r="R36" s="135">
        <f>SUMIF('Plans SAMS_A remplir'!$AE$3:$AE$875,(G36&amp;"FID"&amp;"urgence"),'Plans SAMS_A remplir'!$AH$3:$AH$875)</f>
        <v>0</v>
      </c>
      <c r="S36" s="239">
        <f>SUMIF('Plans SAMS_A remplir'!$AE$3:$AE$875,(G36&amp;"FID"&amp;"urgence"),'Plans SAMS_A remplir'!$AI$3:$AI$875)</f>
        <v>0</v>
      </c>
      <c r="T36" s="224" t="str">
        <f t="shared" si="31"/>
        <v>0</v>
      </c>
      <c r="U36" s="238">
        <f>SUMIF('Plans SAMS_A remplir'!$AE$3:$AE$875,(G36&amp;"CRS"&amp;"urgence"),'Plans SAMS_A remplir'!$AG$3:$AG$875)</f>
        <v>0</v>
      </c>
      <c r="V36" s="135">
        <f>SUMIF('Plans SAMS_A remplir'!$AE$3:$AE$875,(G36&amp;"CRS"&amp;"urgence"),'Plans SAMS_A remplir'!$AH$3:$AH$875)</f>
        <v>0</v>
      </c>
      <c r="W36" s="239">
        <f>SUMIF('Plans SAMS_A remplir'!$AE$3:$AE$875,(G36&amp;"CRS"&amp;"urgence"),'Plans SAMS_A remplir'!$AI$3:$AI$875)</f>
        <v>0</v>
      </c>
      <c r="X36" s="224" t="str">
        <f t="shared" si="32"/>
        <v>0</v>
      </c>
      <c r="Y36" s="238">
        <f>SUMIF('Plans SAMS_A remplir'!$AE$3:$AE$875,(G36&amp;"autreong"&amp;"urgence"),'Plans SAMS_A remplir'!$AG$3:$AG$875)</f>
        <v>5000</v>
      </c>
      <c r="Z36" s="135">
        <f>SUMIF('Plans SAMS_A remplir'!$AE$3:$AE$875,(G36&amp;"autreong"&amp;"urgence"),'Plans SAMS_A remplir'!$AH$3:$AH$875)</f>
        <v>5000</v>
      </c>
      <c r="AA36" s="239">
        <f>SUMIF('Plans SAMS_A remplir'!$AE$3:$AE$875,(G36&amp;"autreong"&amp;"urgence"),'Plans SAMS_A remplir'!$AI$3:$AI$875)</f>
        <v>4200</v>
      </c>
      <c r="AB36" s="280" t="str">
        <f t="shared" si="33"/>
        <v>0</v>
      </c>
      <c r="AC36" s="285" t="s">
        <v>879</v>
      </c>
      <c r="AD36" s="173">
        <f t="shared" si="34"/>
        <v>25315</v>
      </c>
      <c r="AE36" s="173">
        <f t="shared" si="35"/>
        <v>25315</v>
      </c>
      <c r="AF36" s="286">
        <f t="shared" si="36"/>
        <v>8400</v>
      </c>
      <c r="AG36" s="274">
        <f t="shared" si="20"/>
        <v>0.57015765765765769</v>
      </c>
      <c r="AH36" s="202">
        <v>1</v>
      </c>
      <c r="AI36" s="209">
        <f t="shared" si="37"/>
        <v>7479.2048361637717</v>
      </c>
      <c r="AJ36" s="197">
        <f t="shared" si="38"/>
        <v>3</v>
      </c>
      <c r="AK36" s="175" t="s">
        <v>442</v>
      </c>
      <c r="AL36" s="275" t="str">
        <f t="shared" si="22"/>
        <v>Non</v>
      </c>
      <c r="AM36" s="266"/>
      <c r="AN36" s="137"/>
      <c r="AO36" s="136"/>
      <c r="AP36" s="158"/>
      <c r="AQ36" s="136"/>
      <c r="AR36" s="138"/>
      <c r="AS36" s="139"/>
      <c r="AT36" s="140"/>
      <c r="AU36" s="140"/>
      <c r="AV36" s="140"/>
      <c r="AW36" s="140"/>
      <c r="AX36" s="140"/>
      <c r="AY36" s="249"/>
    </row>
    <row r="37" spans="1:51" ht="15" customHeight="1" x14ac:dyDescent="0.35">
      <c r="A37" s="248" t="s">
        <v>45</v>
      </c>
      <c r="B37" s="189" t="str">
        <f t="shared" si="1"/>
        <v>MDG52</v>
      </c>
      <c r="C37" s="189" t="s">
        <v>46</v>
      </c>
      <c r="D37" s="189" t="str">
        <f t="shared" si="24"/>
        <v>MG52516</v>
      </c>
      <c r="E37" s="189" t="s">
        <v>73</v>
      </c>
      <c r="F37" s="1" t="str">
        <f t="shared" si="39"/>
        <v>ANDROYAMBOVOMBE-ANDROYERADA</v>
      </c>
      <c r="G37" s="45" t="str">
        <f t="shared" si="25"/>
        <v>MG52516013</v>
      </c>
      <c r="H37" s="133">
        <f t="shared" si="26"/>
        <v>1</v>
      </c>
      <c r="I37" s="133"/>
      <c r="J37" s="134" t="str">
        <f t="shared" si="27"/>
        <v/>
      </c>
      <c r="K37" s="134">
        <f t="shared" si="28"/>
        <v>10337.610712981184</v>
      </c>
      <c r="L37" s="134">
        <f t="shared" si="29"/>
        <v>10337.610712981184</v>
      </c>
      <c r="M37" s="231">
        <f>SUMIF('Plans SAMS_A remplir'!$AE$3:$AE$875,(G37&amp;"PAM"&amp;"urgence"),'Plans SAMS_A remplir'!$AG$3:$AG$875)</f>
        <v>3590</v>
      </c>
      <c r="N37" s="222">
        <f>SUMIF('Plans SAMS_A remplir'!$AE$3:$AE$875,(G37&amp;"PAM"&amp;"urgence"),'Plans SAMS_A remplir'!$AH$3:$AH$875)</f>
        <v>3590</v>
      </c>
      <c r="O37" s="232">
        <f>SUMIF('Plans SAMS_A remplir'!$AE$3:$AE$875,(G37&amp;"PAM"&amp;"urgence"),'Plans SAMS_A remplir'!$AI$3:$AI$875)</f>
        <v>4200</v>
      </c>
      <c r="P37" s="224" t="str">
        <f t="shared" si="30"/>
        <v>0</v>
      </c>
      <c r="Q37" s="238">
        <f>SUMIF('Plans SAMS_A remplir'!$AE$3:$AE$875,(G37&amp;"FID"&amp;"urgence"),'Plans SAMS_A remplir'!$AG$3:$AG$875)</f>
        <v>0</v>
      </c>
      <c r="R37" s="135">
        <f>SUMIF('Plans SAMS_A remplir'!$AE$3:$AE$875,(G37&amp;"FID"&amp;"urgence"),'Plans SAMS_A remplir'!$AH$3:$AH$875)</f>
        <v>0</v>
      </c>
      <c r="S37" s="239">
        <f>SUMIF('Plans SAMS_A remplir'!$AE$3:$AE$875,(G37&amp;"FID"&amp;"urgence"),'Plans SAMS_A remplir'!$AI$3:$AI$875)</f>
        <v>4200</v>
      </c>
      <c r="T37" s="224" t="str">
        <f t="shared" si="31"/>
        <v>0</v>
      </c>
      <c r="U37" s="238">
        <f>SUMIF('Plans SAMS_A remplir'!$AE$3:$AE$875,(G37&amp;"CRS"&amp;"urgence"),'Plans SAMS_A remplir'!$AG$3:$AG$875)</f>
        <v>0</v>
      </c>
      <c r="V37" s="135">
        <f>SUMIF('Plans SAMS_A remplir'!$AE$3:$AE$875,(G37&amp;"CRS"&amp;"urgence"),'Plans SAMS_A remplir'!$AH$3:$AH$875)</f>
        <v>0</v>
      </c>
      <c r="W37" s="239">
        <f>SUMIF('Plans SAMS_A remplir'!$AE$3:$AE$875,(G37&amp;"CRS"&amp;"urgence"),'Plans SAMS_A remplir'!$AI$3:$AI$875)</f>
        <v>0</v>
      </c>
      <c r="X37" s="224" t="str">
        <f t="shared" si="32"/>
        <v>0</v>
      </c>
      <c r="Y37" s="238">
        <f>SUMIF('Plans SAMS_A remplir'!$AE$3:$AE$875,(G37&amp;"autreong"&amp;"urgence"),'Plans SAMS_A remplir'!$AG$3:$AG$875)</f>
        <v>0</v>
      </c>
      <c r="Z37" s="135">
        <f>SUMIF('Plans SAMS_A remplir'!$AE$3:$AE$875,(G37&amp;"autreong"&amp;"urgence"),'Plans SAMS_A remplir'!$AH$3:$AH$875)</f>
        <v>0</v>
      </c>
      <c r="AA37" s="239">
        <f>SUMIF('Plans SAMS_A remplir'!$AE$3:$AE$875,(G37&amp;"autreong"&amp;"urgence"),'Plans SAMS_A remplir'!$AI$3:$AI$875)</f>
        <v>4200</v>
      </c>
      <c r="AB37" s="280" t="str">
        <f t="shared" si="33"/>
        <v>0</v>
      </c>
      <c r="AC37" s="289" t="s">
        <v>881</v>
      </c>
      <c r="AD37" s="173">
        <f t="shared" si="34"/>
        <v>3590</v>
      </c>
      <c r="AE37" s="173">
        <f t="shared" si="35"/>
        <v>3590</v>
      </c>
      <c r="AF37" s="286">
        <f t="shared" si="36"/>
        <v>4200</v>
      </c>
      <c r="AG37" s="274">
        <f t="shared" si="20"/>
        <v>0.40628343595159372</v>
      </c>
      <c r="AH37" s="202"/>
      <c r="AI37" s="209">
        <f t="shared" si="37"/>
        <v>10337.610712981184</v>
      </c>
      <c r="AJ37" s="197">
        <f t="shared" si="38"/>
        <v>3</v>
      </c>
      <c r="AK37" s="175" t="s">
        <v>888</v>
      </c>
      <c r="AL37" s="275" t="str">
        <f t="shared" si="22"/>
        <v>Non</v>
      </c>
      <c r="AM37" s="176"/>
      <c r="AN37" s="176"/>
      <c r="AO37" s="136"/>
      <c r="AP37" s="176"/>
      <c r="AQ37" s="136"/>
      <c r="AR37" s="138"/>
      <c r="AS37" s="139"/>
      <c r="AT37" s="140"/>
      <c r="AU37" s="140"/>
      <c r="AV37" s="140"/>
      <c r="AW37" s="140"/>
      <c r="AX37" s="140"/>
      <c r="AY37" s="249"/>
    </row>
    <row r="38" spans="1:51" ht="15" customHeight="1" x14ac:dyDescent="0.35">
      <c r="A38" s="248" t="s">
        <v>45</v>
      </c>
      <c r="B38" s="189" t="str">
        <f t="shared" si="1"/>
        <v>MDG52</v>
      </c>
      <c r="C38" s="189" t="s">
        <v>46</v>
      </c>
      <c r="D38" s="189" t="str">
        <f t="shared" si="24"/>
        <v>MG52516</v>
      </c>
      <c r="E38" s="189" t="s">
        <v>75</v>
      </c>
      <c r="F38" s="1" t="str">
        <f t="shared" si="39"/>
        <v>ANDROYAMBOVOMBE-ANDROYIMANOMBO</v>
      </c>
      <c r="G38" s="45" t="str">
        <f t="shared" si="25"/>
        <v>MG52516190</v>
      </c>
      <c r="H38" s="133">
        <f t="shared" si="26"/>
        <v>1</v>
      </c>
      <c r="I38" s="133"/>
      <c r="J38" s="134" t="str">
        <f t="shared" si="27"/>
        <v/>
      </c>
      <c r="K38" s="134">
        <f t="shared" si="28"/>
        <v>21457.04590852269</v>
      </c>
      <c r="L38" s="134">
        <f t="shared" si="29"/>
        <v>21457.04590852269</v>
      </c>
      <c r="M38" s="231">
        <f>SUMIF('Plans SAMS_A remplir'!$AE$3:$AE$875,(G38&amp;"PAM"&amp;"urgence"),'Plans SAMS_A remplir'!$AG$3:$AG$875)</f>
        <v>12290</v>
      </c>
      <c r="N38" s="222">
        <f>SUMIF('Plans SAMS_A remplir'!$AE$3:$AE$875,(G38&amp;"PAM"&amp;"urgence"),'Plans SAMS_A remplir'!$AH$3:$AH$875)</f>
        <v>12290</v>
      </c>
      <c r="O38" s="232">
        <f>SUMIF('Plans SAMS_A remplir'!$AE$3:$AE$875,(G38&amp;"PAM"&amp;"urgence"),'Plans SAMS_A remplir'!$AI$3:$AI$875)</f>
        <v>4200</v>
      </c>
      <c r="P38" s="224" t="str">
        <f t="shared" si="30"/>
        <v>0</v>
      </c>
      <c r="Q38" s="238">
        <f>SUMIF('Plans SAMS_A remplir'!$AE$3:$AE$875,(G38&amp;"FID"&amp;"urgence"),'Plans SAMS_A remplir'!$AG$3:$AG$875)</f>
        <v>0</v>
      </c>
      <c r="R38" s="135">
        <f>SUMIF('Plans SAMS_A remplir'!$AE$3:$AE$875,(G38&amp;"FID"&amp;"urgence"),'Plans SAMS_A remplir'!$AH$3:$AH$875)</f>
        <v>0</v>
      </c>
      <c r="S38" s="239">
        <f>SUMIF('Plans SAMS_A remplir'!$AE$3:$AE$875,(G38&amp;"FID"&amp;"urgence"),'Plans SAMS_A remplir'!$AI$3:$AI$875)</f>
        <v>0</v>
      </c>
      <c r="T38" s="224" t="str">
        <f t="shared" si="31"/>
        <v>0</v>
      </c>
      <c r="U38" s="238">
        <f>SUMIF('Plans SAMS_A remplir'!$AE$3:$AE$875,(G38&amp;"CRS"&amp;"urgence"),'Plans SAMS_A remplir'!$AG$3:$AG$875)</f>
        <v>0</v>
      </c>
      <c r="V38" s="135">
        <f>SUMIF('Plans SAMS_A remplir'!$AE$3:$AE$875,(G38&amp;"CRS"&amp;"urgence"),'Plans SAMS_A remplir'!$AH$3:$AH$875)</f>
        <v>0</v>
      </c>
      <c r="W38" s="239">
        <f>SUMIF('Plans SAMS_A remplir'!$AE$3:$AE$875,(G38&amp;"CRS"&amp;"urgence"),'Plans SAMS_A remplir'!$AI$3:$AI$875)</f>
        <v>0</v>
      </c>
      <c r="X38" s="224" t="str">
        <f t="shared" si="32"/>
        <v>0</v>
      </c>
      <c r="Y38" s="238">
        <f>SUMIF('Plans SAMS_A remplir'!$AE$3:$AE$875,(G38&amp;"autreong"&amp;"urgence"),'Plans SAMS_A remplir'!$AG$3:$AG$875)</f>
        <v>0</v>
      </c>
      <c r="Z38" s="135">
        <f>SUMIF('Plans SAMS_A remplir'!$AE$3:$AE$875,(G38&amp;"autreong"&amp;"urgence"),'Plans SAMS_A remplir'!$AH$3:$AH$875)</f>
        <v>0</v>
      </c>
      <c r="AA38" s="239">
        <f>SUMIF('Plans SAMS_A remplir'!$AE$3:$AE$875,(G38&amp;"autreong"&amp;"urgence"),'Plans SAMS_A remplir'!$AI$3:$AI$875)</f>
        <v>0</v>
      </c>
      <c r="AB38" s="280" t="str">
        <f t="shared" si="33"/>
        <v>0</v>
      </c>
      <c r="AC38" s="285" t="s">
        <v>879</v>
      </c>
      <c r="AD38" s="173">
        <f t="shared" si="34"/>
        <v>12290</v>
      </c>
      <c r="AE38" s="173">
        <f t="shared" si="35"/>
        <v>12290</v>
      </c>
      <c r="AF38" s="286">
        <f t="shared" si="36"/>
        <v>4200</v>
      </c>
      <c r="AG38" s="274">
        <f t="shared" si="20"/>
        <v>0.57277222840439745</v>
      </c>
      <c r="AH38" s="202">
        <v>1</v>
      </c>
      <c r="AI38" s="209">
        <f t="shared" si="37"/>
        <v>9167.0459085226903</v>
      </c>
      <c r="AJ38" s="197">
        <f t="shared" si="38"/>
        <v>3</v>
      </c>
      <c r="AK38" s="175" t="s">
        <v>442</v>
      </c>
      <c r="AL38" s="275" t="str">
        <f t="shared" si="22"/>
        <v>Non</v>
      </c>
      <c r="AM38" s="176"/>
      <c r="AN38" s="176"/>
      <c r="AO38" s="136"/>
      <c r="AP38" s="176"/>
      <c r="AQ38" s="136"/>
      <c r="AR38" s="138"/>
      <c r="AS38" s="139"/>
      <c r="AT38" s="140"/>
      <c r="AU38" s="140"/>
      <c r="AV38" s="140"/>
      <c r="AW38" s="140"/>
      <c r="AX38" s="140"/>
      <c r="AY38" s="249"/>
    </row>
    <row r="39" spans="1:51" ht="15" customHeight="1" x14ac:dyDescent="0.35">
      <c r="A39" s="248" t="s">
        <v>45</v>
      </c>
      <c r="B39" s="189" t="str">
        <f t="shared" si="1"/>
        <v>MDG52</v>
      </c>
      <c r="C39" s="189" t="s">
        <v>46</v>
      </c>
      <c r="D39" s="189" t="str">
        <f t="shared" si="24"/>
        <v>MG52516</v>
      </c>
      <c r="E39" s="189" t="s">
        <v>77</v>
      </c>
      <c r="F39" s="1" t="str">
        <f t="shared" si="39"/>
        <v>ANDROYAMBOVOMBE-ANDROYJAFARO</v>
      </c>
      <c r="G39" s="45" t="str">
        <f t="shared" si="25"/>
        <v>MG52516170</v>
      </c>
      <c r="H39" s="133">
        <f t="shared" si="26"/>
        <v>1</v>
      </c>
      <c r="I39" s="133"/>
      <c r="J39" s="134" t="str">
        <f t="shared" si="27"/>
        <v/>
      </c>
      <c r="K39" s="134">
        <f t="shared" si="28"/>
        <v>33201.598879989011</v>
      </c>
      <c r="L39" s="134">
        <f t="shared" si="29"/>
        <v>68423</v>
      </c>
      <c r="M39" s="231">
        <f>SUMIF('Plans SAMS_A remplir'!$AE$3:$AE$875,(G39&amp;"PAM"&amp;"urgence"),'Plans SAMS_A remplir'!$AG$3:$AG$875)</f>
        <v>16425</v>
      </c>
      <c r="N39" s="222">
        <f>SUMIF('Plans SAMS_A remplir'!$AE$3:$AE$875,(G39&amp;"PAM"&amp;"urgence"),'Plans SAMS_A remplir'!$AH$3:$AH$875)</f>
        <v>16425</v>
      </c>
      <c r="O39" s="232">
        <f>SUMIF('Plans SAMS_A remplir'!$AE$3:$AE$875,(G39&amp;"PAM"&amp;"urgence"),'Plans SAMS_A remplir'!$AI$3:$AI$875)</f>
        <v>4200</v>
      </c>
      <c r="P39" s="224" t="str">
        <f t="shared" si="30"/>
        <v>0</v>
      </c>
      <c r="Q39" s="238">
        <f>SUMIF('Plans SAMS_A remplir'!$AE$3:$AE$875,(G39&amp;"FID"&amp;"urgence"),'Plans SAMS_A remplir'!$AG$3:$AG$875)</f>
        <v>0</v>
      </c>
      <c r="R39" s="135">
        <f>SUMIF('Plans SAMS_A remplir'!$AE$3:$AE$875,(G39&amp;"FID"&amp;"urgence"),'Plans SAMS_A remplir'!$AH$3:$AH$875)</f>
        <v>0</v>
      </c>
      <c r="S39" s="239">
        <f>SUMIF('Plans SAMS_A remplir'!$AE$3:$AE$875,(G39&amp;"FID"&amp;"urgence"),'Plans SAMS_A remplir'!$AI$3:$AI$875)</f>
        <v>0</v>
      </c>
      <c r="T39" s="224" t="str">
        <f t="shared" si="31"/>
        <v>0</v>
      </c>
      <c r="U39" s="238">
        <f>SUMIF('Plans SAMS_A remplir'!$AE$3:$AE$875,(G39&amp;"CRS"&amp;"urgence"),'Plans SAMS_A remplir'!$AG$3:$AG$875)</f>
        <v>0</v>
      </c>
      <c r="V39" s="135">
        <f>SUMIF('Plans SAMS_A remplir'!$AE$3:$AE$875,(G39&amp;"CRS"&amp;"urgence"),'Plans SAMS_A remplir'!$AH$3:$AH$875)</f>
        <v>0</v>
      </c>
      <c r="W39" s="239">
        <f>SUMIF('Plans SAMS_A remplir'!$AE$3:$AE$875,(G39&amp;"CRS"&amp;"urgence"),'Plans SAMS_A remplir'!$AI$3:$AI$875)</f>
        <v>0</v>
      </c>
      <c r="X39" s="224" t="str">
        <f t="shared" si="32"/>
        <v>0</v>
      </c>
      <c r="Y39" s="238">
        <f>SUMIF('Plans SAMS_A remplir'!$AE$3:$AE$875,(G39&amp;"autreong"&amp;"urgence"),'Plans SAMS_A remplir'!$AG$3:$AG$875)</f>
        <v>0</v>
      </c>
      <c r="Z39" s="135">
        <f>SUMIF('Plans SAMS_A remplir'!$AE$3:$AE$875,(G39&amp;"autreong"&amp;"urgence"),'Plans SAMS_A remplir'!$AH$3:$AH$875)</f>
        <v>0</v>
      </c>
      <c r="AA39" s="239">
        <f>SUMIF('Plans SAMS_A remplir'!$AE$3:$AE$875,(G39&amp;"autreong"&amp;"urgence"),'Plans SAMS_A remplir'!$AI$3:$AI$875)</f>
        <v>0</v>
      </c>
      <c r="AB39" s="280" t="str">
        <f t="shared" si="33"/>
        <v>0</v>
      </c>
      <c r="AC39" s="285" t="s">
        <v>879</v>
      </c>
      <c r="AD39" s="173">
        <f t="shared" si="34"/>
        <v>16425</v>
      </c>
      <c r="AE39" s="173">
        <f t="shared" si="35"/>
        <v>16425</v>
      </c>
      <c r="AF39" s="286">
        <f t="shared" si="36"/>
        <v>4200</v>
      </c>
      <c r="AG39" s="274">
        <f t="shared" si="20"/>
        <v>0.24005086009090509</v>
      </c>
      <c r="AH39" s="202">
        <v>1</v>
      </c>
      <c r="AI39" s="209">
        <f t="shared" si="37"/>
        <v>16776.598879989011</v>
      </c>
      <c r="AJ39" s="197">
        <f t="shared" si="38"/>
        <v>3</v>
      </c>
      <c r="AK39" s="175" t="s">
        <v>442</v>
      </c>
      <c r="AL39" s="275" t="str">
        <f t="shared" si="22"/>
        <v>Non</v>
      </c>
      <c r="AM39" s="176"/>
      <c r="AN39" s="176"/>
      <c r="AO39" s="136"/>
      <c r="AP39" s="176"/>
      <c r="AQ39" s="136"/>
      <c r="AR39" s="138"/>
      <c r="AS39" s="139"/>
      <c r="AT39" s="140"/>
      <c r="AU39" s="140"/>
      <c r="AV39" s="140"/>
      <c r="AW39" s="140"/>
      <c r="AX39" s="140"/>
      <c r="AY39" s="249"/>
    </row>
    <row r="40" spans="1:51" ht="15" customHeight="1" x14ac:dyDescent="0.35">
      <c r="A40" s="248" t="s">
        <v>45</v>
      </c>
      <c r="B40" s="189" t="str">
        <f t="shared" si="1"/>
        <v>MDG52</v>
      </c>
      <c r="C40" s="189" t="s">
        <v>46</v>
      </c>
      <c r="D40" s="189" t="str">
        <f t="shared" si="24"/>
        <v>MG52516</v>
      </c>
      <c r="E40" s="189" t="s">
        <v>79</v>
      </c>
      <c r="F40" s="1" t="str">
        <f t="shared" ref="F40:F44" si="40">A40&amp;C40&amp;E40</f>
        <v>ANDROYAMBOVOMBE-ANDROYMAROALOMAINTY</v>
      </c>
      <c r="G40" s="45" t="str">
        <f t="shared" si="25"/>
        <v>MG52516071</v>
      </c>
      <c r="H40" s="133">
        <f t="shared" si="26"/>
        <v>1</v>
      </c>
      <c r="I40" s="133"/>
      <c r="J40" s="134" t="str">
        <f t="shared" si="27"/>
        <v/>
      </c>
      <c r="K40" s="134">
        <f t="shared" si="28"/>
        <v>13937.31530603252</v>
      </c>
      <c r="L40" s="134">
        <f t="shared" si="29"/>
        <v>13937.31530603252</v>
      </c>
      <c r="M40" s="231">
        <f>SUMIF('Plans SAMS_A remplir'!$AE$3:$AE$875,(G40&amp;"PAM"&amp;"urgence"),'Plans SAMS_A remplir'!$AG$3:$AG$875)</f>
        <v>13980</v>
      </c>
      <c r="N40" s="222">
        <f>SUMIF('Plans SAMS_A remplir'!$AE$3:$AE$875,(G40&amp;"PAM"&amp;"urgence"),'Plans SAMS_A remplir'!$AH$3:$AH$875)</f>
        <v>13980</v>
      </c>
      <c r="O40" s="232">
        <f>SUMIF('Plans SAMS_A remplir'!$AE$3:$AE$875,(G40&amp;"PAM"&amp;"urgence"),'Plans SAMS_A remplir'!$AI$3:$AI$875)</f>
        <v>4200</v>
      </c>
      <c r="P40" s="224" t="str">
        <f t="shared" si="30"/>
        <v>0</v>
      </c>
      <c r="Q40" s="238">
        <f>SUMIF('Plans SAMS_A remplir'!$AE$3:$AE$875,(G40&amp;"FID"&amp;"urgence"),'Plans SAMS_A remplir'!$AG$3:$AG$875)</f>
        <v>13830</v>
      </c>
      <c r="R40" s="135">
        <f>SUMIF('Plans SAMS_A remplir'!$AE$3:$AE$875,(G40&amp;"FID"&amp;"urgence"),'Plans SAMS_A remplir'!$AH$3:$AH$875)</f>
        <v>0</v>
      </c>
      <c r="S40" s="239">
        <f>SUMIF('Plans SAMS_A remplir'!$AE$3:$AE$875,(G40&amp;"FID"&amp;"urgence"),'Plans SAMS_A remplir'!$AI$3:$AI$875)</f>
        <v>4200</v>
      </c>
      <c r="T40" s="224" t="str">
        <f t="shared" si="31"/>
        <v>0</v>
      </c>
      <c r="U40" s="238">
        <f>SUMIF('Plans SAMS_A remplir'!$AE$3:$AE$875,(G40&amp;"CRS"&amp;"urgence"),'Plans SAMS_A remplir'!$AG$3:$AG$875)</f>
        <v>0</v>
      </c>
      <c r="V40" s="135">
        <f>SUMIF('Plans SAMS_A remplir'!$AE$3:$AE$875,(G40&amp;"CRS"&amp;"urgence"),'Plans SAMS_A remplir'!$AH$3:$AH$875)</f>
        <v>0</v>
      </c>
      <c r="W40" s="239">
        <f>SUMIF('Plans SAMS_A remplir'!$AE$3:$AE$875,(G40&amp;"CRS"&amp;"urgence"),'Plans SAMS_A remplir'!$AI$3:$AI$875)</f>
        <v>0</v>
      </c>
      <c r="X40" s="224" t="str">
        <f t="shared" si="32"/>
        <v>0</v>
      </c>
      <c r="Y40" s="238">
        <f>SUMIF('Plans SAMS_A remplir'!$AE$3:$AE$875,(G40&amp;"autreong"&amp;"urgence"),'Plans SAMS_A remplir'!$AG$3:$AG$875)</f>
        <v>0</v>
      </c>
      <c r="Z40" s="135">
        <f>SUMIF('Plans SAMS_A remplir'!$AE$3:$AE$875,(G40&amp;"autreong"&amp;"urgence"),'Plans SAMS_A remplir'!$AH$3:$AH$875)</f>
        <v>0</v>
      </c>
      <c r="AA40" s="239">
        <f>SUMIF('Plans SAMS_A remplir'!$AE$3:$AE$875,(G40&amp;"autreong"&amp;"urgence"),'Plans SAMS_A remplir'!$AI$3:$AI$875)</f>
        <v>0</v>
      </c>
      <c r="AB40" s="280" t="str">
        <f t="shared" si="33"/>
        <v>0</v>
      </c>
      <c r="AC40" s="289" t="s">
        <v>884</v>
      </c>
      <c r="AD40" s="173">
        <f t="shared" si="34"/>
        <v>13980</v>
      </c>
      <c r="AE40" s="173">
        <f t="shared" si="35"/>
        <v>13980</v>
      </c>
      <c r="AF40" s="286">
        <f t="shared" si="36"/>
        <v>4200</v>
      </c>
      <c r="AG40" s="274">
        <f t="shared" si="20"/>
        <v>1.0030626195239341</v>
      </c>
      <c r="AH40" s="202"/>
      <c r="AI40" s="209">
        <f t="shared" si="37"/>
        <v>13937.31530603252</v>
      </c>
      <c r="AJ40" s="197">
        <f t="shared" si="38"/>
        <v>3</v>
      </c>
      <c r="AK40" s="175" t="s">
        <v>886</v>
      </c>
      <c r="AL40" s="275" t="str">
        <f t="shared" si="22"/>
        <v>Non</v>
      </c>
      <c r="AM40" s="176"/>
      <c r="AN40" s="176"/>
      <c r="AO40" s="136"/>
      <c r="AP40" s="176"/>
      <c r="AQ40" s="136"/>
      <c r="AR40" s="138"/>
      <c r="AS40" s="139"/>
      <c r="AT40" s="140"/>
      <c r="AU40" s="140"/>
      <c r="AV40" s="140"/>
      <c r="AW40" s="140"/>
      <c r="AX40" s="140"/>
      <c r="AY40" s="249"/>
    </row>
    <row r="41" spans="1:51" ht="15" customHeight="1" x14ac:dyDescent="0.35">
      <c r="A41" s="248" t="s">
        <v>45</v>
      </c>
      <c r="B41" s="189" t="str">
        <f t="shared" si="1"/>
        <v>MDG52</v>
      </c>
      <c r="C41" s="189" t="s">
        <v>46</v>
      </c>
      <c r="D41" s="189" t="str">
        <f t="shared" si="24"/>
        <v>MG52516</v>
      </c>
      <c r="E41" s="189" t="s">
        <v>81</v>
      </c>
      <c r="F41" s="1" t="str">
        <f t="shared" si="40"/>
        <v>ANDROYAMBOVOMBE-ANDROYMAROALOPOTY</v>
      </c>
      <c r="G41" s="45" t="str">
        <f t="shared" si="25"/>
        <v>MG52516072</v>
      </c>
      <c r="H41" s="133">
        <f t="shared" si="26"/>
        <v>1</v>
      </c>
      <c r="I41" s="133"/>
      <c r="J41" s="134">
        <f t="shared" si="27"/>
        <v>24345</v>
      </c>
      <c r="K41" s="134">
        <f t="shared" si="28"/>
        <v>18041.018251004603</v>
      </c>
      <c r="L41" s="134">
        <f t="shared" si="29"/>
        <v>24345</v>
      </c>
      <c r="M41" s="231">
        <f>SUMIF('Plans SAMS_A remplir'!$AE$3:$AE$875,(G41&amp;"PAM"&amp;"urgence"),'Plans SAMS_A remplir'!$AG$3:$AG$875)</f>
        <v>33725</v>
      </c>
      <c r="N41" s="222">
        <f>SUMIF('Plans SAMS_A remplir'!$AE$3:$AE$875,(G41&amp;"PAM"&amp;"urgence"),'Plans SAMS_A remplir'!$AH$3:$AH$875)</f>
        <v>33725</v>
      </c>
      <c r="O41" s="232">
        <f>SUMIF('Plans SAMS_A remplir'!$AE$3:$AE$875,(G41&amp;"PAM"&amp;"urgence"),'Plans SAMS_A remplir'!$AI$3:$AI$875)</f>
        <v>4200</v>
      </c>
      <c r="P41" s="224" t="str">
        <f t="shared" si="30"/>
        <v>0</v>
      </c>
      <c r="Q41" s="238">
        <f>SUMIF('Plans SAMS_A remplir'!$AE$3:$AE$875,(G41&amp;"FID"&amp;"urgence"),'Plans SAMS_A remplir'!$AG$3:$AG$875)</f>
        <v>38765</v>
      </c>
      <c r="R41" s="135">
        <f>SUMIF('Plans SAMS_A remplir'!$AE$3:$AE$875,(G41&amp;"FID"&amp;"urgence"),'Plans SAMS_A remplir'!$AH$3:$AH$875)</f>
        <v>0</v>
      </c>
      <c r="S41" s="239">
        <f>SUMIF('Plans SAMS_A remplir'!$AE$3:$AE$875,(G41&amp;"FID"&amp;"urgence"),'Plans SAMS_A remplir'!$AI$3:$AI$875)</f>
        <v>4200</v>
      </c>
      <c r="T41" s="224" t="str">
        <f t="shared" si="31"/>
        <v>0</v>
      </c>
      <c r="U41" s="238">
        <f>SUMIF('Plans SAMS_A remplir'!$AE$3:$AE$875,(G41&amp;"CRS"&amp;"urgence"),'Plans SAMS_A remplir'!$AG$3:$AG$875)</f>
        <v>0</v>
      </c>
      <c r="V41" s="135">
        <f>SUMIF('Plans SAMS_A remplir'!$AE$3:$AE$875,(G41&amp;"CRS"&amp;"urgence"),'Plans SAMS_A remplir'!$AH$3:$AH$875)</f>
        <v>0</v>
      </c>
      <c r="W41" s="239">
        <f>SUMIF('Plans SAMS_A remplir'!$AE$3:$AE$875,(G41&amp;"CRS"&amp;"urgence"),'Plans SAMS_A remplir'!$AI$3:$AI$875)</f>
        <v>0</v>
      </c>
      <c r="X41" s="224" t="str">
        <f t="shared" si="32"/>
        <v>0</v>
      </c>
      <c r="Y41" s="238">
        <f>SUMIF('Plans SAMS_A remplir'!$AE$3:$AE$875,(G41&amp;"autreong"&amp;"urgence"),'Plans SAMS_A remplir'!$AG$3:$AG$875)</f>
        <v>0</v>
      </c>
      <c r="Z41" s="135">
        <f>SUMIF('Plans SAMS_A remplir'!$AE$3:$AE$875,(G41&amp;"autreong"&amp;"urgence"),'Plans SAMS_A remplir'!$AH$3:$AH$875)</f>
        <v>0</v>
      </c>
      <c r="AA41" s="239">
        <f>SUMIF('Plans SAMS_A remplir'!$AE$3:$AE$875,(G41&amp;"autreong"&amp;"urgence"),'Plans SAMS_A remplir'!$AI$3:$AI$875)</f>
        <v>0</v>
      </c>
      <c r="AB41" s="280" t="str">
        <f t="shared" si="33"/>
        <v>0</v>
      </c>
      <c r="AC41" s="285" t="s">
        <v>884</v>
      </c>
      <c r="AD41" s="173">
        <f t="shared" si="34"/>
        <v>38765</v>
      </c>
      <c r="AE41" s="173">
        <f t="shared" si="35"/>
        <v>33725</v>
      </c>
      <c r="AF41" s="286">
        <f t="shared" si="36"/>
        <v>4200</v>
      </c>
      <c r="AG41" s="274">
        <f t="shared" si="20"/>
        <v>1.5923187512836312</v>
      </c>
      <c r="AH41" s="202"/>
      <c r="AI41" s="209">
        <f t="shared" si="37"/>
        <v>18041.018251004603</v>
      </c>
      <c r="AJ41" s="197">
        <f t="shared" si="38"/>
        <v>3</v>
      </c>
      <c r="AK41" s="175" t="s">
        <v>886</v>
      </c>
      <c r="AL41" s="275" t="str">
        <f t="shared" si="22"/>
        <v>Non</v>
      </c>
      <c r="AM41" s="176"/>
      <c r="AN41" s="176"/>
      <c r="AO41" s="136"/>
      <c r="AP41" s="176"/>
      <c r="AQ41" s="136"/>
      <c r="AR41" s="138"/>
      <c r="AS41" s="139"/>
      <c r="AT41" s="140"/>
      <c r="AU41" s="140"/>
      <c r="AV41" s="140"/>
      <c r="AW41" s="140"/>
      <c r="AX41" s="140"/>
      <c r="AY41" s="249"/>
    </row>
    <row r="42" spans="1:51" ht="15" customHeight="1" x14ac:dyDescent="0.35">
      <c r="A42" s="248" t="s">
        <v>45</v>
      </c>
      <c r="B42" s="189" t="str">
        <f t="shared" si="1"/>
        <v>MDG52</v>
      </c>
      <c r="C42" s="189" t="s">
        <v>46</v>
      </c>
      <c r="D42" s="189" t="str">
        <f t="shared" si="24"/>
        <v>MG52516</v>
      </c>
      <c r="E42" s="189" t="s">
        <v>83</v>
      </c>
      <c r="F42" s="1" t="str">
        <f t="shared" si="40"/>
        <v>ANDROYAMBOVOMBE-ANDROYMAROVATO BEFENO</v>
      </c>
      <c r="G42" s="45" t="str">
        <f t="shared" si="25"/>
        <v>MG52516112</v>
      </c>
      <c r="H42" s="133">
        <f t="shared" si="26"/>
        <v>2</v>
      </c>
      <c r="I42" s="133"/>
      <c r="J42" s="134" t="str">
        <f t="shared" si="27"/>
        <v/>
      </c>
      <c r="K42" s="134">
        <f t="shared" si="28"/>
        <v>8140.8527910071152</v>
      </c>
      <c r="L42" s="134">
        <f t="shared" si="29"/>
        <v>8140.8527910071152</v>
      </c>
      <c r="M42" s="231">
        <f>SUMIF('Plans SAMS_A remplir'!$AE$3:$AE$875,(G42&amp;"PAM"&amp;"urgence"),'Plans SAMS_A remplir'!$AG$3:$AG$875)</f>
        <v>7960</v>
      </c>
      <c r="N42" s="222">
        <f>SUMIF('Plans SAMS_A remplir'!$AE$3:$AE$875,(G42&amp;"PAM"&amp;"urgence"),'Plans SAMS_A remplir'!$AH$3:$AH$875)</f>
        <v>7960</v>
      </c>
      <c r="O42" s="232">
        <f>SUMIF('Plans SAMS_A remplir'!$AE$3:$AE$875,(G42&amp;"PAM"&amp;"urgence"),'Plans SAMS_A remplir'!$AI$3:$AI$875)</f>
        <v>4200</v>
      </c>
      <c r="P42" s="224" t="str">
        <f t="shared" si="30"/>
        <v>0</v>
      </c>
      <c r="Q42" s="238">
        <f>SUMIF('Plans SAMS_A remplir'!$AE$3:$AE$875,(G42&amp;"FID"&amp;"urgence"),'Plans SAMS_A remplir'!$AG$3:$AG$875)</f>
        <v>7960</v>
      </c>
      <c r="R42" s="135">
        <f>SUMIF('Plans SAMS_A remplir'!$AE$3:$AE$875,(G42&amp;"FID"&amp;"urgence"),'Plans SAMS_A remplir'!$AH$3:$AH$875)</f>
        <v>0</v>
      </c>
      <c r="S42" s="239">
        <f>SUMIF('Plans SAMS_A remplir'!$AE$3:$AE$875,(G42&amp;"FID"&amp;"urgence"),'Plans SAMS_A remplir'!$AI$3:$AI$875)</f>
        <v>4200</v>
      </c>
      <c r="T42" s="224" t="str">
        <f t="shared" si="31"/>
        <v>0</v>
      </c>
      <c r="U42" s="238">
        <f>SUMIF('Plans SAMS_A remplir'!$AE$3:$AE$875,(G42&amp;"CRS"&amp;"urgence"),'Plans SAMS_A remplir'!$AG$3:$AG$875)</f>
        <v>0</v>
      </c>
      <c r="V42" s="135">
        <f>SUMIF('Plans SAMS_A remplir'!$AE$3:$AE$875,(G42&amp;"CRS"&amp;"urgence"),'Plans SAMS_A remplir'!$AH$3:$AH$875)</f>
        <v>0</v>
      </c>
      <c r="W42" s="239">
        <f>SUMIF('Plans SAMS_A remplir'!$AE$3:$AE$875,(G42&amp;"CRS"&amp;"urgence"),'Plans SAMS_A remplir'!$AI$3:$AI$875)</f>
        <v>0</v>
      </c>
      <c r="X42" s="224" t="str">
        <f t="shared" si="32"/>
        <v>0</v>
      </c>
      <c r="Y42" s="238">
        <f>SUMIF('Plans SAMS_A remplir'!$AE$3:$AE$875,(G42&amp;"autreong"&amp;"urgence"),'Plans SAMS_A remplir'!$AG$3:$AG$875)</f>
        <v>0</v>
      </c>
      <c r="Z42" s="135">
        <f>SUMIF('Plans SAMS_A remplir'!$AE$3:$AE$875,(G42&amp;"autreong"&amp;"urgence"),'Plans SAMS_A remplir'!$AH$3:$AH$875)</f>
        <v>0</v>
      </c>
      <c r="AA42" s="239">
        <f>SUMIF('Plans SAMS_A remplir'!$AE$3:$AE$875,(G42&amp;"autreong"&amp;"urgence"),'Plans SAMS_A remplir'!$AI$3:$AI$875)</f>
        <v>0</v>
      </c>
      <c r="AB42" s="280" t="str">
        <f t="shared" si="33"/>
        <v>0</v>
      </c>
      <c r="AC42" s="285" t="s">
        <v>884</v>
      </c>
      <c r="AD42" s="173">
        <f t="shared" si="34"/>
        <v>7960</v>
      </c>
      <c r="AE42" s="173">
        <f t="shared" si="35"/>
        <v>7960</v>
      </c>
      <c r="AF42" s="286">
        <f t="shared" si="36"/>
        <v>4200</v>
      </c>
      <c r="AG42" s="274">
        <f t="shared" si="20"/>
        <v>0.9777845398203372</v>
      </c>
      <c r="AH42" s="202"/>
      <c r="AI42" s="209">
        <f t="shared" si="37"/>
        <v>8140.8527910071152</v>
      </c>
      <c r="AJ42" s="197">
        <f t="shared" si="38"/>
        <v>3</v>
      </c>
      <c r="AK42" s="175" t="s">
        <v>885</v>
      </c>
      <c r="AL42" s="275" t="str">
        <f t="shared" si="22"/>
        <v>Non</v>
      </c>
      <c r="AM42" s="176"/>
      <c r="AN42" s="176"/>
      <c r="AO42" s="136"/>
      <c r="AP42" s="176"/>
      <c r="AQ42" s="136"/>
      <c r="AR42" s="138"/>
      <c r="AS42" s="139"/>
      <c r="AT42" s="140"/>
      <c r="AU42" s="140"/>
      <c r="AV42" s="140"/>
      <c r="AW42" s="140"/>
      <c r="AX42" s="140"/>
      <c r="AY42" s="249"/>
    </row>
    <row r="43" spans="1:51" ht="15" customHeight="1" x14ac:dyDescent="0.35">
      <c r="A43" s="248" t="s">
        <v>45</v>
      </c>
      <c r="B43" s="189" t="str">
        <f t="shared" si="1"/>
        <v>MDG52</v>
      </c>
      <c r="C43" s="189" t="s">
        <v>46</v>
      </c>
      <c r="D43" s="189" t="str">
        <f t="shared" si="24"/>
        <v>MG52516</v>
      </c>
      <c r="E43" s="189" t="s">
        <v>85</v>
      </c>
      <c r="F43" s="1" t="str">
        <f t="shared" si="40"/>
        <v>ANDROYAMBOVOMBE-ANDROYSIHANAMARO</v>
      </c>
      <c r="G43" s="45" t="str">
        <f t="shared" si="25"/>
        <v>MG52516111</v>
      </c>
      <c r="H43" s="133">
        <f t="shared" si="26"/>
        <v>1</v>
      </c>
      <c r="I43" s="133"/>
      <c r="J43" s="134" t="str">
        <f t="shared" si="27"/>
        <v/>
      </c>
      <c r="K43" s="134">
        <f t="shared" si="28"/>
        <v>25535.234827988948</v>
      </c>
      <c r="L43" s="134">
        <f t="shared" si="29"/>
        <v>25535.234827988948</v>
      </c>
      <c r="M43" s="231">
        <f>SUMIF('Plans SAMS_A remplir'!$AE$3:$AE$875,(G43&amp;"PAM"&amp;"urgence"),'Plans SAMS_A remplir'!$AG$3:$AG$875)</f>
        <v>25755</v>
      </c>
      <c r="N43" s="222">
        <f>SUMIF('Plans SAMS_A remplir'!$AE$3:$AE$875,(G43&amp;"PAM"&amp;"urgence"),'Plans SAMS_A remplir'!$AH$3:$AH$875)</f>
        <v>25755</v>
      </c>
      <c r="O43" s="232">
        <f>SUMIF('Plans SAMS_A remplir'!$AE$3:$AE$875,(G43&amp;"PAM"&amp;"urgence"),'Plans SAMS_A remplir'!$AI$3:$AI$875)</f>
        <v>4200</v>
      </c>
      <c r="P43" s="224" t="str">
        <f t="shared" si="30"/>
        <v>0</v>
      </c>
      <c r="Q43" s="238">
        <f>SUMIF('Plans SAMS_A remplir'!$AE$3:$AE$875,(G43&amp;"FID"&amp;"urgence"),'Plans SAMS_A remplir'!$AG$3:$AG$875)</f>
        <v>25065</v>
      </c>
      <c r="R43" s="135">
        <f>SUMIF('Plans SAMS_A remplir'!$AE$3:$AE$875,(G43&amp;"FID"&amp;"urgence"),'Plans SAMS_A remplir'!$AH$3:$AH$875)</f>
        <v>0</v>
      </c>
      <c r="S43" s="239">
        <f>SUMIF('Plans SAMS_A remplir'!$AE$3:$AE$875,(G43&amp;"FID"&amp;"urgence"),'Plans SAMS_A remplir'!$AI$3:$AI$875)</f>
        <v>4200</v>
      </c>
      <c r="T43" s="224" t="str">
        <f t="shared" si="31"/>
        <v>0</v>
      </c>
      <c r="U43" s="238">
        <f>SUMIF('Plans SAMS_A remplir'!$AE$3:$AE$875,(G43&amp;"CRS"&amp;"urgence"),'Plans SAMS_A remplir'!$AG$3:$AG$875)</f>
        <v>0</v>
      </c>
      <c r="V43" s="135">
        <f>SUMIF('Plans SAMS_A remplir'!$AE$3:$AE$875,(G43&amp;"CRS"&amp;"urgence"),'Plans SAMS_A remplir'!$AH$3:$AH$875)</f>
        <v>0</v>
      </c>
      <c r="W43" s="239">
        <f>SUMIF('Plans SAMS_A remplir'!$AE$3:$AE$875,(G43&amp;"CRS"&amp;"urgence"),'Plans SAMS_A remplir'!$AI$3:$AI$875)</f>
        <v>0</v>
      </c>
      <c r="X43" s="224" t="str">
        <f t="shared" si="32"/>
        <v>0</v>
      </c>
      <c r="Y43" s="238">
        <f>SUMIF('Plans SAMS_A remplir'!$AE$3:$AE$875,(G43&amp;"autreong"&amp;"urgence"),'Plans SAMS_A remplir'!$AG$3:$AG$875)</f>
        <v>0</v>
      </c>
      <c r="Z43" s="135">
        <f>SUMIF('Plans SAMS_A remplir'!$AE$3:$AE$875,(G43&amp;"autreong"&amp;"urgence"),'Plans SAMS_A remplir'!$AH$3:$AH$875)</f>
        <v>0</v>
      </c>
      <c r="AA43" s="239">
        <f>SUMIF('Plans SAMS_A remplir'!$AE$3:$AE$875,(G43&amp;"autreong"&amp;"urgence"),'Plans SAMS_A remplir'!$AI$3:$AI$875)</f>
        <v>0</v>
      </c>
      <c r="AB43" s="280" t="str">
        <f t="shared" si="33"/>
        <v>0</v>
      </c>
      <c r="AC43" s="289" t="s">
        <v>884</v>
      </c>
      <c r="AD43" s="173">
        <f t="shared" si="34"/>
        <v>25755</v>
      </c>
      <c r="AE43" s="173">
        <f t="shared" si="35"/>
        <v>25755</v>
      </c>
      <c r="AF43" s="286">
        <f t="shared" si="36"/>
        <v>4200</v>
      </c>
      <c r="AG43" s="274">
        <f t="shared" si="20"/>
        <v>1.0086063501468241</v>
      </c>
      <c r="AH43" s="202"/>
      <c r="AI43" s="209">
        <f t="shared" si="37"/>
        <v>25535.234827988948</v>
      </c>
      <c r="AJ43" s="197">
        <f t="shared" si="38"/>
        <v>3</v>
      </c>
      <c r="AK43" s="175" t="s">
        <v>886</v>
      </c>
      <c r="AL43" s="275" t="str">
        <f t="shared" si="22"/>
        <v>Non</v>
      </c>
      <c r="AM43" s="176"/>
      <c r="AN43" s="176"/>
      <c r="AO43" s="136"/>
      <c r="AP43" s="176"/>
      <c r="AQ43" s="136"/>
      <c r="AR43" s="138"/>
      <c r="AS43" s="139"/>
      <c r="AT43" s="140"/>
      <c r="AU43" s="140"/>
      <c r="AV43" s="140"/>
      <c r="AW43" s="140"/>
      <c r="AX43" s="140"/>
      <c r="AY43" s="249"/>
    </row>
    <row r="44" spans="1:51" ht="15" customHeight="1" x14ac:dyDescent="0.35">
      <c r="A44" s="248" t="s">
        <v>45</v>
      </c>
      <c r="B44" s="189" t="str">
        <f t="shared" si="1"/>
        <v>MDG52</v>
      </c>
      <c r="C44" s="189" t="s">
        <v>46</v>
      </c>
      <c r="D44" s="189" t="str">
        <f t="shared" si="24"/>
        <v>MG52516</v>
      </c>
      <c r="E44" s="189" t="s">
        <v>87</v>
      </c>
      <c r="F44" s="1" t="str">
        <f t="shared" si="40"/>
        <v>ANDROYAMBOVOMBE-ANDROYTSIMANANADA</v>
      </c>
      <c r="G44" s="45" t="str">
        <f t="shared" si="25"/>
        <v>MG52516012</v>
      </c>
      <c r="H44" s="133">
        <f t="shared" si="26"/>
        <v>2</v>
      </c>
      <c r="I44" s="133"/>
      <c r="J44" s="134" t="str">
        <f t="shared" si="27"/>
        <v/>
      </c>
      <c r="K44" s="134">
        <f t="shared" si="28"/>
        <v>5526.1702553665073</v>
      </c>
      <c r="L44" s="134">
        <f t="shared" si="29"/>
        <v>5526.1702553665073</v>
      </c>
      <c r="M44" s="231">
        <f>SUMIF('Plans SAMS_A remplir'!$AE$3:$AE$875,(G44&amp;"PAM"&amp;"urgence"),'Plans SAMS_A remplir'!$AG$3:$AG$875)</f>
        <v>5920</v>
      </c>
      <c r="N44" s="222">
        <f>SUMIF('Plans SAMS_A remplir'!$AE$3:$AE$875,(G44&amp;"PAM"&amp;"urgence"),'Plans SAMS_A remplir'!$AH$3:$AH$875)</f>
        <v>5920</v>
      </c>
      <c r="O44" s="232">
        <f>SUMIF('Plans SAMS_A remplir'!$AE$3:$AE$875,(G44&amp;"PAM"&amp;"urgence"),'Plans SAMS_A remplir'!$AI$3:$AI$875)</f>
        <v>4200</v>
      </c>
      <c r="P44" s="224" t="str">
        <f t="shared" si="30"/>
        <v>0</v>
      </c>
      <c r="Q44" s="238">
        <f>SUMIF('Plans SAMS_A remplir'!$AE$3:$AE$875,(G44&amp;"FID"&amp;"urgence"),'Plans SAMS_A remplir'!$AG$3:$AG$875)</f>
        <v>5920</v>
      </c>
      <c r="R44" s="135">
        <f>SUMIF('Plans SAMS_A remplir'!$AE$3:$AE$875,(G44&amp;"FID"&amp;"urgence"),'Plans SAMS_A remplir'!$AH$3:$AH$875)</f>
        <v>0</v>
      </c>
      <c r="S44" s="239">
        <f>SUMIF('Plans SAMS_A remplir'!$AE$3:$AE$875,(G44&amp;"FID"&amp;"urgence"),'Plans SAMS_A remplir'!$AI$3:$AI$875)</f>
        <v>4200</v>
      </c>
      <c r="T44" s="224" t="str">
        <f t="shared" si="31"/>
        <v>0</v>
      </c>
      <c r="U44" s="238">
        <f>SUMIF('Plans SAMS_A remplir'!$AE$3:$AE$875,(G44&amp;"CRS"&amp;"urgence"),'Plans SAMS_A remplir'!$AG$3:$AG$875)</f>
        <v>0</v>
      </c>
      <c r="V44" s="135">
        <f>SUMIF('Plans SAMS_A remplir'!$AE$3:$AE$875,(G44&amp;"CRS"&amp;"urgence"),'Plans SAMS_A remplir'!$AH$3:$AH$875)</f>
        <v>0</v>
      </c>
      <c r="W44" s="239">
        <f>SUMIF('Plans SAMS_A remplir'!$AE$3:$AE$875,(G44&amp;"CRS"&amp;"urgence"),'Plans SAMS_A remplir'!$AI$3:$AI$875)</f>
        <v>0</v>
      </c>
      <c r="X44" s="224" t="str">
        <f t="shared" si="32"/>
        <v>0</v>
      </c>
      <c r="Y44" s="238">
        <f>SUMIF('Plans SAMS_A remplir'!$AE$3:$AE$875,(G44&amp;"autreong"&amp;"urgence"),'Plans SAMS_A remplir'!$AG$3:$AG$875)</f>
        <v>0</v>
      </c>
      <c r="Z44" s="135">
        <f>SUMIF('Plans SAMS_A remplir'!$AE$3:$AE$875,(G44&amp;"autreong"&amp;"urgence"),'Plans SAMS_A remplir'!$AH$3:$AH$875)</f>
        <v>0</v>
      </c>
      <c r="AA44" s="239">
        <f>SUMIF('Plans SAMS_A remplir'!$AE$3:$AE$875,(G44&amp;"autreong"&amp;"urgence"),'Plans SAMS_A remplir'!$AI$3:$AI$875)</f>
        <v>0</v>
      </c>
      <c r="AB44" s="280" t="str">
        <f t="shared" si="33"/>
        <v>0</v>
      </c>
      <c r="AC44" s="285" t="s">
        <v>884</v>
      </c>
      <c r="AD44" s="173">
        <f t="shared" si="34"/>
        <v>5920</v>
      </c>
      <c r="AE44" s="173">
        <f t="shared" si="35"/>
        <v>5920</v>
      </c>
      <c r="AF44" s="286">
        <f t="shared" si="36"/>
        <v>4200</v>
      </c>
      <c r="AG44" s="274">
        <f t="shared" si="20"/>
        <v>1.0712663067611863</v>
      </c>
      <c r="AH44" s="202">
        <v>0.5</v>
      </c>
      <c r="AI44" s="209">
        <f t="shared" si="37"/>
        <v>2566.1702553665073</v>
      </c>
      <c r="AJ44" s="197">
        <f t="shared" si="38"/>
        <v>3</v>
      </c>
      <c r="AK44" s="175" t="s">
        <v>885</v>
      </c>
      <c r="AL44" s="275" t="str">
        <f t="shared" si="22"/>
        <v>Non</v>
      </c>
      <c r="AM44" s="176"/>
      <c r="AN44" s="176"/>
      <c r="AO44" s="136"/>
      <c r="AP44" s="176"/>
      <c r="AQ44" s="136"/>
      <c r="AR44" s="138"/>
      <c r="AS44" s="139"/>
      <c r="AT44" s="140"/>
      <c r="AU44" s="140"/>
      <c r="AV44" s="140"/>
      <c r="AW44" s="140"/>
      <c r="AX44" s="140"/>
      <c r="AY44" s="249"/>
    </row>
    <row r="45" spans="1:51" s="179" customFormat="1" hidden="1" x14ac:dyDescent="0.3">
      <c r="A45" s="250"/>
      <c r="B45" s="145"/>
      <c r="C45" s="144"/>
      <c r="D45" s="144"/>
      <c r="E45" s="144"/>
      <c r="F45" s="144"/>
      <c r="G45" s="146"/>
      <c r="H45" s="147"/>
      <c r="I45" s="147"/>
      <c r="J45" s="148"/>
      <c r="K45" s="148"/>
      <c r="L45" s="148"/>
      <c r="M45" s="233"/>
      <c r="N45" s="172"/>
      <c r="O45" s="234"/>
      <c r="P45" s="234"/>
      <c r="Q45" s="234"/>
      <c r="R45" s="234"/>
      <c r="S45" s="234"/>
      <c r="T45" s="234"/>
      <c r="U45" s="234"/>
      <c r="V45" s="152"/>
      <c r="W45" s="242"/>
      <c r="X45" s="213"/>
      <c r="Y45" s="240"/>
      <c r="Z45" s="152"/>
      <c r="AA45" s="242"/>
      <c r="AB45" s="281"/>
      <c r="AC45" s="287"/>
      <c r="AD45" s="149"/>
      <c r="AE45" s="191"/>
      <c r="AF45" s="288"/>
      <c r="AG45" s="288"/>
      <c r="AH45" s="204">
        <f>SUM(AH27:AH44)</f>
        <v>6</v>
      </c>
      <c r="AI45" s="204">
        <f t="shared" ref="AI45" si="41">SUM(AI27:AI44)</f>
        <v>286769.92122637748</v>
      </c>
      <c r="AJ45" s="197">
        <f t="shared" si="38"/>
        <v>3</v>
      </c>
      <c r="AK45" s="152"/>
      <c r="AL45" s="277"/>
      <c r="AM45" s="267"/>
      <c r="AN45" s="153"/>
      <c r="AO45" s="154">
        <f>SUBTOTAL(9,AO27:AO44)</f>
        <v>0</v>
      </c>
      <c r="AP45" s="155"/>
      <c r="AQ45" s="155">
        <f>SUM(AN45:AP45)</f>
        <v>0</v>
      </c>
      <c r="AR45" s="150"/>
      <c r="AS45" s="150"/>
      <c r="AT45" s="156"/>
      <c r="AU45" s="156"/>
      <c r="AV45" s="157"/>
      <c r="AW45" s="156"/>
      <c r="AX45" s="156"/>
      <c r="AY45" s="251"/>
    </row>
    <row r="46" spans="1:51" ht="15" customHeight="1" x14ac:dyDescent="0.35">
      <c r="A46" s="248" t="s">
        <v>45</v>
      </c>
      <c r="B46" s="189" t="str">
        <f t="shared" si="1"/>
        <v>MDG52</v>
      </c>
      <c r="C46" s="189" t="s">
        <v>128</v>
      </c>
      <c r="D46" s="189" t="str">
        <f t="shared" ref="D46:D65" si="42">VLOOKUP(C46,admin_2_2,2,FALSE)</f>
        <v>MG52518</v>
      </c>
      <c r="E46" s="189" t="s">
        <v>129</v>
      </c>
      <c r="F46" s="1" t="str">
        <f t="shared" ref="F46" si="43">A46&amp;C46&amp;E46</f>
        <v>ANDROYBEKILYAMBAHITA</v>
      </c>
      <c r="G46" s="45" t="str">
        <f t="shared" ref="G46:G65" si="44">VLOOKUP(F46,admin_3_2,12,FALSE)</f>
        <v>MG52518151</v>
      </c>
      <c r="H46" s="133">
        <f t="shared" ref="H46:H65" si="45">VLOOKUP(G46,prio,2,FALSE)</f>
        <v>2</v>
      </c>
      <c r="I46" s="133"/>
      <c r="J46" s="134" t="str">
        <f t="shared" ref="J46" si="46">IF(VLOOKUP(G46,pop,4,FALSE)=0,"",VLOOKUP(G46,pop,4,FALSE))</f>
        <v/>
      </c>
      <c r="K46" s="134">
        <f t="shared" ref="K46" si="47">VLOOKUP(G46,pop,2,FALSE)</f>
        <v>24481.661878837371</v>
      </c>
      <c r="L46" s="134">
        <f t="shared" ref="L46:L65" si="48">VLOOKUP(G46,pop,7,FALSE)</f>
        <v>24481.661878837371</v>
      </c>
      <c r="M46" s="231">
        <f>SUMIF('Plans SAMS_A remplir'!$AE$3:$AE$875,(G46&amp;"PAM"&amp;"urgence"),'Plans SAMS_A remplir'!$AG$3:$AG$875)</f>
        <v>24585</v>
      </c>
      <c r="N46" s="222">
        <f>SUMIF('Plans SAMS_A remplir'!$AE$3:$AE$875,(G46&amp;"PAM"&amp;"urgence"),'Plans SAMS_A remplir'!$AH$3:$AH$875)</f>
        <v>24585</v>
      </c>
      <c r="O46" s="232">
        <f>SUMIF('Plans SAMS_A remplir'!$AE$3:$AE$875,(G46&amp;"PAM"&amp;"urgence"),'Plans SAMS_A remplir'!$AI$3:$AI$875)</f>
        <v>4200</v>
      </c>
      <c r="P46" s="224" t="str">
        <f t="shared" ref="P46:P65" si="49">IFERROR(VLOOKUP(G46&amp;"PAM"&amp;"urgence",planification_pop,4,FALSE),"0")</f>
        <v>0</v>
      </c>
      <c r="Q46" s="238">
        <f>SUMIF('Plans SAMS_A remplir'!$AE$3:$AE$875,(G46&amp;"FID"&amp;"urgence"),'Plans SAMS_A remplir'!$AG$3:$AG$875)</f>
        <v>0</v>
      </c>
      <c r="R46" s="135">
        <f>SUMIF('Plans SAMS_A remplir'!$AE$3:$AE$875,(G46&amp;"FID"&amp;"urgence"),'Plans SAMS_A remplir'!$AH$3:$AH$875)</f>
        <v>0</v>
      </c>
      <c r="S46" s="239">
        <f>SUMIF('Plans SAMS_A remplir'!$AE$3:$AE$875,(G46&amp;"FID"&amp;"urgence"),'Plans SAMS_A remplir'!$AI$3:$AI$875)</f>
        <v>0</v>
      </c>
      <c r="T46" s="224" t="str">
        <f t="shared" ref="T46:T65" si="50">IFERROR(VLOOKUP(G46&amp;"FID"&amp;"urgence",planification_pop,4,FALSE),"0")</f>
        <v>0</v>
      </c>
      <c r="U46" s="238">
        <f>SUMIF('Plans SAMS_A remplir'!$AE$3:$AE$875,(G46&amp;"CRS"&amp;"urgence"),'Plans SAMS_A remplir'!$AG$3:$AG$875)</f>
        <v>0</v>
      </c>
      <c r="V46" s="135">
        <f>SUMIF('Plans SAMS_A remplir'!$AE$3:$AE$875,(G46&amp;"CRS"&amp;"urgence"),'Plans SAMS_A remplir'!$AH$3:$AH$875)</f>
        <v>0</v>
      </c>
      <c r="W46" s="239">
        <f>SUMIF('Plans SAMS_A remplir'!$AE$3:$AE$875,(G46&amp;"CRS"&amp;"urgence"),'Plans SAMS_A remplir'!$AI$3:$AI$875)</f>
        <v>0</v>
      </c>
      <c r="X46" s="224" t="str">
        <f t="shared" ref="X46:X65" si="51">IFERROR(VLOOKUP(K46&amp;"FID"&amp;"urgence",planification_pop,4,FALSE),"0")</f>
        <v>0</v>
      </c>
      <c r="Y46" s="238">
        <f>SUMIF('Plans SAMS_A remplir'!$AE$3:$AE$875,(G46&amp;"autreong"&amp;"urgence"),'Plans SAMS_A remplir'!$AG$3:$AG$875)</f>
        <v>0</v>
      </c>
      <c r="Z46" s="135">
        <f>SUMIF('Plans SAMS_A remplir'!$AE$3:$AE$875,(G46&amp;"autreong"&amp;"urgence"),'Plans SAMS_A remplir'!$AH$3:$AH$875)</f>
        <v>0</v>
      </c>
      <c r="AA46" s="239">
        <f>SUMIF('Plans SAMS_A remplir'!$AE$3:$AE$875,(G46&amp;"autreong"&amp;"urgence"),'Plans SAMS_A remplir'!$AI$3:$AI$875)</f>
        <v>0</v>
      </c>
      <c r="AB46" s="280" t="str">
        <f t="shared" ref="AB46:AB65" si="52">IFERROR(VLOOKUP(G46&amp;"autreong"&amp;"urgence",planification_pop,4,FALSE),"0")</f>
        <v>0</v>
      </c>
      <c r="AC46" s="285" t="s">
        <v>879</v>
      </c>
      <c r="AD46" s="173">
        <f t="shared" ref="AD46:AD65" si="53">IF($AC46="Oui (Fid/PAM)",MAX(M46,Q46)+Y46,IF($AC46="Oui (inter/orga)",MAX(M46,Q46,Y46),IF($AC46="Oui (CRS/FID)",MAX(Q46,U46),IF($AC46="Oui (CRS/PAM)",MAX(M46,U46),IF($AC46="Oui (cas special)","",SUM(M46,Q46,Y46,U46))))))</f>
        <v>24585</v>
      </c>
      <c r="AE46" s="173">
        <f t="shared" ref="AE46:AE65" si="54">IF($AC46="Oui (Fid/PAM)",MAX(N46,R46)+Z46,IF($AC46="Oui (inter/orga)",MAX(N46,R46,Z46),IF($AC46="Oui (CRS/FID)",MAX(R46,V46),IF($AC46="Oui (CRS/PAM)",MAX(N46,V46),IF($AC46="Oui (cas special)","",SUM(N46,R46,Z46,V46))))))</f>
        <v>24585</v>
      </c>
      <c r="AF46" s="286">
        <f t="shared" ref="AF46:AF65" si="55">IF($AC46="Oui (Fid/PAM)",MAX(O46,S46)+AA46,IF($AC46="Oui (inter/orga)",MAX(O46,S46,AA46),IF($AC46="Oui (CRS/FID)",MAX(S46,W46),IF($AC46="Oui (CRS/PAM)",MAX(O46,W46),IF($AC46="Oui (cas special)","",SUM(O46,S46,AA46,W46))))))</f>
        <v>4200</v>
      </c>
      <c r="AG46" s="274">
        <f t="shared" si="20"/>
        <v>1.0042210419241171</v>
      </c>
      <c r="AH46" s="202"/>
      <c r="AI46" s="209">
        <f t="shared" ref="AI46:AI65" si="56">IF((K46-AD46*AH46)&lt;0,"0",K46-AD46*AH46)</f>
        <v>24481.661878837371</v>
      </c>
      <c r="AJ46" s="197">
        <f t="shared" si="38"/>
        <v>3</v>
      </c>
      <c r="AK46" s="175" t="s">
        <v>442</v>
      </c>
      <c r="AL46" s="275" t="str">
        <f t="shared" si="22"/>
        <v>Non</v>
      </c>
      <c r="AM46" s="266"/>
      <c r="AN46" s="137"/>
      <c r="AO46" s="136"/>
      <c r="AP46" s="158"/>
      <c r="AQ46" s="136"/>
      <c r="AR46" s="138"/>
      <c r="AS46" s="139"/>
      <c r="AT46" s="159"/>
      <c r="AU46" s="159"/>
      <c r="AV46" s="140"/>
      <c r="AW46" s="140"/>
      <c r="AX46" s="140"/>
      <c r="AY46" s="249"/>
    </row>
    <row r="47" spans="1:51" ht="15" customHeight="1" x14ac:dyDescent="0.35">
      <c r="A47" s="248" t="s">
        <v>45</v>
      </c>
      <c r="B47" s="189" t="str">
        <f t="shared" si="1"/>
        <v>MDG52</v>
      </c>
      <c r="C47" s="189" t="s">
        <v>128</v>
      </c>
      <c r="D47" s="189" t="str">
        <f t="shared" si="42"/>
        <v>MG52518</v>
      </c>
      <c r="E47" s="189" t="s">
        <v>131</v>
      </c>
      <c r="F47" s="1" t="str">
        <f t="shared" ref="F47:F62" si="57">A47&amp;C47&amp;E47</f>
        <v>ANDROYBEKILYAMBATOSOLA</v>
      </c>
      <c r="G47" s="45" t="str">
        <f t="shared" si="44"/>
        <v>MG52518091</v>
      </c>
      <c r="H47" s="133">
        <f t="shared" si="45"/>
        <v>1</v>
      </c>
      <c r="I47" s="133"/>
      <c r="J47" s="134">
        <f t="shared" ref="J47:J61" si="58">IF(VLOOKUP(G47,pop,4,FALSE)=0,"",VLOOKUP(G47,pop,4,FALSE))</f>
        <v>10424</v>
      </c>
      <c r="K47" s="134">
        <f t="shared" ref="K47:K61" si="59">VLOOKUP(G47,pop,2,FALSE)</f>
        <v>10924.228801094445</v>
      </c>
      <c r="L47" s="134">
        <f t="shared" si="48"/>
        <v>10424</v>
      </c>
      <c r="M47" s="231">
        <f>SUMIF('Plans SAMS_A remplir'!$AE$3:$AE$875,(G47&amp;"PAM"&amp;"urgence"),'Plans SAMS_A remplir'!$AG$3:$AG$875)</f>
        <v>8740</v>
      </c>
      <c r="N47" s="222">
        <f>SUMIF('Plans SAMS_A remplir'!$AE$3:$AE$875,(G47&amp;"PAM"&amp;"urgence"),'Plans SAMS_A remplir'!$AH$3:$AH$875)</f>
        <v>8740</v>
      </c>
      <c r="O47" s="232">
        <f>SUMIF('Plans SAMS_A remplir'!$AE$3:$AE$875,(G47&amp;"PAM"&amp;"urgence"),'Plans SAMS_A remplir'!$AI$3:$AI$875)</f>
        <v>4200</v>
      </c>
      <c r="P47" s="224" t="str">
        <f t="shared" si="49"/>
        <v>0</v>
      </c>
      <c r="Q47" s="238">
        <f>SUMIF('Plans SAMS_A remplir'!$AE$3:$AE$875,(G47&amp;"FID"&amp;"urgence"),'Plans SAMS_A remplir'!$AG$3:$AG$875)</f>
        <v>0</v>
      </c>
      <c r="R47" s="135">
        <f>SUMIF('Plans SAMS_A remplir'!$AE$3:$AE$875,(G47&amp;"FID"&amp;"urgence"),'Plans SAMS_A remplir'!$AH$3:$AH$875)</f>
        <v>0</v>
      </c>
      <c r="S47" s="239">
        <f>SUMIF('Plans SAMS_A remplir'!$AE$3:$AE$875,(G47&amp;"FID"&amp;"urgence"),'Plans SAMS_A remplir'!$AI$3:$AI$875)</f>
        <v>0</v>
      </c>
      <c r="T47" s="224" t="str">
        <f t="shared" si="50"/>
        <v>0</v>
      </c>
      <c r="U47" s="238">
        <f>SUMIF('Plans SAMS_A remplir'!$AE$3:$AE$875,(G47&amp;"CRS"&amp;"urgence"),'Plans SAMS_A remplir'!$AG$3:$AG$875)</f>
        <v>0</v>
      </c>
      <c r="V47" s="135">
        <f>SUMIF('Plans SAMS_A remplir'!$AE$3:$AE$875,(G47&amp;"CRS"&amp;"urgence"),'Plans SAMS_A remplir'!$AH$3:$AH$875)</f>
        <v>0</v>
      </c>
      <c r="W47" s="239">
        <f>SUMIF('Plans SAMS_A remplir'!$AE$3:$AE$875,(G47&amp;"CRS"&amp;"urgence"),'Plans SAMS_A remplir'!$AI$3:$AI$875)</f>
        <v>0</v>
      </c>
      <c r="X47" s="224" t="str">
        <f t="shared" si="51"/>
        <v>0</v>
      </c>
      <c r="Y47" s="238">
        <f>SUMIF('Plans SAMS_A remplir'!$AE$3:$AE$875,(G47&amp;"autreong"&amp;"urgence"),'Plans SAMS_A remplir'!$AG$3:$AG$875)</f>
        <v>0</v>
      </c>
      <c r="Z47" s="135">
        <f>SUMIF('Plans SAMS_A remplir'!$AE$3:$AE$875,(G47&amp;"autreong"&amp;"urgence"),'Plans SAMS_A remplir'!$AH$3:$AH$875)</f>
        <v>0</v>
      </c>
      <c r="AA47" s="239">
        <f>SUMIF('Plans SAMS_A remplir'!$AE$3:$AE$875,(G47&amp;"autreong"&amp;"urgence"),'Plans SAMS_A remplir'!$AI$3:$AI$875)</f>
        <v>0</v>
      </c>
      <c r="AB47" s="280" t="str">
        <f t="shared" si="52"/>
        <v>0</v>
      </c>
      <c r="AC47" s="285" t="s">
        <v>879</v>
      </c>
      <c r="AD47" s="173">
        <f t="shared" si="53"/>
        <v>8740</v>
      </c>
      <c r="AE47" s="173">
        <f t="shared" si="54"/>
        <v>8740</v>
      </c>
      <c r="AF47" s="286">
        <f t="shared" si="55"/>
        <v>4200</v>
      </c>
      <c r="AG47" s="274">
        <f t="shared" si="20"/>
        <v>0.83844973138910206</v>
      </c>
      <c r="AH47" s="202"/>
      <c r="AI47" s="209">
        <f t="shared" si="56"/>
        <v>10924.228801094445</v>
      </c>
      <c r="AJ47" s="197">
        <f t="shared" si="38"/>
        <v>3</v>
      </c>
      <c r="AK47" s="175" t="s">
        <v>442</v>
      </c>
      <c r="AL47" s="275" t="str">
        <f t="shared" si="22"/>
        <v>Non</v>
      </c>
      <c r="AM47" s="266"/>
      <c r="AN47" s="137"/>
      <c r="AO47" s="136"/>
      <c r="AP47" s="158"/>
      <c r="AQ47" s="136"/>
      <c r="AR47" s="138"/>
      <c r="AS47" s="139"/>
      <c r="AT47" s="140"/>
      <c r="AU47" s="159"/>
      <c r="AV47" s="140"/>
      <c r="AW47" s="140"/>
      <c r="AX47" s="140"/>
      <c r="AY47" s="249"/>
    </row>
    <row r="48" spans="1:51" ht="15" customHeight="1" x14ac:dyDescent="0.35">
      <c r="A48" s="248" t="s">
        <v>45</v>
      </c>
      <c r="B48" s="189" t="str">
        <f t="shared" si="1"/>
        <v>MDG52</v>
      </c>
      <c r="C48" s="189" t="s">
        <v>128</v>
      </c>
      <c r="D48" s="189" t="str">
        <f t="shared" si="42"/>
        <v>MG52518</v>
      </c>
      <c r="E48" s="189" t="s">
        <v>133</v>
      </c>
      <c r="F48" s="1" t="str">
        <f t="shared" si="57"/>
        <v>ANDROYBEKILYANIVORANO MITSINJO</v>
      </c>
      <c r="G48" s="45" t="str">
        <f t="shared" si="44"/>
        <v>MG52518290</v>
      </c>
      <c r="H48" s="133">
        <f t="shared" si="45"/>
        <v>1</v>
      </c>
      <c r="I48" s="133"/>
      <c r="J48" s="134" t="str">
        <f t="shared" si="58"/>
        <v/>
      </c>
      <c r="K48" s="134">
        <f t="shared" si="59"/>
        <v>5631.7646487101647</v>
      </c>
      <c r="L48" s="134">
        <f t="shared" si="48"/>
        <v>5631.7646487101647</v>
      </c>
      <c r="M48" s="231">
        <f>SUMIF('Plans SAMS_A remplir'!$AE$3:$AE$875,(G48&amp;"PAM"&amp;"urgence"),'Plans SAMS_A remplir'!$AG$3:$AG$875)</f>
        <v>6800</v>
      </c>
      <c r="N48" s="222">
        <f>SUMIF('Plans SAMS_A remplir'!$AE$3:$AE$875,(G48&amp;"PAM"&amp;"urgence"),'Plans SAMS_A remplir'!$AH$3:$AH$875)</f>
        <v>6800</v>
      </c>
      <c r="O48" s="232">
        <f>SUMIF('Plans SAMS_A remplir'!$AE$3:$AE$875,(G48&amp;"PAM"&amp;"urgence"),'Plans SAMS_A remplir'!$AI$3:$AI$875)</f>
        <v>4200</v>
      </c>
      <c r="P48" s="224" t="str">
        <f t="shared" si="49"/>
        <v>0</v>
      </c>
      <c r="Q48" s="238">
        <f>SUMIF('Plans SAMS_A remplir'!$AE$3:$AE$875,(G48&amp;"FID"&amp;"urgence"),'Plans SAMS_A remplir'!$AG$3:$AG$875)</f>
        <v>6635</v>
      </c>
      <c r="R48" s="135">
        <f>SUMIF('Plans SAMS_A remplir'!$AE$3:$AE$875,(G48&amp;"FID"&amp;"urgence"),'Plans SAMS_A remplir'!$AH$3:$AH$875)</f>
        <v>0</v>
      </c>
      <c r="S48" s="239">
        <f>SUMIF('Plans SAMS_A remplir'!$AE$3:$AE$875,(G48&amp;"FID"&amp;"urgence"),'Plans SAMS_A remplir'!$AI$3:$AI$875)</f>
        <v>4200</v>
      </c>
      <c r="T48" s="224" t="str">
        <f t="shared" si="50"/>
        <v>0</v>
      </c>
      <c r="U48" s="238">
        <f>SUMIF('Plans SAMS_A remplir'!$AE$3:$AE$875,(G48&amp;"CRS"&amp;"urgence"),'Plans SAMS_A remplir'!$AG$3:$AG$875)</f>
        <v>0</v>
      </c>
      <c r="V48" s="135">
        <f>SUMIF('Plans SAMS_A remplir'!$AE$3:$AE$875,(G48&amp;"CRS"&amp;"urgence"),'Plans SAMS_A remplir'!$AH$3:$AH$875)</f>
        <v>0</v>
      </c>
      <c r="W48" s="239">
        <f>SUMIF('Plans SAMS_A remplir'!$AE$3:$AE$875,(G48&amp;"CRS"&amp;"urgence"),'Plans SAMS_A remplir'!$AI$3:$AI$875)</f>
        <v>0</v>
      </c>
      <c r="X48" s="224" t="str">
        <f t="shared" si="51"/>
        <v>0</v>
      </c>
      <c r="Y48" s="238">
        <f>SUMIF('Plans SAMS_A remplir'!$AE$3:$AE$875,(G48&amp;"autreong"&amp;"urgence"),'Plans SAMS_A remplir'!$AG$3:$AG$875)</f>
        <v>0</v>
      </c>
      <c r="Z48" s="135">
        <f>SUMIF('Plans SAMS_A remplir'!$AE$3:$AE$875,(G48&amp;"autreong"&amp;"urgence"),'Plans SAMS_A remplir'!$AH$3:$AH$875)</f>
        <v>0</v>
      </c>
      <c r="AA48" s="239">
        <f>SUMIF('Plans SAMS_A remplir'!$AE$3:$AE$875,(G48&amp;"autreong"&amp;"urgence"),'Plans SAMS_A remplir'!$AI$3:$AI$875)</f>
        <v>0</v>
      </c>
      <c r="AB48" s="280" t="str">
        <f t="shared" si="52"/>
        <v>0</v>
      </c>
      <c r="AC48" s="285" t="s">
        <v>884</v>
      </c>
      <c r="AD48" s="173">
        <f t="shared" si="53"/>
        <v>6800</v>
      </c>
      <c r="AE48" s="173">
        <f t="shared" si="54"/>
        <v>6800</v>
      </c>
      <c r="AF48" s="286">
        <f t="shared" si="55"/>
        <v>4200</v>
      </c>
      <c r="AG48" s="274">
        <f t="shared" si="20"/>
        <v>1.2074368202793053</v>
      </c>
      <c r="AH48" s="202"/>
      <c r="AI48" s="209">
        <f t="shared" si="56"/>
        <v>5631.7646487101647</v>
      </c>
      <c r="AJ48" s="197">
        <f t="shared" si="38"/>
        <v>3</v>
      </c>
      <c r="AK48" s="175" t="s">
        <v>886</v>
      </c>
      <c r="AL48" s="275" t="str">
        <f t="shared" si="22"/>
        <v>Non</v>
      </c>
      <c r="AM48" s="266"/>
      <c r="AN48" s="137"/>
      <c r="AO48" s="136"/>
      <c r="AP48" s="158"/>
      <c r="AQ48" s="136"/>
      <c r="AR48" s="138"/>
      <c r="AS48" s="139"/>
      <c r="AT48" s="140"/>
      <c r="AU48" s="159"/>
      <c r="AV48" s="140"/>
      <c r="AW48" s="140"/>
      <c r="AX48" s="140"/>
      <c r="AY48" s="249"/>
    </row>
    <row r="49" spans="1:51" ht="15" customHeight="1" x14ac:dyDescent="0.35">
      <c r="A49" s="248" t="s">
        <v>45</v>
      </c>
      <c r="B49" s="189" t="str">
        <f t="shared" si="1"/>
        <v>MDG52</v>
      </c>
      <c r="C49" s="189" t="s">
        <v>128</v>
      </c>
      <c r="D49" s="189" t="str">
        <f t="shared" si="42"/>
        <v>MG52518</v>
      </c>
      <c r="E49" s="189" t="s">
        <v>135</v>
      </c>
      <c r="F49" s="1" t="str">
        <f t="shared" si="57"/>
        <v>ANDROYBEKILYANJA NORD</v>
      </c>
      <c r="G49" s="45" t="str">
        <f t="shared" si="44"/>
        <v>MG52518050</v>
      </c>
      <c r="H49" s="133">
        <f t="shared" si="45"/>
        <v>2</v>
      </c>
      <c r="I49" s="133"/>
      <c r="J49" s="134" t="str">
        <f t="shared" si="58"/>
        <v/>
      </c>
      <c r="K49" s="134">
        <f t="shared" si="59"/>
        <v>3679.7849497118705</v>
      </c>
      <c r="L49" s="134">
        <f t="shared" si="48"/>
        <v>3679.7849497118705</v>
      </c>
      <c r="M49" s="231">
        <f>SUMIF('Plans SAMS_A remplir'!$AE$3:$AE$875,(G49&amp;"PAM"&amp;"urgence"),'Plans SAMS_A remplir'!$AG$3:$AG$875)</f>
        <v>3920</v>
      </c>
      <c r="N49" s="222">
        <f>SUMIF('Plans SAMS_A remplir'!$AE$3:$AE$875,(G49&amp;"PAM"&amp;"urgence"),'Plans SAMS_A remplir'!$AH$3:$AH$875)</f>
        <v>3920</v>
      </c>
      <c r="O49" s="232">
        <f>SUMIF('Plans SAMS_A remplir'!$AE$3:$AE$875,(G49&amp;"PAM"&amp;"urgence"),'Plans SAMS_A remplir'!$AI$3:$AI$875)</f>
        <v>4200</v>
      </c>
      <c r="P49" s="224" t="str">
        <f t="shared" si="49"/>
        <v>0</v>
      </c>
      <c r="Q49" s="238">
        <f>SUMIF('Plans SAMS_A remplir'!$AE$3:$AE$875,(G49&amp;"FID"&amp;"urgence"),'Plans SAMS_A remplir'!$AG$3:$AG$875)</f>
        <v>3920</v>
      </c>
      <c r="R49" s="135">
        <f>SUMIF('Plans SAMS_A remplir'!$AE$3:$AE$875,(G49&amp;"FID"&amp;"urgence"),'Plans SAMS_A remplir'!$AH$3:$AH$875)</f>
        <v>0</v>
      </c>
      <c r="S49" s="239">
        <f>SUMIF('Plans SAMS_A remplir'!$AE$3:$AE$875,(G49&amp;"FID"&amp;"urgence"),'Plans SAMS_A remplir'!$AI$3:$AI$875)</f>
        <v>4200</v>
      </c>
      <c r="T49" s="224" t="str">
        <f t="shared" si="50"/>
        <v>0</v>
      </c>
      <c r="U49" s="238">
        <f>SUMIF('Plans SAMS_A remplir'!$AE$3:$AE$875,(G49&amp;"CRS"&amp;"urgence"),'Plans SAMS_A remplir'!$AG$3:$AG$875)</f>
        <v>0</v>
      </c>
      <c r="V49" s="135">
        <f>SUMIF('Plans SAMS_A remplir'!$AE$3:$AE$875,(G49&amp;"CRS"&amp;"urgence"),'Plans SAMS_A remplir'!$AH$3:$AH$875)</f>
        <v>0</v>
      </c>
      <c r="W49" s="239">
        <f>SUMIF('Plans SAMS_A remplir'!$AE$3:$AE$875,(G49&amp;"CRS"&amp;"urgence"),'Plans SAMS_A remplir'!$AI$3:$AI$875)</f>
        <v>0</v>
      </c>
      <c r="X49" s="224" t="str">
        <f t="shared" si="51"/>
        <v>0</v>
      </c>
      <c r="Y49" s="238">
        <f>SUMIF('Plans SAMS_A remplir'!$AE$3:$AE$875,(G49&amp;"autreong"&amp;"urgence"),'Plans SAMS_A remplir'!$AG$3:$AG$875)</f>
        <v>0</v>
      </c>
      <c r="Z49" s="135">
        <f>SUMIF('Plans SAMS_A remplir'!$AE$3:$AE$875,(G49&amp;"autreong"&amp;"urgence"),'Plans SAMS_A remplir'!$AH$3:$AH$875)</f>
        <v>0</v>
      </c>
      <c r="AA49" s="239">
        <f>SUMIF('Plans SAMS_A remplir'!$AE$3:$AE$875,(G49&amp;"autreong"&amp;"urgence"),'Plans SAMS_A remplir'!$AI$3:$AI$875)</f>
        <v>0</v>
      </c>
      <c r="AB49" s="280" t="str">
        <f t="shared" si="52"/>
        <v>0</v>
      </c>
      <c r="AC49" s="285" t="s">
        <v>884</v>
      </c>
      <c r="AD49" s="173">
        <f t="shared" si="53"/>
        <v>3920</v>
      </c>
      <c r="AE49" s="173">
        <f t="shared" si="54"/>
        <v>3920</v>
      </c>
      <c r="AF49" s="286">
        <f t="shared" si="55"/>
        <v>4200</v>
      </c>
      <c r="AG49" s="274">
        <f t="shared" si="20"/>
        <v>1.1413710467859983</v>
      </c>
      <c r="AH49" s="202"/>
      <c r="AI49" s="209">
        <f t="shared" si="56"/>
        <v>3679.7849497118705</v>
      </c>
      <c r="AJ49" s="197">
        <f t="shared" si="38"/>
        <v>3</v>
      </c>
      <c r="AK49" s="175" t="s">
        <v>885</v>
      </c>
      <c r="AL49" s="275" t="str">
        <f t="shared" si="22"/>
        <v>Non</v>
      </c>
      <c r="AM49" s="266"/>
      <c r="AN49" s="137"/>
      <c r="AO49" s="136"/>
      <c r="AP49" s="158"/>
      <c r="AQ49" s="136"/>
      <c r="AR49" s="138"/>
      <c r="AS49" s="139"/>
      <c r="AT49" s="140"/>
      <c r="AU49" s="159"/>
      <c r="AV49" s="140"/>
      <c r="AW49" s="140"/>
      <c r="AX49" s="140"/>
      <c r="AY49" s="249"/>
    </row>
    <row r="50" spans="1:51" ht="15" customHeight="1" x14ac:dyDescent="0.35">
      <c r="A50" s="248" t="s">
        <v>45</v>
      </c>
      <c r="B50" s="189" t="str">
        <f t="shared" si="1"/>
        <v>MDG52</v>
      </c>
      <c r="C50" s="189" t="s">
        <v>128</v>
      </c>
      <c r="D50" s="189" t="str">
        <f t="shared" si="42"/>
        <v>MG52518</v>
      </c>
      <c r="E50" s="189" t="s">
        <v>137</v>
      </c>
      <c r="F50" s="1" t="str">
        <f t="shared" si="57"/>
        <v>ANDROYBEKILYANKARANABO NORD</v>
      </c>
      <c r="G50" s="45" t="str">
        <f t="shared" si="44"/>
        <v>MG52518031</v>
      </c>
      <c r="H50" s="133">
        <f t="shared" si="45"/>
        <v>1</v>
      </c>
      <c r="I50" s="133"/>
      <c r="J50" s="134">
        <f t="shared" si="58"/>
        <v>6350</v>
      </c>
      <c r="K50" s="134">
        <f t="shared" si="59"/>
        <v>5248.8857106304395</v>
      </c>
      <c r="L50" s="134">
        <f t="shared" si="48"/>
        <v>6350</v>
      </c>
      <c r="M50" s="231">
        <f>SUMIF('Plans SAMS_A remplir'!$AE$3:$AE$875,(G50&amp;"PAM"&amp;"urgence"),'Plans SAMS_A remplir'!$AG$3:$AG$875)</f>
        <v>5170</v>
      </c>
      <c r="N50" s="222">
        <f>SUMIF('Plans SAMS_A remplir'!$AE$3:$AE$875,(G50&amp;"PAM"&amp;"urgence"),'Plans SAMS_A remplir'!$AH$3:$AH$875)</f>
        <v>5170</v>
      </c>
      <c r="O50" s="232">
        <f>SUMIF('Plans SAMS_A remplir'!$AE$3:$AE$875,(G50&amp;"PAM"&amp;"urgence"),'Plans SAMS_A remplir'!$AI$3:$AI$875)</f>
        <v>4200</v>
      </c>
      <c r="P50" s="224" t="str">
        <f t="shared" si="49"/>
        <v>0</v>
      </c>
      <c r="Q50" s="238">
        <f>SUMIF('Plans SAMS_A remplir'!$AE$3:$AE$875,(G50&amp;"FID"&amp;"urgence"),'Plans SAMS_A remplir'!$AG$3:$AG$875)</f>
        <v>5875</v>
      </c>
      <c r="R50" s="135">
        <f>SUMIF('Plans SAMS_A remplir'!$AE$3:$AE$875,(G50&amp;"FID"&amp;"urgence"),'Plans SAMS_A remplir'!$AH$3:$AH$875)</f>
        <v>0</v>
      </c>
      <c r="S50" s="239">
        <f>SUMIF('Plans SAMS_A remplir'!$AE$3:$AE$875,(G50&amp;"FID"&amp;"urgence"),'Plans SAMS_A remplir'!$AI$3:$AI$875)</f>
        <v>4200</v>
      </c>
      <c r="T50" s="224" t="str">
        <f t="shared" si="50"/>
        <v>0</v>
      </c>
      <c r="U50" s="238">
        <f>SUMIF('Plans SAMS_A remplir'!$AE$3:$AE$875,(G50&amp;"CRS"&amp;"urgence"),'Plans SAMS_A remplir'!$AG$3:$AG$875)</f>
        <v>0</v>
      </c>
      <c r="V50" s="135">
        <f>SUMIF('Plans SAMS_A remplir'!$AE$3:$AE$875,(G50&amp;"CRS"&amp;"urgence"),'Plans SAMS_A remplir'!$AH$3:$AH$875)</f>
        <v>0</v>
      </c>
      <c r="W50" s="239">
        <f>SUMIF('Plans SAMS_A remplir'!$AE$3:$AE$875,(G50&amp;"CRS"&amp;"urgence"),'Plans SAMS_A remplir'!$AI$3:$AI$875)</f>
        <v>0</v>
      </c>
      <c r="X50" s="224" t="str">
        <f t="shared" si="51"/>
        <v>0</v>
      </c>
      <c r="Y50" s="238">
        <f>SUMIF('Plans SAMS_A remplir'!$AE$3:$AE$875,(G50&amp;"autreong"&amp;"urgence"),'Plans SAMS_A remplir'!$AG$3:$AG$875)</f>
        <v>0</v>
      </c>
      <c r="Z50" s="135">
        <f>SUMIF('Plans SAMS_A remplir'!$AE$3:$AE$875,(G50&amp;"autreong"&amp;"urgence"),'Plans SAMS_A remplir'!$AH$3:$AH$875)</f>
        <v>0</v>
      </c>
      <c r="AA50" s="239">
        <f>SUMIF('Plans SAMS_A remplir'!$AE$3:$AE$875,(G50&amp;"autreong"&amp;"urgence"),'Plans SAMS_A remplir'!$AI$3:$AI$875)</f>
        <v>0</v>
      </c>
      <c r="AB50" s="280" t="str">
        <f t="shared" si="52"/>
        <v>0</v>
      </c>
      <c r="AC50" s="285" t="s">
        <v>884</v>
      </c>
      <c r="AD50" s="173">
        <f t="shared" si="53"/>
        <v>5875</v>
      </c>
      <c r="AE50" s="173">
        <f t="shared" si="54"/>
        <v>5170</v>
      </c>
      <c r="AF50" s="286">
        <f t="shared" si="55"/>
        <v>4200</v>
      </c>
      <c r="AG50" s="274">
        <f t="shared" si="20"/>
        <v>0.92519685039370081</v>
      </c>
      <c r="AH50" s="202"/>
      <c r="AI50" s="209">
        <f t="shared" si="56"/>
        <v>5248.8857106304395</v>
      </c>
      <c r="AJ50" s="197">
        <f t="shared" si="38"/>
        <v>3</v>
      </c>
      <c r="AK50" s="175" t="s">
        <v>886</v>
      </c>
      <c r="AL50" s="275" t="str">
        <f t="shared" si="22"/>
        <v>Non</v>
      </c>
      <c r="AM50" s="266"/>
      <c r="AN50" s="137"/>
      <c r="AO50" s="136"/>
      <c r="AP50" s="158"/>
      <c r="AQ50" s="136"/>
      <c r="AR50" s="138"/>
      <c r="AS50" s="139"/>
      <c r="AT50" s="140"/>
      <c r="AU50" s="159"/>
      <c r="AV50" s="140"/>
      <c r="AW50" s="140"/>
      <c r="AX50" s="140"/>
      <c r="AY50" s="249"/>
    </row>
    <row r="51" spans="1:51" ht="15" customHeight="1" x14ac:dyDescent="0.35">
      <c r="A51" s="248" t="s">
        <v>45</v>
      </c>
      <c r="B51" s="189" t="str">
        <f t="shared" si="1"/>
        <v>MDG52</v>
      </c>
      <c r="C51" s="189" t="s">
        <v>128</v>
      </c>
      <c r="D51" s="189" t="str">
        <f t="shared" si="42"/>
        <v>MG52518</v>
      </c>
      <c r="E51" s="189" t="s">
        <v>139</v>
      </c>
      <c r="F51" s="1" t="str">
        <f t="shared" si="57"/>
        <v>ANDROYBEKILYANTSAKOAMARO</v>
      </c>
      <c r="G51" s="45" t="str">
        <f t="shared" si="44"/>
        <v>MG52518070</v>
      </c>
      <c r="H51" s="133">
        <f t="shared" si="45"/>
        <v>2</v>
      </c>
      <c r="I51" s="133"/>
      <c r="J51" s="134" t="str">
        <f t="shared" si="58"/>
        <v/>
      </c>
      <c r="K51" s="134">
        <f t="shared" si="59"/>
        <v>9078.8423992458884</v>
      </c>
      <c r="L51" s="134">
        <f t="shared" si="48"/>
        <v>9078.8423992458884</v>
      </c>
      <c r="M51" s="231">
        <f>SUMIF('Plans SAMS_A remplir'!$AE$3:$AE$875,(G51&amp;"PAM"&amp;"urgence"),'Plans SAMS_A remplir'!$AG$3:$AG$875)</f>
        <v>10990</v>
      </c>
      <c r="N51" s="222">
        <f>SUMIF('Plans SAMS_A remplir'!$AE$3:$AE$875,(G51&amp;"PAM"&amp;"urgence"),'Plans SAMS_A remplir'!$AH$3:$AH$875)</f>
        <v>10990</v>
      </c>
      <c r="O51" s="232">
        <f>SUMIF('Plans SAMS_A remplir'!$AE$3:$AE$875,(G51&amp;"PAM"&amp;"urgence"),'Plans SAMS_A remplir'!$AI$3:$AI$875)</f>
        <v>4200</v>
      </c>
      <c r="P51" s="224" t="str">
        <f t="shared" si="49"/>
        <v>0</v>
      </c>
      <c r="Q51" s="238">
        <f>SUMIF('Plans SAMS_A remplir'!$AE$3:$AE$875,(G51&amp;"FID"&amp;"urgence"),'Plans SAMS_A remplir'!$AG$3:$AG$875)</f>
        <v>10990</v>
      </c>
      <c r="R51" s="135">
        <f>SUMIF('Plans SAMS_A remplir'!$AE$3:$AE$875,(G51&amp;"FID"&amp;"urgence"),'Plans SAMS_A remplir'!$AH$3:$AH$875)</f>
        <v>0</v>
      </c>
      <c r="S51" s="239">
        <f>SUMIF('Plans SAMS_A remplir'!$AE$3:$AE$875,(G51&amp;"FID"&amp;"urgence"),'Plans SAMS_A remplir'!$AI$3:$AI$875)</f>
        <v>4200</v>
      </c>
      <c r="T51" s="224" t="str">
        <f t="shared" si="50"/>
        <v>0</v>
      </c>
      <c r="U51" s="238">
        <f>SUMIF('Plans SAMS_A remplir'!$AE$3:$AE$875,(G51&amp;"CRS"&amp;"urgence"),'Plans SAMS_A remplir'!$AG$3:$AG$875)</f>
        <v>0</v>
      </c>
      <c r="V51" s="135">
        <f>SUMIF('Plans SAMS_A remplir'!$AE$3:$AE$875,(G51&amp;"CRS"&amp;"urgence"),'Plans SAMS_A remplir'!$AH$3:$AH$875)</f>
        <v>0</v>
      </c>
      <c r="W51" s="239">
        <f>SUMIF('Plans SAMS_A remplir'!$AE$3:$AE$875,(G51&amp;"CRS"&amp;"urgence"),'Plans SAMS_A remplir'!$AI$3:$AI$875)</f>
        <v>0</v>
      </c>
      <c r="X51" s="224" t="str">
        <f t="shared" si="51"/>
        <v>0</v>
      </c>
      <c r="Y51" s="238">
        <f>SUMIF('Plans SAMS_A remplir'!$AE$3:$AE$875,(G51&amp;"autreong"&amp;"urgence"),'Plans SAMS_A remplir'!$AG$3:$AG$875)</f>
        <v>0</v>
      </c>
      <c r="Z51" s="135">
        <f>SUMIF('Plans SAMS_A remplir'!$AE$3:$AE$875,(G51&amp;"autreong"&amp;"urgence"),'Plans SAMS_A remplir'!$AH$3:$AH$875)</f>
        <v>0</v>
      </c>
      <c r="AA51" s="239">
        <f>SUMIF('Plans SAMS_A remplir'!$AE$3:$AE$875,(G51&amp;"autreong"&amp;"urgence"),'Plans SAMS_A remplir'!$AI$3:$AI$875)</f>
        <v>0</v>
      </c>
      <c r="AB51" s="280" t="str">
        <f t="shared" si="52"/>
        <v>0</v>
      </c>
      <c r="AC51" s="285" t="s">
        <v>884</v>
      </c>
      <c r="AD51" s="173">
        <f t="shared" si="53"/>
        <v>10990</v>
      </c>
      <c r="AE51" s="173">
        <f t="shared" si="54"/>
        <v>10990</v>
      </c>
      <c r="AF51" s="286">
        <f t="shared" si="55"/>
        <v>4200</v>
      </c>
      <c r="AG51" s="274">
        <f t="shared" si="20"/>
        <v>1.2105067492869859</v>
      </c>
      <c r="AH51" s="202"/>
      <c r="AI51" s="209">
        <f t="shared" si="56"/>
        <v>9078.8423992458884</v>
      </c>
      <c r="AJ51" s="197">
        <f t="shared" si="38"/>
        <v>3</v>
      </c>
      <c r="AK51" s="175" t="s">
        <v>885</v>
      </c>
      <c r="AL51" s="275" t="str">
        <f t="shared" si="22"/>
        <v>Non</v>
      </c>
      <c r="AM51" s="266"/>
      <c r="AN51" s="137"/>
      <c r="AO51" s="136"/>
      <c r="AP51" s="158"/>
      <c r="AQ51" s="136"/>
      <c r="AR51" s="138"/>
      <c r="AS51" s="139"/>
      <c r="AT51" s="140"/>
      <c r="AU51" s="159"/>
      <c r="AV51" s="140"/>
      <c r="AW51" s="140"/>
      <c r="AX51" s="140"/>
      <c r="AY51" s="249"/>
    </row>
    <row r="52" spans="1:51" ht="15" customHeight="1" x14ac:dyDescent="0.35">
      <c r="A52" s="248" t="s">
        <v>45</v>
      </c>
      <c r="B52" s="189" t="str">
        <f t="shared" si="1"/>
        <v>MDG52</v>
      </c>
      <c r="C52" s="189" t="s">
        <v>128</v>
      </c>
      <c r="D52" s="189" t="str">
        <f t="shared" si="42"/>
        <v>MG52518</v>
      </c>
      <c r="E52" s="189" t="s">
        <v>128</v>
      </c>
      <c r="F52" s="1" t="str">
        <f t="shared" si="57"/>
        <v>ANDROYBEKILYBEKILY</v>
      </c>
      <c r="G52" s="45" t="str">
        <f t="shared" si="44"/>
        <v>MG52518010</v>
      </c>
      <c r="H52" s="133">
        <f t="shared" si="45"/>
        <v>2</v>
      </c>
      <c r="I52" s="133"/>
      <c r="J52" s="134" t="str">
        <f t="shared" si="58"/>
        <v/>
      </c>
      <c r="K52" s="134">
        <f t="shared" si="59"/>
        <v>24032.687163359984</v>
      </c>
      <c r="L52" s="134">
        <f t="shared" si="48"/>
        <v>24032.687163359984</v>
      </c>
      <c r="M52" s="231">
        <f>SUMIF('Plans SAMS_A remplir'!$AE$3:$AE$875,(G52&amp;"PAM"&amp;"urgence"),'Plans SAMS_A remplir'!$AG$3:$AG$875)</f>
        <v>25710</v>
      </c>
      <c r="N52" s="222">
        <f>SUMIF('Plans SAMS_A remplir'!$AE$3:$AE$875,(G52&amp;"PAM"&amp;"urgence"),'Plans SAMS_A remplir'!$AH$3:$AH$875)</f>
        <v>25710</v>
      </c>
      <c r="O52" s="232">
        <f>SUMIF('Plans SAMS_A remplir'!$AE$3:$AE$875,(G52&amp;"PAM"&amp;"urgence"),'Plans SAMS_A remplir'!$AI$3:$AI$875)</f>
        <v>4200</v>
      </c>
      <c r="P52" s="224" t="str">
        <f t="shared" si="49"/>
        <v>0</v>
      </c>
      <c r="Q52" s="238">
        <f>SUMIF('Plans SAMS_A remplir'!$AE$3:$AE$875,(G52&amp;"FID"&amp;"urgence"),'Plans SAMS_A remplir'!$AG$3:$AG$875)</f>
        <v>25710</v>
      </c>
      <c r="R52" s="135">
        <f>SUMIF('Plans SAMS_A remplir'!$AE$3:$AE$875,(G52&amp;"FID"&amp;"urgence"),'Plans SAMS_A remplir'!$AH$3:$AH$875)</f>
        <v>0</v>
      </c>
      <c r="S52" s="239">
        <f>SUMIF('Plans SAMS_A remplir'!$AE$3:$AE$875,(G52&amp;"FID"&amp;"urgence"),'Plans SAMS_A remplir'!$AI$3:$AI$875)</f>
        <v>4200</v>
      </c>
      <c r="T52" s="224" t="str">
        <f t="shared" si="50"/>
        <v>0</v>
      </c>
      <c r="U52" s="238">
        <f>SUMIF('Plans SAMS_A remplir'!$AE$3:$AE$875,(G52&amp;"CRS"&amp;"urgence"),'Plans SAMS_A remplir'!$AG$3:$AG$875)</f>
        <v>0</v>
      </c>
      <c r="V52" s="135">
        <f>SUMIF('Plans SAMS_A remplir'!$AE$3:$AE$875,(G52&amp;"CRS"&amp;"urgence"),'Plans SAMS_A remplir'!$AH$3:$AH$875)</f>
        <v>0</v>
      </c>
      <c r="W52" s="239">
        <f>SUMIF('Plans SAMS_A remplir'!$AE$3:$AE$875,(G52&amp;"CRS"&amp;"urgence"),'Plans SAMS_A remplir'!$AI$3:$AI$875)</f>
        <v>0</v>
      </c>
      <c r="X52" s="224" t="str">
        <f t="shared" si="51"/>
        <v>0</v>
      </c>
      <c r="Y52" s="238">
        <f>SUMIF('Plans SAMS_A remplir'!$AE$3:$AE$875,(G52&amp;"autreong"&amp;"urgence"),'Plans SAMS_A remplir'!$AG$3:$AG$875)</f>
        <v>0</v>
      </c>
      <c r="Z52" s="135">
        <f>SUMIF('Plans SAMS_A remplir'!$AE$3:$AE$875,(G52&amp;"autreong"&amp;"urgence"),'Plans SAMS_A remplir'!$AH$3:$AH$875)</f>
        <v>0</v>
      </c>
      <c r="AA52" s="239">
        <f>SUMIF('Plans SAMS_A remplir'!$AE$3:$AE$875,(G52&amp;"autreong"&amp;"urgence"),'Plans SAMS_A remplir'!$AI$3:$AI$875)</f>
        <v>0</v>
      </c>
      <c r="AB52" s="280" t="str">
        <f t="shared" si="52"/>
        <v>0</v>
      </c>
      <c r="AC52" s="285" t="s">
        <v>884</v>
      </c>
      <c r="AD52" s="173">
        <f t="shared" si="53"/>
        <v>25710</v>
      </c>
      <c r="AE52" s="173">
        <f t="shared" si="54"/>
        <v>25710</v>
      </c>
      <c r="AF52" s="286">
        <f t="shared" si="55"/>
        <v>4200</v>
      </c>
      <c r="AG52" s="274">
        <f t="shared" si="20"/>
        <v>1.0697929792552383</v>
      </c>
      <c r="AH52" s="202"/>
      <c r="AI52" s="209">
        <f t="shared" si="56"/>
        <v>24032.687163359984</v>
      </c>
      <c r="AJ52" s="197">
        <f t="shared" si="38"/>
        <v>3</v>
      </c>
      <c r="AK52" s="175" t="s">
        <v>885</v>
      </c>
      <c r="AL52" s="275" t="str">
        <f t="shared" si="22"/>
        <v>Non</v>
      </c>
      <c r="AM52" s="266"/>
      <c r="AN52" s="137"/>
      <c r="AO52" s="136"/>
      <c r="AP52" s="158"/>
      <c r="AQ52" s="136"/>
      <c r="AR52" s="138"/>
      <c r="AS52" s="139"/>
      <c r="AT52" s="140"/>
      <c r="AU52" s="159"/>
      <c r="AV52" s="140"/>
      <c r="AW52" s="162"/>
      <c r="AX52" s="140"/>
      <c r="AY52" s="249"/>
    </row>
    <row r="53" spans="1:51" ht="15" customHeight="1" x14ac:dyDescent="0.35">
      <c r="A53" s="248" t="s">
        <v>45</v>
      </c>
      <c r="B53" s="189" t="str">
        <f t="shared" si="1"/>
        <v>MDG52</v>
      </c>
      <c r="C53" s="189" t="s">
        <v>128</v>
      </c>
      <c r="D53" s="189" t="str">
        <f t="shared" si="42"/>
        <v>MG52518</v>
      </c>
      <c r="E53" s="189" t="s">
        <v>142</v>
      </c>
      <c r="F53" s="1" t="str">
        <f t="shared" si="57"/>
        <v>ANDROYBEKILYBEKITRO</v>
      </c>
      <c r="G53" s="45" t="str">
        <f t="shared" si="44"/>
        <v>MG52518230</v>
      </c>
      <c r="H53" s="133">
        <f t="shared" si="45"/>
        <v>2</v>
      </c>
      <c r="I53" s="133"/>
      <c r="J53" s="134">
        <f t="shared" si="58"/>
        <v>31308</v>
      </c>
      <c r="K53" s="134">
        <f t="shared" si="59"/>
        <v>31854.67475747511</v>
      </c>
      <c r="L53" s="134">
        <f t="shared" si="48"/>
        <v>31308</v>
      </c>
      <c r="M53" s="231">
        <f>SUMIF('Plans SAMS_A remplir'!$AE$3:$AE$875,(G53&amp;"PAM"&amp;"urgence"),'Plans SAMS_A remplir'!$AG$3:$AG$875)</f>
        <v>15090</v>
      </c>
      <c r="N53" s="222">
        <f>SUMIF('Plans SAMS_A remplir'!$AE$3:$AE$875,(G53&amp;"PAM"&amp;"urgence"),'Plans SAMS_A remplir'!$AH$3:$AH$875)</f>
        <v>15090</v>
      </c>
      <c r="O53" s="232">
        <f>SUMIF('Plans SAMS_A remplir'!$AE$3:$AE$875,(G53&amp;"PAM"&amp;"urgence"),'Plans SAMS_A remplir'!$AI$3:$AI$875)</f>
        <v>4200</v>
      </c>
      <c r="P53" s="224" t="str">
        <f t="shared" si="49"/>
        <v>0</v>
      </c>
      <c r="Q53" s="238">
        <f>SUMIF('Plans SAMS_A remplir'!$AE$3:$AE$875,(G53&amp;"FID"&amp;"urgence"),'Plans SAMS_A remplir'!$AG$3:$AG$875)</f>
        <v>0</v>
      </c>
      <c r="R53" s="135">
        <f>SUMIF('Plans SAMS_A remplir'!$AE$3:$AE$875,(G53&amp;"FID"&amp;"urgence"),'Plans SAMS_A remplir'!$AH$3:$AH$875)</f>
        <v>0</v>
      </c>
      <c r="S53" s="239">
        <f>SUMIF('Plans SAMS_A remplir'!$AE$3:$AE$875,(G53&amp;"FID"&amp;"urgence"),'Plans SAMS_A remplir'!$AI$3:$AI$875)</f>
        <v>0</v>
      </c>
      <c r="T53" s="224" t="str">
        <f t="shared" si="50"/>
        <v>0</v>
      </c>
      <c r="U53" s="238">
        <f>SUMIF('Plans SAMS_A remplir'!$AE$3:$AE$875,(G53&amp;"CRS"&amp;"urgence"),'Plans SAMS_A remplir'!$AG$3:$AG$875)</f>
        <v>0</v>
      </c>
      <c r="V53" s="135">
        <f>SUMIF('Plans SAMS_A remplir'!$AE$3:$AE$875,(G53&amp;"CRS"&amp;"urgence"),'Plans SAMS_A remplir'!$AH$3:$AH$875)</f>
        <v>0</v>
      </c>
      <c r="W53" s="239">
        <f>SUMIF('Plans SAMS_A remplir'!$AE$3:$AE$875,(G53&amp;"CRS"&amp;"urgence"),'Plans SAMS_A remplir'!$AI$3:$AI$875)</f>
        <v>0</v>
      </c>
      <c r="X53" s="224" t="str">
        <f t="shared" si="51"/>
        <v>0</v>
      </c>
      <c r="Y53" s="238">
        <f>SUMIF('Plans SAMS_A remplir'!$AE$3:$AE$875,(G53&amp;"autreong"&amp;"urgence"),'Plans SAMS_A remplir'!$AG$3:$AG$875)</f>
        <v>5000</v>
      </c>
      <c r="Z53" s="135">
        <f>SUMIF('Plans SAMS_A remplir'!$AE$3:$AE$875,(G53&amp;"autreong"&amp;"urgence"),'Plans SAMS_A remplir'!$AH$3:$AH$875)</f>
        <v>5000</v>
      </c>
      <c r="AA53" s="239">
        <f>SUMIF('Plans SAMS_A remplir'!$AE$3:$AE$875,(G53&amp;"autreong"&amp;"urgence"),'Plans SAMS_A remplir'!$AI$3:$AI$875)</f>
        <v>4200</v>
      </c>
      <c r="AB53" s="280" t="str">
        <f t="shared" si="52"/>
        <v>0</v>
      </c>
      <c r="AC53" s="285" t="s">
        <v>879</v>
      </c>
      <c r="AD53" s="173">
        <f t="shared" si="53"/>
        <v>20090</v>
      </c>
      <c r="AE53" s="173">
        <f t="shared" si="54"/>
        <v>20090</v>
      </c>
      <c r="AF53" s="286">
        <f t="shared" si="55"/>
        <v>8400</v>
      </c>
      <c r="AG53" s="274">
        <f t="shared" si="20"/>
        <v>0.64168902516928583</v>
      </c>
      <c r="AH53" s="202"/>
      <c r="AI53" s="209">
        <f t="shared" si="56"/>
        <v>31854.67475747511</v>
      </c>
      <c r="AJ53" s="197">
        <f t="shared" si="38"/>
        <v>3</v>
      </c>
      <c r="AK53" s="175" t="s">
        <v>442</v>
      </c>
      <c r="AL53" s="275" t="str">
        <f t="shared" si="22"/>
        <v>Non</v>
      </c>
      <c r="AM53" s="266"/>
      <c r="AN53" s="137"/>
      <c r="AO53" s="136"/>
      <c r="AP53" s="158"/>
      <c r="AQ53" s="136"/>
      <c r="AR53" s="138"/>
      <c r="AS53" s="139"/>
      <c r="AT53" s="159"/>
      <c r="AU53" s="159"/>
      <c r="AV53" s="140"/>
      <c r="AW53" s="162"/>
      <c r="AX53" s="140"/>
      <c r="AY53" s="249"/>
    </row>
    <row r="54" spans="1:51" ht="15" customHeight="1" x14ac:dyDescent="0.35">
      <c r="A54" s="248" t="s">
        <v>45</v>
      </c>
      <c r="B54" s="189" t="str">
        <f t="shared" si="1"/>
        <v>MDG52</v>
      </c>
      <c r="C54" s="189" t="s">
        <v>128</v>
      </c>
      <c r="D54" s="189" t="str">
        <f t="shared" si="42"/>
        <v>MG52518</v>
      </c>
      <c r="E54" s="189" t="s">
        <v>144</v>
      </c>
      <c r="F54" s="1" t="str">
        <f t="shared" si="57"/>
        <v>ANDROYBEKILYBELINDO MAHASOA</v>
      </c>
      <c r="G54" s="45" t="str">
        <f t="shared" si="44"/>
        <v>MG52518170</v>
      </c>
      <c r="H54" s="133">
        <f t="shared" si="45"/>
        <v>2</v>
      </c>
      <c r="I54" s="133"/>
      <c r="J54" s="134" t="str">
        <f t="shared" si="58"/>
        <v/>
      </c>
      <c r="K54" s="134">
        <f t="shared" si="59"/>
        <v>19353.895597922965</v>
      </c>
      <c r="L54" s="134">
        <f t="shared" si="48"/>
        <v>19353.895597922965</v>
      </c>
      <c r="M54" s="231">
        <f>SUMIF('Plans SAMS_A remplir'!$AE$3:$AE$875,(G54&amp;"PAM"&amp;"urgence"),'Plans SAMS_A remplir'!$AG$3:$AG$875)</f>
        <v>20840</v>
      </c>
      <c r="N54" s="222">
        <f>SUMIF('Plans SAMS_A remplir'!$AE$3:$AE$875,(G54&amp;"PAM"&amp;"urgence"),'Plans SAMS_A remplir'!$AH$3:$AH$875)</f>
        <v>20840</v>
      </c>
      <c r="O54" s="232">
        <f>SUMIF('Plans SAMS_A remplir'!$AE$3:$AE$875,(G54&amp;"PAM"&amp;"urgence"),'Plans SAMS_A remplir'!$AI$3:$AI$875)</f>
        <v>4200</v>
      </c>
      <c r="P54" s="224" t="str">
        <f t="shared" si="49"/>
        <v>0</v>
      </c>
      <c r="Q54" s="238">
        <f>SUMIF('Plans SAMS_A remplir'!$AE$3:$AE$875,(G54&amp;"FID"&amp;"urgence"),'Plans SAMS_A remplir'!$AG$3:$AG$875)</f>
        <v>20840</v>
      </c>
      <c r="R54" s="135">
        <f>SUMIF('Plans SAMS_A remplir'!$AE$3:$AE$875,(G54&amp;"FID"&amp;"urgence"),'Plans SAMS_A remplir'!$AH$3:$AH$875)</f>
        <v>0</v>
      </c>
      <c r="S54" s="239">
        <f>SUMIF('Plans SAMS_A remplir'!$AE$3:$AE$875,(G54&amp;"FID"&amp;"urgence"),'Plans SAMS_A remplir'!$AI$3:$AI$875)</f>
        <v>4200</v>
      </c>
      <c r="T54" s="224" t="str">
        <f t="shared" si="50"/>
        <v>0</v>
      </c>
      <c r="U54" s="238">
        <f>SUMIF('Plans SAMS_A remplir'!$AE$3:$AE$875,(G54&amp;"CRS"&amp;"urgence"),'Plans SAMS_A remplir'!$AG$3:$AG$875)</f>
        <v>0</v>
      </c>
      <c r="V54" s="135">
        <f>SUMIF('Plans SAMS_A remplir'!$AE$3:$AE$875,(G54&amp;"CRS"&amp;"urgence"),'Plans SAMS_A remplir'!$AH$3:$AH$875)</f>
        <v>0</v>
      </c>
      <c r="W54" s="239">
        <f>SUMIF('Plans SAMS_A remplir'!$AE$3:$AE$875,(G54&amp;"CRS"&amp;"urgence"),'Plans SAMS_A remplir'!$AI$3:$AI$875)</f>
        <v>0</v>
      </c>
      <c r="X54" s="224" t="str">
        <f t="shared" si="51"/>
        <v>0</v>
      </c>
      <c r="Y54" s="238">
        <f>SUMIF('Plans SAMS_A remplir'!$AE$3:$AE$875,(G54&amp;"autreong"&amp;"urgence"),'Plans SAMS_A remplir'!$AG$3:$AG$875)</f>
        <v>0</v>
      </c>
      <c r="Z54" s="135">
        <f>SUMIF('Plans SAMS_A remplir'!$AE$3:$AE$875,(G54&amp;"autreong"&amp;"urgence"),'Plans SAMS_A remplir'!$AH$3:$AH$875)</f>
        <v>0</v>
      </c>
      <c r="AA54" s="239">
        <f>SUMIF('Plans SAMS_A remplir'!$AE$3:$AE$875,(G54&amp;"autreong"&amp;"urgence"),'Plans SAMS_A remplir'!$AI$3:$AI$875)</f>
        <v>0</v>
      </c>
      <c r="AB54" s="280" t="str">
        <f t="shared" si="52"/>
        <v>0</v>
      </c>
      <c r="AC54" s="285" t="s">
        <v>884</v>
      </c>
      <c r="AD54" s="173">
        <f t="shared" si="53"/>
        <v>20840</v>
      </c>
      <c r="AE54" s="173">
        <f t="shared" si="54"/>
        <v>20840</v>
      </c>
      <c r="AF54" s="286">
        <f t="shared" si="55"/>
        <v>4200</v>
      </c>
      <c r="AG54" s="274">
        <f t="shared" si="20"/>
        <v>1.0767858023496066</v>
      </c>
      <c r="AH54" s="202"/>
      <c r="AI54" s="209">
        <f t="shared" si="56"/>
        <v>19353.895597922965</v>
      </c>
      <c r="AJ54" s="197">
        <f t="shared" si="38"/>
        <v>3</v>
      </c>
      <c r="AK54" s="175" t="s">
        <v>885</v>
      </c>
      <c r="AL54" s="275" t="str">
        <f t="shared" si="22"/>
        <v>Non</v>
      </c>
      <c r="AM54" s="266"/>
      <c r="AN54" s="137"/>
      <c r="AO54" s="136"/>
      <c r="AP54" s="158"/>
      <c r="AQ54" s="136"/>
      <c r="AR54" s="138"/>
      <c r="AS54" s="139"/>
      <c r="AT54" s="140"/>
      <c r="AU54" s="159"/>
      <c r="AV54" s="140"/>
      <c r="AW54" s="140"/>
      <c r="AX54" s="140"/>
      <c r="AY54" s="249"/>
    </row>
    <row r="55" spans="1:51" ht="15" customHeight="1" x14ac:dyDescent="0.35">
      <c r="A55" s="248" t="s">
        <v>45</v>
      </c>
      <c r="B55" s="189" t="str">
        <f t="shared" si="1"/>
        <v>MDG52</v>
      </c>
      <c r="C55" s="189" t="s">
        <v>128</v>
      </c>
      <c r="D55" s="189" t="str">
        <f t="shared" si="42"/>
        <v>MG52518</v>
      </c>
      <c r="E55" s="189" t="s">
        <v>146</v>
      </c>
      <c r="F55" s="1" t="str">
        <f t="shared" si="57"/>
        <v>ANDROYBEKILYBERAKETA</v>
      </c>
      <c r="G55" s="45" t="str">
        <f t="shared" si="44"/>
        <v>MG52518251</v>
      </c>
      <c r="H55" s="133">
        <f t="shared" si="45"/>
        <v>2</v>
      </c>
      <c r="I55" s="133"/>
      <c r="J55" s="134" t="str">
        <f t="shared" si="58"/>
        <v/>
      </c>
      <c r="K55" s="134">
        <f t="shared" si="59"/>
        <v>26213.920036078285</v>
      </c>
      <c r="L55" s="134">
        <f t="shared" si="48"/>
        <v>26213.920036078285</v>
      </c>
      <c r="M55" s="231">
        <f>SUMIF('Plans SAMS_A remplir'!$AE$3:$AE$875,(G55&amp;"PAM"&amp;"urgence"),'Plans SAMS_A remplir'!$AG$3:$AG$875)</f>
        <v>27770</v>
      </c>
      <c r="N55" s="222">
        <f>SUMIF('Plans SAMS_A remplir'!$AE$3:$AE$875,(G55&amp;"PAM"&amp;"urgence"),'Plans SAMS_A remplir'!$AH$3:$AH$875)</f>
        <v>27770</v>
      </c>
      <c r="O55" s="232">
        <f>SUMIF('Plans SAMS_A remplir'!$AE$3:$AE$875,(G55&amp;"PAM"&amp;"urgence"),'Plans SAMS_A remplir'!$AI$3:$AI$875)</f>
        <v>4200</v>
      </c>
      <c r="P55" s="224" t="str">
        <f t="shared" si="49"/>
        <v>0</v>
      </c>
      <c r="Q55" s="238">
        <f>SUMIF('Plans SAMS_A remplir'!$AE$3:$AE$875,(G55&amp;"FID"&amp;"urgence"),'Plans SAMS_A remplir'!$AG$3:$AG$875)</f>
        <v>27770</v>
      </c>
      <c r="R55" s="135">
        <f>SUMIF('Plans SAMS_A remplir'!$AE$3:$AE$875,(G55&amp;"FID"&amp;"urgence"),'Plans SAMS_A remplir'!$AH$3:$AH$875)</f>
        <v>0</v>
      </c>
      <c r="S55" s="239">
        <f>SUMIF('Plans SAMS_A remplir'!$AE$3:$AE$875,(G55&amp;"FID"&amp;"urgence"),'Plans SAMS_A remplir'!$AI$3:$AI$875)</f>
        <v>4200</v>
      </c>
      <c r="T55" s="224" t="str">
        <f t="shared" si="50"/>
        <v>0</v>
      </c>
      <c r="U55" s="238">
        <f>SUMIF('Plans SAMS_A remplir'!$AE$3:$AE$875,(G55&amp;"CRS"&amp;"urgence"),'Plans SAMS_A remplir'!$AG$3:$AG$875)</f>
        <v>0</v>
      </c>
      <c r="V55" s="135">
        <f>SUMIF('Plans SAMS_A remplir'!$AE$3:$AE$875,(G55&amp;"CRS"&amp;"urgence"),'Plans SAMS_A remplir'!$AH$3:$AH$875)</f>
        <v>0</v>
      </c>
      <c r="W55" s="239">
        <f>SUMIF('Plans SAMS_A remplir'!$AE$3:$AE$875,(G55&amp;"CRS"&amp;"urgence"),'Plans SAMS_A remplir'!$AI$3:$AI$875)</f>
        <v>0</v>
      </c>
      <c r="X55" s="224" t="str">
        <f t="shared" si="51"/>
        <v>0</v>
      </c>
      <c r="Y55" s="238">
        <f>SUMIF('Plans SAMS_A remplir'!$AE$3:$AE$875,(G55&amp;"autreong"&amp;"urgence"),'Plans SAMS_A remplir'!$AG$3:$AG$875)</f>
        <v>0</v>
      </c>
      <c r="Z55" s="135">
        <f>SUMIF('Plans SAMS_A remplir'!$AE$3:$AE$875,(G55&amp;"autreong"&amp;"urgence"),'Plans SAMS_A remplir'!$AH$3:$AH$875)</f>
        <v>0</v>
      </c>
      <c r="AA55" s="239">
        <f>SUMIF('Plans SAMS_A remplir'!$AE$3:$AE$875,(G55&amp;"autreong"&amp;"urgence"),'Plans SAMS_A remplir'!$AI$3:$AI$875)</f>
        <v>0</v>
      </c>
      <c r="AB55" s="280" t="str">
        <f t="shared" si="52"/>
        <v>0</v>
      </c>
      <c r="AC55" s="285" t="s">
        <v>884</v>
      </c>
      <c r="AD55" s="173">
        <f t="shared" si="53"/>
        <v>27770</v>
      </c>
      <c r="AE55" s="173">
        <f t="shared" si="54"/>
        <v>27770</v>
      </c>
      <c r="AF55" s="286">
        <f t="shared" si="55"/>
        <v>4200</v>
      </c>
      <c r="AG55" s="274">
        <f t="shared" si="20"/>
        <v>1.0593608266821626</v>
      </c>
      <c r="AH55" s="202"/>
      <c r="AI55" s="209">
        <f t="shared" si="56"/>
        <v>26213.920036078285</v>
      </c>
      <c r="AJ55" s="197">
        <f t="shared" si="38"/>
        <v>3</v>
      </c>
      <c r="AK55" s="175" t="s">
        <v>885</v>
      </c>
      <c r="AL55" s="275" t="str">
        <f t="shared" si="22"/>
        <v>Non</v>
      </c>
      <c r="AM55" s="266"/>
      <c r="AN55" s="137"/>
      <c r="AO55" s="136"/>
      <c r="AP55" s="158"/>
      <c r="AQ55" s="136"/>
      <c r="AR55" s="138"/>
      <c r="AS55" s="139"/>
      <c r="AT55" s="140"/>
      <c r="AU55" s="159"/>
      <c r="AV55" s="140"/>
      <c r="AW55" s="140"/>
      <c r="AX55" s="140"/>
      <c r="AY55" s="249"/>
    </row>
    <row r="56" spans="1:51" ht="15" customHeight="1" x14ac:dyDescent="0.35">
      <c r="A56" s="248" t="s">
        <v>45</v>
      </c>
      <c r="B56" s="189" t="str">
        <f t="shared" si="1"/>
        <v>MDG52</v>
      </c>
      <c r="C56" s="189" t="s">
        <v>128</v>
      </c>
      <c r="D56" s="189" t="str">
        <f t="shared" si="42"/>
        <v>MG52518</v>
      </c>
      <c r="E56" s="189" t="s">
        <v>148</v>
      </c>
      <c r="F56" s="1" t="str">
        <f t="shared" si="57"/>
        <v>ANDROYBEKILYBESAKOA</v>
      </c>
      <c r="G56" s="45" t="str">
        <f t="shared" si="44"/>
        <v>MG52518032</v>
      </c>
      <c r="H56" s="133">
        <f t="shared" si="45"/>
        <v>2</v>
      </c>
      <c r="I56" s="133"/>
      <c r="J56" s="134" t="str">
        <f t="shared" si="58"/>
        <v/>
      </c>
      <c r="K56" s="134">
        <f t="shared" si="59"/>
        <v>4007.0986608564858</v>
      </c>
      <c r="L56" s="134">
        <f t="shared" si="48"/>
        <v>4007.0986608564858</v>
      </c>
      <c r="M56" s="231">
        <f>SUMIF('Plans SAMS_A remplir'!$AE$3:$AE$875,(G56&amp;"PAM"&amp;"urgence"),'Plans SAMS_A remplir'!$AG$3:$AG$875)</f>
        <v>4280</v>
      </c>
      <c r="N56" s="222">
        <f>SUMIF('Plans SAMS_A remplir'!$AE$3:$AE$875,(G56&amp;"PAM"&amp;"urgence"),'Plans SAMS_A remplir'!$AH$3:$AH$875)</f>
        <v>4280</v>
      </c>
      <c r="O56" s="232">
        <f>SUMIF('Plans SAMS_A remplir'!$AE$3:$AE$875,(G56&amp;"PAM"&amp;"urgence"),'Plans SAMS_A remplir'!$AI$3:$AI$875)</f>
        <v>4200</v>
      </c>
      <c r="P56" s="224" t="str">
        <f t="shared" si="49"/>
        <v>0</v>
      </c>
      <c r="Q56" s="238">
        <f>SUMIF('Plans SAMS_A remplir'!$AE$3:$AE$875,(G56&amp;"FID"&amp;"urgence"),'Plans SAMS_A remplir'!$AG$3:$AG$875)</f>
        <v>4280</v>
      </c>
      <c r="R56" s="135">
        <f>SUMIF('Plans SAMS_A remplir'!$AE$3:$AE$875,(G56&amp;"FID"&amp;"urgence"),'Plans SAMS_A remplir'!$AH$3:$AH$875)</f>
        <v>0</v>
      </c>
      <c r="S56" s="239">
        <f>SUMIF('Plans SAMS_A remplir'!$AE$3:$AE$875,(G56&amp;"FID"&amp;"urgence"),'Plans SAMS_A remplir'!$AI$3:$AI$875)</f>
        <v>4200</v>
      </c>
      <c r="T56" s="224" t="str">
        <f t="shared" si="50"/>
        <v>0</v>
      </c>
      <c r="U56" s="238">
        <f>SUMIF('Plans SAMS_A remplir'!$AE$3:$AE$875,(G56&amp;"CRS"&amp;"urgence"),'Plans SAMS_A remplir'!$AG$3:$AG$875)</f>
        <v>0</v>
      </c>
      <c r="V56" s="135">
        <f>SUMIF('Plans SAMS_A remplir'!$AE$3:$AE$875,(G56&amp;"CRS"&amp;"urgence"),'Plans SAMS_A remplir'!$AH$3:$AH$875)</f>
        <v>0</v>
      </c>
      <c r="W56" s="239">
        <f>SUMIF('Plans SAMS_A remplir'!$AE$3:$AE$875,(G56&amp;"CRS"&amp;"urgence"),'Plans SAMS_A remplir'!$AI$3:$AI$875)</f>
        <v>0</v>
      </c>
      <c r="X56" s="224" t="str">
        <f t="shared" si="51"/>
        <v>0</v>
      </c>
      <c r="Y56" s="238">
        <f>SUMIF('Plans SAMS_A remplir'!$AE$3:$AE$875,(G56&amp;"autreong"&amp;"urgence"),'Plans SAMS_A remplir'!$AG$3:$AG$875)</f>
        <v>0</v>
      </c>
      <c r="Z56" s="135">
        <f>SUMIF('Plans SAMS_A remplir'!$AE$3:$AE$875,(G56&amp;"autreong"&amp;"urgence"),'Plans SAMS_A remplir'!$AH$3:$AH$875)</f>
        <v>0</v>
      </c>
      <c r="AA56" s="239">
        <f>SUMIF('Plans SAMS_A remplir'!$AE$3:$AE$875,(G56&amp;"autreong"&amp;"urgence"),'Plans SAMS_A remplir'!$AI$3:$AI$875)</f>
        <v>0</v>
      </c>
      <c r="AB56" s="280" t="str">
        <f t="shared" si="52"/>
        <v>0</v>
      </c>
      <c r="AC56" s="285" t="s">
        <v>884</v>
      </c>
      <c r="AD56" s="173">
        <f t="shared" si="53"/>
        <v>4280</v>
      </c>
      <c r="AE56" s="173">
        <f t="shared" si="54"/>
        <v>4280</v>
      </c>
      <c r="AF56" s="286">
        <f t="shared" si="55"/>
        <v>4200</v>
      </c>
      <c r="AG56" s="274">
        <f t="shared" si="20"/>
        <v>1.0681044721482309</v>
      </c>
      <c r="AH56" s="202"/>
      <c r="AI56" s="209">
        <f t="shared" si="56"/>
        <v>4007.0986608564858</v>
      </c>
      <c r="AJ56" s="197">
        <f t="shared" ref="AJ56:AJ87" si="60">IF(M56&lt;&gt;"0",1,0)+IF(Q56&lt;&gt;"0",1,0)+IF(Y56&lt;&gt;"0",1,0)</f>
        <v>3</v>
      </c>
      <c r="AK56" s="175" t="s">
        <v>885</v>
      </c>
      <c r="AL56" s="275" t="str">
        <f t="shared" si="22"/>
        <v>Non</v>
      </c>
      <c r="AM56" s="266"/>
      <c r="AN56" s="137"/>
      <c r="AO56" s="136"/>
      <c r="AP56" s="158"/>
      <c r="AQ56" s="136"/>
      <c r="AR56" s="138"/>
      <c r="AS56" s="139"/>
      <c r="AT56" s="140"/>
      <c r="AU56" s="159"/>
      <c r="AV56" s="140"/>
      <c r="AW56" s="140"/>
      <c r="AX56" s="140"/>
      <c r="AY56" s="249"/>
    </row>
    <row r="57" spans="1:51" ht="15" customHeight="1" x14ac:dyDescent="0.35">
      <c r="A57" s="248" t="s">
        <v>45</v>
      </c>
      <c r="B57" s="189" t="str">
        <f t="shared" si="1"/>
        <v>MDG52</v>
      </c>
      <c r="C57" s="189" t="s">
        <v>128</v>
      </c>
      <c r="D57" s="189" t="str">
        <f t="shared" si="42"/>
        <v>MG52518</v>
      </c>
      <c r="E57" s="189" t="s">
        <v>150</v>
      </c>
      <c r="F57" s="1" t="str">
        <f t="shared" si="57"/>
        <v>ANDROYBEKILYBETEZA</v>
      </c>
      <c r="G57" s="45" t="str">
        <f t="shared" si="44"/>
        <v>MG52518190</v>
      </c>
      <c r="H57" s="133">
        <f t="shared" si="45"/>
        <v>1</v>
      </c>
      <c r="I57" s="133"/>
      <c r="J57" s="134" t="str">
        <f t="shared" si="58"/>
        <v/>
      </c>
      <c r="K57" s="134">
        <f t="shared" si="59"/>
        <v>14650.047307399976</v>
      </c>
      <c r="L57" s="134">
        <f t="shared" si="48"/>
        <v>8560</v>
      </c>
      <c r="M57" s="231">
        <f>SUMIF('Plans SAMS_A remplir'!$AE$3:$AE$875,(G57&amp;"PAM"&amp;"urgence"),'Plans SAMS_A remplir'!$AG$3:$AG$875)</f>
        <v>8300</v>
      </c>
      <c r="N57" s="222">
        <f>SUMIF('Plans SAMS_A remplir'!$AE$3:$AE$875,(G57&amp;"PAM"&amp;"urgence"),'Plans SAMS_A remplir'!$AH$3:$AH$875)</f>
        <v>8300</v>
      </c>
      <c r="O57" s="232">
        <f>SUMIF('Plans SAMS_A remplir'!$AE$3:$AE$875,(G57&amp;"PAM"&amp;"urgence"),'Plans SAMS_A remplir'!$AI$3:$AI$875)</f>
        <v>4200</v>
      </c>
      <c r="P57" s="224" t="str">
        <f t="shared" si="49"/>
        <v>0</v>
      </c>
      <c r="Q57" s="238">
        <f>SUMIF('Plans SAMS_A remplir'!$AE$3:$AE$875,(G57&amp;"FID"&amp;"urgence"),'Plans SAMS_A remplir'!$AG$3:$AG$875)</f>
        <v>0</v>
      </c>
      <c r="R57" s="135">
        <f>SUMIF('Plans SAMS_A remplir'!$AE$3:$AE$875,(G57&amp;"FID"&amp;"urgence"),'Plans SAMS_A remplir'!$AH$3:$AH$875)</f>
        <v>0</v>
      </c>
      <c r="S57" s="239">
        <f>SUMIF('Plans SAMS_A remplir'!$AE$3:$AE$875,(G57&amp;"FID"&amp;"urgence"),'Plans SAMS_A remplir'!$AI$3:$AI$875)</f>
        <v>0</v>
      </c>
      <c r="T57" s="224" t="str">
        <f t="shared" si="50"/>
        <v>0</v>
      </c>
      <c r="U57" s="238">
        <f>SUMIF('Plans SAMS_A remplir'!$AE$3:$AE$875,(G57&amp;"CRS"&amp;"urgence"),'Plans SAMS_A remplir'!$AG$3:$AG$875)</f>
        <v>0</v>
      </c>
      <c r="V57" s="135">
        <f>SUMIF('Plans SAMS_A remplir'!$AE$3:$AE$875,(G57&amp;"CRS"&amp;"urgence"),'Plans SAMS_A remplir'!$AH$3:$AH$875)</f>
        <v>0</v>
      </c>
      <c r="W57" s="239">
        <f>SUMIF('Plans SAMS_A remplir'!$AE$3:$AE$875,(G57&amp;"CRS"&amp;"urgence"),'Plans SAMS_A remplir'!$AI$3:$AI$875)</f>
        <v>0</v>
      </c>
      <c r="X57" s="224" t="str">
        <f t="shared" si="51"/>
        <v>0</v>
      </c>
      <c r="Y57" s="238">
        <f>SUMIF('Plans SAMS_A remplir'!$AE$3:$AE$875,(G57&amp;"autreong"&amp;"urgence"),'Plans SAMS_A remplir'!$AG$3:$AG$875)</f>
        <v>0</v>
      </c>
      <c r="Z57" s="135">
        <f>SUMIF('Plans SAMS_A remplir'!$AE$3:$AE$875,(G57&amp;"autreong"&amp;"urgence"),'Plans SAMS_A remplir'!$AH$3:$AH$875)</f>
        <v>0</v>
      </c>
      <c r="AA57" s="239">
        <f>SUMIF('Plans SAMS_A remplir'!$AE$3:$AE$875,(G57&amp;"autreong"&amp;"urgence"),'Plans SAMS_A remplir'!$AI$3:$AI$875)</f>
        <v>0</v>
      </c>
      <c r="AB57" s="280" t="str">
        <f t="shared" si="52"/>
        <v>0</v>
      </c>
      <c r="AC57" s="285" t="s">
        <v>879</v>
      </c>
      <c r="AD57" s="173">
        <f t="shared" si="53"/>
        <v>8300</v>
      </c>
      <c r="AE57" s="173">
        <f t="shared" si="54"/>
        <v>8300</v>
      </c>
      <c r="AF57" s="286">
        <f t="shared" si="55"/>
        <v>4200</v>
      </c>
      <c r="AG57" s="274">
        <f t="shared" si="20"/>
        <v>0.96962616822429903</v>
      </c>
      <c r="AH57" s="202"/>
      <c r="AI57" s="209">
        <f t="shared" si="56"/>
        <v>14650.047307399976</v>
      </c>
      <c r="AJ57" s="197">
        <f t="shared" si="60"/>
        <v>3</v>
      </c>
      <c r="AK57" s="175" t="s">
        <v>442</v>
      </c>
      <c r="AL57" s="275" t="str">
        <f t="shared" si="22"/>
        <v>Non</v>
      </c>
      <c r="AM57" s="266"/>
      <c r="AN57" s="137"/>
      <c r="AO57" s="136"/>
      <c r="AP57" s="158"/>
      <c r="AQ57" s="136"/>
      <c r="AR57" s="138"/>
      <c r="AS57" s="139"/>
      <c r="AT57" s="159"/>
      <c r="AU57" s="159"/>
      <c r="AV57" s="140"/>
      <c r="AW57" s="162"/>
      <c r="AX57" s="140"/>
      <c r="AY57" s="249"/>
    </row>
    <row r="58" spans="1:51" ht="15" customHeight="1" x14ac:dyDescent="0.35">
      <c r="A58" s="248" t="s">
        <v>45</v>
      </c>
      <c r="B58" s="189" t="str">
        <f t="shared" si="1"/>
        <v>MDG52</v>
      </c>
      <c r="C58" s="189" t="s">
        <v>128</v>
      </c>
      <c r="D58" s="189" t="str">
        <f t="shared" si="42"/>
        <v>MG52518</v>
      </c>
      <c r="E58" s="189" t="s">
        <v>152</v>
      </c>
      <c r="F58" s="1" t="str">
        <f t="shared" si="57"/>
        <v>ANDROYBEKILYBEVITIKY</v>
      </c>
      <c r="G58" s="45" t="str">
        <f t="shared" si="44"/>
        <v>MG52518270</v>
      </c>
      <c r="H58" s="133">
        <f t="shared" si="45"/>
        <v>2</v>
      </c>
      <c r="I58" s="133"/>
      <c r="J58" s="134" t="str">
        <f t="shared" si="58"/>
        <v/>
      </c>
      <c r="K58" s="134">
        <f t="shared" si="59"/>
        <v>9284.0377602917688</v>
      </c>
      <c r="L58" s="134">
        <f t="shared" si="48"/>
        <v>9284.0377602917688</v>
      </c>
      <c r="M58" s="231">
        <f>SUMIF('Plans SAMS_A remplir'!$AE$3:$AE$875,(G58&amp;"PAM"&amp;"urgence"),'Plans SAMS_A remplir'!$AG$3:$AG$875)</f>
        <v>8910</v>
      </c>
      <c r="N58" s="222">
        <f>SUMIF('Plans SAMS_A remplir'!$AE$3:$AE$875,(G58&amp;"PAM"&amp;"urgence"),'Plans SAMS_A remplir'!$AH$3:$AH$875)</f>
        <v>8910</v>
      </c>
      <c r="O58" s="232">
        <f>SUMIF('Plans SAMS_A remplir'!$AE$3:$AE$875,(G58&amp;"PAM"&amp;"urgence"),'Plans SAMS_A remplir'!$AI$3:$AI$875)</f>
        <v>4200</v>
      </c>
      <c r="P58" s="224" t="str">
        <f t="shared" si="49"/>
        <v>0</v>
      </c>
      <c r="Q58" s="238">
        <f>SUMIF('Plans SAMS_A remplir'!$AE$3:$AE$875,(G58&amp;"FID"&amp;"urgence"),'Plans SAMS_A remplir'!$AG$3:$AG$875)</f>
        <v>3665</v>
      </c>
      <c r="R58" s="135">
        <f>SUMIF('Plans SAMS_A remplir'!$AE$3:$AE$875,(G58&amp;"FID"&amp;"urgence"),'Plans SAMS_A remplir'!$AH$3:$AH$875)</f>
        <v>0</v>
      </c>
      <c r="S58" s="239">
        <f>SUMIF('Plans SAMS_A remplir'!$AE$3:$AE$875,(G58&amp;"FID"&amp;"urgence"),'Plans SAMS_A remplir'!$AI$3:$AI$875)</f>
        <v>4200</v>
      </c>
      <c r="T58" s="224" t="str">
        <f t="shared" si="50"/>
        <v>0</v>
      </c>
      <c r="U58" s="238">
        <f>SUMIF('Plans SAMS_A remplir'!$AE$3:$AE$875,(G58&amp;"CRS"&amp;"urgence"),'Plans SAMS_A remplir'!$AG$3:$AG$875)</f>
        <v>0</v>
      </c>
      <c r="V58" s="135">
        <f>SUMIF('Plans SAMS_A remplir'!$AE$3:$AE$875,(G58&amp;"CRS"&amp;"urgence"),'Plans SAMS_A remplir'!$AH$3:$AH$875)</f>
        <v>0</v>
      </c>
      <c r="W58" s="239">
        <f>SUMIF('Plans SAMS_A remplir'!$AE$3:$AE$875,(G58&amp;"CRS"&amp;"urgence"),'Plans SAMS_A remplir'!$AI$3:$AI$875)</f>
        <v>0</v>
      </c>
      <c r="X58" s="224" t="str">
        <f t="shared" si="51"/>
        <v>0</v>
      </c>
      <c r="Y58" s="238">
        <f>SUMIF('Plans SAMS_A remplir'!$AE$3:$AE$875,(G58&amp;"autreong"&amp;"urgence"),'Plans SAMS_A remplir'!$AG$3:$AG$875)</f>
        <v>5000</v>
      </c>
      <c r="Z58" s="135">
        <f>SUMIF('Plans SAMS_A remplir'!$AE$3:$AE$875,(G58&amp;"autreong"&amp;"urgence"),'Plans SAMS_A remplir'!$AH$3:$AH$875)</f>
        <v>5000</v>
      </c>
      <c r="AA58" s="239">
        <f>SUMIF('Plans SAMS_A remplir'!$AE$3:$AE$875,(G58&amp;"autreong"&amp;"urgence"),'Plans SAMS_A remplir'!$AI$3:$AI$875)</f>
        <v>4200</v>
      </c>
      <c r="AB58" s="280" t="str">
        <f t="shared" si="52"/>
        <v>0</v>
      </c>
      <c r="AC58" s="285" t="s">
        <v>889</v>
      </c>
      <c r="AD58" s="173" t="str">
        <f t="shared" si="53"/>
        <v/>
      </c>
      <c r="AE58" s="173" t="str">
        <f t="shared" si="54"/>
        <v/>
      </c>
      <c r="AF58" s="286" t="str">
        <f t="shared" si="55"/>
        <v/>
      </c>
      <c r="AG58" s="274">
        <f t="shared" si="20"/>
        <v>0</v>
      </c>
      <c r="AH58" s="202"/>
      <c r="AI58" s="209" t="e">
        <f t="shared" si="56"/>
        <v>#VALUE!</v>
      </c>
      <c r="AJ58" s="197">
        <f>IF(M58&lt;&gt;0,1,0)+IF(Q58&lt;&gt;0,1,0)+IF(Y58&lt;&gt;0,1,0)+IF(U58&lt;&gt;0,1,0)</f>
        <v>3</v>
      </c>
      <c r="AK58" s="175" t="s">
        <v>886</v>
      </c>
      <c r="AL58" s="275" t="str">
        <f t="shared" si="22"/>
        <v>A verifier</v>
      </c>
      <c r="AM58" s="266"/>
      <c r="AN58" s="137"/>
      <c r="AO58" s="136"/>
      <c r="AP58" s="158"/>
      <c r="AQ58" s="136"/>
      <c r="AR58" s="138"/>
      <c r="AS58" s="139"/>
      <c r="AT58" s="159"/>
      <c r="AU58" s="159"/>
      <c r="AV58" s="140"/>
      <c r="AW58" s="162"/>
      <c r="AX58" s="140"/>
      <c r="AY58" s="249"/>
    </row>
    <row r="59" spans="1:51" ht="15" customHeight="1" x14ac:dyDescent="0.35">
      <c r="A59" s="248" t="s">
        <v>45</v>
      </c>
      <c r="B59" s="189" t="str">
        <f t="shared" si="1"/>
        <v>MDG52</v>
      </c>
      <c r="C59" s="189" t="s">
        <v>128</v>
      </c>
      <c r="D59" s="189" t="str">
        <f t="shared" si="42"/>
        <v>MG52518</v>
      </c>
      <c r="E59" s="189" t="s">
        <v>154</v>
      </c>
      <c r="F59" s="1" t="str">
        <f t="shared" si="57"/>
        <v>ANDROYBEKILYMANAKOMPY</v>
      </c>
      <c r="G59" s="45" t="str">
        <f t="shared" si="44"/>
        <v>MG52518130</v>
      </c>
      <c r="H59" s="133">
        <f t="shared" si="45"/>
        <v>2</v>
      </c>
      <c r="I59" s="133"/>
      <c r="J59" s="134" t="str">
        <f t="shared" si="58"/>
        <v/>
      </c>
      <c r="K59" s="134">
        <f t="shared" si="59"/>
        <v>9896.1698720566874</v>
      </c>
      <c r="L59" s="134">
        <f t="shared" si="48"/>
        <v>9896.1698720566874</v>
      </c>
      <c r="M59" s="231">
        <f>SUMIF('Plans SAMS_A remplir'!$AE$3:$AE$875,(G59&amp;"PAM"&amp;"urgence"),'Plans SAMS_A remplir'!$AG$3:$AG$875)</f>
        <v>10600</v>
      </c>
      <c r="N59" s="222">
        <f>SUMIF('Plans SAMS_A remplir'!$AE$3:$AE$875,(G59&amp;"PAM"&amp;"urgence"),'Plans SAMS_A remplir'!$AH$3:$AH$875)</f>
        <v>10600</v>
      </c>
      <c r="O59" s="232">
        <f>SUMIF('Plans SAMS_A remplir'!$AE$3:$AE$875,(G59&amp;"PAM"&amp;"urgence"),'Plans SAMS_A remplir'!$AI$3:$AI$875)</f>
        <v>4200</v>
      </c>
      <c r="P59" s="224" t="str">
        <f t="shared" si="49"/>
        <v>0</v>
      </c>
      <c r="Q59" s="238">
        <f>SUMIF('Plans SAMS_A remplir'!$AE$3:$AE$875,(G59&amp;"FID"&amp;"urgence"),'Plans SAMS_A remplir'!$AG$3:$AG$875)</f>
        <v>10600</v>
      </c>
      <c r="R59" s="135">
        <f>SUMIF('Plans SAMS_A remplir'!$AE$3:$AE$875,(G59&amp;"FID"&amp;"urgence"),'Plans SAMS_A remplir'!$AH$3:$AH$875)</f>
        <v>0</v>
      </c>
      <c r="S59" s="239">
        <f>SUMIF('Plans SAMS_A remplir'!$AE$3:$AE$875,(G59&amp;"FID"&amp;"urgence"),'Plans SAMS_A remplir'!$AI$3:$AI$875)</f>
        <v>4200</v>
      </c>
      <c r="T59" s="224" t="str">
        <f t="shared" si="50"/>
        <v>0</v>
      </c>
      <c r="U59" s="238">
        <f>SUMIF('Plans SAMS_A remplir'!$AE$3:$AE$875,(G59&amp;"CRS"&amp;"urgence"),'Plans SAMS_A remplir'!$AG$3:$AG$875)</f>
        <v>0</v>
      </c>
      <c r="V59" s="135">
        <f>SUMIF('Plans SAMS_A remplir'!$AE$3:$AE$875,(G59&amp;"CRS"&amp;"urgence"),'Plans SAMS_A remplir'!$AH$3:$AH$875)</f>
        <v>0</v>
      </c>
      <c r="W59" s="239">
        <f>SUMIF('Plans SAMS_A remplir'!$AE$3:$AE$875,(G59&amp;"CRS"&amp;"urgence"),'Plans SAMS_A remplir'!$AI$3:$AI$875)</f>
        <v>0</v>
      </c>
      <c r="X59" s="224" t="str">
        <f t="shared" si="51"/>
        <v>0</v>
      </c>
      <c r="Y59" s="238">
        <f>SUMIF('Plans SAMS_A remplir'!$AE$3:$AE$875,(G59&amp;"autreong"&amp;"urgence"),'Plans SAMS_A remplir'!$AG$3:$AG$875)</f>
        <v>0</v>
      </c>
      <c r="Z59" s="135">
        <f>SUMIF('Plans SAMS_A remplir'!$AE$3:$AE$875,(G59&amp;"autreong"&amp;"urgence"),'Plans SAMS_A remplir'!$AH$3:$AH$875)</f>
        <v>0</v>
      </c>
      <c r="AA59" s="239">
        <f>SUMIF('Plans SAMS_A remplir'!$AE$3:$AE$875,(G59&amp;"autreong"&amp;"urgence"),'Plans SAMS_A remplir'!$AI$3:$AI$875)</f>
        <v>0</v>
      </c>
      <c r="AB59" s="280" t="str">
        <f t="shared" si="52"/>
        <v>0</v>
      </c>
      <c r="AC59" s="285" t="s">
        <v>884</v>
      </c>
      <c r="AD59" s="173">
        <f t="shared" si="53"/>
        <v>10600</v>
      </c>
      <c r="AE59" s="173">
        <f t="shared" si="54"/>
        <v>10600</v>
      </c>
      <c r="AF59" s="286">
        <f t="shared" si="55"/>
        <v>4200</v>
      </c>
      <c r="AG59" s="274">
        <f t="shared" si="20"/>
        <v>1.0711214679055461</v>
      </c>
      <c r="AH59" s="202"/>
      <c r="AI59" s="209">
        <f t="shared" si="56"/>
        <v>9896.1698720566874</v>
      </c>
      <c r="AJ59" s="197">
        <f t="shared" si="60"/>
        <v>3</v>
      </c>
      <c r="AK59" s="175" t="s">
        <v>885</v>
      </c>
      <c r="AL59" s="275" t="str">
        <f t="shared" si="22"/>
        <v>Non</v>
      </c>
      <c r="AM59" s="266"/>
      <c r="AN59" s="137"/>
      <c r="AO59" s="136"/>
      <c r="AP59" s="158"/>
      <c r="AQ59" s="136"/>
      <c r="AR59" s="138"/>
      <c r="AS59" s="139"/>
      <c r="AT59" s="140"/>
      <c r="AU59" s="159"/>
      <c r="AV59" s="140"/>
      <c r="AW59" s="140"/>
      <c r="AX59" s="140"/>
      <c r="AY59" s="249"/>
    </row>
    <row r="60" spans="1:51" ht="15" customHeight="1" x14ac:dyDescent="0.35">
      <c r="A60" s="248" t="s">
        <v>45</v>
      </c>
      <c r="B60" s="189" t="str">
        <f t="shared" si="1"/>
        <v>MDG52</v>
      </c>
      <c r="C60" s="189" t="s">
        <v>128</v>
      </c>
      <c r="D60" s="189" t="str">
        <f t="shared" si="42"/>
        <v>MG52518</v>
      </c>
      <c r="E60" s="189" t="s">
        <v>156</v>
      </c>
      <c r="F60" s="1" t="str">
        <f t="shared" si="57"/>
        <v>ANDROYBEKILYMAROVIRO</v>
      </c>
      <c r="G60" s="45" t="str">
        <f t="shared" si="44"/>
        <v>MG52518152</v>
      </c>
      <c r="H60" s="133">
        <f t="shared" si="45"/>
        <v>1</v>
      </c>
      <c r="I60" s="133"/>
      <c r="J60" s="134" t="str">
        <f t="shared" si="58"/>
        <v/>
      </c>
      <c r="K60" s="134">
        <f t="shared" si="59"/>
        <v>11078.39612941047</v>
      </c>
      <c r="L60" s="134">
        <f t="shared" si="48"/>
        <v>11078.39612941047</v>
      </c>
      <c r="M60" s="231">
        <f>SUMIF('Plans SAMS_A remplir'!$AE$3:$AE$875,(G60&amp;"PAM"&amp;"urgence"),'Plans SAMS_A remplir'!$AG$3:$AG$875)</f>
        <v>14635</v>
      </c>
      <c r="N60" s="222">
        <f>SUMIF('Plans SAMS_A remplir'!$AE$3:$AE$875,(G60&amp;"PAM"&amp;"urgence"),'Plans SAMS_A remplir'!$AH$3:$AH$875)</f>
        <v>14635</v>
      </c>
      <c r="O60" s="232">
        <f>SUMIF('Plans SAMS_A remplir'!$AE$3:$AE$875,(G60&amp;"PAM"&amp;"urgence"),'Plans SAMS_A remplir'!$AI$3:$AI$875)</f>
        <v>4200</v>
      </c>
      <c r="P60" s="224" t="str">
        <f t="shared" si="49"/>
        <v>0</v>
      </c>
      <c r="Q60" s="238">
        <f>SUMIF('Plans SAMS_A remplir'!$AE$3:$AE$875,(G60&amp;"FID"&amp;"urgence"),'Plans SAMS_A remplir'!$AG$3:$AG$875)</f>
        <v>0</v>
      </c>
      <c r="R60" s="135">
        <f>SUMIF('Plans SAMS_A remplir'!$AE$3:$AE$875,(G60&amp;"FID"&amp;"urgence"),'Plans SAMS_A remplir'!$AH$3:$AH$875)</f>
        <v>0</v>
      </c>
      <c r="S60" s="239">
        <f>SUMIF('Plans SAMS_A remplir'!$AE$3:$AE$875,(G60&amp;"FID"&amp;"urgence"),'Plans SAMS_A remplir'!$AI$3:$AI$875)</f>
        <v>4200</v>
      </c>
      <c r="T60" s="224" t="str">
        <f t="shared" si="50"/>
        <v>0</v>
      </c>
      <c r="U60" s="238">
        <f>SUMIF('Plans SAMS_A remplir'!$AE$3:$AE$875,(G60&amp;"CRS"&amp;"urgence"),'Plans SAMS_A remplir'!$AG$3:$AG$875)</f>
        <v>0</v>
      </c>
      <c r="V60" s="135">
        <f>SUMIF('Plans SAMS_A remplir'!$AE$3:$AE$875,(G60&amp;"CRS"&amp;"urgence"),'Plans SAMS_A remplir'!$AH$3:$AH$875)</f>
        <v>0</v>
      </c>
      <c r="W60" s="239">
        <f>SUMIF('Plans SAMS_A remplir'!$AE$3:$AE$875,(G60&amp;"CRS"&amp;"urgence"),'Plans SAMS_A remplir'!$AI$3:$AI$875)</f>
        <v>0</v>
      </c>
      <c r="X60" s="224" t="str">
        <f t="shared" si="51"/>
        <v>0</v>
      </c>
      <c r="Y60" s="238">
        <f>SUMIF('Plans SAMS_A remplir'!$AE$3:$AE$875,(G60&amp;"autreong"&amp;"urgence"),'Plans SAMS_A remplir'!$AG$3:$AG$875)</f>
        <v>0</v>
      </c>
      <c r="Z60" s="135">
        <f>SUMIF('Plans SAMS_A remplir'!$AE$3:$AE$875,(G60&amp;"autreong"&amp;"urgence"),'Plans SAMS_A remplir'!$AH$3:$AH$875)</f>
        <v>0</v>
      </c>
      <c r="AA60" s="239">
        <f>SUMIF('Plans SAMS_A remplir'!$AE$3:$AE$875,(G60&amp;"autreong"&amp;"urgence"),'Plans SAMS_A remplir'!$AI$3:$AI$875)</f>
        <v>4200</v>
      </c>
      <c r="AB60" s="280" t="str">
        <f t="shared" si="52"/>
        <v>0</v>
      </c>
      <c r="AC60" s="289" t="s">
        <v>881</v>
      </c>
      <c r="AD60" s="173">
        <f t="shared" si="53"/>
        <v>14635</v>
      </c>
      <c r="AE60" s="173">
        <f t="shared" si="54"/>
        <v>14635</v>
      </c>
      <c r="AF60" s="286">
        <f t="shared" si="55"/>
        <v>4200</v>
      </c>
      <c r="AG60" s="274">
        <f t="shared" si="20"/>
        <v>1.3210396007728595</v>
      </c>
      <c r="AH60" s="202"/>
      <c r="AI60" s="209">
        <f t="shared" si="56"/>
        <v>11078.39612941047</v>
      </c>
      <c r="AJ60" s="197">
        <f t="shared" si="60"/>
        <v>3</v>
      </c>
      <c r="AK60" s="175" t="s">
        <v>888</v>
      </c>
      <c r="AL60" s="275" t="str">
        <f t="shared" si="22"/>
        <v>Non</v>
      </c>
      <c r="AM60" s="266"/>
      <c r="AN60" s="137"/>
      <c r="AO60" s="136"/>
      <c r="AP60" s="158"/>
      <c r="AQ60" s="136"/>
      <c r="AR60" s="138"/>
      <c r="AS60" s="139"/>
      <c r="AT60" s="140"/>
      <c r="AU60" s="159"/>
      <c r="AV60" s="140"/>
      <c r="AW60" s="162"/>
      <c r="AX60" s="140"/>
      <c r="AY60" s="249"/>
    </row>
    <row r="61" spans="1:51" ht="15" customHeight="1" x14ac:dyDescent="0.35">
      <c r="A61" s="248" t="s">
        <v>45</v>
      </c>
      <c r="B61" s="189" t="str">
        <f t="shared" si="1"/>
        <v>MDG52</v>
      </c>
      <c r="C61" s="189" t="s">
        <v>128</v>
      </c>
      <c r="D61" s="189" t="str">
        <f t="shared" si="42"/>
        <v>MG52518</v>
      </c>
      <c r="E61" s="189" t="s">
        <v>158</v>
      </c>
      <c r="F61" s="1" t="str">
        <f t="shared" si="57"/>
        <v>ANDROYBEKILYMIKAIKARIVO AMBATOMAINTY</v>
      </c>
      <c r="G61" s="45" t="str">
        <f t="shared" si="44"/>
        <v>MG52518290a</v>
      </c>
      <c r="H61" s="133">
        <f t="shared" si="45"/>
        <v>2</v>
      </c>
      <c r="I61" s="133"/>
      <c r="J61" s="134" t="str">
        <f t="shared" si="58"/>
        <v/>
      </c>
      <c r="K61" s="134">
        <f t="shared" si="59"/>
        <v>5310.9859584138612</v>
      </c>
      <c r="L61" s="134">
        <f t="shared" si="48"/>
        <v>5310.9859584138612</v>
      </c>
      <c r="M61" s="231">
        <f>SUMIF('Plans SAMS_A remplir'!$AE$3:$AE$875,(G61&amp;"PAM"&amp;"urgence"),'Plans SAMS_A remplir'!$AG$3:$AG$875)</f>
        <v>5390</v>
      </c>
      <c r="N61" s="222">
        <f>SUMIF('Plans SAMS_A remplir'!$AE$3:$AE$875,(G61&amp;"PAM"&amp;"urgence"),'Plans SAMS_A remplir'!$AH$3:$AH$875)</f>
        <v>5390</v>
      </c>
      <c r="O61" s="232">
        <f>SUMIF('Plans SAMS_A remplir'!$AE$3:$AE$875,(G61&amp;"PAM"&amp;"urgence"),'Plans SAMS_A remplir'!$AI$3:$AI$875)</f>
        <v>4200</v>
      </c>
      <c r="P61" s="224" t="str">
        <f t="shared" si="49"/>
        <v>0</v>
      </c>
      <c r="Q61" s="238">
        <f>SUMIF('Plans SAMS_A remplir'!$AE$3:$AE$875,(G61&amp;"FID"&amp;"urgence"),'Plans SAMS_A remplir'!$AG$3:$AG$875)</f>
        <v>0</v>
      </c>
      <c r="R61" s="135">
        <f>SUMIF('Plans SAMS_A remplir'!$AE$3:$AE$875,(G61&amp;"FID"&amp;"urgence"),'Plans SAMS_A remplir'!$AH$3:$AH$875)</f>
        <v>0</v>
      </c>
      <c r="S61" s="239">
        <f>SUMIF('Plans SAMS_A remplir'!$AE$3:$AE$875,(G61&amp;"FID"&amp;"urgence"),'Plans SAMS_A remplir'!$AI$3:$AI$875)</f>
        <v>0</v>
      </c>
      <c r="T61" s="224" t="str">
        <f t="shared" si="50"/>
        <v>0</v>
      </c>
      <c r="U61" s="238">
        <f>SUMIF('Plans SAMS_A remplir'!$AE$3:$AE$875,(G61&amp;"CRS"&amp;"urgence"),'Plans SAMS_A remplir'!$AG$3:$AG$875)</f>
        <v>0</v>
      </c>
      <c r="V61" s="135">
        <f>SUMIF('Plans SAMS_A remplir'!$AE$3:$AE$875,(G61&amp;"CRS"&amp;"urgence"),'Plans SAMS_A remplir'!$AH$3:$AH$875)</f>
        <v>0</v>
      </c>
      <c r="W61" s="239">
        <f>SUMIF('Plans SAMS_A remplir'!$AE$3:$AE$875,(G61&amp;"CRS"&amp;"urgence"),'Plans SAMS_A remplir'!$AI$3:$AI$875)</f>
        <v>0</v>
      </c>
      <c r="X61" s="224" t="str">
        <f t="shared" si="51"/>
        <v>0</v>
      </c>
      <c r="Y61" s="238">
        <f>SUMIF('Plans SAMS_A remplir'!$AE$3:$AE$875,(G61&amp;"autreong"&amp;"urgence"),'Plans SAMS_A remplir'!$AG$3:$AG$875)</f>
        <v>0</v>
      </c>
      <c r="Z61" s="135">
        <f>SUMIF('Plans SAMS_A remplir'!$AE$3:$AE$875,(G61&amp;"autreong"&amp;"urgence"),'Plans SAMS_A remplir'!$AH$3:$AH$875)</f>
        <v>0</v>
      </c>
      <c r="AA61" s="239">
        <f>SUMIF('Plans SAMS_A remplir'!$AE$3:$AE$875,(G61&amp;"autreong"&amp;"urgence"),'Plans SAMS_A remplir'!$AI$3:$AI$875)</f>
        <v>0</v>
      </c>
      <c r="AB61" s="280" t="str">
        <f t="shared" si="52"/>
        <v>0</v>
      </c>
      <c r="AC61" s="285" t="s">
        <v>879</v>
      </c>
      <c r="AD61" s="173">
        <f t="shared" si="53"/>
        <v>5390</v>
      </c>
      <c r="AE61" s="173">
        <f t="shared" si="54"/>
        <v>5390</v>
      </c>
      <c r="AF61" s="286">
        <f t="shared" si="55"/>
        <v>4200</v>
      </c>
      <c r="AG61" s="274">
        <f t="shared" si="20"/>
        <v>1.014877471378165</v>
      </c>
      <c r="AH61" s="202"/>
      <c r="AI61" s="209">
        <f t="shared" si="56"/>
        <v>5310.9859584138612</v>
      </c>
      <c r="AJ61" s="197">
        <f t="shared" si="60"/>
        <v>3</v>
      </c>
      <c r="AK61" s="175" t="s">
        <v>442</v>
      </c>
      <c r="AL61" s="275" t="str">
        <f t="shared" si="22"/>
        <v>Non</v>
      </c>
      <c r="AM61" s="266"/>
      <c r="AN61" s="137"/>
      <c r="AO61" s="136"/>
      <c r="AP61" s="158"/>
      <c r="AQ61" s="136"/>
      <c r="AR61" s="138"/>
      <c r="AS61" s="139"/>
      <c r="AT61" s="159"/>
      <c r="AU61" s="159"/>
      <c r="AV61" s="140"/>
      <c r="AW61" s="140"/>
      <c r="AX61" s="140"/>
      <c r="AY61" s="249"/>
    </row>
    <row r="62" spans="1:51" ht="15" customHeight="1" x14ac:dyDescent="0.35">
      <c r="A62" s="248" t="s">
        <v>45</v>
      </c>
      <c r="B62" s="189" t="str">
        <f t="shared" si="1"/>
        <v>MDG52</v>
      </c>
      <c r="C62" s="189" t="s">
        <v>128</v>
      </c>
      <c r="D62" s="189" t="str">
        <f t="shared" si="42"/>
        <v>MG52518</v>
      </c>
      <c r="E62" s="189" t="s">
        <v>160</v>
      </c>
      <c r="F62" s="1" t="str">
        <f t="shared" si="57"/>
        <v>ANDROYBEKILYTANANDAVA</v>
      </c>
      <c r="G62" s="45" t="str">
        <f t="shared" si="44"/>
        <v>MG52518210</v>
      </c>
      <c r="H62" s="133">
        <f t="shared" si="45"/>
        <v>2</v>
      </c>
      <c r="I62" s="133"/>
      <c r="J62" s="134">
        <f t="shared" ref="J62:J65" si="61">IF(VLOOKUP(G62,pop,4,FALSE)=0,"",VLOOKUP(G62,pop,4,FALSE))</f>
        <v>21938</v>
      </c>
      <c r="K62" s="134">
        <f t="shared" ref="K62:K65" si="62">VLOOKUP(G62,pop,2,FALSE)</f>
        <v>21488.096016802716</v>
      </c>
      <c r="L62" s="134">
        <f t="shared" si="48"/>
        <v>21938</v>
      </c>
      <c r="M62" s="231">
        <f>SUMIF('Plans SAMS_A remplir'!$AE$3:$AE$875,(G62&amp;"PAM"&amp;"urgence"),'Plans SAMS_A remplir'!$AG$3:$AG$875)</f>
        <v>14225</v>
      </c>
      <c r="N62" s="222">
        <f>SUMIF('Plans SAMS_A remplir'!$AE$3:$AE$875,(G62&amp;"PAM"&amp;"urgence"),'Plans SAMS_A remplir'!$AH$3:$AH$875)</f>
        <v>14225</v>
      </c>
      <c r="O62" s="232">
        <f>SUMIF('Plans SAMS_A remplir'!$AE$3:$AE$875,(G62&amp;"PAM"&amp;"urgence"),'Plans SAMS_A remplir'!$AI$3:$AI$875)</f>
        <v>4200</v>
      </c>
      <c r="P62" s="224" t="str">
        <f t="shared" si="49"/>
        <v>0</v>
      </c>
      <c r="Q62" s="238">
        <f>SUMIF('Plans SAMS_A remplir'!$AE$3:$AE$875,(G62&amp;"FID"&amp;"urgence"),'Plans SAMS_A remplir'!$AG$3:$AG$875)</f>
        <v>0</v>
      </c>
      <c r="R62" s="135">
        <f>SUMIF('Plans SAMS_A remplir'!$AE$3:$AE$875,(G62&amp;"FID"&amp;"urgence"),'Plans SAMS_A remplir'!$AH$3:$AH$875)</f>
        <v>0</v>
      </c>
      <c r="S62" s="239">
        <f>SUMIF('Plans SAMS_A remplir'!$AE$3:$AE$875,(G62&amp;"FID"&amp;"urgence"),'Plans SAMS_A remplir'!$AI$3:$AI$875)</f>
        <v>0</v>
      </c>
      <c r="T62" s="224" t="str">
        <f t="shared" si="50"/>
        <v>0</v>
      </c>
      <c r="U62" s="238">
        <f>SUMIF('Plans SAMS_A remplir'!$AE$3:$AE$875,(G62&amp;"CRS"&amp;"urgence"),'Plans SAMS_A remplir'!$AG$3:$AG$875)</f>
        <v>0</v>
      </c>
      <c r="V62" s="135">
        <f>SUMIF('Plans SAMS_A remplir'!$AE$3:$AE$875,(G62&amp;"CRS"&amp;"urgence"),'Plans SAMS_A remplir'!$AH$3:$AH$875)</f>
        <v>0</v>
      </c>
      <c r="W62" s="239">
        <f>SUMIF('Plans SAMS_A remplir'!$AE$3:$AE$875,(G62&amp;"CRS"&amp;"urgence"),'Plans SAMS_A remplir'!$AI$3:$AI$875)</f>
        <v>0</v>
      </c>
      <c r="X62" s="224" t="str">
        <f t="shared" si="51"/>
        <v>0</v>
      </c>
      <c r="Y62" s="238">
        <f>SUMIF('Plans SAMS_A remplir'!$AE$3:$AE$875,(G62&amp;"autreong"&amp;"urgence"),'Plans SAMS_A remplir'!$AG$3:$AG$875)</f>
        <v>0</v>
      </c>
      <c r="Z62" s="135">
        <f>SUMIF('Plans SAMS_A remplir'!$AE$3:$AE$875,(G62&amp;"autreong"&amp;"urgence"),'Plans SAMS_A remplir'!$AH$3:$AH$875)</f>
        <v>0</v>
      </c>
      <c r="AA62" s="239">
        <f>SUMIF('Plans SAMS_A remplir'!$AE$3:$AE$875,(G62&amp;"autreong"&amp;"urgence"),'Plans SAMS_A remplir'!$AI$3:$AI$875)</f>
        <v>0</v>
      </c>
      <c r="AB62" s="280" t="str">
        <f t="shared" si="52"/>
        <v>0</v>
      </c>
      <c r="AC62" s="285" t="s">
        <v>879</v>
      </c>
      <c r="AD62" s="173">
        <f t="shared" si="53"/>
        <v>14225</v>
      </c>
      <c r="AE62" s="173">
        <f t="shared" si="54"/>
        <v>14225</v>
      </c>
      <c r="AF62" s="286">
        <f t="shared" si="55"/>
        <v>4200</v>
      </c>
      <c r="AG62" s="274">
        <f t="shared" si="20"/>
        <v>0.64841826966906735</v>
      </c>
      <c r="AH62" s="202"/>
      <c r="AI62" s="209">
        <f t="shared" si="56"/>
        <v>21488.096016802716</v>
      </c>
      <c r="AJ62" s="197">
        <f t="shared" si="60"/>
        <v>3</v>
      </c>
      <c r="AK62" s="175" t="s">
        <v>442</v>
      </c>
      <c r="AL62" s="275" t="str">
        <f t="shared" si="22"/>
        <v>Non</v>
      </c>
      <c r="AM62" s="266"/>
      <c r="AN62" s="137"/>
      <c r="AO62" s="136"/>
      <c r="AP62" s="158"/>
      <c r="AQ62" s="136"/>
      <c r="AR62" s="138"/>
      <c r="AS62" s="139"/>
      <c r="AT62" s="159"/>
      <c r="AU62" s="159"/>
      <c r="AV62" s="140"/>
      <c r="AW62" s="140"/>
      <c r="AX62" s="140"/>
      <c r="AY62" s="249"/>
    </row>
    <row r="63" spans="1:51" ht="15" customHeight="1" x14ac:dyDescent="0.35">
      <c r="A63" s="248" t="s">
        <v>45</v>
      </c>
      <c r="B63" s="189" t="str">
        <f t="shared" si="1"/>
        <v>MDG52</v>
      </c>
      <c r="C63" s="189" t="s">
        <v>128</v>
      </c>
      <c r="D63" s="189" t="str">
        <f t="shared" si="42"/>
        <v>MG52518</v>
      </c>
      <c r="E63" s="189" t="s">
        <v>162</v>
      </c>
      <c r="F63" s="1" t="str">
        <f t="shared" ref="F63:F65" si="63">A63&amp;C63&amp;E63</f>
        <v>ANDROYBEKILYTSIKOLAKY</v>
      </c>
      <c r="G63" s="45" t="str">
        <f t="shared" si="44"/>
        <v>MG52518110</v>
      </c>
      <c r="H63" s="133">
        <f t="shared" si="45"/>
        <v>2</v>
      </c>
      <c r="I63" s="133"/>
      <c r="J63" s="134" t="str">
        <f t="shared" si="61"/>
        <v/>
      </c>
      <c r="K63" s="134">
        <f t="shared" si="62"/>
        <v>8416.681170752925</v>
      </c>
      <c r="L63" s="134">
        <f t="shared" si="48"/>
        <v>8416.681170752925</v>
      </c>
      <c r="M63" s="231">
        <f>SUMIF('Plans SAMS_A remplir'!$AE$3:$AE$875,(G63&amp;"PAM"&amp;"urgence"),'Plans SAMS_A remplir'!$AG$3:$AG$875)</f>
        <v>8985</v>
      </c>
      <c r="N63" s="222">
        <f>SUMIF('Plans SAMS_A remplir'!$AE$3:$AE$875,(G63&amp;"PAM"&amp;"urgence"),'Plans SAMS_A remplir'!$AH$3:$AH$875)</f>
        <v>8985</v>
      </c>
      <c r="O63" s="232">
        <f>SUMIF('Plans SAMS_A remplir'!$AE$3:$AE$875,(G63&amp;"PAM"&amp;"urgence"),'Plans SAMS_A remplir'!$AI$3:$AI$875)</f>
        <v>4200</v>
      </c>
      <c r="P63" s="224" t="str">
        <f t="shared" si="49"/>
        <v>0</v>
      </c>
      <c r="Q63" s="238">
        <f>SUMIF('Plans SAMS_A remplir'!$AE$3:$AE$875,(G63&amp;"FID"&amp;"urgence"),'Plans SAMS_A remplir'!$AG$3:$AG$875)</f>
        <v>8985</v>
      </c>
      <c r="R63" s="135">
        <f>SUMIF('Plans SAMS_A remplir'!$AE$3:$AE$875,(G63&amp;"FID"&amp;"urgence"),'Plans SAMS_A remplir'!$AH$3:$AH$875)</f>
        <v>0</v>
      </c>
      <c r="S63" s="239">
        <f>SUMIF('Plans SAMS_A remplir'!$AE$3:$AE$875,(G63&amp;"FID"&amp;"urgence"),'Plans SAMS_A remplir'!$AI$3:$AI$875)</f>
        <v>4200</v>
      </c>
      <c r="T63" s="224" t="str">
        <f t="shared" si="50"/>
        <v>0</v>
      </c>
      <c r="U63" s="238">
        <f>SUMIF('Plans SAMS_A remplir'!$AE$3:$AE$875,(G63&amp;"CRS"&amp;"urgence"),'Plans SAMS_A remplir'!$AG$3:$AG$875)</f>
        <v>0</v>
      </c>
      <c r="V63" s="135">
        <f>SUMIF('Plans SAMS_A remplir'!$AE$3:$AE$875,(G63&amp;"CRS"&amp;"urgence"),'Plans SAMS_A remplir'!$AH$3:$AH$875)</f>
        <v>0</v>
      </c>
      <c r="W63" s="239">
        <f>SUMIF('Plans SAMS_A remplir'!$AE$3:$AE$875,(G63&amp;"CRS"&amp;"urgence"),'Plans SAMS_A remplir'!$AI$3:$AI$875)</f>
        <v>0</v>
      </c>
      <c r="X63" s="224" t="str">
        <f t="shared" si="51"/>
        <v>0</v>
      </c>
      <c r="Y63" s="238">
        <f>SUMIF('Plans SAMS_A remplir'!$AE$3:$AE$875,(G63&amp;"autreong"&amp;"urgence"),'Plans SAMS_A remplir'!$AG$3:$AG$875)</f>
        <v>0</v>
      </c>
      <c r="Z63" s="135">
        <f>SUMIF('Plans SAMS_A remplir'!$AE$3:$AE$875,(G63&amp;"autreong"&amp;"urgence"),'Plans SAMS_A remplir'!$AH$3:$AH$875)</f>
        <v>0</v>
      </c>
      <c r="AA63" s="239">
        <f>SUMIF('Plans SAMS_A remplir'!$AE$3:$AE$875,(G63&amp;"autreong"&amp;"urgence"),'Plans SAMS_A remplir'!$AI$3:$AI$875)</f>
        <v>0</v>
      </c>
      <c r="AB63" s="280" t="str">
        <f t="shared" si="52"/>
        <v>0</v>
      </c>
      <c r="AC63" s="285" t="s">
        <v>884</v>
      </c>
      <c r="AD63" s="173">
        <f t="shared" si="53"/>
        <v>8985</v>
      </c>
      <c r="AE63" s="173">
        <f t="shared" si="54"/>
        <v>8985</v>
      </c>
      <c r="AF63" s="286">
        <f t="shared" si="55"/>
        <v>4200</v>
      </c>
      <c r="AG63" s="274">
        <f t="shared" si="20"/>
        <v>1.0675229128580899</v>
      </c>
      <c r="AH63" s="202"/>
      <c r="AI63" s="209">
        <f t="shared" si="56"/>
        <v>8416.681170752925</v>
      </c>
      <c r="AJ63" s="197">
        <f t="shared" si="60"/>
        <v>3</v>
      </c>
      <c r="AK63" s="175" t="s">
        <v>885</v>
      </c>
      <c r="AL63" s="275" t="str">
        <f t="shared" si="22"/>
        <v>Non</v>
      </c>
      <c r="AM63" s="266"/>
      <c r="AN63" s="137"/>
      <c r="AO63" s="136"/>
      <c r="AP63" s="158"/>
      <c r="AQ63" s="136"/>
      <c r="AR63" s="138"/>
      <c r="AS63" s="139"/>
      <c r="AT63" s="140"/>
      <c r="AU63" s="159"/>
      <c r="AV63" s="140"/>
      <c r="AW63" s="140"/>
      <c r="AX63" s="140"/>
      <c r="AY63" s="249"/>
    </row>
    <row r="64" spans="1:51" ht="15" customHeight="1" x14ac:dyDescent="0.35">
      <c r="A64" s="248" t="s">
        <v>45</v>
      </c>
      <c r="B64" s="189" t="str">
        <f t="shared" si="1"/>
        <v>MDG52</v>
      </c>
      <c r="C64" s="189" t="s">
        <v>128</v>
      </c>
      <c r="D64" s="189" t="str">
        <f t="shared" si="42"/>
        <v>MG52518</v>
      </c>
      <c r="E64" s="189" t="s">
        <v>164</v>
      </c>
      <c r="F64" s="1" t="str">
        <f t="shared" si="63"/>
        <v>ANDROYBEKILYTSIRANDRANY</v>
      </c>
      <c r="G64" s="45" t="str">
        <f t="shared" si="44"/>
        <v>MG52518092</v>
      </c>
      <c r="H64" s="133">
        <f t="shared" si="45"/>
        <v>2</v>
      </c>
      <c r="I64" s="133"/>
      <c r="J64" s="134" t="str">
        <f t="shared" si="61"/>
        <v/>
      </c>
      <c r="K64" s="134">
        <f t="shared" si="62"/>
        <v>4493.1168394802326</v>
      </c>
      <c r="L64" s="134">
        <f t="shared" si="48"/>
        <v>4493.1168394802326</v>
      </c>
      <c r="M64" s="231">
        <f>SUMIF('Plans SAMS_A remplir'!$AE$3:$AE$875,(G64&amp;"PAM"&amp;"urgence"),'Plans SAMS_A remplir'!$AG$3:$AG$875)</f>
        <v>5140</v>
      </c>
      <c r="N64" s="222">
        <f>SUMIF('Plans SAMS_A remplir'!$AE$3:$AE$875,(G64&amp;"PAM"&amp;"urgence"),'Plans SAMS_A remplir'!$AH$3:$AH$875)</f>
        <v>5140</v>
      </c>
      <c r="O64" s="232">
        <f>SUMIF('Plans SAMS_A remplir'!$AE$3:$AE$875,(G64&amp;"PAM"&amp;"urgence"),'Plans SAMS_A remplir'!$AI$3:$AI$875)</f>
        <v>4200</v>
      </c>
      <c r="P64" s="224" t="str">
        <f t="shared" si="49"/>
        <v>0</v>
      </c>
      <c r="Q64" s="238">
        <f>SUMIF('Plans SAMS_A remplir'!$AE$3:$AE$875,(G64&amp;"FID"&amp;"urgence"),'Plans SAMS_A remplir'!$AG$3:$AG$875)</f>
        <v>5140</v>
      </c>
      <c r="R64" s="135">
        <f>SUMIF('Plans SAMS_A remplir'!$AE$3:$AE$875,(G64&amp;"FID"&amp;"urgence"),'Plans SAMS_A remplir'!$AH$3:$AH$875)</f>
        <v>0</v>
      </c>
      <c r="S64" s="239">
        <f>SUMIF('Plans SAMS_A remplir'!$AE$3:$AE$875,(G64&amp;"FID"&amp;"urgence"),'Plans SAMS_A remplir'!$AI$3:$AI$875)</f>
        <v>4200</v>
      </c>
      <c r="T64" s="224" t="str">
        <f t="shared" si="50"/>
        <v>0</v>
      </c>
      <c r="U64" s="238">
        <f>SUMIF('Plans SAMS_A remplir'!$AE$3:$AE$875,(G64&amp;"CRS"&amp;"urgence"),'Plans SAMS_A remplir'!$AG$3:$AG$875)</f>
        <v>0</v>
      </c>
      <c r="V64" s="135">
        <f>SUMIF('Plans SAMS_A remplir'!$AE$3:$AE$875,(G64&amp;"CRS"&amp;"urgence"),'Plans SAMS_A remplir'!$AH$3:$AH$875)</f>
        <v>0</v>
      </c>
      <c r="W64" s="239">
        <f>SUMIF('Plans SAMS_A remplir'!$AE$3:$AE$875,(G64&amp;"CRS"&amp;"urgence"),'Plans SAMS_A remplir'!$AI$3:$AI$875)</f>
        <v>0</v>
      </c>
      <c r="X64" s="224" t="str">
        <f t="shared" si="51"/>
        <v>0</v>
      </c>
      <c r="Y64" s="238">
        <f>SUMIF('Plans SAMS_A remplir'!$AE$3:$AE$875,(G64&amp;"autreong"&amp;"urgence"),'Plans SAMS_A remplir'!$AG$3:$AG$875)</f>
        <v>0</v>
      </c>
      <c r="Z64" s="135">
        <f>SUMIF('Plans SAMS_A remplir'!$AE$3:$AE$875,(G64&amp;"autreong"&amp;"urgence"),'Plans SAMS_A remplir'!$AH$3:$AH$875)</f>
        <v>0</v>
      </c>
      <c r="AA64" s="239">
        <f>SUMIF('Plans SAMS_A remplir'!$AE$3:$AE$875,(G64&amp;"autreong"&amp;"urgence"),'Plans SAMS_A remplir'!$AI$3:$AI$875)</f>
        <v>0</v>
      </c>
      <c r="AB64" s="280" t="str">
        <f t="shared" si="52"/>
        <v>0</v>
      </c>
      <c r="AC64" s="285" t="s">
        <v>884</v>
      </c>
      <c r="AD64" s="173">
        <f t="shared" si="53"/>
        <v>5140</v>
      </c>
      <c r="AE64" s="173">
        <f t="shared" si="54"/>
        <v>5140</v>
      </c>
      <c r="AF64" s="286">
        <f t="shared" si="55"/>
        <v>4200</v>
      </c>
      <c r="AG64" s="274">
        <f t="shared" si="20"/>
        <v>1.1439720318055648</v>
      </c>
      <c r="AH64" s="202"/>
      <c r="AI64" s="209">
        <f t="shared" si="56"/>
        <v>4493.1168394802326</v>
      </c>
      <c r="AJ64" s="197">
        <f t="shared" si="60"/>
        <v>3</v>
      </c>
      <c r="AK64" s="175" t="s">
        <v>885</v>
      </c>
      <c r="AL64" s="275" t="str">
        <f t="shared" si="22"/>
        <v>Non</v>
      </c>
      <c r="AM64" s="266"/>
      <c r="AN64" s="137"/>
      <c r="AO64" s="136"/>
      <c r="AP64" s="158"/>
      <c r="AQ64" s="136"/>
      <c r="AR64" s="138"/>
      <c r="AS64" s="139"/>
      <c r="AT64" s="140"/>
      <c r="AU64" s="159"/>
      <c r="AV64" s="140"/>
      <c r="AW64" s="140"/>
      <c r="AX64" s="140"/>
      <c r="AY64" s="249"/>
    </row>
    <row r="65" spans="1:51" ht="15" customHeight="1" x14ac:dyDescent="0.35">
      <c r="A65" s="248" t="s">
        <v>45</v>
      </c>
      <c r="B65" s="189" t="str">
        <f t="shared" si="1"/>
        <v>MDG52</v>
      </c>
      <c r="C65" s="189" t="s">
        <v>128</v>
      </c>
      <c r="D65" s="189" t="str">
        <f t="shared" si="42"/>
        <v>MG52518</v>
      </c>
      <c r="E65" s="189" t="s">
        <v>166</v>
      </c>
      <c r="F65" s="1" t="str">
        <f t="shared" si="63"/>
        <v>ANDROYBEKILYVOHIMANGA</v>
      </c>
      <c r="G65" s="45" t="str">
        <f t="shared" si="44"/>
        <v>MG52518252</v>
      </c>
      <c r="H65" s="133">
        <f t="shared" si="45"/>
        <v>2</v>
      </c>
      <c r="I65" s="133"/>
      <c r="J65" s="134" t="str">
        <f t="shared" si="61"/>
        <v/>
      </c>
      <c r="K65" s="134">
        <f t="shared" si="62"/>
        <v>7286.0245771534946</v>
      </c>
      <c r="L65" s="134">
        <f t="shared" si="48"/>
        <v>7286.0245771534946</v>
      </c>
      <c r="M65" s="231">
        <f>SUMIF('Plans SAMS_A remplir'!$AE$3:$AE$875,(G65&amp;"PAM"&amp;"urgence"),'Plans SAMS_A remplir'!$AG$3:$AG$875)</f>
        <v>7280</v>
      </c>
      <c r="N65" s="222">
        <f>SUMIF('Plans SAMS_A remplir'!$AE$3:$AE$875,(G65&amp;"PAM"&amp;"urgence"),'Plans SAMS_A remplir'!$AH$3:$AH$875)</f>
        <v>7280</v>
      </c>
      <c r="O65" s="232">
        <f>SUMIF('Plans SAMS_A remplir'!$AE$3:$AE$875,(G65&amp;"PAM"&amp;"urgence"),'Plans SAMS_A remplir'!$AI$3:$AI$875)</f>
        <v>4200</v>
      </c>
      <c r="P65" s="224" t="str">
        <f t="shared" si="49"/>
        <v>0</v>
      </c>
      <c r="Q65" s="238">
        <f>SUMIF('Plans SAMS_A remplir'!$AE$3:$AE$875,(G65&amp;"FID"&amp;"urgence"),'Plans SAMS_A remplir'!$AG$3:$AG$875)</f>
        <v>7280</v>
      </c>
      <c r="R65" s="135">
        <f>SUMIF('Plans SAMS_A remplir'!$AE$3:$AE$875,(G65&amp;"FID"&amp;"urgence"),'Plans SAMS_A remplir'!$AH$3:$AH$875)</f>
        <v>0</v>
      </c>
      <c r="S65" s="239">
        <f>SUMIF('Plans SAMS_A remplir'!$AE$3:$AE$875,(G65&amp;"FID"&amp;"urgence"),'Plans SAMS_A remplir'!$AI$3:$AI$875)</f>
        <v>4200</v>
      </c>
      <c r="T65" s="224" t="str">
        <f t="shared" si="50"/>
        <v>0</v>
      </c>
      <c r="U65" s="238">
        <f>SUMIF('Plans SAMS_A remplir'!$AE$3:$AE$875,(G65&amp;"CRS"&amp;"urgence"),'Plans SAMS_A remplir'!$AG$3:$AG$875)</f>
        <v>0</v>
      </c>
      <c r="V65" s="135">
        <f>SUMIF('Plans SAMS_A remplir'!$AE$3:$AE$875,(G65&amp;"CRS"&amp;"urgence"),'Plans SAMS_A remplir'!$AH$3:$AH$875)</f>
        <v>0</v>
      </c>
      <c r="W65" s="239">
        <f>SUMIF('Plans SAMS_A remplir'!$AE$3:$AE$875,(G65&amp;"CRS"&amp;"urgence"),'Plans SAMS_A remplir'!$AI$3:$AI$875)</f>
        <v>0</v>
      </c>
      <c r="X65" s="224" t="str">
        <f t="shared" si="51"/>
        <v>0</v>
      </c>
      <c r="Y65" s="238">
        <f>SUMIF('Plans SAMS_A remplir'!$AE$3:$AE$875,(G65&amp;"autreong"&amp;"urgence"),'Plans SAMS_A remplir'!$AG$3:$AG$875)</f>
        <v>0</v>
      </c>
      <c r="Z65" s="135">
        <f>SUMIF('Plans SAMS_A remplir'!$AE$3:$AE$875,(G65&amp;"autreong"&amp;"urgence"),'Plans SAMS_A remplir'!$AH$3:$AH$875)</f>
        <v>0</v>
      </c>
      <c r="AA65" s="239">
        <f>SUMIF('Plans SAMS_A remplir'!$AE$3:$AE$875,(G65&amp;"autreong"&amp;"urgence"),'Plans SAMS_A remplir'!$AI$3:$AI$875)</f>
        <v>0</v>
      </c>
      <c r="AB65" s="280" t="str">
        <f t="shared" si="52"/>
        <v>0</v>
      </c>
      <c r="AC65" s="285" t="s">
        <v>884</v>
      </c>
      <c r="AD65" s="173">
        <f t="shared" si="53"/>
        <v>7280</v>
      </c>
      <c r="AE65" s="173">
        <f t="shared" si="54"/>
        <v>7280</v>
      </c>
      <c r="AF65" s="286">
        <f t="shared" si="55"/>
        <v>4200</v>
      </c>
      <c r="AG65" s="274">
        <f t="shared" si="20"/>
        <v>0.99917313246892059</v>
      </c>
      <c r="AH65" s="202"/>
      <c r="AI65" s="209">
        <f t="shared" si="56"/>
        <v>7286.0245771534946</v>
      </c>
      <c r="AJ65" s="197">
        <f t="shared" si="60"/>
        <v>3</v>
      </c>
      <c r="AK65" s="175" t="s">
        <v>885</v>
      </c>
      <c r="AL65" s="275" t="str">
        <f t="shared" si="22"/>
        <v>Non</v>
      </c>
      <c r="AM65" s="266"/>
      <c r="AN65" s="137"/>
      <c r="AO65" s="136"/>
      <c r="AP65" s="158"/>
      <c r="AQ65" s="136"/>
      <c r="AR65" s="138"/>
      <c r="AS65" s="139"/>
      <c r="AT65" s="140"/>
      <c r="AU65" s="159"/>
      <c r="AV65" s="140"/>
      <c r="AW65" s="140"/>
      <c r="AX65" s="140"/>
      <c r="AY65" s="249"/>
    </row>
    <row r="66" spans="1:51" s="179" customFormat="1" hidden="1" x14ac:dyDescent="0.3">
      <c r="A66" s="250"/>
      <c r="B66" s="145"/>
      <c r="C66" s="144"/>
      <c r="D66" s="144"/>
      <c r="E66" s="144"/>
      <c r="F66" s="144"/>
      <c r="G66" s="146"/>
      <c r="H66" s="147"/>
      <c r="I66" s="147"/>
      <c r="J66" s="148"/>
      <c r="K66" s="148"/>
      <c r="L66" s="148"/>
      <c r="M66" s="233"/>
      <c r="N66" s="172"/>
      <c r="O66" s="234"/>
      <c r="P66" s="213"/>
      <c r="Q66" s="240"/>
      <c r="R66" s="151"/>
      <c r="S66" s="241"/>
      <c r="T66" s="213"/>
      <c r="U66" s="240"/>
      <c r="V66" s="152"/>
      <c r="W66" s="242"/>
      <c r="X66" s="213"/>
      <c r="Y66" s="240"/>
      <c r="Z66" s="152"/>
      <c r="AA66" s="242"/>
      <c r="AB66" s="281"/>
      <c r="AC66" s="287"/>
      <c r="AD66" s="149"/>
      <c r="AE66" s="191"/>
      <c r="AF66" s="288"/>
      <c r="AG66" s="276"/>
      <c r="AH66" s="204">
        <f>SUM(AH48:AH65)</f>
        <v>0</v>
      </c>
      <c r="AI66" s="204" t="e">
        <f t="shared" ref="AI66" si="64">SUM(AI48:AI65)</f>
        <v>#VALUE!</v>
      </c>
      <c r="AJ66" s="197">
        <f t="shared" si="60"/>
        <v>3</v>
      </c>
      <c r="AK66" s="152"/>
      <c r="AL66" s="277"/>
      <c r="AM66" s="267"/>
      <c r="AN66" s="153"/>
      <c r="AO66" s="154">
        <f>SUBTOTAL(9,AO48:AO65)</f>
        <v>0</v>
      </c>
      <c r="AP66" s="155"/>
      <c r="AQ66" s="155">
        <f>SUM(AN66:AP66)</f>
        <v>0</v>
      </c>
      <c r="AR66" s="150"/>
      <c r="AS66" s="150"/>
      <c r="AT66" s="156"/>
      <c r="AU66" s="156"/>
      <c r="AV66" s="157"/>
      <c r="AW66" s="156"/>
      <c r="AX66" s="156"/>
      <c r="AY66" s="251"/>
    </row>
    <row r="67" spans="1:51" ht="15" customHeight="1" x14ac:dyDescent="0.35">
      <c r="A67" s="248" t="s">
        <v>45</v>
      </c>
      <c r="B67" s="189" t="str">
        <f t="shared" si="1"/>
        <v>MDG52</v>
      </c>
      <c r="C67" s="189" t="s">
        <v>168</v>
      </c>
      <c r="D67" s="189" t="str">
        <f t="shared" ref="D67:D74" si="65">VLOOKUP(C67,admin_2_2,2,FALSE)</f>
        <v>MG52513</v>
      </c>
      <c r="E67" s="189" t="s">
        <v>169</v>
      </c>
      <c r="F67" s="1" t="str">
        <f t="shared" ref="F67" si="66">A67&amp;C67&amp;E67</f>
        <v>ANDROYBELOHAAMBATOTSIVALA</v>
      </c>
      <c r="G67" s="45" t="str">
        <f>VLOOKUP(F67,admin_3_2,12,FALSE)</f>
        <v>MG52513091a</v>
      </c>
      <c r="H67" s="133">
        <f t="shared" ref="H67:H74" si="67">VLOOKUP(G67,prio,2,FALSE)</f>
        <v>1</v>
      </c>
      <c r="I67" s="133"/>
      <c r="J67" s="134">
        <f t="shared" ref="J67" si="68">IF(VLOOKUP(G67,pop,4,FALSE)=0,"",VLOOKUP(G67,pop,4,FALSE))</f>
        <v>10165</v>
      </c>
      <c r="K67" s="134">
        <f t="shared" ref="K67" si="69">VLOOKUP(G67,pop,2,FALSE)</f>
        <v>8723.4752941416809</v>
      </c>
      <c r="L67" s="134">
        <f t="shared" ref="L67:L74" si="70">VLOOKUP(G67,pop,7,FALSE)</f>
        <v>10165</v>
      </c>
      <c r="M67" s="231">
        <f>SUMIF('Plans SAMS_A remplir'!$AE$3:$AE$875,(G67&amp;"PAM"&amp;"urgence"),'Plans SAMS_A remplir'!$AG$3:$AG$875)</f>
        <v>4005</v>
      </c>
      <c r="N67" s="222">
        <f>SUMIF('Plans SAMS_A remplir'!$AE$3:$AE$875,(G67&amp;"PAM"&amp;"urgence"),'Plans SAMS_A remplir'!$AH$3:$AH$875)</f>
        <v>4005</v>
      </c>
      <c r="O67" s="232">
        <f>SUMIF('Plans SAMS_A remplir'!$AE$3:$AE$875,(G67&amp;"PAM"&amp;"urgence"),'Plans SAMS_A remplir'!$AI$3:$AI$875)</f>
        <v>4200</v>
      </c>
      <c r="P67" s="224" t="str">
        <f t="shared" ref="P67:P74" si="71">IFERROR(VLOOKUP(G67&amp;"PAM"&amp;"urgence",planification_pop,4,FALSE),"0")</f>
        <v>0</v>
      </c>
      <c r="Q67" s="238">
        <f>SUMIF('Plans SAMS_A remplir'!$AE$3:$AE$875,(G67&amp;"FID"&amp;"urgence"),'Plans SAMS_A remplir'!$AG$3:$AG$875)</f>
        <v>0</v>
      </c>
      <c r="R67" s="135">
        <f>SUMIF('Plans SAMS_A remplir'!$AE$3:$AE$875,(G67&amp;"FID"&amp;"urgence"),'Plans SAMS_A remplir'!$AH$3:$AH$875)</f>
        <v>0</v>
      </c>
      <c r="S67" s="239">
        <f>SUMIF('Plans SAMS_A remplir'!$AE$3:$AE$875,(G67&amp;"FID"&amp;"urgence"),'Plans SAMS_A remplir'!$AI$3:$AI$875)</f>
        <v>0</v>
      </c>
      <c r="T67" s="224" t="str">
        <f t="shared" ref="T67:T74" si="72">IFERROR(VLOOKUP(G67&amp;"FID"&amp;"urgence",planification_pop,4,FALSE),"0")</f>
        <v>0</v>
      </c>
      <c r="U67" s="238">
        <f>SUMIF('Plans SAMS_A remplir'!$AE$3:$AE$875,(G67&amp;"CRS"&amp;"urgence"),'Plans SAMS_A remplir'!$AG$3:$AG$875)</f>
        <v>0</v>
      </c>
      <c r="V67" s="135">
        <f>SUMIF('Plans SAMS_A remplir'!$AE$3:$AE$875,(G67&amp;"CRS"&amp;"urgence"),'Plans SAMS_A remplir'!$AH$3:$AH$875)</f>
        <v>0</v>
      </c>
      <c r="W67" s="239">
        <f>SUMIF('Plans SAMS_A remplir'!$AE$3:$AE$875,(G67&amp;"CRS"&amp;"urgence"),'Plans SAMS_A remplir'!$AI$3:$AI$875)</f>
        <v>0</v>
      </c>
      <c r="X67" s="224" t="str">
        <f t="shared" ref="X67:X74" si="73">IFERROR(VLOOKUP(K67&amp;"FID"&amp;"urgence",planification_pop,4,FALSE),"0")</f>
        <v>0</v>
      </c>
      <c r="Y67" s="238">
        <f>SUMIF('Plans SAMS_A remplir'!$AE$3:$AE$875,(G67&amp;"autreong"&amp;"urgence"),'Plans SAMS_A remplir'!$AG$3:$AG$875)</f>
        <v>0</v>
      </c>
      <c r="Z67" s="135">
        <f>SUMIF('Plans SAMS_A remplir'!$AE$3:$AE$875,(G67&amp;"autreong"&amp;"urgence"),'Plans SAMS_A remplir'!$AH$3:$AH$875)</f>
        <v>0</v>
      </c>
      <c r="AA67" s="239">
        <f>SUMIF('Plans SAMS_A remplir'!$AE$3:$AE$875,(G67&amp;"autreong"&amp;"urgence"),'Plans SAMS_A remplir'!$AI$3:$AI$875)</f>
        <v>0</v>
      </c>
      <c r="AB67" s="280" t="str">
        <f t="shared" ref="AB67:AB74" si="74">IFERROR(VLOOKUP(G67&amp;"autreong"&amp;"urgence",planification_pop,4,FALSE),"0")</f>
        <v>0</v>
      </c>
      <c r="AC67" s="285" t="s">
        <v>879</v>
      </c>
      <c r="AD67" s="173">
        <f t="shared" ref="AD67:AD74" si="75">IF($AC67="Oui (Fid/PAM)",MAX(M67,Q67)+Y67,IF($AC67="Oui (inter/orga)",MAX(M67,Q67,Y67),IF($AC67="Oui (CRS/FID)",MAX(Q67,U67),IF($AC67="Oui (CRS/PAM)",MAX(M67,U67),IF($AC67="Oui (cas special)","",SUM(M67,Q67,Y67,U67))))))</f>
        <v>4005</v>
      </c>
      <c r="AE67" s="173">
        <f t="shared" ref="AE67:AE74" si="76">IF($AC67="Oui (Fid/PAM)",MAX(N67,R67)+Z67,IF($AC67="Oui (inter/orga)",MAX(N67,R67,Z67),IF($AC67="Oui (CRS/FID)",MAX(R67,V67),IF($AC67="Oui (CRS/PAM)",MAX(N67,V67),IF($AC67="Oui (cas special)","",SUM(N67,R67,Z67,V67))))))</f>
        <v>4005</v>
      </c>
      <c r="AF67" s="286">
        <f t="shared" ref="AF67:AF74" si="77">IF($AC67="Oui (Fid/PAM)",MAX(O67,S67)+AA67,IF($AC67="Oui (inter/orga)",MAX(O67,S67,AA67),IF($AC67="Oui (CRS/FID)",MAX(S67,W67),IF($AC67="Oui (CRS/PAM)",MAX(O67,W67),IF($AC67="Oui (cas special)","",SUM(O67,S67,AA67,W67))))))</f>
        <v>4200</v>
      </c>
      <c r="AG67" s="274">
        <f t="shared" si="20"/>
        <v>0.41318248893261189</v>
      </c>
      <c r="AH67" s="202"/>
      <c r="AI67" s="209">
        <f t="shared" ref="AI67:AI74" si="78">IF((K67-AD67*AH67)&lt;0,"0",K67-AD67*AH67)</f>
        <v>8723.4752941416809</v>
      </c>
      <c r="AJ67" s="197">
        <f t="shared" si="60"/>
        <v>3</v>
      </c>
      <c r="AK67" s="175" t="s">
        <v>442</v>
      </c>
      <c r="AL67" s="275" t="str">
        <f t="shared" si="22"/>
        <v>Non</v>
      </c>
      <c r="AM67" s="266"/>
      <c r="AN67" s="137"/>
      <c r="AO67" s="136"/>
      <c r="AP67" s="158"/>
      <c r="AQ67" s="136"/>
      <c r="AR67" s="138"/>
      <c r="AS67" s="139"/>
      <c r="AT67" s="140"/>
      <c r="AU67" s="159"/>
      <c r="AV67" s="140"/>
      <c r="AW67" s="140"/>
      <c r="AX67" s="140"/>
      <c r="AY67" s="249"/>
    </row>
    <row r="68" spans="1:51" ht="15" customHeight="1" x14ac:dyDescent="0.35">
      <c r="A68" s="248" t="s">
        <v>45</v>
      </c>
      <c r="B68" s="189" t="str">
        <f t="shared" si="1"/>
        <v>MDG52</v>
      </c>
      <c r="C68" s="189" t="s">
        <v>168</v>
      </c>
      <c r="D68" s="189" t="str">
        <f t="shared" si="65"/>
        <v>MG52513</v>
      </c>
      <c r="E68" s="189" t="s">
        <v>171</v>
      </c>
      <c r="F68" s="1" t="str">
        <f t="shared" ref="F68:F74" si="79">A68&amp;C68&amp;E68</f>
        <v>ANDROYBELOHABEHABOBO</v>
      </c>
      <c r="G68" s="45" t="str">
        <f>VLOOKUP(F68,admin_3_2,12,FALSE)</f>
        <v>MG52513092</v>
      </c>
      <c r="H68" s="133">
        <f t="shared" si="67"/>
        <v>3</v>
      </c>
      <c r="I68" s="133"/>
      <c r="J68" s="134">
        <f t="shared" ref="J68:J74" si="80">IF(VLOOKUP(G68,pop,4,FALSE)=0,"",VLOOKUP(G68,pop,4,FALSE))</f>
        <v>12664</v>
      </c>
      <c r="K68" s="134">
        <f t="shared" ref="K68:K74" si="81">VLOOKUP(G68,pop,2,FALSE)</f>
        <v>7465.7059131373553</v>
      </c>
      <c r="L68" s="134">
        <f t="shared" si="70"/>
        <v>12664</v>
      </c>
      <c r="M68" s="231">
        <f>SUMIF('Plans SAMS_A remplir'!$AE$3:$AE$875,(G68&amp;"PAM"&amp;"urgence"),'Plans SAMS_A remplir'!$AG$3:$AG$875)</f>
        <v>0</v>
      </c>
      <c r="N68" s="222">
        <f>SUMIF('Plans SAMS_A remplir'!$AE$3:$AE$875,(G68&amp;"PAM"&amp;"urgence"),'Plans SAMS_A remplir'!$AH$3:$AH$875)</f>
        <v>0</v>
      </c>
      <c r="O68" s="232">
        <f>SUMIF('Plans SAMS_A remplir'!$AE$3:$AE$875,(G68&amp;"PAM"&amp;"urgence"),'Plans SAMS_A remplir'!$AI$3:$AI$875)</f>
        <v>0</v>
      </c>
      <c r="P68" s="224" t="str">
        <f t="shared" si="71"/>
        <v>0</v>
      </c>
      <c r="Q68" s="238">
        <f>SUMIF('Plans SAMS_A remplir'!$AE$3:$AE$875,(G68&amp;"FID"&amp;"urgence"),'Plans SAMS_A remplir'!$AG$3:$AG$875)</f>
        <v>0</v>
      </c>
      <c r="R68" s="135">
        <f>SUMIF('Plans SAMS_A remplir'!$AE$3:$AE$875,(G68&amp;"FID"&amp;"urgence"),'Plans SAMS_A remplir'!$AH$3:$AH$875)</f>
        <v>0</v>
      </c>
      <c r="S68" s="239">
        <f>SUMIF('Plans SAMS_A remplir'!$AE$3:$AE$875,(G68&amp;"FID"&amp;"urgence"),'Plans SAMS_A remplir'!$AI$3:$AI$875)</f>
        <v>0</v>
      </c>
      <c r="T68" s="224" t="str">
        <f t="shared" si="72"/>
        <v>0</v>
      </c>
      <c r="U68" s="238">
        <f>SUMIF('Plans SAMS_A remplir'!$AE$3:$AE$875,(G68&amp;"CRS"&amp;"urgence"),'Plans SAMS_A remplir'!$AG$3:$AG$875)</f>
        <v>4300</v>
      </c>
      <c r="V68" s="135">
        <f>SUMIF('Plans SAMS_A remplir'!$AE$3:$AE$875,(G68&amp;"CRS"&amp;"urgence"),'Plans SAMS_A remplir'!$AH$3:$AH$875)</f>
        <v>0</v>
      </c>
      <c r="W68" s="239">
        <f>SUMIF('Plans SAMS_A remplir'!$AE$3:$AE$875,(G68&amp;"CRS"&amp;"urgence"),'Plans SAMS_A remplir'!$AI$3:$AI$875)</f>
        <v>4200</v>
      </c>
      <c r="X68" s="224" t="str">
        <f t="shared" si="73"/>
        <v>0</v>
      </c>
      <c r="Y68" s="238">
        <f>SUMIF('Plans SAMS_A remplir'!$AE$3:$AE$875,(G68&amp;"autreong"&amp;"urgence"),'Plans SAMS_A remplir'!$AG$3:$AG$875)</f>
        <v>0</v>
      </c>
      <c r="Z68" s="135">
        <f>SUMIF('Plans SAMS_A remplir'!$AE$3:$AE$875,(G68&amp;"autreong"&amp;"urgence"),'Plans SAMS_A remplir'!$AH$3:$AH$875)</f>
        <v>0</v>
      </c>
      <c r="AA68" s="239">
        <f>SUMIF('Plans SAMS_A remplir'!$AE$3:$AE$875,(G68&amp;"autreong"&amp;"urgence"),'Plans SAMS_A remplir'!$AI$3:$AI$875)</f>
        <v>0</v>
      </c>
      <c r="AB68" s="280" t="str">
        <f t="shared" si="74"/>
        <v>0</v>
      </c>
      <c r="AC68" s="285" t="s">
        <v>879</v>
      </c>
      <c r="AD68" s="173">
        <f t="shared" si="75"/>
        <v>4300</v>
      </c>
      <c r="AE68" s="173">
        <f t="shared" si="76"/>
        <v>0</v>
      </c>
      <c r="AF68" s="286">
        <f t="shared" si="77"/>
        <v>4200</v>
      </c>
      <c r="AG68" s="274">
        <f t="shared" si="20"/>
        <v>0.33954516740366392</v>
      </c>
      <c r="AH68" s="202"/>
      <c r="AI68" s="209">
        <f t="shared" si="78"/>
        <v>7465.7059131373553</v>
      </c>
      <c r="AJ68" s="197">
        <f t="shared" si="60"/>
        <v>3</v>
      </c>
      <c r="AK68" s="175" t="s">
        <v>493</v>
      </c>
      <c r="AL68" s="275" t="str">
        <f t="shared" si="22"/>
        <v>Non</v>
      </c>
      <c r="AM68" s="266"/>
      <c r="AN68" s="137"/>
      <c r="AO68" s="136"/>
      <c r="AP68" s="158"/>
      <c r="AQ68" s="136"/>
      <c r="AR68" s="138"/>
      <c r="AS68" s="139"/>
      <c r="AT68" s="140"/>
      <c r="AU68" s="159"/>
      <c r="AV68" s="140"/>
      <c r="AW68" s="140"/>
      <c r="AX68" s="140"/>
      <c r="AY68" s="249"/>
    </row>
    <row r="69" spans="1:51" ht="15" customHeight="1" x14ac:dyDescent="0.35">
      <c r="A69" s="248" t="s">
        <v>45</v>
      </c>
      <c r="B69" s="189" t="str">
        <f t="shared" ref="B69:B133" si="82">VLOOKUP(A69,admin_1,2,FALSE)</f>
        <v>MDG52</v>
      </c>
      <c r="C69" s="189" t="s">
        <v>168</v>
      </c>
      <c r="D69" s="189" t="str">
        <f t="shared" si="65"/>
        <v>MG52513</v>
      </c>
      <c r="E69" s="189" t="s">
        <v>168</v>
      </c>
      <c r="F69" s="1" t="str">
        <f t="shared" si="79"/>
        <v>ANDROYBELOHABELOHA</v>
      </c>
      <c r="G69" s="45" t="str">
        <f>VLOOKUP(F69,admin_3_2,12,FALSE)</f>
        <v>MG52513010</v>
      </c>
      <c r="H69" s="133">
        <f t="shared" si="67"/>
        <v>2</v>
      </c>
      <c r="I69" s="133"/>
      <c r="J69" s="134">
        <f t="shared" si="80"/>
        <v>43507</v>
      </c>
      <c r="K69" s="134">
        <f t="shared" si="81"/>
        <v>36624.618819868942</v>
      </c>
      <c r="L69" s="134">
        <f t="shared" si="70"/>
        <v>43507</v>
      </c>
      <c r="M69" s="231">
        <f>SUMIF('Plans SAMS_A remplir'!$AE$3:$AE$875,(G69&amp;"PAM"&amp;"urgence"),'Plans SAMS_A remplir'!$AG$3:$AG$875)</f>
        <v>0</v>
      </c>
      <c r="N69" s="222">
        <f>SUMIF('Plans SAMS_A remplir'!$AE$3:$AE$875,(G69&amp;"PAM"&amp;"urgence"),'Plans SAMS_A remplir'!$AH$3:$AH$875)</f>
        <v>0</v>
      </c>
      <c r="O69" s="232">
        <f>SUMIF('Plans SAMS_A remplir'!$AE$3:$AE$875,(G69&amp;"PAM"&amp;"urgence"),'Plans SAMS_A remplir'!$AI$3:$AI$875)</f>
        <v>0</v>
      </c>
      <c r="P69" s="224" t="str">
        <f t="shared" si="71"/>
        <v>0</v>
      </c>
      <c r="Q69" s="238">
        <f>SUMIF('Plans SAMS_A remplir'!$AE$3:$AE$875,(G69&amp;"FID"&amp;"urgence"),'Plans SAMS_A remplir'!$AG$3:$AG$875)</f>
        <v>39115</v>
      </c>
      <c r="R69" s="135">
        <f>SUMIF('Plans SAMS_A remplir'!$AE$3:$AE$875,(G69&amp;"FID"&amp;"urgence"),'Plans SAMS_A remplir'!$AH$3:$AH$875)</f>
        <v>0</v>
      </c>
      <c r="S69" s="239">
        <f>SUMIF('Plans SAMS_A remplir'!$AE$3:$AE$875,(G69&amp;"FID"&amp;"urgence"),'Plans SAMS_A remplir'!$AI$3:$AI$875)</f>
        <v>4200</v>
      </c>
      <c r="T69" s="224" t="str">
        <f t="shared" si="72"/>
        <v>0</v>
      </c>
      <c r="U69" s="238">
        <f>SUMIF('Plans SAMS_A remplir'!$AE$3:$AE$875,(G69&amp;"CRS"&amp;"urgence"),'Plans SAMS_A remplir'!$AG$3:$AG$875)</f>
        <v>0</v>
      </c>
      <c r="V69" s="135">
        <f>SUMIF('Plans SAMS_A remplir'!$AE$3:$AE$875,(G69&amp;"CRS"&amp;"urgence"),'Plans SAMS_A remplir'!$AH$3:$AH$875)</f>
        <v>0</v>
      </c>
      <c r="W69" s="239">
        <f>SUMIF('Plans SAMS_A remplir'!$AE$3:$AE$875,(G69&amp;"CRS"&amp;"urgence"),'Plans SAMS_A remplir'!$AI$3:$AI$875)</f>
        <v>0</v>
      </c>
      <c r="X69" s="224" t="str">
        <f t="shared" si="73"/>
        <v>0</v>
      </c>
      <c r="Y69" s="238">
        <f>SUMIF('Plans SAMS_A remplir'!$AE$3:$AE$875,(G69&amp;"autreong"&amp;"urgence"),'Plans SAMS_A remplir'!$AG$3:$AG$875)</f>
        <v>0</v>
      </c>
      <c r="Z69" s="135">
        <f>SUMIF('Plans SAMS_A remplir'!$AE$3:$AE$875,(G69&amp;"autreong"&amp;"urgence"),'Plans SAMS_A remplir'!$AH$3:$AH$875)</f>
        <v>0</v>
      </c>
      <c r="AA69" s="239">
        <f>SUMIF('Plans SAMS_A remplir'!$AE$3:$AE$875,(G69&amp;"autreong"&amp;"urgence"),'Plans SAMS_A remplir'!$AI$3:$AI$875)</f>
        <v>0</v>
      </c>
      <c r="AB69" s="280" t="str">
        <f t="shared" si="74"/>
        <v>0</v>
      </c>
      <c r="AC69" s="285" t="s">
        <v>879</v>
      </c>
      <c r="AD69" s="173">
        <f t="shared" si="75"/>
        <v>39115</v>
      </c>
      <c r="AE69" s="173">
        <f t="shared" si="76"/>
        <v>0</v>
      </c>
      <c r="AF69" s="286">
        <f t="shared" si="77"/>
        <v>4200</v>
      </c>
      <c r="AG69" s="274">
        <f t="shared" si="20"/>
        <v>0.89905072746914294</v>
      </c>
      <c r="AH69" s="202"/>
      <c r="AI69" s="209">
        <f t="shared" si="78"/>
        <v>36624.618819868942</v>
      </c>
      <c r="AJ69" s="197">
        <f t="shared" si="60"/>
        <v>3</v>
      </c>
      <c r="AK69" s="175" t="s">
        <v>452</v>
      </c>
      <c r="AL69" s="275" t="str">
        <f t="shared" si="22"/>
        <v>Non</v>
      </c>
      <c r="AM69" s="266"/>
      <c r="AN69" s="137"/>
      <c r="AO69" s="136"/>
      <c r="AP69" s="158"/>
      <c r="AQ69" s="136"/>
      <c r="AR69" s="138"/>
      <c r="AS69" s="139"/>
      <c r="AT69" s="140"/>
      <c r="AU69" s="159"/>
      <c r="AV69" s="140"/>
      <c r="AW69" s="140"/>
      <c r="AX69" s="140"/>
      <c r="AY69" s="249"/>
    </row>
    <row r="70" spans="1:51" ht="15" customHeight="1" x14ac:dyDescent="0.35">
      <c r="A70" s="248" t="s">
        <v>45</v>
      </c>
      <c r="B70" s="189" t="str">
        <f t="shared" si="82"/>
        <v>MDG52</v>
      </c>
      <c r="C70" s="189" t="s">
        <v>168</v>
      </c>
      <c r="D70" s="189" t="str">
        <f t="shared" si="65"/>
        <v>MG52513</v>
      </c>
      <c r="E70" s="189" t="s">
        <v>174</v>
      </c>
      <c r="F70" s="1" t="str">
        <f t="shared" si="79"/>
        <v>ANDROYBELOHAKOPOKY</v>
      </c>
      <c r="G70" s="45" t="str">
        <f>VLOOKUP(F70,admin_3_2,12,FALSE)</f>
        <v>MG52513050</v>
      </c>
      <c r="H70" s="133">
        <f t="shared" si="67"/>
        <v>2</v>
      </c>
      <c r="I70" s="133"/>
      <c r="J70" s="134">
        <f t="shared" si="80"/>
        <v>25536</v>
      </c>
      <c r="K70" s="134">
        <f t="shared" si="81"/>
        <v>23476.120280008385</v>
      </c>
      <c r="L70" s="134">
        <f t="shared" si="70"/>
        <v>25536</v>
      </c>
      <c r="M70" s="231">
        <f>SUMIF('Plans SAMS_A remplir'!$AE$3:$AE$875,(G70&amp;"PAM"&amp;"urgence"),'Plans SAMS_A remplir'!$AG$3:$AG$875)</f>
        <v>0</v>
      </c>
      <c r="N70" s="222">
        <f>SUMIF('Plans SAMS_A remplir'!$AE$3:$AE$875,(G70&amp;"PAM"&amp;"urgence"),'Plans SAMS_A remplir'!$AH$3:$AH$875)</f>
        <v>0</v>
      </c>
      <c r="O70" s="232">
        <f>SUMIF('Plans SAMS_A remplir'!$AE$3:$AE$875,(G70&amp;"PAM"&amp;"urgence"),'Plans SAMS_A remplir'!$AI$3:$AI$875)</f>
        <v>0</v>
      </c>
      <c r="P70" s="224" t="str">
        <f t="shared" si="71"/>
        <v>0</v>
      </c>
      <c r="Q70" s="238">
        <f>SUMIF('Plans SAMS_A remplir'!$AE$3:$AE$875,(G70&amp;"FID"&amp;"urgence"),'Plans SAMS_A remplir'!$AG$3:$AG$875)</f>
        <v>0</v>
      </c>
      <c r="R70" s="135">
        <f>SUMIF('Plans SAMS_A remplir'!$AE$3:$AE$875,(G70&amp;"FID"&amp;"urgence"),'Plans SAMS_A remplir'!$AH$3:$AH$875)</f>
        <v>0</v>
      </c>
      <c r="S70" s="239">
        <f>SUMIF('Plans SAMS_A remplir'!$AE$3:$AE$875,(G70&amp;"FID"&amp;"urgence"),'Plans SAMS_A remplir'!$AI$3:$AI$875)</f>
        <v>0</v>
      </c>
      <c r="T70" s="224" t="str">
        <f t="shared" si="72"/>
        <v>0</v>
      </c>
      <c r="U70" s="238">
        <f>SUMIF('Plans SAMS_A remplir'!$AE$3:$AE$875,(G70&amp;"CRS"&amp;"urgence"),'Plans SAMS_A remplir'!$AG$3:$AG$875)</f>
        <v>7925</v>
      </c>
      <c r="V70" s="135">
        <f>SUMIF('Plans SAMS_A remplir'!$AE$3:$AE$875,(G70&amp;"CRS"&amp;"urgence"),'Plans SAMS_A remplir'!$AH$3:$AH$875)</f>
        <v>0</v>
      </c>
      <c r="W70" s="239">
        <f>SUMIF('Plans SAMS_A remplir'!$AE$3:$AE$875,(G70&amp;"CRS"&amp;"urgence"),'Plans SAMS_A remplir'!$AI$3:$AI$875)</f>
        <v>4200</v>
      </c>
      <c r="X70" s="224" t="str">
        <f t="shared" si="73"/>
        <v>0</v>
      </c>
      <c r="Y70" s="238">
        <f>SUMIF('Plans SAMS_A remplir'!$AE$3:$AE$875,(G70&amp;"autreong"&amp;"urgence"),'Plans SAMS_A remplir'!$AG$3:$AG$875)</f>
        <v>0</v>
      </c>
      <c r="Z70" s="135">
        <f>SUMIF('Plans SAMS_A remplir'!$AE$3:$AE$875,(G70&amp;"autreong"&amp;"urgence"),'Plans SAMS_A remplir'!$AH$3:$AH$875)</f>
        <v>0</v>
      </c>
      <c r="AA70" s="239">
        <f>SUMIF('Plans SAMS_A remplir'!$AE$3:$AE$875,(G70&amp;"autreong"&amp;"urgence"),'Plans SAMS_A remplir'!$AI$3:$AI$875)</f>
        <v>0</v>
      </c>
      <c r="AB70" s="280" t="str">
        <f t="shared" si="74"/>
        <v>0</v>
      </c>
      <c r="AC70" s="285" t="s">
        <v>881</v>
      </c>
      <c r="AD70" s="173">
        <f t="shared" si="75"/>
        <v>0</v>
      </c>
      <c r="AE70" s="173">
        <f t="shared" si="76"/>
        <v>0</v>
      </c>
      <c r="AF70" s="286">
        <f t="shared" si="77"/>
        <v>0</v>
      </c>
      <c r="AG70" s="274">
        <f t="shared" ref="AG70:AG74" si="83">MAX(AD70:AF70)/L70</f>
        <v>0</v>
      </c>
      <c r="AH70" s="202"/>
      <c r="AI70" s="209">
        <f t="shared" si="78"/>
        <v>23476.120280008385</v>
      </c>
      <c r="AJ70" s="197">
        <f t="shared" si="60"/>
        <v>3</v>
      </c>
      <c r="AK70" s="175" t="s">
        <v>890</v>
      </c>
      <c r="AL70" s="275" t="str">
        <f t="shared" si="22"/>
        <v>Non</v>
      </c>
      <c r="AM70" s="266"/>
      <c r="AN70" s="137"/>
      <c r="AO70" s="136"/>
      <c r="AP70" s="158"/>
      <c r="AQ70" s="136"/>
      <c r="AR70" s="138"/>
      <c r="AS70" s="139"/>
      <c r="AT70" s="140"/>
      <c r="AU70" s="159"/>
      <c r="AV70" s="140"/>
      <c r="AW70" s="140"/>
      <c r="AX70" s="140"/>
      <c r="AY70" s="249"/>
    </row>
    <row r="71" spans="1:51" ht="15" customHeight="1" x14ac:dyDescent="0.35">
      <c r="A71" s="248" t="s">
        <v>45</v>
      </c>
      <c r="B71" s="189" t="str">
        <f t="shared" si="82"/>
        <v>MDG52</v>
      </c>
      <c r="C71" s="189" t="s">
        <v>168</v>
      </c>
      <c r="D71" s="189" t="str">
        <f t="shared" si="65"/>
        <v>MG52513</v>
      </c>
      <c r="E71" s="189" t="s">
        <v>176</v>
      </c>
      <c r="F71" s="1" t="str">
        <f t="shared" si="79"/>
        <v>ANDROYBELOHAMAHENY</v>
      </c>
      <c r="G71" s="45" t="s">
        <v>176</v>
      </c>
      <c r="H71" s="133">
        <f t="shared" si="67"/>
        <v>2</v>
      </c>
      <c r="I71" s="133"/>
      <c r="J71" s="134" t="str">
        <f t="shared" si="80"/>
        <v/>
      </c>
      <c r="K71" s="134">
        <f t="shared" si="81"/>
        <v>8350.5853407962586</v>
      </c>
      <c r="L71" s="134">
        <f t="shared" si="70"/>
        <v>8350.5853407962586</v>
      </c>
      <c r="M71" s="231">
        <f>SUMIF('Plans SAMS_A remplir'!$AE$3:$AE$875,(G71&amp;"PAM"&amp;"urgence"),'Plans SAMS_A remplir'!$AG$3:$AG$875)</f>
        <v>7860</v>
      </c>
      <c r="N71" s="222">
        <f>SUMIF('Plans SAMS_A remplir'!$AE$3:$AE$875,(G71&amp;"PAM"&amp;"urgence"),'Plans SAMS_A remplir'!$AH$3:$AH$875)</f>
        <v>7860</v>
      </c>
      <c r="O71" s="232">
        <f>SUMIF('Plans SAMS_A remplir'!$AE$3:$AE$875,(G71&amp;"PAM"&amp;"urgence"),'Plans SAMS_A remplir'!$AI$3:$AI$875)</f>
        <v>4200</v>
      </c>
      <c r="P71" s="224" t="str">
        <f t="shared" si="71"/>
        <v>0</v>
      </c>
      <c r="Q71" s="238">
        <f>SUMIF('Plans SAMS_A remplir'!$AE$3:$AE$875,(G71&amp;"FID"&amp;"urgence"),'Plans SAMS_A remplir'!$AG$3:$AG$875)</f>
        <v>0</v>
      </c>
      <c r="R71" s="135">
        <f>SUMIF('Plans SAMS_A remplir'!$AE$3:$AE$875,(G71&amp;"FID"&amp;"urgence"),'Plans SAMS_A remplir'!$AH$3:$AH$875)</f>
        <v>0</v>
      </c>
      <c r="S71" s="239">
        <f>SUMIF('Plans SAMS_A remplir'!$AE$3:$AE$875,(G71&amp;"FID"&amp;"urgence"),'Plans SAMS_A remplir'!$AI$3:$AI$875)</f>
        <v>0</v>
      </c>
      <c r="T71" s="224" t="str">
        <f t="shared" si="72"/>
        <v>0</v>
      </c>
      <c r="U71" s="238">
        <f>SUMIF('Plans SAMS_A remplir'!$AE$3:$AE$875,(G71&amp;"CRS"&amp;"urgence"),'Plans SAMS_A remplir'!$AG$3:$AG$875)</f>
        <v>0</v>
      </c>
      <c r="V71" s="135">
        <f>SUMIF('Plans SAMS_A remplir'!$AE$3:$AE$875,(G71&amp;"CRS"&amp;"urgence"),'Plans SAMS_A remplir'!$AH$3:$AH$875)</f>
        <v>0</v>
      </c>
      <c r="W71" s="239">
        <f>SUMIF('Plans SAMS_A remplir'!$AE$3:$AE$875,(G71&amp;"CRS"&amp;"urgence"),'Plans SAMS_A remplir'!$AI$3:$AI$875)</f>
        <v>0</v>
      </c>
      <c r="X71" s="224" t="str">
        <f t="shared" si="73"/>
        <v>0</v>
      </c>
      <c r="Y71" s="238">
        <f>SUMIF('Plans SAMS_A remplir'!$AE$3:$AE$875,(G71&amp;"autreong"&amp;"urgence"),'Plans SAMS_A remplir'!$AG$3:$AG$875)</f>
        <v>0</v>
      </c>
      <c r="Z71" s="135">
        <f>SUMIF('Plans SAMS_A remplir'!$AE$3:$AE$875,(G71&amp;"autreong"&amp;"urgence"),'Plans SAMS_A remplir'!$AH$3:$AH$875)</f>
        <v>0</v>
      </c>
      <c r="AA71" s="239">
        <f>SUMIF('Plans SAMS_A remplir'!$AE$3:$AE$875,(G71&amp;"autreong"&amp;"urgence"),'Plans SAMS_A remplir'!$AI$3:$AI$875)</f>
        <v>0</v>
      </c>
      <c r="AB71" s="280" t="str">
        <f t="shared" si="74"/>
        <v>0</v>
      </c>
      <c r="AC71" s="285" t="s">
        <v>879</v>
      </c>
      <c r="AD71" s="173">
        <f t="shared" si="75"/>
        <v>7860</v>
      </c>
      <c r="AE71" s="173">
        <f t="shared" si="76"/>
        <v>7860</v>
      </c>
      <c r="AF71" s="286">
        <f t="shared" si="77"/>
        <v>4200</v>
      </c>
      <c r="AG71" s="274">
        <f t="shared" si="83"/>
        <v>0.94125138289413857</v>
      </c>
      <c r="AH71" s="202"/>
      <c r="AI71" s="209">
        <f t="shared" si="78"/>
        <v>8350.5853407962586</v>
      </c>
      <c r="AJ71" s="197">
        <f t="shared" si="60"/>
        <v>3</v>
      </c>
      <c r="AK71" s="175" t="s">
        <v>442</v>
      </c>
      <c r="AL71" s="275" t="str">
        <f t="shared" si="22"/>
        <v>Non</v>
      </c>
      <c r="AM71" s="266"/>
      <c r="AN71" s="137"/>
      <c r="AO71" s="136"/>
      <c r="AP71" s="158"/>
      <c r="AQ71" s="136"/>
      <c r="AR71" s="138"/>
      <c r="AS71" s="139"/>
      <c r="AT71" s="140"/>
      <c r="AU71" s="159"/>
      <c r="AV71" s="140"/>
      <c r="AW71" s="140"/>
      <c r="AX71" s="140"/>
      <c r="AY71" s="249"/>
    </row>
    <row r="72" spans="1:51" ht="15" customHeight="1" x14ac:dyDescent="0.35">
      <c r="A72" s="248" t="s">
        <v>45</v>
      </c>
      <c r="B72" s="189" t="str">
        <f t="shared" si="82"/>
        <v>MDG52</v>
      </c>
      <c r="C72" s="189" t="s">
        <v>168</v>
      </c>
      <c r="D72" s="189" t="str">
        <f t="shared" si="65"/>
        <v>MG52513</v>
      </c>
      <c r="E72" s="189" t="s">
        <v>177</v>
      </c>
      <c r="F72" s="1" t="str">
        <f t="shared" si="79"/>
        <v>ANDROYBELOHAMAROLINTA</v>
      </c>
      <c r="G72" s="45" t="str">
        <f>VLOOKUP(F72,admin_3_2,12,FALSE)</f>
        <v>MG52513070</v>
      </c>
      <c r="H72" s="133">
        <f t="shared" si="67"/>
        <v>3</v>
      </c>
      <c r="I72" s="133"/>
      <c r="J72" s="134">
        <f t="shared" si="80"/>
        <v>31815</v>
      </c>
      <c r="K72" s="134">
        <f t="shared" si="81"/>
        <v>28525.804002749261</v>
      </c>
      <c r="L72" s="134">
        <f t="shared" si="70"/>
        <v>31815</v>
      </c>
      <c r="M72" s="231">
        <f>SUMIF('Plans SAMS_A remplir'!$AE$3:$AE$875,(G72&amp;"PAM"&amp;"urgence"),'Plans SAMS_A remplir'!$AG$3:$AG$875)</f>
        <v>0</v>
      </c>
      <c r="N72" s="222">
        <f>SUMIF('Plans SAMS_A remplir'!$AE$3:$AE$875,(G72&amp;"PAM"&amp;"urgence"),'Plans SAMS_A remplir'!$AH$3:$AH$875)</f>
        <v>0</v>
      </c>
      <c r="O72" s="232">
        <f>SUMIF('Plans SAMS_A remplir'!$AE$3:$AE$875,(G72&amp;"PAM"&amp;"urgence"),'Plans SAMS_A remplir'!$AI$3:$AI$875)</f>
        <v>0</v>
      </c>
      <c r="P72" s="224" t="str">
        <f t="shared" si="71"/>
        <v>0</v>
      </c>
      <c r="Q72" s="238">
        <f>SUMIF('Plans SAMS_A remplir'!$AE$3:$AE$875,(G72&amp;"FID"&amp;"urgence"),'Plans SAMS_A remplir'!$AG$3:$AG$875)</f>
        <v>0</v>
      </c>
      <c r="R72" s="135">
        <f>SUMIF('Plans SAMS_A remplir'!$AE$3:$AE$875,(G72&amp;"FID"&amp;"urgence"),'Plans SAMS_A remplir'!$AH$3:$AH$875)</f>
        <v>0</v>
      </c>
      <c r="S72" s="239">
        <f>SUMIF('Plans SAMS_A remplir'!$AE$3:$AE$875,(G72&amp;"FID"&amp;"urgence"),'Plans SAMS_A remplir'!$AI$3:$AI$875)</f>
        <v>0</v>
      </c>
      <c r="T72" s="224" t="str">
        <f t="shared" si="72"/>
        <v>0</v>
      </c>
      <c r="U72" s="238">
        <f>SUMIF('Plans SAMS_A remplir'!$AE$3:$AE$875,(G72&amp;"CRS"&amp;"urgence"),'Plans SAMS_A remplir'!$AG$3:$AG$875)</f>
        <v>14865</v>
      </c>
      <c r="V72" s="135">
        <f>SUMIF('Plans SAMS_A remplir'!$AE$3:$AE$875,(G72&amp;"CRS"&amp;"urgence"),'Plans SAMS_A remplir'!$AH$3:$AH$875)</f>
        <v>0</v>
      </c>
      <c r="W72" s="239">
        <f>SUMIF('Plans SAMS_A remplir'!$AE$3:$AE$875,(G72&amp;"CRS"&amp;"urgence"),'Plans SAMS_A remplir'!$AI$3:$AI$875)</f>
        <v>4200</v>
      </c>
      <c r="X72" s="224" t="str">
        <f t="shared" si="73"/>
        <v>0</v>
      </c>
      <c r="Y72" s="238">
        <f>SUMIF('Plans SAMS_A remplir'!$AE$3:$AE$875,(G72&amp;"autreong"&amp;"urgence"),'Plans SAMS_A remplir'!$AG$3:$AG$875)</f>
        <v>0</v>
      </c>
      <c r="Z72" s="135">
        <f>SUMIF('Plans SAMS_A remplir'!$AE$3:$AE$875,(G72&amp;"autreong"&amp;"urgence"),'Plans SAMS_A remplir'!$AH$3:$AH$875)</f>
        <v>0</v>
      </c>
      <c r="AA72" s="239">
        <f>SUMIF('Plans SAMS_A remplir'!$AE$3:$AE$875,(G72&amp;"autreong"&amp;"urgence"),'Plans SAMS_A remplir'!$AI$3:$AI$875)</f>
        <v>0</v>
      </c>
      <c r="AB72" s="280" t="str">
        <f t="shared" si="74"/>
        <v>0</v>
      </c>
      <c r="AC72" s="285" t="s">
        <v>879</v>
      </c>
      <c r="AD72" s="173">
        <f t="shared" si="75"/>
        <v>14865</v>
      </c>
      <c r="AE72" s="173">
        <f t="shared" si="76"/>
        <v>0</v>
      </c>
      <c r="AF72" s="286">
        <f t="shared" si="77"/>
        <v>4200</v>
      </c>
      <c r="AG72" s="274">
        <f t="shared" si="83"/>
        <v>0.46723243752946725</v>
      </c>
      <c r="AH72" s="202"/>
      <c r="AI72" s="209">
        <f t="shared" si="78"/>
        <v>28525.804002749261</v>
      </c>
      <c r="AJ72" s="197">
        <f t="shared" si="60"/>
        <v>3</v>
      </c>
      <c r="AK72" s="175" t="s">
        <v>493</v>
      </c>
      <c r="AL72" s="275" t="str">
        <f t="shared" si="22"/>
        <v>Non</v>
      </c>
      <c r="AM72" s="266"/>
      <c r="AN72" s="137"/>
      <c r="AO72" s="136"/>
      <c r="AP72" s="158"/>
      <c r="AQ72" s="136"/>
      <c r="AR72" s="138"/>
      <c r="AS72" s="139"/>
      <c r="AT72" s="140"/>
      <c r="AU72" s="159"/>
      <c r="AV72" s="140"/>
      <c r="AW72" s="140"/>
      <c r="AX72" s="140"/>
      <c r="AY72" s="249"/>
    </row>
    <row r="73" spans="1:51" ht="15" customHeight="1" x14ac:dyDescent="0.35">
      <c r="A73" s="248" t="s">
        <v>45</v>
      </c>
      <c r="B73" s="189" t="str">
        <f t="shared" si="82"/>
        <v>MDG52</v>
      </c>
      <c r="C73" s="189" t="s">
        <v>168</v>
      </c>
      <c r="D73" s="189" t="str">
        <f t="shared" si="65"/>
        <v>MG52513</v>
      </c>
      <c r="E73" s="189" t="s">
        <v>179</v>
      </c>
      <c r="F73" s="1" t="str">
        <f t="shared" si="79"/>
        <v>ANDROYBELOHATRANOROA</v>
      </c>
      <c r="G73" s="45" t="str">
        <f>VLOOKUP(F73,admin_3_2,12,FALSE)</f>
        <v>MG52513091</v>
      </c>
      <c r="H73" s="133">
        <f t="shared" si="67"/>
        <v>2</v>
      </c>
      <c r="I73" s="133"/>
      <c r="J73" s="134">
        <f t="shared" si="80"/>
        <v>23552</v>
      </c>
      <c r="K73" s="134">
        <f t="shared" si="81"/>
        <v>21838.925932281036</v>
      </c>
      <c r="L73" s="134">
        <f t="shared" si="70"/>
        <v>23552</v>
      </c>
      <c r="M73" s="231">
        <f>SUMIF('Plans SAMS_A remplir'!$AE$3:$AE$875,(G73&amp;"PAM"&amp;"urgence"),'Plans SAMS_A remplir'!$AG$3:$AG$875)</f>
        <v>0</v>
      </c>
      <c r="N73" s="222">
        <f>SUMIF('Plans SAMS_A remplir'!$AE$3:$AE$875,(G73&amp;"PAM"&amp;"urgence"),'Plans SAMS_A remplir'!$AH$3:$AH$875)</f>
        <v>0</v>
      </c>
      <c r="O73" s="232">
        <f>SUMIF('Plans SAMS_A remplir'!$AE$3:$AE$875,(G73&amp;"PAM"&amp;"urgence"),'Plans SAMS_A remplir'!$AI$3:$AI$875)</f>
        <v>0</v>
      </c>
      <c r="P73" s="224" t="str">
        <f t="shared" si="71"/>
        <v>0</v>
      </c>
      <c r="Q73" s="238">
        <f>SUMIF('Plans SAMS_A remplir'!$AE$3:$AE$875,(G73&amp;"FID"&amp;"urgence"),'Plans SAMS_A remplir'!$AG$3:$AG$875)</f>
        <v>0</v>
      </c>
      <c r="R73" s="135">
        <f>SUMIF('Plans SAMS_A remplir'!$AE$3:$AE$875,(G73&amp;"FID"&amp;"urgence"),'Plans SAMS_A remplir'!$AH$3:$AH$875)</f>
        <v>0</v>
      </c>
      <c r="S73" s="239">
        <f>SUMIF('Plans SAMS_A remplir'!$AE$3:$AE$875,(G73&amp;"FID"&amp;"urgence"),'Plans SAMS_A remplir'!$AI$3:$AI$875)</f>
        <v>0</v>
      </c>
      <c r="T73" s="224" t="str">
        <f t="shared" si="72"/>
        <v>0</v>
      </c>
      <c r="U73" s="238">
        <f>SUMIF('Plans SAMS_A remplir'!$AE$3:$AE$875,(G73&amp;"CRS"&amp;"urgence"),'Plans SAMS_A remplir'!$AG$3:$AG$875)</f>
        <v>18290</v>
      </c>
      <c r="V73" s="135">
        <f>SUMIF('Plans SAMS_A remplir'!$AE$3:$AE$875,(G73&amp;"CRS"&amp;"urgence"),'Plans SAMS_A remplir'!$AH$3:$AH$875)</f>
        <v>0</v>
      </c>
      <c r="W73" s="239">
        <f>SUMIF('Plans SAMS_A remplir'!$AE$3:$AE$875,(G73&amp;"CRS"&amp;"urgence"),'Plans SAMS_A remplir'!$AI$3:$AI$875)</f>
        <v>4200</v>
      </c>
      <c r="X73" s="224" t="str">
        <f t="shared" si="73"/>
        <v>0</v>
      </c>
      <c r="Y73" s="238">
        <f>SUMIF('Plans SAMS_A remplir'!$AE$3:$AE$875,(G73&amp;"autreong"&amp;"urgence"),'Plans SAMS_A remplir'!$AG$3:$AG$875)</f>
        <v>0</v>
      </c>
      <c r="Z73" s="135">
        <f>SUMIF('Plans SAMS_A remplir'!$AE$3:$AE$875,(G73&amp;"autreong"&amp;"urgence"),'Plans SAMS_A remplir'!$AH$3:$AH$875)</f>
        <v>0</v>
      </c>
      <c r="AA73" s="239">
        <f>SUMIF('Plans SAMS_A remplir'!$AE$3:$AE$875,(G73&amp;"autreong"&amp;"urgence"),'Plans SAMS_A remplir'!$AI$3:$AI$875)</f>
        <v>0</v>
      </c>
      <c r="AB73" s="280" t="str">
        <f t="shared" si="74"/>
        <v>0</v>
      </c>
      <c r="AC73" s="285" t="s">
        <v>879</v>
      </c>
      <c r="AD73" s="173">
        <f t="shared" si="75"/>
        <v>18290</v>
      </c>
      <c r="AE73" s="173">
        <f t="shared" si="76"/>
        <v>0</v>
      </c>
      <c r="AF73" s="286">
        <f t="shared" si="77"/>
        <v>4200</v>
      </c>
      <c r="AG73" s="274">
        <f t="shared" si="83"/>
        <v>0.77657948369565222</v>
      </c>
      <c r="AH73" s="202"/>
      <c r="AI73" s="209">
        <f t="shared" si="78"/>
        <v>21838.925932281036</v>
      </c>
      <c r="AJ73" s="197">
        <f t="shared" si="60"/>
        <v>3</v>
      </c>
      <c r="AK73" s="175" t="s">
        <v>493</v>
      </c>
      <c r="AL73" s="275" t="str">
        <f t="shared" si="22"/>
        <v>Non</v>
      </c>
      <c r="AM73" s="266"/>
      <c r="AN73" s="137"/>
      <c r="AO73" s="136"/>
      <c r="AP73" s="158"/>
      <c r="AQ73" s="136"/>
      <c r="AR73" s="138"/>
      <c r="AS73" s="139"/>
      <c r="AT73" s="140"/>
      <c r="AU73" s="159"/>
      <c r="AV73" s="140"/>
      <c r="AW73" s="140"/>
      <c r="AX73" s="140"/>
      <c r="AY73" s="249"/>
    </row>
    <row r="74" spans="1:51" ht="15" customHeight="1" x14ac:dyDescent="0.35">
      <c r="A74" s="248" t="s">
        <v>45</v>
      </c>
      <c r="B74" s="189" t="str">
        <f t="shared" si="82"/>
        <v>MDG52</v>
      </c>
      <c r="C74" s="189" t="s">
        <v>168</v>
      </c>
      <c r="D74" s="189" t="str">
        <f t="shared" si="65"/>
        <v>MG52513</v>
      </c>
      <c r="E74" s="189" t="s">
        <v>181</v>
      </c>
      <c r="F74" s="1" t="str">
        <f t="shared" si="79"/>
        <v>ANDROYBELOHATRANOVAHO</v>
      </c>
      <c r="G74" s="45" t="str">
        <f>VLOOKUP(F74,admin_3_2,12,FALSE)</f>
        <v>MG52513030</v>
      </c>
      <c r="H74" s="133">
        <f t="shared" si="67"/>
        <v>4</v>
      </c>
      <c r="I74" s="133"/>
      <c r="J74" s="134">
        <f t="shared" si="80"/>
        <v>36594</v>
      </c>
      <c r="K74" s="134">
        <f t="shared" si="81"/>
        <v>32514.922498679171</v>
      </c>
      <c r="L74" s="134">
        <f t="shared" si="70"/>
        <v>36594</v>
      </c>
      <c r="M74" s="231">
        <f>SUMIF('Plans SAMS_A remplir'!$AE$3:$AE$875,(G74&amp;"PAM"&amp;"urgence"),'Plans SAMS_A remplir'!$AG$3:$AG$875)</f>
        <v>0</v>
      </c>
      <c r="N74" s="222">
        <f>SUMIF('Plans SAMS_A remplir'!$AE$3:$AE$875,(G74&amp;"PAM"&amp;"urgence"),'Plans SAMS_A remplir'!$AH$3:$AH$875)</f>
        <v>0</v>
      </c>
      <c r="O74" s="232">
        <f>SUMIF('Plans SAMS_A remplir'!$AE$3:$AE$875,(G74&amp;"PAM"&amp;"urgence"),'Plans SAMS_A remplir'!$AI$3:$AI$875)</f>
        <v>0</v>
      </c>
      <c r="P74" s="224" t="str">
        <f t="shared" si="71"/>
        <v>0</v>
      </c>
      <c r="Q74" s="238">
        <f>SUMIF('Plans SAMS_A remplir'!$AE$3:$AE$875,(G74&amp;"FID"&amp;"urgence"),'Plans SAMS_A remplir'!$AG$3:$AG$875)</f>
        <v>0</v>
      </c>
      <c r="R74" s="135">
        <f>SUMIF('Plans SAMS_A remplir'!$AE$3:$AE$875,(G74&amp;"FID"&amp;"urgence"),'Plans SAMS_A remplir'!$AH$3:$AH$875)</f>
        <v>0</v>
      </c>
      <c r="S74" s="239">
        <f>SUMIF('Plans SAMS_A remplir'!$AE$3:$AE$875,(G74&amp;"FID"&amp;"urgence"),'Plans SAMS_A remplir'!$AI$3:$AI$875)</f>
        <v>0</v>
      </c>
      <c r="T74" s="224" t="str">
        <f t="shared" si="72"/>
        <v>0</v>
      </c>
      <c r="U74" s="238">
        <f>SUMIF('Plans SAMS_A remplir'!$AE$3:$AE$875,(G74&amp;"CRS"&amp;"urgence"),'Plans SAMS_A remplir'!$AG$3:$AG$875)</f>
        <v>23840</v>
      </c>
      <c r="V74" s="135">
        <f>SUMIF('Plans SAMS_A remplir'!$AE$3:$AE$875,(G74&amp;"CRS"&amp;"urgence"),'Plans SAMS_A remplir'!$AH$3:$AH$875)</f>
        <v>0</v>
      </c>
      <c r="W74" s="239">
        <f>SUMIF('Plans SAMS_A remplir'!$AE$3:$AE$875,(G74&amp;"CRS"&amp;"urgence"),'Plans SAMS_A remplir'!$AI$3:$AI$875)</f>
        <v>4200</v>
      </c>
      <c r="X74" s="224" t="str">
        <f t="shared" si="73"/>
        <v>0</v>
      </c>
      <c r="Y74" s="238">
        <f>SUMIF('Plans SAMS_A remplir'!$AE$3:$AE$875,(G74&amp;"autreong"&amp;"urgence"),'Plans SAMS_A remplir'!$AG$3:$AG$875)</f>
        <v>1500</v>
      </c>
      <c r="Z74" s="135">
        <f>SUMIF('Plans SAMS_A remplir'!$AE$3:$AE$875,(G74&amp;"autreong"&amp;"urgence"),'Plans SAMS_A remplir'!$AH$3:$AH$875)</f>
        <v>1500</v>
      </c>
      <c r="AA74" s="239">
        <f>SUMIF('Plans SAMS_A remplir'!$AE$3:$AE$875,(G74&amp;"autreong"&amp;"urgence"),'Plans SAMS_A remplir'!$AI$3:$AI$875)</f>
        <v>4200</v>
      </c>
      <c r="AB74" s="280" t="str">
        <f t="shared" si="74"/>
        <v>0</v>
      </c>
      <c r="AC74" s="285" t="s">
        <v>879</v>
      </c>
      <c r="AD74" s="173">
        <f t="shared" si="75"/>
        <v>25340</v>
      </c>
      <c r="AE74" s="173">
        <f t="shared" si="76"/>
        <v>1500</v>
      </c>
      <c r="AF74" s="286">
        <f t="shared" si="77"/>
        <v>8400</v>
      </c>
      <c r="AG74" s="274">
        <f t="shared" si="83"/>
        <v>0.6924632453407662</v>
      </c>
      <c r="AH74" s="202"/>
      <c r="AI74" s="209">
        <f t="shared" si="78"/>
        <v>32514.922498679171</v>
      </c>
      <c r="AJ74" s="197">
        <f t="shared" si="60"/>
        <v>3</v>
      </c>
      <c r="AK74" s="175" t="s">
        <v>493</v>
      </c>
      <c r="AL74" s="275" t="str">
        <f t="shared" ref="AL74" si="84">IF(AC74="Non","YES",IF(AC74="Oui (cas special)","A verifier",IF(AC74="","A verifier","Non")))</f>
        <v>Non</v>
      </c>
      <c r="AM74" s="266"/>
      <c r="AN74" s="137"/>
      <c r="AO74" s="136"/>
      <c r="AP74" s="158"/>
      <c r="AQ74" s="136"/>
      <c r="AR74" s="138"/>
      <c r="AS74" s="139"/>
      <c r="AT74" s="140"/>
      <c r="AU74" s="159"/>
      <c r="AV74" s="140"/>
      <c r="AW74" s="140"/>
      <c r="AX74" s="140"/>
      <c r="AY74" s="249"/>
    </row>
    <row r="75" spans="1:51" s="179" customFormat="1" hidden="1" x14ac:dyDescent="0.3">
      <c r="A75" s="250"/>
      <c r="B75" s="145"/>
      <c r="C75" s="144"/>
      <c r="D75" s="144"/>
      <c r="E75" s="144"/>
      <c r="F75" s="144"/>
      <c r="G75" s="146"/>
      <c r="H75" s="147"/>
      <c r="I75" s="147"/>
      <c r="J75" s="148"/>
      <c r="K75" s="148"/>
      <c r="L75" s="148"/>
      <c r="M75" s="240"/>
      <c r="N75" s="151"/>
      <c r="O75" s="241"/>
      <c r="P75" s="213"/>
      <c r="Q75" s="240"/>
      <c r="R75" s="151"/>
      <c r="S75" s="241"/>
      <c r="T75" s="213"/>
      <c r="U75" s="240"/>
      <c r="V75" s="152"/>
      <c r="W75" s="242"/>
      <c r="X75" s="213"/>
      <c r="Y75" s="240"/>
      <c r="Z75" s="152"/>
      <c r="AA75" s="242"/>
      <c r="AB75" s="281"/>
      <c r="AC75" s="287"/>
      <c r="AD75" s="149"/>
      <c r="AE75" s="191"/>
      <c r="AF75" s="288"/>
      <c r="AG75" s="276"/>
      <c r="AH75" s="204">
        <f>SUM(AH57:AH74)</f>
        <v>0</v>
      </c>
      <c r="AI75" s="204" t="e">
        <f t="shared" ref="AI75" si="85">SUM(AI57:AI74)</f>
        <v>#VALUE!</v>
      </c>
      <c r="AJ75" s="197">
        <f t="shared" si="60"/>
        <v>3</v>
      </c>
      <c r="AK75" s="152"/>
      <c r="AL75" s="277"/>
      <c r="AM75" s="267"/>
      <c r="AN75" s="153"/>
      <c r="AO75" s="154">
        <f>SUBTOTAL(9,AO57:AO74)</f>
        <v>0</v>
      </c>
      <c r="AP75" s="155"/>
      <c r="AQ75" s="155">
        <f>SUM(AN75:AP75)</f>
        <v>0</v>
      </c>
      <c r="AR75" s="150"/>
      <c r="AS75" s="150"/>
      <c r="AT75" s="156"/>
      <c r="AU75" s="156"/>
      <c r="AV75" s="157"/>
      <c r="AW75" s="156"/>
      <c r="AX75" s="156"/>
      <c r="AY75" s="251"/>
    </row>
    <row r="76" spans="1:51" ht="15" customHeight="1" x14ac:dyDescent="0.35">
      <c r="A76" s="248" t="s">
        <v>45</v>
      </c>
      <c r="B76" s="189" t="str">
        <f t="shared" si="82"/>
        <v>MDG52</v>
      </c>
      <c r="C76" s="189" t="s">
        <v>390</v>
      </c>
      <c r="D76" s="189" t="str">
        <f t="shared" ref="D76:D84" si="86">VLOOKUP(C76,admin_2_2,2,FALSE)</f>
        <v>MG52514</v>
      </c>
      <c r="E76" s="189" t="s">
        <v>391</v>
      </c>
      <c r="F76" s="1" t="str">
        <f t="shared" ref="F76" si="87">A76&amp;C76&amp;E76</f>
        <v>ANDROYTSIHOMBEANJAMPALY</v>
      </c>
      <c r="G76" s="45" t="str">
        <f t="shared" ref="G76:G84" si="88">VLOOKUP(F76,admin_3_2,12,FALSE)</f>
        <v>MG52514032</v>
      </c>
      <c r="H76" s="133">
        <f t="shared" ref="H76:H84" si="89">VLOOKUP(G76,prio,2,FALSE)</f>
        <v>2</v>
      </c>
      <c r="I76" s="133"/>
      <c r="J76" s="134">
        <f t="shared" ref="J76:J139" si="90">IF(VLOOKUP(G76,pop,4,FALSE)=0,"",VLOOKUP(G76,pop,4,FALSE))</f>
        <v>17029</v>
      </c>
      <c r="K76" s="134">
        <f t="shared" ref="K76:K139" si="91">VLOOKUP(G76,pop,2,FALSE)</f>
        <v>14585.492006851058</v>
      </c>
      <c r="L76" s="134">
        <f t="shared" ref="L76:L84" si="92">VLOOKUP(G76,pop,7,FALSE)</f>
        <v>17029</v>
      </c>
      <c r="M76" s="231">
        <f>SUMIF('Plans SAMS_A remplir'!$AE$3:$AE$875,(G76&amp;"PAM"&amp;"urgence"),'Plans SAMS_A remplir'!$AG$3:$AG$875)</f>
        <v>0</v>
      </c>
      <c r="N76" s="222">
        <f>SUMIF('Plans SAMS_A remplir'!$AE$3:$AE$875,(G76&amp;"PAM"&amp;"urgence"),'Plans SAMS_A remplir'!$AH$3:$AH$875)</f>
        <v>0</v>
      </c>
      <c r="O76" s="232">
        <f>SUMIF('Plans SAMS_A remplir'!$AE$3:$AE$875,(G76&amp;"PAM"&amp;"urgence"),'Plans SAMS_A remplir'!$AI$3:$AI$875)</f>
        <v>0</v>
      </c>
      <c r="P76" s="224" t="str">
        <f t="shared" ref="P76:P84" si="93">IFERROR(VLOOKUP(G76&amp;"PAM"&amp;"urgence",planification_pop,4,FALSE),"0")</f>
        <v>0</v>
      </c>
      <c r="Q76" s="238">
        <f>SUMIF('Plans SAMS_A remplir'!$AE$3:$AE$875,(G76&amp;"FID"&amp;"urgence"),'Plans SAMS_A remplir'!$AG$3:$AG$875)</f>
        <v>0</v>
      </c>
      <c r="R76" s="135">
        <f>SUMIF('Plans SAMS_A remplir'!$AE$3:$AE$875,(G76&amp;"FID"&amp;"urgence"),'Plans SAMS_A remplir'!$AH$3:$AH$875)</f>
        <v>0</v>
      </c>
      <c r="S76" s="239">
        <f>SUMIF('Plans SAMS_A remplir'!$AE$3:$AE$875,(G76&amp;"FID"&amp;"urgence"),'Plans SAMS_A remplir'!$AI$3:$AI$875)</f>
        <v>0</v>
      </c>
      <c r="T76" s="224" t="str">
        <f t="shared" ref="T76:T84" si="94">IFERROR(VLOOKUP(G76&amp;"FID"&amp;"urgence",planification_pop,4,FALSE),"0")</f>
        <v>0</v>
      </c>
      <c r="U76" s="238">
        <f>SUMIF('Plans SAMS_A remplir'!$AE$3:$AE$875,(G76&amp;"CRS"&amp;"urgence"),'Plans SAMS_A remplir'!$AG$3:$AG$875)</f>
        <v>15475</v>
      </c>
      <c r="V76" s="135">
        <f>SUMIF('Plans SAMS_A remplir'!$AE$3:$AE$875,(G76&amp;"CRS"&amp;"urgence"),'Plans SAMS_A remplir'!$AH$3:$AH$875)</f>
        <v>0</v>
      </c>
      <c r="W76" s="239">
        <f>SUMIF('Plans SAMS_A remplir'!$AE$3:$AE$875,(G76&amp;"CRS"&amp;"urgence"),'Plans SAMS_A remplir'!$AI$3:$AI$875)</f>
        <v>4200</v>
      </c>
      <c r="X76" s="224" t="str">
        <f t="shared" ref="X76:X84" si="95">IFERROR(VLOOKUP(K76&amp;"FID"&amp;"urgence",planification_pop,4,FALSE),"0")</f>
        <v>0</v>
      </c>
      <c r="Y76" s="238">
        <f>SUMIF('Plans SAMS_A remplir'!$AE$3:$AE$875,(G76&amp;"autreong"&amp;"urgence"),'Plans SAMS_A remplir'!$AG$3:$AG$875)</f>
        <v>0</v>
      </c>
      <c r="Z76" s="135">
        <f>SUMIF('Plans SAMS_A remplir'!$AE$3:$AE$875,(G76&amp;"autreong"&amp;"urgence"),'Plans SAMS_A remplir'!$AH$3:$AH$875)</f>
        <v>0</v>
      </c>
      <c r="AA76" s="239">
        <f>SUMIF('Plans SAMS_A remplir'!$AE$3:$AE$875,(G76&amp;"autreong"&amp;"urgence"),'Plans SAMS_A remplir'!$AI$3:$AI$875)</f>
        <v>0</v>
      </c>
      <c r="AB76" s="280" t="str">
        <f t="shared" ref="AB76:AB84" si="96">IFERROR(VLOOKUP(G76&amp;"autreong"&amp;"urgence",planification_pop,4,FALSE),"0")</f>
        <v>0</v>
      </c>
      <c r="AC76" s="285" t="s">
        <v>879</v>
      </c>
      <c r="AD76" s="173">
        <f t="shared" ref="AD76:AD84" si="97">IF($AC76="Oui (Fid/PAM)",MAX(M76,Q76)+Y76,IF($AC76="Oui (inter/orga)",MAX(M76,Q76,Y76),IF($AC76="Oui (CRS/FID)",MAX(Q76,U76),IF($AC76="Oui (CRS/PAM)",MAX(M76,U76),IF($AC76="Oui (cas special)","",SUM(M76,Q76,Y76,U76))))))</f>
        <v>15475</v>
      </c>
      <c r="AE76" s="173">
        <f t="shared" ref="AE76:AE84" si="98">IF($AC76="Oui (Fid/PAM)",MAX(N76,R76)+Z76,IF($AC76="Oui (inter/orga)",MAX(N76,R76,Z76),IF($AC76="Oui (CRS/FID)",MAX(R76,V76),IF($AC76="Oui (CRS/PAM)",MAX(N76,V76),IF($AC76="Oui (cas special)","",SUM(N76,R76,Z76,V76))))))</f>
        <v>0</v>
      </c>
      <c r="AF76" s="286">
        <f t="shared" ref="AF76:AF84" si="99">IF($AC76="Oui (Fid/PAM)",MAX(O76,S76)+AA76,IF($AC76="Oui (inter/orga)",MAX(O76,S76,AA76),IF($AC76="Oui (CRS/FID)",MAX(S76,W76),IF($AC76="Oui (CRS/PAM)",MAX(O76,W76),IF($AC76="Oui (cas special)","",SUM(O76,S76,AA76,W76))))))</f>
        <v>4200</v>
      </c>
      <c r="AG76" s="274">
        <f t="shared" ref="AG76:AG84" si="100">MAX(AD76:AF76)/L76</f>
        <v>0.90874390745199363</v>
      </c>
      <c r="AH76" s="202"/>
      <c r="AI76" s="209">
        <f t="shared" ref="AI76:AI84" si="101">IF((K76-AD76*AH76)&lt;0,"0",K76-AD76*AH76)</f>
        <v>14585.492006851058</v>
      </c>
      <c r="AJ76" s="197">
        <f t="shared" si="60"/>
        <v>3</v>
      </c>
      <c r="AK76" s="175" t="s">
        <v>493</v>
      </c>
      <c r="AL76" s="275" t="str">
        <f t="shared" ref="AL76:AL84" si="102">IF(AC76="Non","YES",IF(AC76="Oui (cas special)","A verifier",IF(AC76="","A verifier","Non")))</f>
        <v>Non</v>
      </c>
      <c r="AM76" s="266"/>
      <c r="AN76" s="137"/>
      <c r="AO76" s="136"/>
      <c r="AP76" s="158"/>
      <c r="AQ76" s="136"/>
      <c r="AR76" s="138"/>
      <c r="AS76" s="139"/>
      <c r="AT76" s="140"/>
      <c r="AU76" s="159"/>
      <c r="AV76" s="140"/>
      <c r="AW76" s="140"/>
      <c r="AX76" s="140"/>
      <c r="AY76" s="249"/>
    </row>
    <row r="77" spans="1:51" ht="15" customHeight="1" x14ac:dyDescent="0.35">
      <c r="A77" s="248" t="s">
        <v>45</v>
      </c>
      <c r="B77" s="189" t="str">
        <f t="shared" si="82"/>
        <v>MDG52</v>
      </c>
      <c r="C77" s="189" t="s">
        <v>390</v>
      </c>
      <c r="D77" s="189" t="str">
        <f t="shared" si="86"/>
        <v>MG52514</v>
      </c>
      <c r="E77" s="189" t="s">
        <v>192</v>
      </c>
      <c r="F77" s="1" t="str">
        <f t="shared" ref="F77:F84" si="103">A77&amp;C77&amp;E77</f>
        <v>ANDROYTSIHOMBEANKILIVALO</v>
      </c>
      <c r="G77" s="45" t="str">
        <f t="shared" si="88"/>
        <v>MG52514011b</v>
      </c>
      <c r="H77" s="133">
        <f t="shared" si="89"/>
        <v>4</v>
      </c>
      <c r="I77" s="133"/>
      <c r="J77" s="134">
        <f t="shared" si="90"/>
        <v>7350</v>
      </c>
      <c r="K77" s="134">
        <f t="shared" si="91"/>
        <v>5988.6722420486931</v>
      </c>
      <c r="L77" s="134">
        <f t="shared" si="92"/>
        <v>7350</v>
      </c>
      <c r="M77" s="231">
        <f>SUMIF('Plans SAMS_A remplir'!$AE$3:$AE$875,(G77&amp;"PAM"&amp;"urgence"),'Plans SAMS_A remplir'!$AG$3:$AG$875)</f>
        <v>0</v>
      </c>
      <c r="N77" s="222">
        <f>SUMIF('Plans SAMS_A remplir'!$AE$3:$AE$875,(G77&amp;"PAM"&amp;"urgence"),'Plans SAMS_A remplir'!$AH$3:$AH$875)</f>
        <v>0</v>
      </c>
      <c r="O77" s="232">
        <f>SUMIF('Plans SAMS_A remplir'!$AE$3:$AE$875,(G77&amp;"PAM"&amp;"urgence"),'Plans SAMS_A remplir'!$AI$3:$AI$875)</f>
        <v>0</v>
      </c>
      <c r="P77" s="224" t="str">
        <f t="shared" si="93"/>
        <v>0</v>
      </c>
      <c r="Q77" s="238">
        <f>SUMIF('Plans SAMS_A remplir'!$AE$3:$AE$875,(G77&amp;"FID"&amp;"urgence"),'Plans SAMS_A remplir'!$AG$3:$AG$875)</f>
        <v>0</v>
      </c>
      <c r="R77" s="135">
        <f>SUMIF('Plans SAMS_A remplir'!$AE$3:$AE$875,(G77&amp;"FID"&amp;"urgence"),'Plans SAMS_A remplir'!$AH$3:$AH$875)</f>
        <v>0</v>
      </c>
      <c r="S77" s="239">
        <f>SUMIF('Plans SAMS_A remplir'!$AE$3:$AE$875,(G77&amp;"FID"&amp;"urgence"),'Plans SAMS_A remplir'!$AI$3:$AI$875)</f>
        <v>0</v>
      </c>
      <c r="T77" s="224" t="str">
        <f t="shared" si="94"/>
        <v>0</v>
      </c>
      <c r="U77" s="238">
        <f>SUMIF('Plans SAMS_A remplir'!$AE$3:$AE$875,(G77&amp;"CRS"&amp;"urgence"),'Plans SAMS_A remplir'!$AG$3:$AG$875)</f>
        <v>9860</v>
      </c>
      <c r="V77" s="135">
        <f>SUMIF('Plans SAMS_A remplir'!$AE$3:$AE$875,(G77&amp;"CRS"&amp;"urgence"),'Plans SAMS_A remplir'!$AH$3:$AH$875)</f>
        <v>0</v>
      </c>
      <c r="W77" s="239">
        <f>SUMIF('Plans SAMS_A remplir'!$AE$3:$AE$875,(G77&amp;"CRS"&amp;"urgence"),'Plans SAMS_A remplir'!$AI$3:$AI$875)</f>
        <v>4200</v>
      </c>
      <c r="X77" s="224" t="str">
        <f t="shared" si="95"/>
        <v>0</v>
      </c>
      <c r="Y77" s="238">
        <f>SUMIF('Plans SAMS_A remplir'!$AE$3:$AE$875,(G77&amp;"autreong"&amp;"urgence"),'Plans SAMS_A remplir'!$AG$3:$AG$875)</f>
        <v>0</v>
      </c>
      <c r="Z77" s="135">
        <f>SUMIF('Plans SAMS_A remplir'!$AE$3:$AE$875,(G77&amp;"autreong"&amp;"urgence"),'Plans SAMS_A remplir'!$AH$3:$AH$875)</f>
        <v>0</v>
      </c>
      <c r="AA77" s="239">
        <f>SUMIF('Plans SAMS_A remplir'!$AE$3:$AE$875,(G77&amp;"autreong"&amp;"urgence"),'Plans SAMS_A remplir'!$AI$3:$AI$875)</f>
        <v>0</v>
      </c>
      <c r="AB77" s="280" t="str">
        <f t="shared" si="96"/>
        <v>0</v>
      </c>
      <c r="AC77" s="285" t="s">
        <v>879</v>
      </c>
      <c r="AD77" s="173">
        <f t="shared" si="97"/>
        <v>9860</v>
      </c>
      <c r="AE77" s="173">
        <f t="shared" si="98"/>
        <v>0</v>
      </c>
      <c r="AF77" s="286">
        <f t="shared" si="99"/>
        <v>4200</v>
      </c>
      <c r="AG77" s="274">
        <f t="shared" si="100"/>
        <v>1.3414965986394558</v>
      </c>
      <c r="AH77" s="202"/>
      <c r="AI77" s="209">
        <f t="shared" si="101"/>
        <v>5988.6722420486931</v>
      </c>
      <c r="AJ77" s="197">
        <f t="shared" si="60"/>
        <v>3</v>
      </c>
      <c r="AK77" s="175" t="s">
        <v>493</v>
      </c>
      <c r="AL77" s="275" t="str">
        <f t="shared" si="102"/>
        <v>Non</v>
      </c>
      <c r="AM77" s="266"/>
      <c r="AN77" s="137"/>
      <c r="AO77" s="136"/>
      <c r="AP77" s="158"/>
      <c r="AQ77" s="136"/>
      <c r="AR77" s="138"/>
      <c r="AS77" s="139"/>
      <c r="AT77" s="140"/>
      <c r="AU77" s="159"/>
      <c r="AV77" s="140"/>
      <c r="AW77" s="140"/>
      <c r="AX77" s="140"/>
      <c r="AY77" s="249"/>
    </row>
    <row r="78" spans="1:51" ht="15" customHeight="1" x14ac:dyDescent="0.35">
      <c r="A78" s="248" t="s">
        <v>45</v>
      </c>
      <c r="B78" s="189" t="str">
        <f t="shared" si="82"/>
        <v>MDG52</v>
      </c>
      <c r="C78" s="189" t="s">
        <v>390</v>
      </c>
      <c r="D78" s="189" t="str">
        <f t="shared" si="86"/>
        <v>MG52514</v>
      </c>
      <c r="E78" s="189" t="s">
        <v>394</v>
      </c>
      <c r="F78" s="1" t="str">
        <f t="shared" si="103"/>
        <v>ANDROYTSIHOMBEANTARITARIKA</v>
      </c>
      <c r="G78" s="45" t="str">
        <f t="shared" si="88"/>
        <v>MG52514071</v>
      </c>
      <c r="H78" s="133">
        <f t="shared" si="89"/>
        <v>2</v>
      </c>
      <c r="I78" s="133"/>
      <c r="J78" s="134">
        <f t="shared" si="90"/>
        <v>23954</v>
      </c>
      <c r="K78" s="134">
        <f t="shared" si="91"/>
        <v>16660.131609434935</v>
      </c>
      <c r="L78" s="134">
        <f t="shared" si="92"/>
        <v>23954</v>
      </c>
      <c r="M78" s="231">
        <f>SUMIF('Plans SAMS_A remplir'!$AE$3:$AE$875,(G78&amp;"PAM"&amp;"urgence"),'Plans SAMS_A remplir'!$AG$3:$AG$875)</f>
        <v>0</v>
      </c>
      <c r="N78" s="222">
        <f>SUMIF('Plans SAMS_A remplir'!$AE$3:$AE$875,(G78&amp;"PAM"&amp;"urgence"),'Plans SAMS_A remplir'!$AH$3:$AH$875)</f>
        <v>0</v>
      </c>
      <c r="O78" s="232">
        <f>SUMIF('Plans SAMS_A remplir'!$AE$3:$AE$875,(G78&amp;"PAM"&amp;"urgence"),'Plans SAMS_A remplir'!$AI$3:$AI$875)</f>
        <v>0</v>
      </c>
      <c r="P78" s="224" t="str">
        <f t="shared" si="93"/>
        <v>0</v>
      </c>
      <c r="Q78" s="238">
        <f>SUMIF('Plans SAMS_A remplir'!$AE$3:$AE$875,(G78&amp;"FID"&amp;"urgence"),'Plans SAMS_A remplir'!$AG$3:$AG$875)</f>
        <v>0</v>
      </c>
      <c r="R78" s="135">
        <f>SUMIF('Plans SAMS_A remplir'!$AE$3:$AE$875,(G78&amp;"FID"&amp;"urgence"),'Plans SAMS_A remplir'!$AH$3:$AH$875)</f>
        <v>0</v>
      </c>
      <c r="S78" s="239">
        <f>SUMIF('Plans SAMS_A remplir'!$AE$3:$AE$875,(G78&amp;"FID"&amp;"urgence"),'Plans SAMS_A remplir'!$AI$3:$AI$875)</f>
        <v>0</v>
      </c>
      <c r="T78" s="224" t="str">
        <f t="shared" si="94"/>
        <v>0</v>
      </c>
      <c r="U78" s="238">
        <f>SUMIF('Plans SAMS_A remplir'!$AE$3:$AE$875,(G78&amp;"CRS"&amp;"urgence"),'Plans SAMS_A remplir'!$AG$3:$AG$875)</f>
        <v>22285</v>
      </c>
      <c r="V78" s="135">
        <f>SUMIF('Plans SAMS_A remplir'!$AE$3:$AE$875,(G78&amp;"CRS"&amp;"urgence"),'Plans SAMS_A remplir'!$AH$3:$AH$875)</f>
        <v>0</v>
      </c>
      <c r="W78" s="239">
        <f>SUMIF('Plans SAMS_A remplir'!$AE$3:$AE$875,(G78&amp;"CRS"&amp;"urgence"),'Plans SAMS_A remplir'!$AI$3:$AI$875)</f>
        <v>4200</v>
      </c>
      <c r="X78" s="224" t="str">
        <f t="shared" si="95"/>
        <v>0</v>
      </c>
      <c r="Y78" s="238">
        <f>SUMIF('Plans SAMS_A remplir'!$AE$3:$AE$875,(G78&amp;"autreong"&amp;"urgence"),'Plans SAMS_A remplir'!$AG$3:$AG$875)</f>
        <v>0</v>
      </c>
      <c r="Z78" s="135">
        <f>SUMIF('Plans SAMS_A remplir'!$AE$3:$AE$875,(G78&amp;"autreong"&amp;"urgence"),'Plans SAMS_A remplir'!$AH$3:$AH$875)</f>
        <v>0</v>
      </c>
      <c r="AA78" s="239">
        <f>SUMIF('Plans SAMS_A remplir'!$AE$3:$AE$875,(G78&amp;"autreong"&amp;"urgence"),'Plans SAMS_A remplir'!$AI$3:$AI$875)</f>
        <v>0</v>
      </c>
      <c r="AB78" s="280" t="str">
        <f t="shared" si="96"/>
        <v>0</v>
      </c>
      <c r="AC78" s="285" t="s">
        <v>879</v>
      </c>
      <c r="AD78" s="173">
        <f t="shared" si="97"/>
        <v>22285</v>
      </c>
      <c r="AE78" s="173">
        <f t="shared" si="98"/>
        <v>0</v>
      </c>
      <c r="AF78" s="286">
        <f t="shared" si="99"/>
        <v>4200</v>
      </c>
      <c r="AG78" s="274">
        <f t="shared" si="100"/>
        <v>0.9303247891792602</v>
      </c>
      <c r="AH78" s="202"/>
      <c r="AI78" s="209">
        <f t="shared" si="101"/>
        <v>16660.131609434935</v>
      </c>
      <c r="AJ78" s="197">
        <f t="shared" si="60"/>
        <v>3</v>
      </c>
      <c r="AK78" s="175" t="s">
        <v>493</v>
      </c>
      <c r="AL78" s="275" t="str">
        <f t="shared" si="102"/>
        <v>Non</v>
      </c>
      <c r="AM78" s="266"/>
      <c r="AN78" s="137"/>
      <c r="AO78" s="136"/>
      <c r="AP78" s="158"/>
      <c r="AQ78" s="136"/>
      <c r="AR78" s="138"/>
      <c r="AS78" s="139"/>
      <c r="AT78" s="140"/>
      <c r="AU78" s="159"/>
      <c r="AV78" s="140"/>
      <c r="AW78" s="140"/>
      <c r="AX78" s="140"/>
      <c r="AY78" s="249"/>
    </row>
    <row r="79" spans="1:51" ht="15" customHeight="1" x14ac:dyDescent="0.35">
      <c r="A79" s="248" t="s">
        <v>45</v>
      </c>
      <c r="B79" s="189" t="str">
        <f t="shared" si="82"/>
        <v>MDG52</v>
      </c>
      <c r="C79" s="189" t="s">
        <v>390</v>
      </c>
      <c r="D79" s="189" t="str">
        <f t="shared" si="86"/>
        <v>MG52514</v>
      </c>
      <c r="E79" s="189" t="s">
        <v>396</v>
      </c>
      <c r="F79" s="1" t="str">
        <f t="shared" si="103"/>
        <v>ANDROYTSIHOMBEBEHAZOMANGA</v>
      </c>
      <c r="G79" s="45" t="str">
        <f t="shared" si="88"/>
        <v>MG52514011a</v>
      </c>
      <c r="H79" s="133">
        <f t="shared" si="89"/>
        <v>4</v>
      </c>
      <c r="I79" s="133"/>
      <c r="J79" s="134">
        <f t="shared" si="90"/>
        <v>13747</v>
      </c>
      <c r="K79" s="134">
        <f t="shared" si="91"/>
        <v>10025.280483966288</v>
      </c>
      <c r="L79" s="134">
        <f t="shared" si="92"/>
        <v>13747</v>
      </c>
      <c r="M79" s="231">
        <f>SUMIF('Plans SAMS_A remplir'!$AE$3:$AE$875,(G79&amp;"PAM"&amp;"urgence"),'Plans SAMS_A remplir'!$AG$3:$AG$875)</f>
        <v>0</v>
      </c>
      <c r="N79" s="222">
        <f>SUMIF('Plans SAMS_A remplir'!$AE$3:$AE$875,(G79&amp;"PAM"&amp;"urgence"),'Plans SAMS_A remplir'!$AH$3:$AH$875)</f>
        <v>0</v>
      </c>
      <c r="O79" s="232">
        <f>SUMIF('Plans SAMS_A remplir'!$AE$3:$AE$875,(G79&amp;"PAM"&amp;"urgence"),'Plans SAMS_A remplir'!$AI$3:$AI$875)</f>
        <v>0</v>
      </c>
      <c r="P79" s="224" t="str">
        <f t="shared" si="93"/>
        <v>0</v>
      </c>
      <c r="Q79" s="238">
        <f>SUMIF('Plans SAMS_A remplir'!$AE$3:$AE$875,(G79&amp;"FID"&amp;"urgence"),'Plans SAMS_A remplir'!$AG$3:$AG$875)</f>
        <v>0</v>
      </c>
      <c r="R79" s="135">
        <f>SUMIF('Plans SAMS_A remplir'!$AE$3:$AE$875,(G79&amp;"FID"&amp;"urgence"),'Plans SAMS_A remplir'!$AH$3:$AH$875)</f>
        <v>0</v>
      </c>
      <c r="S79" s="239">
        <f>SUMIF('Plans SAMS_A remplir'!$AE$3:$AE$875,(G79&amp;"FID"&amp;"urgence"),'Plans SAMS_A remplir'!$AI$3:$AI$875)</f>
        <v>0</v>
      </c>
      <c r="T79" s="224" t="str">
        <f t="shared" si="94"/>
        <v>0</v>
      </c>
      <c r="U79" s="238">
        <f>SUMIF('Plans SAMS_A remplir'!$AE$3:$AE$875,(G79&amp;"CRS"&amp;"urgence"),'Plans SAMS_A remplir'!$AG$3:$AG$875)</f>
        <v>3500</v>
      </c>
      <c r="V79" s="135">
        <f>SUMIF('Plans SAMS_A remplir'!$AE$3:$AE$875,(G79&amp;"CRS"&amp;"urgence"),'Plans SAMS_A remplir'!$AH$3:$AH$875)</f>
        <v>0</v>
      </c>
      <c r="W79" s="239">
        <f>SUMIF('Plans SAMS_A remplir'!$AE$3:$AE$875,(G79&amp;"CRS"&amp;"urgence"),'Plans SAMS_A remplir'!$AI$3:$AI$875)</f>
        <v>4200</v>
      </c>
      <c r="X79" s="224" t="str">
        <f t="shared" si="95"/>
        <v>0</v>
      </c>
      <c r="Y79" s="238">
        <f>SUMIF('Plans SAMS_A remplir'!$AE$3:$AE$875,(G79&amp;"autreong"&amp;"urgence"),'Plans SAMS_A remplir'!$AG$3:$AG$875)</f>
        <v>0</v>
      </c>
      <c r="Z79" s="135">
        <f>SUMIF('Plans SAMS_A remplir'!$AE$3:$AE$875,(G79&amp;"autreong"&amp;"urgence"),'Plans SAMS_A remplir'!$AH$3:$AH$875)</f>
        <v>0</v>
      </c>
      <c r="AA79" s="239">
        <f>SUMIF('Plans SAMS_A remplir'!$AE$3:$AE$875,(G79&amp;"autreong"&amp;"urgence"),'Plans SAMS_A remplir'!$AI$3:$AI$875)</f>
        <v>0</v>
      </c>
      <c r="AB79" s="280" t="str">
        <f t="shared" si="96"/>
        <v>0</v>
      </c>
      <c r="AC79" s="285" t="s">
        <v>879</v>
      </c>
      <c r="AD79" s="173">
        <f t="shared" si="97"/>
        <v>3500</v>
      </c>
      <c r="AE79" s="173">
        <f t="shared" si="98"/>
        <v>0</v>
      </c>
      <c r="AF79" s="286">
        <f t="shared" si="99"/>
        <v>4200</v>
      </c>
      <c r="AG79" s="274">
        <f t="shared" si="100"/>
        <v>0.30552120462646398</v>
      </c>
      <c r="AH79" s="202"/>
      <c r="AI79" s="209">
        <f t="shared" si="101"/>
        <v>10025.280483966288</v>
      </c>
      <c r="AJ79" s="197">
        <f t="shared" si="60"/>
        <v>3</v>
      </c>
      <c r="AK79" s="175" t="s">
        <v>493</v>
      </c>
      <c r="AL79" s="275" t="str">
        <f t="shared" si="102"/>
        <v>Non</v>
      </c>
      <c r="AM79" s="266"/>
      <c r="AN79" s="137"/>
      <c r="AO79" s="136"/>
      <c r="AP79" s="158"/>
      <c r="AQ79" s="136"/>
      <c r="AR79" s="138"/>
      <c r="AS79" s="139"/>
      <c r="AT79" s="140"/>
      <c r="AU79" s="159"/>
      <c r="AV79" s="140"/>
      <c r="AW79" s="140"/>
      <c r="AX79" s="140"/>
      <c r="AY79" s="249"/>
    </row>
    <row r="80" spans="1:51" ht="15" customHeight="1" x14ac:dyDescent="0.35">
      <c r="A80" s="248" t="s">
        <v>45</v>
      </c>
      <c r="B80" s="189" t="str">
        <f t="shared" si="82"/>
        <v>MDG52</v>
      </c>
      <c r="C80" s="189" t="s">
        <v>390</v>
      </c>
      <c r="D80" s="189" t="str">
        <f t="shared" si="86"/>
        <v>MG52514</v>
      </c>
      <c r="E80" s="189" t="s">
        <v>398</v>
      </c>
      <c r="F80" s="1" t="str">
        <f t="shared" si="103"/>
        <v>ANDROYTSIHOMBEBETANTY (FAUX CAP)</v>
      </c>
      <c r="G80" s="45" t="str">
        <f t="shared" si="88"/>
        <v>MG52514031</v>
      </c>
      <c r="H80" s="133">
        <f t="shared" si="89"/>
        <v>4</v>
      </c>
      <c r="I80" s="133"/>
      <c r="J80" s="134">
        <f t="shared" si="90"/>
        <v>20764</v>
      </c>
      <c r="K80" s="134">
        <f t="shared" si="91"/>
        <v>24527.695436369813</v>
      </c>
      <c r="L80" s="134">
        <f t="shared" si="92"/>
        <v>20764</v>
      </c>
      <c r="M80" s="231">
        <f>SUMIF('Plans SAMS_A remplir'!$AE$3:$AE$875,(G80&amp;"PAM"&amp;"urgence"),'Plans SAMS_A remplir'!$AG$3:$AG$875)</f>
        <v>0</v>
      </c>
      <c r="N80" s="222">
        <f>SUMIF('Plans SAMS_A remplir'!$AE$3:$AE$875,(G80&amp;"PAM"&amp;"urgence"),'Plans SAMS_A remplir'!$AH$3:$AH$875)</f>
        <v>0</v>
      </c>
      <c r="O80" s="232">
        <f>SUMIF('Plans SAMS_A remplir'!$AE$3:$AE$875,(G80&amp;"PAM"&amp;"urgence"),'Plans SAMS_A remplir'!$AI$3:$AI$875)</f>
        <v>0</v>
      </c>
      <c r="P80" s="224" t="str">
        <f t="shared" si="93"/>
        <v>0</v>
      </c>
      <c r="Q80" s="238">
        <f>SUMIF('Plans SAMS_A remplir'!$AE$3:$AE$875,(G80&amp;"FID"&amp;"urgence"),'Plans SAMS_A remplir'!$AG$3:$AG$875)</f>
        <v>0</v>
      </c>
      <c r="R80" s="135">
        <f>SUMIF('Plans SAMS_A remplir'!$AE$3:$AE$875,(G80&amp;"FID"&amp;"urgence"),'Plans SAMS_A remplir'!$AH$3:$AH$875)</f>
        <v>0</v>
      </c>
      <c r="S80" s="239">
        <f>SUMIF('Plans SAMS_A remplir'!$AE$3:$AE$875,(G80&amp;"FID"&amp;"urgence"),'Plans SAMS_A remplir'!$AI$3:$AI$875)</f>
        <v>0</v>
      </c>
      <c r="T80" s="224" t="str">
        <f t="shared" si="94"/>
        <v>0</v>
      </c>
      <c r="U80" s="238">
        <f>SUMIF('Plans SAMS_A remplir'!$AE$3:$AE$875,(G80&amp;"CRS"&amp;"urgence"),'Plans SAMS_A remplir'!$AG$3:$AG$875)</f>
        <v>8915</v>
      </c>
      <c r="V80" s="135">
        <f>SUMIF('Plans SAMS_A remplir'!$AE$3:$AE$875,(G80&amp;"CRS"&amp;"urgence"),'Plans SAMS_A remplir'!$AH$3:$AH$875)</f>
        <v>0</v>
      </c>
      <c r="W80" s="239">
        <f>SUMIF('Plans SAMS_A remplir'!$AE$3:$AE$875,(G80&amp;"CRS"&amp;"urgence"),'Plans SAMS_A remplir'!$AI$3:$AI$875)</f>
        <v>4200</v>
      </c>
      <c r="X80" s="224" t="str">
        <f t="shared" si="95"/>
        <v>0</v>
      </c>
      <c r="Y80" s="238">
        <f>SUMIF('Plans SAMS_A remplir'!$AE$3:$AE$875,(G80&amp;"autreong"&amp;"urgence"),'Plans SAMS_A remplir'!$AG$3:$AG$875)</f>
        <v>3000</v>
      </c>
      <c r="Z80" s="135">
        <f>SUMIF('Plans SAMS_A remplir'!$AE$3:$AE$875,(G80&amp;"autreong"&amp;"urgence"),'Plans SAMS_A remplir'!$AH$3:$AH$875)</f>
        <v>3000</v>
      </c>
      <c r="AA80" s="239">
        <f>SUMIF('Plans SAMS_A remplir'!$AE$3:$AE$875,(G80&amp;"autreong"&amp;"urgence"),'Plans SAMS_A remplir'!$AI$3:$AI$875)</f>
        <v>8400</v>
      </c>
      <c r="AB80" s="280" t="str">
        <f t="shared" si="96"/>
        <v>0</v>
      </c>
      <c r="AC80" s="285" t="s">
        <v>879</v>
      </c>
      <c r="AD80" s="173">
        <f t="shared" si="97"/>
        <v>11915</v>
      </c>
      <c r="AE80" s="173">
        <f t="shared" si="98"/>
        <v>3000</v>
      </c>
      <c r="AF80" s="286">
        <f t="shared" si="99"/>
        <v>12600</v>
      </c>
      <c r="AG80" s="274">
        <f t="shared" si="100"/>
        <v>0.60681949528029278</v>
      </c>
      <c r="AH80" s="202"/>
      <c r="AI80" s="209">
        <f t="shared" si="101"/>
        <v>24527.695436369813</v>
      </c>
      <c r="AJ80" s="197">
        <f t="shared" si="60"/>
        <v>3</v>
      </c>
      <c r="AK80" s="198" t="s">
        <v>493</v>
      </c>
      <c r="AL80" s="275" t="str">
        <f t="shared" si="102"/>
        <v>Non</v>
      </c>
      <c r="AM80" s="266"/>
      <c r="AN80" s="137"/>
      <c r="AO80" s="136"/>
      <c r="AP80" s="158"/>
      <c r="AQ80" s="136"/>
      <c r="AR80" s="138"/>
      <c r="AS80" s="139"/>
      <c r="AT80" s="140"/>
      <c r="AU80" s="159"/>
      <c r="AV80" s="140"/>
      <c r="AW80" s="140"/>
      <c r="AX80" s="140"/>
      <c r="AY80" s="249"/>
    </row>
    <row r="81" spans="1:51" ht="15" customHeight="1" x14ac:dyDescent="0.35">
      <c r="A81" s="248" t="s">
        <v>45</v>
      </c>
      <c r="B81" s="189" t="str">
        <f t="shared" si="82"/>
        <v>MDG52</v>
      </c>
      <c r="C81" s="189" t="s">
        <v>390</v>
      </c>
      <c r="D81" s="189" t="str">
        <f t="shared" si="86"/>
        <v>MG52514</v>
      </c>
      <c r="E81" s="189" t="s">
        <v>400</v>
      </c>
      <c r="F81" s="1" t="str">
        <f t="shared" si="103"/>
        <v>ANDROYTSIHOMBEIMONGY</v>
      </c>
      <c r="G81" s="45" t="str">
        <f t="shared" si="88"/>
        <v>MG52514072</v>
      </c>
      <c r="H81" s="133">
        <f t="shared" si="89"/>
        <v>2</v>
      </c>
      <c r="I81" s="133"/>
      <c r="J81" s="134">
        <f t="shared" si="90"/>
        <v>20453</v>
      </c>
      <c r="K81" s="134">
        <f t="shared" si="91"/>
        <v>15021.938360086748</v>
      </c>
      <c r="L81" s="134">
        <f t="shared" si="92"/>
        <v>20453</v>
      </c>
      <c r="M81" s="231">
        <f>SUMIF('Plans SAMS_A remplir'!$AE$3:$AE$875,(G81&amp;"PAM"&amp;"urgence"),'Plans SAMS_A remplir'!$AG$3:$AG$875)</f>
        <v>0</v>
      </c>
      <c r="N81" s="222">
        <f>SUMIF('Plans SAMS_A remplir'!$AE$3:$AE$875,(G81&amp;"PAM"&amp;"urgence"),'Plans SAMS_A remplir'!$AH$3:$AH$875)</f>
        <v>0</v>
      </c>
      <c r="O81" s="232">
        <f>SUMIF('Plans SAMS_A remplir'!$AE$3:$AE$875,(G81&amp;"PAM"&amp;"urgence"),'Plans SAMS_A remplir'!$AI$3:$AI$875)</f>
        <v>0</v>
      </c>
      <c r="P81" s="224" t="str">
        <f t="shared" si="93"/>
        <v>0</v>
      </c>
      <c r="Q81" s="238">
        <f>SUMIF('Plans SAMS_A remplir'!$AE$3:$AE$875,(G81&amp;"FID"&amp;"urgence"),'Plans SAMS_A remplir'!$AG$3:$AG$875)</f>
        <v>0</v>
      </c>
      <c r="R81" s="135">
        <f>SUMIF('Plans SAMS_A remplir'!$AE$3:$AE$875,(G81&amp;"FID"&amp;"urgence"),'Plans SAMS_A remplir'!$AH$3:$AH$875)</f>
        <v>0</v>
      </c>
      <c r="S81" s="239">
        <f>SUMIF('Plans SAMS_A remplir'!$AE$3:$AE$875,(G81&amp;"FID"&amp;"urgence"),'Plans SAMS_A remplir'!$AI$3:$AI$875)</f>
        <v>0</v>
      </c>
      <c r="T81" s="224" t="str">
        <f t="shared" si="94"/>
        <v>0</v>
      </c>
      <c r="U81" s="238">
        <f>SUMIF('Plans SAMS_A remplir'!$AE$3:$AE$875,(G81&amp;"CRS"&amp;"urgence"),'Plans SAMS_A remplir'!$AG$3:$AG$875)</f>
        <v>19640</v>
      </c>
      <c r="V81" s="135">
        <f>SUMIF('Plans SAMS_A remplir'!$AE$3:$AE$875,(G81&amp;"CRS"&amp;"urgence"),'Plans SAMS_A remplir'!$AH$3:$AH$875)</f>
        <v>0</v>
      </c>
      <c r="W81" s="239">
        <f>SUMIF('Plans SAMS_A remplir'!$AE$3:$AE$875,(G81&amp;"CRS"&amp;"urgence"),'Plans SAMS_A remplir'!$AI$3:$AI$875)</f>
        <v>4200</v>
      </c>
      <c r="X81" s="224" t="str">
        <f t="shared" si="95"/>
        <v>0</v>
      </c>
      <c r="Y81" s="238">
        <f>SUMIF('Plans SAMS_A remplir'!$AE$3:$AE$875,(G81&amp;"autreong"&amp;"urgence"),'Plans SAMS_A remplir'!$AG$3:$AG$875)</f>
        <v>0</v>
      </c>
      <c r="Z81" s="135">
        <f>SUMIF('Plans SAMS_A remplir'!$AE$3:$AE$875,(G81&amp;"autreong"&amp;"urgence"),'Plans SAMS_A remplir'!$AH$3:$AH$875)</f>
        <v>0</v>
      </c>
      <c r="AA81" s="239">
        <f>SUMIF('Plans SAMS_A remplir'!$AE$3:$AE$875,(G81&amp;"autreong"&amp;"urgence"),'Plans SAMS_A remplir'!$AI$3:$AI$875)</f>
        <v>0</v>
      </c>
      <c r="AB81" s="280" t="str">
        <f t="shared" si="96"/>
        <v>0</v>
      </c>
      <c r="AC81" s="285" t="s">
        <v>879</v>
      </c>
      <c r="AD81" s="173">
        <f t="shared" si="97"/>
        <v>19640</v>
      </c>
      <c r="AE81" s="173">
        <f t="shared" si="98"/>
        <v>0</v>
      </c>
      <c r="AF81" s="286">
        <f t="shared" si="99"/>
        <v>4200</v>
      </c>
      <c r="AG81" s="274">
        <f t="shared" si="100"/>
        <v>0.96025033002493521</v>
      </c>
      <c r="AH81" s="202"/>
      <c r="AI81" s="209">
        <f t="shared" si="101"/>
        <v>15021.938360086748</v>
      </c>
      <c r="AJ81" s="197">
        <f t="shared" si="60"/>
        <v>3</v>
      </c>
      <c r="AK81" s="175" t="s">
        <v>493</v>
      </c>
      <c r="AL81" s="275" t="str">
        <f t="shared" si="102"/>
        <v>Non</v>
      </c>
      <c r="AM81" s="266"/>
      <c r="AN81" s="137"/>
      <c r="AO81" s="136"/>
      <c r="AP81" s="158"/>
      <c r="AQ81" s="136"/>
      <c r="AR81" s="138"/>
      <c r="AS81" s="139"/>
      <c r="AT81" s="140"/>
      <c r="AU81" s="159"/>
      <c r="AV81" s="140"/>
      <c r="AW81" s="140"/>
      <c r="AX81" s="140"/>
      <c r="AY81" s="249"/>
    </row>
    <row r="82" spans="1:51" ht="15" customHeight="1" x14ac:dyDescent="0.35">
      <c r="A82" s="248" t="s">
        <v>45</v>
      </c>
      <c r="B82" s="189" t="str">
        <f t="shared" si="82"/>
        <v>MDG52</v>
      </c>
      <c r="C82" s="189" t="s">
        <v>390</v>
      </c>
      <c r="D82" s="189" t="str">
        <f t="shared" si="86"/>
        <v>MG52514</v>
      </c>
      <c r="E82" s="189" t="s">
        <v>402</v>
      </c>
      <c r="F82" s="1" t="str">
        <f t="shared" si="103"/>
        <v>ANDROYTSIHOMBEMAROVATO</v>
      </c>
      <c r="G82" s="45" t="str">
        <f t="shared" si="88"/>
        <v>MG52514050</v>
      </c>
      <c r="H82" s="133">
        <f t="shared" si="89"/>
        <v>4</v>
      </c>
      <c r="I82" s="133"/>
      <c r="J82" s="134">
        <f t="shared" si="90"/>
        <v>31791</v>
      </c>
      <c r="K82" s="134">
        <f t="shared" si="91"/>
        <v>25732.439019636473</v>
      </c>
      <c r="L82" s="134">
        <f t="shared" si="92"/>
        <v>31791</v>
      </c>
      <c r="M82" s="231">
        <f>SUMIF('Plans SAMS_A remplir'!$AE$3:$AE$875,(G82&amp;"PAM"&amp;"urgence"),'Plans SAMS_A remplir'!$AG$3:$AG$875)</f>
        <v>0</v>
      </c>
      <c r="N82" s="222">
        <f>SUMIF('Plans SAMS_A remplir'!$AE$3:$AE$875,(G82&amp;"PAM"&amp;"urgence"),'Plans SAMS_A remplir'!$AH$3:$AH$875)</f>
        <v>0</v>
      </c>
      <c r="O82" s="232">
        <f>SUMIF('Plans SAMS_A remplir'!$AE$3:$AE$875,(G82&amp;"PAM"&amp;"urgence"),'Plans SAMS_A remplir'!$AI$3:$AI$875)</f>
        <v>0</v>
      </c>
      <c r="P82" s="224" t="str">
        <f t="shared" si="93"/>
        <v>0</v>
      </c>
      <c r="Q82" s="238">
        <f>SUMIF('Plans SAMS_A remplir'!$AE$3:$AE$875,(G82&amp;"FID"&amp;"urgence"),'Plans SAMS_A remplir'!$AG$3:$AG$875)</f>
        <v>0</v>
      </c>
      <c r="R82" s="135">
        <f>SUMIF('Plans SAMS_A remplir'!$AE$3:$AE$875,(G82&amp;"FID"&amp;"urgence"),'Plans SAMS_A remplir'!$AH$3:$AH$875)</f>
        <v>0</v>
      </c>
      <c r="S82" s="239">
        <f>SUMIF('Plans SAMS_A remplir'!$AE$3:$AE$875,(G82&amp;"FID"&amp;"urgence"),'Plans SAMS_A remplir'!$AI$3:$AI$875)</f>
        <v>0</v>
      </c>
      <c r="T82" s="224" t="str">
        <f t="shared" si="94"/>
        <v>0</v>
      </c>
      <c r="U82" s="238">
        <f>SUMIF('Plans SAMS_A remplir'!$AE$3:$AE$875,(G82&amp;"CRS"&amp;"urgence"),'Plans SAMS_A remplir'!$AG$3:$AG$875)</f>
        <v>14935</v>
      </c>
      <c r="V82" s="135">
        <f>SUMIF('Plans SAMS_A remplir'!$AE$3:$AE$875,(G82&amp;"CRS"&amp;"urgence"),'Plans SAMS_A remplir'!$AH$3:$AH$875)</f>
        <v>0</v>
      </c>
      <c r="W82" s="239">
        <f>SUMIF('Plans SAMS_A remplir'!$AE$3:$AE$875,(G82&amp;"CRS"&amp;"urgence"),'Plans SAMS_A remplir'!$AI$3:$AI$875)</f>
        <v>4200</v>
      </c>
      <c r="X82" s="224" t="str">
        <f t="shared" si="95"/>
        <v>0</v>
      </c>
      <c r="Y82" s="238">
        <f>SUMIF('Plans SAMS_A remplir'!$AE$3:$AE$875,(G82&amp;"autreong"&amp;"urgence"),'Plans SAMS_A remplir'!$AG$3:$AG$875)</f>
        <v>0</v>
      </c>
      <c r="Z82" s="135">
        <f>SUMIF('Plans SAMS_A remplir'!$AE$3:$AE$875,(G82&amp;"autreong"&amp;"urgence"),'Plans SAMS_A remplir'!$AH$3:$AH$875)</f>
        <v>0</v>
      </c>
      <c r="AA82" s="239">
        <f>SUMIF('Plans SAMS_A remplir'!$AE$3:$AE$875,(G82&amp;"autreong"&amp;"urgence"),'Plans SAMS_A remplir'!$AI$3:$AI$875)</f>
        <v>0</v>
      </c>
      <c r="AB82" s="280" t="str">
        <f t="shared" si="96"/>
        <v>0</v>
      </c>
      <c r="AC82" s="285" t="s">
        <v>879</v>
      </c>
      <c r="AD82" s="173">
        <f t="shared" si="97"/>
        <v>14935</v>
      </c>
      <c r="AE82" s="173">
        <f t="shared" si="98"/>
        <v>0</v>
      </c>
      <c r="AF82" s="286">
        <f t="shared" si="99"/>
        <v>4200</v>
      </c>
      <c r="AG82" s="274">
        <f t="shared" si="100"/>
        <v>0.46978704664842252</v>
      </c>
      <c r="AH82" s="202"/>
      <c r="AI82" s="209">
        <f t="shared" si="101"/>
        <v>25732.439019636473</v>
      </c>
      <c r="AJ82" s="197">
        <f t="shared" si="60"/>
        <v>3</v>
      </c>
      <c r="AK82" s="175" t="s">
        <v>493</v>
      </c>
      <c r="AL82" s="275" t="str">
        <f t="shared" si="102"/>
        <v>Non</v>
      </c>
      <c r="AM82" s="266"/>
      <c r="AN82" s="137"/>
      <c r="AO82" s="136"/>
      <c r="AP82" s="158"/>
      <c r="AQ82" s="136"/>
      <c r="AR82" s="138"/>
      <c r="AS82" s="139"/>
      <c r="AT82" s="140"/>
      <c r="AU82" s="159"/>
      <c r="AV82" s="140"/>
      <c r="AW82" s="140"/>
      <c r="AX82" s="140"/>
      <c r="AY82" s="249"/>
    </row>
    <row r="83" spans="1:51" ht="15" customHeight="1" x14ac:dyDescent="0.35">
      <c r="A83" s="248" t="s">
        <v>45</v>
      </c>
      <c r="B83" s="189" t="str">
        <f t="shared" si="82"/>
        <v>MDG52</v>
      </c>
      <c r="C83" s="189" t="s">
        <v>390</v>
      </c>
      <c r="D83" s="189" t="str">
        <f t="shared" si="86"/>
        <v>MG52514</v>
      </c>
      <c r="E83" s="189" t="s">
        <v>404</v>
      </c>
      <c r="F83" s="1" t="str">
        <f t="shared" si="103"/>
        <v>ANDROYTSIHOMBENIKOLY</v>
      </c>
      <c r="G83" s="45" t="str">
        <f t="shared" si="88"/>
        <v>MG52514012</v>
      </c>
      <c r="H83" s="133">
        <f t="shared" si="89"/>
        <v>3</v>
      </c>
      <c r="I83" s="133"/>
      <c r="J83" s="134">
        <f t="shared" si="90"/>
        <v>19066</v>
      </c>
      <c r="K83" s="134">
        <f t="shared" si="91"/>
        <v>18172.668240427291</v>
      </c>
      <c r="L83" s="134">
        <f t="shared" si="92"/>
        <v>19066</v>
      </c>
      <c r="M83" s="231">
        <f>SUMIF('Plans SAMS_A remplir'!$AE$3:$AE$875,(G83&amp;"PAM"&amp;"urgence"),'Plans SAMS_A remplir'!$AG$3:$AG$875)</f>
        <v>0</v>
      </c>
      <c r="N83" s="222">
        <f>SUMIF('Plans SAMS_A remplir'!$AE$3:$AE$875,(G83&amp;"PAM"&amp;"urgence"),'Plans SAMS_A remplir'!$AH$3:$AH$875)</f>
        <v>0</v>
      </c>
      <c r="O83" s="232">
        <f>SUMIF('Plans SAMS_A remplir'!$AE$3:$AE$875,(G83&amp;"PAM"&amp;"urgence"),'Plans SAMS_A remplir'!$AI$3:$AI$875)</f>
        <v>0</v>
      </c>
      <c r="P83" s="224" t="str">
        <f t="shared" si="93"/>
        <v>0</v>
      </c>
      <c r="Q83" s="238">
        <f>SUMIF('Plans SAMS_A remplir'!$AE$3:$AE$875,(G83&amp;"FID"&amp;"urgence"),'Plans SAMS_A remplir'!$AG$3:$AG$875)</f>
        <v>0</v>
      </c>
      <c r="R83" s="135">
        <f>SUMIF('Plans SAMS_A remplir'!$AE$3:$AE$875,(G83&amp;"FID"&amp;"urgence"),'Plans SAMS_A remplir'!$AH$3:$AH$875)</f>
        <v>0</v>
      </c>
      <c r="S83" s="239">
        <f>SUMIF('Plans SAMS_A remplir'!$AE$3:$AE$875,(G83&amp;"FID"&amp;"urgence"),'Plans SAMS_A remplir'!$AI$3:$AI$875)</f>
        <v>0</v>
      </c>
      <c r="T83" s="224" t="str">
        <f t="shared" si="94"/>
        <v>0</v>
      </c>
      <c r="U83" s="238">
        <f>SUMIF('Plans SAMS_A remplir'!$AE$3:$AE$875,(G83&amp;"CRS"&amp;"urgence"),'Plans SAMS_A remplir'!$AG$3:$AG$875)</f>
        <v>16285</v>
      </c>
      <c r="V83" s="135">
        <f>SUMIF('Plans SAMS_A remplir'!$AE$3:$AE$875,(G83&amp;"CRS"&amp;"urgence"),'Plans SAMS_A remplir'!$AH$3:$AH$875)</f>
        <v>0</v>
      </c>
      <c r="W83" s="239">
        <f>SUMIF('Plans SAMS_A remplir'!$AE$3:$AE$875,(G83&amp;"CRS"&amp;"urgence"),'Plans SAMS_A remplir'!$AI$3:$AI$875)</f>
        <v>4200</v>
      </c>
      <c r="X83" s="224" t="str">
        <f t="shared" si="95"/>
        <v>0</v>
      </c>
      <c r="Y83" s="238">
        <f>SUMIF('Plans SAMS_A remplir'!$AE$3:$AE$875,(G83&amp;"autreong"&amp;"urgence"),'Plans SAMS_A remplir'!$AG$3:$AG$875)</f>
        <v>0</v>
      </c>
      <c r="Z83" s="135">
        <f>SUMIF('Plans SAMS_A remplir'!$AE$3:$AE$875,(G83&amp;"autreong"&amp;"urgence"),'Plans SAMS_A remplir'!$AH$3:$AH$875)</f>
        <v>0</v>
      </c>
      <c r="AA83" s="239">
        <f>SUMIF('Plans SAMS_A remplir'!$AE$3:$AE$875,(G83&amp;"autreong"&amp;"urgence"),'Plans SAMS_A remplir'!$AI$3:$AI$875)</f>
        <v>0</v>
      </c>
      <c r="AB83" s="280" t="str">
        <f t="shared" si="96"/>
        <v>0</v>
      </c>
      <c r="AC83" s="285" t="s">
        <v>879</v>
      </c>
      <c r="AD83" s="173">
        <f t="shared" si="97"/>
        <v>16285</v>
      </c>
      <c r="AE83" s="173">
        <f t="shared" si="98"/>
        <v>0</v>
      </c>
      <c r="AF83" s="286">
        <f t="shared" si="99"/>
        <v>4200</v>
      </c>
      <c r="AG83" s="274">
        <f t="shared" si="100"/>
        <v>0.85413825658239795</v>
      </c>
      <c r="AH83" s="202"/>
      <c r="AI83" s="209">
        <f t="shared" si="101"/>
        <v>18172.668240427291</v>
      </c>
      <c r="AJ83" s="197">
        <f t="shared" si="60"/>
        <v>3</v>
      </c>
      <c r="AK83" s="175" t="s">
        <v>493</v>
      </c>
      <c r="AL83" s="275" t="str">
        <f t="shared" si="102"/>
        <v>Non</v>
      </c>
      <c r="AM83" s="266"/>
      <c r="AN83" s="137"/>
      <c r="AO83" s="136"/>
      <c r="AP83" s="158"/>
      <c r="AQ83" s="136"/>
      <c r="AR83" s="138"/>
      <c r="AS83" s="139"/>
      <c r="AT83" s="140"/>
      <c r="AU83" s="159"/>
      <c r="AV83" s="140"/>
      <c r="AW83" s="140"/>
      <c r="AX83" s="140"/>
      <c r="AY83" s="249"/>
    </row>
    <row r="84" spans="1:51" ht="15" customHeight="1" x14ac:dyDescent="0.35">
      <c r="A84" s="248" t="s">
        <v>45</v>
      </c>
      <c r="B84" s="189" t="str">
        <f t="shared" si="82"/>
        <v>MDG52</v>
      </c>
      <c r="C84" s="189" t="s">
        <v>390</v>
      </c>
      <c r="D84" s="189" t="str">
        <f t="shared" si="86"/>
        <v>MG52514</v>
      </c>
      <c r="E84" s="189" t="s">
        <v>390</v>
      </c>
      <c r="F84" s="1" t="str">
        <f t="shared" si="103"/>
        <v>ANDROYTSIHOMBETSIHOMBE</v>
      </c>
      <c r="G84" s="45" t="str">
        <f t="shared" si="88"/>
        <v>MG52514011</v>
      </c>
      <c r="H84" s="133">
        <f t="shared" si="89"/>
        <v>2</v>
      </c>
      <c r="I84" s="133"/>
      <c r="J84" s="134">
        <f t="shared" si="90"/>
        <v>39026</v>
      </c>
      <c r="K84" s="134">
        <f t="shared" si="91"/>
        <v>31441.828912012865</v>
      </c>
      <c r="L84" s="134">
        <f t="shared" si="92"/>
        <v>39026</v>
      </c>
      <c r="M84" s="231">
        <f>SUMIF('Plans SAMS_A remplir'!$AE$3:$AE$875,(G84&amp;"PAM"&amp;"urgence"),'Plans SAMS_A remplir'!$AG$3:$AG$875)</f>
        <v>0</v>
      </c>
      <c r="N84" s="222">
        <f>SUMIF('Plans SAMS_A remplir'!$AE$3:$AE$875,(G84&amp;"PAM"&amp;"urgence"),'Plans SAMS_A remplir'!$AH$3:$AH$875)</f>
        <v>0</v>
      </c>
      <c r="O84" s="232">
        <f>SUMIF('Plans SAMS_A remplir'!$AE$3:$AE$875,(G84&amp;"PAM"&amp;"urgence"),'Plans SAMS_A remplir'!$AI$3:$AI$875)</f>
        <v>0</v>
      </c>
      <c r="P84" s="224" t="str">
        <f t="shared" si="93"/>
        <v>0</v>
      </c>
      <c r="Q84" s="238">
        <f>SUMIF('Plans SAMS_A remplir'!$AE$3:$AE$875,(G84&amp;"FID"&amp;"urgence"),'Plans SAMS_A remplir'!$AG$3:$AG$875)</f>
        <v>37460</v>
      </c>
      <c r="R84" s="135">
        <f>SUMIF('Plans SAMS_A remplir'!$AE$3:$AE$875,(G84&amp;"FID"&amp;"urgence"),'Plans SAMS_A remplir'!$AH$3:$AH$875)</f>
        <v>0</v>
      </c>
      <c r="S84" s="239">
        <f>SUMIF('Plans SAMS_A remplir'!$AE$3:$AE$875,(G84&amp;"FID"&amp;"urgence"),'Plans SAMS_A remplir'!$AI$3:$AI$875)</f>
        <v>4200</v>
      </c>
      <c r="T84" s="224" t="str">
        <f t="shared" si="94"/>
        <v>0</v>
      </c>
      <c r="U84" s="238">
        <f>SUMIF('Plans SAMS_A remplir'!$AE$3:$AE$875,(G84&amp;"CRS"&amp;"urgence"),'Plans SAMS_A remplir'!$AG$3:$AG$875)</f>
        <v>0</v>
      </c>
      <c r="V84" s="135">
        <f>SUMIF('Plans SAMS_A remplir'!$AE$3:$AE$875,(G84&amp;"CRS"&amp;"urgence"),'Plans SAMS_A remplir'!$AH$3:$AH$875)</f>
        <v>0</v>
      </c>
      <c r="W84" s="239">
        <f>SUMIF('Plans SAMS_A remplir'!$AE$3:$AE$875,(G84&amp;"CRS"&amp;"urgence"),'Plans SAMS_A remplir'!$AI$3:$AI$875)</f>
        <v>0</v>
      </c>
      <c r="X84" s="224" t="str">
        <f t="shared" si="95"/>
        <v>0</v>
      </c>
      <c r="Y84" s="238">
        <f>SUMIF('Plans SAMS_A remplir'!$AE$3:$AE$875,(G84&amp;"autreong"&amp;"urgence"),'Plans SAMS_A remplir'!$AG$3:$AG$875)</f>
        <v>0</v>
      </c>
      <c r="Z84" s="135">
        <f>SUMIF('Plans SAMS_A remplir'!$AE$3:$AE$875,(G84&amp;"autreong"&amp;"urgence"),'Plans SAMS_A remplir'!$AH$3:$AH$875)</f>
        <v>0</v>
      </c>
      <c r="AA84" s="239">
        <f>SUMIF('Plans SAMS_A remplir'!$AE$3:$AE$875,(G84&amp;"autreong"&amp;"urgence"),'Plans SAMS_A remplir'!$AI$3:$AI$875)</f>
        <v>0</v>
      </c>
      <c r="AB84" s="280" t="str">
        <f t="shared" si="96"/>
        <v>0</v>
      </c>
      <c r="AC84" s="285" t="s">
        <v>879</v>
      </c>
      <c r="AD84" s="173">
        <f t="shared" si="97"/>
        <v>37460</v>
      </c>
      <c r="AE84" s="173">
        <f t="shared" si="98"/>
        <v>0</v>
      </c>
      <c r="AF84" s="286">
        <f t="shared" si="99"/>
        <v>4200</v>
      </c>
      <c r="AG84" s="274">
        <f t="shared" si="100"/>
        <v>0.95987290524265878</v>
      </c>
      <c r="AH84" s="202"/>
      <c r="AI84" s="209">
        <f t="shared" si="101"/>
        <v>31441.828912012865</v>
      </c>
      <c r="AJ84" s="197">
        <f t="shared" si="60"/>
        <v>3</v>
      </c>
      <c r="AK84" s="175" t="s">
        <v>452</v>
      </c>
      <c r="AL84" s="275" t="str">
        <f t="shared" si="102"/>
        <v>Non</v>
      </c>
      <c r="AM84" s="266"/>
      <c r="AN84" s="137"/>
      <c r="AO84" s="136"/>
      <c r="AP84" s="158"/>
      <c r="AQ84" s="136"/>
      <c r="AR84" s="138"/>
      <c r="AS84" s="139"/>
      <c r="AT84" s="140"/>
      <c r="AU84" s="159"/>
      <c r="AV84" s="140"/>
      <c r="AW84" s="140"/>
      <c r="AX84" s="140"/>
      <c r="AY84" s="249"/>
    </row>
    <row r="85" spans="1:51" s="179" customFormat="1" hidden="1" x14ac:dyDescent="0.3">
      <c r="A85" s="250"/>
      <c r="B85" s="145"/>
      <c r="C85" s="144"/>
      <c r="D85" s="144"/>
      <c r="E85" s="144"/>
      <c r="F85" s="144"/>
      <c r="G85" s="146"/>
      <c r="H85" s="147"/>
      <c r="I85" s="147"/>
      <c r="J85" s="148"/>
      <c r="K85" s="148"/>
      <c r="L85" s="148"/>
      <c r="M85" s="240"/>
      <c r="N85" s="240"/>
      <c r="O85" s="240"/>
      <c r="P85" s="240"/>
      <c r="Q85" s="240"/>
      <c r="R85" s="151"/>
      <c r="S85" s="241"/>
      <c r="T85" s="213"/>
      <c r="U85" s="240"/>
      <c r="V85" s="152"/>
      <c r="W85" s="242"/>
      <c r="X85" s="213"/>
      <c r="Y85" s="240"/>
      <c r="Z85" s="152"/>
      <c r="AA85" s="242"/>
      <c r="AB85" s="281"/>
      <c r="AC85" s="287"/>
      <c r="AD85" s="149"/>
      <c r="AE85" s="191"/>
      <c r="AF85" s="288"/>
      <c r="AG85" s="276"/>
      <c r="AH85" s="204">
        <f>SUM(AH67:AH84)</f>
        <v>0</v>
      </c>
      <c r="AI85" s="204" t="e">
        <f t="shared" ref="AI85" si="104">SUM(AI67:AI84)</f>
        <v>#VALUE!</v>
      </c>
      <c r="AJ85" s="197">
        <f t="shared" si="60"/>
        <v>3</v>
      </c>
      <c r="AK85" s="152"/>
      <c r="AL85" s="277"/>
      <c r="AM85" s="267"/>
      <c r="AN85" s="153"/>
      <c r="AO85" s="154">
        <f>SUBTOTAL(9,AO67:AO84)</f>
        <v>0</v>
      </c>
      <c r="AP85" s="155"/>
      <c r="AQ85" s="155">
        <f>SUM(AN85:AP85)</f>
        <v>0</v>
      </c>
      <c r="AR85" s="150"/>
      <c r="AS85" s="150"/>
      <c r="AT85" s="156"/>
      <c r="AU85" s="156"/>
      <c r="AV85" s="157"/>
      <c r="AW85" s="156"/>
      <c r="AX85" s="156"/>
      <c r="AY85" s="251"/>
    </row>
    <row r="86" spans="1:51" ht="15" customHeight="1" x14ac:dyDescent="0.35">
      <c r="A86" s="248" t="s">
        <v>89</v>
      </c>
      <c r="B86" s="189" t="str">
        <f t="shared" si="82"/>
        <v>MDG51</v>
      </c>
      <c r="C86" s="189" t="s">
        <v>90</v>
      </c>
      <c r="D86" s="189" t="str">
        <f t="shared" ref="D86:D104" si="105">VLOOKUP(C86,admin_2_2,2,FALSE)</f>
        <v>MG51507</v>
      </c>
      <c r="E86" s="189" t="s">
        <v>91</v>
      </c>
      <c r="F86" s="1" t="str">
        <f t="shared" ref="F86" si="106">A86&amp;C86&amp;E86</f>
        <v>ATSIMO ANDREFANAAMPANIHY OUESTANAVOHA</v>
      </c>
      <c r="G86" s="45" t="str">
        <f t="shared" ref="G86:G104" si="107">VLOOKUP(F86,admin_3_2,12,FALSE)</f>
        <v>MG51507290a</v>
      </c>
      <c r="H86" s="133">
        <f t="shared" ref="H86:H104" si="108">VLOOKUP(G86,prio,2,FALSE)</f>
        <v>2</v>
      </c>
      <c r="I86" s="133"/>
      <c r="J86" s="134" t="str">
        <f t="shared" si="90"/>
        <v/>
      </c>
      <c r="K86" s="134">
        <f t="shared" si="91"/>
        <v>10307.102208094839</v>
      </c>
      <c r="L86" s="134">
        <f t="shared" ref="L86:L104" si="109">VLOOKUP(G86,pop,7,FALSE)</f>
        <v>10307.102208094839</v>
      </c>
      <c r="M86" s="231">
        <f>SUMIF('Plans SAMS_A remplir'!$AE$3:$AE$875,(G86&amp;"PAM"&amp;"urgence"),'Plans SAMS_A remplir'!$AG$3:$AG$875)</f>
        <v>11010</v>
      </c>
      <c r="N86" s="222">
        <f>SUMIF('Plans SAMS_A remplir'!$AE$3:$AE$875,(G86&amp;"PAM"&amp;"urgence"),'Plans SAMS_A remplir'!$AH$3:$AH$875)</f>
        <v>11010</v>
      </c>
      <c r="O86" s="232">
        <f>SUMIF('Plans SAMS_A remplir'!$AE$3:$AE$875,(G86&amp;"PAM"&amp;"urgence"),'Plans SAMS_A remplir'!$AI$3:$AI$875)</f>
        <v>4200</v>
      </c>
      <c r="P86" s="224" t="str">
        <f t="shared" ref="P86:P104" si="110">IFERROR(VLOOKUP(G86&amp;"PAM"&amp;"urgence",planification_pop,4,FALSE),"0")</f>
        <v>0</v>
      </c>
      <c r="Q86" s="238">
        <f>SUMIF('Plans SAMS_A remplir'!$AE$3:$AE$875,(G86&amp;"FID"&amp;"urgence"),'Plans SAMS_A remplir'!$AG$3:$AG$875)</f>
        <v>0</v>
      </c>
      <c r="R86" s="135">
        <f>SUMIF('Plans SAMS_A remplir'!$AE$3:$AE$875,(G86&amp;"FID"&amp;"urgence"),'Plans SAMS_A remplir'!$AH$3:$AH$875)</f>
        <v>0</v>
      </c>
      <c r="S86" s="239">
        <f>SUMIF('Plans SAMS_A remplir'!$AE$3:$AE$875,(G86&amp;"FID"&amp;"urgence"),'Plans SAMS_A remplir'!$AI$3:$AI$875)</f>
        <v>0</v>
      </c>
      <c r="T86" s="224" t="str">
        <f t="shared" ref="T86:T104" si="111">IFERROR(VLOOKUP(G86&amp;"FID"&amp;"urgence",planification_pop,4,FALSE),"0")</f>
        <v>0</v>
      </c>
      <c r="U86" s="238">
        <f>SUMIF('Plans SAMS_A remplir'!$AE$3:$AE$875,(G86&amp;"CRS"&amp;"urgence"),'Plans SAMS_A remplir'!$AG$3:$AG$875)</f>
        <v>0</v>
      </c>
      <c r="V86" s="135">
        <f>SUMIF('Plans SAMS_A remplir'!$AE$3:$AE$875,(G86&amp;"CRS"&amp;"urgence"),'Plans SAMS_A remplir'!$AH$3:$AH$875)</f>
        <v>0</v>
      </c>
      <c r="W86" s="239">
        <f>SUMIF('Plans SAMS_A remplir'!$AE$3:$AE$875,(G86&amp;"CRS"&amp;"urgence"),'Plans SAMS_A remplir'!$AI$3:$AI$875)</f>
        <v>0</v>
      </c>
      <c r="X86" s="224" t="str">
        <f t="shared" ref="X86:X104" si="112">IFERROR(VLOOKUP(K86&amp;"FID"&amp;"urgence",planification_pop,4,FALSE),"0")</f>
        <v>0</v>
      </c>
      <c r="Y86" s="238">
        <f>SUMIF('Plans SAMS_A remplir'!$AE$3:$AE$875,(G86&amp;"autreong"&amp;"urgence"),'Plans SAMS_A remplir'!$AG$3:$AG$875)</f>
        <v>0</v>
      </c>
      <c r="Z86" s="135">
        <f>SUMIF('Plans SAMS_A remplir'!$AE$3:$AE$875,(G86&amp;"autreong"&amp;"urgence"),'Plans SAMS_A remplir'!$AH$3:$AH$875)</f>
        <v>0</v>
      </c>
      <c r="AA86" s="239">
        <f>SUMIF('Plans SAMS_A remplir'!$AE$3:$AE$875,(G86&amp;"autreong"&amp;"urgence"),'Plans SAMS_A remplir'!$AI$3:$AI$875)</f>
        <v>0</v>
      </c>
      <c r="AB86" s="280" t="str">
        <f t="shared" ref="AB86:AB104" si="113">IFERROR(VLOOKUP(G86&amp;"autreong"&amp;"urgence",planification_pop,4,FALSE),"0")</f>
        <v>0</v>
      </c>
      <c r="AC86" s="285" t="s">
        <v>879</v>
      </c>
      <c r="AD86" s="173">
        <f t="shared" ref="AD86:AD104" si="114">IF($AC86="Oui (Fid/PAM)",MAX(M86,Q86)+Y86,IF($AC86="Oui (inter/orga)",MAX(M86,Q86,Y86),IF($AC86="Oui (CRS/FID)",MAX(Q86,U86),IF($AC86="Oui (CRS/PAM)",MAX(M86,U86),IF($AC86="Oui (cas special)","",SUM(M86,Q86,Y86,U86))))))</f>
        <v>11010</v>
      </c>
      <c r="AE86" s="173">
        <f t="shared" ref="AE86:AE104" si="115">IF($AC86="Oui (Fid/PAM)",MAX(N86,R86)+Z86,IF($AC86="Oui (inter/orga)",MAX(N86,R86,Z86),IF($AC86="Oui (CRS/FID)",MAX(R86,V86),IF($AC86="Oui (CRS/PAM)",MAX(N86,V86),IF($AC86="Oui (cas special)","",SUM(N86,R86,Z86,V86))))))</f>
        <v>11010</v>
      </c>
      <c r="AF86" s="286">
        <f t="shared" ref="AF86:AF104" si="116">IF($AC86="Oui (Fid/PAM)",MAX(O86,S86)+AA86,IF($AC86="Oui (inter/orga)",MAX(O86,S86,AA86),IF($AC86="Oui (CRS/FID)",MAX(S86,W86),IF($AC86="Oui (CRS/PAM)",MAX(O86,W86),IF($AC86="Oui (cas special)","",SUM(O86,S86,AA86,W86))))))</f>
        <v>4200</v>
      </c>
      <c r="AG86" s="274">
        <f t="shared" ref="AG86:AG104" si="117">MAX(AD86:AF86)/L86</f>
        <v>1.0681954809134551</v>
      </c>
      <c r="AH86" s="202"/>
      <c r="AI86" s="209">
        <f t="shared" ref="AI86:AI104" si="118">IF((K86-AD86*AH86)&lt;0,"0",K86-AD86*AH86)</f>
        <v>10307.102208094839</v>
      </c>
      <c r="AJ86" s="197">
        <f t="shared" si="60"/>
        <v>3</v>
      </c>
      <c r="AK86" s="175" t="s">
        <v>442</v>
      </c>
      <c r="AL86" s="275" t="str">
        <f t="shared" ref="AL86:AL104" si="119">IF(AC86="Non","YES",IF(AC86="Oui (cas special)","A verifier",IF(AC86="","A verifier","Non")))</f>
        <v>Non</v>
      </c>
      <c r="AM86" s="266"/>
      <c r="AN86" s="137"/>
      <c r="AO86" s="136"/>
      <c r="AP86" s="158"/>
      <c r="AQ86" s="136"/>
      <c r="AR86" s="138"/>
      <c r="AS86" s="139"/>
      <c r="AT86" s="140"/>
      <c r="AU86" s="159"/>
      <c r="AV86" s="140"/>
      <c r="AW86" s="140"/>
      <c r="AX86" s="140"/>
      <c r="AY86" s="249"/>
    </row>
    <row r="87" spans="1:51" ht="15" customHeight="1" x14ac:dyDescent="0.35">
      <c r="A87" s="248" t="s">
        <v>89</v>
      </c>
      <c r="B87" s="189" t="str">
        <f t="shared" si="82"/>
        <v>MDG51</v>
      </c>
      <c r="C87" s="189" t="s">
        <v>90</v>
      </c>
      <c r="D87" s="189" t="str">
        <f t="shared" si="105"/>
        <v>MG51507</v>
      </c>
      <c r="E87" s="189" t="s">
        <v>93</v>
      </c>
      <c r="F87" s="1" t="str">
        <f t="shared" ref="F87:F95" si="120">A87&amp;C87&amp;E87</f>
        <v>ATSIMO ANDREFANAAMPANIHY OUESTAMBOROMPOTSY</v>
      </c>
      <c r="G87" s="45" t="str">
        <f t="shared" si="107"/>
        <v>MG51507050</v>
      </c>
      <c r="H87" s="133">
        <f t="shared" si="108"/>
        <v>1</v>
      </c>
      <c r="I87" s="133"/>
      <c r="J87" s="134" t="str">
        <f t="shared" si="90"/>
        <v/>
      </c>
      <c r="K87" s="134">
        <f t="shared" si="91"/>
        <v>22041.666209672178</v>
      </c>
      <c r="L87" s="134">
        <f t="shared" si="109"/>
        <v>22041.666209672178</v>
      </c>
      <c r="M87" s="231">
        <f>SUMIF('Plans SAMS_A remplir'!$AE$3:$AE$875,(G87&amp;"PAM"&amp;"urgence"),'Plans SAMS_A remplir'!$AG$3:$AG$875)</f>
        <v>17633.600000000002</v>
      </c>
      <c r="N87" s="222">
        <f>SUMIF('Plans SAMS_A remplir'!$AE$3:$AE$875,(G87&amp;"PAM"&amp;"urgence"),'Plans SAMS_A remplir'!$AH$3:$AH$875)</f>
        <v>17633.600000000002</v>
      </c>
      <c r="O87" s="232">
        <f>SUMIF('Plans SAMS_A remplir'!$AE$3:$AE$875,(G87&amp;"PAM"&amp;"urgence"),'Plans SAMS_A remplir'!$AI$3:$AI$875)</f>
        <v>4200</v>
      </c>
      <c r="P87" s="224" t="str">
        <f t="shared" si="110"/>
        <v>0</v>
      </c>
      <c r="Q87" s="238">
        <f>SUMIF('Plans SAMS_A remplir'!$AE$3:$AE$875,(G87&amp;"FID"&amp;"urgence"),'Plans SAMS_A remplir'!$AG$3:$AG$875)</f>
        <v>0</v>
      </c>
      <c r="R87" s="135">
        <f>SUMIF('Plans SAMS_A remplir'!$AE$3:$AE$875,(G87&amp;"FID"&amp;"urgence"),'Plans SAMS_A remplir'!$AH$3:$AH$875)</f>
        <v>0</v>
      </c>
      <c r="S87" s="239">
        <f>SUMIF('Plans SAMS_A remplir'!$AE$3:$AE$875,(G87&amp;"FID"&amp;"urgence"),'Plans SAMS_A remplir'!$AI$3:$AI$875)</f>
        <v>0</v>
      </c>
      <c r="T87" s="224" t="str">
        <f t="shared" si="111"/>
        <v>0</v>
      </c>
      <c r="U87" s="238">
        <f>SUMIF('Plans SAMS_A remplir'!$AE$3:$AE$875,(G87&amp;"CRS"&amp;"urgence"),'Plans SAMS_A remplir'!$AG$3:$AG$875)</f>
        <v>0</v>
      </c>
      <c r="V87" s="135">
        <f>SUMIF('Plans SAMS_A remplir'!$AE$3:$AE$875,(G87&amp;"CRS"&amp;"urgence"),'Plans SAMS_A remplir'!$AH$3:$AH$875)</f>
        <v>0</v>
      </c>
      <c r="W87" s="239">
        <f>SUMIF('Plans SAMS_A remplir'!$AE$3:$AE$875,(G87&amp;"CRS"&amp;"urgence"),'Plans SAMS_A remplir'!$AI$3:$AI$875)</f>
        <v>0</v>
      </c>
      <c r="X87" s="224" t="str">
        <f t="shared" si="112"/>
        <v>0</v>
      </c>
      <c r="Y87" s="238">
        <f>SUMIF('Plans SAMS_A remplir'!$AE$3:$AE$875,(G87&amp;"autreong"&amp;"urgence"),'Plans SAMS_A remplir'!$AG$3:$AG$875)</f>
        <v>0</v>
      </c>
      <c r="Z87" s="135">
        <f>SUMIF('Plans SAMS_A remplir'!$AE$3:$AE$875,(G87&amp;"autreong"&amp;"urgence"),'Plans SAMS_A remplir'!$AH$3:$AH$875)</f>
        <v>0</v>
      </c>
      <c r="AA87" s="239">
        <f>SUMIF('Plans SAMS_A remplir'!$AE$3:$AE$875,(G87&amp;"autreong"&amp;"urgence"),'Plans SAMS_A remplir'!$AI$3:$AI$875)</f>
        <v>0</v>
      </c>
      <c r="AB87" s="280" t="str">
        <f t="shared" si="113"/>
        <v>0</v>
      </c>
      <c r="AC87" s="285" t="s">
        <v>879</v>
      </c>
      <c r="AD87" s="173">
        <f t="shared" si="114"/>
        <v>17633.600000000002</v>
      </c>
      <c r="AE87" s="173">
        <f t="shared" si="115"/>
        <v>17633.600000000002</v>
      </c>
      <c r="AF87" s="286">
        <f t="shared" si="116"/>
        <v>4200</v>
      </c>
      <c r="AG87" s="274">
        <f t="shared" si="117"/>
        <v>0.80001211488549551</v>
      </c>
      <c r="AH87" s="202"/>
      <c r="AI87" s="209">
        <f t="shared" si="118"/>
        <v>22041.666209672178</v>
      </c>
      <c r="AJ87" s="197">
        <f t="shared" si="60"/>
        <v>3</v>
      </c>
      <c r="AK87" s="175" t="s">
        <v>442</v>
      </c>
      <c r="AL87" s="275" t="str">
        <f t="shared" si="119"/>
        <v>Non</v>
      </c>
      <c r="AM87" s="266"/>
      <c r="AN87" s="137"/>
      <c r="AO87" s="136"/>
      <c r="AP87" s="158"/>
      <c r="AQ87" s="136"/>
      <c r="AR87" s="138"/>
      <c r="AS87" s="139"/>
      <c r="AT87" s="140"/>
      <c r="AU87" s="159"/>
      <c r="AV87" s="140"/>
      <c r="AW87" s="140"/>
      <c r="AX87" s="140"/>
      <c r="AY87" s="249"/>
    </row>
    <row r="88" spans="1:51" ht="15" customHeight="1" x14ac:dyDescent="0.35">
      <c r="A88" s="248" t="s">
        <v>89</v>
      </c>
      <c r="B88" s="189" t="str">
        <f t="shared" si="82"/>
        <v>MDG51</v>
      </c>
      <c r="C88" s="189" t="s">
        <v>90</v>
      </c>
      <c r="D88" s="189" t="str">
        <f t="shared" si="105"/>
        <v>MG51507</v>
      </c>
      <c r="E88" s="189" t="s">
        <v>90</v>
      </c>
      <c r="F88" s="1" t="str">
        <f t="shared" si="120"/>
        <v>ATSIMO ANDREFANAAMPANIHY OUESTAMPANIHY OUEST</v>
      </c>
      <c r="G88" s="45" t="str">
        <f t="shared" si="107"/>
        <v>MG51507010</v>
      </c>
      <c r="H88" s="133">
        <f t="shared" si="108"/>
        <v>2</v>
      </c>
      <c r="I88" s="133"/>
      <c r="J88" s="134" t="str">
        <f t="shared" si="90"/>
        <v/>
      </c>
      <c r="K88" s="134">
        <f t="shared" si="91"/>
        <v>44611.845880324203</v>
      </c>
      <c r="L88" s="134">
        <f t="shared" si="109"/>
        <v>44611.845880324203</v>
      </c>
      <c r="M88" s="231">
        <f>SUMIF('Plans SAMS_A remplir'!$AE$3:$AE$875,(G88&amp;"PAM"&amp;"urgence"),'Plans SAMS_A remplir'!$AG$3:$AG$875)</f>
        <v>0</v>
      </c>
      <c r="N88" s="222">
        <f>SUMIF('Plans SAMS_A remplir'!$AE$3:$AE$875,(G88&amp;"PAM"&amp;"urgence"),'Plans SAMS_A remplir'!$AH$3:$AH$875)</f>
        <v>0</v>
      </c>
      <c r="O88" s="232">
        <f>SUMIF('Plans SAMS_A remplir'!$AE$3:$AE$875,(G88&amp;"PAM"&amp;"urgence"),'Plans SAMS_A remplir'!$AI$3:$AI$875)</f>
        <v>0</v>
      </c>
      <c r="P88" s="224" t="str">
        <f t="shared" si="110"/>
        <v>0</v>
      </c>
      <c r="Q88" s="238">
        <f>SUMIF('Plans SAMS_A remplir'!$AE$3:$AE$875,(G88&amp;"FID"&amp;"urgence"),'Plans SAMS_A remplir'!$AG$3:$AG$875)</f>
        <v>49235</v>
      </c>
      <c r="R88" s="135">
        <f>SUMIF('Plans SAMS_A remplir'!$AE$3:$AE$875,(G88&amp;"FID"&amp;"urgence"),'Plans SAMS_A remplir'!$AH$3:$AH$875)</f>
        <v>0</v>
      </c>
      <c r="S88" s="239">
        <f>SUMIF('Plans SAMS_A remplir'!$AE$3:$AE$875,(G88&amp;"FID"&amp;"urgence"),'Plans SAMS_A remplir'!$AI$3:$AI$875)</f>
        <v>4200</v>
      </c>
      <c r="T88" s="224" t="str">
        <f t="shared" si="111"/>
        <v>0</v>
      </c>
      <c r="U88" s="238">
        <f>SUMIF('Plans SAMS_A remplir'!$AE$3:$AE$875,(G88&amp;"CRS"&amp;"urgence"),'Plans SAMS_A remplir'!$AG$3:$AG$875)</f>
        <v>0</v>
      </c>
      <c r="V88" s="135">
        <f>SUMIF('Plans SAMS_A remplir'!$AE$3:$AE$875,(G88&amp;"CRS"&amp;"urgence"),'Plans SAMS_A remplir'!$AH$3:$AH$875)</f>
        <v>0</v>
      </c>
      <c r="W88" s="239">
        <f>SUMIF('Plans SAMS_A remplir'!$AE$3:$AE$875,(G88&amp;"CRS"&amp;"urgence"),'Plans SAMS_A remplir'!$AI$3:$AI$875)</f>
        <v>0</v>
      </c>
      <c r="X88" s="224" t="str">
        <f t="shared" si="112"/>
        <v>0</v>
      </c>
      <c r="Y88" s="238">
        <f>SUMIF('Plans SAMS_A remplir'!$AE$3:$AE$875,(G88&amp;"autreong"&amp;"urgence"),'Plans SAMS_A remplir'!$AG$3:$AG$875)</f>
        <v>0</v>
      </c>
      <c r="Z88" s="135">
        <f>SUMIF('Plans SAMS_A remplir'!$AE$3:$AE$875,(G88&amp;"autreong"&amp;"urgence"),'Plans SAMS_A remplir'!$AH$3:$AH$875)</f>
        <v>0</v>
      </c>
      <c r="AA88" s="239">
        <f>SUMIF('Plans SAMS_A remplir'!$AE$3:$AE$875,(G88&amp;"autreong"&amp;"urgence"),'Plans SAMS_A remplir'!$AI$3:$AI$875)</f>
        <v>0</v>
      </c>
      <c r="AB88" s="280" t="str">
        <f t="shared" si="113"/>
        <v>0</v>
      </c>
      <c r="AC88" s="285"/>
      <c r="AD88" s="173">
        <f t="shared" si="114"/>
        <v>49235</v>
      </c>
      <c r="AE88" s="173">
        <f t="shared" si="115"/>
        <v>0</v>
      </c>
      <c r="AF88" s="286">
        <f t="shared" si="116"/>
        <v>4200</v>
      </c>
      <c r="AG88" s="274">
        <f t="shared" si="117"/>
        <v>1.1036306395408493</v>
      </c>
      <c r="AH88" s="202"/>
      <c r="AI88" s="209">
        <f t="shared" si="118"/>
        <v>44611.845880324203</v>
      </c>
      <c r="AJ88" s="197">
        <f>IF(M88&lt;&gt;0,1,0)+IF(Q88&lt;&gt;0,1,0)+IF(Y88&lt;&gt;0,1,0)+IF(U88&lt;&gt;0,1,0)</f>
        <v>1</v>
      </c>
      <c r="AK88" s="175" t="s">
        <v>891</v>
      </c>
      <c r="AL88" s="275" t="str">
        <f t="shared" si="119"/>
        <v>A verifier</v>
      </c>
      <c r="AM88" s="266"/>
      <c r="AN88" s="137"/>
      <c r="AO88" s="136"/>
      <c r="AP88" s="158"/>
      <c r="AQ88" s="136"/>
      <c r="AR88" s="138"/>
      <c r="AS88" s="139"/>
      <c r="AT88" s="140"/>
      <c r="AU88" s="159"/>
      <c r="AV88" s="140"/>
      <c r="AW88" s="140"/>
      <c r="AX88" s="140"/>
      <c r="AY88" s="249"/>
    </row>
    <row r="89" spans="1:51" ht="15" customHeight="1" x14ac:dyDescent="0.35">
      <c r="A89" s="248" t="s">
        <v>89</v>
      </c>
      <c r="B89" s="189" t="str">
        <f t="shared" si="82"/>
        <v>MDG51</v>
      </c>
      <c r="C89" s="189" t="s">
        <v>90</v>
      </c>
      <c r="D89" s="189" t="str">
        <f t="shared" si="105"/>
        <v>MG51507</v>
      </c>
      <c r="E89" s="189" t="s">
        <v>96</v>
      </c>
      <c r="F89" s="1" t="str">
        <f t="shared" si="120"/>
        <v>ATSIMO ANDREFANAAMPANIHY OUESTANDROIPANO</v>
      </c>
      <c r="G89" s="45" t="str">
        <f t="shared" si="107"/>
        <v>MG51507310a</v>
      </c>
      <c r="H89" s="133">
        <f t="shared" si="108"/>
        <v>1</v>
      </c>
      <c r="I89" s="133"/>
      <c r="J89" s="134">
        <f t="shared" si="90"/>
        <v>33473</v>
      </c>
      <c r="K89" s="134">
        <f t="shared" si="91"/>
        <v>17476.460188239122</v>
      </c>
      <c r="L89" s="134">
        <f t="shared" si="109"/>
        <v>33473</v>
      </c>
      <c r="M89" s="231">
        <f>SUMIF('Plans SAMS_A remplir'!$AE$3:$AE$875,(G89&amp;"PAM"&amp;"urgence"),'Plans SAMS_A remplir'!$AG$3:$AG$875)</f>
        <v>17275</v>
      </c>
      <c r="N89" s="222">
        <f>SUMIF('Plans SAMS_A remplir'!$AE$3:$AE$875,(G89&amp;"PAM"&amp;"urgence"),'Plans SAMS_A remplir'!$AH$3:$AH$875)</f>
        <v>17275</v>
      </c>
      <c r="O89" s="232">
        <f>SUMIF('Plans SAMS_A remplir'!$AE$3:$AE$875,(G89&amp;"PAM"&amp;"urgence"),'Plans SAMS_A remplir'!$AI$3:$AI$875)</f>
        <v>4200</v>
      </c>
      <c r="P89" s="224" t="str">
        <f t="shared" si="110"/>
        <v>0</v>
      </c>
      <c r="Q89" s="238">
        <f>SUMIF('Plans SAMS_A remplir'!$AE$3:$AE$875,(G89&amp;"FID"&amp;"urgence"),'Plans SAMS_A remplir'!$AG$3:$AG$875)</f>
        <v>0</v>
      </c>
      <c r="R89" s="135">
        <f>SUMIF('Plans SAMS_A remplir'!$AE$3:$AE$875,(G89&amp;"FID"&amp;"urgence"),'Plans SAMS_A remplir'!$AH$3:$AH$875)</f>
        <v>0</v>
      </c>
      <c r="S89" s="239">
        <f>SUMIF('Plans SAMS_A remplir'!$AE$3:$AE$875,(G89&amp;"FID"&amp;"urgence"),'Plans SAMS_A remplir'!$AI$3:$AI$875)</f>
        <v>0</v>
      </c>
      <c r="T89" s="224" t="str">
        <f t="shared" si="111"/>
        <v>0</v>
      </c>
      <c r="U89" s="238">
        <f>SUMIF('Plans SAMS_A remplir'!$AE$3:$AE$875,(G89&amp;"CRS"&amp;"urgence"),'Plans SAMS_A remplir'!$AG$3:$AG$875)</f>
        <v>0</v>
      </c>
      <c r="V89" s="135">
        <f>SUMIF('Plans SAMS_A remplir'!$AE$3:$AE$875,(G89&amp;"CRS"&amp;"urgence"),'Plans SAMS_A remplir'!$AH$3:$AH$875)</f>
        <v>0</v>
      </c>
      <c r="W89" s="239">
        <f>SUMIF('Plans SAMS_A remplir'!$AE$3:$AE$875,(G89&amp;"CRS"&amp;"urgence"),'Plans SAMS_A remplir'!$AI$3:$AI$875)</f>
        <v>0</v>
      </c>
      <c r="X89" s="224" t="str">
        <f t="shared" si="112"/>
        <v>0</v>
      </c>
      <c r="Y89" s="238">
        <f>SUMIF('Plans SAMS_A remplir'!$AE$3:$AE$875,(G89&amp;"autreong"&amp;"urgence"),'Plans SAMS_A remplir'!$AG$3:$AG$875)</f>
        <v>0</v>
      </c>
      <c r="Z89" s="135">
        <f>SUMIF('Plans SAMS_A remplir'!$AE$3:$AE$875,(G89&amp;"autreong"&amp;"urgence"),'Plans SAMS_A remplir'!$AH$3:$AH$875)</f>
        <v>0</v>
      </c>
      <c r="AA89" s="239">
        <f>SUMIF('Plans SAMS_A remplir'!$AE$3:$AE$875,(G89&amp;"autreong"&amp;"urgence"),'Plans SAMS_A remplir'!$AI$3:$AI$875)</f>
        <v>0</v>
      </c>
      <c r="AB89" s="280" t="str">
        <f t="shared" si="113"/>
        <v>0</v>
      </c>
      <c r="AC89" s="285" t="s">
        <v>879</v>
      </c>
      <c r="AD89" s="173">
        <f t="shared" si="114"/>
        <v>17275</v>
      </c>
      <c r="AE89" s="173">
        <f t="shared" si="115"/>
        <v>17275</v>
      </c>
      <c r="AF89" s="286">
        <f t="shared" si="116"/>
        <v>4200</v>
      </c>
      <c r="AG89" s="274">
        <f t="shared" si="117"/>
        <v>0.5160875929853912</v>
      </c>
      <c r="AH89" s="202"/>
      <c r="AI89" s="209">
        <f t="shared" si="118"/>
        <v>17476.460188239122</v>
      </c>
      <c r="AJ89" s="197">
        <f t="shared" ref="AJ89:AJ119" si="121">IF(M89&lt;&gt;"0",1,0)+IF(Q89&lt;&gt;"0",1,0)+IF(Y89&lt;&gt;"0",1,0)</f>
        <v>3</v>
      </c>
      <c r="AK89" s="175" t="s">
        <v>442</v>
      </c>
      <c r="AL89" s="275" t="str">
        <f t="shared" si="119"/>
        <v>Non</v>
      </c>
      <c r="AM89" s="266"/>
      <c r="AN89" s="137"/>
      <c r="AO89" s="136"/>
      <c r="AP89" s="158"/>
      <c r="AQ89" s="136"/>
      <c r="AR89" s="138"/>
      <c r="AS89" s="139"/>
      <c r="AT89" s="140"/>
      <c r="AU89" s="159"/>
      <c r="AV89" s="140"/>
      <c r="AW89" s="140"/>
      <c r="AX89" s="140"/>
      <c r="AY89" s="249"/>
    </row>
    <row r="90" spans="1:51" ht="15" customHeight="1" x14ac:dyDescent="0.35">
      <c r="A90" s="248" t="s">
        <v>89</v>
      </c>
      <c r="B90" s="189" t="str">
        <f t="shared" si="82"/>
        <v>MDG51</v>
      </c>
      <c r="C90" s="189" t="s">
        <v>90</v>
      </c>
      <c r="D90" s="189" t="str">
        <f t="shared" si="105"/>
        <v>MG51507</v>
      </c>
      <c r="E90" s="189" t="s">
        <v>98</v>
      </c>
      <c r="F90" s="1" t="str">
        <f t="shared" si="120"/>
        <v>ATSIMO ANDREFANAAMPANIHY OUESTANDROKA</v>
      </c>
      <c r="G90" s="45" t="str">
        <f t="shared" si="107"/>
        <v>MG51507230</v>
      </c>
      <c r="H90" s="133">
        <f t="shared" si="108"/>
        <v>2</v>
      </c>
      <c r="I90" s="133"/>
      <c r="J90" s="134">
        <f t="shared" si="90"/>
        <v>60208</v>
      </c>
      <c r="K90" s="134">
        <f t="shared" si="91"/>
        <v>41741.397235300567</v>
      </c>
      <c r="L90" s="134">
        <f t="shared" si="109"/>
        <v>60208</v>
      </c>
      <c r="M90" s="231">
        <f>SUMIF('Plans SAMS_A remplir'!$AE$3:$AE$875,(G90&amp;"PAM"&amp;"urgence"),'Plans SAMS_A remplir'!$AG$3:$AG$875)</f>
        <v>0</v>
      </c>
      <c r="N90" s="222">
        <f>SUMIF('Plans SAMS_A remplir'!$AE$3:$AE$875,(G90&amp;"PAM"&amp;"urgence"),'Plans SAMS_A remplir'!$AH$3:$AH$875)</f>
        <v>0</v>
      </c>
      <c r="O90" s="232">
        <f>SUMIF('Plans SAMS_A remplir'!$AE$3:$AE$875,(G90&amp;"PAM"&amp;"urgence"),'Plans SAMS_A remplir'!$AI$3:$AI$875)</f>
        <v>0</v>
      </c>
      <c r="P90" s="224" t="str">
        <f t="shared" si="110"/>
        <v>0</v>
      </c>
      <c r="Q90" s="238">
        <f>SUMIF('Plans SAMS_A remplir'!$AE$3:$AE$875,(G90&amp;"FID"&amp;"urgence"),'Plans SAMS_A remplir'!$AG$3:$AG$875)</f>
        <v>0</v>
      </c>
      <c r="R90" s="135">
        <f>SUMIF('Plans SAMS_A remplir'!$AE$3:$AE$875,(G90&amp;"FID"&amp;"urgence"),'Plans SAMS_A remplir'!$AH$3:$AH$875)</f>
        <v>0</v>
      </c>
      <c r="S90" s="239">
        <f>SUMIF('Plans SAMS_A remplir'!$AE$3:$AE$875,(G90&amp;"FID"&amp;"urgence"),'Plans SAMS_A remplir'!$AI$3:$AI$875)</f>
        <v>0</v>
      </c>
      <c r="T90" s="224" t="str">
        <f t="shared" si="111"/>
        <v>0</v>
      </c>
      <c r="U90" s="238">
        <f>SUMIF('Plans SAMS_A remplir'!$AE$3:$AE$875,(G90&amp;"CRS"&amp;"urgence"),'Plans SAMS_A remplir'!$AG$3:$AG$875)</f>
        <v>51315</v>
      </c>
      <c r="V90" s="135">
        <f>SUMIF('Plans SAMS_A remplir'!$AE$3:$AE$875,(G90&amp;"CRS"&amp;"urgence"),'Plans SAMS_A remplir'!$AH$3:$AH$875)</f>
        <v>0</v>
      </c>
      <c r="W90" s="239">
        <f>SUMIF('Plans SAMS_A remplir'!$AE$3:$AE$875,(G90&amp;"CRS"&amp;"urgence"),'Plans SAMS_A remplir'!$AI$3:$AI$875)</f>
        <v>4200</v>
      </c>
      <c r="X90" s="224" t="str">
        <f t="shared" si="112"/>
        <v>0</v>
      </c>
      <c r="Y90" s="238">
        <f>SUMIF('Plans SAMS_A remplir'!$AE$3:$AE$875,(G90&amp;"autreong"&amp;"urgence"),'Plans SAMS_A remplir'!$AG$3:$AG$875)</f>
        <v>0</v>
      </c>
      <c r="Z90" s="135">
        <f>SUMIF('Plans SAMS_A remplir'!$AE$3:$AE$875,(G90&amp;"autreong"&amp;"urgence"),'Plans SAMS_A remplir'!$AH$3:$AH$875)</f>
        <v>0</v>
      </c>
      <c r="AA90" s="239">
        <f>SUMIF('Plans SAMS_A remplir'!$AE$3:$AE$875,(G90&amp;"autreong"&amp;"urgence"),'Plans SAMS_A remplir'!$AI$3:$AI$875)</f>
        <v>0</v>
      </c>
      <c r="AB90" s="280" t="str">
        <f t="shared" si="113"/>
        <v>0</v>
      </c>
      <c r="AC90" s="285" t="s">
        <v>879</v>
      </c>
      <c r="AD90" s="173">
        <f t="shared" si="114"/>
        <v>51315</v>
      </c>
      <c r="AE90" s="173">
        <f t="shared" si="115"/>
        <v>0</v>
      </c>
      <c r="AF90" s="286">
        <f t="shared" si="116"/>
        <v>4200</v>
      </c>
      <c r="AG90" s="274">
        <f t="shared" si="117"/>
        <v>0.85229537602976346</v>
      </c>
      <c r="AH90" s="202"/>
      <c r="AI90" s="209">
        <f t="shared" si="118"/>
        <v>41741.397235300567</v>
      </c>
      <c r="AJ90" s="197">
        <f t="shared" si="121"/>
        <v>3</v>
      </c>
      <c r="AK90" s="175" t="s">
        <v>493</v>
      </c>
      <c r="AL90" s="275" t="str">
        <f t="shared" si="119"/>
        <v>Non</v>
      </c>
      <c r="AM90" s="266"/>
      <c r="AN90" s="137"/>
      <c r="AO90" s="136"/>
      <c r="AP90" s="158"/>
      <c r="AQ90" s="136"/>
      <c r="AR90" s="138"/>
      <c r="AS90" s="139"/>
      <c r="AT90" s="140"/>
      <c r="AU90" s="159"/>
      <c r="AV90" s="140"/>
      <c r="AW90" s="140"/>
      <c r="AX90" s="140"/>
      <c r="AY90" s="249"/>
    </row>
    <row r="91" spans="1:51" ht="15" customHeight="1" x14ac:dyDescent="0.35">
      <c r="A91" s="248" t="s">
        <v>89</v>
      </c>
      <c r="B91" s="189" t="str">
        <f t="shared" si="82"/>
        <v>MDG51</v>
      </c>
      <c r="C91" s="189" t="s">
        <v>90</v>
      </c>
      <c r="D91" s="189" t="str">
        <f t="shared" si="105"/>
        <v>MG51507</v>
      </c>
      <c r="E91" s="189" t="s">
        <v>100</v>
      </c>
      <c r="F91" s="1" t="str">
        <f t="shared" si="120"/>
        <v>ATSIMO ANDREFANAAMPANIHY OUESTANKILIABO</v>
      </c>
      <c r="G91" s="45" t="str">
        <f t="shared" si="107"/>
        <v>MG51507030</v>
      </c>
      <c r="H91" s="133">
        <f t="shared" si="108"/>
        <v>2</v>
      </c>
      <c r="I91" s="133"/>
      <c r="J91" s="134" t="str">
        <f t="shared" si="90"/>
        <v/>
      </c>
      <c r="K91" s="134">
        <f t="shared" si="91"/>
        <v>20536.121855702058</v>
      </c>
      <c r="L91" s="134">
        <f t="shared" si="109"/>
        <v>20536.121855702058</v>
      </c>
      <c r="M91" s="231">
        <f>SUMIF('Plans SAMS_A remplir'!$AE$3:$AE$875,(G91&amp;"PAM"&amp;"urgence"),'Plans SAMS_A remplir'!$AG$3:$AG$875)</f>
        <v>0</v>
      </c>
      <c r="N91" s="222">
        <f>SUMIF('Plans SAMS_A remplir'!$AE$3:$AE$875,(G91&amp;"PAM"&amp;"urgence"),'Plans SAMS_A remplir'!$AH$3:$AH$875)</f>
        <v>0</v>
      </c>
      <c r="O91" s="232">
        <f>SUMIF('Plans SAMS_A remplir'!$AE$3:$AE$875,(G91&amp;"PAM"&amp;"urgence"),'Plans SAMS_A remplir'!$AI$3:$AI$875)</f>
        <v>0</v>
      </c>
      <c r="P91" s="224" t="str">
        <f t="shared" si="110"/>
        <v>0</v>
      </c>
      <c r="Q91" s="238">
        <f>SUMIF('Plans SAMS_A remplir'!$AE$3:$AE$875,(G91&amp;"FID"&amp;"urgence"),'Plans SAMS_A remplir'!$AG$3:$AG$875)</f>
        <v>21000</v>
      </c>
      <c r="R91" s="135">
        <f>SUMIF('Plans SAMS_A remplir'!$AE$3:$AE$875,(G91&amp;"FID"&amp;"urgence"),'Plans SAMS_A remplir'!$AH$3:$AH$875)</f>
        <v>0</v>
      </c>
      <c r="S91" s="239">
        <f>SUMIF('Plans SAMS_A remplir'!$AE$3:$AE$875,(G91&amp;"FID"&amp;"urgence"),'Plans SAMS_A remplir'!$AI$3:$AI$875)</f>
        <v>4200</v>
      </c>
      <c r="T91" s="224" t="str">
        <f t="shared" si="111"/>
        <v>0</v>
      </c>
      <c r="U91" s="238">
        <f>SUMIF('Plans SAMS_A remplir'!$AE$3:$AE$875,(G91&amp;"CRS"&amp;"urgence"),'Plans SAMS_A remplir'!$AG$3:$AG$875)</f>
        <v>0</v>
      </c>
      <c r="V91" s="135">
        <f>SUMIF('Plans SAMS_A remplir'!$AE$3:$AE$875,(G91&amp;"CRS"&amp;"urgence"),'Plans SAMS_A remplir'!$AH$3:$AH$875)</f>
        <v>0</v>
      </c>
      <c r="W91" s="239">
        <f>SUMIF('Plans SAMS_A remplir'!$AE$3:$AE$875,(G91&amp;"CRS"&amp;"urgence"),'Plans SAMS_A remplir'!$AI$3:$AI$875)</f>
        <v>0</v>
      </c>
      <c r="X91" s="224" t="str">
        <f t="shared" si="112"/>
        <v>0</v>
      </c>
      <c r="Y91" s="238">
        <f>SUMIF('Plans SAMS_A remplir'!$AE$3:$AE$875,(G91&amp;"autreong"&amp;"urgence"),'Plans SAMS_A remplir'!$AG$3:$AG$875)</f>
        <v>3000</v>
      </c>
      <c r="Z91" s="135">
        <f>SUMIF('Plans SAMS_A remplir'!$AE$3:$AE$875,(G91&amp;"autreong"&amp;"urgence"),'Plans SAMS_A remplir'!$AH$3:$AH$875)</f>
        <v>3000</v>
      </c>
      <c r="AA91" s="239">
        <f>SUMIF('Plans SAMS_A remplir'!$AE$3:$AE$875,(G91&amp;"autreong"&amp;"urgence"),'Plans SAMS_A remplir'!$AI$3:$AI$875)</f>
        <v>4200</v>
      </c>
      <c r="AB91" s="280" t="str">
        <f t="shared" si="113"/>
        <v>0</v>
      </c>
      <c r="AC91" s="285" t="s">
        <v>879</v>
      </c>
      <c r="AD91" s="173">
        <f t="shared" si="114"/>
        <v>24000</v>
      </c>
      <c r="AE91" s="173">
        <f t="shared" si="115"/>
        <v>3000</v>
      </c>
      <c r="AF91" s="286">
        <f t="shared" si="116"/>
        <v>8400</v>
      </c>
      <c r="AG91" s="274">
        <f t="shared" si="117"/>
        <v>1.1686724576644525</v>
      </c>
      <c r="AH91" s="202"/>
      <c r="AI91" s="209">
        <f t="shared" si="118"/>
        <v>20536.121855702058</v>
      </c>
      <c r="AJ91" s="197">
        <f>IF(M91&lt;&gt;0,1,0)+IF(Q91&lt;&gt;0,1,0)+IF(Y91&lt;&gt;0,1,0)+IF(U91&lt;&gt;0,1,0)</f>
        <v>2</v>
      </c>
      <c r="AK91" s="175" t="s">
        <v>452</v>
      </c>
      <c r="AL91" s="275" t="str">
        <f t="shared" si="119"/>
        <v>Non</v>
      </c>
      <c r="AM91" s="266"/>
      <c r="AN91" s="137"/>
      <c r="AO91" s="136"/>
      <c r="AP91" s="158"/>
      <c r="AQ91" s="136"/>
      <c r="AR91" s="138"/>
      <c r="AS91" s="139"/>
      <c r="AT91" s="140"/>
      <c r="AU91" s="159"/>
      <c r="AV91" s="140"/>
      <c r="AW91" s="140"/>
      <c r="AX91" s="140"/>
      <c r="AY91" s="249"/>
    </row>
    <row r="92" spans="1:51" ht="15" customHeight="1" x14ac:dyDescent="0.35">
      <c r="A92" s="248" t="s">
        <v>89</v>
      </c>
      <c r="B92" s="189" t="str">
        <f t="shared" si="82"/>
        <v>MDG51</v>
      </c>
      <c r="C92" s="189" t="s">
        <v>90</v>
      </c>
      <c r="D92" s="189" t="str">
        <f t="shared" si="105"/>
        <v>MG51507</v>
      </c>
      <c r="E92" s="189" t="s">
        <v>102</v>
      </c>
      <c r="F92" s="1" t="str">
        <f t="shared" si="120"/>
        <v>ATSIMO ANDREFANAAMPANIHY OUESTANKILIMIVORY</v>
      </c>
      <c r="G92" s="45" t="str">
        <f t="shared" si="107"/>
        <v>MG51507130</v>
      </c>
      <c r="H92" s="133">
        <f t="shared" si="108"/>
        <v>2</v>
      </c>
      <c r="I92" s="133"/>
      <c r="J92" s="134" t="str">
        <f t="shared" si="90"/>
        <v/>
      </c>
      <c r="K92" s="134">
        <f t="shared" si="91"/>
        <v>13579.95040816493</v>
      </c>
      <c r="L92" s="134">
        <f t="shared" si="109"/>
        <v>13579.95040816493</v>
      </c>
      <c r="M92" s="231">
        <f>SUMIF('Plans SAMS_A remplir'!$AE$3:$AE$875,(G92&amp;"PAM"&amp;"urgence"),'Plans SAMS_A remplir'!$AG$3:$AG$875)</f>
        <v>11420</v>
      </c>
      <c r="N92" s="222">
        <f>SUMIF('Plans SAMS_A remplir'!$AE$3:$AE$875,(G92&amp;"PAM"&amp;"urgence"),'Plans SAMS_A remplir'!$AH$3:$AH$875)</f>
        <v>11420</v>
      </c>
      <c r="O92" s="232">
        <f>SUMIF('Plans SAMS_A remplir'!$AE$3:$AE$875,(G92&amp;"PAM"&amp;"urgence"),'Plans SAMS_A remplir'!$AI$3:$AI$875)</f>
        <v>4200</v>
      </c>
      <c r="P92" s="224" t="str">
        <f t="shared" si="110"/>
        <v>0</v>
      </c>
      <c r="Q92" s="238">
        <f>SUMIF('Plans SAMS_A remplir'!$AE$3:$AE$875,(G92&amp;"FID"&amp;"urgence"),'Plans SAMS_A remplir'!$AG$3:$AG$875)</f>
        <v>0</v>
      </c>
      <c r="R92" s="135">
        <f>SUMIF('Plans SAMS_A remplir'!$AE$3:$AE$875,(G92&amp;"FID"&amp;"urgence"),'Plans SAMS_A remplir'!$AH$3:$AH$875)</f>
        <v>0</v>
      </c>
      <c r="S92" s="239">
        <f>SUMIF('Plans SAMS_A remplir'!$AE$3:$AE$875,(G92&amp;"FID"&amp;"urgence"),'Plans SAMS_A remplir'!$AI$3:$AI$875)</f>
        <v>0</v>
      </c>
      <c r="T92" s="224" t="str">
        <f t="shared" si="111"/>
        <v>0</v>
      </c>
      <c r="U92" s="238">
        <f>SUMIF('Plans SAMS_A remplir'!$AE$3:$AE$875,(G92&amp;"CRS"&amp;"urgence"),'Plans SAMS_A remplir'!$AG$3:$AG$875)</f>
        <v>0</v>
      </c>
      <c r="V92" s="135">
        <f>SUMIF('Plans SAMS_A remplir'!$AE$3:$AE$875,(G92&amp;"CRS"&amp;"urgence"),'Plans SAMS_A remplir'!$AH$3:$AH$875)</f>
        <v>0</v>
      </c>
      <c r="W92" s="239">
        <f>SUMIF('Plans SAMS_A remplir'!$AE$3:$AE$875,(G92&amp;"CRS"&amp;"urgence"),'Plans SAMS_A remplir'!$AI$3:$AI$875)</f>
        <v>0</v>
      </c>
      <c r="X92" s="224" t="str">
        <f t="shared" si="112"/>
        <v>0</v>
      </c>
      <c r="Y92" s="238">
        <f>SUMIF('Plans SAMS_A remplir'!$AE$3:$AE$875,(G92&amp;"autreong"&amp;"urgence"),'Plans SAMS_A remplir'!$AG$3:$AG$875)</f>
        <v>0</v>
      </c>
      <c r="Z92" s="135">
        <f>SUMIF('Plans SAMS_A remplir'!$AE$3:$AE$875,(G92&amp;"autreong"&amp;"urgence"),'Plans SAMS_A remplir'!$AH$3:$AH$875)</f>
        <v>0</v>
      </c>
      <c r="AA92" s="239">
        <f>SUMIF('Plans SAMS_A remplir'!$AE$3:$AE$875,(G92&amp;"autreong"&amp;"urgence"),'Plans SAMS_A remplir'!$AI$3:$AI$875)</f>
        <v>0</v>
      </c>
      <c r="AB92" s="280" t="str">
        <f t="shared" si="113"/>
        <v>0</v>
      </c>
      <c r="AC92" s="285" t="s">
        <v>879</v>
      </c>
      <c r="AD92" s="173">
        <f t="shared" si="114"/>
        <v>11420</v>
      </c>
      <c r="AE92" s="173">
        <f t="shared" si="115"/>
        <v>11420</v>
      </c>
      <c r="AF92" s="286">
        <f t="shared" si="116"/>
        <v>4200</v>
      </c>
      <c r="AG92" s="274">
        <f t="shared" si="117"/>
        <v>0.84094563358152896</v>
      </c>
      <c r="AH92" s="202"/>
      <c r="AI92" s="209">
        <f t="shared" si="118"/>
        <v>13579.95040816493</v>
      </c>
      <c r="AJ92" s="197">
        <f t="shared" si="121"/>
        <v>3</v>
      </c>
      <c r="AK92" s="175" t="s">
        <v>442</v>
      </c>
      <c r="AL92" s="275" t="str">
        <f t="shared" si="119"/>
        <v>Non</v>
      </c>
      <c r="AM92" s="266"/>
      <c r="AN92" s="137"/>
      <c r="AO92" s="136"/>
      <c r="AP92" s="158"/>
      <c r="AQ92" s="136"/>
      <c r="AR92" s="138"/>
      <c r="AS92" s="139"/>
      <c r="AT92" s="140"/>
      <c r="AU92" s="159"/>
      <c r="AV92" s="140"/>
      <c r="AW92" s="140"/>
      <c r="AX92" s="140"/>
      <c r="AY92" s="249"/>
    </row>
    <row r="93" spans="1:51" ht="15" customHeight="1" x14ac:dyDescent="0.35">
      <c r="A93" s="248" t="s">
        <v>89</v>
      </c>
      <c r="B93" s="189" t="str">
        <f t="shared" si="82"/>
        <v>MDG51</v>
      </c>
      <c r="C93" s="189" t="s">
        <v>90</v>
      </c>
      <c r="D93" s="189" t="str">
        <f t="shared" si="105"/>
        <v>MG51507</v>
      </c>
      <c r="E93" s="189" t="s">
        <v>104</v>
      </c>
      <c r="F93" s="1" t="str">
        <f t="shared" si="120"/>
        <v>ATSIMO ANDREFANAAMPANIHY OUESTANKILIZATO</v>
      </c>
      <c r="G93" s="45" t="str">
        <f t="shared" si="107"/>
        <v>MG51507070</v>
      </c>
      <c r="H93" s="133">
        <f t="shared" si="108"/>
        <v>2</v>
      </c>
      <c r="I93" s="133"/>
      <c r="J93" s="134" t="str">
        <f t="shared" si="90"/>
        <v/>
      </c>
      <c r="K93" s="134">
        <f t="shared" si="91"/>
        <v>9035.2639384151753</v>
      </c>
      <c r="L93" s="134">
        <f t="shared" si="109"/>
        <v>9035.2639384151753</v>
      </c>
      <c r="M93" s="231">
        <f>SUMIF('Plans SAMS_A remplir'!$AE$3:$AE$875,(G93&amp;"PAM"&amp;"urgence"),'Plans SAMS_A remplir'!$AG$3:$AG$875)</f>
        <v>10045</v>
      </c>
      <c r="N93" s="222">
        <f>SUMIF('Plans SAMS_A remplir'!$AE$3:$AE$875,(G93&amp;"PAM"&amp;"urgence"),'Plans SAMS_A remplir'!$AH$3:$AH$875)</f>
        <v>10045</v>
      </c>
      <c r="O93" s="232">
        <f>SUMIF('Plans SAMS_A remplir'!$AE$3:$AE$875,(G93&amp;"PAM"&amp;"urgence"),'Plans SAMS_A remplir'!$AI$3:$AI$875)</f>
        <v>4200</v>
      </c>
      <c r="P93" s="224" t="str">
        <f t="shared" si="110"/>
        <v>0</v>
      </c>
      <c r="Q93" s="238">
        <f>SUMIF('Plans SAMS_A remplir'!$AE$3:$AE$875,(G93&amp;"FID"&amp;"urgence"),'Plans SAMS_A remplir'!$AG$3:$AG$875)</f>
        <v>0</v>
      </c>
      <c r="R93" s="135">
        <f>SUMIF('Plans SAMS_A remplir'!$AE$3:$AE$875,(G93&amp;"FID"&amp;"urgence"),'Plans SAMS_A remplir'!$AH$3:$AH$875)</f>
        <v>0</v>
      </c>
      <c r="S93" s="239">
        <f>SUMIF('Plans SAMS_A remplir'!$AE$3:$AE$875,(G93&amp;"FID"&amp;"urgence"),'Plans SAMS_A remplir'!$AI$3:$AI$875)</f>
        <v>0</v>
      </c>
      <c r="T93" s="224" t="str">
        <f t="shared" si="111"/>
        <v>0</v>
      </c>
      <c r="U93" s="238">
        <f>SUMIF('Plans SAMS_A remplir'!$AE$3:$AE$875,(G93&amp;"CRS"&amp;"urgence"),'Plans SAMS_A remplir'!$AG$3:$AG$875)</f>
        <v>0</v>
      </c>
      <c r="V93" s="135">
        <f>SUMIF('Plans SAMS_A remplir'!$AE$3:$AE$875,(G93&amp;"CRS"&amp;"urgence"),'Plans SAMS_A remplir'!$AH$3:$AH$875)</f>
        <v>0</v>
      </c>
      <c r="W93" s="239">
        <f>SUMIF('Plans SAMS_A remplir'!$AE$3:$AE$875,(G93&amp;"CRS"&amp;"urgence"),'Plans SAMS_A remplir'!$AI$3:$AI$875)</f>
        <v>0</v>
      </c>
      <c r="X93" s="224" t="str">
        <f t="shared" si="112"/>
        <v>0</v>
      </c>
      <c r="Y93" s="238">
        <f>SUMIF('Plans SAMS_A remplir'!$AE$3:$AE$875,(G93&amp;"autreong"&amp;"urgence"),'Plans SAMS_A remplir'!$AG$3:$AG$875)</f>
        <v>0</v>
      </c>
      <c r="Z93" s="135">
        <f>SUMIF('Plans SAMS_A remplir'!$AE$3:$AE$875,(G93&amp;"autreong"&amp;"urgence"),'Plans SAMS_A remplir'!$AH$3:$AH$875)</f>
        <v>0</v>
      </c>
      <c r="AA93" s="239">
        <f>SUMIF('Plans SAMS_A remplir'!$AE$3:$AE$875,(G93&amp;"autreong"&amp;"urgence"),'Plans SAMS_A remplir'!$AI$3:$AI$875)</f>
        <v>0</v>
      </c>
      <c r="AB93" s="280" t="str">
        <f t="shared" si="113"/>
        <v>0</v>
      </c>
      <c r="AC93" s="285" t="s">
        <v>879</v>
      </c>
      <c r="AD93" s="173">
        <f t="shared" si="114"/>
        <v>10045</v>
      </c>
      <c r="AE93" s="173">
        <f t="shared" si="115"/>
        <v>10045</v>
      </c>
      <c r="AF93" s="286">
        <f t="shared" si="116"/>
        <v>4200</v>
      </c>
      <c r="AG93" s="274">
        <f t="shared" si="117"/>
        <v>1.1117550155111393</v>
      </c>
      <c r="AH93" s="202"/>
      <c r="AI93" s="209">
        <f t="shared" si="118"/>
        <v>9035.2639384151753</v>
      </c>
      <c r="AJ93" s="197">
        <f t="shared" si="121"/>
        <v>3</v>
      </c>
      <c r="AK93" s="175" t="s">
        <v>442</v>
      </c>
      <c r="AL93" s="275" t="str">
        <f t="shared" si="119"/>
        <v>Non</v>
      </c>
      <c r="AM93" s="266"/>
      <c r="AN93" s="137"/>
      <c r="AO93" s="136"/>
      <c r="AP93" s="158"/>
      <c r="AQ93" s="136"/>
      <c r="AR93" s="138"/>
      <c r="AS93" s="139"/>
      <c r="AT93" s="140"/>
      <c r="AU93" s="159"/>
      <c r="AV93" s="140"/>
      <c r="AW93" s="140"/>
      <c r="AX93" s="140"/>
      <c r="AY93" s="249"/>
    </row>
    <row r="94" spans="1:51" ht="15" customHeight="1" x14ac:dyDescent="0.35">
      <c r="A94" s="248" t="s">
        <v>89</v>
      </c>
      <c r="B94" s="189" t="str">
        <f t="shared" si="82"/>
        <v>MDG51</v>
      </c>
      <c r="C94" s="189" t="s">
        <v>90</v>
      </c>
      <c r="D94" s="189" t="str">
        <f t="shared" si="105"/>
        <v>MG51507</v>
      </c>
      <c r="E94" s="189" t="s">
        <v>106</v>
      </c>
      <c r="F94" s="1" t="str">
        <f t="shared" si="120"/>
        <v>ATSIMO ANDREFANAAMPANIHY OUESTAntaly</v>
      </c>
      <c r="G94" s="45" t="str">
        <f t="shared" si="107"/>
        <v>MG51507110</v>
      </c>
      <c r="H94" s="133">
        <f t="shared" si="108"/>
        <v>1</v>
      </c>
      <c r="I94" s="133"/>
      <c r="J94" s="134" t="str">
        <f t="shared" si="90"/>
        <v/>
      </c>
      <c r="K94" s="134">
        <f t="shared" si="91"/>
        <v>11238.556833163275</v>
      </c>
      <c r="L94" s="134">
        <f t="shared" si="109"/>
        <v>11238.556833163275</v>
      </c>
      <c r="M94" s="231">
        <f>SUMIF('Plans SAMS_A remplir'!$AE$3:$AE$875,(G94&amp;"PAM"&amp;"urgence"),'Plans SAMS_A remplir'!$AG$3:$AG$875)</f>
        <v>13415</v>
      </c>
      <c r="N94" s="222">
        <f>SUMIF('Plans SAMS_A remplir'!$AE$3:$AE$875,(G94&amp;"PAM"&amp;"urgence"),'Plans SAMS_A remplir'!$AH$3:$AH$875)</f>
        <v>13415</v>
      </c>
      <c r="O94" s="232">
        <f>SUMIF('Plans SAMS_A remplir'!$AE$3:$AE$875,(G94&amp;"PAM"&amp;"urgence"),'Plans SAMS_A remplir'!$AI$3:$AI$875)</f>
        <v>4200</v>
      </c>
      <c r="P94" s="224" t="str">
        <f t="shared" si="110"/>
        <v>0</v>
      </c>
      <c r="Q94" s="238">
        <f>SUMIF('Plans SAMS_A remplir'!$AE$3:$AE$875,(G94&amp;"FID"&amp;"urgence"),'Plans SAMS_A remplir'!$AG$3:$AG$875)</f>
        <v>0</v>
      </c>
      <c r="R94" s="135">
        <f>SUMIF('Plans SAMS_A remplir'!$AE$3:$AE$875,(G94&amp;"FID"&amp;"urgence"),'Plans SAMS_A remplir'!$AH$3:$AH$875)</f>
        <v>0</v>
      </c>
      <c r="S94" s="239">
        <f>SUMIF('Plans SAMS_A remplir'!$AE$3:$AE$875,(G94&amp;"FID"&amp;"urgence"),'Plans SAMS_A remplir'!$AI$3:$AI$875)</f>
        <v>0</v>
      </c>
      <c r="T94" s="224" t="str">
        <f t="shared" si="111"/>
        <v>0</v>
      </c>
      <c r="U94" s="238">
        <f>SUMIF('Plans SAMS_A remplir'!$AE$3:$AE$875,(G94&amp;"CRS"&amp;"urgence"),'Plans SAMS_A remplir'!$AG$3:$AG$875)</f>
        <v>0</v>
      </c>
      <c r="V94" s="135">
        <f>SUMIF('Plans SAMS_A remplir'!$AE$3:$AE$875,(G94&amp;"CRS"&amp;"urgence"),'Plans SAMS_A remplir'!$AH$3:$AH$875)</f>
        <v>0</v>
      </c>
      <c r="W94" s="239">
        <f>SUMIF('Plans SAMS_A remplir'!$AE$3:$AE$875,(G94&amp;"CRS"&amp;"urgence"),'Plans SAMS_A remplir'!$AI$3:$AI$875)</f>
        <v>0</v>
      </c>
      <c r="X94" s="224" t="str">
        <f t="shared" si="112"/>
        <v>0</v>
      </c>
      <c r="Y94" s="238">
        <f>SUMIF('Plans SAMS_A remplir'!$AE$3:$AE$875,(G94&amp;"autreong"&amp;"urgence"),'Plans SAMS_A remplir'!$AG$3:$AG$875)</f>
        <v>0</v>
      </c>
      <c r="Z94" s="135">
        <f>SUMIF('Plans SAMS_A remplir'!$AE$3:$AE$875,(G94&amp;"autreong"&amp;"urgence"),'Plans SAMS_A remplir'!$AH$3:$AH$875)</f>
        <v>0</v>
      </c>
      <c r="AA94" s="239">
        <f>SUMIF('Plans SAMS_A remplir'!$AE$3:$AE$875,(G94&amp;"autreong"&amp;"urgence"),'Plans SAMS_A remplir'!$AI$3:$AI$875)</f>
        <v>0</v>
      </c>
      <c r="AB94" s="280" t="str">
        <f t="shared" si="113"/>
        <v>0</v>
      </c>
      <c r="AC94" s="285" t="s">
        <v>879</v>
      </c>
      <c r="AD94" s="173">
        <f t="shared" si="114"/>
        <v>13415</v>
      </c>
      <c r="AE94" s="173">
        <f t="shared" si="115"/>
        <v>13415</v>
      </c>
      <c r="AF94" s="286">
        <f t="shared" si="116"/>
        <v>4200</v>
      </c>
      <c r="AG94" s="274">
        <f t="shared" si="117"/>
        <v>1.1936585986213437</v>
      </c>
      <c r="AH94" s="202"/>
      <c r="AI94" s="209">
        <f t="shared" si="118"/>
        <v>11238.556833163275</v>
      </c>
      <c r="AJ94" s="197">
        <f>IF(M94&lt;&gt;0,1,0)+IF(Q94&lt;&gt;0,1,0)+IF(Y94&lt;&gt;0,1,0)+IF(U94&lt;&gt;0,1,0)</f>
        <v>1</v>
      </c>
      <c r="AK94" s="175" t="s">
        <v>442</v>
      </c>
      <c r="AL94" s="275" t="str">
        <f t="shared" si="119"/>
        <v>Non</v>
      </c>
      <c r="AM94" s="266"/>
      <c r="AN94" s="137"/>
      <c r="AO94" s="136"/>
      <c r="AP94" s="158"/>
      <c r="AQ94" s="136"/>
      <c r="AR94" s="138"/>
      <c r="AS94" s="139"/>
      <c r="AT94" s="140"/>
      <c r="AU94" s="159"/>
      <c r="AV94" s="140"/>
      <c r="AW94" s="140"/>
      <c r="AX94" s="140"/>
      <c r="AY94" s="249"/>
    </row>
    <row r="95" spans="1:51" ht="15" customHeight="1" x14ac:dyDescent="0.35">
      <c r="A95" s="248" t="s">
        <v>89</v>
      </c>
      <c r="B95" s="189" t="str">
        <f t="shared" si="82"/>
        <v>MDG51</v>
      </c>
      <c r="C95" s="189" t="s">
        <v>90</v>
      </c>
      <c r="D95" s="189" t="str">
        <f t="shared" si="105"/>
        <v>MG51507</v>
      </c>
      <c r="E95" s="189" t="s">
        <v>108</v>
      </c>
      <c r="F95" s="1" t="str">
        <f t="shared" si="120"/>
        <v>ATSIMO ANDREFANAAMPANIHY OUESTBEAHITSE</v>
      </c>
      <c r="G95" s="45" t="str">
        <f t="shared" si="107"/>
        <v>MG51507190</v>
      </c>
      <c r="H95" s="133">
        <f t="shared" si="108"/>
        <v>2</v>
      </c>
      <c r="I95" s="133"/>
      <c r="J95" s="134" t="str">
        <f t="shared" si="90"/>
        <v/>
      </c>
      <c r="K95" s="134">
        <f t="shared" si="91"/>
        <v>22506.62327075818</v>
      </c>
      <c r="L95" s="134">
        <f t="shared" si="109"/>
        <v>22506.62327075818</v>
      </c>
      <c r="M95" s="231">
        <f>SUMIF('Plans SAMS_A remplir'!$AE$3:$AE$875,(G95&amp;"PAM"&amp;"urgence"),'Plans SAMS_A remplir'!$AG$3:$AG$875)</f>
        <v>0</v>
      </c>
      <c r="N95" s="222">
        <f>SUMIF('Plans SAMS_A remplir'!$AE$3:$AE$875,(G95&amp;"PAM"&amp;"urgence"),'Plans SAMS_A remplir'!$AH$3:$AH$875)</f>
        <v>0</v>
      </c>
      <c r="O95" s="232">
        <f>SUMIF('Plans SAMS_A remplir'!$AE$3:$AE$875,(G95&amp;"PAM"&amp;"urgence"),'Plans SAMS_A remplir'!$AI$3:$AI$875)</f>
        <v>0</v>
      </c>
      <c r="P95" s="224" t="str">
        <f t="shared" si="110"/>
        <v>0</v>
      </c>
      <c r="Q95" s="238">
        <f>SUMIF('Plans SAMS_A remplir'!$AE$3:$AE$875,(G95&amp;"FID"&amp;"urgence"),'Plans SAMS_A remplir'!$AG$3:$AG$875)</f>
        <v>19060</v>
      </c>
      <c r="R95" s="135">
        <f>SUMIF('Plans SAMS_A remplir'!$AE$3:$AE$875,(G95&amp;"FID"&amp;"urgence"),'Plans SAMS_A remplir'!$AH$3:$AH$875)</f>
        <v>0</v>
      </c>
      <c r="S95" s="239">
        <f>SUMIF('Plans SAMS_A remplir'!$AE$3:$AE$875,(G95&amp;"FID"&amp;"urgence"),'Plans SAMS_A remplir'!$AI$3:$AI$875)</f>
        <v>4200</v>
      </c>
      <c r="T95" s="224" t="str">
        <f t="shared" si="111"/>
        <v>0</v>
      </c>
      <c r="U95" s="238">
        <f>SUMIF('Plans SAMS_A remplir'!$AE$3:$AE$875,(G95&amp;"CRS"&amp;"urgence"),'Plans SAMS_A remplir'!$AG$3:$AG$875)</f>
        <v>0</v>
      </c>
      <c r="V95" s="135">
        <f>SUMIF('Plans SAMS_A remplir'!$AE$3:$AE$875,(G95&amp;"CRS"&amp;"urgence"),'Plans SAMS_A remplir'!$AH$3:$AH$875)</f>
        <v>0</v>
      </c>
      <c r="W95" s="239">
        <f>SUMIF('Plans SAMS_A remplir'!$AE$3:$AE$875,(G95&amp;"CRS"&amp;"urgence"),'Plans SAMS_A remplir'!$AI$3:$AI$875)</f>
        <v>0</v>
      </c>
      <c r="X95" s="224" t="str">
        <f t="shared" si="112"/>
        <v>0</v>
      </c>
      <c r="Y95" s="238">
        <f>SUMIF('Plans SAMS_A remplir'!$AE$3:$AE$875,(G95&amp;"autreong"&amp;"urgence"),'Plans SAMS_A remplir'!$AG$3:$AG$875)</f>
        <v>0</v>
      </c>
      <c r="Z95" s="135">
        <f>SUMIF('Plans SAMS_A remplir'!$AE$3:$AE$875,(G95&amp;"autreong"&amp;"urgence"),'Plans SAMS_A remplir'!$AH$3:$AH$875)</f>
        <v>0</v>
      </c>
      <c r="AA95" s="239">
        <f>SUMIF('Plans SAMS_A remplir'!$AE$3:$AE$875,(G95&amp;"autreong"&amp;"urgence"),'Plans SAMS_A remplir'!$AI$3:$AI$875)</f>
        <v>0</v>
      </c>
      <c r="AB95" s="280" t="str">
        <f t="shared" si="113"/>
        <v>0</v>
      </c>
      <c r="AC95" s="285" t="s">
        <v>879</v>
      </c>
      <c r="AD95" s="173">
        <f t="shared" si="114"/>
        <v>19060</v>
      </c>
      <c r="AE95" s="173">
        <f t="shared" si="115"/>
        <v>0</v>
      </c>
      <c r="AF95" s="286">
        <f t="shared" si="116"/>
        <v>4200</v>
      </c>
      <c r="AG95" s="274">
        <f t="shared" si="117"/>
        <v>0.84686182243801011</v>
      </c>
      <c r="AH95" s="202"/>
      <c r="AI95" s="209">
        <f t="shared" si="118"/>
        <v>22506.62327075818</v>
      </c>
      <c r="AJ95" s="197">
        <f t="shared" si="121"/>
        <v>3</v>
      </c>
      <c r="AK95" s="175" t="s">
        <v>452</v>
      </c>
      <c r="AL95" s="275" t="str">
        <f t="shared" si="119"/>
        <v>Non</v>
      </c>
      <c r="AM95" s="266"/>
      <c r="AN95" s="137"/>
      <c r="AO95" s="136"/>
      <c r="AP95" s="158"/>
      <c r="AQ95" s="136"/>
      <c r="AR95" s="138"/>
      <c r="AS95" s="139"/>
      <c r="AT95" s="140"/>
      <c r="AU95" s="159"/>
      <c r="AV95" s="140"/>
      <c r="AW95" s="140"/>
      <c r="AX95" s="140"/>
      <c r="AY95" s="249"/>
    </row>
    <row r="96" spans="1:51" ht="15" customHeight="1" x14ac:dyDescent="0.35">
      <c r="A96" s="248" t="s">
        <v>89</v>
      </c>
      <c r="B96" s="189" t="str">
        <f t="shared" si="82"/>
        <v>MDG51</v>
      </c>
      <c r="C96" s="189" t="s">
        <v>90</v>
      </c>
      <c r="D96" s="189" t="str">
        <f t="shared" si="105"/>
        <v>MG51507</v>
      </c>
      <c r="E96" s="189" t="s">
        <v>110</v>
      </c>
      <c r="F96" s="1" t="str">
        <f t="shared" ref="F96:F104" si="122">A96&amp;C96&amp;E96</f>
        <v>ATSIMO ANDREFANAAMPANIHY OUESTBEARA</v>
      </c>
      <c r="G96" s="45" t="str">
        <f t="shared" si="107"/>
        <v>MG51507110a</v>
      </c>
      <c r="H96" s="133">
        <f t="shared" si="108"/>
        <v>1</v>
      </c>
      <c r="I96" s="133"/>
      <c r="J96" s="134" t="str">
        <f t="shared" si="90"/>
        <v/>
      </c>
      <c r="K96" s="134">
        <f t="shared" si="91"/>
        <v>3777.3881508694139</v>
      </c>
      <c r="L96" s="134">
        <f t="shared" si="109"/>
        <v>3777.3881508694139</v>
      </c>
      <c r="M96" s="231">
        <f>SUMIF('Plans SAMS_A remplir'!$AE$3:$AE$875,(G96&amp;"PAM"&amp;"urgence"),'Plans SAMS_A remplir'!$AG$3:$AG$875)</f>
        <v>5350</v>
      </c>
      <c r="N96" s="222">
        <f>SUMIF('Plans SAMS_A remplir'!$AE$3:$AE$875,(G96&amp;"PAM"&amp;"urgence"),'Plans SAMS_A remplir'!$AH$3:$AH$875)</f>
        <v>5350</v>
      </c>
      <c r="O96" s="232">
        <f>SUMIF('Plans SAMS_A remplir'!$AE$3:$AE$875,(G96&amp;"PAM"&amp;"urgence"),'Plans SAMS_A remplir'!$AI$3:$AI$875)</f>
        <v>4200</v>
      </c>
      <c r="P96" s="224" t="str">
        <f t="shared" si="110"/>
        <v>0</v>
      </c>
      <c r="Q96" s="238">
        <f>SUMIF('Plans SAMS_A remplir'!$AE$3:$AE$875,(G96&amp;"FID"&amp;"urgence"),'Plans SAMS_A remplir'!$AG$3:$AG$875)</f>
        <v>0</v>
      </c>
      <c r="R96" s="135">
        <f>SUMIF('Plans SAMS_A remplir'!$AE$3:$AE$875,(G96&amp;"FID"&amp;"urgence"),'Plans SAMS_A remplir'!$AH$3:$AH$875)</f>
        <v>0</v>
      </c>
      <c r="S96" s="239">
        <f>SUMIF('Plans SAMS_A remplir'!$AE$3:$AE$875,(G96&amp;"FID"&amp;"urgence"),'Plans SAMS_A remplir'!$AI$3:$AI$875)</f>
        <v>0</v>
      </c>
      <c r="T96" s="224" t="str">
        <f t="shared" si="111"/>
        <v>0</v>
      </c>
      <c r="U96" s="238">
        <f>SUMIF('Plans SAMS_A remplir'!$AE$3:$AE$875,(G96&amp;"CRS"&amp;"urgence"),'Plans SAMS_A remplir'!$AG$3:$AG$875)</f>
        <v>0</v>
      </c>
      <c r="V96" s="135">
        <f>SUMIF('Plans SAMS_A remplir'!$AE$3:$AE$875,(G96&amp;"CRS"&amp;"urgence"),'Plans SAMS_A remplir'!$AH$3:$AH$875)</f>
        <v>0</v>
      </c>
      <c r="W96" s="239">
        <f>SUMIF('Plans SAMS_A remplir'!$AE$3:$AE$875,(G96&amp;"CRS"&amp;"urgence"),'Plans SAMS_A remplir'!$AI$3:$AI$875)</f>
        <v>0</v>
      </c>
      <c r="X96" s="224" t="str">
        <f t="shared" si="112"/>
        <v>0</v>
      </c>
      <c r="Y96" s="238">
        <f>SUMIF('Plans SAMS_A remplir'!$AE$3:$AE$875,(G96&amp;"autreong"&amp;"urgence"),'Plans SAMS_A remplir'!$AG$3:$AG$875)</f>
        <v>0</v>
      </c>
      <c r="Z96" s="135">
        <f>SUMIF('Plans SAMS_A remplir'!$AE$3:$AE$875,(G96&amp;"autreong"&amp;"urgence"),'Plans SAMS_A remplir'!$AH$3:$AH$875)</f>
        <v>0</v>
      </c>
      <c r="AA96" s="239">
        <f>SUMIF('Plans SAMS_A remplir'!$AE$3:$AE$875,(G96&amp;"autreong"&amp;"urgence"),'Plans SAMS_A remplir'!$AI$3:$AI$875)</f>
        <v>0</v>
      </c>
      <c r="AB96" s="280" t="str">
        <f t="shared" si="113"/>
        <v>0</v>
      </c>
      <c r="AC96" s="285" t="s">
        <v>879</v>
      </c>
      <c r="AD96" s="173">
        <f t="shared" si="114"/>
        <v>5350</v>
      </c>
      <c r="AE96" s="173">
        <f t="shared" si="115"/>
        <v>5350</v>
      </c>
      <c r="AF96" s="286">
        <f t="shared" si="116"/>
        <v>4200</v>
      </c>
      <c r="AG96" s="274">
        <f t="shared" si="117"/>
        <v>1.4163225451873749</v>
      </c>
      <c r="AH96" s="202"/>
      <c r="AI96" s="209">
        <f t="shared" si="118"/>
        <v>3777.3881508694139</v>
      </c>
      <c r="AJ96" s="197">
        <f>IF(M96&lt;&gt;0,1,0)+IF(Q96&lt;&gt;0,1,0)+IF(Y96&lt;&gt;0,1,0)+IF(U96&lt;&gt;0,1,0)</f>
        <v>1</v>
      </c>
      <c r="AK96" s="175" t="s">
        <v>442</v>
      </c>
      <c r="AL96" s="275" t="str">
        <f t="shared" si="119"/>
        <v>Non</v>
      </c>
      <c r="AM96" s="266"/>
      <c r="AN96" s="137"/>
      <c r="AO96" s="136"/>
      <c r="AP96" s="158"/>
      <c r="AQ96" s="136"/>
      <c r="AR96" s="138"/>
      <c r="AS96" s="139"/>
      <c r="AT96" s="140"/>
      <c r="AU96" s="159"/>
      <c r="AV96" s="140"/>
      <c r="AW96" s="140"/>
      <c r="AX96" s="140"/>
      <c r="AY96" s="249"/>
    </row>
    <row r="97" spans="1:51" ht="15" customHeight="1" x14ac:dyDescent="0.35">
      <c r="A97" s="248" t="s">
        <v>89</v>
      </c>
      <c r="B97" s="189" t="str">
        <f t="shared" si="82"/>
        <v>MDG51</v>
      </c>
      <c r="C97" s="189" t="s">
        <v>90</v>
      </c>
      <c r="D97" s="189" t="str">
        <f t="shared" si="105"/>
        <v>MG51507</v>
      </c>
      <c r="E97" s="303" t="s">
        <v>892</v>
      </c>
      <c r="F97" s="1" t="str">
        <f t="shared" si="122"/>
        <v>ATSIMO ANDREFANAAMPANIHY OUESTBELAFIKE HAUT</v>
      </c>
      <c r="G97" s="45" t="str">
        <f t="shared" si="107"/>
        <v>MG51507170</v>
      </c>
      <c r="H97" s="133">
        <f t="shared" si="108"/>
        <v>2</v>
      </c>
      <c r="I97" s="133"/>
      <c r="J97" s="134">
        <f t="shared" si="90"/>
        <v>19126</v>
      </c>
      <c r="K97" s="134">
        <f t="shared" si="91"/>
        <v>10688.982226238071</v>
      </c>
      <c r="L97" s="134">
        <f t="shared" si="109"/>
        <v>19126</v>
      </c>
      <c r="M97" s="231">
        <f>SUMIF('Plans SAMS_A remplir'!$AE$3:$AE$875,(G97&amp;"PAM"&amp;"urgence"),'Plans SAMS_A remplir'!$AG$3:$AG$875)</f>
        <v>0</v>
      </c>
      <c r="N97" s="222">
        <f>SUMIF('Plans SAMS_A remplir'!$AE$3:$AE$875,(G97&amp;"PAM"&amp;"urgence"),'Plans SAMS_A remplir'!$AH$3:$AH$875)</f>
        <v>0</v>
      </c>
      <c r="O97" s="232">
        <f>SUMIF('Plans SAMS_A remplir'!$AE$3:$AE$875,(G97&amp;"PAM"&amp;"urgence"),'Plans SAMS_A remplir'!$AI$3:$AI$875)</f>
        <v>0</v>
      </c>
      <c r="P97" s="224" t="str">
        <f t="shared" si="110"/>
        <v>0</v>
      </c>
      <c r="Q97" s="238">
        <f>SUMIF('Plans SAMS_A remplir'!$AE$3:$AE$875,(G97&amp;"FID"&amp;"urgence"),'Plans SAMS_A remplir'!$AG$3:$AG$875)</f>
        <v>0</v>
      </c>
      <c r="R97" s="135">
        <f>SUMIF('Plans SAMS_A remplir'!$AE$3:$AE$875,(G97&amp;"FID"&amp;"urgence"),'Plans SAMS_A remplir'!$AH$3:$AH$875)</f>
        <v>0</v>
      </c>
      <c r="S97" s="239">
        <f>SUMIF('Plans SAMS_A remplir'!$AE$3:$AE$875,(G97&amp;"FID"&amp;"urgence"),'Plans SAMS_A remplir'!$AI$3:$AI$875)</f>
        <v>0</v>
      </c>
      <c r="T97" s="224" t="str">
        <f t="shared" si="111"/>
        <v>0</v>
      </c>
      <c r="U97" s="238">
        <f>SUMIF('Plans SAMS_A remplir'!$AE$3:$AE$875,(G97&amp;"CRS"&amp;"urgence"),'Plans SAMS_A remplir'!$AG$3:$AG$875)</f>
        <v>16285</v>
      </c>
      <c r="V97" s="135">
        <f>SUMIF('Plans SAMS_A remplir'!$AE$3:$AE$875,(G97&amp;"CRS"&amp;"urgence"),'Plans SAMS_A remplir'!$AH$3:$AH$875)</f>
        <v>0</v>
      </c>
      <c r="W97" s="239">
        <f>SUMIF('Plans SAMS_A remplir'!$AE$3:$AE$875,(G97&amp;"CRS"&amp;"urgence"),'Plans SAMS_A remplir'!$AI$3:$AI$875)</f>
        <v>4200</v>
      </c>
      <c r="X97" s="224" t="str">
        <f t="shared" si="112"/>
        <v>0</v>
      </c>
      <c r="Y97" s="238">
        <f>SUMIF('Plans SAMS_A remplir'!$AE$3:$AE$875,(G97&amp;"autreong"&amp;"urgence"),'Plans SAMS_A remplir'!$AG$3:$AG$875)</f>
        <v>0</v>
      </c>
      <c r="Z97" s="135">
        <f>SUMIF('Plans SAMS_A remplir'!$AE$3:$AE$875,(G97&amp;"autreong"&amp;"urgence"),'Plans SAMS_A remplir'!$AH$3:$AH$875)</f>
        <v>0</v>
      </c>
      <c r="AA97" s="239">
        <f>SUMIF('Plans SAMS_A remplir'!$AE$3:$AE$875,(G97&amp;"autreong"&amp;"urgence"),'Plans SAMS_A remplir'!$AI$3:$AI$875)</f>
        <v>0</v>
      </c>
      <c r="AB97" s="280" t="str">
        <f t="shared" si="113"/>
        <v>0</v>
      </c>
      <c r="AC97" s="285" t="s">
        <v>879</v>
      </c>
      <c r="AD97" s="173">
        <f t="shared" si="114"/>
        <v>16285</v>
      </c>
      <c r="AE97" s="173">
        <f t="shared" si="115"/>
        <v>0</v>
      </c>
      <c r="AF97" s="286">
        <f t="shared" si="116"/>
        <v>4200</v>
      </c>
      <c r="AG97" s="274">
        <f t="shared" si="117"/>
        <v>0.85145874725504545</v>
      </c>
      <c r="AH97" s="202"/>
      <c r="AI97" s="209">
        <f t="shared" si="118"/>
        <v>10688.982226238071</v>
      </c>
      <c r="AJ97" s="197">
        <f t="shared" si="121"/>
        <v>3</v>
      </c>
      <c r="AK97" s="175" t="s">
        <v>493</v>
      </c>
      <c r="AL97" s="275" t="str">
        <f t="shared" si="119"/>
        <v>Non</v>
      </c>
      <c r="AM97" s="266"/>
      <c r="AN97" s="137"/>
      <c r="AO97" s="136"/>
      <c r="AP97" s="158"/>
      <c r="AQ97" s="136"/>
      <c r="AR97" s="138"/>
      <c r="AS97" s="139"/>
      <c r="AT97" s="140"/>
      <c r="AU97" s="159"/>
      <c r="AV97" s="140"/>
      <c r="AW97" s="140"/>
      <c r="AX97" s="140"/>
      <c r="AY97" s="249"/>
    </row>
    <row r="98" spans="1:51" ht="15" customHeight="1" x14ac:dyDescent="0.35">
      <c r="A98" s="248" t="s">
        <v>89</v>
      </c>
      <c r="B98" s="189" t="str">
        <f t="shared" si="82"/>
        <v>MDG51</v>
      </c>
      <c r="C98" s="189" t="s">
        <v>90</v>
      </c>
      <c r="D98" s="189" t="str">
        <f t="shared" si="105"/>
        <v>MG51507</v>
      </c>
      <c r="E98" s="189" t="s">
        <v>893</v>
      </c>
      <c r="F98" s="1" t="str">
        <f t="shared" si="122"/>
        <v>ATSIMO ANDREFANAAMPANIHY OUESTBEROY ATSIMO</v>
      </c>
      <c r="G98" s="45" t="str">
        <f t="shared" si="107"/>
        <v>MG51507270</v>
      </c>
      <c r="H98" s="133">
        <f t="shared" si="108"/>
        <v>3</v>
      </c>
      <c r="I98" s="133"/>
      <c r="J98" s="134" t="str">
        <f t="shared" si="90"/>
        <v/>
      </c>
      <c r="K98" s="134">
        <f t="shared" si="91"/>
        <v>14571.507472647627</v>
      </c>
      <c r="L98" s="134">
        <f t="shared" si="109"/>
        <v>14571.507472647627</v>
      </c>
      <c r="M98" s="231">
        <f>SUMIF('Plans SAMS_A remplir'!$AE$3:$AE$875,(G98&amp;"PAM"&amp;"urgence"),'Plans SAMS_A remplir'!$AG$3:$AG$875)</f>
        <v>14572</v>
      </c>
      <c r="N98" s="222">
        <f>SUMIF('Plans SAMS_A remplir'!$AE$3:$AE$875,(G98&amp;"PAM"&amp;"urgence"),'Plans SAMS_A remplir'!$AH$3:$AH$875)</f>
        <v>14572</v>
      </c>
      <c r="O98" s="232">
        <f>SUMIF('Plans SAMS_A remplir'!$AE$3:$AE$875,(G98&amp;"PAM"&amp;"urgence"),'Plans SAMS_A remplir'!$AI$3:$AI$875)</f>
        <v>4200</v>
      </c>
      <c r="P98" s="224" t="str">
        <f t="shared" si="110"/>
        <v>0</v>
      </c>
      <c r="Q98" s="238">
        <f>SUMIF('Plans SAMS_A remplir'!$AE$3:$AE$875,(G98&amp;"FID"&amp;"urgence"),'Plans SAMS_A remplir'!$AG$3:$AG$875)</f>
        <v>0</v>
      </c>
      <c r="R98" s="135">
        <f>SUMIF('Plans SAMS_A remplir'!$AE$3:$AE$875,(G98&amp;"FID"&amp;"urgence"),'Plans SAMS_A remplir'!$AH$3:$AH$875)</f>
        <v>0</v>
      </c>
      <c r="S98" s="239">
        <f>SUMIF('Plans SAMS_A remplir'!$AE$3:$AE$875,(G98&amp;"FID"&amp;"urgence"),'Plans SAMS_A remplir'!$AI$3:$AI$875)</f>
        <v>0</v>
      </c>
      <c r="T98" s="224" t="str">
        <f t="shared" si="111"/>
        <v>0</v>
      </c>
      <c r="U98" s="238">
        <f>SUMIF('Plans SAMS_A remplir'!$AE$3:$AE$875,(G98&amp;"CRS"&amp;"urgence"),'Plans SAMS_A remplir'!$AG$3:$AG$875)</f>
        <v>0</v>
      </c>
      <c r="V98" s="135">
        <f>SUMIF('Plans SAMS_A remplir'!$AE$3:$AE$875,(G98&amp;"CRS"&amp;"urgence"),'Plans SAMS_A remplir'!$AH$3:$AH$875)</f>
        <v>0</v>
      </c>
      <c r="W98" s="239">
        <f>SUMIF('Plans SAMS_A remplir'!$AE$3:$AE$875,(G98&amp;"CRS"&amp;"urgence"),'Plans SAMS_A remplir'!$AI$3:$AI$875)</f>
        <v>0</v>
      </c>
      <c r="X98" s="224" t="str">
        <f t="shared" si="112"/>
        <v>0</v>
      </c>
      <c r="Y98" s="238">
        <f>SUMIF('Plans SAMS_A remplir'!$AE$3:$AE$875,(G98&amp;"autreong"&amp;"urgence"),'Plans SAMS_A remplir'!$AG$3:$AG$875)</f>
        <v>0</v>
      </c>
      <c r="Z98" s="135">
        <f>SUMIF('Plans SAMS_A remplir'!$AE$3:$AE$875,(G98&amp;"autreong"&amp;"urgence"),'Plans SAMS_A remplir'!$AH$3:$AH$875)</f>
        <v>0</v>
      </c>
      <c r="AA98" s="239">
        <f>SUMIF('Plans SAMS_A remplir'!$AE$3:$AE$875,(G98&amp;"autreong"&amp;"urgence"),'Plans SAMS_A remplir'!$AI$3:$AI$875)</f>
        <v>0</v>
      </c>
      <c r="AB98" s="280" t="str">
        <f t="shared" si="113"/>
        <v>0</v>
      </c>
      <c r="AC98" s="285" t="s">
        <v>884</v>
      </c>
      <c r="AD98" s="173">
        <f t="shared" si="114"/>
        <v>14572</v>
      </c>
      <c r="AE98" s="173">
        <f t="shared" si="115"/>
        <v>14572</v>
      </c>
      <c r="AF98" s="286">
        <f t="shared" si="116"/>
        <v>4200</v>
      </c>
      <c r="AG98" s="274">
        <f t="shared" si="117"/>
        <v>1.0000338007137077</v>
      </c>
      <c r="AH98" s="202"/>
      <c r="AI98" s="209">
        <f t="shared" si="118"/>
        <v>14571.507472647627</v>
      </c>
      <c r="AJ98" s="197">
        <f t="shared" si="121"/>
        <v>3</v>
      </c>
      <c r="AK98" s="175" t="s">
        <v>885</v>
      </c>
      <c r="AL98" s="275" t="str">
        <f t="shared" si="119"/>
        <v>Non</v>
      </c>
      <c r="AM98" s="266"/>
      <c r="AN98" s="137"/>
      <c r="AO98" s="136"/>
      <c r="AP98" s="158"/>
      <c r="AQ98" s="136"/>
      <c r="AR98" s="138"/>
      <c r="AS98" s="139"/>
      <c r="AT98" s="140"/>
      <c r="AU98" s="159"/>
      <c r="AV98" s="140"/>
      <c r="AW98" s="140"/>
      <c r="AX98" s="140"/>
      <c r="AY98" s="249"/>
    </row>
    <row r="99" spans="1:51" ht="15" customHeight="1" x14ac:dyDescent="0.35">
      <c r="A99" s="248" t="s">
        <v>89</v>
      </c>
      <c r="B99" s="189" t="str">
        <f t="shared" si="82"/>
        <v>MDG51</v>
      </c>
      <c r="C99" s="189" t="s">
        <v>90</v>
      </c>
      <c r="D99" s="189" t="str">
        <f t="shared" si="105"/>
        <v>MG51507</v>
      </c>
      <c r="E99" s="189" t="s">
        <v>116</v>
      </c>
      <c r="F99" s="1" t="str">
        <f t="shared" si="122"/>
        <v>ATSIMO ANDREFANAAMPANIHY OUESTEJEDA</v>
      </c>
      <c r="G99" s="45" t="str">
        <f t="shared" si="107"/>
        <v>MG51507150</v>
      </c>
      <c r="H99" s="133">
        <f t="shared" si="108"/>
        <v>2</v>
      </c>
      <c r="I99" s="133"/>
      <c r="J99" s="134" t="str">
        <f t="shared" si="90"/>
        <v/>
      </c>
      <c r="K99" s="134">
        <f t="shared" si="91"/>
        <v>55581.566647506188</v>
      </c>
      <c r="L99" s="134">
        <f t="shared" si="109"/>
        <v>55581.566647506188</v>
      </c>
      <c r="M99" s="231">
        <f>SUMIF('Plans SAMS_A remplir'!$AE$3:$AE$875,(G99&amp;"PAM"&amp;"urgence"),'Plans SAMS_A remplir'!$AG$3:$AG$875)</f>
        <v>0</v>
      </c>
      <c r="N99" s="222">
        <f>SUMIF('Plans SAMS_A remplir'!$AE$3:$AE$875,(G99&amp;"PAM"&amp;"urgence"),'Plans SAMS_A remplir'!$AH$3:$AH$875)</f>
        <v>0</v>
      </c>
      <c r="O99" s="232">
        <f>SUMIF('Plans SAMS_A remplir'!$AE$3:$AE$875,(G99&amp;"PAM"&amp;"urgence"),'Plans SAMS_A remplir'!$AI$3:$AI$875)</f>
        <v>0</v>
      </c>
      <c r="P99" s="224" t="str">
        <f t="shared" si="110"/>
        <v>0</v>
      </c>
      <c r="Q99" s="238">
        <f>SUMIF('Plans SAMS_A remplir'!$AE$3:$AE$875,(G99&amp;"FID"&amp;"urgence"),'Plans SAMS_A remplir'!$AG$3:$AG$875)</f>
        <v>0</v>
      </c>
      <c r="R99" s="135">
        <f>SUMIF('Plans SAMS_A remplir'!$AE$3:$AE$875,(G99&amp;"FID"&amp;"urgence"),'Plans SAMS_A remplir'!$AH$3:$AH$875)</f>
        <v>0</v>
      </c>
      <c r="S99" s="239">
        <f>SUMIF('Plans SAMS_A remplir'!$AE$3:$AE$875,(G99&amp;"FID"&amp;"urgence"),'Plans SAMS_A remplir'!$AI$3:$AI$875)</f>
        <v>0</v>
      </c>
      <c r="T99" s="224" t="str">
        <f t="shared" si="111"/>
        <v>0</v>
      </c>
      <c r="U99" s="238">
        <f>SUMIF('Plans SAMS_A remplir'!$AE$3:$AE$875,(G99&amp;"CRS"&amp;"urgence"),'Plans SAMS_A remplir'!$AG$3:$AG$875)</f>
        <v>0</v>
      </c>
      <c r="V99" s="135">
        <f>SUMIF('Plans SAMS_A remplir'!$AE$3:$AE$875,(G99&amp;"CRS"&amp;"urgence"),'Plans SAMS_A remplir'!$AH$3:$AH$875)</f>
        <v>0</v>
      </c>
      <c r="W99" s="239">
        <f>SUMIF('Plans SAMS_A remplir'!$AE$3:$AE$875,(G99&amp;"CRS"&amp;"urgence"),'Plans SAMS_A remplir'!$AI$3:$AI$875)</f>
        <v>0</v>
      </c>
      <c r="X99" s="224" t="str">
        <f t="shared" si="112"/>
        <v>0</v>
      </c>
      <c r="Y99" s="238">
        <f>SUMIF('Plans SAMS_A remplir'!$AE$3:$AE$875,(G99&amp;"autreong"&amp;"urgence"),'Plans SAMS_A remplir'!$AG$3:$AG$875)</f>
        <v>15500</v>
      </c>
      <c r="Z99" s="135">
        <f>SUMIF('Plans SAMS_A remplir'!$AE$3:$AE$875,(G99&amp;"autreong"&amp;"urgence"),'Plans SAMS_A remplir'!$AH$3:$AH$875)</f>
        <v>0</v>
      </c>
      <c r="AA99" s="239">
        <f>SUMIF('Plans SAMS_A remplir'!$AE$3:$AE$875,(G99&amp;"autreong"&amp;"urgence"),'Plans SAMS_A remplir'!$AI$3:$AI$875)</f>
        <v>8400</v>
      </c>
      <c r="AB99" s="280" t="str">
        <f t="shared" si="113"/>
        <v>0</v>
      </c>
      <c r="AC99" s="285"/>
      <c r="AD99" s="173">
        <f t="shared" si="114"/>
        <v>15500</v>
      </c>
      <c r="AE99" s="173">
        <f t="shared" si="115"/>
        <v>0</v>
      </c>
      <c r="AF99" s="286">
        <f t="shared" si="116"/>
        <v>8400</v>
      </c>
      <c r="AG99" s="274">
        <f t="shared" si="117"/>
        <v>0.27886943342744819</v>
      </c>
      <c r="AH99" s="202"/>
      <c r="AI99" s="209">
        <f t="shared" si="118"/>
        <v>55581.566647506188</v>
      </c>
      <c r="AJ99" s="197">
        <f t="shared" ref="AJ99:AJ100" si="123">IF(M99&lt;&gt;0,1,0)+IF(Q99&lt;&gt;0,1,0)+IF(Y99&lt;&gt;0,1,0)+IF(U99&lt;&gt;0,1,0)</f>
        <v>1</v>
      </c>
      <c r="AK99" s="175" t="s">
        <v>894</v>
      </c>
      <c r="AL99" s="275" t="str">
        <f t="shared" si="119"/>
        <v>A verifier</v>
      </c>
      <c r="AM99" s="266"/>
      <c r="AN99" s="137"/>
      <c r="AO99" s="136"/>
      <c r="AP99" s="158"/>
      <c r="AQ99" s="136"/>
      <c r="AR99" s="138"/>
      <c r="AS99" s="139"/>
      <c r="AT99" s="140"/>
      <c r="AU99" s="159"/>
      <c r="AV99" s="140"/>
      <c r="AW99" s="140"/>
      <c r="AX99" s="140"/>
      <c r="AY99" s="249"/>
    </row>
    <row r="100" spans="1:51" ht="15" customHeight="1" x14ac:dyDescent="0.35">
      <c r="A100" s="248" t="s">
        <v>89</v>
      </c>
      <c r="B100" s="189" t="str">
        <f t="shared" si="82"/>
        <v>MDG51</v>
      </c>
      <c r="C100" s="189" t="s">
        <v>90</v>
      </c>
      <c r="D100" s="189" t="str">
        <f t="shared" si="105"/>
        <v>MG51507</v>
      </c>
      <c r="E100" s="189" t="s">
        <v>118</v>
      </c>
      <c r="F100" s="1" t="str">
        <f t="shared" si="122"/>
        <v>ATSIMO ANDREFANAAMPANIHY OUESTFOTADREVO</v>
      </c>
      <c r="G100" s="45" t="str">
        <f t="shared" si="107"/>
        <v>MG51507290</v>
      </c>
      <c r="H100" s="133">
        <f t="shared" si="108"/>
        <v>2</v>
      </c>
      <c r="I100" s="133"/>
      <c r="J100" s="134" t="str">
        <f t="shared" si="90"/>
        <v/>
      </c>
      <c r="K100" s="134">
        <f t="shared" si="91"/>
        <v>55421.49024461853</v>
      </c>
      <c r="L100" s="134">
        <f t="shared" si="109"/>
        <v>55421.49024461853</v>
      </c>
      <c r="M100" s="231">
        <f>SUMIF('Plans SAMS_A remplir'!$AE$3:$AE$875,(G100&amp;"PAM"&amp;"urgence"),'Plans SAMS_A remplir'!$AG$3:$AG$875)</f>
        <v>0</v>
      </c>
      <c r="N100" s="222">
        <f>SUMIF('Plans SAMS_A remplir'!$AE$3:$AE$875,(G100&amp;"PAM"&amp;"urgence"),'Plans SAMS_A remplir'!$AH$3:$AH$875)</f>
        <v>0</v>
      </c>
      <c r="O100" s="232">
        <f>SUMIF('Plans SAMS_A remplir'!$AE$3:$AE$875,(G100&amp;"PAM"&amp;"urgence"),'Plans SAMS_A remplir'!$AI$3:$AI$875)</f>
        <v>0</v>
      </c>
      <c r="P100" s="224" t="str">
        <f t="shared" si="110"/>
        <v>0</v>
      </c>
      <c r="Q100" s="238">
        <f>SUMIF('Plans SAMS_A remplir'!$AE$3:$AE$875,(G100&amp;"FID"&amp;"urgence"),'Plans SAMS_A remplir'!$AG$3:$AG$875)</f>
        <v>0</v>
      </c>
      <c r="R100" s="135">
        <f>SUMIF('Plans SAMS_A remplir'!$AE$3:$AE$875,(G100&amp;"FID"&amp;"urgence"),'Plans SAMS_A remplir'!$AH$3:$AH$875)</f>
        <v>0</v>
      </c>
      <c r="S100" s="239">
        <f>SUMIF('Plans SAMS_A remplir'!$AE$3:$AE$875,(G100&amp;"FID"&amp;"urgence"),'Plans SAMS_A remplir'!$AI$3:$AI$875)</f>
        <v>0</v>
      </c>
      <c r="T100" s="224" t="str">
        <f t="shared" si="111"/>
        <v>0</v>
      </c>
      <c r="U100" s="238">
        <f>SUMIF('Plans SAMS_A remplir'!$AE$3:$AE$875,(G100&amp;"CRS"&amp;"urgence"),'Plans SAMS_A remplir'!$AG$3:$AG$875)</f>
        <v>0</v>
      </c>
      <c r="V100" s="135">
        <f>SUMIF('Plans SAMS_A remplir'!$AE$3:$AE$875,(G100&amp;"CRS"&amp;"urgence"),'Plans SAMS_A remplir'!$AH$3:$AH$875)</f>
        <v>0</v>
      </c>
      <c r="W100" s="239">
        <f>SUMIF('Plans SAMS_A remplir'!$AE$3:$AE$875,(G100&amp;"CRS"&amp;"urgence"),'Plans SAMS_A remplir'!$AI$3:$AI$875)</f>
        <v>0</v>
      </c>
      <c r="X100" s="224" t="str">
        <f t="shared" si="112"/>
        <v>0</v>
      </c>
      <c r="Y100" s="238">
        <f>SUMIF('Plans SAMS_A remplir'!$AE$3:$AE$875,(G100&amp;"autreong"&amp;"urgence"),'Plans SAMS_A remplir'!$AG$3:$AG$875)</f>
        <v>0</v>
      </c>
      <c r="Z100" s="135">
        <f>SUMIF('Plans SAMS_A remplir'!$AE$3:$AE$875,(G100&amp;"autreong"&amp;"urgence"),'Plans SAMS_A remplir'!$AH$3:$AH$875)</f>
        <v>0</v>
      </c>
      <c r="AA100" s="239">
        <f>SUMIF('Plans SAMS_A remplir'!$AE$3:$AE$875,(G100&amp;"autreong"&amp;"urgence"),'Plans SAMS_A remplir'!$AI$3:$AI$875)</f>
        <v>0</v>
      </c>
      <c r="AB100" s="280" t="str">
        <f t="shared" si="113"/>
        <v>0</v>
      </c>
      <c r="AC100" s="285"/>
      <c r="AD100" s="173">
        <f t="shared" si="114"/>
        <v>0</v>
      </c>
      <c r="AE100" s="173">
        <f t="shared" si="115"/>
        <v>0</v>
      </c>
      <c r="AF100" s="286">
        <f t="shared" si="116"/>
        <v>0</v>
      </c>
      <c r="AG100" s="274">
        <f t="shared" si="117"/>
        <v>0</v>
      </c>
      <c r="AH100" s="202"/>
      <c r="AI100" s="209">
        <f t="shared" si="118"/>
        <v>55421.49024461853</v>
      </c>
      <c r="AJ100" s="197">
        <f t="shared" si="123"/>
        <v>0</v>
      </c>
      <c r="AK100" s="175"/>
      <c r="AL100" s="275" t="str">
        <f t="shared" si="119"/>
        <v>A verifier</v>
      </c>
      <c r="AM100" s="266"/>
      <c r="AN100" s="137"/>
      <c r="AO100" s="136"/>
      <c r="AP100" s="158"/>
      <c r="AQ100" s="136"/>
      <c r="AR100" s="138"/>
      <c r="AS100" s="139"/>
      <c r="AT100" s="140"/>
      <c r="AU100" s="159"/>
      <c r="AV100" s="140"/>
      <c r="AW100" s="140"/>
      <c r="AX100" s="140"/>
      <c r="AY100" s="249"/>
    </row>
    <row r="101" spans="1:51" ht="15" customHeight="1" x14ac:dyDescent="0.35">
      <c r="A101" s="248" t="s">
        <v>89</v>
      </c>
      <c r="B101" s="189" t="str">
        <f t="shared" si="82"/>
        <v>MDG51</v>
      </c>
      <c r="C101" s="189" t="s">
        <v>90</v>
      </c>
      <c r="D101" s="189" t="str">
        <f t="shared" si="105"/>
        <v>MG51507</v>
      </c>
      <c r="E101" s="189" t="s">
        <v>120</v>
      </c>
      <c r="F101" s="1" t="str">
        <f t="shared" si="122"/>
        <v>ATSIMO ANDREFANAAMPANIHY OUESTGOGOGOGO</v>
      </c>
      <c r="G101" s="45" t="str">
        <f t="shared" si="107"/>
        <v>MG51507210</v>
      </c>
      <c r="H101" s="133">
        <f t="shared" si="108"/>
        <v>3</v>
      </c>
      <c r="I101" s="133"/>
      <c r="J101" s="134" t="str">
        <f t="shared" si="90"/>
        <v/>
      </c>
      <c r="K101" s="134">
        <f t="shared" si="91"/>
        <v>21507.616656844359</v>
      </c>
      <c r="L101" s="134">
        <f t="shared" si="109"/>
        <v>21507.616656844359</v>
      </c>
      <c r="M101" s="231">
        <f>SUMIF('Plans SAMS_A remplir'!$AE$3:$AE$875,(G101&amp;"PAM"&amp;"urgence"),'Plans SAMS_A remplir'!$AG$3:$AG$875)</f>
        <v>0</v>
      </c>
      <c r="N101" s="222">
        <f>SUMIF('Plans SAMS_A remplir'!$AE$3:$AE$875,(G101&amp;"PAM"&amp;"urgence"),'Plans SAMS_A remplir'!$AH$3:$AH$875)</f>
        <v>0</v>
      </c>
      <c r="O101" s="232">
        <f>SUMIF('Plans SAMS_A remplir'!$AE$3:$AE$875,(G101&amp;"PAM"&amp;"urgence"),'Plans SAMS_A remplir'!$AI$3:$AI$875)</f>
        <v>0</v>
      </c>
      <c r="P101" s="224" t="str">
        <f t="shared" si="110"/>
        <v>0</v>
      </c>
      <c r="Q101" s="238">
        <f>SUMIF('Plans SAMS_A remplir'!$AE$3:$AE$875,(G101&amp;"FID"&amp;"urgence"),'Plans SAMS_A remplir'!$AG$3:$AG$875)</f>
        <v>0</v>
      </c>
      <c r="R101" s="135">
        <f>SUMIF('Plans SAMS_A remplir'!$AE$3:$AE$875,(G101&amp;"FID"&amp;"urgence"),'Plans SAMS_A remplir'!$AH$3:$AH$875)</f>
        <v>0</v>
      </c>
      <c r="S101" s="239">
        <f>SUMIF('Plans SAMS_A remplir'!$AE$3:$AE$875,(G101&amp;"FID"&amp;"urgence"),'Plans SAMS_A remplir'!$AI$3:$AI$875)</f>
        <v>0</v>
      </c>
      <c r="T101" s="224" t="str">
        <f t="shared" si="111"/>
        <v>0</v>
      </c>
      <c r="U101" s="238">
        <f>SUMIF('Plans SAMS_A remplir'!$AE$3:$AE$875,(G101&amp;"CRS"&amp;"urgence"),'Plans SAMS_A remplir'!$AG$3:$AG$875)</f>
        <v>0</v>
      </c>
      <c r="V101" s="135">
        <f>SUMIF('Plans SAMS_A remplir'!$AE$3:$AE$875,(G101&amp;"CRS"&amp;"urgence"),'Plans SAMS_A remplir'!$AH$3:$AH$875)</f>
        <v>0</v>
      </c>
      <c r="W101" s="239">
        <f>SUMIF('Plans SAMS_A remplir'!$AE$3:$AE$875,(G101&amp;"CRS"&amp;"urgence"),'Plans SAMS_A remplir'!$AI$3:$AI$875)</f>
        <v>0</v>
      </c>
      <c r="X101" s="224" t="str">
        <f t="shared" si="112"/>
        <v>0</v>
      </c>
      <c r="Y101" s="238">
        <f>SUMIF('Plans SAMS_A remplir'!$AE$3:$AE$875,(G101&amp;"autreong"&amp;"urgence"),'Plans SAMS_A remplir'!$AG$3:$AG$875)</f>
        <v>0</v>
      </c>
      <c r="Z101" s="135">
        <f>SUMIF('Plans SAMS_A remplir'!$AE$3:$AE$875,(G101&amp;"autreong"&amp;"urgence"),'Plans SAMS_A remplir'!$AH$3:$AH$875)</f>
        <v>0</v>
      </c>
      <c r="AA101" s="239">
        <f>SUMIF('Plans SAMS_A remplir'!$AE$3:$AE$875,(G101&amp;"autreong"&amp;"urgence"),'Plans SAMS_A remplir'!$AI$3:$AI$875)</f>
        <v>0</v>
      </c>
      <c r="AB101" s="280" t="str">
        <f t="shared" si="113"/>
        <v>0</v>
      </c>
      <c r="AC101" s="285" t="s">
        <v>879</v>
      </c>
      <c r="AD101" s="173">
        <f t="shared" si="114"/>
        <v>0</v>
      </c>
      <c r="AE101" s="173">
        <f t="shared" si="115"/>
        <v>0</v>
      </c>
      <c r="AF101" s="286">
        <f t="shared" si="116"/>
        <v>0</v>
      </c>
      <c r="AG101" s="274">
        <f t="shared" si="117"/>
        <v>0</v>
      </c>
      <c r="AH101" s="202"/>
      <c r="AI101" s="209">
        <f t="shared" si="118"/>
        <v>21507.616656844359</v>
      </c>
      <c r="AJ101" s="197">
        <f t="shared" si="121"/>
        <v>3</v>
      </c>
      <c r="AK101" s="175"/>
      <c r="AL101" s="275" t="str">
        <f t="shared" si="119"/>
        <v>Non</v>
      </c>
      <c r="AM101" s="266"/>
      <c r="AN101" s="137"/>
      <c r="AO101" s="136"/>
      <c r="AP101" s="158"/>
      <c r="AQ101" s="136"/>
      <c r="AR101" s="138"/>
      <c r="AS101" s="139"/>
      <c r="AT101" s="140"/>
      <c r="AU101" s="159"/>
      <c r="AV101" s="140"/>
      <c r="AW101" s="140"/>
      <c r="AX101" s="140"/>
      <c r="AY101" s="249"/>
    </row>
    <row r="102" spans="1:51" ht="15" customHeight="1" x14ac:dyDescent="0.35">
      <c r="A102" s="248" t="s">
        <v>89</v>
      </c>
      <c r="B102" s="189" t="str">
        <f t="shared" si="82"/>
        <v>MDG51</v>
      </c>
      <c r="C102" s="189" t="s">
        <v>90</v>
      </c>
      <c r="D102" s="189" t="str">
        <f t="shared" si="105"/>
        <v>MG51507</v>
      </c>
      <c r="E102" s="189" t="s">
        <v>122</v>
      </c>
      <c r="F102" s="1" t="str">
        <f t="shared" si="122"/>
        <v>ATSIMO ANDREFANAAMPANIHY OUESTITAMPOLO</v>
      </c>
      <c r="G102" s="45" t="str">
        <f t="shared" si="107"/>
        <v>MG51507310</v>
      </c>
      <c r="H102" s="133">
        <f t="shared" si="108"/>
        <v>1</v>
      </c>
      <c r="I102" s="133"/>
      <c r="J102" s="134">
        <f t="shared" si="90"/>
        <v>42276</v>
      </c>
      <c r="K102" s="134">
        <f t="shared" si="91"/>
        <v>27437.18536098058</v>
      </c>
      <c r="L102" s="134">
        <f t="shared" si="109"/>
        <v>42276</v>
      </c>
      <c r="M102" s="231">
        <f>SUMIF('Plans SAMS_A remplir'!$AE$3:$AE$875,(G102&amp;"PAM"&amp;"urgence"),'Plans SAMS_A remplir'!$AG$3:$AG$875)</f>
        <v>30080</v>
      </c>
      <c r="N102" s="222">
        <f>SUMIF('Plans SAMS_A remplir'!$AE$3:$AE$875,(G102&amp;"PAM"&amp;"urgence"),'Plans SAMS_A remplir'!$AH$3:$AH$875)</f>
        <v>30080</v>
      </c>
      <c r="O102" s="232">
        <f>SUMIF('Plans SAMS_A remplir'!$AE$3:$AE$875,(G102&amp;"PAM"&amp;"urgence"),'Plans SAMS_A remplir'!$AI$3:$AI$875)</f>
        <v>4200</v>
      </c>
      <c r="P102" s="224" t="str">
        <f t="shared" si="110"/>
        <v>0</v>
      </c>
      <c r="Q102" s="238">
        <f>SUMIF('Plans SAMS_A remplir'!$AE$3:$AE$875,(G102&amp;"FID"&amp;"urgence"),'Plans SAMS_A remplir'!$AG$3:$AG$875)</f>
        <v>0</v>
      </c>
      <c r="R102" s="135">
        <f>SUMIF('Plans SAMS_A remplir'!$AE$3:$AE$875,(G102&amp;"FID"&amp;"urgence"),'Plans SAMS_A remplir'!$AH$3:$AH$875)</f>
        <v>0</v>
      </c>
      <c r="S102" s="239">
        <f>SUMIF('Plans SAMS_A remplir'!$AE$3:$AE$875,(G102&amp;"FID"&amp;"urgence"),'Plans SAMS_A remplir'!$AI$3:$AI$875)</f>
        <v>0</v>
      </c>
      <c r="T102" s="224" t="str">
        <f t="shared" si="111"/>
        <v>0</v>
      </c>
      <c r="U102" s="238">
        <f>SUMIF('Plans SAMS_A remplir'!$AE$3:$AE$875,(G102&amp;"CRS"&amp;"urgence"),'Plans SAMS_A remplir'!$AG$3:$AG$875)</f>
        <v>0</v>
      </c>
      <c r="V102" s="135">
        <f>SUMIF('Plans SAMS_A remplir'!$AE$3:$AE$875,(G102&amp;"CRS"&amp;"urgence"),'Plans SAMS_A remplir'!$AH$3:$AH$875)</f>
        <v>0</v>
      </c>
      <c r="W102" s="239">
        <f>SUMIF('Plans SAMS_A remplir'!$AE$3:$AE$875,(G102&amp;"CRS"&amp;"urgence"),'Plans SAMS_A remplir'!$AI$3:$AI$875)</f>
        <v>0</v>
      </c>
      <c r="X102" s="224" t="str">
        <f t="shared" si="112"/>
        <v>0</v>
      </c>
      <c r="Y102" s="238">
        <f>SUMIF('Plans SAMS_A remplir'!$AE$3:$AE$875,(G102&amp;"autreong"&amp;"urgence"),'Plans SAMS_A remplir'!$AG$3:$AG$875)</f>
        <v>0</v>
      </c>
      <c r="Z102" s="135">
        <f>SUMIF('Plans SAMS_A remplir'!$AE$3:$AE$875,(G102&amp;"autreong"&amp;"urgence"),'Plans SAMS_A remplir'!$AH$3:$AH$875)</f>
        <v>0</v>
      </c>
      <c r="AA102" s="239">
        <f>SUMIF('Plans SAMS_A remplir'!$AE$3:$AE$875,(G102&amp;"autreong"&amp;"urgence"),'Plans SAMS_A remplir'!$AI$3:$AI$875)</f>
        <v>0</v>
      </c>
      <c r="AB102" s="280" t="str">
        <f t="shared" si="113"/>
        <v>0</v>
      </c>
      <c r="AC102" s="285" t="s">
        <v>879</v>
      </c>
      <c r="AD102" s="173">
        <f t="shared" si="114"/>
        <v>30080</v>
      </c>
      <c r="AE102" s="173">
        <f t="shared" si="115"/>
        <v>30080</v>
      </c>
      <c r="AF102" s="286">
        <f t="shared" si="116"/>
        <v>4200</v>
      </c>
      <c r="AG102" s="274">
        <f t="shared" si="117"/>
        <v>0.7115148074557669</v>
      </c>
      <c r="AH102" s="202"/>
      <c r="AI102" s="209">
        <f t="shared" si="118"/>
        <v>27437.18536098058</v>
      </c>
      <c r="AJ102" s="197">
        <f t="shared" si="121"/>
        <v>3</v>
      </c>
      <c r="AK102" s="175" t="s">
        <v>442</v>
      </c>
      <c r="AL102" s="275" t="str">
        <f t="shared" si="119"/>
        <v>Non</v>
      </c>
      <c r="AM102" s="266"/>
      <c r="AN102" s="137"/>
      <c r="AO102" s="136"/>
      <c r="AP102" s="158"/>
      <c r="AQ102" s="136"/>
      <c r="AR102" s="138"/>
      <c r="AS102" s="139"/>
      <c r="AT102" s="140"/>
      <c r="AU102" s="159"/>
      <c r="AV102" s="140"/>
      <c r="AW102" s="140"/>
      <c r="AX102" s="140"/>
      <c r="AY102" s="249"/>
    </row>
    <row r="103" spans="1:51" ht="15" customHeight="1" x14ac:dyDescent="0.35">
      <c r="A103" s="248" t="s">
        <v>89</v>
      </c>
      <c r="B103" s="189" t="str">
        <f t="shared" si="82"/>
        <v>MDG51</v>
      </c>
      <c r="C103" s="189" t="s">
        <v>90</v>
      </c>
      <c r="D103" s="189" t="str">
        <f t="shared" si="105"/>
        <v>MG51507</v>
      </c>
      <c r="E103" s="189" t="s">
        <v>124</v>
      </c>
      <c r="F103" s="1" t="str">
        <f t="shared" si="122"/>
        <v>ATSIMO ANDREFANAAMPANIHY OUESTMANIRY</v>
      </c>
      <c r="G103" s="45" t="str">
        <f t="shared" si="107"/>
        <v>MG51507090</v>
      </c>
      <c r="H103" s="133">
        <f t="shared" si="108"/>
        <v>3</v>
      </c>
      <c r="I103" s="133"/>
      <c r="J103" s="134" t="str">
        <f t="shared" si="90"/>
        <v/>
      </c>
      <c r="K103" s="134">
        <f t="shared" si="91"/>
        <v>12000.319083389746</v>
      </c>
      <c r="L103" s="134">
        <f t="shared" si="109"/>
        <v>12000.319083389746</v>
      </c>
      <c r="M103" s="231">
        <f>SUMIF('Plans SAMS_A remplir'!$AE$3:$AE$875,(G103&amp;"PAM"&amp;"urgence"),'Plans SAMS_A remplir'!$AG$3:$AG$875)</f>
        <v>12000</v>
      </c>
      <c r="N103" s="222">
        <f>SUMIF('Plans SAMS_A remplir'!$AE$3:$AE$875,(G103&amp;"PAM"&amp;"urgence"),'Plans SAMS_A remplir'!$AH$3:$AH$875)</f>
        <v>12000</v>
      </c>
      <c r="O103" s="232">
        <f>SUMIF('Plans SAMS_A remplir'!$AE$3:$AE$875,(G103&amp;"PAM"&amp;"urgence"),'Plans SAMS_A remplir'!$AI$3:$AI$875)</f>
        <v>4200</v>
      </c>
      <c r="P103" s="224" t="str">
        <f t="shared" si="110"/>
        <v>0</v>
      </c>
      <c r="Q103" s="238">
        <f>SUMIF('Plans SAMS_A remplir'!$AE$3:$AE$875,(G103&amp;"FID"&amp;"urgence"),'Plans SAMS_A remplir'!$AG$3:$AG$875)</f>
        <v>0</v>
      </c>
      <c r="R103" s="135">
        <f>SUMIF('Plans SAMS_A remplir'!$AE$3:$AE$875,(G103&amp;"FID"&amp;"urgence"),'Plans SAMS_A remplir'!$AH$3:$AH$875)</f>
        <v>0</v>
      </c>
      <c r="S103" s="239">
        <f>SUMIF('Plans SAMS_A remplir'!$AE$3:$AE$875,(G103&amp;"FID"&amp;"urgence"),'Plans SAMS_A remplir'!$AI$3:$AI$875)</f>
        <v>0</v>
      </c>
      <c r="T103" s="224" t="str">
        <f t="shared" si="111"/>
        <v>0</v>
      </c>
      <c r="U103" s="238">
        <f>SUMIF('Plans SAMS_A remplir'!$AE$3:$AE$875,(G103&amp;"CRS"&amp;"urgence"),'Plans SAMS_A remplir'!$AG$3:$AG$875)</f>
        <v>0</v>
      </c>
      <c r="V103" s="135">
        <f>SUMIF('Plans SAMS_A remplir'!$AE$3:$AE$875,(G103&amp;"CRS"&amp;"urgence"),'Plans SAMS_A remplir'!$AH$3:$AH$875)</f>
        <v>0</v>
      </c>
      <c r="W103" s="239">
        <f>SUMIF('Plans SAMS_A remplir'!$AE$3:$AE$875,(G103&amp;"CRS"&amp;"urgence"),'Plans SAMS_A remplir'!$AI$3:$AI$875)</f>
        <v>0</v>
      </c>
      <c r="X103" s="224" t="str">
        <f t="shared" si="112"/>
        <v>0</v>
      </c>
      <c r="Y103" s="238">
        <f>SUMIF('Plans SAMS_A remplir'!$AE$3:$AE$875,(G103&amp;"autreong"&amp;"urgence"),'Plans SAMS_A remplir'!$AG$3:$AG$875)</f>
        <v>3000</v>
      </c>
      <c r="Z103" s="135">
        <f>SUMIF('Plans SAMS_A remplir'!$AE$3:$AE$875,(G103&amp;"autreong"&amp;"urgence"),'Plans SAMS_A remplir'!$AH$3:$AH$875)</f>
        <v>0</v>
      </c>
      <c r="AA103" s="239">
        <f>SUMIF('Plans SAMS_A remplir'!$AE$3:$AE$875,(G103&amp;"autreong"&amp;"urgence"),'Plans SAMS_A remplir'!$AI$3:$AI$875)</f>
        <v>4200</v>
      </c>
      <c r="AB103" s="280" t="str">
        <f t="shared" si="113"/>
        <v>0</v>
      </c>
      <c r="AC103" s="285"/>
      <c r="AD103" s="173">
        <f t="shared" si="114"/>
        <v>15000</v>
      </c>
      <c r="AE103" s="173">
        <f t="shared" si="115"/>
        <v>12000</v>
      </c>
      <c r="AF103" s="286">
        <f t="shared" si="116"/>
        <v>8400</v>
      </c>
      <c r="AG103" s="274">
        <f t="shared" si="117"/>
        <v>1.2499667630306819</v>
      </c>
      <c r="AH103" s="202"/>
      <c r="AI103" s="209">
        <f t="shared" si="118"/>
        <v>12000.319083389746</v>
      </c>
      <c r="AJ103" s="197">
        <f>IF(M103&lt;&gt;0,1,0)+IF(Q103&lt;&gt;0,1,0)+IF(Y103&lt;&gt;0,1,0)+IF(U103&lt;&gt;0,1,0)</f>
        <v>2</v>
      </c>
      <c r="AK103" s="175" t="s">
        <v>895</v>
      </c>
      <c r="AL103" s="275" t="str">
        <f t="shared" si="119"/>
        <v>A verifier</v>
      </c>
      <c r="AM103" s="266"/>
      <c r="AN103" s="137"/>
      <c r="AO103" s="136"/>
      <c r="AP103" s="158"/>
      <c r="AQ103" s="136"/>
      <c r="AR103" s="138"/>
      <c r="AS103" s="139"/>
      <c r="AT103" s="140"/>
      <c r="AU103" s="159"/>
      <c r="AV103" s="140"/>
      <c r="AW103" s="140"/>
      <c r="AX103" s="140"/>
      <c r="AY103" s="249"/>
    </row>
    <row r="104" spans="1:51" ht="15" customHeight="1" x14ac:dyDescent="0.35">
      <c r="A104" s="248" t="s">
        <v>89</v>
      </c>
      <c r="B104" s="189" t="str">
        <f t="shared" si="82"/>
        <v>MDG51</v>
      </c>
      <c r="C104" s="189" t="s">
        <v>90</v>
      </c>
      <c r="D104" s="189" t="str">
        <f t="shared" si="105"/>
        <v>MG51507</v>
      </c>
      <c r="E104" s="189" t="s">
        <v>126</v>
      </c>
      <c r="F104" s="1" t="str">
        <f t="shared" si="122"/>
        <v>ATSIMO ANDREFANAAMPANIHY OUESTVOHITANY</v>
      </c>
      <c r="G104" s="45" t="str">
        <f t="shared" si="107"/>
        <v>MG51507250</v>
      </c>
      <c r="H104" s="133">
        <f t="shared" si="108"/>
        <v>1</v>
      </c>
      <c r="I104" s="133"/>
      <c r="J104" s="134" t="str">
        <f t="shared" si="90"/>
        <v/>
      </c>
      <c r="K104" s="134">
        <f t="shared" si="91"/>
        <v>17460.935136233733</v>
      </c>
      <c r="L104" s="134">
        <f t="shared" si="109"/>
        <v>17460.935136233733</v>
      </c>
      <c r="M104" s="231">
        <f>SUMIF('Plans SAMS_A remplir'!$AE$3:$AE$875,(G104&amp;"PAM"&amp;"urgence"),'Plans SAMS_A remplir'!$AG$3:$AG$875)</f>
        <v>13968.800000000001</v>
      </c>
      <c r="N104" s="222">
        <f>SUMIF('Plans SAMS_A remplir'!$AE$3:$AE$875,(G104&amp;"PAM"&amp;"urgence"),'Plans SAMS_A remplir'!$AH$3:$AH$875)</f>
        <v>13968.800000000001</v>
      </c>
      <c r="O104" s="232">
        <f>SUMIF('Plans SAMS_A remplir'!$AE$3:$AE$875,(G104&amp;"PAM"&amp;"urgence"),'Plans SAMS_A remplir'!$AI$3:$AI$875)</f>
        <v>4200</v>
      </c>
      <c r="P104" s="224" t="str">
        <f t="shared" si="110"/>
        <v>0</v>
      </c>
      <c r="Q104" s="238">
        <f>SUMIF('Plans SAMS_A remplir'!$AE$3:$AE$875,(G104&amp;"FID"&amp;"urgence"),'Plans SAMS_A remplir'!$AG$3:$AG$875)</f>
        <v>0</v>
      </c>
      <c r="R104" s="135">
        <f>SUMIF('Plans SAMS_A remplir'!$AE$3:$AE$875,(G104&amp;"FID"&amp;"urgence"),'Plans SAMS_A remplir'!$AH$3:$AH$875)</f>
        <v>0</v>
      </c>
      <c r="S104" s="239">
        <f>SUMIF('Plans SAMS_A remplir'!$AE$3:$AE$875,(G104&amp;"FID"&amp;"urgence"),'Plans SAMS_A remplir'!$AI$3:$AI$875)</f>
        <v>0</v>
      </c>
      <c r="T104" s="224" t="str">
        <f t="shared" si="111"/>
        <v>0</v>
      </c>
      <c r="U104" s="238">
        <f>SUMIF('Plans SAMS_A remplir'!$AE$3:$AE$875,(G104&amp;"CRS"&amp;"urgence"),'Plans SAMS_A remplir'!$AG$3:$AG$875)</f>
        <v>0</v>
      </c>
      <c r="V104" s="135">
        <f>SUMIF('Plans SAMS_A remplir'!$AE$3:$AE$875,(G104&amp;"CRS"&amp;"urgence"),'Plans SAMS_A remplir'!$AH$3:$AH$875)</f>
        <v>0</v>
      </c>
      <c r="W104" s="239">
        <f>SUMIF('Plans SAMS_A remplir'!$AE$3:$AE$875,(G104&amp;"CRS"&amp;"urgence"),'Plans SAMS_A remplir'!$AI$3:$AI$875)</f>
        <v>0</v>
      </c>
      <c r="X104" s="224" t="str">
        <f t="shared" si="112"/>
        <v>0</v>
      </c>
      <c r="Y104" s="238">
        <f>SUMIF('Plans SAMS_A remplir'!$AE$3:$AE$875,(G104&amp;"autreong"&amp;"urgence"),'Plans SAMS_A remplir'!$AG$3:$AG$875)</f>
        <v>0</v>
      </c>
      <c r="Z104" s="135">
        <f>SUMIF('Plans SAMS_A remplir'!$AE$3:$AE$875,(G104&amp;"autreong"&amp;"urgence"),'Plans SAMS_A remplir'!$AH$3:$AH$875)</f>
        <v>0</v>
      </c>
      <c r="AA104" s="239">
        <f>SUMIF('Plans SAMS_A remplir'!$AE$3:$AE$875,(G104&amp;"autreong"&amp;"urgence"),'Plans SAMS_A remplir'!$AI$3:$AI$875)</f>
        <v>0</v>
      </c>
      <c r="AB104" s="280" t="str">
        <f t="shared" si="113"/>
        <v>0</v>
      </c>
      <c r="AC104" s="285" t="s">
        <v>879</v>
      </c>
      <c r="AD104" s="173">
        <f t="shared" si="114"/>
        <v>13968.800000000001</v>
      </c>
      <c r="AE104" s="173">
        <f t="shared" si="115"/>
        <v>13968.800000000001</v>
      </c>
      <c r="AF104" s="286">
        <f t="shared" si="116"/>
        <v>4200</v>
      </c>
      <c r="AG104" s="274">
        <f t="shared" si="117"/>
        <v>0.8000029718347047</v>
      </c>
      <c r="AH104" s="202"/>
      <c r="AI104" s="209">
        <f t="shared" si="118"/>
        <v>17460.935136233733</v>
      </c>
      <c r="AJ104" s="197">
        <f t="shared" si="121"/>
        <v>3</v>
      </c>
      <c r="AK104" s="175" t="s">
        <v>442</v>
      </c>
      <c r="AL104" s="275" t="str">
        <f t="shared" si="119"/>
        <v>Non</v>
      </c>
      <c r="AM104" s="266"/>
      <c r="AN104" s="137"/>
      <c r="AO104" s="136"/>
      <c r="AP104" s="158"/>
      <c r="AQ104" s="136"/>
      <c r="AR104" s="138"/>
      <c r="AS104" s="139"/>
      <c r="AT104" s="140"/>
      <c r="AU104" s="159"/>
      <c r="AV104" s="140"/>
      <c r="AW104" s="140"/>
      <c r="AX104" s="140"/>
      <c r="AY104" s="249"/>
    </row>
    <row r="105" spans="1:51" s="179" customFormat="1" hidden="1" x14ac:dyDescent="0.3">
      <c r="A105" s="250"/>
      <c r="B105" s="145"/>
      <c r="C105" s="144"/>
      <c r="D105" s="144"/>
      <c r="E105" s="144"/>
      <c r="F105" s="144"/>
      <c r="G105" s="146"/>
      <c r="H105" s="147"/>
      <c r="I105" s="147"/>
      <c r="J105" s="148"/>
      <c r="K105" s="148"/>
      <c r="L105" s="148"/>
      <c r="M105" s="233"/>
      <c r="N105" s="172"/>
      <c r="O105" s="234"/>
      <c r="P105" s="213"/>
      <c r="Q105" s="240"/>
      <c r="R105" s="151"/>
      <c r="S105" s="241"/>
      <c r="T105" s="213"/>
      <c r="U105" s="240"/>
      <c r="V105" s="152"/>
      <c r="W105" s="242"/>
      <c r="X105" s="213"/>
      <c r="Y105" s="240"/>
      <c r="Z105" s="152"/>
      <c r="AA105" s="242"/>
      <c r="AB105" s="281"/>
      <c r="AC105" s="287"/>
      <c r="AD105" s="149"/>
      <c r="AE105" s="191"/>
      <c r="AF105" s="288"/>
      <c r="AG105" s="276"/>
      <c r="AH105" s="204">
        <f>SUM(AH87:AH104)</f>
        <v>0</v>
      </c>
      <c r="AI105" s="204">
        <f t="shared" ref="AI105" si="124">SUM(AI87:AI104)</f>
        <v>421214.87679906795</v>
      </c>
      <c r="AJ105" s="197">
        <f t="shared" si="121"/>
        <v>3</v>
      </c>
      <c r="AK105" s="152"/>
      <c r="AL105" s="277"/>
      <c r="AM105" s="267"/>
      <c r="AN105" s="153"/>
      <c r="AO105" s="154">
        <f>SUBTOTAL(9,AO87:AO104)</f>
        <v>0</v>
      </c>
      <c r="AP105" s="155"/>
      <c r="AQ105" s="155">
        <f>SUM(AN105:AP105)</f>
        <v>0</v>
      </c>
      <c r="AR105" s="150"/>
      <c r="AS105" s="150"/>
      <c r="AT105" s="156"/>
      <c r="AU105" s="156"/>
      <c r="AV105" s="157"/>
      <c r="AW105" s="156"/>
      <c r="AX105" s="156"/>
      <c r="AY105" s="251"/>
    </row>
    <row r="106" spans="1:51" ht="15" customHeight="1" x14ac:dyDescent="0.35">
      <c r="A106" s="248" t="s">
        <v>89</v>
      </c>
      <c r="B106" s="189" t="str">
        <f t="shared" si="82"/>
        <v>MDG51</v>
      </c>
      <c r="C106" s="189" t="s">
        <v>183</v>
      </c>
      <c r="D106" s="189" t="str">
        <f t="shared" ref="D106:D135" si="125">VLOOKUP(C106,admin_2_2,2,FALSE)</f>
        <v>MG51506</v>
      </c>
      <c r="E106" s="189" t="s">
        <v>184</v>
      </c>
      <c r="F106" s="1" t="str">
        <f t="shared" ref="F106" si="126">A106&amp;C106&amp;E106</f>
        <v>ATSIMO ANDREFANABETIOKY ATSIMOAMBATRY</v>
      </c>
      <c r="G106" s="45" t="str">
        <f t="shared" ref="G106:G135" si="127">VLOOKUP(F106,admin_3_2,12,FALSE)</f>
        <v>MG51506013</v>
      </c>
      <c r="H106" s="133">
        <f t="shared" ref="H106:H135" si="128">VLOOKUP(G106,prio,2,FALSE)</f>
        <v>4</v>
      </c>
      <c r="I106" s="133"/>
      <c r="J106" s="134" t="str">
        <f t="shared" si="90"/>
        <v/>
      </c>
      <c r="K106" s="134">
        <f t="shared" si="91"/>
        <v>4305.4443444925519</v>
      </c>
      <c r="L106" s="134">
        <f t="shared" ref="L106:L135" si="129">VLOOKUP(G106,pop,7,FALSE)</f>
        <v>4305.4443444925519</v>
      </c>
      <c r="M106" s="231">
        <f>SUMIF('Plans SAMS_A remplir'!$AE$3:$AE$875,(G106&amp;"PAM"&amp;"urgence"),'Plans SAMS_A remplir'!$AG$3:$AG$875)</f>
        <v>0</v>
      </c>
      <c r="N106" s="222">
        <f>SUMIF('Plans SAMS_A remplir'!$AE$3:$AE$875,(G106&amp;"PAM"&amp;"urgence"),'Plans SAMS_A remplir'!$AH$3:$AH$875)</f>
        <v>0</v>
      </c>
      <c r="O106" s="232">
        <f>SUMIF('Plans SAMS_A remplir'!$AE$3:$AE$875,(G106&amp;"PAM"&amp;"urgence"),'Plans SAMS_A remplir'!$AI$3:$AI$875)</f>
        <v>0</v>
      </c>
      <c r="P106" s="224" t="str">
        <f t="shared" ref="P106:P135" si="130">IFERROR(VLOOKUP(G106&amp;"PAM"&amp;"urgence",planification_pop,4,FALSE),"0")</f>
        <v>0</v>
      </c>
      <c r="Q106" s="238">
        <f>SUMIF('Plans SAMS_A remplir'!$AE$3:$AE$875,(G106&amp;"FID"&amp;"urgence"),'Plans SAMS_A remplir'!$AG$3:$AG$875)</f>
        <v>0</v>
      </c>
      <c r="R106" s="135">
        <f>SUMIF('Plans SAMS_A remplir'!$AE$3:$AE$875,(G106&amp;"FID"&amp;"urgence"),'Plans SAMS_A remplir'!$AH$3:$AH$875)</f>
        <v>0</v>
      </c>
      <c r="S106" s="239">
        <f>SUMIF('Plans SAMS_A remplir'!$AE$3:$AE$875,(G106&amp;"FID"&amp;"urgence"),'Plans SAMS_A remplir'!$AI$3:$AI$875)</f>
        <v>0</v>
      </c>
      <c r="T106" s="224" t="str">
        <f t="shared" ref="T106:T135" si="131">IFERROR(VLOOKUP(G106&amp;"FID"&amp;"urgence",planification_pop,4,FALSE),"0")</f>
        <v>0</v>
      </c>
      <c r="U106" s="238">
        <f>SUMIF('Plans SAMS_A remplir'!$AE$3:$AE$875,(G106&amp;"CRS"&amp;"urgence"),'Plans SAMS_A remplir'!$AG$3:$AG$875)</f>
        <v>0</v>
      </c>
      <c r="V106" s="135">
        <f>SUMIF('Plans SAMS_A remplir'!$AE$3:$AE$875,(G106&amp;"CRS"&amp;"urgence"),'Plans SAMS_A remplir'!$AH$3:$AH$875)</f>
        <v>0</v>
      </c>
      <c r="W106" s="239">
        <f>SUMIF('Plans SAMS_A remplir'!$AE$3:$AE$875,(G106&amp;"CRS"&amp;"urgence"),'Plans SAMS_A remplir'!$AI$3:$AI$875)</f>
        <v>0</v>
      </c>
      <c r="X106" s="224" t="str">
        <f t="shared" ref="X106:X135" si="132">IFERROR(VLOOKUP(K106&amp;"FID"&amp;"urgence",planification_pop,4,FALSE),"0")</f>
        <v>0</v>
      </c>
      <c r="Y106" s="238">
        <f>SUMIF('Plans SAMS_A remplir'!$AE$3:$AE$875,(G106&amp;"autreong"&amp;"urgence"),'Plans SAMS_A remplir'!$AG$3:$AG$875)</f>
        <v>0</v>
      </c>
      <c r="Z106" s="135">
        <f>SUMIF('Plans SAMS_A remplir'!$AE$3:$AE$875,(G106&amp;"autreong"&amp;"urgence"),'Plans SAMS_A remplir'!$AH$3:$AH$875)</f>
        <v>0</v>
      </c>
      <c r="AA106" s="239">
        <f>SUMIF('Plans SAMS_A remplir'!$AE$3:$AE$875,(G106&amp;"autreong"&amp;"urgence"),'Plans SAMS_A remplir'!$AI$3:$AI$875)</f>
        <v>0</v>
      </c>
      <c r="AB106" s="280" t="str">
        <f t="shared" ref="AB106:AB135" si="133">IFERROR(VLOOKUP(G106&amp;"autreong"&amp;"urgence",planification_pop,4,FALSE),"0")</f>
        <v>0</v>
      </c>
      <c r="AC106" s="285" t="s">
        <v>879</v>
      </c>
      <c r="AD106" s="173">
        <f t="shared" ref="AD106:AD135" si="134">IF($AC106="Oui (Fid/PAM)",MAX(M106,Q106)+Y106,IF($AC106="Oui (inter/orga)",MAX(M106,Q106,Y106),IF($AC106="Oui (CRS/FID)",MAX(Q106,U106),IF($AC106="Oui (CRS/PAM)",MAX(M106,U106),IF($AC106="Oui (cas special)","",SUM(M106,Q106,Y106,U106))))))</f>
        <v>0</v>
      </c>
      <c r="AE106" s="173">
        <f t="shared" ref="AE106:AE135" si="135">IF($AC106="Oui (Fid/PAM)",MAX(N106,R106)+Z106,IF($AC106="Oui (inter/orga)",MAX(N106,R106,Z106),IF($AC106="Oui (CRS/FID)",MAX(R106,V106),IF($AC106="Oui (CRS/PAM)",MAX(N106,V106),IF($AC106="Oui (cas special)","",SUM(N106,R106,Z106,V106))))))</f>
        <v>0</v>
      </c>
      <c r="AF106" s="286">
        <f t="shared" ref="AF106:AF135" si="136">IF($AC106="Oui (Fid/PAM)",MAX(O106,S106)+AA106,IF($AC106="Oui (inter/orga)",MAX(O106,S106,AA106),IF($AC106="Oui (CRS/FID)",MAX(S106,W106),IF($AC106="Oui (CRS/PAM)",MAX(O106,W106),IF($AC106="Oui (cas special)","",SUM(O106,S106,AA106,W106))))))</f>
        <v>0</v>
      </c>
      <c r="AG106" s="274">
        <f t="shared" ref="AG106:AG135" si="137">MAX(AD106:AF106)/L106</f>
        <v>0</v>
      </c>
      <c r="AH106" s="202"/>
      <c r="AI106" s="209">
        <f t="shared" ref="AI106:AI135" si="138">IF((K106-AD106*AH106)&lt;0,"0",K106-AD106*AH106)</f>
        <v>4305.4443444925519</v>
      </c>
      <c r="AJ106" s="197">
        <f t="shared" si="121"/>
        <v>3</v>
      </c>
      <c r="AK106" s="175"/>
      <c r="AL106" s="275" t="str">
        <f t="shared" ref="AL106:AL135" si="139">IF(AC106="Non","YES",IF(AC106="Oui (cas special)","A verifier",IF(AC106="","A verifier","Non")))</f>
        <v>Non</v>
      </c>
      <c r="AM106" s="266"/>
      <c r="AN106" s="137"/>
      <c r="AO106" s="136"/>
      <c r="AP106" s="158"/>
      <c r="AQ106" s="136"/>
      <c r="AR106" s="138"/>
      <c r="AS106" s="139"/>
      <c r="AT106" s="140"/>
      <c r="AU106" s="159"/>
      <c r="AV106" s="140"/>
      <c r="AW106" s="140"/>
      <c r="AX106" s="140"/>
      <c r="AY106" s="249"/>
    </row>
    <row r="107" spans="1:51" ht="15" customHeight="1" x14ac:dyDescent="0.35">
      <c r="A107" s="248" t="s">
        <v>89</v>
      </c>
      <c r="B107" s="189" t="str">
        <f t="shared" si="82"/>
        <v>MDG51</v>
      </c>
      <c r="C107" s="189" t="s">
        <v>183</v>
      </c>
      <c r="D107" s="189" t="str">
        <f t="shared" si="125"/>
        <v>MG51506</v>
      </c>
      <c r="E107" s="189" t="s">
        <v>186</v>
      </c>
      <c r="F107" s="1" t="str">
        <f t="shared" ref="F107:F121" si="140">A107&amp;C107&amp;E107</f>
        <v>ATSIMO ANDREFANABETIOKY ATSIMOANDRANOMANGATSIAKA</v>
      </c>
      <c r="G107" s="45" t="str">
        <f t="shared" si="127"/>
        <v>MG51506191</v>
      </c>
      <c r="H107" s="133">
        <f t="shared" si="128"/>
        <v>4</v>
      </c>
      <c r="I107" s="133"/>
      <c r="J107" s="134" t="str">
        <f t="shared" si="90"/>
        <v/>
      </c>
      <c r="K107" s="134">
        <f t="shared" si="91"/>
        <v>14094.022053803981</v>
      </c>
      <c r="L107" s="134">
        <f t="shared" si="129"/>
        <v>14094.022053803981</v>
      </c>
      <c r="M107" s="231">
        <f>SUMIF('Plans SAMS_A remplir'!$AE$3:$AE$875,(G107&amp;"PAM"&amp;"urgence"),'Plans SAMS_A remplir'!$AG$3:$AG$875)</f>
        <v>0</v>
      </c>
      <c r="N107" s="222">
        <f>SUMIF('Plans SAMS_A remplir'!$AE$3:$AE$875,(G107&amp;"PAM"&amp;"urgence"),'Plans SAMS_A remplir'!$AH$3:$AH$875)</f>
        <v>0</v>
      </c>
      <c r="O107" s="232">
        <f>SUMIF('Plans SAMS_A remplir'!$AE$3:$AE$875,(G107&amp;"PAM"&amp;"urgence"),'Plans SAMS_A remplir'!$AI$3:$AI$875)</f>
        <v>0</v>
      </c>
      <c r="P107" s="224" t="str">
        <f t="shared" si="130"/>
        <v>0</v>
      </c>
      <c r="Q107" s="238">
        <f>SUMIF('Plans SAMS_A remplir'!$AE$3:$AE$875,(G107&amp;"FID"&amp;"urgence"),'Plans SAMS_A remplir'!$AG$3:$AG$875)</f>
        <v>0</v>
      </c>
      <c r="R107" s="135">
        <f>SUMIF('Plans SAMS_A remplir'!$AE$3:$AE$875,(G107&amp;"FID"&amp;"urgence"),'Plans SAMS_A remplir'!$AH$3:$AH$875)</f>
        <v>0</v>
      </c>
      <c r="S107" s="239">
        <f>SUMIF('Plans SAMS_A remplir'!$AE$3:$AE$875,(G107&amp;"FID"&amp;"urgence"),'Plans SAMS_A remplir'!$AI$3:$AI$875)</f>
        <v>0</v>
      </c>
      <c r="T107" s="224" t="str">
        <f t="shared" si="131"/>
        <v>0</v>
      </c>
      <c r="U107" s="238">
        <f>SUMIF('Plans SAMS_A remplir'!$AE$3:$AE$875,(G107&amp;"CRS"&amp;"urgence"),'Plans SAMS_A remplir'!$AG$3:$AG$875)</f>
        <v>0</v>
      </c>
      <c r="V107" s="135">
        <f>SUMIF('Plans SAMS_A remplir'!$AE$3:$AE$875,(G107&amp;"CRS"&amp;"urgence"),'Plans SAMS_A remplir'!$AH$3:$AH$875)</f>
        <v>0</v>
      </c>
      <c r="W107" s="239">
        <f>SUMIF('Plans SAMS_A remplir'!$AE$3:$AE$875,(G107&amp;"CRS"&amp;"urgence"),'Plans SAMS_A remplir'!$AI$3:$AI$875)</f>
        <v>0</v>
      </c>
      <c r="X107" s="224" t="str">
        <f t="shared" si="132"/>
        <v>0</v>
      </c>
      <c r="Y107" s="238">
        <f>SUMIF('Plans SAMS_A remplir'!$AE$3:$AE$875,(G107&amp;"autreong"&amp;"urgence"),'Plans SAMS_A remplir'!$AG$3:$AG$875)</f>
        <v>0</v>
      </c>
      <c r="Z107" s="135">
        <f>SUMIF('Plans SAMS_A remplir'!$AE$3:$AE$875,(G107&amp;"autreong"&amp;"urgence"),'Plans SAMS_A remplir'!$AH$3:$AH$875)</f>
        <v>0</v>
      </c>
      <c r="AA107" s="239">
        <f>SUMIF('Plans SAMS_A remplir'!$AE$3:$AE$875,(G107&amp;"autreong"&amp;"urgence"),'Plans SAMS_A remplir'!$AI$3:$AI$875)</f>
        <v>0</v>
      </c>
      <c r="AB107" s="280" t="str">
        <f t="shared" si="133"/>
        <v>0</v>
      </c>
      <c r="AC107" s="285" t="s">
        <v>879</v>
      </c>
      <c r="AD107" s="173">
        <f t="shared" si="134"/>
        <v>0</v>
      </c>
      <c r="AE107" s="173">
        <f t="shared" si="135"/>
        <v>0</v>
      </c>
      <c r="AF107" s="286">
        <f t="shared" si="136"/>
        <v>0</v>
      </c>
      <c r="AG107" s="274">
        <f t="shared" si="137"/>
        <v>0</v>
      </c>
      <c r="AH107" s="202"/>
      <c r="AI107" s="209">
        <f t="shared" si="138"/>
        <v>14094.022053803981</v>
      </c>
      <c r="AJ107" s="197">
        <f t="shared" si="121"/>
        <v>3</v>
      </c>
      <c r="AK107" s="175"/>
      <c r="AL107" s="275" t="str">
        <f t="shared" si="139"/>
        <v>Non</v>
      </c>
      <c r="AM107" s="266"/>
      <c r="AN107" s="137"/>
      <c r="AO107" s="136"/>
      <c r="AP107" s="158"/>
      <c r="AQ107" s="136"/>
      <c r="AR107" s="138"/>
      <c r="AS107" s="139"/>
      <c r="AT107" s="140"/>
      <c r="AU107" s="159"/>
      <c r="AV107" s="140"/>
      <c r="AW107" s="140"/>
      <c r="AX107" s="140"/>
      <c r="AY107" s="249"/>
    </row>
    <row r="108" spans="1:51" ht="15" customHeight="1" x14ac:dyDescent="0.35">
      <c r="A108" s="248" t="s">
        <v>89</v>
      </c>
      <c r="B108" s="189" t="str">
        <f t="shared" si="82"/>
        <v>MDG51</v>
      </c>
      <c r="C108" s="189" t="s">
        <v>183</v>
      </c>
      <c r="D108" s="189" t="str">
        <f t="shared" si="125"/>
        <v>MG51506</v>
      </c>
      <c r="E108" s="189" t="s">
        <v>188</v>
      </c>
      <c r="F108" s="1" t="str">
        <f t="shared" si="140"/>
        <v>ATSIMO ANDREFANABETIOKY ATSIMOANKAZOMANGA OUEST</v>
      </c>
      <c r="G108" s="45" t="str">
        <f t="shared" si="127"/>
        <v>MG51506014</v>
      </c>
      <c r="H108" s="133">
        <f t="shared" si="128"/>
        <v>2</v>
      </c>
      <c r="I108" s="133"/>
      <c r="J108" s="134" t="str">
        <f t="shared" si="90"/>
        <v/>
      </c>
      <c r="K108" s="134">
        <f t="shared" si="91"/>
        <v>6286.9336335773451</v>
      </c>
      <c r="L108" s="134">
        <f t="shared" si="129"/>
        <v>6286.9336335773451</v>
      </c>
      <c r="M108" s="231">
        <f>SUMIF('Plans SAMS_A remplir'!$AE$3:$AE$875,(G108&amp;"PAM"&amp;"urgence"),'Plans SAMS_A remplir'!$AG$3:$AG$875)</f>
        <v>3960</v>
      </c>
      <c r="N108" s="222">
        <f>SUMIF('Plans SAMS_A remplir'!$AE$3:$AE$875,(G108&amp;"PAM"&amp;"urgence"),'Plans SAMS_A remplir'!$AH$3:$AH$875)</f>
        <v>3960</v>
      </c>
      <c r="O108" s="232">
        <f>SUMIF('Plans SAMS_A remplir'!$AE$3:$AE$875,(G108&amp;"PAM"&amp;"urgence"),'Plans SAMS_A remplir'!$AI$3:$AI$875)</f>
        <v>4200</v>
      </c>
      <c r="P108" s="224" t="str">
        <f t="shared" si="130"/>
        <v>0</v>
      </c>
      <c r="Q108" s="238">
        <f>SUMIF('Plans SAMS_A remplir'!$AE$3:$AE$875,(G108&amp;"FID"&amp;"urgence"),'Plans SAMS_A remplir'!$AG$3:$AG$875)</f>
        <v>0</v>
      </c>
      <c r="R108" s="135">
        <f>SUMIF('Plans SAMS_A remplir'!$AE$3:$AE$875,(G108&amp;"FID"&amp;"urgence"),'Plans SAMS_A remplir'!$AH$3:$AH$875)</f>
        <v>0</v>
      </c>
      <c r="S108" s="239">
        <f>SUMIF('Plans SAMS_A remplir'!$AE$3:$AE$875,(G108&amp;"FID"&amp;"urgence"),'Plans SAMS_A remplir'!$AI$3:$AI$875)</f>
        <v>0</v>
      </c>
      <c r="T108" s="224" t="str">
        <f t="shared" si="131"/>
        <v>0</v>
      </c>
      <c r="U108" s="238">
        <f>SUMIF('Plans SAMS_A remplir'!$AE$3:$AE$875,(G108&amp;"CRS"&amp;"urgence"),'Plans SAMS_A remplir'!$AG$3:$AG$875)</f>
        <v>0</v>
      </c>
      <c r="V108" s="135">
        <f>SUMIF('Plans SAMS_A remplir'!$AE$3:$AE$875,(G108&amp;"CRS"&amp;"urgence"),'Plans SAMS_A remplir'!$AH$3:$AH$875)</f>
        <v>0</v>
      </c>
      <c r="W108" s="239">
        <f>SUMIF('Plans SAMS_A remplir'!$AE$3:$AE$875,(G108&amp;"CRS"&amp;"urgence"),'Plans SAMS_A remplir'!$AI$3:$AI$875)</f>
        <v>0</v>
      </c>
      <c r="X108" s="224" t="str">
        <f t="shared" si="132"/>
        <v>0</v>
      </c>
      <c r="Y108" s="238">
        <f>SUMIF('Plans SAMS_A remplir'!$AE$3:$AE$875,(G108&amp;"autreong"&amp;"urgence"),'Plans SAMS_A remplir'!$AG$3:$AG$875)</f>
        <v>0</v>
      </c>
      <c r="Z108" s="135">
        <f>SUMIF('Plans SAMS_A remplir'!$AE$3:$AE$875,(G108&amp;"autreong"&amp;"urgence"),'Plans SAMS_A remplir'!$AH$3:$AH$875)</f>
        <v>0</v>
      </c>
      <c r="AA108" s="239">
        <f>SUMIF('Plans SAMS_A remplir'!$AE$3:$AE$875,(G108&amp;"autreong"&amp;"urgence"),'Plans SAMS_A remplir'!$AI$3:$AI$875)</f>
        <v>0</v>
      </c>
      <c r="AB108" s="280" t="str">
        <f t="shared" si="133"/>
        <v>0</v>
      </c>
      <c r="AC108" s="285" t="s">
        <v>879</v>
      </c>
      <c r="AD108" s="173">
        <f t="shared" si="134"/>
        <v>3960</v>
      </c>
      <c r="AE108" s="173">
        <f t="shared" si="135"/>
        <v>3960</v>
      </c>
      <c r="AF108" s="286">
        <f t="shared" si="136"/>
        <v>4200</v>
      </c>
      <c r="AG108" s="274">
        <f t="shared" si="137"/>
        <v>0.66805222462800939</v>
      </c>
      <c r="AH108" s="202"/>
      <c r="AI108" s="209">
        <f t="shared" si="138"/>
        <v>6286.9336335773451</v>
      </c>
      <c r="AJ108" s="197">
        <f t="shared" si="121"/>
        <v>3</v>
      </c>
      <c r="AK108" s="175" t="s">
        <v>442</v>
      </c>
      <c r="AL108" s="275" t="str">
        <f t="shared" si="139"/>
        <v>Non</v>
      </c>
      <c r="AM108" s="266"/>
      <c r="AN108" s="137"/>
      <c r="AO108" s="136"/>
      <c r="AP108" s="158"/>
      <c r="AQ108" s="136"/>
      <c r="AR108" s="138"/>
      <c r="AS108" s="139"/>
      <c r="AT108" s="140"/>
      <c r="AU108" s="159"/>
      <c r="AV108" s="140"/>
      <c r="AW108" s="140"/>
      <c r="AX108" s="140"/>
      <c r="AY108" s="249"/>
    </row>
    <row r="109" spans="1:51" ht="15" customHeight="1" x14ac:dyDescent="0.35">
      <c r="A109" s="248" t="s">
        <v>89</v>
      </c>
      <c r="B109" s="189" t="str">
        <f t="shared" si="82"/>
        <v>MDG51</v>
      </c>
      <c r="C109" s="189" t="s">
        <v>183</v>
      </c>
      <c r="D109" s="189" t="str">
        <f t="shared" si="125"/>
        <v>MG51506</v>
      </c>
      <c r="E109" s="189" t="s">
        <v>190</v>
      </c>
      <c r="F109" s="1" t="str">
        <f t="shared" si="140"/>
        <v>ATSIMO ANDREFANABETIOKY ATSIMOANKAZOMBALALA</v>
      </c>
      <c r="G109" s="45" t="str">
        <f t="shared" si="127"/>
        <v>MG51506130</v>
      </c>
      <c r="H109" s="133">
        <f t="shared" si="128"/>
        <v>4</v>
      </c>
      <c r="I109" s="133"/>
      <c r="J109" s="134" t="str">
        <f t="shared" si="90"/>
        <v/>
      </c>
      <c r="K109" s="134">
        <f t="shared" si="91"/>
        <v>21652.252306765356</v>
      </c>
      <c r="L109" s="134">
        <f t="shared" si="129"/>
        <v>21652.252306765356</v>
      </c>
      <c r="M109" s="231">
        <f>SUMIF('Plans SAMS_A remplir'!$AE$3:$AE$875,(G109&amp;"PAM"&amp;"urgence"),'Plans SAMS_A remplir'!$AG$3:$AG$875)</f>
        <v>0</v>
      </c>
      <c r="N109" s="222">
        <f>SUMIF('Plans SAMS_A remplir'!$AE$3:$AE$875,(G109&amp;"PAM"&amp;"urgence"),'Plans SAMS_A remplir'!$AH$3:$AH$875)</f>
        <v>0</v>
      </c>
      <c r="O109" s="232">
        <f>SUMIF('Plans SAMS_A remplir'!$AE$3:$AE$875,(G109&amp;"PAM"&amp;"urgence"),'Plans SAMS_A remplir'!$AI$3:$AI$875)</f>
        <v>0</v>
      </c>
      <c r="P109" s="224" t="str">
        <f t="shared" si="130"/>
        <v>0</v>
      </c>
      <c r="Q109" s="238">
        <f>SUMIF('Plans SAMS_A remplir'!$AE$3:$AE$875,(G109&amp;"FID"&amp;"urgence"),'Plans SAMS_A remplir'!$AG$3:$AG$875)</f>
        <v>0</v>
      </c>
      <c r="R109" s="135">
        <f>SUMIF('Plans SAMS_A remplir'!$AE$3:$AE$875,(G109&amp;"FID"&amp;"urgence"),'Plans SAMS_A remplir'!$AH$3:$AH$875)</f>
        <v>0</v>
      </c>
      <c r="S109" s="239">
        <f>SUMIF('Plans SAMS_A remplir'!$AE$3:$AE$875,(G109&amp;"FID"&amp;"urgence"),'Plans SAMS_A remplir'!$AI$3:$AI$875)</f>
        <v>0</v>
      </c>
      <c r="T109" s="224" t="str">
        <f t="shared" si="131"/>
        <v>0</v>
      </c>
      <c r="U109" s="238">
        <f>SUMIF('Plans SAMS_A remplir'!$AE$3:$AE$875,(G109&amp;"CRS"&amp;"urgence"),'Plans SAMS_A remplir'!$AG$3:$AG$875)</f>
        <v>0</v>
      </c>
      <c r="V109" s="135">
        <f>SUMIF('Plans SAMS_A remplir'!$AE$3:$AE$875,(G109&amp;"CRS"&amp;"urgence"),'Plans SAMS_A remplir'!$AH$3:$AH$875)</f>
        <v>0</v>
      </c>
      <c r="W109" s="239">
        <f>SUMIF('Plans SAMS_A remplir'!$AE$3:$AE$875,(G109&amp;"CRS"&amp;"urgence"),'Plans SAMS_A remplir'!$AI$3:$AI$875)</f>
        <v>0</v>
      </c>
      <c r="X109" s="224" t="str">
        <f t="shared" si="132"/>
        <v>0</v>
      </c>
      <c r="Y109" s="238">
        <f>SUMIF('Plans SAMS_A remplir'!$AE$3:$AE$875,(G109&amp;"autreong"&amp;"urgence"),'Plans SAMS_A remplir'!$AG$3:$AG$875)</f>
        <v>0</v>
      </c>
      <c r="Z109" s="135">
        <f>SUMIF('Plans SAMS_A remplir'!$AE$3:$AE$875,(G109&amp;"autreong"&amp;"urgence"),'Plans SAMS_A remplir'!$AH$3:$AH$875)</f>
        <v>0</v>
      </c>
      <c r="AA109" s="239">
        <f>SUMIF('Plans SAMS_A remplir'!$AE$3:$AE$875,(G109&amp;"autreong"&amp;"urgence"),'Plans SAMS_A remplir'!$AI$3:$AI$875)</f>
        <v>0</v>
      </c>
      <c r="AB109" s="280" t="str">
        <f t="shared" si="133"/>
        <v>0</v>
      </c>
      <c r="AC109" s="285" t="s">
        <v>879</v>
      </c>
      <c r="AD109" s="173">
        <f t="shared" si="134"/>
        <v>0</v>
      </c>
      <c r="AE109" s="173">
        <f t="shared" si="135"/>
        <v>0</v>
      </c>
      <c r="AF109" s="286">
        <f t="shared" si="136"/>
        <v>0</v>
      </c>
      <c r="AG109" s="274">
        <f t="shared" si="137"/>
        <v>0</v>
      </c>
      <c r="AH109" s="202"/>
      <c r="AI109" s="209">
        <f t="shared" si="138"/>
        <v>21652.252306765356</v>
      </c>
      <c r="AJ109" s="197">
        <f t="shared" si="121"/>
        <v>3</v>
      </c>
      <c r="AK109" s="175"/>
      <c r="AL109" s="275" t="str">
        <f t="shared" si="139"/>
        <v>Non</v>
      </c>
      <c r="AM109" s="266"/>
      <c r="AN109" s="137"/>
      <c r="AO109" s="136"/>
      <c r="AP109" s="158"/>
      <c r="AQ109" s="136"/>
      <c r="AR109" s="138"/>
      <c r="AS109" s="139"/>
      <c r="AT109" s="140"/>
      <c r="AU109" s="159"/>
      <c r="AV109" s="140"/>
      <c r="AW109" s="140"/>
      <c r="AX109" s="140"/>
      <c r="AY109" s="249"/>
    </row>
    <row r="110" spans="1:51" ht="15" customHeight="1" x14ac:dyDescent="0.35">
      <c r="A110" s="248" t="s">
        <v>89</v>
      </c>
      <c r="B110" s="189" t="str">
        <f t="shared" si="82"/>
        <v>MDG51</v>
      </c>
      <c r="C110" s="189" t="s">
        <v>183</v>
      </c>
      <c r="D110" s="189" t="str">
        <f t="shared" si="125"/>
        <v>MG51506</v>
      </c>
      <c r="E110" s="189" t="s">
        <v>192</v>
      </c>
      <c r="F110" s="1" t="str">
        <f t="shared" si="140"/>
        <v>ATSIMO ANDREFANABETIOKY ATSIMOANKILIVALO</v>
      </c>
      <c r="G110" s="45" t="str">
        <f t="shared" si="127"/>
        <v>MG51506192</v>
      </c>
      <c r="H110" s="133">
        <f t="shared" si="128"/>
        <v>4</v>
      </c>
      <c r="I110" s="133"/>
      <c r="J110" s="134" t="str">
        <f t="shared" si="90"/>
        <v/>
      </c>
      <c r="K110" s="134">
        <f t="shared" si="91"/>
        <v>13140.507364468371</v>
      </c>
      <c r="L110" s="134">
        <f t="shared" si="129"/>
        <v>13140.507364468371</v>
      </c>
      <c r="M110" s="231">
        <f>SUMIF('Plans SAMS_A remplir'!$AE$3:$AE$875,(G110&amp;"PAM"&amp;"urgence"),'Plans SAMS_A remplir'!$AG$3:$AG$875)</f>
        <v>0</v>
      </c>
      <c r="N110" s="222">
        <f>SUMIF('Plans SAMS_A remplir'!$AE$3:$AE$875,(G110&amp;"PAM"&amp;"urgence"),'Plans SAMS_A remplir'!$AH$3:$AH$875)</f>
        <v>0</v>
      </c>
      <c r="O110" s="232">
        <f>SUMIF('Plans SAMS_A remplir'!$AE$3:$AE$875,(G110&amp;"PAM"&amp;"urgence"),'Plans SAMS_A remplir'!$AI$3:$AI$875)</f>
        <v>0</v>
      </c>
      <c r="P110" s="224" t="str">
        <f t="shared" si="130"/>
        <v>0</v>
      </c>
      <c r="Q110" s="238">
        <f>SUMIF('Plans SAMS_A remplir'!$AE$3:$AE$875,(G110&amp;"FID"&amp;"urgence"),'Plans SAMS_A remplir'!$AG$3:$AG$875)</f>
        <v>0</v>
      </c>
      <c r="R110" s="135">
        <f>SUMIF('Plans SAMS_A remplir'!$AE$3:$AE$875,(G110&amp;"FID"&amp;"urgence"),'Plans SAMS_A remplir'!$AH$3:$AH$875)</f>
        <v>0</v>
      </c>
      <c r="S110" s="239">
        <f>SUMIF('Plans SAMS_A remplir'!$AE$3:$AE$875,(G110&amp;"FID"&amp;"urgence"),'Plans SAMS_A remplir'!$AI$3:$AI$875)</f>
        <v>0</v>
      </c>
      <c r="T110" s="224" t="str">
        <f t="shared" si="131"/>
        <v>0</v>
      </c>
      <c r="U110" s="238">
        <f>SUMIF('Plans SAMS_A remplir'!$AE$3:$AE$875,(G110&amp;"CRS"&amp;"urgence"),'Plans SAMS_A remplir'!$AG$3:$AG$875)</f>
        <v>0</v>
      </c>
      <c r="V110" s="135">
        <f>SUMIF('Plans SAMS_A remplir'!$AE$3:$AE$875,(G110&amp;"CRS"&amp;"urgence"),'Plans SAMS_A remplir'!$AH$3:$AH$875)</f>
        <v>0</v>
      </c>
      <c r="W110" s="239">
        <f>SUMIF('Plans SAMS_A remplir'!$AE$3:$AE$875,(G110&amp;"CRS"&amp;"urgence"),'Plans SAMS_A remplir'!$AI$3:$AI$875)</f>
        <v>0</v>
      </c>
      <c r="X110" s="224" t="str">
        <f t="shared" si="132"/>
        <v>0</v>
      </c>
      <c r="Y110" s="238">
        <f>SUMIF('Plans SAMS_A remplir'!$AE$3:$AE$875,(G110&amp;"autreong"&amp;"urgence"),'Plans SAMS_A remplir'!$AG$3:$AG$875)</f>
        <v>0</v>
      </c>
      <c r="Z110" s="135">
        <f>SUMIF('Plans SAMS_A remplir'!$AE$3:$AE$875,(G110&amp;"autreong"&amp;"urgence"),'Plans SAMS_A remplir'!$AH$3:$AH$875)</f>
        <v>0</v>
      </c>
      <c r="AA110" s="239">
        <f>SUMIF('Plans SAMS_A remplir'!$AE$3:$AE$875,(G110&amp;"autreong"&amp;"urgence"),'Plans SAMS_A remplir'!$AI$3:$AI$875)</f>
        <v>0</v>
      </c>
      <c r="AB110" s="280" t="str">
        <f t="shared" si="133"/>
        <v>0</v>
      </c>
      <c r="AC110" s="285" t="s">
        <v>879</v>
      </c>
      <c r="AD110" s="173">
        <f t="shared" si="134"/>
        <v>0</v>
      </c>
      <c r="AE110" s="173">
        <f t="shared" si="135"/>
        <v>0</v>
      </c>
      <c r="AF110" s="286">
        <f t="shared" si="136"/>
        <v>0</v>
      </c>
      <c r="AG110" s="274">
        <f t="shared" si="137"/>
        <v>0</v>
      </c>
      <c r="AH110" s="202"/>
      <c r="AI110" s="209">
        <f t="shared" si="138"/>
        <v>13140.507364468371</v>
      </c>
      <c r="AJ110" s="197">
        <f t="shared" si="121"/>
        <v>3</v>
      </c>
      <c r="AK110" s="175"/>
      <c r="AL110" s="275" t="str">
        <f t="shared" si="139"/>
        <v>Non</v>
      </c>
      <c r="AM110" s="266"/>
      <c r="AN110" s="137"/>
      <c r="AO110" s="136"/>
      <c r="AP110" s="158"/>
      <c r="AQ110" s="136"/>
      <c r="AR110" s="138"/>
      <c r="AS110" s="139"/>
      <c r="AT110" s="140"/>
      <c r="AU110" s="159"/>
      <c r="AV110" s="140"/>
      <c r="AW110" s="140"/>
      <c r="AX110" s="140"/>
      <c r="AY110" s="249"/>
    </row>
    <row r="111" spans="1:51" ht="15" customHeight="1" x14ac:dyDescent="0.35">
      <c r="A111" s="248" t="s">
        <v>89</v>
      </c>
      <c r="B111" s="189" t="str">
        <f t="shared" si="82"/>
        <v>MDG51</v>
      </c>
      <c r="C111" s="189" t="s">
        <v>183</v>
      </c>
      <c r="D111" s="189" t="str">
        <f t="shared" si="125"/>
        <v>MG51506</v>
      </c>
      <c r="E111" s="189" t="s">
        <v>194</v>
      </c>
      <c r="F111" s="1" t="str">
        <f t="shared" si="140"/>
        <v>ATSIMO ANDREFANABETIOKY ATSIMOANTOHABATO</v>
      </c>
      <c r="G111" s="45" t="str">
        <f t="shared" si="127"/>
        <v>MG51506070</v>
      </c>
      <c r="H111" s="133">
        <f t="shared" si="128"/>
        <v>4</v>
      </c>
      <c r="I111" s="133"/>
      <c r="J111" s="134" t="str">
        <f t="shared" si="90"/>
        <v/>
      </c>
      <c r="K111" s="134">
        <f t="shared" si="91"/>
        <v>14691.086381490697</v>
      </c>
      <c r="L111" s="134">
        <f t="shared" si="129"/>
        <v>14691.086381490697</v>
      </c>
      <c r="M111" s="231">
        <f>SUMIF('Plans SAMS_A remplir'!$AE$3:$AE$875,(G111&amp;"PAM"&amp;"urgence"),'Plans SAMS_A remplir'!$AG$3:$AG$875)</f>
        <v>0</v>
      </c>
      <c r="N111" s="222">
        <f>SUMIF('Plans SAMS_A remplir'!$AE$3:$AE$875,(G111&amp;"PAM"&amp;"urgence"),'Plans SAMS_A remplir'!$AH$3:$AH$875)</f>
        <v>0</v>
      </c>
      <c r="O111" s="232">
        <f>SUMIF('Plans SAMS_A remplir'!$AE$3:$AE$875,(G111&amp;"PAM"&amp;"urgence"),'Plans SAMS_A remplir'!$AI$3:$AI$875)</f>
        <v>0</v>
      </c>
      <c r="P111" s="224" t="str">
        <f t="shared" si="130"/>
        <v>0</v>
      </c>
      <c r="Q111" s="238">
        <f>SUMIF('Plans SAMS_A remplir'!$AE$3:$AE$875,(G111&amp;"FID"&amp;"urgence"),'Plans SAMS_A remplir'!$AG$3:$AG$875)</f>
        <v>0</v>
      </c>
      <c r="R111" s="135">
        <f>SUMIF('Plans SAMS_A remplir'!$AE$3:$AE$875,(G111&amp;"FID"&amp;"urgence"),'Plans SAMS_A remplir'!$AH$3:$AH$875)</f>
        <v>0</v>
      </c>
      <c r="S111" s="239">
        <f>SUMIF('Plans SAMS_A remplir'!$AE$3:$AE$875,(G111&amp;"FID"&amp;"urgence"),'Plans SAMS_A remplir'!$AI$3:$AI$875)</f>
        <v>0</v>
      </c>
      <c r="T111" s="224" t="str">
        <f t="shared" si="131"/>
        <v>0</v>
      </c>
      <c r="U111" s="238">
        <f>SUMIF('Plans SAMS_A remplir'!$AE$3:$AE$875,(G111&amp;"CRS"&amp;"urgence"),'Plans SAMS_A remplir'!$AG$3:$AG$875)</f>
        <v>0</v>
      </c>
      <c r="V111" s="135">
        <f>SUMIF('Plans SAMS_A remplir'!$AE$3:$AE$875,(G111&amp;"CRS"&amp;"urgence"),'Plans SAMS_A remplir'!$AH$3:$AH$875)</f>
        <v>0</v>
      </c>
      <c r="W111" s="239">
        <f>SUMIF('Plans SAMS_A remplir'!$AE$3:$AE$875,(G111&amp;"CRS"&amp;"urgence"),'Plans SAMS_A remplir'!$AI$3:$AI$875)</f>
        <v>0</v>
      </c>
      <c r="X111" s="224" t="str">
        <f t="shared" si="132"/>
        <v>0</v>
      </c>
      <c r="Y111" s="238">
        <f>SUMIF('Plans SAMS_A remplir'!$AE$3:$AE$875,(G111&amp;"autreong"&amp;"urgence"),'Plans SAMS_A remplir'!$AG$3:$AG$875)</f>
        <v>0</v>
      </c>
      <c r="Z111" s="135">
        <f>SUMIF('Plans SAMS_A remplir'!$AE$3:$AE$875,(G111&amp;"autreong"&amp;"urgence"),'Plans SAMS_A remplir'!$AH$3:$AH$875)</f>
        <v>0</v>
      </c>
      <c r="AA111" s="239">
        <f>SUMIF('Plans SAMS_A remplir'!$AE$3:$AE$875,(G111&amp;"autreong"&amp;"urgence"),'Plans SAMS_A remplir'!$AI$3:$AI$875)</f>
        <v>0</v>
      </c>
      <c r="AB111" s="280" t="str">
        <f t="shared" si="133"/>
        <v>0</v>
      </c>
      <c r="AC111" s="285" t="s">
        <v>879</v>
      </c>
      <c r="AD111" s="173">
        <f t="shared" si="134"/>
        <v>0</v>
      </c>
      <c r="AE111" s="173">
        <f t="shared" si="135"/>
        <v>0</v>
      </c>
      <c r="AF111" s="286">
        <f t="shared" si="136"/>
        <v>0</v>
      </c>
      <c r="AG111" s="274">
        <f t="shared" si="137"/>
        <v>0</v>
      </c>
      <c r="AH111" s="202"/>
      <c r="AI111" s="209">
        <f t="shared" si="138"/>
        <v>14691.086381490697</v>
      </c>
      <c r="AJ111" s="197">
        <f t="shared" si="121"/>
        <v>3</v>
      </c>
      <c r="AK111" s="175"/>
      <c r="AL111" s="275" t="str">
        <f t="shared" si="139"/>
        <v>Non</v>
      </c>
      <c r="AM111" s="266"/>
      <c r="AN111" s="137"/>
      <c r="AO111" s="136"/>
      <c r="AP111" s="158"/>
      <c r="AQ111" s="136"/>
      <c r="AR111" s="138"/>
      <c r="AS111" s="139"/>
      <c r="AT111" s="140"/>
      <c r="AU111" s="159"/>
      <c r="AV111" s="140"/>
      <c r="AW111" s="140"/>
      <c r="AX111" s="140"/>
      <c r="AY111" s="249"/>
    </row>
    <row r="112" spans="1:51" ht="15" customHeight="1" x14ac:dyDescent="0.35">
      <c r="A112" s="248" t="s">
        <v>89</v>
      </c>
      <c r="B112" s="189" t="str">
        <f t="shared" si="82"/>
        <v>MDG51</v>
      </c>
      <c r="C112" s="189" t="s">
        <v>183</v>
      </c>
      <c r="D112" s="189" t="str">
        <f t="shared" si="125"/>
        <v>MG51506</v>
      </c>
      <c r="E112" s="189" t="s">
        <v>196</v>
      </c>
      <c r="F112" s="1" t="str">
        <f t="shared" si="140"/>
        <v>ATSIMO ANDREFANABETIOKY ATSIMOANTSAVOA</v>
      </c>
      <c r="G112" s="45" t="str">
        <f t="shared" si="127"/>
        <v>MG51506312</v>
      </c>
      <c r="H112" s="133">
        <f t="shared" si="128"/>
        <v>4</v>
      </c>
      <c r="I112" s="133"/>
      <c r="J112" s="134" t="str">
        <f t="shared" si="90"/>
        <v/>
      </c>
      <c r="K112" s="134">
        <f t="shared" si="91"/>
        <v>1347.3814451900557</v>
      </c>
      <c r="L112" s="134">
        <f t="shared" si="129"/>
        <v>1347.3814451900557</v>
      </c>
      <c r="M112" s="231">
        <f>SUMIF('Plans SAMS_A remplir'!$AE$3:$AE$875,(G112&amp;"PAM"&amp;"urgence"),'Plans SAMS_A remplir'!$AG$3:$AG$875)</f>
        <v>0</v>
      </c>
      <c r="N112" s="222">
        <f>SUMIF('Plans SAMS_A remplir'!$AE$3:$AE$875,(G112&amp;"PAM"&amp;"urgence"),'Plans SAMS_A remplir'!$AH$3:$AH$875)</f>
        <v>0</v>
      </c>
      <c r="O112" s="232">
        <f>SUMIF('Plans SAMS_A remplir'!$AE$3:$AE$875,(G112&amp;"PAM"&amp;"urgence"),'Plans SAMS_A remplir'!$AI$3:$AI$875)</f>
        <v>0</v>
      </c>
      <c r="P112" s="224" t="str">
        <f t="shared" si="130"/>
        <v>0</v>
      </c>
      <c r="Q112" s="238">
        <f>SUMIF('Plans SAMS_A remplir'!$AE$3:$AE$875,(G112&amp;"FID"&amp;"urgence"),'Plans SAMS_A remplir'!$AG$3:$AG$875)</f>
        <v>0</v>
      </c>
      <c r="R112" s="135">
        <f>SUMIF('Plans SAMS_A remplir'!$AE$3:$AE$875,(G112&amp;"FID"&amp;"urgence"),'Plans SAMS_A remplir'!$AH$3:$AH$875)</f>
        <v>0</v>
      </c>
      <c r="S112" s="239">
        <f>SUMIF('Plans SAMS_A remplir'!$AE$3:$AE$875,(G112&amp;"FID"&amp;"urgence"),'Plans SAMS_A remplir'!$AI$3:$AI$875)</f>
        <v>0</v>
      </c>
      <c r="T112" s="224" t="str">
        <f t="shared" si="131"/>
        <v>0</v>
      </c>
      <c r="U112" s="238">
        <f>SUMIF('Plans SAMS_A remplir'!$AE$3:$AE$875,(G112&amp;"CRS"&amp;"urgence"),'Plans SAMS_A remplir'!$AG$3:$AG$875)</f>
        <v>0</v>
      </c>
      <c r="V112" s="135">
        <f>SUMIF('Plans SAMS_A remplir'!$AE$3:$AE$875,(G112&amp;"CRS"&amp;"urgence"),'Plans SAMS_A remplir'!$AH$3:$AH$875)</f>
        <v>0</v>
      </c>
      <c r="W112" s="239">
        <f>SUMIF('Plans SAMS_A remplir'!$AE$3:$AE$875,(G112&amp;"CRS"&amp;"urgence"),'Plans SAMS_A remplir'!$AI$3:$AI$875)</f>
        <v>0</v>
      </c>
      <c r="X112" s="224" t="str">
        <f t="shared" si="132"/>
        <v>0</v>
      </c>
      <c r="Y112" s="238">
        <f>SUMIF('Plans SAMS_A remplir'!$AE$3:$AE$875,(G112&amp;"autreong"&amp;"urgence"),'Plans SAMS_A remplir'!$AG$3:$AG$875)</f>
        <v>0</v>
      </c>
      <c r="Z112" s="135">
        <f>SUMIF('Plans SAMS_A remplir'!$AE$3:$AE$875,(G112&amp;"autreong"&amp;"urgence"),'Plans SAMS_A remplir'!$AH$3:$AH$875)</f>
        <v>0</v>
      </c>
      <c r="AA112" s="239">
        <f>SUMIF('Plans SAMS_A remplir'!$AE$3:$AE$875,(G112&amp;"autreong"&amp;"urgence"),'Plans SAMS_A remplir'!$AI$3:$AI$875)</f>
        <v>0</v>
      </c>
      <c r="AB112" s="280" t="str">
        <f t="shared" si="133"/>
        <v>0</v>
      </c>
      <c r="AC112" s="285" t="s">
        <v>879</v>
      </c>
      <c r="AD112" s="173">
        <f t="shared" si="134"/>
        <v>0</v>
      </c>
      <c r="AE112" s="173">
        <f t="shared" si="135"/>
        <v>0</v>
      </c>
      <c r="AF112" s="286">
        <f t="shared" si="136"/>
        <v>0</v>
      </c>
      <c r="AG112" s="274">
        <f t="shared" si="137"/>
        <v>0</v>
      </c>
      <c r="AH112" s="202"/>
      <c r="AI112" s="209">
        <f t="shared" si="138"/>
        <v>1347.3814451900557</v>
      </c>
      <c r="AJ112" s="197">
        <f t="shared" si="121"/>
        <v>3</v>
      </c>
      <c r="AK112" s="175"/>
      <c r="AL112" s="275" t="str">
        <f t="shared" si="139"/>
        <v>Non</v>
      </c>
      <c r="AM112" s="266"/>
      <c r="AN112" s="137"/>
      <c r="AO112" s="136"/>
      <c r="AP112" s="158"/>
      <c r="AQ112" s="136"/>
      <c r="AR112" s="138"/>
      <c r="AS112" s="139"/>
      <c r="AT112" s="140"/>
      <c r="AU112" s="159"/>
      <c r="AV112" s="140"/>
      <c r="AW112" s="140"/>
      <c r="AX112" s="140"/>
      <c r="AY112" s="249"/>
    </row>
    <row r="113" spans="1:51" ht="15" customHeight="1" x14ac:dyDescent="0.35">
      <c r="A113" s="248" t="s">
        <v>89</v>
      </c>
      <c r="B113" s="189" t="str">
        <f t="shared" si="82"/>
        <v>MDG51</v>
      </c>
      <c r="C113" s="189" t="s">
        <v>183</v>
      </c>
      <c r="D113" s="189" t="str">
        <f t="shared" si="125"/>
        <v>MG51506</v>
      </c>
      <c r="E113" s="189" t="s">
        <v>198</v>
      </c>
      <c r="F113" s="1" t="str">
        <f t="shared" si="140"/>
        <v>ATSIMO ANDREFANABETIOKY ATSIMOBEANTAKE</v>
      </c>
      <c r="G113" s="45" t="str">
        <f t="shared" si="127"/>
        <v>MG51506030</v>
      </c>
      <c r="H113" s="133">
        <f t="shared" si="128"/>
        <v>4</v>
      </c>
      <c r="I113" s="133"/>
      <c r="J113" s="134" t="str">
        <f t="shared" si="90"/>
        <v/>
      </c>
      <c r="K113" s="134">
        <f t="shared" si="91"/>
        <v>11724.575050001331</v>
      </c>
      <c r="L113" s="134">
        <f t="shared" si="129"/>
        <v>11724.575050001331</v>
      </c>
      <c r="M113" s="231">
        <f>SUMIF('Plans SAMS_A remplir'!$AE$3:$AE$875,(G113&amp;"PAM"&amp;"urgence"),'Plans SAMS_A remplir'!$AG$3:$AG$875)</f>
        <v>9380</v>
      </c>
      <c r="N113" s="222">
        <f>SUMIF('Plans SAMS_A remplir'!$AE$3:$AE$875,(G113&amp;"PAM"&amp;"urgence"),'Plans SAMS_A remplir'!$AH$3:$AH$875)</f>
        <v>9380</v>
      </c>
      <c r="O113" s="232">
        <f>SUMIF('Plans SAMS_A remplir'!$AE$3:$AE$875,(G113&amp;"PAM"&amp;"urgence"),'Plans SAMS_A remplir'!$AI$3:$AI$875)</f>
        <v>4200</v>
      </c>
      <c r="P113" s="224" t="str">
        <f t="shared" si="130"/>
        <v>0</v>
      </c>
      <c r="Q113" s="238">
        <f>SUMIF('Plans SAMS_A remplir'!$AE$3:$AE$875,(G113&amp;"FID"&amp;"urgence"),'Plans SAMS_A remplir'!$AG$3:$AG$875)</f>
        <v>0</v>
      </c>
      <c r="R113" s="135">
        <f>SUMIF('Plans SAMS_A remplir'!$AE$3:$AE$875,(G113&amp;"FID"&amp;"urgence"),'Plans SAMS_A remplir'!$AH$3:$AH$875)</f>
        <v>0</v>
      </c>
      <c r="S113" s="239">
        <f>SUMIF('Plans SAMS_A remplir'!$AE$3:$AE$875,(G113&amp;"FID"&amp;"urgence"),'Plans SAMS_A remplir'!$AI$3:$AI$875)</f>
        <v>0</v>
      </c>
      <c r="T113" s="224" t="str">
        <f t="shared" si="131"/>
        <v>0</v>
      </c>
      <c r="U113" s="238">
        <f>SUMIF('Plans SAMS_A remplir'!$AE$3:$AE$875,(G113&amp;"CRS"&amp;"urgence"),'Plans SAMS_A remplir'!$AG$3:$AG$875)</f>
        <v>0</v>
      </c>
      <c r="V113" s="135">
        <f>SUMIF('Plans SAMS_A remplir'!$AE$3:$AE$875,(G113&amp;"CRS"&amp;"urgence"),'Plans SAMS_A remplir'!$AH$3:$AH$875)</f>
        <v>0</v>
      </c>
      <c r="W113" s="239">
        <f>SUMIF('Plans SAMS_A remplir'!$AE$3:$AE$875,(G113&amp;"CRS"&amp;"urgence"),'Plans SAMS_A remplir'!$AI$3:$AI$875)</f>
        <v>0</v>
      </c>
      <c r="X113" s="224" t="str">
        <f t="shared" si="132"/>
        <v>0</v>
      </c>
      <c r="Y113" s="238">
        <f>SUMIF('Plans SAMS_A remplir'!$AE$3:$AE$875,(G113&amp;"autreong"&amp;"urgence"),'Plans SAMS_A remplir'!$AG$3:$AG$875)</f>
        <v>0</v>
      </c>
      <c r="Z113" s="135">
        <f>SUMIF('Plans SAMS_A remplir'!$AE$3:$AE$875,(G113&amp;"autreong"&amp;"urgence"),'Plans SAMS_A remplir'!$AH$3:$AH$875)</f>
        <v>0</v>
      </c>
      <c r="AA113" s="239">
        <f>SUMIF('Plans SAMS_A remplir'!$AE$3:$AE$875,(G113&amp;"autreong"&amp;"urgence"),'Plans SAMS_A remplir'!$AI$3:$AI$875)</f>
        <v>0</v>
      </c>
      <c r="AB113" s="280" t="str">
        <f t="shared" si="133"/>
        <v>0</v>
      </c>
      <c r="AC113" s="285" t="s">
        <v>879</v>
      </c>
      <c r="AD113" s="173">
        <f t="shared" si="134"/>
        <v>9380</v>
      </c>
      <c r="AE113" s="173">
        <f t="shared" si="135"/>
        <v>9380</v>
      </c>
      <c r="AF113" s="286">
        <f t="shared" si="136"/>
        <v>4200</v>
      </c>
      <c r="AG113" s="274">
        <f t="shared" si="137"/>
        <v>0.80002899550708539</v>
      </c>
      <c r="AH113" s="202"/>
      <c r="AI113" s="209">
        <f t="shared" si="138"/>
        <v>11724.575050001331</v>
      </c>
      <c r="AJ113" s="197">
        <f t="shared" si="121"/>
        <v>3</v>
      </c>
      <c r="AK113" s="175"/>
      <c r="AL113" s="275" t="str">
        <f t="shared" si="139"/>
        <v>Non</v>
      </c>
      <c r="AM113" s="266"/>
      <c r="AN113" s="137"/>
      <c r="AO113" s="136"/>
      <c r="AP113" s="158"/>
      <c r="AQ113" s="136"/>
      <c r="AR113" s="138"/>
      <c r="AS113" s="139"/>
      <c r="AT113" s="140"/>
      <c r="AU113" s="159"/>
      <c r="AV113" s="140"/>
      <c r="AW113" s="140"/>
      <c r="AX113" s="140"/>
      <c r="AY113" s="249"/>
    </row>
    <row r="114" spans="1:51" ht="15" customHeight="1" x14ac:dyDescent="0.35">
      <c r="A114" s="248" t="s">
        <v>89</v>
      </c>
      <c r="B114" s="189" t="str">
        <f t="shared" si="82"/>
        <v>MDG51</v>
      </c>
      <c r="C114" s="189" t="s">
        <v>183</v>
      </c>
      <c r="D114" s="189" t="str">
        <f t="shared" si="125"/>
        <v>MG51506</v>
      </c>
      <c r="E114" s="189" t="s">
        <v>200</v>
      </c>
      <c r="F114" s="1" t="str">
        <f t="shared" si="140"/>
        <v>ATSIMO ANDREFANABETIOKY ATSIMOBELAMOTY</v>
      </c>
      <c r="G114" s="45" t="str">
        <f t="shared" si="127"/>
        <v>MG51506311</v>
      </c>
      <c r="H114" s="133">
        <f t="shared" si="128"/>
        <v>4</v>
      </c>
      <c r="I114" s="133"/>
      <c r="J114" s="134" t="str">
        <f t="shared" si="90"/>
        <v/>
      </c>
      <c r="K114" s="134">
        <f t="shared" si="91"/>
        <v>5520.1768724471558</v>
      </c>
      <c r="L114" s="134">
        <f t="shared" si="129"/>
        <v>5520.1768724471558</v>
      </c>
      <c r="M114" s="231">
        <f>SUMIF('Plans SAMS_A remplir'!$AE$3:$AE$875,(G114&amp;"PAM"&amp;"urgence"),'Plans SAMS_A remplir'!$AG$3:$AG$875)</f>
        <v>0</v>
      </c>
      <c r="N114" s="222">
        <f>SUMIF('Plans SAMS_A remplir'!$AE$3:$AE$875,(G114&amp;"PAM"&amp;"urgence"),'Plans SAMS_A remplir'!$AH$3:$AH$875)</f>
        <v>0</v>
      </c>
      <c r="O114" s="232">
        <f>SUMIF('Plans SAMS_A remplir'!$AE$3:$AE$875,(G114&amp;"PAM"&amp;"urgence"),'Plans SAMS_A remplir'!$AI$3:$AI$875)</f>
        <v>0</v>
      </c>
      <c r="P114" s="224" t="str">
        <f t="shared" si="130"/>
        <v>0</v>
      </c>
      <c r="Q114" s="238">
        <f>SUMIF('Plans SAMS_A remplir'!$AE$3:$AE$875,(G114&amp;"FID"&amp;"urgence"),'Plans SAMS_A remplir'!$AG$3:$AG$875)</f>
        <v>0</v>
      </c>
      <c r="R114" s="135">
        <f>SUMIF('Plans SAMS_A remplir'!$AE$3:$AE$875,(G114&amp;"FID"&amp;"urgence"),'Plans SAMS_A remplir'!$AH$3:$AH$875)</f>
        <v>0</v>
      </c>
      <c r="S114" s="239">
        <f>SUMIF('Plans SAMS_A remplir'!$AE$3:$AE$875,(G114&amp;"FID"&amp;"urgence"),'Plans SAMS_A remplir'!$AI$3:$AI$875)</f>
        <v>0</v>
      </c>
      <c r="T114" s="224" t="str">
        <f t="shared" si="131"/>
        <v>0</v>
      </c>
      <c r="U114" s="238">
        <f>SUMIF('Plans SAMS_A remplir'!$AE$3:$AE$875,(G114&amp;"CRS"&amp;"urgence"),'Plans SAMS_A remplir'!$AG$3:$AG$875)</f>
        <v>0</v>
      </c>
      <c r="V114" s="135">
        <f>SUMIF('Plans SAMS_A remplir'!$AE$3:$AE$875,(G114&amp;"CRS"&amp;"urgence"),'Plans SAMS_A remplir'!$AH$3:$AH$875)</f>
        <v>0</v>
      </c>
      <c r="W114" s="239">
        <f>SUMIF('Plans SAMS_A remplir'!$AE$3:$AE$875,(G114&amp;"CRS"&amp;"urgence"),'Plans SAMS_A remplir'!$AI$3:$AI$875)</f>
        <v>0</v>
      </c>
      <c r="X114" s="224" t="str">
        <f t="shared" si="132"/>
        <v>0</v>
      </c>
      <c r="Y114" s="238">
        <f>SUMIF('Plans SAMS_A remplir'!$AE$3:$AE$875,(G114&amp;"autreong"&amp;"urgence"),'Plans SAMS_A remplir'!$AG$3:$AG$875)</f>
        <v>0</v>
      </c>
      <c r="Z114" s="135">
        <f>SUMIF('Plans SAMS_A remplir'!$AE$3:$AE$875,(G114&amp;"autreong"&amp;"urgence"),'Plans SAMS_A remplir'!$AH$3:$AH$875)</f>
        <v>0</v>
      </c>
      <c r="AA114" s="239">
        <f>SUMIF('Plans SAMS_A remplir'!$AE$3:$AE$875,(G114&amp;"autreong"&amp;"urgence"),'Plans SAMS_A remplir'!$AI$3:$AI$875)</f>
        <v>0</v>
      </c>
      <c r="AB114" s="280" t="str">
        <f t="shared" si="133"/>
        <v>0</v>
      </c>
      <c r="AC114" s="285" t="s">
        <v>879</v>
      </c>
      <c r="AD114" s="173">
        <f t="shared" si="134"/>
        <v>0</v>
      </c>
      <c r="AE114" s="173">
        <f t="shared" si="135"/>
        <v>0</v>
      </c>
      <c r="AF114" s="286">
        <f t="shared" si="136"/>
        <v>0</v>
      </c>
      <c r="AG114" s="274">
        <f t="shared" si="137"/>
        <v>0</v>
      </c>
      <c r="AH114" s="202"/>
      <c r="AI114" s="209">
        <f t="shared" si="138"/>
        <v>5520.1768724471558</v>
      </c>
      <c r="AJ114" s="197">
        <f t="shared" si="121"/>
        <v>3</v>
      </c>
      <c r="AK114" s="175"/>
      <c r="AL114" s="275" t="str">
        <f t="shared" si="139"/>
        <v>Non</v>
      </c>
      <c r="AM114" s="266"/>
      <c r="AN114" s="137"/>
      <c r="AO114" s="136"/>
      <c r="AP114" s="158"/>
      <c r="AQ114" s="136"/>
      <c r="AR114" s="138"/>
      <c r="AS114" s="139"/>
      <c r="AT114" s="140"/>
      <c r="AU114" s="159"/>
      <c r="AV114" s="140"/>
      <c r="AW114" s="140"/>
      <c r="AX114" s="140"/>
      <c r="AY114" s="249"/>
    </row>
    <row r="115" spans="1:51" ht="15" customHeight="1" x14ac:dyDescent="0.35">
      <c r="A115" s="248" t="s">
        <v>89</v>
      </c>
      <c r="B115" s="189" t="str">
        <f t="shared" si="82"/>
        <v>MDG51</v>
      </c>
      <c r="C115" s="189" t="s">
        <v>183</v>
      </c>
      <c r="D115" s="189" t="str">
        <f t="shared" si="125"/>
        <v>MG51506</v>
      </c>
      <c r="E115" s="189" t="s">
        <v>202</v>
      </c>
      <c r="F115" s="1" t="str">
        <f t="shared" si="140"/>
        <v>ATSIMO ANDREFANABETIOKY ATSIMOBEORA</v>
      </c>
      <c r="G115" s="45" t="str">
        <f t="shared" si="127"/>
        <v>MG51506012a</v>
      </c>
      <c r="H115" s="133">
        <f t="shared" si="128"/>
        <v>4</v>
      </c>
      <c r="I115" s="133"/>
      <c r="J115" s="134" t="str">
        <f t="shared" si="90"/>
        <v/>
      </c>
      <c r="K115" s="134">
        <f t="shared" si="91"/>
        <v>2915.4833194953412</v>
      </c>
      <c r="L115" s="134">
        <f t="shared" si="129"/>
        <v>2915.4833194953412</v>
      </c>
      <c r="M115" s="231">
        <f>SUMIF('Plans SAMS_A remplir'!$AE$3:$AE$875,(G115&amp;"PAM"&amp;"urgence"),'Plans SAMS_A remplir'!$AG$3:$AG$875)</f>
        <v>0</v>
      </c>
      <c r="N115" s="222">
        <f>SUMIF('Plans SAMS_A remplir'!$AE$3:$AE$875,(G115&amp;"PAM"&amp;"urgence"),'Plans SAMS_A remplir'!$AH$3:$AH$875)</f>
        <v>0</v>
      </c>
      <c r="O115" s="232">
        <f>SUMIF('Plans SAMS_A remplir'!$AE$3:$AE$875,(G115&amp;"PAM"&amp;"urgence"),'Plans SAMS_A remplir'!$AI$3:$AI$875)</f>
        <v>0</v>
      </c>
      <c r="P115" s="224" t="str">
        <f t="shared" si="130"/>
        <v>0</v>
      </c>
      <c r="Q115" s="238">
        <f>SUMIF('Plans SAMS_A remplir'!$AE$3:$AE$875,(G115&amp;"FID"&amp;"urgence"),'Plans SAMS_A remplir'!$AG$3:$AG$875)</f>
        <v>0</v>
      </c>
      <c r="R115" s="135">
        <f>SUMIF('Plans SAMS_A remplir'!$AE$3:$AE$875,(G115&amp;"FID"&amp;"urgence"),'Plans SAMS_A remplir'!$AH$3:$AH$875)</f>
        <v>0</v>
      </c>
      <c r="S115" s="239">
        <f>SUMIF('Plans SAMS_A remplir'!$AE$3:$AE$875,(G115&amp;"FID"&amp;"urgence"),'Plans SAMS_A remplir'!$AI$3:$AI$875)</f>
        <v>0</v>
      </c>
      <c r="T115" s="224" t="str">
        <f t="shared" si="131"/>
        <v>0</v>
      </c>
      <c r="U115" s="238">
        <f>SUMIF('Plans SAMS_A remplir'!$AE$3:$AE$875,(G115&amp;"CRS"&amp;"urgence"),'Plans SAMS_A remplir'!$AG$3:$AG$875)</f>
        <v>0</v>
      </c>
      <c r="V115" s="135">
        <f>SUMIF('Plans SAMS_A remplir'!$AE$3:$AE$875,(G115&amp;"CRS"&amp;"urgence"),'Plans SAMS_A remplir'!$AH$3:$AH$875)</f>
        <v>0</v>
      </c>
      <c r="W115" s="239">
        <f>SUMIF('Plans SAMS_A remplir'!$AE$3:$AE$875,(G115&amp;"CRS"&amp;"urgence"),'Plans SAMS_A remplir'!$AI$3:$AI$875)</f>
        <v>0</v>
      </c>
      <c r="X115" s="224" t="str">
        <f t="shared" si="132"/>
        <v>0</v>
      </c>
      <c r="Y115" s="238">
        <f>SUMIF('Plans SAMS_A remplir'!$AE$3:$AE$875,(G115&amp;"autreong"&amp;"urgence"),'Plans SAMS_A remplir'!$AG$3:$AG$875)</f>
        <v>0</v>
      </c>
      <c r="Z115" s="135">
        <f>SUMIF('Plans SAMS_A remplir'!$AE$3:$AE$875,(G115&amp;"autreong"&amp;"urgence"),'Plans SAMS_A remplir'!$AH$3:$AH$875)</f>
        <v>0</v>
      </c>
      <c r="AA115" s="239">
        <f>SUMIF('Plans SAMS_A remplir'!$AE$3:$AE$875,(G115&amp;"autreong"&amp;"urgence"),'Plans SAMS_A remplir'!$AI$3:$AI$875)</f>
        <v>0</v>
      </c>
      <c r="AB115" s="280" t="str">
        <f t="shared" si="133"/>
        <v>0</v>
      </c>
      <c r="AC115" s="285" t="s">
        <v>879</v>
      </c>
      <c r="AD115" s="173">
        <f t="shared" si="134"/>
        <v>0</v>
      </c>
      <c r="AE115" s="173">
        <f t="shared" si="135"/>
        <v>0</v>
      </c>
      <c r="AF115" s="286">
        <f t="shared" si="136"/>
        <v>0</v>
      </c>
      <c r="AG115" s="274">
        <f t="shared" si="137"/>
        <v>0</v>
      </c>
      <c r="AH115" s="202"/>
      <c r="AI115" s="209">
        <f t="shared" si="138"/>
        <v>2915.4833194953412</v>
      </c>
      <c r="AJ115" s="197">
        <f t="shared" si="121"/>
        <v>3</v>
      </c>
      <c r="AK115" s="175"/>
      <c r="AL115" s="275" t="str">
        <f t="shared" si="139"/>
        <v>Non</v>
      </c>
      <c r="AM115" s="266"/>
      <c r="AN115" s="137"/>
      <c r="AO115" s="136"/>
      <c r="AP115" s="158"/>
      <c r="AQ115" s="136"/>
      <c r="AR115" s="138"/>
      <c r="AS115" s="139"/>
      <c r="AT115" s="140"/>
      <c r="AU115" s="159"/>
      <c r="AV115" s="140"/>
      <c r="AW115" s="140"/>
      <c r="AX115" s="140"/>
      <c r="AY115" s="249"/>
    </row>
    <row r="116" spans="1:51" ht="15" customHeight="1" x14ac:dyDescent="0.35">
      <c r="A116" s="248" t="s">
        <v>89</v>
      </c>
      <c r="B116" s="189" t="str">
        <f t="shared" si="82"/>
        <v>MDG51</v>
      </c>
      <c r="C116" s="189" t="s">
        <v>183</v>
      </c>
      <c r="D116" s="189" t="str">
        <f t="shared" si="125"/>
        <v>MG51506</v>
      </c>
      <c r="E116" s="189" t="s">
        <v>204</v>
      </c>
      <c r="F116" s="1" t="str">
        <f t="shared" si="140"/>
        <v>ATSIMO ANDREFANABETIOKY ATSIMOBESELY</v>
      </c>
      <c r="G116" s="45" t="str">
        <f t="shared" si="127"/>
        <v>MG51506112</v>
      </c>
      <c r="H116" s="133">
        <f t="shared" si="128"/>
        <v>4</v>
      </c>
      <c r="I116" s="133"/>
      <c r="J116" s="134" t="str">
        <f t="shared" si="90"/>
        <v/>
      </c>
      <c r="K116" s="134">
        <f t="shared" si="91"/>
        <v>5902.0568953605207</v>
      </c>
      <c r="L116" s="134">
        <f t="shared" si="129"/>
        <v>5902.0568953605207</v>
      </c>
      <c r="M116" s="231">
        <f>SUMIF('Plans SAMS_A remplir'!$AE$3:$AE$875,(G116&amp;"PAM"&amp;"urgence"),'Plans SAMS_A remplir'!$AG$3:$AG$875)</f>
        <v>0</v>
      </c>
      <c r="N116" s="222">
        <f>SUMIF('Plans SAMS_A remplir'!$AE$3:$AE$875,(G116&amp;"PAM"&amp;"urgence"),'Plans SAMS_A remplir'!$AH$3:$AH$875)</f>
        <v>0</v>
      </c>
      <c r="O116" s="232">
        <f>SUMIF('Plans SAMS_A remplir'!$AE$3:$AE$875,(G116&amp;"PAM"&amp;"urgence"),'Plans SAMS_A remplir'!$AI$3:$AI$875)</f>
        <v>0</v>
      </c>
      <c r="P116" s="224" t="str">
        <f t="shared" si="130"/>
        <v>0</v>
      </c>
      <c r="Q116" s="238">
        <f>SUMIF('Plans SAMS_A remplir'!$AE$3:$AE$875,(G116&amp;"FID"&amp;"urgence"),'Plans SAMS_A remplir'!$AG$3:$AG$875)</f>
        <v>0</v>
      </c>
      <c r="R116" s="135">
        <f>SUMIF('Plans SAMS_A remplir'!$AE$3:$AE$875,(G116&amp;"FID"&amp;"urgence"),'Plans SAMS_A remplir'!$AH$3:$AH$875)</f>
        <v>0</v>
      </c>
      <c r="S116" s="239">
        <f>SUMIF('Plans SAMS_A remplir'!$AE$3:$AE$875,(G116&amp;"FID"&amp;"urgence"),'Plans SAMS_A remplir'!$AI$3:$AI$875)</f>
        <v>0</v>
      </c>
      <c r="T116" s="224" t="str">
        <f t="shared" si="131"/>
        <v>0</v>
      </c>
      <c r="U116" s="238">
        <f>SUMIF('Plans SAMS_A remplir'!$AE$3:$AE$875,(G116&amp;"CRS"&amp;"urgence"),'Plans SAMS_A remplir'!$AG$3:$AG$875)</f>
        <v>0</v>
      </c>
      <c r="V116" s="135">
        <f>SUMIF('Plans SAMS_A remplir'!$AE$3:$AE$875,(G116&amp;"CRS"&amp;"urgence"),'Plans SAMS_A remplir'!$AH$3:$AH$875)</f>
        <v>0</v>
      </c>
      <c r="W116" s="239">
        <f>SUMIF('Plans SAMS_A remplir'!$AE$3:$AE$875,(G116&amp;"CRS"&amp;"urgence"),'Plans SAMS_A remplir'!$AI$3:$AI$875)</f>
        <v>0</v>
      </c>
      <c r="X116" s="224" t="str">
        <f t="shared" si="132"/>
        <v>0</v>
      </c>
      <c r="Y116" s="238">
        <f>SUMIF('Plans SAMS_A remplir'!$AE$3:$AE$875,(G116&amp;"autreong"&amp;"urgence"),'Plans SAMS_A remplir'!$AG$3:$AG$875)</f>
        <v>0</v>
      </c>
      <c r="Z116" s="135">
        <f>SUMIF('Plans SAMS_A remplir'!$AE$3:$AE$875,(G116&amp;"autreong"&amp;"urgence"),'Plans SAMS_A remplir'!$AH$3:$AH$875)</f>
        <v>0</v>
      </c>
      <c r="AA116" s="239">
        <f>SUMIF('Plans SAMS_A remplir'!$AE$3:$AE$875,(G116&amp;"autreong"&amp;"urgence"),'Plans SAMS_A remplir'!$AI$3:$AI$875)</f>
        <v>0</v>
      </c>
      <c r="AB116" s="280" t="str">
        <f t="shared" si="133"/>
        <v>0</v>
      </c>
      <c r="AC116" s="285" t="s">
        <v>879</v>
      </c>
      <c r="AD116" s="173">
        <f t="shared" si="134"/>
        <v>0</v>
      </c>
      <c r="AE116" s="173">
        <f t="shared" si="135"/>
        <v>0</v>
      </c>
      <c r="AF116" s="286">
        <f t="shared" si="136"/>
        <v>0</v>
      </c>
      <c r="AG116" s="274">
        <f t="shared" si="137"/>
        <v>0</v>
      </c>
      <c r="AH116" s="202"/>
      <c r="AI116" s="209">
        <f t="shared" si="138"/>
        <v>5902.0568953605207</v>
      </c>
      <c r="AJ116" s="197">
        <f t="shared" si="121"/>
        <v>3</v>
      </c>
      <c r="AK116" s="175"/>
      <c r="AL116" s="275" t="str">
        <f t="shared" si="139"/>
        <v>Non</v>
      </c>
      <c r="AM116" s="266"/>
      <c r="AN116" s="137"/>
      <c r="AO116" s="136"/>
      <c r="AP116" s="158"/>
      <c r="AQ116" s="136"/>
      <c r="AR116" s="138"/>
      <c r="AS116" s="139"/>
      <c r="AT116" s="140"/>
      <c r="AU116" s="159"/>
      <c r="AV116" s="140"/>
      <c r="AW116" s="140"/>
      <c r="AX116" s="140"/>
      <c r="AY116" s="249"/>
    </row>
    <row r="117" spans="1:51" ht="15" customHeight="1" x14ac:dyDescent="0.35">
      <c r="A117" s="248" t="s">
        <v>89</v>
      </c>
      <c r="B117" s="189" t="str">
        <f t="shared" si="82"/>
        <v>MDG51</v>
      </c>
      <c r="C117" s="189" t="s">
        <v>183</v>
      </c>
      <c r="D117" s="189" t="str">
        <f t="shared" si="125"/>
        <v>MG51506</v>
      </c>
      <c r="E117" s="189" t="s">
        <v>183</v>
      </c>
      <c r="F117" s="1" t="str">
        <f t="shared" si="140"/>
        <v>ATSIMO ANDREFANABETIOKY ATSIMOBETIOKY ATSIMO</v>
      </c>
      <c r="G117" s="45" t="str">
        <f t="shared" si="127"/>
        <v>MG51506011</v>
      </c>
      <c r="H117" s="133">
        <f t="shared" si="128"/>
        <v>4</v>
      </c>
      <c r="I117" s="133"/>
      <c r="J117" s="134" t="str">
        <f t="shared" si="90"/>
        <v/>
      </c>
      <c r="K117" s="134">
        <f t="shared" si="91"/>
        <v>26791.548056898937</v>
      </c>
      <c r="L117" s="134">
        <f t="shared" si="129"/>
        <v>26791.548056898937</v>
      </c>
      <c r="M117" s="231">
        <f>SUMIF('Plans SAMS_A remplir'!$AE$3:$AE$875,(G117&amp;"PAM"&amp;"urgence"),'Plans SAMS_A remplir'!$AG$3:$AG$875)</f>
        <v>0</v>
      </c>
      <c r="N117" s="222">
        <f>SUMIF('Plans SAMS_A remplir'!$AE$3:$AE$875,(G117&amp;"PAM"&amp;"urgence"),'Plans SAMS_A remplir'!$AH$3:$AH$875)</f>
        <v>0</v>
      </c>
      <c r="O117" s="232">
        <f>SUMIF('Plans SAMS_A remplir'!$AE$3:$AE$875,(G117&amp;"PAM"&amp;"urgence"),'Plans SAMS_A remplir'!$AI$3:$AI$875)</f>
        <v>0</v>
      </c>
      <c r="P117" s="224" t="str">
        <f t="shared" si="130"/>
        <v>0</v>
      </c>
      <c r="Q117" s="238">
        <f>SUMIF('Plans SAMS_A remplir'!$AE$3:$AE$875,(G117&amp;"FID"&amp;"urgence"),'Plans SAMS_A remplir'!$AG$3:$AG$875)</f>
        <v>0</v>
      </c>
      <c r="R117" s="135">
        <f>SUMIF('Plans SAMS_A remplir'!$AE$3:$AE$875,(G117&amp;"FID"&amp;"urgence"),'Plans SAMS_A remplir'!$AH$3:$AH$875)</f>
        <v>0</v>
      </c>
      <c r="S117" s="239">
        <f>SUMIF('Plans SAMS_A remplir'!$AE$3:$AE$875,(G117&amp;"FID"&amp;"urgence"),'Plans SAMS_A remplir'!$AI$3:$AI$875)</f>
        <v>0</v>
      </c>
      <c r="T117" s="224" t="str">
        <f t="shared" si="131"/>
        <v>0</v>
      </c>
      <c r="U117" s="238">
        <f>SUMIF('Plans SAMS_A remplir'!$AE$3:$AE$875,(G117&amp;"CRS"&amp;"urgence"),'Plans SAMS_A remplir'!$AG$3:$AG$875)</f>
        <v>0</v>
      </c>
      <c r="V117" s="135">
        <f>SUMIF('Plans SAMS_A remplir'!$AE$3:$AE$875,(G117&amp;"CRS"&amp;"urgence"),'Plans SAMS_A remplir'!$AH$3:$AH$875)</f>
        <v>0</v>
      </c>
      <c r="W117" s="239">
        <f>SUMIF('Plans SAMS_A remplir'!$AE$3:$AE$875,(G117&amp;"CRS"&amp;"urgence"),'Plans SAMS_A remplir'!$AI$3:$AI$875)</f>
        <v>0</v>
      </c>
      <c r="X117" s="224" t="str">
        <f t="shared" si="132"/>
        <v>0</v>
      </c>
      <c r="Y117" s="238">
        <f>SUMIF('Plans SAMS_A remplir'!$AE$3:$AE$875,(G117&amp;"autreong"&amp;"urgence"),'Plans SAMS_A remplir'!$AG$3:$AG$875)</f>
        <v>0</v>
      </c>
      <c r="Z117" s="135">
        <f>SUMIF('Plans SAMS_A remplir'!$AE$3:$AE$875,(G117&amp;"autreong"&amp;"urgence"),'Plans SAMS_A remplir'!$AH$3:$AH$875)</f>
        <v>0</v>
      </c>
      <c r="AA117" s="239">
        <f>SUMIF('Plans SAMS_A remplir'!$AE$3:$AE$875,(G117&amp;"autreong"&amp;"urgence"),'Plans SAMS_A remplir'!$AI$3:$AI$875)</f>
        <v>0</v>
      </c>
      <c r="AB117" s="280" t="str">
        <f t="shared" si="133"/>
        <v>0</v>
      </c>
      <c r="AC117" s="285" t="s">
        <v>879</v>
      </c>
      <c r="AD117" s="173">
        <f t="shared" si="134"/>
        <v>0</v>
      </c>
      <c r="AE117" s="173">
        <f t="shared" si="135"/>
        <v>0</v>
      </c>
      <c r="AF117" s="286">
        <f t="shared" si="136"/>
        <v>0</v>
      </c>
      <c r="AG117" s="274">
        <f t="shared" si="137"/>
        <v>0</v>
      </c>
      <c r="AH117" s="202"/>
      <c r="AI117" s="209">
        <f t="shared" si="138"/>
        <v>26791.548056898937</v>
      </c>
      <c r="AJ117" s="197">
        <f t="shared" si="121"/>
        <v>3</v>
      </c>
      <c r="AK117" s="175"/>
      <c r="AL117" s="275" t="str">
        <f t="shared" si="139"/>
        <v>Non</v>
      </c>
      <c r="AM117" s="266"/>
      <c r="AN117" s="137"/>
      <c r="AO117" s="136"/>
      <c r="AP117" s="158"/>
      <c r="AQ117" s="136"/>
      <c r="AR117" s="138"/>
      <c r="AS117" s="139"/>
      <c r="AT117" s="140"/>
      <c r="AU117" s="159"/>
      <c r="AV117" s="140"/>
      <c r="AW117" s="140"/>
      <c r="AX117" s="140"/>
      <c r="AY117" s="249"/>
    </row>
    <row r="118" spans="1:51" ht="15" customHeight="1" x14ac:dyDescent="0.35">
      <c r="A118" s="248" t="s">
        <v>89</v>
      </c>
      <c r="B118" s="189" t="str">
        <f t="shared" si="82"/>
        <v>MDG51</v>
      </c>
      <c r="C118" s="189" t="s">
        <v>183</v>
      </c>
      <c r="D118" s="189" t="str">
        <f t="shared" si="125"/>
        <v>MG51506</v>
      </c>
      <c r="E118" s="189" t="s">
        <v>207</v>
      </c>
      <c r="F118" s="1" t="str">
        <f t="shared" si="140"/>
        <v>ATSIMO ANDREFANABETIOKY ATSIMOBEZAHA</v>
      </c>
      <c r="G118" s="45" t="str">
        <f t="shared" si="127"/>
        <v>MG51506150</v>
      </c>
      <c r="H118" s="133">
        <f t="shared" si="128"/>
        <v>4</v>
      </c>
      <c r="I118" s="133"/>
      <c r="J118" s="134" t="str">
        <f t="shared" si="90"/>
        <v/>
      </c>
      <c r="K118" s="134">
        <f t="shared" si="91"/>
        <v>31278.045681038962</v>
      </c>
      <c r="L118" s="134">
        <f t="shared" si="129"/>
        <v>31278.045681038962</v>
      </c>
      <c r="M118" s="231">
        <f>SUMIF('Plans SAMS_A remplir'!$AE$3:$AE$875,(G118&amp;"PAM"&amp;"urgence"),'Plans SAMS_A remplir'!$AG$3:$AG$875)</f>
        <v>0</v>
      </c>
      <c r="N118" s="222">
        <f>SUMIF('Plans SAMS_A remplir'!$AE$3:$AE$875,(G118&amp;"PAM"&amp;"urgence"),'Plans SAMS_A remplir'!$AH$3:$AH$875)</f>
        <v>0</v>
      </c>
      <c r="O118" s="232">
        <f>SUMIF('Plans SAMS_A remplir'!$AE$3:$AE$875,(G118&amp;"PAM"&amp;"urgence"),'Plans SAMS_A remplir'!$AI$3:$AI$875)</f>
        <v>0</v>
      </c>
      <c r="P118" s="224" t="str">
        <f t="shared" si="130"/>
        <v>0</v>
      </c>
      <c r="Q118" s="238">
        <f>SUMIF('Plans SAMS_A remplir'!$AE$3:$AE$875,(G118&amp;"FID"&amp;"urgence"),'Plans SAMS_A remplir'!$AG$3:$AG$875)</f>
        <v>0</v>
      </c>
      <c r="R118" s="135">
        <f>SUMIF('Plans SAMS_A remplir'!$AE$3:$AE$875,(G118&amp;"FID"&amp;"urgence"),'Plans SAMS_A remplir'!$AH$3:$AH$875)</f>
        <v>0</v>
      </c>
      <c r="S118" s="239">
        <f>SUMIF('Plans SAMS_A remplir'!$AE$3:$AE$875,(G118&amp;"FID"&amp;"urgence"),'Plans SAMS_A remplir'!$AI$3:$AI$875)</f>
        <v>0</v>
      </c>
      <c r="T118" s="224" t="str">
        <f t="shared" si="131"/>
        <v>0</v>
      </c>
      <c r="U118" s="238">
        <f>SUMIF('Plans SAMS_A remplir'!$AE$3:$AE$875,(G118&amp;"CRS"&amp;"urgence"),'Plans SAMS_A remplir'!$AG$3:$AG$875)</f>
        <v>0</v>
      </c>
      <c r="V118" s="135">
        <f>SUMIF('Plans SAMS_A remplir'!$AE$3:$AE$875,(G118&amp;"CRS"&amp;"urgence"),'Plans SAMS_A remplir'!$AH$3:$AH$875)</f>
        <v>0</v>
      </c>
      <c r="W118" s="239">
        <f>SUMIF('Plans SAMS_A remplir'!$AE$3:$AE$875,(G118&amp;"CRS"&amp;"urgence"),'Plans SAMS_A remplir'!$AI$3:$AI$875)</f>
        <v>0</v>
      </c>
      <c r="X118" s="224" t="str">
        <f t="shared" si="132"/>
        <v>0</v>
      </c>
      <c r="Y118" s="238">
        <f>SUMIF('Plans SAMS_A remplir'!$AE$3:$AE$875,(G118&amp;"autreong"&amp;"urgence"),'Plans SAMS_A remplir'!$AG$3:$AG$875)</f>
        <v>0</v>
      </c>
      <c r="Z118" s="135">
        <f>SUMIF('Plans SAMS_A remplir'!$AE$3:$AE$875,(G118&amp;"autreong"&amp;"urgence"),'Plans SAMS_A remplir'!$AH$3:$AH$875)</f>
        <v>0</v>
      </c>
      <c r="AA118" s="239">
        <f>SUMIF('Plans SAMS_A remplir'!$AE$3:$AE$875,(G118&amp;"autreong"&amp;"urgence"),'Plans SAMS_A remplir'!$AI$3:$AI$875)</f>
        <v>0</v>
      </c>
      <c r="AB118" s="280" t="str">
        <f t="shared" si="133"/>
        <v>0</v>
      </c>
      <c r="AC118" s="285" t="s">
        <v>879</v>
      </c>
      <c r="AD118" s="173">
        <f t="shared" si="134"/>
        <v>0</v>
      </c>
      <c r="AE118" s="173">
        <f t="shared" si="135"/>
        <v>0</v>
      </c>
      <c r="AF118" s="286">
        <f t="shared" si="136"/>
        <v>0</v>
      </c>
      <c r="AG118" s="274">
        <f t="shared" si="137"/>
        <v>0</v>
      </c>
      <c r="AH118" s="202"/>
      <c r="AI118" s="209">
        <f t="shared" si="138"/>
        <v>31278.045681038962</v>
      </c>
      <c r="AJ118" s="197">
        <f t="shared" si="121"/>
        <v>3</v>
      </c>
      <c r="AK118" s="175"/>
      <c r="AL118" s="275" t="str">
        <f t="shared" si="139"/>
        <v>Non</v>
      </c>
      <c r="AM118" s="266"/>
      <c r="AN118" s="137"/>
      <c r="AO118" s="136"/>
      <c r="AP118" s="158"/>
      <c r="AQ118" s="136"/>
      <c r="AR118" s="138"/>
      <c r="AS118" s="139"/>
      <c r="AT118" s="140"/>
      <c r="AU118" s="159"/>
      <c r="AV118" s="140"/>
      <c r="AW118" s="140"/>
      <c r="AX118" s="140"/>
      <c r="AY118" s="249"/>
    </row>
    <row r="119" spans="1:51" ht="15" customHeight="1" x14ac:dyDescent="0.35">
      <c r="A119" s="248" t="s">
        <v>89</v>
      </c>
      <c r="B119" s="189" t="str">
        <f t="shared" si="82"/>
        <v>MDG51</v>
      </c>
      <c r="C119" s="189" t="s">
        <v>183</v>
      </c>
      <c r="D119" s="189" t="str">
        <f t="shared" si="125"/>
        <v>MG51506</v>
      </c>
      <c r="E119" s="189" t="s">
        <v>209</v>
      </c>
      <c r="F119" s="1" t="str">
        <f t="shared" si="140"/>
        <v>ATSIMO ANDREFANABETIOKY ATSIMOFENOANDALA</v>
      </c>
      <c r="G119" s="45" t="str">
        <f t="shared" si="127"/>
        <v>MG51506230</v>
      </c>
      <c r="H119" s="133">
        <f t="shared" si="128"/>
        <v>4</v>
      </c>
      <c r="I119" s="133"/>
      <c r="J119" s="134" t="str">
        <f t="shared" si="90"/>
        <v/>
      </c>
      <c r="K119" s="134">
        <f t="shared" si="91"/>
        <v>8455.180818404715</v>
      </c>
      <c r="L119" s="134">
        <f t="shared" si="129"/>
        <v>8455.180818404715</v>
      </c>
      <c r="M119" s="231">
        <f>SUMIF('Plans SAMS_A remplir'!$AE$3:$AE$875,(G119&amp;"PAM"&amp;"urgence"),'Plans SAMS_A remplir'!$AG$3:$AG$875)</f>
        <v>0</v>
      </c>
      <c r="N119" s="222">
        <f>SUMIF('Plans SAMS_A remplir'!$AE$3:$AE$875,(G119&amp;"PAM"&amp;"urgence"),'Plans SAMS_A remplir'!$AH$3:$AH$875)</f>
        <v>0</v>
      </c>
      <c r="O119" s="232">
        <f>SUMIF('Plans SAMS_A remplir'!$AE$3:$AE$875,(G119&amp;"PAM"&amp;"urgence"),'Plans SAMS_A remplir'!$AI$3:$AI$875)</f>
        <v>0</v>
      </c>
      <c r="P119" s="224" t="str">
        <f t="shared" si="130"/>
        <v>0</v>
      </c>
      <c r="Q119" s="238">
        <f>SUMIF('Plans SAMS_A remplir'!$AE$3:$AE$875,(G119&amp;"FID"&amp;"urgence"),'Plans SAMS_A remplir'!$AG$3:$AG$875)</f>
        <v>0</v>
      </c>
      <c r="R119" s="135">
        <f>SUMIF('Plans SAMS_A remplir'!$AE$3:$AE$875,(G119&amp;"FID"&amp;"urgence"),'Plans SAMS_A remplir'!$AH$3:$AH$875)</f>
        <v>0</v>
      </c>
      <c r="S119" s="239">
        <f>SUMIF('Plans SAMS_A remplir'!$AE$3:$AE$875,(G119&amp;"FID"&amp;"urgence"),'Plans SAMS_A remplir'!$AI$3:$AI$875)</f>
        <v>0</v>
      </c>
      <c r="T119" s="224" t="str">
        <f t="shared" si="131"/>
        <v>0</v>
      </c>
      <c r="U119" s="238">
        <f>SUMIF('Plans SAMS_A remplir'!$AE$3:$AE$875,(G119&amp;"CRS"&amp;"urgence"),'Plans SAMS_A remplir'!$AG$3:$AG$875)</f>
        <v>0</v>
      </c>
      <c r="V119" s="135">
        <f>SUMIF('Plans SAMS_A remplir'!$AE$3:$AE$875,(G119&amp;"CRS"&amp;"urgence"),'Plans SAMS_A remplir'!$AH$3:$AH$875)</f>
        <v>0</v>
      </c>
      <c r="W119" s="239">
        <f>SUMIF('Plans SAMS_A remplir'!$AE$3:$AE$875,(G119&amp;"CRS"&amp;"urgence"),'Plans SAMS_A remplir'!$AI$3:$AI$875)</f>
        <v>0</v>
      </c>
      <c r="X119" s="224" t="str">
        <f t="shared" si="132"/>
        <v>0</v>
      </c>
      <c r="Y119" s="238">
        <f>SUMIF('Plans SAMS_A remplir'!$AE$3:$AE$875,(G119&amp;"autreong"&amp;"urgence"),'Plans SAMS_A remplir'!$AG$3:$AG$875)</f>
        <v>0</v>
      </c>
      <c r="Z119" s="135">
        <f>SUMIF('Plans SAMS_A remplir'!$AE$3:$AE$875,(G119&amp;"autreong"&amp;"urgence"),'Plans SAMS_A remplir'!$AH$3:$AH$875)</f>
        <v>0</v>
      </c>
      <c r="AA119" s="239">
        <f>SUMIF('Plans SAMS_A remplir'!$AE$3:$AE$875,(G119&amp;"autreong"&amp;"urgence"),'Plans SAMS_A remplir'!$AI$3:$AI$875)</f>
        <v>0</v>
      </c>
      <c r="AB119" s="280" t="str">
        <f t="shared" si="133"/>
        <v>0</v>
      </c>
      <c r="AC119" s="285" t="s">
        <v>879</v>
      </c>
      <c r="AD119" s="173">
        <f t="shared" si="134"/>
        <v>0</v>
      </c>
      <c r="AE119" s="173">
        <f t="shared" si="135"/>
        <v>0</v>
      </c>
      <c r="AF119" s="286">
        <f t="shared" si="136"/>
        <v>0</v>
      </c>
      <c r="AG119" s="274">
        <f t="shared" si="137"/>
        <v>0</v>
      </c>
      <c r="AH119" s="202"/>
      <c r="AI119" s="209">
        <f t="shared" si="138"/>
        <v>8455.180818404715</v>
      </c>
      <c r="AJ119" s="197">
        <f t="shared" si="121"/>
        <v>3</v>
      </c>
      <c r="AK119" s="175"/>
      <c r="AL119" s="275" t="str">
        <f t="shared" si="139"/>
        <v>Non</v>
      </c>
      <c r="AM119" s="266"/>
      <c r="AN119" s="137"/>
      <c r="AO119" s="136"/>
      <c r="AP119" s="158"/>
      <c r="AQ119" s="136"/>
      <c r="AR119" s="138"/>
      <c r="AS119" s="139"/>
      <c r="AT119" s="140"/>
      <c r="AU119" s="159"/>
      <c r="AV119" s="140"/>
      <c r="AW119" s="140"/>
      <c r="AX119" s="140"/>
      <c r="AY119" s="249"/>
    </row>
    <row r="120" spans="1:51" ht="15" customHeight="1" x14ac:dyDescent="0.35">
      <c r="A120" s="248" t="s">
        <v>89</v>
      </c>
      <c r="B120" s="189" t="str">
        <f t="shared" si="82"/>
        <v>MDG51</v>
      </c>
      <c r="C120" s="189" t="s">
        <v>183</v>
      </c>
      <c r="D120" s="189" t="str">
        <f t="shared" si="125"/>
        <v>MG51506</v>
      </c>
      <c r="E120" s="189" t="s">
        <v>211</v>
      </c>
      <c r="F120" s="1" t="str">
        <f t="shared" si="140"/>
        <v>ATSIMO ANDREFANABETIOKY ATSIMOLAZARIVO</v>
      </c>
      <c r="G120" s="45" t="str">
        <f t="shared" si="127"/>
        <v>MG51506330</v>
      </c>
      <c r="H120" s="133">
        <f t="shared" si="128"/>
        <v>3</v>
      </c>
      <c r="I120" s="133"/>
      <c r="J120" s="134" t="str">
        <f t="shared" ref="J120" si="141">IF(VLOOKUP(G120,pop,4,FALSE)=0,"",VLOOKUP(G120,pop,4,FALSE))</f>
        <v/>
      </c>
      <c r="K120" s="134">
        <f t="shared" ref="K120" si="142">VLOOKUP(G120,pop,2,FALSE)</f>
        <v>19692.738751544406</v>
      </c>
      <c r="L120" s="134">
        <f t="shared" si="129"/>
        <v>19692.738751544406</v>
      </c>
      <c r="M120" s="231">
        <f>SUMIF('Plans SAMS_A remplir'!$AE$3:$AE$875,(G120&amp;"PAM"&amp;"urgence"),'Plans SAMS_A remplir'!$AG$3:$AG$875)</f>
        <v>0</v>
      </c>
      <c r="N120" s="222">
        <f>SUMIF('Plans SAMS_A remplir'!$AE$3:$AE$875,(G120&amp;"PAM"&amp;"urgence"),'Plans SAMS_A remplir'!$AH$3:$AH$875)</f>
        <v>0</v>
      </c>
      <c r="O120" s="232">
        <f>SUMIF('Plans SAMS_A remplir'!$AE$3:$AE$875,(G120&amp;"PAM"&amp;"urgence"),'Plans SAMS_A remplir'!$AI$3:$AI$875)</f>
        <v>0</v>
      </c>
      <c r="P120" s="224" t="str">
        <f t="shared" si="130"/>
        <v>0</v>
      </c>
      <c r="Q120" s="238">
        <f>SUMIF('Plans SAMS_A remplir'!$AE$3:$AE$875,(G120&amp;"FID"&amp;"urgence"),'Plans SAMS_A remplir'!$AG$3:$AG$875)</f>
        <v>0</v>
      </c>
      <c r="R120" s="135">
        <f>SUMIF('Plans SAMS_A remplir'!$AE$3:$AE$875,(G120&amp;"FID"&amp;"urgence"),'Plans SAMS_A remplir'!$AH$3:$AH$875)</f>
        <v>0</v>
      </c>
      <c r="S120" s="239">
        <f>SUMIF('Plans SAMS_A remplir'!$AE$3:$AE$875,(G120&amp;"FID"&amp;"urgence"),'Plans SAMS_A remplir'!$AI$3:$AI$875)</f>
        <v>0</v>
      </c>
      <c r="T120" s="224" t="str">
        <f t="shared" si="131"/>
        <v>0</v>
      </c>
      <c r="U120" s="238">
        <f>SUMIF('Plans SAMS_A remplir'!$AE$3:$AE$875,(G120&amp;"CRS"&amp;"urgence"),'Plans SAMS_A remplir'!$AG$3:$AG$875)</f>
        <v>0</v>
      </c>
      <c r="V120" s="135">
        <f>SUMIF('Plans SAMS_A remplir'!$AE$3:$AE$875,(G120&amp;"CRS"&amp;"urgence"),'Plans SAMS_A remplir'!$AH$3:$AH$875)</f>
        <v>0</v>
      </c>
      <c r="W120" s="239">
        <f>SUMIF('Plans SAMS_A remplir'!$AE$3:$AE$875,(G120&amp;"CRS"&amp;"urgence"),'Plans SAMS_A remplir'!$AI$3:$AI$875)</f>
        <v>0</v>
      </c>
      <c r="X120" s="224" t="str">
        <f t="shared" si="132"/>
        <v>0</v>
      </c>
      <c r="Y120" s="238">
        <f>SUMIF('Plans SAMS_A remplir'!$AE$3:$AE$875,(G120&amp;"autreong"&amp;"urgence"),'Plans SAMS_A remplir'!$AG$3:$AG$875)</f>
        <v>0</v>
      </c>
      <c r="Z120" s="135">
        <f>SUMIF('Plans SAMS_A remplir'!$AE$3:$AE$875,(G120&amp;"autreong"&amp;"urgence"),'Plans SAMS_A remplir'!$AH$3:$AH$875)</f>
        <v>0</v>
      </c>
      <c r="AA120" s="239">
        <f>SUMIF('Plans SAMS_A remplir'!$AE$3:$AE$875,(G120&amp;"autreong"&amp;"urgence"),'Plans SAMS_A remplir'!$AI$3:$AI$875)</f>
        <v>0</v>
      </c>
      <c r="AB120" s="280" t="str">
        <f t="shared" ref="AB120" si="143">IFERROR(VLOOKUP(G120&amp;"autreong"&amp;"urgence",planification_pop,4,FALSE),"0")</f>
        <v>0</v>
      </c>
      <c r="AC120" s="285" t="s">
        <v>879</v>
      </c>
      <c r="AD120" s="173">
        <f t="shared" si="134"/>
        <v>0</v>
      </c>
      <c r="AE120" s="173">
        <f t="shared" si="135"/>
        <v>0</v>
      </c>
      <c r="AF120" s="286">
        <f t="shared" si="136"/>
        <v>0</v>
      </c>
      <c r="AG120" s="274">
        <f t="shared" si="137"/>
        <v>0</v>
      </c>
      <c r="AH120" s="202"/>
      <c r="AI120" s="209">
        <f t="shared" ref="AI120" si="144">IF((K120-AD120*AH120)&lt;0,"0",K120-AD120*AH120)</f>
        <v>19692.738751544406</v>
      </c>
      <c r="AJ120" s="197">
        <f t="shared" ref="AJ120" si="145">IF(M120&lt;&gt;"0",1,0)+IF(Q120&lt;&gt;"0",1,0)+IF(Y120&lt;&gt;"0",1,0)</f>
        <v>3</v>
      </c>
      <c r="AK120" s="175"/>
      <c r="AL120" s="275" t="str">
        <f t="shared" ref="AL120" si="146">IF(AC120="Non","YES",IF(AC120="Oui (cas special)","A verifier",IF(AC120="","A verifier","Non")))</f>
        <v>Non</v>
      </c>
      <c r="AM120" s="266"/>
      <c r="AN120" s="137"/>
      <c r="AO120" s="136"/>
      <c r="AP120" s="158"/>
      <c r="AQ120" s="136"/>
      <c r="AR120" s="138"/>
      <c r="AS120" s="139"/>
      <c r="AT120" s="140"/>
      <c r="AU120" s="159"/>
      <c r="AV120" s="140"/>
      <c r="AW120" s="140"/>
      <c r="AX120" s="140"/>
      <c r="AY120" s="249"/>
    </row>
    <row r="121" spans="1:51" ht="15" customHeight="1" x14ac:dyDescent="0.35">
      <c r="A121" s="248" t="s">
        <v>89</v>
      </c>
      <c r="B121" s="189" t="str">
        <f t="shared" si="82"/>
        <v>MDG51</v>
      </c>
      <c r="C121" s="189" t="s">
        <v>183</v>
      </c>
      <c r="D121" s="189" t="str">
        <f t="shared" si="125"/>
        <v>MG51506</v>
      </c>
      <c r="E121" s="189" t="s">
        <v>213</v>
      </c>
      <c r="F121" s="1" t="str">
        <f t="shared" si="140"/>
        <v>ATSIMO ANDREFANABETIOKY ATSIMOMANALOBE</v>
      </c>
      <c r="G121" s="45" t="str">
        <f t="shared" si="127"/>
        <v>MG51506170</v>
      </c>
      <c r="H121" s="133">
        <f t="shared" si="128"/>
        <v>4</v>
      </c>
      <c r="I121" s="133"/>
      <c r="J121" s="134" t="str">
        <f t="shared" si="90"/>
        <v/>
      </c>
      <c r="K121" s="134">
        <f t="shared" si="91"/>
        <v>8585.2903441835988</v>
      </c>
      <c r="L121" s="134">
        <f t="shared" si="129"/>
        <v>8585.2903441835988</v>
      </c>
      <c r="M121" s="231">
        <f>SUMIF('Plans SAMS_A remplir'!$AE$3:$AE$875,(G121&amp;"PAM"&amp;"urgence"),'Plans SAMS_A remplir'!$AG$3:$AG$875)</f>
        <v>0</v>
      </c>
      <c r="N121" s="222">
        <f>SUMIF('Plans SAMS_A remplir'!$AE$3:$AE$875,(G121&amp;"PAM"&amp;"urgence"),'Plans SAMS_A remplir'!$AH$3:$AH$875)</f>
        <v>0</v>
      </c>
      <c r="O121" s="232">
        <f>SUMIF('Plans SAMS_A remplir'!$AE$3:$AE$875,(G121&amp;"PAM"&amp;"urgence"),'Plans SAMS_A remplir'!$AI$3:$AI$875)</f>
        <v>0</v>
      </c>
      <c r="P121" s="224" t="str">
        <f t="shared" si="130"/>
        <v>0</v>
      </c>
      <c r="Q121" s="238">
        <f>SUMIF('Plans SAMS_A remplir'!$AE$3:$AE$875,(G121&amp;"FID"&amp;"urgence"),'Plans SAMS_A remplir'!$AG$3:$AG$875)</f>
        <v>0</v>
      </c>
      <c r="R121" s="135">
        <f>SUMIF('Plans SAMS_A remplir'!$AE$3:$AE$875,(G121&amp;"FID"&amp;"urgence"),'Plans SAMS_A remplir'!$AH$3:$AH$875)</f>
        <v>0</v>
      </c>
      <c r="S121" s="239">
        <f>SUMIF('Plans SAMS_A remplir'!$AE$3:$AE$875,(G121&amp;"FID"&amp;"urgence"),'Plans SAMS_A remplir'!$AI$3:$AI$875)</f>
        <v>0</v>
      </c>
      <c r="T121" s="224" t="str">
        <f t="shared" si="131"/>
        <v>0</v>
      </c>
      <c r="U121" s="238">
        <f>SUMIF('Plans SAMS_A remplir'!$AE$3:$AE$875,(G121&amp;"CRS"&amp;"urgence"),'Plans SAMS_A remplir'!$AG$3:$AG$875)</f>
        <v>0</v>
      </c>
      <c r="V121" s="135">
        <f>SUMIF('Plans SAMS_A remplir'!$AE$3:$AE$875,(G121&amp;"CRS"&amp;"urgence"),'Plans SAMS_A remplir'!$AH$3:$AH$875)</f>
        <v>0</v>
      </c>
      <c r="W121" s="239">
        <f>SUMIF('Plans SAMS_A remplir'!$AE$3:$AE$875,(G121&amp;"CRS"&amp;"urgence"),'Plans SAMS_A remplir'!$AI$3:$AI$875)</f>
        <v>0</v>
      </c>
      <c r="X121" s="224" t="str">
        <f t="shared" si="132"/>
        <v>0</v>
      </c>
      <c r="Y121" s="238">
        <f>SUMIF('Plans SAMS_A remplir'!$AE$3:$AE$875,(G121&amp;"autreong"&amp;"urgence"),'Plans SAMS_A remplir'!$AG$3:$AG$875)</f>
        <v>0</v>
      </c>
      <c r="Z121" s="135">
        <f>SUMIF('Plans SAMS_A remplir'!$AE$3:$AE$875,(G121&amp;"autreong"&amp;"urgence"),'Plans SAMS_A remplir'!$AH$3:$AH$875)</f>
        <v>0</v>
      </c>
      <c r="AA121" s="239">
        <f>SUMIF('Plans SAMS_A remplir'!$AE$3:$AE$875,(G121&amp;"autreong"&amp;"urgence"),'Plans SAMS_A remplir'!$AI$3:$AI$875)</f>
        <v>0</v>
      </c>
      <c r="AB121" s="280" t="str">
        <f t="shared" si="133"/>
        <v>0</v>
      </c>
      <c r="AC121" s="285" t="s">
        <v>879</v>
      </c>
      <c r="AD121" s="173">
        <f t="shared" si="134"/>
        <v>0</v>
      </c>
      <c r="AE121" s="173">
        <f t="shared" si="135"/>
        <v>0</v>
      </c>
      <c r="AF121" s="286">
        <f t="shared" si="136"/>
        <v>0</v>
      </c>
      <c r="AG121" s="274">
        <f t="shared" si="137"/>
        <v>0</v>
      </c>
      <c r="AH121" s="202"/>
      <c r="AI121" s="209">
        <f t="shared" si="138"/>
        <v>8585.2903441835988</v>
      </c>
      <c r="AJ121" s="197">
        <f t="shared" ref="AJ121:AJ152" si="147">IF(M121&lt;&gt;"0",1,0)+IF(Q121&lt;&gt;"0",1,0)+IF(Y121&lt;&gt;"0",1,0)</f>
        <v>3</v>
      </c>
      <c r="AK121" s="175"/>
      <c r="AL121" s="275" t="str">
        <f t="shared" si="139"/>
        <v>Non</v>
      </c>
      <c r="AM121" s="266"/>
      <c r="AN121" s="137"/>
      <c r="AO121" s="136"/>
      <c r="AP121" s="158"/>
      <c r="AQ121" s="136"/>
      <c r="AR121" s="138"/>
      <c r="AS121" s="139"/>
      <c r="AT121" s="140"/>
      <c r="AU121" s="159"/>
      <c r="AV121" s="140"/>
      <c r="AW121" s="140"/>
      <c r="AX121" s="140"/>
      <c r="AY121" s="249"/>
    </row>
    <row r="122" spans="1:51" ht="15" customHeight="1" x14ac:dyDescent="0.35">
      <c r="A122" s="248" t="s">
        <v>89</v>
      </c>
      <c r="B122" s="189" t="str">
        <f t="shared" si="82"/>
        <v>MDG51</v>
      </c>
      <c r="C122" s="189" t="s">
        <v>183</v>
      </c>
      <c r="D122" s="189" t="str">
        <f t="shared" si="125"/>
        <v>MG51506</v>
      </c>
      <c r="E122" s="189" t="s">
        <v>215</v>
      </c>
      <c r="F122" s="1" t="str">
        <f t="shared" ref="F122:F135" si="148">A122&amp;C122&amp;E122</f>
        <v>ATSIMO ANDREFANABETIOKY ATSIMOMAROARIVO</v>
      </c>
      <c r="G122" s="45" t="str">
        <f t="shared" si="127"/>
        <v>MG51506015</v>
      </c>
      <c r="H122" s="133">
        <f t="shared" si="128"/>
        <v>2</v>
      </c>
      <c r="I122" s="133"/>
      <c r="J122" s="134" t="str">
        <f t="shared" si="90"/>
        <v/>
      </c>
      <c r="K122" s="134">
        <f t="shared" si="91"/>
        <v>8949.1901938192877</v>
      </c>
      <c r="L122" s="134">
        <f t="shared" si="129"/>
        <v>8949.1901938192877</v>
      </c>
      <c r="M122" s="231">
        <f>SUMIF('Plans SAMS_A remplir'!$AE$3:$AE$875,(G122&amp;"PAM"&amp;"urgence"),'Plans SAMS_A remplir'!$AG$3:$AG$875)</f>
        <v>5780</v>
      </c>
      <c r="N122" s="222">
        <f>SUMIF('Plans SAMS_A remplir'!$AE$3:$AE$875,(G122&amp;"PAM"&amp;"urgence"),'Plans SAMS_A remplir'!$AH$3:$AH$875)</f>
        <v>5780</v>
      </c>
      <c r="O122" s="232">
        <f>SUMIF('Plans SAMS_A remplir'!$AE$3:$AE$875,(G122&amp;"PAM"&amp;"urgence"),'Plans SAMS_A remplir'!$AI$3:$AI$875)</f>
        <v>4200</v>
      </c>
      <c r="P122" s="224" t="str">
        <f t="shared" si="130"/>
        <v>0</v>
      </c>
      <c r="Q122" s="238">
        <f>SUMIF('Plans SAMS_A remplir'!$AE$3:$AE$875,(G122&amp;"FID"&amp;"urgence"),'Plans SAMS_A remplir'!$AG$3:$AG$875)</f>
        <v>0</v>
      </c>
      <c r="R122" s="135">
        <f>SUMIF('Plans SAMS_A remplir'!$AE$3:$AE$875,(G122&amp;"FID"&amp;"urgence"),'Plans SAMS_A remplir'!$AH$3:$AH$875)</f>
        <v>0</v>
      </c>
      <c r="S122" s="239">
        <f>SUMIF('Plans SAMS_A remplir'!$AE$3:$AE$875,(G122&amp;"FID"&amp;"urgence"),'Plans SAMS_A remplir'!$AI$3:$AI$875)</f>
        <v>0</v>
      </c>
      <c r="T122" s="224" t="str">
        <f t="shared" si="131"/>
        <v>0</v>
      </c>
      <c r="U122" s="238">
        <f>SUMIF('Plans SAMS_A remplir'!$AE$3:$AE$875,(G122&amp;"CRS"&amp;"urgence"),'Plans SAMS_A remplir'!$AG$3:$AG$875)</f>
        <v>0</v>
      </c>
      <c r="V122" s="135">
        <f>SUMIF('Plans SAMS_A remplir'!$AE$3:$AE$875,(G122&amp;"CRS"&amp;"urgence"),'Plans SAMS_A remplir'!$AH$3:$AH$875)</f>
        <v>0</v>
      </c>
      <c r="W122" s="239">
        <f>SUMIF('Plans SAMS_A remplir'!$AE$3:$AE$875,(G122&amp;"CRS"&amp;"urgence"),'Plans SAMS_A remplir'!$AI$3:$AI$875)</f>
        <v>0</v>
      </c>
      <c r="X122" s="224" t="str">
        <f t="shared" si="132"/>
        <v>0</v>
      </c>
      <c r="Y122" s="238">
        <f>SUMIF('Plans SAMS_A remplir'!$AE$3:$AE$875,(G122&amp;"autreong"&amp;"urgence"),'Plans SAMS_A remplir'!$AG$3:$AG$875)</f>
        <v>0</v>
      </c>
      <c r="Z122" s="135">
        <f>SUMIF('Plans SAMS_A remplir'!$AE$3:$AE$875,(G122&amp;"autreong"&amp;"urgence"),'Plans SAMS_A remplir'!$AH$3:$AH$875)</f>
        <v>0</v>
      </c>
      <c r="AA122" s="239">
        <f>SUMIF('Plans SAMS_A remplir'!$AE$3:$AE$875,(G122&amp;"autreong"&amp;"urgence"),'Plans SAMS_A remplir'!$AI$3:$AI$875)</f>
        <v>0</v>
      </c>
      <c r="AB122" s="280" t="str">
        <f t="shared" si="133"/>
        <v>0</v>
      </c>
      <c r="AC122" s="285" t="s">
        <v>879</v>
      </c>
      <c r="AD122" s="173">
        <f t="shared" si="134"/>
        <v>5780</v>
      </c>
      <c r="AE122" s="173">
        <f t="shared" si="135"/>
        <v>5780</v>
      </c>
      <c r="AF122" s="286">
        <f t="shared" si="136"/>
        <v>4200</v>
      </c>
      <c r="AG122" s="274">
        <f t="shared" si="137"/>
        <v>0.64586849478201136</v>
      </c>
      <c r="AH122" s="202"/>
      <c r="AI122" s="209">
        <f t="shared" si="138"/>
        <v>8949.1901938192877</v>
      </c>
      <c r="AJ122" s="197">
        <f t="shared" si="147"/>
        <v>3</v>
      </c>
      <c r="AK122" s="175" t="s">
        <v>442</v>
      </c>
      <c r="AL122" s="275" t="str">
        <f t="shared" si="139"/>
        <v>Non</v>
      </c>
      <c r="AM122" s="266"/>
      <c r="AN122" s="137"/>
      <c r="AO122" s="136"/>
      <c r="AP122" s="158"/>
      <c r="AQ122" s="136"/>
      <c r="AR122" s="138"/>
      <c r="AS122" s="139"/>
      <c r="AT122" s="140"/>
      <c r="AU122" s="159"/>
      <c r="AV122" s="140"/>
      <c r="AW122" s="140"/>
      <c r="AX122" s="140"/>
      <c r="AY122" s="249"/>
    </row>
    <row r="123" spans="1:51" ht="15" customHeight="1" x14ac:dyDescent="0.35">
      <c r="A123" s="248" t="s">
        <v>89</v>
      </c>
      <c r="B123" s="189" t="str">
        <f t="shared" si="82"/>
        <v>MDG51</v>
      </c>
      <c r="C123" s="189" t="s">
        <v>183</v>
      </c>
      <c r="D123" s="189" t="str">
        <f t="shared" si="125"/>
        <v>MG51506</v>
      </c>
      <c r="E123" s="189" t="s">
        <v>217</v>
      </c>
      <c r="F123" s="1" t="str">
        <f t="shared" si="148"/>
        <v>ATSIMO ANDREFANABETIOKY ATSIMOMAROSAVOA</v>
      </c>
      <c r="G123" s="45" t="str">
        <f t="shared" si="127"/>
        <v>MG51506252</v>
      </c>
      <c r="H123" s="133">
        <f t="shared" si="128"/>
        <v>2</v>
      </c>
      <c r="I123" s="133"/>
      <c r="J123" s="134" t="str">
        <f t="shared" si="90"/>
        <v/>
      </c>
      <c r="K123" s="134">
        <f t="shared" si="91"/>
        <v>5618.7789686646602</v>
      </c>
      <c r="L123" s="134">
        <f t="shared" si="129"/>
        <v>5618.7789686646602</v>
      </c>
      <c r="M123" s="231">
        <f>SUMIF('Plans SAMS_A remplir'!$AE$3:$AE$875,(G123&amp;"PAM"&amp;"urgence"),'Plans SAMS_A remplir'!$AG$3:$AG$875)</f>
        <v>3195</v>
      </c>
      <c r="N123" s="222">
        <f>SUMIF('Plans SAMS_A remplir'!$AE$3:$AE$875,(G123&amp;"PAM"&amp;"urgence"),'Plans SAMS_A remplir'!$AH$3:$AH$875)</f>
        <v>3195</v>
      </c>
      <c r="O123" s="232">
        <f>SUMIF('Plans SAMS_A remplir'!$AE$3:$AE$875,(G123&amp;"PAM"&amp;"urgence"),'Plans SAMS_A remplir'!$AI$3:$AI$875)</f>
        <v>4200</v>
      </c>
      <c r="P123" s="224" t="str">
        <f t="shared" si="130"/>
        <v>0</v>
      </c>
      <c r="Q123" s="238">
        <f>SUMIF('Plans SAMS_A remplir'!$AE$3:$AE$875,(G123&amp;"FID"&amp;"urgence"),'Plans SAMS_A remplir'!$AG$3:$AG$875)</f>
        <v>0</v>
      </c>
      <c r="R123" s="135">
        <f>SUMIF('Plans SAMS_A remplir'!$AE$3:$AE$875,(G123&amp;"FID"&amp;"urgence"),'Plans SAMS_A remplir'!$AH$3:$AH$875)</f>
        <v>0</v>
      </c>
      <c r="S123" s="239">
        <f>SUMIF('Plans SAMS_A remplir'!$AE$3:$AE$875,(G123&amp;"FID"&amp;"urgence"),'Plans SAMS_A remplir'!$AI$3:$AI$875)</f>
        <v>0</v>
      </c>
      <c r="T123" s="224" t="str">
        <f t="shared" si="131"/>
        <v>0</v>
      </c>
      <c r="U123" s="238">
        <f>SUMIF('Plans SAMS_A remplir'!$AE$3:$AE$875,(G123&amp;"CRS"&amp;"urgence"),'Plans SAMS_A remplir'!$AG$3:$AG$875)</f>
        <v>0</v>
      </c>
      <c r="V123" s="135">
        <f>SUMIF('Plans SAMS_A remplir'!$AE$3:$AE$875,(G123&amp;"CRS"&amp;"urgence"),'Plans SAMS_A remplir'!$AH$3:$AH$875)</f>
        <v>0</v>
      </c>
      <c r="W123" s="239">
        <f>SUMIF('Plans SAMS_A remplir'!$AE$3:$AE$875,(G123&amp;"CRS"&amp;"urgence"),'Plans SAMS_A remplir'!$AI$3:$AI$875)</f>
        <v>0</v>
      </c>
      <c r="X123" s="224" t="str">
        <f t="shared" si="132"/>
        <v>0</v>
      </c>
      <c r="Y123" s="238">
        <f>SUMIF('Plans SAMS_A remplir'!$AE$3:$AE$875,(G123&amp;"autreong"&amp;"urgence"),'Plans SAMS_A remplir'!$AG$3:$AG$875)</f>
        <v>0</v>
      </c>
      <c r="Z123" s="135">
        <f>SUMIF('Plans SAMS_A remplir'!$AE$3:$AE$875,(G123&amp;"autreong"&amp;"urgence"),'Plans SAMS_A remplir'!$AH$3:$AH$875)</f>
        <v>0</v>
      </c>
      <c r="AA123" s="239">
        <f>SUMIF('Plans SAMS_A remplir'!$AE$3:$AE$875,(G123&amp;"autreong"&amp;"urgence"),'Plans SAMS_A remplir'!$AI$3:$AI$875)</f>
        <v>0</v>
      </c>
      <c r="AB123" s="280" t="str">
        <f t="shared" si="133"/>
        <v>0</v>
      </c>
      <c r="AC123" s="285" t="s">
        <v>879</v>
      </c>
      <c r="AD123" s="173">
        <f t="shared" si="134"/>
        <v>3195</v>
      </c>
      <c r="AE123" s="173">
        <f t="shared" si="135"/>
        <v>3195</v>
      </c>
      <c r="AF123" s="286">
        <f t="shared" si="136"/>
        <v>4200</v>
      </c>
      <c r="AG123" s="274">
        <f t="shared" si="137"/>
        <v>0.74749336527081034</v>
      </c>
      <c r="AH123" s="202"/>
      <c r="AI123" s="209">
        <f t="shared" si="138"/>
        <v>5618.7789686646602</v>
      </c>
      <c r="AJ123" s="197">
        <f t="shared" si="147"/>
        <v>3</v>
      </c>
      <c r="AK123" s="175" t="s">
        <v>442</v>
      </c>
      <c r="AL123" s="275" t="str">
        <f t="shared" si="139"/>
        <v>Non</v>
      </c>
      <c r="AM123" s="266"/>
      <c r="AN123" s="137"/>
      <c r="AO123" s="136"/>
      <c r="AP123" s="158"/>
      <c r="AQ123" s="136"/>
      <c r="AR123" s="138"/>
      <c r="AS123" s="139"/>
      <c r="AT123" s="140"/>
      <c r="AU123" s="159"/>
      <c r="AV123" s="140"/>
      <c r="AW123" s="140"/>
      <c r="AX123" s="140"/>
      <c r="AY123" s="249"/>
    </row>
    <row r="124" spans="1:51" ht="15" customHeight="1" x14ac:dyDescent="0.35">
      <c r="A124" s="248" t="s">
        <v>89</v>
      </c>
      <c r="B124" s="189" t="str">
        <f t="shared" si="82"/>
        <v>MDG51</v>
      </c>
      <c r="C124" s="189" t="s">
        <v>183</v>
      </c>
      <c r="D124" s="189" t="str">
        <f t="shared" si="125"/>
        <v>MG51506</v>
      </c>
      <c r="E124" s="189" t="s">
        <v>219</v>
      </c>
      <c r="F124" s="1" t="str">
        <f t="shared" si="148"/>
        <v>ATSIMO ANDREFANABETIOKY ATSIMOMASIABOAY</v>
      </c>
      <c r="G124" s="45" t="str">
        <f t="shared" si="127"/>
        <v>MG51506050</v>
      </c>
      <c r="H124" s="133">
        <f t="shared" si="128"/>
        <v>2</v>
      </c>
      <c r="I124" s="133"/>
      <c r="J124" s="134" t="str">
        <f t="shared" si="90"/>
        <v/>
      </c>
      <c r="K124" s="134">
        <f t="shared" si="91"/>
        <v>15369.314297359913</v>
      </c>
      <c r="L124" s="134">
        <f t="shared" si="129"/>
        <v>15369.314297359913</v>
      </c>
      <c r="M124" s="231">
        <f>SUMIF('Plans SAMS_A remplir'!$AE$3:$AE$875,(G124&amp;"PAM"&amp;"urgence"),'Plans SAMS_A remplir'!$AG$3:$AG$875)</f>
        <v>13700</v>
      </c>
      <c r="N124" s="222">
        <f>SUMIF('Plans SAMS_A remplir'!$AE$3:$AE$875,(G124&amp;"PAM"&amp;"urgence"),'Plans SAMS_A remplir'!$AH$3:$AH$875)</f>
        <v>13700</v>
      </c>
      <c r="O124" s="232">
        <f>SUMIF('Plans SAMS_A remplir'!$AE$3:$AE$875,(G124&amp;"PAM"&amp;"urgence"),'Plans SAMS_A remplir'!$AI$3:$AI$875)</f>
        <v>4200</v>
      </c>
      <c r="P124" s="224" t="str">
        <f t="shared" si="130"/>
        <v>0</v>
      </c>
      <c r="Q124" s="238">
        <f>SUMIF('Plans SAMS_A remplir'!$AE$3:$AE$875,(G124&amp;"FID"&amp;"urgence"),'Plans SAMS_A remplir'!$AG$3:$AG$875)</f>
        <v>0</v>
      </c>
      <c r="R124" s="135">
        <f>SUMIF('Plans SAMS_A remplir'!$AE$3:$AE$875,(G124&amp;"FID"&amp;"urgence"),'Plans SAMS_A remplir'!$AH$3:$AH$875)</f>
        <v>0</v>
      </c>
      <c r="S124" s="239">
        <f>SUMIF('Plans SAMS_A remplir'!$AE$3:$AE$875,(G124&amp;"FID"&amp;"urgence"),'Plans SAMS_A remplir'!$AI$3:$AI$875)</f>
        <v>0</v>
      </c>
      <c r="T124" s="224" t="str">
        <f t="shared" si="131"/>
        <v>0</v>
      </c>
      <c r="U124" s="238">
        <f>SUMIF('Plans SAMS_A remplir'!$AE$3:$AE$875,(G124&amp;"CRS"&amp;"urgence"),'Plans SAMS_A remplir'!$AG$3:$AG$875)</f>
        <v>0</v>
      </c>
      <c r="V124" s="135">
        <f>SUMIF('Plans SAMS_A remplir'!$AE$3:$AE$875,(G124&amp;"CRS"&amp;"urgence"),'Plans SAMS_A remplir'!$AH$3:$AH$875)</f>
        <v>0</v>
      </c>
      <c r="W124" s="239">
        <f>SUMIF('Plans SAMS_A remplir'!$AE$3:$AE$875,(G124&amp;"CRS"&amp;"urgence"),'Plans SAMS_A remplir'!$AI$3:$AI$875)</f>
        <v>0</v>
      </c>
      <c r="X124" s="224" t="str">
        <f t="shared" si="132"/>
        <v>0</v>
      </c>
      <c r="Y124" s="238">
        <f>SUMIF('Plans SAMS_A remplir'!$AE$3:$AE$875,(G124&amp;"autreong"&amp;"urgence"),'Plans SAMS_A remplir'!$AG$3:$AG$875)</f>
        <v>0</v>
      </c>
      <c r="Z124" s="135">
        <f>SUMIF('Plans SAMS_A remplir'!$AE$3:$AE$875,(G124&amp;"autreong"&amp;"urgence"),'Plans SAMS_A remplir'!$AH$3:$AH$875)</f>
        <v>0</v>
      </c>
      <c r="AA124" s="239">
        <f>SUMIF('Plans SAMS_A remplir'!$AE$3:$AE$875,(G124&amp;"autreong"&amp;"urgence"),'Plans SAMS_A remplir'!$AI$3:$AI$875)</f>
        <v>0</v>
      </c>
      <c r="AB124" s="280" t="str">
        <f t="shared" si="133"/>
        <v>0</v>
      </c>
      <c r="AC124" s="285" t="s">
        <v>879</v>
      </c>
      <c r="AD124" s="173">
        <f t="shared" si="134"/>
        <v>13700</v>
      </c>
      <c r="AE124" s="173">
        <f t="shared" si="135"/>
        <v>13700</v>
      </c>
      <c r="AF124" s="286">
        <f t="shared" si="136"/>
        <v>4200</v>
      </c>
      <c r="AG124" s="274">
        <f t="shared" si="137"/>
        <v>0.89138654691662711</v>
      </c>
      <c r="AH124" s="202"/>
      <c r="AI124" s="209">
        <f t="shared" si="138"/>
        <v>15369.314297359913</v>
      </c>
      <c r="AJ124" s="197">
        <f t="shared" si="147"/>
        <v>3</v>
      </c>
      <c r="AK124" s="175" t="s">
        <v>442</v>
      </c>
      <c r="AL124" s="275" t="str">
        <f t="shared" si="139"/>
        <v>Non</v>
      </c>
      <c r="AM124" s="266"/>
      <c r="AN124" s="137"/>
      <c r="AO124" s="136"/>
      <c r="AP124" s="158"/>
      <c r="AQ124" s="136"/>
      <c r="AR124" s="138"/>
      <c r="AS124" s="139"/>
      <c r="AT124" s="140"/>
      <c r="AU124" s="159"/>
      <c r="AV124" s="140"/>
      <c r="AW124" s="140"/>
      <c r="AX124" s="140"/>
      <c r="AY124" s="249"/>
    </row>
    <row r="125" spans="1:51" ht="15" customHeight="1" x14ac:dyDescent="0.35">
      <c r="A125" s="248" t="s">
        <v>89</v>
      </c>
      <c r="B125" s="189" t="str">
        <f t="shared" si="82"/>
        <v>MDG51</v>
      </c>
      <c r="C125" s="189" t="s">
        <v>183</v>
      </c>
      <c r="D125" s="189" t="str">
        <f t="shared" si="125"/>
        <v>MG51506</v>
      </c>
      <c r="E125" s="189" t="s">
        <v>221</v>
      </c>
      <c r="F125" s="1" t="str">
        <f t="shared" si="148"/>
        <v>ATSIMO ANDREFANABETIOKY ATSIMOMONTIFENO</v>
      </c>
      <c r="G125" s="45" t="str">
        <f t="shared" si="127"/>
        <v>MG51506313</v>
      </c>
      <c r="H125" s="133">
        <f t="shared" si="128"/>
        <v>4</v>
      </c>
      <c r="I125" s="133"/>
      <c r="J125" s="134" t="str">
        <f t="shared" si="90"/>
        <v/>
      </c>
      <c r="K125" s="134">
        <f t="shared" si="91"/>
        <v>3399.9610915252179</v>
      </c>
      <c r="L125" s="134">
        <f t="shared" si="129"/>
        <v>3399.9610915252179</v>
      </c>
      <c r="M125" s="231">
        <f>SUMIF('Plans SAMS_A remplir'!$AE$3:$AE$875,(G125&amp;"PAM"&amp;"urgence"),'Plans SAMS_A remplir'!$AG$3:$AG$875)</f>
        <v>0</v>
      </c>
      <c r="N125" s="222">
        <f>SUMIF('Plans SAMS_A remplir'!$AE$3:$AE$875,(G125&amp;"PAM"&amp;"urgence"),'Plans SAMS_A remplir'!$AH$3:$AH$875)</f>
        <v>0</v>
      </c>
      <c r="O125" s="232">
        <f>SUMIF('Plans SAMS_A remplir'!$AE$3:$AE$875,(G125&amp;"PAM"&amp;"urgence"),'Plans SAMS_A remplir'!$AI$3:$AI$875)</f>
        <v>0</v>
      </c>
      <c r="P125" s="224" t="str">
        <f t="shared" si="130"/>
        <v>0</v>
      </c>
      <c r="Q125" s="238">
        <f>SUMIF('Plans SAMS_A remplir'!$AE$3:$AE$875,(G125&amp;"FID"&amp;"urgence"),'Plans SAMS_A remplir'!$AG$3:$AG$875)</f>
        <v>0</v>
      </c>
      <c r="R125" s="135">
        <f>SUMIF('Plans SAMS_A remplir'!$AE$3:$AE$875,(G125&amp;"FID"&amp;"urgence"),'Plans SAMS_A remplir'!$AH$3:$AH$875)</f>
        <v>0</v>
      </c>
      <c r="S125" s="239">
        <f>SUMIF('Plans SAMS_A remplir'!$AE$3:$AE$875,(G125&amp;"FID"&amp;"urgence"),'Plans SAMS_A remplir'!$AI$3:$AI$875)</f>
        <v>0</v>
      </c>
      <c r="T125" s="224" t="str">
        <f t="shared" si="131"/>
        <v>0</v>
      </c>
      <c r="U125" s="238">
        <f>SUMIF('Plans SAMS_A remplir'!$AE$3:$AE$875,(G125&amp;"CRS"&amp;"urgence"),'Plans SAMS_A remplir'!$AG$3:$AG$875)</f>
        <v>0</v>
      </c>
      <c r="V125" s="135">
        <f>SUMIF('Plans SAMS_A remplir'!$AE$3:$AE$875,(G125&amp;"CRS"&amp;"urgence"),'Plans SAMS_A remplir'!$AH$3:$AH$875)</f>
        <v>0</v>
      </c>
      <c r="W125" s="239">
        <f>SUMIF('Plans SAMS_A remplir'!$AE$3:$AE$875,(G125&amp;"CRS"&amp;"urgence"),'Plans SAMS_A remplir'!$AI$3:$AI$875)</f>
        <v>0</v>
      </c>
      <c r="X125" s="224" t="str">
        <f t="shared" si="132"/>
        <v>0</v>
      </c>
      <c r="Y125" s="238">
        <f>SUMIF('Plans SAMS_A remplir'!$AE$3:$AE$875,(G125&amp;"autreong"&amp;"urgence"),'Plans SAMS_A remplir'!$AG$3:$AG$875)</f>
        <v>0</v>
      </c>
      <c r="Z125" s="135">
        <f>SUMIF('Plans SAMS_A remplir'!$AE$3:$AE$875,(G125&amp;"autreong"&amp;"urgence"),'Plans SAMS_A remplir'!$AH$3:$AH$875)</f>
        <v>0</v>
      </c>
      <c r="AA125" s="239">
        <f>SUMIF('Plans SAMS_A remplir'!$AE$3:$AE$875,(G125&amp;"autreong"&amp;"urgence"),'Plans SAMS_A remplir'!$AI$3:$AI$875)</f>
        <v>0</v>
      </c>
      <c r="AB125" s="280" t="str">
        <f t="shared" si="133"/>
        <v>0</v>
      </c>
      <c r="AC125" s="285" t="s">
        <v>879</v>
      </c>
      <c r="AD125" s="173">
        <f t="shared" si="134"/>
        <v>0</v>
      </c>
      <c r="AE125" s="173">
        <f t="shared" si="135"/>
        <v>0</v>
      </c>
      <c r="AF125" s="286">
        <f t="shared" si="136"/>
        <v>0</v>
      </c>
      <c r="AG125" s="274">
        <f t="shared" si="137"/>
        <v>0</v>
      </c>
      <c r="AH125" s="202"/>
      <c r="AI125" s="209">
        <f t="shared" si="138"/>
        <v>3399.9610915252179</v>
      </c>
      <c r="AJ125" s="197">
        <f t="shared" si="147"/>
        <v>3</v>
      </c>
      <c r="AK125" s="175"/>
      <c r="AL125" s="275" t="str">
        <f t="shared" si="139"/>
        <v>Non</v>
      </c>
      <c r="AM125" s="266"/>
      <c r="AN125" s="137"/>
      <c r="AO125" s="136"/>
      <c r="AP125" s="158"/>
      <c r="AQ125" s="136"/>
      <c r="AR125" s="138"/>
      <c r="AS125" s="139"/>
      <c r="AT125" s="140"/>
      <c r="AU125" s="159"/>
      <c r="AV125" s="140"/>
      <c r="AW125" s="140"/>
      <c r="AX125" s="140"/>
      <c r="AY125" s="249"/>
    </row>
    <row r="126" spans="1:51" ht="15" customHeight="1" x14ac:dyDescent="0.35">
      <c r="A126" s="248" t="s">
        <v>89</v>
      </c>
      <c r="B126" s="189" t="str">
        <f t="shared" si="82"/>
        <v>MDG51</v>
      </c>
      <c r="C126" s="189" t="s">
        <v>183</v>
      </c>
      <c r="D126" s="189" t="str">
        <f t="shared" si="125"/>
        <v>MG51506</v>
      </c>
      <c r="E126" s="189" t="s">
        <v>223</v>
      </c>
      <c r="F126" s="1" t="str">
        <f t="shared" si="148"/>
        <v>ATSIMO ANDREFANABETIOKY ATSIMOSAKAMASAY</v>
      </c>
      <c r="G126" s="45" t="str">
        <f t="shared" si="127"/>
        <v>MG51506012</v>
      </c>
      <c r="H126" s="133">
        <f t="shared" si="128"/>
        <v>2</v>
      </c>
      <c r="I126" s="133"/>
      <c r="J126" s="134" t="str">
        <f t="shared" si="90"/>
        <v/>
      </c>
      <c r="K126" s="134">
        <f t="shared" si="91"/>
        <v>6594.2693591166535</v>
      </c>
      <c r="L126" s="134">
        <f t="shared" si="129"/>
        <v>6594.2693591166535</v>
      </c>
      <c r="M126" s="231">
        <f>SUMIF('Plans SAMS_A remplir'!$AE$3:$AE$875,(G126&amp;"PAM"&amp;"urgence"),'Plans SAMS_A remplir'!$AG$3:$AG$875)</f>
        <v>7735</v>
      </c>
      <c r="N126" s="222">
        <f>SUMIF('Plans SAMS_A remplir'!$AE$3:$AE$875,(G126&amp;"PAM"&amp;"urgence"),'Plans SAMS_A remplir'!$AH$3:$AH$875)</f>
        <v>7735</v>
      </c>
      <c r="O126" s="232">
        <f>SUMIF('Plans SAMS_A remplir'!$AE$3:$AE$875,(G126&amp;"PAM"&amp;"urgence"),'Plans SAMS_A remplir'!$AI$3:$AI$875)</f>
        <v>4200</v>
      </c>
      <c r="P126" s="224" t="str">
        <f t="shared" si="130"/>
        <v>0</v>
      </c>
      <c r="Q126" s="238">
        <f>SUMIF('Plans SAMS_A remplir'!$AE$3:$AE$875,(G126&amp;"FID"&amp;"urgence"),'Plans SAMS_A remplir'!$AG$3:$AG$875)</f>
        <v>0</v>
      </c>
      <c r="R126" s="135">
        <f>SUMIF('Plans SAMS_A remplir'!$AE$3:$AE$875,(G126&amp;"FID"&amp;"urgence"),'Plans SAMS_A remplir'!$AH$3:$AH$875)</f>
        <v>0</v>
      </c>
      <c r="S126" s="239">
        <f>SUMIF('Plans SAMS_A remplir'!$AE$3:$AE$875,(G126&amp;"FID"&amp;"urgence"),'Plans SAMS_A remplir'!$AI$3:$AI$875)</f>
        <v>0</v>
      </c>
      <c r="T126" s="224" t="str">
        <f t="shared" si="131"/>
        <v>0</v>
      </c>
      <c r="U126" s="238">
        <f>SUMIF('Plans SAMS_A remplir'!$AE$3:$AE$875,(G126&amp;"CRS"&amp;"urgence"),'Plans SAMS_A remplir'!$AG$3:$AG$875)</f>
        <v>0</v>
      </c>
      <c r="V126" s="135">
        <f>SUMIF('Plans SAMS_A remplir'!$AE$3:$AE$875,(G126&amp;"CRS"&amp;"urgence"),'Plans SAMS_A remplir'!$AH$3:$AH$875)</f>
        <v>0</v>
      </c>
      <c r="W126" s="239">
        <f>SUMIF('Plans SAMS_A remplir'!$AE$3:$AE$875,(G126&amp;"CRS"&amp;"urgence"),'Plans SAMS_A remplir'!$AI$3:$AI$875)</f>
        <v>0</v>
      </c>
      <c r="X126" s="224" t="str">
        <f t="shared" si="132"/>
        <v>0</v>
      </c>
      <c r="Y126" s="238">
        <f>SUMIF('Plans SAMS_A remplir'!$AE$3:$AE$875,(G126&amp;"autreong"&amp;"urgence"),'Plans SAMS_A remplir'!$AG$3:$AG$875)</f>
        <v>0</v>
      </c>
      <c r="Z126" s="135">
        <f>SUMIF('Plans SAMS_A remplir'!$AE$3:$AE$875,(G126&amp;"autreong"&amp;"urgence"),'Plans SAMS_A remplir'!$AH$3:$AH$875)</f>
        <v>0</v>
      </c>
      <c r="AA126" s="239">
        <f>SUMIF('Plans SAMS_A remplir'!$AE$3:$AE$875,(G126&amp;"autreong"&amp;"urgence"),'Plans SAMS_A remplir'!$AI$3:$AI$875)</f>
        <v>0</v>
      </c>
      <c r="AB126" s="280" t="str">
        <f t="shared" si="133"/>
        <v>0</v>
      </c>
      <c r="AC126" s="285" t="s">
        <v>879</v>
      </c>
      <c r="AD126" s="173">
        <f t="shared" si="134"/>
        <v>7735</v>
      </c>
      <c r="AE126" s="173">
        <f t="shared" si="135"/>
        <v>7735</v>
      </c>
      <c r="AF126" s="286">
        <f t="shared" si="136"/>
        <v>4200</v>
      </c>
      <c r="AG126" s="274">
        <f t="shared" si="137"/>
        <v>1.172988177879976</v>
      </c>
      <c r="AH126" s="202"/>
      <c r="AI126" s="209">
        <f t="shared" si="138"/>
        <v>6594.2693591166535</v>
      </c>
      <c r="AJ126" s="197">
        <f t="shared" si="147"/>
        <v>3</v>
      </c>
      <c r="AK126" s="175" t="s">
        <v>442</v>
      </c>
      <c r="AL126" s="275" t="str">
        <f t="shared" si="139"/>
        <v>Non</v>
      </c>
      <c r="AM126" s="266"/>
      <c r="AN126" s="137"/>
      <c r="AO126" s="136"/>
      <c r="AP126" s="158"/>
      <c r="AQ126" s="136"/>
      <c r="AR126" s="138"/>
      <c r="AS126" s="139"/>
      <c r="AT126" s="140"/>
      <c r="AU126" s="159"/>
      <c r="AV126" s="140"/>
      <c r="AW126" s="140"/>
      <c r="AX126" s="140"/>
      <c r="AY126" s="249"/>
    </row>
    <row r="127" spans="1:51" ht="15" customHeight="1" x14ac:dyDescent="0.35">
      <c r="A127" s="248" t="s">
        <v>89</v>
      </c>
      <c r="B127" s="189" t="str">
        <f t="shared" si="82"/>
        <v>MDG51</v>
      </c>
      <c r="C127" s="189" t="s">
        <v>183</v>
      </c>
      <c r="D127" s="189" t="str">
        <f t="shared" si="125"/>
        <v>MG51506</v>
      </c>
      <c r="E127" s="189" t="s">
        <v>225</v>
      </c>
      <c r="F127" s="1" t="str">
        <f t="shared" si="148"/>
        <v>ATSIMO ANDREFANABETIOKY ATSIMOSALOBE</v>
      </c>
      <c r="G127" s="45" t="str">
        <f t="shared" si="127"/>
        <v>MG51506270</v>
      </c>
      <c r="H127" s="133">
        <f t="shared" si="128"/>
        <v>4</v>
      </c>
      <c r="I127" s="133"/>
      <c r="J127" s="134" t="str">
        <f t="shared" si="90"/>
        <v/>
      </c>
      <c r="K127" s="134">
        <f t="shared" si="91"/>
        <v>7710.94142508817</v>
      </c>
      <c r="L127" s="134">
        <f t="shared" si="129"/>
        <v>7710.94142508817</v>
      </c>
      <c r="M127" s="231">
        <f>SUMIF('Plans SAMS_A remplir'!$AE$3:$AE$875,(G127&amp;"PAM"&amp;"urgence"),'Plans SAMS_A remplir'!$AG$3:$AG$875)</f>
        <v>0</v>
      </c>
      <c r="N127" s="222">
        <f>SUMIF('Plans SAMS_A remplir'!$AE$3:$AE$875,(G127&amp;"PAM"&amp;"urgence"),'Plans SAMS_A remplir'!$AH$3:$AH$875)</f>
        <v>0</v>
      </c>
      <c r="O127" s="232">
        <f>SUMIF('Plans SAMS_A remplir'!$AE$3:$AE$875,(G127&amp;"PAM"&amp;"urgence"),'Plans SAMS_A remplir'!$AI$3:$AI$875)</f>
        <v>0</v>
      </c>
      <c r="P127" s="224" t="str">
        <f t="shared" si="130"/>
        <v>0</v>
      </c>
      <c r="Q127" s="238">
        <f>SUMIF('Plans SAMS_A remplir'!$AE$3:$AE$875,(G127&amp;"FID"&amp;"urgence"),'Plans SAMS_A remplir'!$AG$3:$AG$875)</f>
        <v>0</v>
      </c>
      <c r="R127" s="135">
        <f>SUMIF('Plans SAMS_A remplir'!$AE$3:$AE$875,(G127&amp;"FID"&amp;"urgence"),'Plans SAMS_A remplir'!$AH$3:$AH$875)</f>
        <v>0</v>
      </c>
      <c r="S127" s="239">
        <f>SUMIF('Plans SAMS_A remplir'!$AE$3:$AE$875,(G127&amp;"FID"&amp;"urgence"),'Plans SAMS_A remplir'!$AI$3:$AI$875)</f>
        <v>0</v>
      </c>
      <c r="T127" s="224" t="str">
        <f t="shared" si="131"/>
        <v>0</v>
      </c>
      <c r="U127" s="238">
        <f>SUMIF('Plans SAMS_A remplir'!$AE$3:$AE$875,(G127&amp;"CRS"&amp;"urgence"),'Plans SAMS_A remplir'!$AG$3:$AG$875)</f>
        <v>0</v>
      </c>
      <c r="V127" s="135">
        <f>SUMIF('Plans SAMS_A remplir'!$AE$3:$AE$875,(G127&amp;"CRS"&amp;"urgence"),'Plans SAMS_A remplir'!$AH$3:$AH$875)</f>
        <v>0</v>
      </c>
      <c r="W127" s="239">
        <f>SUMIF('Plans SAMS_A remplir'!$AE$3:$AE$875,(G127&amp;"CRS"&amp;"urgence"),'Plans SAMS_A remplir'!$AI$3:$AI$875)</f>
        <v>0</v>
      </c>
      <c r="X127" s="224" t="str">
        <f t="shared" si="132"/>
        <v>0</v>
      </c>
      <c r="Y127" s="238">
        <f>SUMIF('Plans SAMS_A remplir'!$AE$3:$AE$875,(G127&amp;"autreong"&amp;"urgence"),'Plans SAMS_A remplir'!$AG$3:$AG$875)</f>
        <v>0</v>
      </c>
      <c r="Z127" s="135">
        <f>SUMIF('Plans SAMS_A remplir'!$AE$3:$AE$875,(G127&amp;"autreong"&amp;"urgence"),'Plans SAMS_A remplir'!$AH$3:$AH$875)</f>
        <v>0</v>
      </c>
      <c r="AA127" s="239">
        <f>SUMIF('Plans SAMS_A remplir'!$AE$3:$AE$875,(G127&amp;"autreong"&amp;"urgence"),'Plans SAMS_A remplir'!$AI$3:$AI$875)</f>
        <v>0</v>
      </c>
      <c r="AB127" s="280" t="str">
        <f t="shared" si="133"/>
        <v>0</v>
      </c>
      <c r="AC127" s="285" t="s">
        <v>879</v>
      </c>
      <c r="AD127" s="173">
        <f t="shared" si="134"/>
        <v>0</v>
      </c>
      <c r="AE127" s="173">
        <f t="shared" si="135"/>
        <v>0</v>
      </c>
      <c r="AF127" s="286">
        <f t="shared" si="136"/>
        <v>0</v>
      </c>
      <c r="AG127" s="274">
        <f t="shared" si="137"/>
        <v>0</v>
      </c>
      <c r="AH127" s="202"/>
      <c r="AI127" s="209">
        <f t="shared" si="138"/>
        <v>7710.94142508817</v>
      </c>
      <c r="AJ127" s="197">
        <f t="shared" si="147"/>
        <v>3</v>
      </c>
      <c r="AK127" s="175"/>
      <c r="AL127" s="275" t="str">
        <f t="shared" si="139"/>
        <v>Non</v>
      </c>
      <c r="AM127" s="266"/>
      <c r="AN127" s="137"/>
      <c r="AO127" s="136"/>
      <c r="AP127" s="158"/>
      <c r="AQ127" s="136"/>
      <c r="AR127" s="138"/>
      <c r="AS127" s="139"/>
      <c r="AT127" s="140"/>
      <c r="AU127" s="159"/>
      <c r="AV127" s="140"/>
      <c r="AW127" s="140"/>
      <c r="AX127" s="140"/>
      <c r="AY127" s="249"/>
    </row>
    <row r="128" spans="1:51" ht="15" customHeight="1" x14ac:dyDescent="0.35">
      <c r="A128" s="248" t="s">
        <v>89</v>
      </c>
      <c r="B128" s="189" t="str">
        <f t="shared" si="82"/>
        <v>MDG51</v>
      </c>
      <c r="C128" s="189" t="s">
        <v>183</v>
      </c>
      <c r="D128" s="189" t="str">
        <f t="shared" si="125"/>
        <v>MG51506</v>
      </c>
      <c r="E128" s="189" t="s">
        <v>227</v>
      </c>
      <c r="F128" s="1" t="str">
        <f t="shared" si="148"/>
        <v>ATSIMO ANDREFANABETIOKY ATSIMOSAVAZY II</v>
      </c>
      <c r="G128" s="45" t="str">
        <f t="shared" si="127"/>
        <v>MG51506311a</v>
      </c>
      <c r="H128" s="133">
        <f t="shared" si="128"/>
        <v>4</v>
      </c>
      <c r="I128" s="133"/>
      <c r="J128" s="134" t="str">
        <f t="shared" si="90"/>
        <v/>
      </c>
      <c r="K128" s="134">
        <f t="shared" si="91"/>
        <v>11427.769865767286</v>
      </c>
      <c r="L128" s="134">
        <f t="shared" si="129"/>
        <v>11427.769865767286</v>
      </c>
      <c r="M128" s="231">
        <f>SUMIF('Plans SAMS_A remplir'!$AE$3:$AE$875,(G128&amp;"PAM"&amp;"urgence"),'Plans SAMS_A remplir'!$AG$3:$AG$875)</f>
        <v>0</v>
      </c>
      <c r="N128" s="222">
        <f>SUMIF('Plans SAMS_A remplir'!$AE$3:$AE$875,(G128&amp;"PAM"&amp;"urgence"),'Plans SAMS_A remplir'!$AH$3:$AH$875)</f>
        <v>0</v>
      </c>
      <c r="O128" s="232">
        <f>SUMIF('Plans SAMS_A remplir'!$AE$3:$AE$875,(G128&amp;"PAM"&amp;"urgence"),'Plans SAMS_A remplir'!$AI$3:$AI$875)</f>
        <v>0</v>
      </c>
      <c r="P128" s="224" t="str">
        <f t="shared" si="130"/>
        <v>0</v>
      </c>
      <c r="Q128" s="238">
        <f>SUMIF('Plans SAMS_A remplir'!$AE$3:$AE$875,(G128&amp;"FID"&amp;"urgence"),'Plans SAMS_A remplir'!$AG$3:$AG$875)</f>
        <v>0</v>
      </c>
      <c r="R128" s="135">
        <f>SUMIF('Plans SAMS_A remplir'!$AE$3:$AE$875,(G128&amp;"FID"&amp;"urgence"),'Plans SAMS_A remplir'!$AH$3:$AH$875)</f>
        <v>0</v>
      </c>
      <c r="S128" s="239">
        <f>SUMIF('Plans SAMS_A remplir'!$AE$3:$AE$875,(G128&amp;"FID"&amp;"urgence"),'Plans SAMS_A remplir'!$AI$3:$AI$875)</f>
        <v>0</v>
      </c>
      <c r="T128" s="224" t="str">
        <f t="shared" si="131"/>
        <v>0</v>
      </c>
      <c r="U128" s="238">
        <f>SUMIF('Plans SAMS_A remplir'!$AE$3:$AE$875,(G128&amp;"CRS"&amp;"urgence"),'Plans SAMS_A remplir'!$AG$3:$AG$875)</f>
        <v>0</v>
      </c>
      <c r="V128" s="135">
        <f>SUMIF('Plans SAMS_A remplir'!$AE$3:$AE$875,(G128&amp;"CRS"&amp;"urgence"),'Plans SAMS_A remplir'!$AH$3:$AH$875)</f>
        <v>0</v>
      </c>
      <c r="W128" s="239">
        <f>SUMIF('Plans SAMS_A remplir'!$AE$3:$AE$875,(G128&amp;"CRS"&amp;"urgence"),'Plans SAMS_A remplir'!$AI$3:$AI$875)</f>
        <v>0</v>
      </c>
      <c r="X128" s="224" t="str">
        <f t="shared" si="132"/>
        <v>0</v>
      </c>
      <c r="Y128" s="238">
        <f>SUMIF('Plans SAMS_A remplir'!$AE$3:$AE$875,(G128&amp;"autreong"&amp;"urgence"),'Plans SAMS_A remplir'!$AG$3:$AG$875)</f>
        <v>0</v>
      </c>
      <c r="Z128" s="135">
        <f>SUMIF('Plans SAMS_A remplir'!$AE$3:$AE$875,(G128&amp;"autreong"&amp;"urgence"),'Plans SAMS_A remplir'!$AH$3:$AH$875)</f>
        <v>0</v>
      </c>
      <c r="AA128" s="239">
        <f>SUMIF('Plans SAMS_A remplir'!$AE$3:$AE$875,(G128&amp;"autreong"&amp;"urgence"),'Plans SAMS_A remplir'!$AI$3:$AI$875)</f>
        <v>0</v>
      </c>
      <c r="AB128" s="280" t="str">
        <f t="shared" si="133"/>
        <v>0</v>
      </c>
      <c r="AC128" s="285" t="s">
        <v>879</v>
      </c>
      <c r="AD128" s="173">
        <f t="shared" si="134"/>
        <v>0</v>
      </c>
      <c r="AE128" s="173">
        <f t="shared" si="135"/>
        <v>0</v>
      </c>
      <c r="AF128" s="286">
        <f t="shared" si="136"/>
        <v>0</v>
      </c>
      <c r="AG128" s="274">
        <f t="shared" si="137"/>
        <v>0</v>
      </c>
      <c r="AH128" s="202"/>
      <c r="AI128" s="209">
        <f t="shared" si="138"/>
        <v>11427.769865767286</v>
      </c>
      <c r="AJ128" s="197">
        <f t="shared" si="147"/>
        <v>3</v>
      </c>
      <c r="AK128" s="175"/>
      <c r="AL128" s="275" t="str">
        <f t="shared" si="139"/>
        <v>Non</v>
      </c>
      <c r="AM128" s="266"/>
      <c r="AN128" s="137"/>
      <c r="AO128" s="136"/>
      <c r="AP128" s="158"/>
      <c r="AQ128" s="136"/>
      <c r="AR128" s="138"/>
      <c r="AS128" s="139"/>
      <c r="AT128" s="140"/>
      <c r="AU128" s="159"/>
      <c r="AV128" s="140"/>
      <c r="AW128" s="140"/>
      <c r="AX128" s="140"/>
      <c r="AY128" s="249"/>
    </row>
    <row r="129" spans="1:51" ht="15" customHeight="1" x14ac:dyDescent="0.35">
      <c r="A129" s="248" t="s">
        <v>89</v>
      </c>
      <c r="B129" s="189" t="str">
        <f t="shared" si="82"/>
        <v>MDG51</v>
      </c>
      <c r="C129" s="189" t="s">
        <v>183</v>
      </c>
      <c r="D129" s="189" t="str">
        <f t="shared" si="125"/>
        <v>MG51506</v>
      </c>
      <c r="E129" s="189" t="s">
        <v>229</v>
      </c>
      <c r="F129" s="1" t="str">
        <f t="shared" si="148"/>
        <v>ATSIMO ANDREFANABETIOKY ATSIMOSOAMANONGA</v>
      </c>
      <c r="G129" s="45" t="str">
        <f t="shared" si="127"/>
        <v>MG51506210</v>
      </c>
      <c r="H129" s="133">
        <f t="shared" si="128"/>
        <v>3</v>
      </c>
      <c r="I129" s="133"/>
      <c r="J129" s="134" t="str">
        <f t="shared" si="90"/>
        <v/>
      </c>
      <c r="K129" s="134">
        <f t="shared" si="91"/>
        <v>18652.69307089844</v>
      </c>
      <c r="L129" s="134">
        <f t="shared" si="129"/>
        <v>18652.69307089844</v>
      </c>
      <c r="M129" s="231">
        <f>SUMIF('Plans SAMS_A remplir'!$AE$3:$AE$875,(G129&amp;"PAM"&amp;"urgence"),'Plans SAMS_A remplir'!$AG$3:$AG$875)</f>
        <v>0</v>
      </c>
      <c r="N129" s="222">
        <f>SUMIF('Plans SAMS_A remplir'!$AE$3:$AE$875,(G129&amp;"PAM"&amp;"urgence"),'Plans SAMS_A remplir'!$AH$3:$AH$875)</f>
        <v>0</v>
      </c>
      <c r="O129" s="232">
        <f>SUMIF('Plans SAMS_A remplir'!$AE$3:$AE$875,(G129&amp;"PAM"&amp;"urgence"),'Plans SAMS_A remplir'!$AI$3:$AI$875)</f>
        <v>0</v>
      </c>
      <c r="P129" s="224" t="str">
        <f t="shared" si="130"/>
        <v>0</v>
      </c>
      <c r="Q129" s="238">
        <f>SUMIF('Plans SAMS_A remplir'!$AE$3:$AE$875,(G129&amp;"FID"&amp;"urgence"),'Plans SAMS_A remplir'!$AG$3:$AG$875)</f>
        <v>0</v>
      </c>
      <c r="R129" s="135">
        <f>SUMIF('Plans SAMS_A remplir'!$AE$3:$AE$875,(G129&amp;"FID"&amp;"urgence"),'Plans SAMS_A remplir'!$AH$3:$AH$875)</f>
        <v>0</v>
      </c>
      <c r="S129" s="239">
        <f>SUMIF('Plans SAMS_A remplir'!$AE$3:$AE$875,(G129&amp;"FID"&amp;"urgence"),'Plans SAMS_A remplir'!$AI$3:$AI$875)</f>
        <v>0</v>
      </c>
      <c r="T129" s="224" t="str">
        <f t="shared" si="131"/>
        <v>0</v>
      </c>
      <c r="U129" s="238">
        <f>SUMIF('Plans SAMS_A remplir'!$AE$3:$AE$875,(G129&amp;"CRS"&amp;"urgence"),'Plans SAMS_A remplir'!$AG$3:$AG$875)</f>
        <v>0</v>
      </c>
      <c r="V129" s="135">
        <f>SUMIF('Plans SAMS_A remplir'!$AE$3:$AE$875,(G129&amp;"CRS"&amp;"urgence"),'Plans SAMS_A remplir'!$AH$3:$AH$875)</f>
        <v>0</v>
      </c>
      <c r="W129" s="239">
        <f>SUMIF('Plans SAMS_A remplir'!$AE$3:$AE$875,(G129&amp;"CRS"&amp;"urgence"),'Plans SAMS_A remplir'!$AI$3:$AI$875)</f>
        <v>0</v>
      </c>
      <c r="X129" s="224" t="str">
        <f t="shared" si="132"/>
        <v>0</v>
      </c>
      <c r="Y129" s="238">
        <f>SUMIF('Plans SAMS_A remplir'!$AE$3:$AE$875,(G129&amp;"autreong"&amp;"urgence"),'Plans SAMS_A remplir'!$AG$3:$AG$875)</f>
        <v>0</v>
      </c>
      <c r="Z129" s="135">
        <f>SUMIF('Plans SAMS_A remplir'!$AE$3:$AE$875,(G129&amp;"autreong"&amp;"urgence"),'Plans SAMS_A remplir'!$AH$3:$AH$875)</f>
        <v>0</v>
      </c>
      <c r="AA129" s="239">
        <f>SUMIF('Plans SAMS_A remplir'!$AE$3:$AE$875,(G129&amp;"autreong"&amp;"urgence"),'Plans SAMS_A remplir'!$AI$3:$AI$875)</f>
        <v>0</v>
      </c>
      <c r="AB129" s="280" t="str">
        <f t="shared" si="133"/>
        <v>0</v>
      </c>
      <c r="AC129" s="285" t="s">
        <v>879</v>
      </c>
      <c r="AD129" s="173">
        <f t="shared" si="134"/>
        <v>0</v>
      </c>
      <c r="AE129" s="173">
        <f t="shared" si="135"/>
        <v>0</v>
      </c>
      <c r="AF129" s="286">
        <f t="shared" si="136"/>
        <v>0</v>
      </c>
      <c r="AG129" s="274">
        <f t="shared" si="137"/>
        <v>0</v>
      </c>
      <c r="AH129" s="202"/>
      <c r="AI129" s="209">
        <f t="shared" si="138"/>
        <v>18652.69307089844</v>
      </c>
      <c r="AJ129" s="197">
        <f t="shared" si="147"/>
        <v>3</v>
      </c>
      <c r="AK129" s="175" t="s">
        <v>896</v>
      </c>
      <c r="AL129" s="275" t="str">
        <f t="shared" si="139"/>
        <v>Non</v>
      </c>
      <c r="AM129" s="266"/>
      <c r="AN129" s="137"/>
      <c r="AO129" s="136"/>
      <c r="AP129" s="158"/>
      <c r="AQ129" s="136"/>
      <c r="AR129" s="138"/>
      <c r="AS129" s="139"/>
      <c r="AT129" s="140"/>
      <c r="AU129" s="159"/>
      <c r="AV129" s="140"/>
      <c r="AW129" s="140"/>
      <c r="AX129" s="140"/>
      <c r="AY129" s="249"/>
    </row>
    <row r="130" spans="1:51" ht="15" customHeight="1" x14ac:dyDescent="0.35">
      <c r="A130" s="248" t="s">
        <v>89</v>
      </c>
      <c r="B130" s="189" t="str">
        <f t="shared" si="82"/>
        <v>MDG51</v>
      </c>
      <c r="C130" s="189" t="s">
        <v>183</v>
      </c>
      <c r="D130" s="189" t="str">
        <f t="shared" si="125"/>
        <v>MG51506</v>
      </c>
      <c r="E130" s="189" t="s">
        <v>231</v>
      </c>
      <c r="F130" s="1" t="str">
        <f t="shared" si="148"/>
        <v>ATSIMO ANDREFANABETIOKY ATSIMOSOASERANA</v>
      </c>
      <c r="G130" s="45" t="str">
        <f t="shared" si="127"/>
        <v>MG51506251</v>
      </c>
      <c r="H130" s="133">
        <f t="shared" si="128"/>
        <v>2</v>
      </c>
      <c r="I130" s="133"/>
      <c r="J130" s="134" t="str">
        <f t="shared" si="90"/>
        <v/>
      </c>
      <c r="K130" s="134">
        <f t="shared" si="91"/>
        <v>4747.8840554616299</v>
      </c>
      <c r="L130" s="134">
        <f t="shared" si="129"/>
        <v>4747.8840554616299</v>
      </c>
      <c r="M130" s="231">
        <f>SUMIF('Plans SAMS_A remplir'!$AE$3:$AE$875,(G130&amp;"PAM"&amp;"urgence"),'Plans SAMS_A remplir'!$AG$3:$AG$875)</f>
        <v>2650</v>
      </c>
      <c r="N130" s="222">
        <f>SUMIF('Plans SAMS_A remplir'!$AE$3:$AE$875,(G130&amp;"PAM"&amp;"urgence"),'Plans SAMS_A remplir'!$AH$3:$AH$875)</f>
        <v>2650</v>
      </c>
      <c r="O130" s="232">
        <f>SUMIF('Plans SAMS_A remplir'!$AE$3:$AE$875,(G130&amp;"PAM"&amp;"urgence"),'Plans SAMS_A remplir'!$AI$3:$AI$875)</f>
        <v>4200</v>
      </c>
      <c r="P130" s="224" t="str">
        <f t="shared" si="130"/>
        <v>0</v>
      </c>
      <c r="Q130" s="238">
        <f>SUMIF('Plans SAMS_A remplir'!$AE$3:$AE$875,(G130&amp;"FID"&amp;"urgence"),'Plans SAMS_A remplir'!$AG$3:$AG$875)</f>
        <v>0</v>
      </c>
      <c r="R130" s="135">
        <f>SUMIF('Plans SAMS_A remplir'!$AE$3:$AE$875,(G130&amp;"FID"&amp;"urgence"),'Plans SAMS_A remplir'!$AH$3:$AH$875)</f>
        <v>0</v>
      </c>
      <c r="S130" s="239">
        <f>SUMIF('Plans SAMS_A remplir'!$AE$3:$AE$875,(G130&amp;"FID"&amp;"urgence"),'Plans SAMS_A remplir'!$AI$3:$AI$875)</f>
        <v>0</v>
      </c>
      <c r="T130" s="224" t="str">
        <f t="shared" si="131"/>
        <v>0</v>
      </c>
      <c r="U130" s="238">
        <f>SUMIF('Plans SAMS_A remplir'!$AE$3:$AE$875,(G130&amp;"CRS"&amp;"urgence"),'Plans SAMS_A remplir'!$AG$3:$AG$875)</f>
        <v>0</v>
      </c>
      <c r="V130" s="135">
        <f>SUMIF('Plans SAMS_A remplir'!$AE$3:$AE$875,(G130&amp;"CRS"&amp;"urgence"),'Plans SAMS_A remplir'!$AH$3:$AH$875)</f>
        <v>0</v>
      </c>
      <c r="W130" s="239">
        <f>SUMIF('Plans SAMS_A remplir'!$AE$3:$AE$875,(G130&amp;"CRS"&amp;"urgence"),'Plans SAMS_A remplir'!$AI$3:$AI$875)</f>
        <v>0</v>
      </c>
      <c r="X130" s="224" t="str">
        <f t="shared" si="132"/>
        <v>0</v>
      </c>
      <c r="Y130" s="238">
        <f>SUMIF('Plans SAMS_A remplir'!$AE$3:$AE$875,(G130&amp;"autreong"&amp;"urgence"),'Plans SAMS_A remplir'!$AG$3:$AG$875)</f>
        <v>0</v>
      </c>
      <c r="Z130" s="135">
        <f>SUMIF('Plans SAMS_A remplir'!$AE$3:$AE$875,(G130&amp;"autreong"&amp;"urgence"),'Plans SAMS_A remplir'!$AH$3:$AH$875)</f>
        <v>0</v>
      </c>
      <c r="AA130" s="239">
        <f>SUMIF('Plans SAMS_A remplir'!$AE$3:$AE$875,(G130&amp;"autreong"&amp;"urgence"),'Plans SAMS_A remplir'!$AI$3:$AI$875)</f>
        <v>0</v>
      </c>
      <c r="AB130" s="280" t="str">
        <f t="shared" si="133"/>
        <v>0</v>
      </c>
      <c r="AC130" s="285" t="s">
        <v>879</v>
      </c>
      <c r="AD130" s="173">
        <f t="shared" si="134"/>
        <v>2650</v>
      </c>
      <c r="AE130" s="173">
        <f t="shared" si="135"/>
        <v>2650</v>
      </c>
      <c r="AF130" s="286">
        <f t="shared" si="136"/>
        <v>4200</v>
      </c>
      <c r="AG130" s="274">
        <f t="shared" si="137"/>
        <v>0.88460458405015541</v>
      </c>
      <c r="AH130" s="202"/>
      <c r="AI130" s="209">
        <f t="shared" si="138"/>
        <v>4747.8840554616299</v>
      </c>
      <c r="AJ130" s="197">
        <f t="shared" si="147"/>
        <v>3</v>
      </c>
      <c r="AK130" s="175" t="s">
        <v>442</v>
      </c>
      <c r="AL130" s="275" t="str">
        <f t="shared" si="139"/>
        <v>Non</v>
      </c>
      <c r="AM130" s="266"/>
      <c r="AN130" s="137"/>
      <c r="AO130" s="136"/>
      <c r="AP130" s="158"/>
      <c r="AQ130" s="136"/>
      <c r="AR130" s="138"/>
      <c r="AS130" s="139"/>
      <c r="AT130" s="140"/>
      <c r="AU130" s="159"/>
      <c r="AV130" s="140"/>
      <c r="AW130" s="140"/>
      <c r="AX130" s="140"/>
      <c r="AY130" s="249"/>
    </row>
    <row r="131" spans="1:51" ht="15" customHeight="1" x14ac:dyDescent="0.35">
      <c r="A131" s="248" t="s">
        <v>89</v>
      </c>
      <c r="B131" s="189" t="str">
        <f t="shared" si="82"/>
        <v>MDG51</v>
      </c>
      <c r="C131" s="189" t="s">
        <v>183</v>
      </c>
      <c r="D131" s="189" t="str">
        <f t="shared" si="125"/>
        <v>MG51506</v>
      </c>
      <c r="E131" s="189" t="s">
        <v>233</v>
      </c>
      <c r="F131" s="1" t="str">
        <f t="shared" si="148"/>
        <v>ATSIMO ANDREFANABETIOKY ATSIMOTameantsoa</v>
      </c>
      <c r="G131" s="45" t="str">
        <f t="shared" si="127"/>
        <v>MG51506090</v>
      </c>
      <c r="H131" s="133">
        <f t="shared" si="128"/>
        <v>3</v>
      </c>
      <c r="I131" s="133"/>
      <c r="J131" s="134" t="str">
        <f t="shared" si="90"/>
        <v/>
      </c>
      <c r="K131" s="134">
        <f t="shared" si="91"/>
        <v>13602.467739834365</v>
      </c>
      <c r="L131" s="134">
        <f t="shared" si="129"/>
        <v>13602.467739834365</v>
      </c>
      <c r="M131" s="231">
        <f>SUMIF('Plans SAMS_A remplir'!$AE$3:$AE$875,(G131&amp;"PAM"&amp;"urgence"),'Plans SAMS_A remplir'!$AG$3:$AG$875)</f>
        <v>0</v>
      </c>
      <c r="N131" s="222">
        <f>SUMIF('Plans SAMS_A remplir'!$AE$3:$AE$875,(G131&amp;"PAM"&amp;"urgence"),'Plans SAMS_A remplir'!$AH$3:$AH$875)</f>
        <v>0</v>
      </c>
      <c r="O131" s="232">
        <f>SUMIF('Plans SAMS_A remplir'!$AE$3:$AE$875,(G131&amp;"PAM"&amp;"urgence"),'Plans SAMS_A remplir'!$AI$3:$AI$875)</f>
        <v>0</v>
      </c>
      <c r="P131" s="224" t="str">
        <f t="shared" si="130"/>
        <v>0</v>
      </c>
      <c r="Q131" s="238">
        <f>SUMIF('Plans SAMS_A remplir'!$AE$3:$AE$875,(G131&amp;"FID"&amp;"urgence"),'Plans SAMS_A remplir'!$AG$3:$AG$875)</f>
        <v>0</v>
      </c>
      <c r="R131" s="135">
        <f>SUMIF('Plans SAMS_A remplir'!$AE$3:$AE$875,(G131&amp;"FID"&amp;"urgence"),'Plans SAMS_A remplir'!$AH$3:$AH$875)</f>
        <v>0</v>
      </c>
      <c r="S131" s="239">
        <f>SUMIF('Plans SAMS_A remplir'!$AE$3:$AE$875,(G131&amp;"FID"&amp;"urgence"),'Plans SAMS_A remplir'!$AI$3:$AI$875)</f>
        <v>0</v>
      </c>
      <c r="T131" s="224" t="str">
        <f t="shared" si="131"/>
        <v>0</v>
      </c>
      <c r="U131" s="238">
        <f>SUMIF('Plans SAMS_A remplir'!$AE$3:$AE$875,(G131&amp;"CRS"&amp;"urgence"),'Plans SAMS_A remplir'!$AG$3:$AG$875)</f>
        <v>0</v>
      </c>
      <c r="V131" s="135">
        <f>SUMIF('Plans SAMS_A remplir'!$AE$3:$AE$875,(G131&amp;"CRS"&amp;"urgence"),'Plans SAMS_A remplir'!$AH$3:$AH$875)</f>
        <v>0</v>
      </c>
      <c r="W131" s="239">
        <f>SUMIF('Plans SAMS_A remplir'!$AE$3:$AE$875,(G131&amp;"CRS"&amp;"urgence"),'Plans SAMS_A remplir'!$AI$3:$AI$875)</f>
        <v>0</v>
      </c>
      <c r="X131" s="224" t="str">
        <f t="shared" si="132"/>
        <v>0</v>
      </c>
      <c r="Y131" s="238">
        <f>SUMIF('Plans SAMS_A remplir'!$AE$3:$AE$875,(G131&amp;"autreong"&amp;"urgence"),'Plans SAMS_A remplir'!$AG$3:$AG$875)</f>
        <v>0</v>
      </c>
      <c r="Z131" s="135">
        <f>SUMIF('Plans SAMS_A remplir'!$AE$3:$AE$875,(G131&amp;"autreong"&amp;"urgence"),'Plans SAMS_A remplir'!$AH$3:$AH$875)</f>
        <v>0</v>
      </c>
      <c r="AA131" s="239">
        <f>SUMIF('Plans SAMS_A remplir'!$AE$3:$AE$875,(G131&amp;"autreong"&amp;"urgence"),'Plans SAMS_A remplir'!$AI$3:$AI$875)</f>
        <v>0</v>
      </c>
      <c r="AB131" s="280" t="str">
        <f t="shared" si="133"/>
        <v>0</v>
      </c>
      <c r="AC131" s="285" t="s">
        <v>879</v>
      </c>
      <c r="AD131" s="173">
        <f t="shared" si="134"/>
        <v>0</v>
      </c>
      <c r="AE131" s="173">
        <f t="shared" si="135"/>
        <v>0</v>
      </c>
      <c r="AF131" s="286">
        <f t="shared" si="136"/>
        <v>0</v>
      </c>
      <c r="AG131" s="274">
        <f t="shared" si="137"/>
        <v>0</v>
      </c>
      <c r="AH131" s="202"/>
      <c r="AI131" s="209">
        <f t="shared" si="138"/>
        <v>13602.467739834365</v>
      </c>
      <c r="AJ131" s="197">
        <f t="shared" si="147"/>
        <v>3</v>
      </c>
      <c r="AK131" s="175" t="s">
        <v>896</v>
      </c>
      <c r="AL131" s="275" t="str">
        <f t="shared" si="139"/>
        <v>Non</v>
      </c>
      <c r="AM131" s="266"/>
      <c r="AN131" s="137"/>
      <c r="AO131" s="136"/>
      <c r="AP131" s="158"/>
      <c r="AQ131" s="136"/>
      <c r="AR131" s="138"/>
      <c r="AS131" s="139"/>
      <c r="AT131" s="140"/>
      <c r="AU131" s="159"/>
      <c r="AV131" s="140"/>
      <c r="AW131" s="140"/>
      <c r="AX131" s="140"/>
      <c r="AY131" s="249"/>
    </row>
    <row r="132" spans="1:51" ht="15" customHeight="1" x14ac:dyDescent="0.35">
      <c r="A132" s="248" t="s">
        <v>89</v>
      </c>
      <c r="B132" s="189" t="str">
        <f t="shared" si="82"/>
        <v>MDG51</v>
      </c>
      <c r="C132" s="189" t="s">
        <v>183</v>
      </c>
      <c r="D132" s="189" t="str">
        <f t="shared" si="125"/>
        <v>MG51506</v>
      </c>
      <c r="E132" s="189" t="s">
        <v>897</v>
      </c>
      <c r="F132" s="1" t="str">
        <f t="shared" si="148"/>
        <v>ATSIMO ANDREFANABETIOKY ATSIMOTanambao Haut</v>
      </c>
      <c r="G132" s="45" t="str">
        <f t="shared" si="127"/>
        <v>MG51506290</v>
      </c>
      <c r="H132" s="133">
        <f t="shared" si="128"/>
        <v>4</v>
      </c>
      <c r="I132" s="133"/>
      <c r="J132" s="134" t="str">
        <f t="shared" si="90"/>
        <v/>
      </c>
      <c r="K132" s="134">
        <f t="shared" si="91"/>
        <v>8925.6739660883741</v>
      </c>
      <c r="L132" s="134">
        <f t="shared" si="129"/>
        <v>8925.6739660883741</v>
      </c>
      <c r="M132" s="231">
        <f>SUMIF('Plans SAMS_A remplir'!$AE$3:$AE$875,(G132&amp;"PAM"&amp;"urgence"),'Plans SAMS_A remplir'!$AG$3:$AG$875)</f>
        <v>0</v>
      </c>
      <c r="N132" s="222">
        <f>SUMIF('Plans SAMS_A remplir'!$AE$3:$AE$875,(G132&amp;"PAM"&amp;"urgence"),'Plans SAMS_A remplir'!$AH$3:$AH$875)</f>
        <v>0</v>
      </c>
      <c r="O132" s="232">
        <f>SUMIF('Plans SAMS_A remplir'!$AE$3:$AE$875,(G132&amp;"PAM"&amp;"urgence"),'Plans SAMS_A remplir'!$AI$3:$AI$875)</f>
        <v>0</v>
      </c>
      <c r="P132" s="224" t="str">
        <f t="shared" si="130"/>
        <v>0</v>
      </c>
      <c r="Q132" s="238">
        <f>SUMIF('Plans SAMS_A remplir'!$AE$3:$AE$875,(G132&amp;"FID"&amp;"urgence"),'Plans SAMS_A remplir'!$AG$3:$AG$875)</f>
        <v>0</v>
      </c>
      <c r="R132" s="135">
        <f>SUMIF('Plans SAMS_A remplir'!$AE$3:$AE$875,(G132&amp;"FID"&amp;"urgence"),'Plans SAMS_A remplir'!$AH$3:$AH$875)</f>
        <v>0</v>
      </c>
      <c r="S132" s="239">
        <f>SUMIF('Plans SAMS_A remplir'!$AE$3:$AE$875,(G132&amp;"FID"&amp;"urgence"),'Plans SAMS_A remplir'!$AI$3:$AI$875)</f>
        <v>0</v>
      </c>
      <c r="T132" s="224" t="str">
        <f t="shared" si="131"/>
        <v>0</v>
      </c>
      <c r="U132" s="238">
        <f>SUMIF('Plans SAMS_A remplir'!$AE$3:$AE$875,(G132&amp;"CRS"&amp;"urgence"),'Plans SAMS_A remplir'!$AG$3:$AG$875)</f>
        <v>0</v>
      </c>
      <c r="V132" s="135">
        <f>SUMIF('Plans SAMS_A remplir'!$AE$3:$AE$875,(G132&amp;"CRS"&amp;"urgence"),'Plans SAMS_A remplir'!$AH$3:$AH$875)</f>
        <v>0</v>
      </c>
      <c r="W132" s="239">
        <f>SUMIF('Plans SAMS_A remplir'!$AE$3:$AE$875,(G132&amp;"CRS"&amp;"urgence"),'Plans SAMS_A remplir'!$AI$3:$AI$875)</f>
        <v>0</v>
      </c>
      <c r="X132" s="224" t="str">
        <f t="shared" si="132"/>
        <v>0</v>
      </c>
      <c r="Y132" s="238">
        <f>SUMIF('Plans SAMS_A remplir'!$AE$3:$AE$875,(G132&amp;"autreong"&amp;"urgence"),'Plans SAMS_A remplir'!$AG$3:$AG$875)</f>
        <v>0</v>
      </c>
      <c r="Z132" s="135">
        <f>SUMIF('Plans SAMS_A remplir'!$AE$3:$AE$875,(G132&amp;"autreong"&amp;"urgence"),'Plans SAMS_A remplir'!$AH$3:$AH$875)</f>
        <v>0</v>
      </c>
      <c r="AA132" s="239">
        <f>SUMIF('Plans SAMS_A remplir'!$AE$3:$AE$875,(G132&amp;"autreong"&amp;"urgence"),'Plans SAMS_A remplir'!$AI$3:$AI$875)</f>
        <v>0</v>
      </c>
      <c r="AB132" s="280" t="str">
        <f t="shared" si="133"/>
        <v>0</v>
      </c>
      <c r="AC132" s="285" t="s">
        <v>879</v>
      </c>
      <c r="AD132" s="173">
        <f t="shared" si="134"/>
        <v>0</v>
      </c>
      <c r="AE132" s="173">
        <f t="shared" si="135"/>
        <v>0</v>
      </c>
      <c r="AF132" s="286">
        <f t="shared" si="136"/>
        <v>0</v>
      </c>
      <c r="AG132" s="274">
        <f t="shared" si="137"/>
        <v>0</v>
      </c>
      <c r="AH132" s="202"/>
      <c r="AI132" s="209">
        <f t="shared" si="138"/>
        <v>8925.6739660883741</v>
      </c>
      <c r="AJ132" s="197">
        <f t="shared" si="147"/>
        <v>3</v>
      </c>
      <c r="AK132" s="175"/>
      <c r="AL132" s="275" t="str">
        <f t="shared" si="139"/>
        <v>Non</v>
      </c>
      <c r="AM132" s="266"/>
      <c r="AN132" s="137"/>
      <c r="AO132" s="136"/>
      <c r="AP132" s="158"/>
      <c r="AQ132" s="136"/>
      <c r="AR132" s="138"/>
      <c r="AS132" s="139"/>
      <c r="AT132" s="140"/>
      <c r="AU132" s="159"/>
      <c r="AV132" s="140"/>
      <c r="AW132" s="140"/>
      <c r="AX132" s="140"/>
      <c r="AY132" s="249"/>
    </row>
    <row r="133" spans="1:51" ht="15" customHeight="1" x14ac:dyDescent="0.35">
      <c r="A133" s="248" t="s">
        <v>89</v>
      </c>
      <c r="B133" s="189" t="str">
        <f t="shared" si="82"/>
        <v>MDG51</v>
      </c>
      <c r="C133" s="189" t="s">
        <v>183</v>
      </c>
      <c r="D133" s="189" t="str">
        <f t="shared" si="125"/>
        <v>MG51506</v>
      </c>
      <c r="E133" s="189" t="s">
        <v>237</v>
      </c>
      <c r="F133" s="1" t="str">
        <f t="shared" si="148"/>
        <v>ATSIMO ANDREFANABETIOKY ATSIMOTONGOBORY</v>
      </c>
      <c r="G133" s="45" t="str">
        <f t="shared" si="127"/>
        <v>MG51506111</v>
      </c>
      <c r="H133" s="133">
        <f t="shared" si="128"/>
        <v>4</v>
      </c>
      <c r="I133" s="133"/>
      <c r="J133" s="134" t="str">
        <f t="shared" si="90"/>
        <v/>
      </c>
      <c r="K133" s="134">
        <f t="shared" si="91"/>
        <v>15666.119481773516</v>
      </c>
      <c r="L133" s="134">
        <f t="shared" si="129"/>
        <v>15666.119481773516</v>
      </c>
      <c r="M133" s="231">
        <f>SUMIF('Plans SAMS_A remplir'!$AE$3:$AE$875,(G133&amp;"PAM"&amp;"urgence"),'Plans SAMS_A remplir'!$AG$3:$AG$875)</f>
        <v>0</v>
      </c>
      <c r="N133" s="222">
        <f>SUMIF('Plans SAMS_A remplir'!$AE$3:$AE$875,(G133&amp;"PAM"&amp;"urgence"),'Plans SAMS_A remplir'!$AH$3:$AH$875)</f>
        <v>0</v>
      </c>
      <c r="O133" s="232">
        <f>SUMIF('Plans SAMS_A remplir'!$AE$3:$AE$875,(G133&amp;"PAM"&amp;"urgence"),'Plans SAMS_A remplir'!$AI$3:$AI$875)</f>
        <v>0</v>
      </c>
      <c r="P133" s="224" t="str">
        <f t="shared" si="130"/>
        <v>0</v>
      </c>
      <c r="Q133" s="238">
        <f>SUMIF('Plans SAMS_A remplir'!$AE$3:$AE$875,(G133&amp;"FID"&amp;"urgence"),'Plans SAMS_A remplir'!$AG$3:$AG$875)</f>
        <v>0</v>
      </c>
      <c r="R133" s="135">
        <f>SUMIF('Plans SAMS_A remplir'!$AE$3:$AE$875,(G133&amp;"FID"&amp;"urgence"),'Plans SAMS_A remplir'!$AH$3:$AH$875)</f>
        <v>0</v>
      </c>
      <c r="S133" s="239">
        <f>SUMIF('Plans SAMS_A remplir'!$AE$3:$AE$875,(G133&amp;"FID"&amp;"urgence"),'Plans SAMS_A remplir'!$AI$3:$AI$875)</f>
        <v>0</v>
      </c>
      <c r="T133" s="224" t="str">
        <f t="shared" si="131"/>
        <v>0</v>
      </c>
      <c r="U133" s="238">
        <f>SUMIF('Plans SAMS_A remplir'!$AE$3:$AE$875,(G133&amp;"CRS"&amp;"urgence"),'Plans SAMS_A remplir'!$AG$3:$AG$875)</f>
        <v>0</v>
      </c>
      <c r="V133" s="135">
        <f>SUMIF('Plans SAMS_A remplir'!$AE$3:$AE$875,(G133&amp;"CRS"&amp;"urgence"),'Plans SAMS_A remplir'!$AH$3:$AH$875)</f>
        <v>0</v>
      </c>
      <c r="W133" s="239">
        <f>SUMIF('Plans SAMS_A remplir'!$AE$3:$AE$875,(G133&amp;"CRS"&amp;"urgence"),'Plans SAMS_A remplir'!$AI$3:$AI$875)</f>
        <v>0</v>
      </c>
      <c r="X133" s="224" t="str">
        <f t="shared" si="132"/>
        <v>0</v>
      </c>
      <c r="Y133" s="238">
        <f>SUMIF('Plans SAMS_A remplir'!$AE$3:$AE$875,(G133&amp;"autreong"&amp;"urgence"),'Plans SAMS_A remplir'!$AG$3:$AG$875)</f>
        <v>0</v>
      </c>
      <c r="Z133" s="135">
        <f>SUMIF('Plans SAMS_A remplir'!$AE$3:$AE$875,(G133&amp;"autreong"&amp;"urgence"),'Plans SAMS_A remplir'!$AH$3:$AH$875)</f>
        <v>0</v>
      </c>
      <c r="AA133" s="239">
        <f>SUMIF('Plans SAMS_A remplir'!$AE$3:$AE$875,(G133&amp;"autreong"&amp;"urgence"),'Plans SAMS_A remplir'!$AI$3:$AI$875)</f>
        <v>0</v>
      </c>
      <c r="AB133" s="280" t="str">
        <f t="shared" si="133"/>
        <v>0</v>
      </c>
      <c r="AC133" s="285" t="s">
        <v>879</v>
      </c>
      <c r="AD133" s="173">
        <f t="shared" si="134"/>
        <v>0</v>
      </c>
      <c r="AE133" s="173">
        <f t="shared" si="135"/>
        <v>0</v>
      </c>
      <c r="AF133" s="286">
        <f t="shared" si="136"/>
        <v>0</v>
      </c>
      <c r="AG133" s="274">
        <f t="shared" si="137"/>
        <v>0</v>
      </c>
      <c r="AH133" s="202"/>
      <c r="AI133" s="209">
        <f t="shared" si="138"/>
        <v>15666.119481773516</v>
      </c>
      <c r="AJ133" s="197">
        <f t="shared" si="147"/>
        <v>3</v>
      </c>
      <c r="AK133" s="175"/>
      <c r="AL133" s="275" t="str">
        <f t="shared" si="139"/>
        <v>Non</v>
      </c>
      <c r="AM133" s="266"/>
      <c r="AN133" s="137"/>
      <c r="AO133" s="136"/>
      <c r="AP133" s="158"/>
      <c r="AQ133" s="136"/>
      <c r="AR133" s="138"/>
      <c r="AS133" s="139"/>
      <c r="AT133" s="140"/>
      <c r="AU133" s="159"/>
      <c r="AV133" s="140"/>
      <c r="AW133" s="140"/>
      <c r="AX133" s="140"/>
      <c r="AY133" s="249"/>
    </row>
    <row r="134" spans="1:51" ht="15" customHeight="1" x14ac:dyDescent="0.35">
      <c r="A134" s="248" t="s">
        <v>89</v>
      </c>
      <c r="B134" s="189" t="str">
        <f t="shared" ref="B134:B197" si="149">VLOOKUP(A134,admin_1,2,FALSE)</f>
        <v>MDG51</v>
      </c>
      <c r="C134" s="189" t="s">
        <v>183</v>
      </c>
      <c r="D134" s="189" t="str">
        <f t="shared" si="125"/>
        <v>MG51506</v>
      </c>
      <c r="E134" s="189" t="s">
        <v>239</v>
      </c>
      <c r="F134" s="1" t="str">
        <f t="shared" si="148"/>
        <v>ATSIMO ANDREFANABETIOKY ATSIMOVATOLATSAKA</v>
      </c>
      <c r="G134" s="45" t="str">
        <f t="shared" si="127"/>
        <v>MG51506113</v>
      </c>
      <c r="H134" s="133">
        <f t="shared" si="128"/>
        <v>4</v>
      </c>
      <c r="I134" s="133"/>
      <c r="J134" s="134" t="str">
        <f t="shared" si="90"/>
        <v/>
      </c>
      <c r="K134" s="134">
        <f t="shared" si="91"/>
        <v>10970.803981423378</v>
      </c>
      <c r="L134" s="134">
        <f t="shared" si="129"/>
        <v>10970.803981423378</v>
      </c>
      <c r="M134" s="231">
        <f>SUMIF('Plans SAMS_A remplir'!$AE$3:$AE$875,(G134&amp;"PAM"&amp;"urgence"),'Plans SAMS_A remplir'!$AG$3:$AG$875)</f>
        <v>0</v>
      </c>
      <c r="N134" s="222">
        <f>SUMIF('Plans SAMS_A remplir'!$AE$3:$AE$875,(G134&amp;"PAM"&amp;"urgence"),'Plans SAMS_A remplir'!$AH$3:$AH$875)</f>
        <v>0</v>
      </c>
      <c r="O134" s="232">
        <f>SUMIF('Plans SAMS_A remplir'!$AE$3:$AE$875,(G134&amp;"PAM"&amp;"urgence"),'Plans SAMS_A remplir'!$AI$3:$AI$875)</f>
        <v>0</v>
      </c>
      <c r="P134" s="224" t="str">
        <f t="shared" si="130"/>
        <v>0</v>
      </c>
      <c r="Q134" s="238">
        <f>SUMIF('Plans SAMS_A remplir'!$AE$3:$AE$875,(G134&amp;"FID"&amp;"urgence"),'Plans SAMS_A remplir'!$AG$3:$AG$875)</f>
        <v>0</v>
      </c>
      <c r="R134" s="135">
        <f>SUMIF('Plans SAMS_A remplir'!$AE$3:$AE$875,(G134&amp;"FID"&amp;"urgence"),'Plans SAMS_A remplir'!$AH$3:$AH$875)</f>
        <v>0</v>
      </c>
      <c r="S134" s="239">
        <f>SUMIF('Plans SAMS_A remplir'!$AE$3:$AE$875,(G134&amp;"FID"&amp;"urgence"),'Plans SAMS_A remplir'!$AI$3:$AI$875)</f>
        <v>0</v>
      </c>
      <c r="T134" s="224" t="str">
        <f t="shared" si="131"/>
        <v>0</v>
      </c>
      <c r="U134" s="238">
        <f>SUMIF('Plans SAMS_A remplir'!$AE$3:$AE$875,(G134&amp;"CRS"&amp;"urgence"),'Plans SAMS_A remplir'!$AG$3:$AG$875)</f>
        <v>0</v>
      </c>
      <c r="V134" s="135">
        <f>SUMIF('Plans SAMS_A remplir'!$AE$3:$AE$875,(G134&amp;"CRS"&amp;"urgence"),'Plans SAMS_A remplir'!$AH$3:$AH$875)</f>
        <v>0</v>
      </c>
      <c r="W134" s="239">
        <f>SUMIF('Plans SAMS_A remplir'!$AE$3:$AE$875,(G134&amp;"CRS"&amp;"urgence"),'Plans SAMS_A remplir'!$AI$3:$AI$875)</f>
        <v>0</v>
      </c>
      <c r="X134" s="224" t="str">
        <f t="shared" si="132"/>
        <v>0</v>
      </c>
      <c r="Y134" s="238">
        <f>SUMIF('Plans SAMS_A remplir'!$AE$3:$AE$875,(G134&amp;"autreong"&amp;"urgence"),'Plans SAMS_A remplir'!$AG$3:$AG$875)</f>
        <v>0</v>
      </c>
      <c r="Z134" s="135">
        <f>SUMIF('Plans SAMS_A remplir'!$AE$3:$AE$875,(G134&amp;"autreong"&amp;"urgence"),'Plans SAMS_A remplir'!$AH$3:$AH$875)</f>
        <v>0</v>
      </c>
      <c r="AA134" s="239">
        <f>SUMIF('Plans SAMS_A remplir'!$AE$3:$AE$875,(G134&amp;"autreong"&amp;"urgence"),'Plans SAMS_A remplir'!$AI$3:$AI$875)</f>
        <v>0</v>
      </c>
      <c r="AB134" s="280" t="str">
        <f t="shared" si="133"/>
        <v>0</v>
      </c>
      <c r="AC134" s="285" t="s">
        <v>879</v>
      </c>
      <c r="AD134" s="173">
        <f t="shared" si="134"/>
        <v>0</v>
      </c>
      <c r="AE134" s="173">
        <f t="shared" si="135"/>
        <v>0</v>
      </c>
      <c r="AF134" s="286">
        <f t="shared" si="136"/>
        <v>0</v>
      </c>
      <c r="AG134" s="274">
        <f t="shared" si="137"/>
        <v>0</v>
      </c>
      <c r="AH134" s="202"/>
      <c r="AI134" s="209">
        <f t="shared" si="138"/>
        <v>10970.803981423378</v>
      </c>
      <c r="AJ134" s="197">
        <f t="shared" si="147"/>
        <v>3</v>
      </c>
      <c r="AK134" s="175"/>
      <c r="AL134" s="275" t="str">
        <f t="shared" si="139"/>
        <v>Non</v>
      </c>
      <c r="AM134" s="266"/>
      <c r="AN134" s="137"/>
      <c r="AO134" s="136"/>
      <c r="AP134" s="158"/>
      <c r="AQ134" s="136"/>
      <c r="AR134" s="138"/>
      <c r="AS134" s="139"/>
      <c r="AT134" s="140"/>
      <c r="AU134" s="159"/>
      <c r="AV134" s="140"/>
      <c r="AW134" s="140"/>
      <c r="AX134" s="140"/>
      <c r="AY134" s="249"/>
    </row>
    <row r="135" spans="1:51" ht="15" customHeight="1" x14ac:dyDescent="0.35">
      <c r="A135" s="248" t="s">
        <v>89</v>
      </c>
      <c r="B135" s="189" t="str">
        <f t="shared" si="149"/>
        <v>MDG51</v>
      </c>
      <c r="C135" s="189" t="s">
        <v>183</v>
      </c>
      <c r="D135" s="189" t="str">
        <f t="shared" si="125"/>
        <v>MG51506</v>
      </c>
      <c r="E135" s="189" t="s">
        <v>241</v>
      </c>
      <c r="F135" s="1" t="str">
        <f t="shared" si="148"/>
        <v>ATSIMO ANDREFANABETIOKY ATSIMOVOHIMARY</v>
      </c>
      <c r="G135" s="45" t="str">
        <f t="shared" si="127"/>
        <v>MG51506330a</v>
      </c>
      <c r="H135" s="133">
        <f t="shared" si="128"/>
        <v>4</v>
      </c>
      <c r="I135" s="133"/>
      <c r="J135" s="134" t="str">
        <f t="shared" si="90"/>
        <v/>
      </c>
      <c r="K135" s="134">
        <f t="shared" si="91"/>
        <v>6447.6359153185258</v>
      </c>
      <c r="L135" s="134">
        <f t="shared" si="129"/>
        <v>6447.6359153185258</v>
      </c>
      <c r="M135" s="231">
        <f>SUMIF('Plans SAMS_A remplir'!$AE$3:$AE$875,(G135&amp;"PAM"&amp;"urgence"),'Plans SAMS_A remplir'!$AG$3:$AG$875)</f>
        <v>0</v>
      </c>
      <c r="N135" s="222">
        <f>SUMIF('Plans SAMS_A remplir'!$AE$3:$AE$875,(G135&amp;"PAM"&amp;"urgence"),'Plans SAMS_A remplir'!$AH$3:$AH$875)</f>
        <v>0</v>
      </c>
      <c r="O135" s="232">
        <f>SUMIF('Plans SAMS_A remplir'!$AE$3:$AE$875,(G135&amp;"PAM"&amp;"urgence"),'Plans SAMS_A remplir'!$AI$3:$AI$875)</f>
        <v>0</v>
      </c>
      <c r="P135" s="224" t="str">
        <f t="shared" si="130"/>
        <v>0</v>
      </c>
      <c r="Q135" s="238">
        <f>SUMIF('Plans SAMS_A remplir'!$AE$3:$AE$875,(G135&amp;"FID"&amp;"urgence"),'Plans SAMS_A remplir'!$AG$3:$AG$875)</f>
        <v>0</v>
      </c>
      <c r="R135" s="135">
        <f>SUMIF('Plans SAMS_A remplir'!$AE$3:$AE$875,(G135&amp;"FID"&amp;"urgence"),'Plans SAMS_A remplir'!$AH$3:$AH$875)</f>
        <v>0</v>
      </c>
      <c r="S135" s="239">
        <f>SUMIF('Plans SAMS_A remplir'!$AE$3:$AE$875,(G135&amp;"FID"&amp;"urgence"),'Plans SAMS_A remplir'!$AI$3:$AI$875)</f>
        <v>0</v>
      </c>
      <c r="T135" s="224" t="str">
        <f t="shared" si="131"/>
        <v>0</v>
      </c>
      <c r="U135" s="238">
        <f>SUMIF('Plans SAMS_A remplir'!$AE$3:$AE$875,(G135&amp;"CRS"&amp;"urgence"),'Plans SAMS_A remplir'!$AG$3:$AG$875)</f>
        <v>0</v>
      </c>
      <c r="V135" s="135">
        <f>SUMIF('Plans SAMS_A remplir'!$AE$3:$AE$875,(G135&amp;"CRS"&amp;"urgence"),'Plans SAMS_A remplir'!$AH$3:$AH$875)</f>
        <v>0</v>
      </c>
      <c r="W135" s="239">
        <f>SUMIF('Plans SAMS_A remplir'!$AE$3:$AE$875,(G135&amp;"CRS"&amp;"urgence"),'Plans SAMS_A remplir'!$AI$3:$AI$875)</f>
        <v>0</v>
      </c>
      <c r="X135" s="224" t="str">
        <f t="shared" si="132"/>
        <v>0</v>
      </c>
      <c r="Y135" s="238">
        <f>SUMIF('Plans SAMS_A remplir'!$AE$3:$AE$875,(G135&amp;"autreong"&amp;"urgence"),'Plans SAMS_A remplir'!$AG$3:$AG$875)</f>
        <v>0</v>
      </c>
      <c r="Z135" s="135">
        <f>SUMIF('Plans SAMS_A remplir'!$AE$3:$AE$875,(G135&amp;"autreong"&amp;"urgence"),'Plans SAMS_A remplir'!$AH$3:$AH$875)</f>
        <v>0</v>
      </c>
      <c r="AA135" s="239">
        <f>SUMIF('Plans SAMS_A remplir'!$AE$3:$AE$875,(G135&amp;"autreong"&amp;"urgence"),'Plans SAMS_A remplir'!$AI$3:$AI$875)</f>
        <v>0</v>
      </c>
      <c r="AB135" s="280" t="str">
        <f t="shared" si="133"/>
        <v>0</v>
      </c>
      <c r="AC135" s="285" t="s">
        <v>879</v>
      </c>
      <c r="AD135" s="173">
        <f t="shared" si="134"/>
        <v>0</v>
      </c>
      <c r="AE135" s="173">
        <f t="shared" si="135"/>
        <v>0</v>
      </c>
      <c r="AF135" s="286">
        <f t="shared" si="136"/>
        <v>0</v>
      </c>
      <c r="AG135" s="274">
        <f t="shared" si="137"/>
        <v>0</v>
      </c>
      <c r="AH135" s="202"/>
      <c r="AI135" s="209">
        <f t="shared" si="138"/>
        <v>6447.6359153185258</v>
      </c>
      <c r="AJ135" s="197">
        <f t="shared" si="147"/>
        <v>3</v>
      </c>
      <c r="AK135" s="175"/>
      <c r="AL135" s="275" t="str">
        <f t="shared" si="139"/>
        <v>Non</v>
      </c>
      <c r="AM135" s="266"/>
      <c r="AN135" s="137"/>
      <c r="AO135" s="136"/>
      <c r="AP135" s="158"/>
      <c r="AQ135" s="136"/>
      <c r="AR135" s="138"/>
      <c r="AS135" s="139"/>
      <c r="AT135" s="140"/>
      <c r="AU135" s="159"/>
      <c r="AV135" s="140"/>
      <c r="AW135" s="140"/>
      <c r="AX135" s="140"/>
      <c r="AY135" s="249"/>
    </row>
    <row r="136" spans="1:51" s="179" customFormat="1" hidden="1" x14ac:dyDescent="0.3">
      <c r="A136" s="250"/>
      <c r="B136" s="145"/>
      <c r="C136" s="144"/>
      <c r="D136" s="144"/>
      <c r="E136" s="144"/>
      <c r="F136" s="144"/>
      <c r="G136" s="146"/>
      <c r="H136" s="147"/>
      <c r="I136" s="147"/>
      <c r="J136" s="148"/>
      <c r="K136" s="148"/>
      <c r="L136" s="148"/>
      <c r="M136" s="233"/>
      <c r="N136" s="172"/>
      <c r="O136" s="234"/>
      <c r="P136" s="213"/>
      <c r="Q136" s="240"/>
      <c r="R136" s="151"/>
      <c r="S136" s="241"/>
      <c r="T136" s="213"/>
      <c r="U136" s="240"/>
      <c r="V136" s="152"/>
      <c r="W136" s="242"/>
      <c r="X136" s="213"/>
      <c r="Y136" s="240"/>
      <c r="Z136" s="152"/>
      <c r="AA136" s="242"/>
      <c r="AB136" s="281"/>
      <c r="AC136" s="287"/>
      <c r="AD136" s="149"/>
      <c r="AE136" s="191"/>
      <c r="AF136" s="288"/>
      <c r="AG136" s="276"/>
      <c r="AH136" s="204">
        <f>SUM(AH118:AH135)</f>
        <v>0</v>
      </c>
      <c r="AI136" s="204">
        <f>SUM(AI118:AI135)</f>
        <v>206094.75900731108</v>
      </c>
      <c r="AJ136" s="197">
        <f t="shared" si="147"/>
        <v>3</v>
      </c>
      <c r="AK136" s="152"/>
      <c r="AL136" s="277"/>
      <c r="AM136" s="267"/>
      <c r="AN136" s="153"/>
      <c r="AO136" s="154">
        <f>SUBTOTAL(9,AO118:AO135)</f>
        <v>0</v>
      </c>
      <c r="AP136" s="155"/>
      <c r="AQ136" s="155">
        <f>SUM(AN136:AP136)</f>
        <v>0</v>
      </c>
      <c r="AR136" s="150"/>
      <c r="AS136" s="150"/>
      <c r="AT136" s="156"/>
      <c r="AU136" s="156"/>
      <c r="AV136" s="157"/>
      <c r="AW136" s="156"/>
      <c r="AX136" s="156"/>
      <c r="AY136" s="251"/>
    </row>
    <row r="137" spans="1:51" ht="15" customHeight="1" x14ac:dyDescent="0.35">
      <c r="A137" s="248" t="s">
        <v>7</v>
      </c>
      <c r="B137" s="189" t="str">
        <f t="shared" si="149"/>
        <v>MDG53</v>
      </c>
      <c r="C137" s="161" t="s">
        <v>243</v>
      </c>
      <c r="D137" s="189" t="str">
        <f t="shared" ref="D137:D158" si="150">VLOOKUP(C137,admin_2_2,2,FALSE)</f>
        <v>MG53517</v>
      </c>
      <c r="E137" s="189" t="s">
        <v>244</v>
      </c>
      <c r="F137" s="1" t="str">
        <f t="shared" ref="F137" si="151">A137&amp;C137&amp;E137</f>
        <v>ANOSYBETROKAAMBALASOA</v>
      </c>
      <c r="G137" s="45" t="str">
        <f t="shared" ref="G137:G151" si="152">VLOOKUP(F137,admin_3_2,12,FALSE)</f>
        <v>MG53517070</v>
      </c>
      <c r="H137" s="133">
        <f t="shared" ref="H137:H158" si="153">VLOOKUP(G137,prio,2,FALSE)</f>
        <v>4</v>
      </c>
      <c r="I137" s="133"/>
      <c r="J137" s="134" t="str">
        <f t="shared" si="90"/>
        <v/>
      </c>
      <c r="K137" s="134">
        <f t="shared" si="91"/>
        <v>5234.3595698179979</v>
      </c>
      <c r="L137" s="134">
        <f t="shared" ref="L137:L158" si="154">VLOOKUP(G137,pop,7,FALSE)</f>
        <v>5234.3595698179979</v>
      </c>
      <c r="M137" s="231">
        <f>SUMIF('Plans SAMS_A remplir'!$AE$3:$AE$875,(G137&amp;"PAM"&amp;"urgence"),'Plans SAMS_A remplir'!$AG$3:$AG$875)</f>
        <v>0</v>
      </c>
      <c r="N137" s="222">
        <f>SUMIF('Plans SAMS_A remplir'!$AE$3:$AE$875,(G137&amp;"PAM"&amp;"urgence"),'Plans SAMS_A remplir'!$AH$3:$AH$875)</f>
        <v>0</v>
      </c>
      <c r="O137" s="232">
        <f>SUMIF('Plans SAMS_A remplir'!$AE$3:$AE$875,(G137&amp;"PAM"&amp;"urgence"),'Plans SAMS_A remplir'!$AI$3:$AI$875)</f>
        <v>0</v>
      </c>
      <c r="P137" s="224" t="str">
        <f t="shared" ref="P137:P158" si="155">IFERROR(VLOOKUP(G137&amp;"PAM"&amp;"urgence",planification_pop,4,FALSE),"0")</f>
        <v>0</v>
      </c>
      <c r="Q137" s="238">
        <f>SUMIF('Plans SAMS_A remplir'!$AE$3:$AE$875,(G137&amp;"FID"&amp;"urgence"),'Plans SAMS_A remplir'!$AG$3:$AG$875)</f>
        <v>0</v>
      </c>
      <c r="R137" s="135">
        <f>SUMIF('Plans SAMS_A remplir'!$AE$3:$AE$875,(G137&amp;"FID"&amp;"urgence"),'Plans SAMS_A remplir'!$AH$3:$AH$875)</f>
        <v>0</v>
      </c>
      <c r="S137" s="239">
        <f>SUMIF('Plans SAMS_A remplir'!$AE$3:$AE$875,(G137&amp;"FID"&amp;"urgence"),'Plans SAMS_A remplir'!$AI$3:$AI$875)</f>
        <v>0</v>
      </c>
      <c r="T137" s="224" t="str">
        <f t="shared" ref="T137:T158" si="156">IFERROR(VLOOKUP(G137&amp;"FID"&amp;"urgence",planification_pop,4,FALSE),"0")</f>
        <v>0</v>
      </c>
      <c r="U137" s="238">
        <f>SUMIF('Plans SAMS_A remplir'!$AE$3:$AE$875,(G137&amp;"CRS"&amp;"urgence"),'Plans SAMS_A remplir'!$AG$3:$AG$875)</f>
        <v>0</v>
      </c>
      <c r="V137" s="135">
        <f>SUMIF('Plans SAMS_A remplir'!$AE$3:$AE$875,(G137&amp;"CRS"&amp;"urgence"),'Plans SAMS_A remplir'!$AH$3:$AH$875)</f>
        <v>0</v>
      </c>
      <c r="W137" s="239">
        <f>SUMIF('Plans SAMS_A remplir'!$AE$3:$AE$875,(G137&amp;"CRS"&amp;"urgence"),'Plans SAMS_A remplir'!$AI$3:$AI$875)</f>
        <v>0</v>
      </c>
      <c r="X137" s="224" t="str">
        <f t="shared" ref="X137:X158" si="157">IFERROR(VLOOKUP(K137&amp;"FID"&amp;"urgence",planification_pop,4,FALSE),"0")</f>
        <v>0</v>
      </c>
      <c r="Y137" s="238">
        <f>SUMIF('Plans SAMS_A remplir'!$AE$3:$AE$875,(G137&amp;"autreong"&amp;"urgence"),'Plans SAMS_A remplir'!$AG$3:$AG$875)</f>
        <v>0</v>
      </c>
      <c r="Z137" s="135">
        <f>SUMIF('Plans SAMS_A remplir'!$AE$3:$AE$875,(G137&amp;"autreong"&amp;"urgence"),'Plans SAMS_A remplir'!$AH$3:$AH$875)</f>
        <v>0</v>
      </c>
      <c r="AA137" s="239">
        <f>SUMIF('Plans SAMS_A remplir'!$AE$3:$AE$875,(G137&amp;"autreong"&amp;"urgence"),'Plans SAMS_A remplir'!$AI$3:$AI$875)</f>
        <v>0</v>
      </c>
      <c r="AB137" s="280" t="str">
        <f t="shared" ref="AB137:AB158" si="158">IFERROR(VLOOKUP(G137&amp;"autreong"&amp;"urgence",planification_pop,4,FALSE),"0")</f>
        <v>0</v>
      </c>
      <c r="AC137" s="285" t="s">
        <v>879</v>
      </c>
      <c r="AD137" s="173">
        <f t="shared" ref="AD137:AD158" si="159">IF($AC137="Oui (Fid/PAM)",MAX(M137,Q137)+Y137,IF($AC137="Oui (inter/orga)",MAX(M137,Q137,Y137),IF($AC137="Oui (CRS/FID)",MAX(Q137,U137),IF($AC137="Oui (CRS/PAM)",MAX(M137,U137),IF($AC137="Oui (cas special)","",SUM(M137,Q137,Y137,U137))))))</f>
        <v>0</v>
      </c>
      <c r="AE137" s="173">
        <f t="shared" ref="AE137:AE158" si="160">IF($AC137="Oui (Fid/PAM)",MAX(N137,R137)+Z137,IF($AC137="Oui (inter/orga)",MAX(N137,R137,Z137),IF($AC137="Oui (CRS/FID)",MAX(R137,V137),IF($AC137="Oui (CRS/PAM)",MAX(N137,V137),IF($AC137="Oui (cas special)","",SUM(N137,R137,Z137,V137))))))</f>
        <v>0</v>
      </c>
      <c r="AF137" s="286">
        <f t="shared" ref="AF137:AF158" si="161">IF($AC137="Oui (Fid/PAM)",MAX(O137,S137)+AA137,IF($AC137="Oui (inter/orga)",MAX(O137,S137,AA137),IF($AC137="Oui (CRS/FID)",MAX(S137,W137),IF($AC137="Oui (CRS/PAM)",MAX(O137,W137),IF($AC137="Oui (cas special)","",SUM(O137,S137,AA137,W137))))))</f>
        <v>0</v>
      </c>
      <c r="AG137" s="274">
        <f t="shared" ref="AG137:AG158" si="162">MAX(AD137:AF137)/L137</f>
        <v>0</v>
      </c>
      <c r="AH137" s="202"/>
      <c r="AI137" s="209">
        <f t="shared" ref="AI137:AI158" si="163">IF((K137-AD137*AH137)&lt;0,"0",K137-AD137*AH137)</f>
        <v>5234.3595698179979</v>
      </c>
      <c r="AJ137" s="197">
        <f t="shared" si="147"/>
        <v>3</v>
      </c>
      <c r="AK137" s="175"/>
      <c r="AL137" s="275" t="str">
        <f t="shared" ref="AL137:AL158" si="164">IF(AC137="Non","YES",IF(AC137="Oui (cas special)","A verifier",IF(AC137="","A verifier","Non")))</f>
        <v>Non</v>
      </c>
      <c r="AM137" s="266"/>
      <c r="AN137" s="137"/>
      <c r="AO137" s="136"/>
      <c r="AP137" s="158"/>
      <c r="AQ137" s="136"/>
      <c r="AR137" s="138"/>
      <c r="AS137" s="139"/>
      <c r="AT137" s="140"/>
      <c r="AU137" s="159"/>
      <c r="AV137" s="140"/>
      <c r="AW137" s="140"/>
      <c r="AX137" s="140"/>
      <c r="AY137" s="249"/>
    </row>
    <row r="138" spans="1:51" ht="15" customHeight="1" x14ac:dyDescent="0.35">
      <c r="A138" s="248" t="s">
        <v>7</v>
      </c>
      <c r="B138" s="189" t="str">
        <f t="shared" si="149"/>
        <v>MDG53</v>
      </c>
      <c r="C138" s="161" t="s">
        <v>243</v>
      </c>
      <c r="D138" s="189" t="str">
        <f t="shared" si="150"/>
        <v>MG53517</v>
      </c>
      <c r="E138" s="189" t="s">
        <v>246</v>
      </c>
      <c r="F138" s="1" t="str">
        <f t="shared" ref="F138:F149" si="165">A138&amp;C138&amp;E138</f>
        <v>ANOSYBETROKAAMBATOMIVARY</v>
      </c>
      <c r="G138" s="45" t="str">
        <f t="shared" si="152"/>
        <v>MG53517350</v>
      </c>
      <c r="H138" s="133">
        <f t="shared" si="153"/>
        <v>2</v>
      </c>
      <c r="I138" s="133"/>
      <c r="J138" s="134">
        <f t="shared" si="90"/>
        <v>17500</v>
      </c>
      <c r="K138" s="134">
        <f t="shared" si="91"/>
        <v>14445.309257621459</v>
      </c>
      <c r="L138" s="134">
        <f t="shared" si="154"/>
        <v>17500</v>
      </c>
      <c r="M138" s="231">
        <f>SUMIF('Plans SAMS_A remplir'!$AE$3:$AE$875,(G138&amp;"PAM"&amp;"urgence"),'Plans SAMS_A remplir'!$AG$3:$AG$875)</f>
        <v>15795</v>
      </c>
      <c r="N138" s="222">
        <f>SUMIF('Plans SAMS_A remplir'!$AE$3:$AE$875,(G138&amp;"PAM"&amp;"urgence"),'Plans SAMS_A remplir'!$AH$3:$AH$875)</f>
        <v>15795</v>
      </c>
      <c r="O138" s="232">
        <f>SUMIF('Plans SAMS_A remplir'!$AE$3:$AE$875,(G138&amp;"PAM"&amp;"urgence"),'Plans SAMS_A remplir'!$AI$3:$AI$875)</f>
        <v>4200</v>
      </c>
      <c r="P138" s="224" t="str">
        <f t="shared" si="155"/>
        <v>0</v>
      </c>
      <c r="Q138" s="238">
        <f>SUMIF('Plans SAMS_A remplir'!$AE$3:$AE$875,(G138&amp;"FID"&amp;"urgence"),'Plans SAMS_A remplir'!$AG$3:$AG$875)</f>
        <v>0</v>
      </c>
      <c r="R138" s="135">
        <f>SUMIF('Plans SAMS_A remplir'!$AE$3:$AE$875,(G138&amp;"FID"&amp;"urgence"),'Plans SAMS_A remplir'!$AH$3:$AH$875)</f>
        <v>0</v>
      </c>
      <c r="S138" s="239">
        <f>SUMIF('Plans SAMS_A remplir'!$AE$3:$AE$875,(G138&amp;"FID"&amp;"urgence"),'Plans SAMS_A remplir'!$AI$3:$AI$875)</f>
        <v>0</v>
      </c>
      <c r="T138" s="224" t="str">
        <f t="shared" si="156"/>
        <v>0</v>
      </c>
      <c r="U138" s="238">
        <f>SUMIF('Plans SAMS_A remplir'!$AE$3:$AE$875,(G138&amp;"CRS"&amp;"urgence"),'Plans SAMS_A remplir'!$AG$3:$AG$875)</f>
        <v>0</v>
      </c>
      <c r="V138" s="135">
        <f>SUMIF('Plans SAMS_A remplir'!$AE$3:$AE$875,(G138&amp;"CRS"&amp;"urgence"),'Plans SAMS_A remplir'!$AH$3:$AH$875)</f>
        <v>0</v>
      </c>
      <c r="W138" s="239">
        <f>SUMIF('Plans SAMS_A remplir'!$AE$3:$AE$875,(G138&amp;"CRS"&amp;"urgence"),'Plans SAMS_A remplir'!$AI$3:$AI$875)</f>
        <v>0</v>
      </c>
      <c r="X138" s="224" t="str">
        <f t="shared" si="157"/>
        <v>0</v>
      </c>
      <c r="Y138" s="238">
        <f>SUMIF('Plans SAMS_A remplir'!$AE$3:$AE$875,(G138&amp;"autreong"&amp;"urgence"),'Plans SAMS_A remplir'!$AG$3:$AG$875)</f>
        <v>0</v>
      </c>
      <c r="Z138" s="135">
        <f>SUMIF('Plans SAMS_A remplir'!$AE$3:$AE$875,(G138&amp;"autreong"&amp;"urgence"),'Plans SAMS_A remplir'!$AH$3:$AH$875)</f>
        <v>0</v>
      </c>
      <c r="AA138" s="239">
        <f>SUMIF('Plans SAMS_A remplir'!$AE$3:$AE$875,(G138&amp;"autreong"&amp;"urgence"),'Plans SAMS_A remplir'!$AI$3:$AI$875)</f>
        <v>0</v>
      </c>
      <c r="AB138" s="280" t="str">
        <f t="shared" si="158"/>
        <v>0</v>
      </c>
      <c r="AC138" s="285" t="s">
        <v>879</v>
      </c>
      <c r="AD138" s="173">
        <f t="shared" si="159"/>
        <v>15795</v>
      </c>
      <c r="AE138" s="173">
        <f t="shared" si="160"/>
        <v>15795</v>
      </c>
      <c r="AF138" s="286">
        <f t="shared" si="161"/>
        <v>4200</v>
      </c>
      <c r="AG138" s="274">
        <f t="shared" si="162"/>
        <v>0.90257142857142858</v>
      </c>
      <c r="AH138" s="202"/>
      <c r="AI138" s="209">
        <f t="shared" si="163"/>
        <v>14445.309257621459</v>
      </c>
      <c r="AJ138" s="197">
        <f t="shared" si="147"/>
        <v>3</v>
      </c>
      <c r="AK138" s="175" t="s">
        <v>442</v>
      </c>
      <c r="AL138" s="275" t="str">
        <f t="shared" si="164"/>
        <v>Non</v>
      </c>
      <c r="AM138" s="266"/>
      <c r="AN138" s="137"/>
      <c r="AO138" s="136"/>
      <c r="AP138" s="158"/>
      <c r="AQ138" s="136"/>
      <c r="AR138" s="138"/>
      <c r="AS138" s="139"/>
      <c r="AT138" s="140"/>
      <c r="AU138" s="159"/>
      <c r="AV138" s="140"/>
      <c r="AW138" s="140"/>
      <c r="AX138" s="140"/>
      <c r="AY138" s="249"/>
    </row>
    <row r="139" spans="1:51" ht="15" customHeight="1" x14ac:dyDescent="0.35">
      <c r="A139" s="248" t="s">
        <v>7</v>
      </c>
      <c r="B139" s="189" t="str">
        <f t="shared" si="149"/>
        <v>MDG53</v>
      </c>
      <c r="C139" s="161" t="s">
        <v>243</v>
      </c>
      <c r="D139" s="189" t="str">
        <f t="shared" si="150"/>
        <v>MG53517</v>
      </c>
      <c r="E139" s="189" t="s">
        <v>63</v>
      </c>
      <c r="F139" s="1" t="str">
        <f t="shared" si="165"/>
        <v>ANOSYBETROKAANALAMARY</v>
      </c>
      <c r="G139" s="45" t="str">
        <f t="shared" si="152"/>
        <v>MG53517110</v>
      </c>
      <c r="H139" s="133">
        <f t="shared" si="153"/>
        <v>4</v>
      </c>
      <c r="I139" s="133"/>
      <c r="J139" s="134" t="str">
        <f t="shared" si="90"/>
        <v/>
      </c>
      <c r="K139" s="134">
        <f t="shared" si="91"/>
        <v>8204.4092039187399</v>
      </c>
      <c r="L139" s="134">
        <f t="shared" si="154"/>
        <v>8204.4092039187399</v>
      </c>
      <c r="M139" s="231">
        <f>SUMIF('Plans SAMS_A remplir'!$AE$3:$AE$875,(G139&amp;"PAM"&amp;"urgence"),'Plans SAMS_A remplir'!$AG$3:$AG$875)</f>
        <v>0</v>
      </c>
      <c r="N139" s="222">
        <f>SUMIF('Plans SAMS_A remplir'!$AE$3:$AE$875,(G139&amp;"PAM"&amp;"urgence"),'Plans SAMS_A remplir'!$AH$3:$AH$875)</f>
        <v>0</v>
      </c>
      <c r="O139" s="232">
        <f>SUMIF('Plans SAMS_A remplir'!$AE$3:$AE$875,(G139&amp;"PAM"&amp;"urgence"),'Plans SAMS_A remplir'!$AI$3:$AI$875)</f>
        <v>0</v>
      </c>
      <c r="P139" s="224" t="str">
        <f t="shared" si="155"/>
        <v>0</v>
      </c>
      <c r="Q139" s="238">
        <f>SUMIF('Plans SAMS_A remplir'!$AE$3:$AE$875,(G139&amp;"FID"&amp;"urgence"),'Plans SAMS_A remplir'!$AG$3:$AG$875)</f>
        <v>0</v>
      </c>
      <c r="R139" s="135">
        <f>SUMIF('Plans SAMS_A remplir'!$AE$3:$AE$875,(G139&amp;"FID"&amp;"urgence"),'Plans SAMS_A remplir'!$AH$3:$AH$875)</f>
        <v>0</v>
      </c>
      <c r="S139" s="239">
        <f>SUMIF('Plans SAMS_A remplir'!$AE$3:$AE$875,(G139&amp;"FID"&amp;"urgence"),'Plans SAMS_A remplir'!$AI$3:$AI$875)</f>
        <v>0</v>
      </c>
      <c r="T139" s="224" t="str">
        <f t="shared" si="156"/>
        <v>0</v>
      </c>
      <c r="U139" s="238">
        <f>SUMIF('Plans SAMS_A remplir'!$AE$3:$AE$875,(G139&amp;"CRS"&amp;"urgence"),'Plans SAMS_A remplir'!$AG$3:$AG$875)</f>
        <v>0</v>
      </c>
      <c r="V139" s="135">
        <f>SUMIF('Plans SAMS_A remplir'!$AE$3:$AE$875,(G139&amp;"CRS"&amp;"urgence"),'Plans SAMS_A remplir'!$AH$3:$AH$875)</f>
        <v>0</v>
      </c>
      <c r="W139" s="239">
        <f>SUMIF('Plans SAMS_A remplir'!$AE$3:$AE$875,(G139&amp;"CRS"&amp;"urgence"),'Plans SAMS_A remplir'!$AI$3:$AI$875)</f>
        <v>0</v>
      </c>
      <c r="X139" s="224" t="str">
        <f t="shared" si="157"/>
        <v>0</v>
      </c>
      <c r="Y139" s="238">
        <f>SUMIF('Plans SAMS_A remplir'!$AE$3:$AE$875,(G139&amp;"autreong"&amp;"urgence"),'Plans SAMS_A remplir'!$AG$3:$AG$875)</f>
        <v>0</v>
      </c>
      <c r="Z139" s="135">
        <f>SUMIF('Plans SAMS_A remplir'!$AE$3:$AE$875,(G139&amp;"autreong"&amp;"urgence"),'Plans SAMS_A remplir'!$AH$3:$AH$875)</f>
        <v>0</v>
      </c>
      <c r="AA139" s="239">
        <f>SUMIF('Plans SAMS_A remplir'!$AE$3:$AE$875,(G139&amp;"autreong"&amp;"urgence"),'Plans SAMS_A remplir'!$AI$3:$AI$875)</f>
        <v>0</v>
      </c>
      <c r="AB139" s="280" t="str">
        <f t="shared" si="158"/>
        <v>0</v>
      </c>
      <c r="AC139" s="285" t="s">
        <v>879</v>
      </c>
      <c r="AD139" s="173">
        <f t="shared" si="159"/>
        <v>0</v>
      </c>
      <c r="AE139" s="173">
        <f t="shared" si="160"/>
        <v>0</v>
      </c>
      <c r="AF139" s="286">
        <f t="shared" si="161"/>
        <v>0</v>
      </c>
      <c r="AG139" s="274">
        <f t="shared" si="162"/>
        <v>0</v>
      </c>
      <c r="AH139" s="202"/>
      <c r="AI139" s="209">
        <f t="shared" si="163"/>
        <v>8204.4092039187399</v>
      </c>
      <c r="AJ139" s="197">
        <f t="shared" si="147"/>
        <v>3</v>
      </c>
      <c r="AK139" s="175"/>
      <c r="AL139" s="275" t="str">
        <f t="shared" si="164"/>
        <v>Non</v>
      </c>
      <c r="AM139" s="266"/>
      <c r="AN139" s="137"/>
      <c r="AO139" s="136"/>
      <c r="AP139" s="158"/>
      <c r="AQ139" s="136"/>
      <c r="AR139" s="138"/>
      <c r="AS139" s="139"/>
      <c r="AT139" s="140"/>
      <c r="AU139" s="159"/>
      <c r="AV139" s="140"/>
      <c r="AW139" s="140"/>
      <c r="AX139" s="140"/>
      <c r="AY139" s="249"/>
    </row>
    <row r="140" spans="1:51" ht="15" customHeight="1" x14ac:dyDescent="0.35">
      <c r="A140" s="248" t="s">
        <v>7</v>
      </c>
      <c r="B140" s="189" t="str">
        <f t="shared" si="149"/>
        <v>MDG53</v>
      </c>
      <c r="C140" s="161" t="s">
        <v>243</v>
      </c>
      <c r="D140" s="189" t="str">
        <f t="shared" si="150"/>
        <v>MG53517</v>
      </c>
      <c r="E140" s="189" t="s">
        <v>249</v>
      </c>
      <c r="F140" s="1" t="str">
        <f t="shared" si="165"/>
        <v>ANOSYBETROKAANDRIANDAMPY</v>
      </c>
      <c r="G140" s="45" t="str">
        <f t="shared" si="152"/>
        <v>MG53517331</v>
      </c>
      <c r="H140" s="133">
        <f t="shared" si="153"/>
        <v>4</v>
      </c>
      <c r="I140" s="133"/>
      <c r="J140" s="134" t="str">
        <f t="shared" ref="J140:J188" si="166">IF(VLOOKUP(G140,pop,4,FALSE)=0,"",VLOOKUP(G140,pop,4,FALSE))</f>
        <v/>
      </c>
      <c r="K140" s="134">
        <f t="shared" ref="K140:K188" si="167">VLOOKUP(G140,pop,2,FALSE)</f>
        <v>9558.3256148143882</v>
      </c>
      <c r="L140" s="134">
        <f t="shared" si="154"/>
        <v>9558.3256148143882</v>
      </c>
      <c r="M140" s="231">
        <f>SUMIF('Plans SAMS_A remplir'!$AE$3:$AE$875,(G140&amp;"PAM"&amp;"urgence"),'Plans SAMS_A remplir'!$AG$3:$AG$875)</f>
        <v>0</v>
      </c>
      <c r="N140" s="222">
        <f>SUMIF('Plans SAMS_A remplir'!$AE$3:$AE$875,(G140&amp;"PAM"&amp;"urgence"),'Plans SAMS_A remplir'!$AH$3:$AH$875)</f>
        <v>0</v>
      </c>
      <c r="O140" s="232">
        <f>SUMIF('Plans SAMS_A remplir'!$AE$3:$AE$875,(G140&amp;"PAM"&amp;"urgence"),'Plans SAMS_A remplir'!$AI$3:$AI$875)</f>
        <v>0</v>
      </c>
      <c r="P140" s="224" t="str">
        <f t="shared" si="155"/>
        <v>0</v>
      </c>
      <c r="Q140" s="238">
        <f>SUMIF('Plans SAMS_A remplir'!$AE$3:$AE$875,(G140&amp;"FID"&amp;"urgence"),'Plans SAMS_A remplir'!$AG$3:$AG$875)</f>
        <v>0</v>
      </c>
      <c r="R140" s="135">
        <f>SUMIF('Plans SAMS_A remplir'!$AE$3:$AE$875,(G140&amp;"FID"&amp;"urgence"),'Plans SAMS_A remplir'!$AH$3:$AH$875)</f>
        <v>0</v>
      </c>
      <c r="S140" s="239">
        <f>SUMIF('Plans SAMS_A remplir'!$AE$3:$AE$875,(G140&amp;"FID"&amp;"urgence"),'Plans SAMS_A remplir'!$AI$3:$AI$875)</f>
        <v>0</v>
      </c>
      <c r="T140" s="224" t="str">
        <f t="shared" si="156"/>
        <v>0</v>
      </c>
      <c r="U140" s="238">
        <f>SUMIF('Plans SAMS_A remplir'!$AE$3:$AE$875,(G140&amp;"CRS"&amp;"urgence"),'Plans SAMS_A remplir'!$AG$3:$AG$875)</f>
        <v>0</v>
      </c>
      <c r="V140" s="135">
        <f>SUMIF('Plans SAMS_A remplir'!$AE$3:$AE$875,(G140&amp;"CRS"&amp;"urgence"),'Plans SAMS_A remplir'!$AH$3:$AH$875)</f>
        <v>0</v>
      </c>
      <c r="W140" s="239">
        <f>SUMIF('Plans SAMS_A remplir'!$AE$3:$AE$875,(G140&amp;"CRS"&amp;"urgence"),'Plans SAMS_A remplir'!$AI$3:$AI$875)</f>
        <v>0</v>
      </c>
      <c r="X140" s="224" t="str">
        <f t="shared" si="157"/>
        <v>0</v>
      </c>
      <c r="Y140" s="238">
        <f>SUMIF('Plans SAMS_A remplir'!$AE$3:$AE$875,(G140&amp;"autreong"&amp;"urgence"),'Plans SAMS_A remplir'!$AG$3:$AG$875)</f>
        <v>0</v>
      </c>
      <c r="Z140" s="135">
        <f>SUMIF('Plans SAMS_A remplir'!$AE$3:$AE$875,(G140&amp;"autreong"&amp;"urgence"),'Plans SAMS_A remplir'!$AH$3:$AH$875)</f>
        <v>0</v>
      </c>
      <c r="AA140" s="239">
        <f>SUMIF('Plans SAMS_A remplir'!$AE$3:$AE$875,(G140&amp;"autreong"&amp;"urgence"),'Plans SAMS_A remplir'!$AI$3:$AI$875)</f>
        <v>0</v>
      </c>
      <c r="AB140" s="280" t="str">
        <f t="shared" si="158"/>
        <v>0</v>
      </c>
      <c r="AC140" s="285" t="s">
        <v>879</v>
      </c>
      <c r="AD140" s="173">
        <f t="shared" si="159"/>
        <v>0</v>
      </c>
      <c r="AE140" s="173">
        <f t="shared" si="160"/>
        <v>0</v>
      </c>
      <c r="AF140" s="286">
        <f t="shared" si="161"/>
        <v>0</v>
      </c>
      <c r="AG140" s="274">
        <f t="shared" si="162"/>
        <v>0</v>
      </c>
      <c r="AH140" s="202"/>
      <c r="AI140" s="209">
        <f t="shared" si="163"/>
        <v>9558.3256148143882</v>
      </c>
      <c r="AJ140" s="197">
        <f t="shared" si="147"/>
        <v>3</v>
      </c>
      <c r="AK140" s="175"/>
      <c r="AL140" s="275" t="str">
        <f t="shared" si="164"/>
        <v>Non</v>
      </c>
      <c r="AM140" s="266"/>
      <c r="AN140" s="137"/>
      <c r="AO140" s="136"/>
      <c r="AP140" s="158"/>
      <c r="AQ140" s="136"/>
      <c r="AR140" s="138"/>
      <c r="AS140" s="139"/>
      <c r="AT140" s="140"/>
      <c r="AU140" s="159"/>
      <c r="AV140" s="140"/>
      <c r="AW140" s="140"/>
      <c r="AX140" s="140"/>
      <c r="AY140" s="249"/>
    </row>
    <row r="141" spans="1:51" ht="15" customHeight="1" x14ac:dyDescent="0.35">
      <c r="A141" s="248" t="s">
        <v>7</v>
      </c>
      <c r="B141" s="189" t="str">
        <f t="shared" si="149"/>
        <v>MDG53</v>
      </c>
      <c r="C141" s="161" t="s">
        <v>243</v>
      </c>
      <c r="D141" s="189" t="str">
        <f t="shared" si="150"/>
        <v>MG53517</v>
      </c>
      <c r="E141" s="189" t="s">
        <v>251</v>
      </c>
      <c r="F141" s="1" t="str">
        <f t="shared" si="165"/>
        <v>ANOSYBETROKABEAMPOMBO I</v>
      </c>
      <c r="G141" s="45" t="str">
        <f t="shared" si="152"/>
        <v>MG53517190</v>
      </c>
      <c r="H141" s="133">
        <f t="shared" si="153"/>
        <v>4</v>
      </c>
      <c r="I141" s="133"/>
      <c r="J141" s="134" t="str">
        <f t="shared" si="166"/>
        <v/>
      </c>
      <c r="K141" s="134">
        <f t="shared" si="167"/>
        <v>7552.7785127191191</v>
      </c>
      <c r="L141" s="134">
        <f t="shared" si="154"/>
        <v>7552.7785127191191</v>
      </c>
      <c r="M141" s="231">
        <f>SUMIF('Plans SAMS_A remplir'!$AE$3:$AE$875,(G141&amp;"PAM"&amp;"urgence"),'Plans SAMS_A remplir'!$AG$3:$AG$875)</f>
        <v>0</v>
      </c>
      <c r="N141" s="222">
        <f>SUMIF('Plans SAMS_A remplir'!$AE$3:$AE$875,(G141&amp;"PAM"&amp;"urgence"),'Plans SAMS_A remplir'!$AH$3:$AH$875)</f>
        <v>0</v>
      </c>
      <c r="O141" s="232">
        <f>SUMIF('Plans SAMS_A remplir'!$AE$3:$AE$875,(G141&amp;"PAM"&amp;"urgence"),'Plans SAMS_A remplir'!$AI$3:$AI$875)</f>
        <v>0</v>
      </c>
      <c r="P141" s="224" t="str">
        <f t="shared" si="155"/>
        <v>0</v>
      </c>
      <c r="Q141" s="238">
        <f>SUMIF('Plans SAMS_A remplir'!$AE$3:$AE$875,(G141&amp;"FID"&amp;"urgence"),'Plans SAMS_A remplir'!$AG$3:$AG$875)</f>
        <v>0</v>
      </c>
      <c r="R141" s="135">
        <f>SUMIF('Plans SAMS_A remplir'!$AE$3:$AE$875,(G141&amp;"FID"&amp;"urgence"),'Plans SAMS_A remplir'!$AH$3:$AH$875)</f>
        <v>0</v>
      </c>
      <c r="S141" s="239">
        <f>SUMIF('Plans SAMS_A remplir'!$AE$3:$AE$875,(G141&amp;"FID"&amp;"urgence"),'Plans SAMS_A remplir'!$AI$3:$AI$875)</f>
        <v>0</v>
      </c>
      <c r="T141" s="224" t="str">
        <f t="shared" si="156"/>
        <v>0</v>
      </c>
      <c r="U141" s="238">
        <f>SUMIF('Plans SAMS_A remplir'!$AE$3:$AE$875,(G141&amp;"CRS"&amp;"urgence"),'Plans SAMS_A remplir'!$AG$3:$AG$875)</f>
        <v>0</v>
      </c>
      <c r="V141" s="135">
        <f>SUMIF('Plans SAMS_A remplir'!$AE$3:$AE$875,(G141&amp;"CRS"&amp;"urgence"),'Plans SAMS_A remplir'!$AH$3:$AH$875)</f>
        <v>0</v>
      </c>
      <c r="W141" s="239">
        <f>SUMIF('Plans SAMS_A remplir'!$AE$3:$AE$875,(G141&amp;"CRS"&amp;"urgence"),'Plans SAMS_A remplir'!$AI$3:$AI$875)</f>
        <v>0</v>
      </c>
      <c r="X141" s="224" t="str">
        <f t="shared" si="157"/>
        <v>0</v>
      </c>
      <c r="Y141" s="238">
        <f>SUMIF('Plans SAMS_A remplir'!$AE$3:$AE$875,(G141&amp;"autreong"&amp;"urgence"),'Plans SAMS_A remplir'!$AG$3:$AG$875)</f>
        <v>0</v>
      </c>
      <c r="Z141" s="135">
        <f>SUMIF('Plans SAMS_A remplir'!$AE$3:$AE$875,(G141&amp;"autreong"&amp;"urgence"),'Plans SAMS_A remplir'!$AH$3:$AH$875)</f>
        <v>0</v>
      </c>
      <c r="AA141" s="239">
        <f>SUMIF('Plans SAMS_A remplir'!$AE$3:$AE$875,(G141&amp;"autreong"&amp;"urgence"),'Plans SAMS_A remplir'!$AI$3:$AI$875)</f>
        <v>0</v>
      </c>
      <c r="AB141" s="280" t="str">
        <f t="shared" si="158"/>
        <v>0</v>
      </c>
      <c r="AC141" s="285" t="s">
        <v>879</v>
      </c>
      <c r="AD141" s="173">
        <f t="shared" si="159"/>
        <v>0</v>
      </c>
      <c r="AE141" s="173">
        <f t="shared" si="160"/>
        <v>0</v>
      </c>
      <c r="AF141" s="286">
        <f t="shared" si="161"/>
        <v>0</v>
      </c>
      <c r="AG141" s="274">
        <f t="shared" si="162"/>
        <v>0</v>
      </c>
      <c r="AH141" s="202"/>
      <c r="AI141" s="209">
        <f t="shared" si="163"/>
        <v>7552.7785127191191</v>
      </c>
      <c r="AJ141" s="197">
        <f t="shared" si="147"/>
        <v>3</v>
      </c>
      <c r="AK141" s="175"/>
      <c r="AL141" s="275" t="str">
        <f t="shared" si="164"/>
        <v>Non</v>
      </c>
      <c r="AM141" s="266"/>
      <c r="AN141" s="137"/>
      <c r="AO141" s="136"/>
      <c r="AP141" s="158"/>
      <c r="AQ141" s="136"/>
      <c r="AR141" s="138"/>
      <c r="AS141" s="139"/>
      <c r="AT141" s="140"/>
      <c r="AU141" s="159"/>
      <c r="AV141" s="140"/>
      <c r="AW141" s="140"/>
      <c r="AX141" s="140"/>
      <c r="AY141" s="249"/>
    </row>
    <row r="142" spans="1:51" ht="15" customHeight="1" x14ac:dyDescent="0.35">
      <c r="A142" s="248" t="s">
        <v>7</v>
      </c>
      <c r="B142" s="189" t="str">
        <f t="shared" si="149"/>
        <v>MDG53</v>
      </c>
      <c r="C142" s="161" t="s">
        <v>243</v>
      </c>
      <c r="D142" s="189" t="str">
        <f t="shared" si="150"/>
        <v>MG53517</v>
      </c>
      <c r="E142" s="189" t="s">
        <v>253</v>
      </c>
      <c r="F142" s="1" t="str">
        <f t="shared" si="165"/>
        <v>ANOSYBETROKABEAMPOMBO II</v>
      </c>
      <c r="G142" s="45" t="str">
        <f t="shared" si="152"/>
        <v>MG53517292</v>
      </c>
      <c r="H142" s="133">
        <f t="shared" si="153"/>
        <v>4</v>
      </c>
      <c r="I142" s="133"/>
      <c r="J142" s="134" t="str">
        <f t="shared" si="166"/>
        <v/>
      </c>
      <c r="K142" s="134">
        <f t="shared" si="167"/>
        <v>9060.3206543497417</v>
      </c>
      <c r="L142" s="134">
        <f t="shared" si="154"/>
        <v>9060.3206543497417</v>
      </c>
      <c r="M142" s="231">
        <f>SUMIF('Plans SAMS_A remplir'!$AE$3:$AE$875,(G142&amp;"PAM"&amp;"urgence"),'Plans SAMS_A remplir'!$AG$3:$AG$875)</f>
        <v>0</v>
      </c>
      <c r="N142" s="222">
        <f>SUMIF('Plans SAMS_A remplir'!$AE$3:$AE$875,(G142&amp;"PAM"&amp;"urgence"),'Plans SAMS_A remplir'!$AH$3:$AH$875)</f>
        <v>0</v>
      </c>
      <c r="O142" s="232">
        <f>SUMIF('Plans SAMS_A remplir'!$AE$3:$AE$875,(G142&amp;"PAM"&amp;"urgence"),'Plans SAMS_A remplir'!$AI$3:$AI$875)</f>
        <v>0</v>
      </c>
      <c r="P142" s="224" t="str">
        <f t="shared" si="155"/>
        <v>0</v>
      </c>
      <c r="Q142" s="238">
        <f>SUMIF('Plans SAMS_A remplir'!$AE$3:$AE$875,(G142&amp;"FID"&amp;"urgence"),'Plans SAMS_A remplir'!$AG$3:$AG$875)</f>
        <v>0</v>
      </c>
      <c r="R142" s="135">
        <f>SUMIF('Plans SAMS_A remplir'!$AE$3:$AE$875,(G142&amp;"FID"&amp;"urgence"),'Plans SAMS_A remplir'!$AH$3:$AH$875)</f>
        <v>0</v>
      </c>
      <c r="S142" s="239">
        <f>SUMIF('Plans SAMS_A remplir'!$AE$3:$AE$875,(G142&amp;"FID"&amp;"urgence"),'Plans SAMS_A remplir'!$AI$3:$AI$875)</f>
        <v>0</v>
      </c>
      <c r="T142" s="224" t="str">
        <f t="shared" si="156"/>
        <v>0</v>
      </c>
      <c r="U142" s="238">
        <f>SUMIF('Plans SAMS_A remplir'!$AE$3:$AE$875,(G142&amp;"CRS"&amp;"urgence"),'Plans SAMS_A remplir'!$AG$3:$AG$875)</f>
        <v>0</v>
      </c>
      <c r="V142" s="135">
        <f>SUMIF('Plans SAMS_A remplir'!$AE$3:$AE$875,(G142&amp;"CRS"&amp;"urgence"),'Plans SAMS_A remplir'!$AH$3:$AH$875)</f>
        <v>0</v>
      </c>
      <c r="W142" s="239">
        <f>SUMIF('Plans SAMS_A remplir'!$AE$3:$AE$875,(G142&amp;"CRS"&amp;"urgence"),'Plans SAMS_A remplir'!$AI$3:$AI$875)</f>
        <v>0</v>
      </c>
      <c r="X142" s="224" t="str">
        <f t="shared" si="157"/>
        <v>0</v>
      </c>
      <c r="Y142" s="238">
        <f>SUMIF('Plans SAMS_A remplir'!$AE$3:$AE$875,(G142&amp;"autreong"&amp;"urgence"),'Plans SAMS_A remplir'!$AG$3:$AG$875)</f>
        <v>0</v>
      </c>
      <c r="Z142" s="135">
        <f>SUMIF('Plans SAMS_A remplir'!$AE$3:$AE$875,(G142&amp;"autreong"&amp;"urgence"),'Plans SAMS_A remplir'!$AH$3:$AH$875)</f>
        <v>0</v>
      </c>
      <c r="AA142" s="239">
        <f>SUMIF('Plans SAMS_A remplir'!$AE$3:$AE$875,(G142&amp;"autreong"&amp;"urgence"),'Plans SAMS_A remplir'!$AI$3:$AI$875)</f>
        <v>0</v>
      </c>
      <c r="AB142" s="280" t="str">
        <f t="shared" si="158"/>
        <v>0</v>
      </c>
      <c r="AC142" s="285" t="s">
        <v>879</v>
      </c>
      <c r="AD142" s="173">
        <f t="shared" si="159"/>
        <v>0</v>
      </c>
      <c r="AE142" s="173">
        <f t="shared" si="160"/>
        <v>0</v>
      </c>
      <c r="AF142" s="286">
        <f t="shared" si="161"/>
        <v>0</v>
      </c>
      <c r="AG142" s="274">
        <f t="shared" si="162"/>
        <v>0</v>
      </c>
      <c r="AH142" s="202"/>
      <c r="AI142" s="209">
        <f t="shared" si="163"/>
        <v>9060.3206543497417</v>
      </c>
      <c r="AJ142" s="197">
        <f t="shared" si="147"/>
        <v>3</v>
      </c>
      <c r="AK142" s="175"/>
      <c r="AL142" s="275" t="str">
        <f t="shared" si="164"/>
        <v>Non</v>
      </c>
      <c r="AM142" s="266"/>
      <c r="AN142" s="137"/>
      <c r="AO142" s="136"/>
      <c r="AP142" s="158"/>
      <c r="AQ142" s="136"/>
      <c r="AR142" s="138"/>
      <c r="AS142" s="139"/>
      <c r="AT142" s="140"/>
      <c r="AU142" s="159"/>
      <c r="AV142" s="140"/>
      <c r="AW142" s="140"/>
      <c r="AX142" s="140"/>
      <c r="AY142" s="249"/>
    </row>
    <row r="143" spans="1:51" ht="15" customHeight="1" x14ac:dyDescent="0.35">
      <c r="A143" s="248" t="s">
        <v>7</v>
      </c>
      <c r="B143" s="189" t="str">
        <f t="shared" si="149"/>
        <v>MDG53</v>
      </c>
      <c r="C143" s="161" t="s">
        <v>243</v>
      </c>
      <c r="D143" s="189" t="str">
        <f t="shared" si="150"/>
        <v>MG53517</v>
      </c>
      <c r="E143" s="189" t="s">
        <v>255</v>
      </c>
      <c r="F143" s="1" t="str">
        <f t="shared" si="165"/>
        <v>ANOSYBETROKABEKOROBO</v>
      </c>
      <c r="G143" s="45" t="str">
        <f t="shared" si="152"/>
        <v>MG53517250</v>
      </c>
      <c r="H143" s="133">
        <f t="shared" si="153"/>
        <v>2</v>
      </c>
      <c r="I143" s="133"/>
      <c r="J143" s="134">
        <f t="shared" si="166"/>
        <v>17250</v>
      </c>
      <c r="K143" s="134">
        <f t="shared" si="167"/>
        <v>10608.901873358338</v>
      </c>
      <c r="L143" s="134">
        <f t="shared" si="154"/>
        <v>17250</v>
      </c>
      <c r="M143" s="231">
        <f>SUMIF('Plans SAMS_A remplir'!$AE$3:$AE$875,(G143&amp;"PAM"&amp;"urgence"),'Plans SAMS_A remplir'!$AG$3:$AG$875)</f>
        <v>12075</v>
      </c>
      <c r="N143" s="222">
        <f>SUMIF('Plans SAMS_A remplir'!$AE$3:$AE$875,(G143&amp;"PAM"&amp;"urgence"),'Plans SAMS_A remplir'!$AH$3:$AH$875)</f>
        <v>12075</v>
      </c>
      <c r="O143" s="232">
        <f>SUMIF('Plans SAMS_A remplir'!$AE$3:$AE$875,(G143&amp;"PAM"&amp;"urgence"),'Plans SAMS_A remplir'!$AI$3:$AI$875)</f>
        <v>4200</v>
      </c>
      <c r="P143" s="224" t="str">
        <f t="shared" si="155"/>
        <v>0</v>
      </c>
      <c r="Q143" s="238">
        <f>SUMIF('Plans SAMS_A remplir'!$AE$3:$AE$875,(G143&amp;"FID"&amp;"urgence"),'Plans SAMS_A remplir'!$AG$3:$AG$875)</f>
        <v>0</v>
      </c>
      <c r="R143" s="135">
        <f>SUMIF('Plans SAMS_A remplir'!$AE$3:$AE$875,(G143&amp;"FID"&amp;"urgence"),'Plans SAMS_A remplir'!$AH$3:$AH$875)</f>
        <v>0</v>
      </c>
      <c r="S143" s="239">
        <f>SUMIF('Plans SAMS_A remplir'!$AE$3:$AE$875,(G143&amp;"FID"&amp;"urgence"),'Plans SAMS_A remplir'!$AI$3:$AI$875)</f>
        <v>0</v>
      </c>
      <c r="T143" s="224" t="str">
        <f t="shared" si="156"/>
        <v>0</v>
      </c>
      <c r="U143" s="238">
        <f>SUMIF('Plans SAMS_A remplir'!$AE$3:$AE$875,(G143&amp;"CRS"&amp;"urgence"),'Plans SAMS_A remplir'!$AG$3:$AG$875)</f>
        <v>0</v>
      </c>
      <c r="V143" s="135">
        <f>SUMIF('Plans SAMS_A remplir'!$AE$3:$AE$875,(G143&amp;"CRS"&amp;"urgence"),'Plans SAMS_A remplir'!$AH$3:$AH$875)</f>
        <v>0</v>
      </c>
      <c r="W143" s="239">
        <f>SUMIF('Plans SAMS_A remplir'!$AE$3:$AE$875,(G143&amp;"CRS"&amp;"urgence"),'Plans SAMS_A remplir'!$AI$3:$AI$875)</f>
        <v>0</v>
      </c>
      <c r="X143" s="224" t="str">
        <f t="shared" si="157"/>
        <v>0</v>
      </c>
      <c r="Y143" s="238">
        <f>SUMIF('Plans SAMS_A remplir'!$AE$3:$AE$875,(G143&amp;"autreong"&amp;"urgence"),'Plans SAMS_A remplir'!$AG$3:$AG$875)</f>
        <v>0</v>
      </c>
      <c r="Z143" s="135">
        <f>SUMIF('Plans SAMS_A remplir'!$AE$3:$AE$875,(G143&amp;"autreong"&amp;"urgence"),'Plans SAMS_A remplir'!$AH$3:$AH$875)</f>
        <v>0</v>
      </c>
      <c r="AA143" s="239">
        <f>SUMIF('Plans SAMS_A remplir'!$AE$3:$AE$875,(G143&amp;"autreong"&amp;"urgence"),'Plans SAMS_A remplir'!$AI$3:$AI$875)</f>
        <v>0</v>
      </c>
      <c r="AB143" s="280" t="str">
        <f t="shared" si="158"/>
        <v>0</v>
      </c>
      <c r="AC143" s="285" t="s">
        <v>879</v>
      </c>
      <c r="AD143" s="173">
        <f t="shared" si="159"/>
        <v>12075</v>
      </c>
      <c r="AE143" s="173">
        <f t="shared" si="160"/>
        <v>12075</v>
      </c>
      <c r="AF143" s="286">
        <f t="shared" si="161"/>
        <v>4200</v>
      </c>
      <c r="AG143" s="274">
        <f t="shared" si="162"/>
        <v>0.7</v>
      </c>
      <c r="AH143" s="202"/>
      <c r="AI143" s="209">
        <f t="shared" si="163"/>
        <v>10608.901873358338</v>
      </c>
      <c r="AJ143" s="197">
        <f t="shared" si="147"/>
        <v>3</v>
      </c>
      <c r="AK143" s="175" t="s">
        <v>442</v>
      </c>
      <c r="AL143" s="275" t="str">
        <f t="shared" si="164"/>
        <v>Non</v>
      </c>
      <c r="AM143" s="266"/>
      <c r="AN143" s="137"/>
      <c r="AO143" s="136"/>
      <c r="AP143" s="158"/>
      <c r="AQ143" s="136"/>
      <c r="AR143" s="138"/>
      <c r="AS143" s="139"/>
      <c r="AT143" s="140"/>
      <c r="AU143" s="159"/>
      <c r="AV143" s="140"/>
      <c r="AW143" s="140"/>
      <c r="AX143" s="140"/>
      <c r="AY143" s="249"/>
    </row>
    <row r="144" spans="1:51" ht="15" customHeight="1" x14ac:dyDescent="0.35">
      <c r="A144" s="248" t="s">
        <v>7</v>
      </c>
      <c r="B144" s="189" t="str">
        <f t="shared" si="149"/>
        <v>MDG53</v>
      </c>
      <c r="C144" s="161" t="s">
        <v>243</v>
      </c>
      <c r="D144" s="189" t="str">
        <f t="shared" si="150"/>
        <v>MG53517</v>
      </c>
      <c r="E144" s="189" t="s">
        <v>257</v>
      </c>
      <c r="F144" s="1" t="str">
        <f t="shared" si="165"/>
        <v>ANOSYBETROKABENATO TOBY</v>
      </c>
      <c r="G144" s="45" t="str">
        <f t="shared" si="152"/>
        <v>MG53517150</v>
      </c>
      <c r="H144" s="133">
        <f t="shared" si="153"/>
        <v>4</v>
      </c>
      <c r="I144" s="133"/>
      <c r="J144" s="134" t="str">
        <f t="shared" si="166"/>
        <v/>
      </c>
      <c r="K144" s="134">
        <f t="shared" si="167"/>
        <v>16734.218587565003</v>
      </c>
      <c r="L144" s="134">
        <f t="shared" si="154"/>
        <v>16734.218587565003</v>
      </c>
      <c r="M144" s="231">
        <f>SUMIF('Plans SAMS_A remplir'!$AE$3:$AE$875,(G144&amp;"PAM"&amp;"urgence"),'Plans SAMS_A remplir'!$AG$3:$AG$875)</f>
        <v>0</v>
      </c>
      <c r="N144" s="222">
        <f>SUMIF('Plans SAMS_A remplir'!$AE$3:$AE$875,(G144&amp;"PAM"&amp;"urgence"),'Plans SAMS_A remplir'!$AH$3:$AH$875)</f>
        <v>0</v>
      </c>
      <c r="O144" s="232">
        <f>SUMIF('Plans SAMS_A remplir'!$AE$3:$AE$875,(G144&amp;"PAM"&amp;"urgence"),'Plans SAMS_A remplir'!$AI$3:$AI$875)</f>
        <v>0</v>
      </c>
      <c r="P144" s="224" t="str">
        <f t="shared" si="155"/>
        <v>0</v>
      </c>
      <c r="Q144" s="238">
        <f>SUMIF('Plans SAMS_A remplir'!$AE$3:$AE$875,(G144&amp;"FID"&amp;"urgence"),'Plans SAMS_A remplir'!$AG$3:$AG$875)</f>
        <v>0</v>
      </c>
      <c r="R144" s="135">
        <f>SUMIF('Plans SAMS_A remplir'!$AE$3:$AE$875,(G144&amp;"FID"&amp;"urgence"),'Plans SAMS_A remplir'!$AH$3:$AH$875)</f>
        <v>0</v>
      </c>
      <c r="S144" s="239">
        <f>SUMIF('Plans SAMS_A remplir'!$AE$3:$AE$875,(G144&amp;"FID"&amp;"urgence"),'Plans SAMS_A remplir'!$AI$3:$AI$875)</f>
        <v>0</v>
      </c>
      <c r="T144" s="224" t="str">
        <f t="shared" si="156"/>
        <v>0</v>
      </c>
      <c r="U144" s="238">
        <f>SUMIF('Plans SAMS_A remplir'!$AE$3:$AE$875,(G144&amp;"CRS"&amp;"urgence"),'Plans SAMS_A remplir'!$AG$3:$AG$875)</f>
        <v>0</v>
      </c>
      <c r="V144" s="135">
        <f>SUMIF('Plans SAMS_A remplir'!$AE$3:$AE$875,(G144&amp;"CRS"&amp;"urgence"),'Plans SAMS_A remplir'!$AH$3:$AH$875)</f>
        <v>0</v>
      </c>
      <c r="W144" s="239">
        <f>SUMIF('Plans SAMS_A remplir'!$AE$3:$AE$875,(G144&amp;"CRS"&amp;"urgence"),'Plans SAMS_A remplir'!$AI$3:$AI$875)</f>
        <v>0</v>
      </c>
      <c r="X144" s="224" t="str">
        <f t="shared" si="157"/>
        <v>0</v>
      </c>
      <c r="Y144" s="238">
        <f>SUMIF('Plans SAMS_A remplir'!$AE$3:$AE$875,(G144&amp;"autreong"&amp;"urgence"),'Plans SAMS_A remplir'!$AG$3:$AG$875)</f>
        <v>0</v>
      </c>
      <c r="Z144" s="135">
        <f>SUMIF('Plans SAMS_A remplir'!$AE$3:$AE$875,(G144&amp;"autreong"&amp;"urgence"),'Plans SAMS_A remplir'!$AH$3:$AH$875)</f>
        <v>0</v>
      </c>
      <c r="AA144" s="239">
        <f>SUMIF('Plans SAMS_A remplir'!$AE$3:$AE$875,(G144&amp;"autreong"&amp;"urgence"),'Plans SAMS_A remplir'!$AI$3:$AI$875)</f>
        <v>0</v>
      </c>
      <c r="AB144" s="280" t="str">
        <f t="shared" si="158"/>
        <v>0</v>
      </c>
      <c r="AC144" s="285" t="s">
        <v>879</v>
      </c>
      <c r="AD144" s="173">
        <f t="shared" si="159"/>
        <v>0</v>
      </c>
      <c r="AE144" s="173">
        <f t="shared" si="160"/>
        <v>0</v>
      </c>
      <c r="AF144" s="286">
        <f t="shared" si="161"/>
        <v>0</v>
      </c>
      <c r="AG144" s="274">
        <f t="shared" si="162"/>
        <v>0</v>
      </c>
      <c r="AH144" s="202"/>
      <c r="AI144" s="209">
        <f t="shared" si="163"/>
        <v>16734.218587565003</v>
      </c>
      <c r="AJ144" s="197">
        <f t="shared" si="147"/>
        <v>3</v>
      </c>
      <c r="AK144" s="175"/>
      <c r="AL144" s="275" t="str">
        <f t="shared" si="164"/>
        <v>Non</v>
      </c>
      <c r="AM144" s="266"/>
      <c r="AN144" s="137"/>
      <c r="AO144" s="136"/>
      <c r="AP144" s="158"/>
      <c r="AQ144" s="136"/>
      <c r="AR144" s="138"/>
      <c r="AS144" s="139"/>
      <c r="AT144" s="140"/>
      <c r="AU144" s="159"/>
      <c r="AV144" s="140"/>
      <c r="AW144" s="140"/>
      <c r="AX144" s="140"/>
      <c r="AY144" s="249"/>
    </row>
    <row r="145" spans="1:51" ht="15" customHeight="1" x14ac:dyDescent="0.35">
      <c r="A145" s="248" t="s">
        <v>7</v>
      </c>
      <c r="B145" s="189" t="str">
        <f t="shared" si="149"/>
        <v>MDG53</v>
      </c>
      <c r="C145" s="161" t="s">
        <v>243</v>
      </c>
      <c r="D145" s="189" t="str">
        <f t="shared" si="150"/>
        <v>MG53517</v>
      </c>
      <c r="E145" s="189" t="s">
        <v>243</v>
      </c>
      <c r="F145" s="1" t="str">
        <f t="shared" si="165"/>
        <v>ANOSYBETROKABETROKA</v>
      </c>
      <c r="G145" s="45" t="str">
        <f t="shared" si="152"/>
        <v>MG53517010</v>
      </c>
      <c r="H145" s="133">
        <f t="shared" si="153"/>
        <v>4</v>
      </c>
      <c r="I145" s="133"/>
      <c r="J145" s="134" t="str">
        <f t="shared" si="166"/>
        <v/>
      </c>
      <c r="K145" s="134">
        <f t="shared" si="167"/>
        <v>17956.942306560606</v>
      </c>
      <c r="L145" s="134">
        <f t="shared" si="154"/>
        <v>17956.942306560606</v>
      </c>
      <c r="M145" s="231">
        <f>SUMIF('Plans SAMS_A remplir'!$AE$3:$AE$875,(G145&amp;"PAM"&amp;"urgence"),'Plans SAMS_A remplir'!$AG$3:$AG$875)</f>
        <v>0</v>
      </c>
      <c r="N145" s="222">
        <f>SUMIF('Plans SAMS_A remplir'!$AE$3:$AE$875,(G145&amp;"PAM"&amp;"urgence"),'Plans SAMS_A remplir'!$AH$3:$AH$875)</f>
        <v>0</v>
      </c>
      <c r="O145" s="232">
        <f>SUMIF('Plans SAMS_A remplir'!$AE$3:$AE$875,(G145&amp;"PAM"&amp;"urgence"),'Plans SAMS_A remplir'!$AI$3:$AI$875)</f>
        <v>0</v>
      </c>
      <c r="P145" s="224" t="str">
        <f t="shared" si="155"/>
        <v>0</v>
      </c>
      <c r="Q145" s="238">
        <f>SUMIF('Plans SAMS_A remplir'!$AE$3:$AE$875,(G145&amp;"FID"&amp;"urgence"),'Plans SAMS_A remplir'!$AG$3:$AG$875)</f>
        <v>0</v>
      </c>
      <c r="R145" s="135">
        <f>SUMIF('Plans SAMS_A remplir'!$AE$3:$AE$875,(G145&amp;"FID"&amp;"urgence"),'Plans SAMS_A remplir'!$AH$3:$AH$875)</f>
        <v>0</v>
      </c>
      <c r="S145" s="239">
        <f>SUMIF('Plans SAMS_A remplir'!$AE$3:$AE$875,(G145&amp;"FID"&amp;"urgence"),'Plans SAMS_A remplir'!$AI$3:$AI$875)</f>
        <v>0</v>
      </c>
      <c r="T145" s="224" t="str">
        <f t="shared" si="156"/>
        <v>0</v>
      </c>
      <c r="U145" s="238">
        <f>SUMIF('Plans SAMS_A remplir'!$AE$3:$AE$875,(G145&amp;"CRS"&amp;"urgence"),'Plans SAMS_A remplir'!$AG$3:$AG$875)</f>
        <v>0</v>
      </c>
      <c r="V145" s="135">
        <f>SUMIF('Plans SAMS_A remplir'!$AE$3:$AE$875,(G145&amp;"CRS"&amp;"urgence"),'Plans SAMS_A remplir'!$AH$3:$AH$875)</f>
        <v>0</v>
      </c>
      <c r="W145" s="239">
        <f>SUMIF('Plans SAMS_A remplir'!$AE$3:$AE$875,(G145&amp;"CRS"&amp;"urgence"),'Plans SAMS_A remplir'!$AI$3:$AI$875)</f>
        <v>0</v>
      </c>
      <c r="X145" s="224" t="str">
        <f t="shared" si="157"/>
        <v>0</v>
      </c>
      <c r="Y145" s="238">
        <f>SUMIF('Plans SAMS_A remplir'!$AE$3:$AE$875,(G145&amp;"autreong"&amp;"urgence"),'Plans SAMS_A remplir'!$AG$3:$AG$875)</f>
        <v>0</v>
      </c>
      <c r="Z145" s="135">
        <f>SUMIF('Plans SAMS_A remplir'!$AE$3:$AE$875,(G145&amp;"autreong"&amp;"urgence"),'Plans SAMS_A remplir'!$AH$3:$AH$875)</f>
        <v>0</v>
      </c>
      <c r="AA145" s="239">
        <f>SUMIF('Plans SAMS_A remplir'!$AE$3:$AE$875,(G145&amp;"autreong"&amp;"urgence"),'Plans SAMS_A remplir'!$AI$3:$AI$875)</f>
        <v>0</v>
      </c>
      <c r="AB145" s="280" t="str">
        <f t="shared" si="158"/>
        <v>0</v>
      </c>
      <c r="AC145" s="285" t="s">
        <v>879</v>
      </c>
      <c r="AD145" s="173">
        <f t="shared" si="159"/>
        <v>0</v>
      </c>
      <c r="AE145" s="173">
        <f t="shared" si="160"/>
        <v>0</v>
      </c>
      <c r="AF145" s="286">
        <f t="shared" si="161"/>
        <v>0</v>
      </c>
      <c r="AG145" s="274">
        <f t="shared" si="162"/>
        <v>0</v>
      </c>
      <c r="AH145" s="202"/>
      <c r="AI145" s="209">
        <f t="shared" si="163"/>
        <v>17956.942306560606</v>
      </c>
      <c r="AJ145" s="197">
        <f t="shared" si="147"/>
        <v>3</v>
      </c>
      <c r="AK145" s="175"/>
      <c r="AL145" s="275" t="str">
        <f t="shared" si="164"/>
        <v>Non</v>
      </c>
      <c r="AM145" s="266"/>
      <c r="AN145" s="137"/>
      <c r="AO145" s="136"/>
      <c r="AP145" s="158"/>
      <c r="AQ145" s="136"/>
      <c r="AR145" s="138"/>
      <c r="AS145" s="139"/>
      <c r="AT145" s="140"/>
      <c r="AU145" s="159"/>
      <c r="AV145" s="140"/>
      <c r="AW145" s="140"/>
      <c r="AX145" s="140"/>
      <c r="AY145" s="249"/>
    </row>
    <row r="146" spans="1:51" ht="15" customHeight="1" x14ac:dyDescent="0.35">
      <c r="A146" s="248" t="s">
        <v>7</v>
      </c>
      <c r="B146" s="189" t="str">
        <f t="shared" si="149"/>
        <v>MDG53</v>
      </c>
      <c r="C146" s="161" t="s">
        <v>243</v>
      </c>
      <c r="D146" s="189" t="str">
        <f t="shared" si="150"/>
        <v>MG53517</v>
      </c>
      <c r="E146" s="189" t="s">
        <v>260</v>
      </c>
      <c r="F146" s="1" t="str">
        <f t="shared" si="165"/>
        <v>ANOSYBETROKAIABOROTRA</v>
      </c>
      <c r="G146" s="45" t="str">
        <f t="shared" si="152"/>
        <v>MG53517270</v>
      </c>
      <c r="H146" s="133">
        <f t="shared" si="153"/>
        <v>4</v>
      </c>
      <c r="I146" s="133"/>
      <c r="J146" s="134" t="str">
        <f t="shared" si="166"/>
        <v/>
      </c>
      <c r="K146" s="134">
        <f t="shared" si="167"/>
        <v>4205.3017496750745</v>
      </c>
      <c r="L146" s="134">
        <f t="shared" si="154"/>
        <v>4205.3017496750745</v>
      </c>
      <c r="M146" s="231">
        <f>SUMIF('Plans SAMS_A remplir'!$AE$3:$AE$875,(G146&amp;"PAM"&amp;"urgence"),'Plans SAMS_A remplir'!$AG$3:$AG$875)</f>
        <v>0</v>
      </c>
      <c r="N146" s="222">
        <f>SUMIF('Plans SAMS_A remplir'!$AE$3:$AE$875,(G146&amp;"PAM"&amp;"urgence"),'Plans SAMS_A remplir'!$AH$3:$AH$875)</f>
        <v>0</v>
      </c>
      <c r="O146" s="232">
        <f>SUMIF('Plans SAMS_A remplir'!$AE$3:$AE$875,(G146&amp;"PAM"&amp;"urgence"),'Plans SAMS_A remplir'!$AI$3:$AI$875)</f>
        <v>0</v>
      </c>
      <c r="P146" s="224" t="str">
        <f t="shared" si="155"/>
        <v>0</v>
      </c>
      <c r="Q146" s="238">
        <f>SUMIF('Plans SAMS_A remplir'!$AE$3:$AE$875,(G146&amp;"FID"&amp;"urgence"),'Plans SAMS_A remplir'!$AG$3:$AG$875)</f>
        <v>0</v>
      </c>
      <c r="R146" s="135">
        <f>SUMIF('Plans SAMS_A remplir'!$AE$3:$AE$875,(G146&amp;"FID"&amp;"urgence"),'Plans SAMS_A remplir'!$AH$3:$AH$875)</f>
        <v>0</v>
      </c>
      <c r="S146" s="239">
        <f>SUMIF('Plans SAMS_A remplir'!$AE$3:$AE$875,(G146&amp;"FID"&amp;"urgence"),'Plans SAMS_A remplir'!$AI$3:$AI$875)</f>
        <v>0</v>
      </c>
      <c r="T146" s="224" t="str">
        <f t="shared" si="156"/>
        <v>0</v>
      </c>
      <c r="U146" s="238">
        <f>SUMIF('Plans SAMS_A remplir'!$AE$3:$AE$875,(G146&amp;"CRS"&amp;"urgence"),'Plans SAMS_A remplir'!$AG$3:$AG$875)</f>
        <v>0</v>
      </c>
      <c r="V146" s="135">
        <f>SUMIF('Plans SAMS_A remplir'!$AE$3:$AE$875,(G146&amp;"CRS"&amp;"urgence"),'Plans SAMS_A remplir'!$AH$3:$AH$875)</f>
        <v>0</v>
      </c>
      <c r="W146" s="239">
        <f>SUMIF('Plans SAMS_A remplir'!$AE$3:$AE$875,(G146&amp;"CRS"&amp;"urgence"),'Plans SAMS_A remplir'!$AI$3:$AI$875)</f>
        <v>0</v>
      </c>
      <c r="X146" s="224" t="str">
        <f t="shared" si="157"/>
        <v>0</v>
      </c>
      <c r="Y146" s="238">
        <f>SUMIF('Plans SAMS_A remplir'!$AE$3:$AE$875,(G146&amp;"autreong"&amp;"urgence"),'Plans SAMS_A remplir'!$AG$3:$AG$875)</f>
        <v>0</v>
      </c>
      <c r="Z146" s="135">
        <f>SUMIF('Plans SAMS_A remplir'!$AE$3:$AE$875,(G146&amp;"autreong"&amp;"urgence"),'Plans SAMS_A remplir'!$AH$3:$AH$875)</f>
        <v>0</v>
      </c>
      <c r="AA146" s="239">
        <f>SUMIF('Plans SAMS_A remplir'!$AE$3:$AE$875,(G146&amp;"autreong"&amp;"urgence"),'Plans SAMS_A remplir'!$AI$3:$AI$875)</f>
        <v>0</v>
      </c>
      <c r="AB146" s="280" t="str">
        <f t="shared" si="158"/>
        <v>0</v>
      </c>
      <c r="AC146" s="285" t="s">
        <v>879</v>
      </c>
      <c r="AD146" s="173">
        <f t="shared" si="159"/>
        <v>0</v>
      </c>
      <c r="AE146" s="173">
        <f t="shared" si="160"/>
        <v>0</v>
      </c>
      <c r="AF146" s="286">
        <f t="shared" si="161"/>
        <v>0</v>
      </c>
      <c r="AG146" s="274">
        <f t="shared" si="162"/>
        <v>0</v>
      </c>
      <c r="AH146" s="202"/>
      <c r="AI146" s="209">
        <f t="shared" si="163"/>
        <v>4205.3017496750745</v>
      </c>
      <c r="AJ146" s="197">
        <f t="shared" si="147"/>
        <v>3</v>
      </c>
      <c r="AK146" s="175"/>
      <c r="AL146" s="275" t="str">
        <f t="shared" si="164"/>
        <v>Non</v>
      </c>
      <c r="AM146" s="266"/>
      <c r="AN146" s="137"/>
      <c r="AO146" s="136"/>
      <c r="AP146" s="158"/>
      <c r="AQ146" s="136"/>
      <c r="AR146" s="138"/>
      <c r="AS146" s="139"/>
      <c r="AT146" s="140"/>
      <c r="AU146" s="159"/>
      <c r="AV146" s="140"/>
      <c r="AW146" s="140"/>
      <c r="AX146" s="140"/>
      <c r="AY146" s="249"/>
    </row>
    <row r="147" spans="1:51" ht="15" customHeight="1" x14ac:dyDescent="0.35">
      <c r="A147" s="248" t="s">
        <v>7</v>
      </c>
      <c r="B147" s="189" t="str">
        <f t="shared" si="149"/>
        <v>MDG53</v>
      </c>
      <c r="C147" s="161" t="s">
        <v>243</v>
      </c>
      <c r="D147" s="189" t="str">
        <f t="shared" si="150"/>
        <v>MG53517</v>
      </c>
      <c r="E147" s="189" t="s">
        <v>262</v>
      </c>
      <c r="F147" s="1" t="str">
        <f t="shared" si="165"/>
        <v>ANOSYBETROKAIANABINDA</v>
      </c>
      <c r="G147" s="45" t="str">
        <f t="shared" si="152"/>
        <v>MG53517130</v>
      </c>
      <c r="H147" s="133">
        <f t="shared" si="153"/>
        <v>2</v>
      </c>
      <c r="I147" s="133"/>
      <c r="J147" s="134">
        <f t="shared" si="166"/>
        <v>25865</v>
      </c>
      <c r="K147" s="134">
        <f t="shared" si="167"/>
        <v>15912.353913388872</v>
      </c>
      <c r="L147" s="134">
        <f t="shared" si="154"/>
        <v>25865</v>
      </c>
      <c r="M147" s="231">
        <f>SUMIF('Plans SAMS_A remplir'!$AE$3:$AE$875,(G147&amp;"PAM"&amp;"urgence"),'Plans SAMS_A remplir'!$AG$3:$AG$875)</f>
        <v>17715</v>
      </c>
      <c r="N147" s="222">
        <f>SUMIF('Plans SAMS_A remplir'!$AE$3:$AE$875,(G147&amp;"PAM"&amp;"urgence"),'Plans SAMS_A remplir'!$AH$3:$AH$875)</f>
        <v>17715</v>
      </c>
      <c r="O147" s="232">
        <f>SUMIF('Plans SAMS_A remplir'!$AE$3:$AE$875,(G147&amp;"PAM"&amp;"urgence"),'Plans SAMS_A remplir'!$AI$3:$AI$875)</f>
        <v>4200</v>
      </c>
      <c r="P147" s="224" t="str">
        <f t="shared" si="155"/>
        <v>0</v>
      </c>
      <c r="Q147" s="238">
        <f>SUMIF('Plans SAMS_A remplir'!$AE$3:$AE$875,(G147&amp;"FID"&amp;"urgence"),'Plans SAMS_A remplir'!$AG$3:$AG$875)</f>
        <v>0</v>
      </c>
      <c r="R147" s="135">
        <f>SUMIF('Plans SAMS_A remplir'!$AE$3:$AE$875,(G147&amp;"FID"&amp;"urgence"),'Plans SAMS_A remplir'!$AH$3:$AH$875)</f>
        <v>0</v>
      </c>
      <c r="S147" s="239">
        <f>SUMIF('Plans SAMS_A remplir'!$AE$3:$AE$875,(G147&amp;"FID"&amp;"urgence"),'Plans SAMS_A remplir'!$AI$3:$AI$875)</f>
        <v>0</v>
      </c>
      <c r="T147" s="224" t="str">
        <f t="shared" si="156"/>
        <v>0</v>
      </c>
      <c r="U147" s="238">
        <f>SUMIF('Plans SAMS_A remplir'!$AE$3:$AE$875,(G147&amp;"CRS"&amp;"urgence"),'Plans SAMS_A remplir'!$AG$3:$AG$875)</f>
        <v>0</v>
      </c>
      <c r="V147" s="135">
        <f>SUMIF('Plans SAMS_A remplir'!$AE$3:$AE$875,(G147&amp;"CRS"&amp;"urgence"),'Plans SAMS_A remplir'!$AH$3:$AH$875)</f>
        <v>0</v>
      </c>
      <c r="W147" s="239">
        <f>SUMIF('Plans SAMS_A remplir'!$AE$3:$AE$875,(G147&amp;"CRS"&amp;"urgence"),'Plans SAMS_A remplir'!$AI$3:$AI$875)</f>
        <v>0</v>
      </c>
      <c r="X147" s="224" t="str">
        <f t="shared" si="157"/>
        <v>0</v>
      </c>
      <c r="Y147" s="238">
        <f>SUMIF('Plans SAMS_A remplir'!$AE$3:$AE$875,(G147&amp;"autreong"&amp;"urgence"),'Plans SAMS_A remplir'!$AG$3:$AG$875)</f>
        <v>0</v>
      </c>
      <c r="Z147" s="135">
        <f>SUMIF('Plans SAMS_A remplir'!$AE$3:$AE$875,(G147&amp;"autreong"&amp;"urgence"),'Plans SAMS_A remplir'!$AH$3:$AH$875)</f>
        <v>0</v>
      </c>
      <c r="AA147" s="239">
        <f>SUMIF('Plans SAMS_A remplir'!$AE$3:$AE$875,(G147&amp;"autreong"&amp;"urgence"),'Plans SAMS_A remplir'!$AI$3:$AI$875)</f>
        <v>0</v>
      </c>
      <c r="AB147" s="280" t="str">
        <f t="shared" si="158"/>
        <v>0</v>
      </c>
      <c r="AC147" s="285" t="s">
        <v>879</v>
      </c>
      <c r="AD147" s="173">
        <f t="shared" si="159"/>
        <v>17715</v>
      </c>
      <c r="AE147" s="173">
        <f t="shared" si="160"/>
        <v>17715</v>
      </c>
      <c r="AF147" s="286">
        <f t="shared" si="161"/>
        <v>4200</v>
      </c>
      <c r="AG147" s="274">
        <f t="shared" si="162"/>
        <v>0.68490237773052387</v>
      </c>
      <c r="AH147" s="202"/>
      <c r="AI147" s="209">
        <f t="shared" si="163"/>
        <v>15912.353913388872</v>
      </c>
      <c r="AJ147" s="197">
        <f t="shared" si="147"/>
        <v>3</v>
      </c>
      <c r="AK147" s="175" t="s">
        <v>442</v>
      </c>
      <c r="AL147" s="275" t="str">
        <f t="shared" si="164"/>
        <v>Non</v>
      </c>
      <c r="AM147" s="266"/>
      <c r="AN147" s="137"/>
      <c r="AO147" s="136"/>
      <c r="AP147" s="158"/>
      <c r="AQ147" s="136"/>
      <c r="AR147" s="138"/>
      <c r="AS147" s="139"/>
      <c r="AT147" s="140"/>
      <c r="AU147" s="159"/>
      <c r="AV147" s="140"/>
      <c r="AW147" s="140"/>
      <c r="AX147" s="140"/>
      <c r="AY147" s="249"/>
    </row>
    <row r="148" spans="1:51" ht="15" customHeight="1" x14ac:dyDescent="0.35">
      <c r="A148" s="248" t="s">
        <v>7</v>
      </c>
      <c r="B148" s="189" t="str">
        <f t="shared" si="149"/>
        <v>MDG53</v>
      </c>
      <c r="C148" s="161" t="s">
        <v>243</v>
      </c>
      <c r="D148" s="189" t="str">
        <f t="shared" si="150"/>
        <v>MG53517</v>
      </c>
      <c r="E148" s="189" t="s">
        <v>264</v>
      </c>
      <c r="F148" s="1" t="str">
        <f t="shared" si="165"/>
        <v>ANOSYBETROKAIANAKAFY</v>
      </c>
      <c r="G148" s="45" t="str">
        <f t="shared" si="152"/>
        <v>MG53517310</v>
      </c>
      <c r="H148" s="133">
        <f t="shared" si="153"/>
        <v>4</v>
      </c>
      <c r="I148" s="133"/>
      <c r="J148" s="134" t="str">
        <f t="shared" si="166"/>
        <v/>
      </c>
      <c r="K148" s="134">
        <f t="shared" si="167"/>
        <v>12086.934419189633</v>
      </c>
      <c r="L148" s="134">
        <f t="shared" si="154"/>
        <v>12086.934419189633</v>
      </c>
      <c r="M148" s="231">
        <f>SUMIF('Plans SAMS_A remplir'!$AE$3:$AE$875,(G148&amp;"PAM"&amp;"urgence"),'Plans SAMS_A remplir'!$AG$3:$AG$875)</f>
        <v>0</v>
      </c>
      <c r="N148" s="222">
        <f>SUMIF('Plans SAMS_A remplir'!$AE$3:$AE$875,(G148&amp;"PAM"&amp;"urgence"),'Plans SAMS_A remplir'!$AH$3:$AH$875)</f>
        <v>0</v>
      </c>
      <c r="O148" s="232">
        <f>SUMIF('Plans SAMS_A remplir'!$AE$3:$AE$875,(G148&amp;"PAM"&amp;"urgence"),'Plans SAMS_A remplir'!$AI$3:$AI$875)</f>
        <v>0</v>
      </c>
      <c r="P148" s="224" t="str">
        <f t="shared" si="155"/>
        <v>0</v>
      </c>
      <c r="Q148" s="238">
        <f>SUMIF('Plans SAMS_A remplir'!$AE$3:$AE$875,(G148&amp;"FID"&amp;"urgence"),'Plans SAMS_A remplir'!$AG$3:$AG$875)</f>
        <v>0</v>
      </c>
      <c r="R148" s="135">
        <f>SUMIF('Plans SAMS_A remplir'!$AE$3:$AE$875,(G148&amp;"FID"&amp;"urgence"),'Plans SAMS_A remplir'!$AH$3:$AH$875)</f>
        <v>0</v>
      </c>
      <c r="S148" s="239">
        <f>SUMIF('Plans SAMS_A remplir'!$AE$3:$AE$875,(G148&amp;"FID"&amp;"urgence"),'Plans SAMS_A remplir'!$AI$3:$AI$875)</f>
        <v>0</v>
      </c>
      <c r="T148" s="224" t="str">
        <f t="shared" si="156"/>
        <v>0</v>
      </c>
      <c r="U148" s="238">
        <f>SUMIF('Plans SAMS_A remplir'!$AE$3:$AE$875,(G148&amp;"CRS"&amp;"urgence"),'Plans SAMS_A remplir'!$AG$3:$AG$875)</f>
        <v>0</v>
      </c>
      <c r="V148" s="135">
        <f>SUMIF('Plans SAMS_A remplir'!$AE$3:$AE$875,(G148&amp;"CRS"&amp;"urgence"),'Plans SAMS_A remplir'!$AH$3:$AH$875)</f>
        <v>0</v>
      </c>
      <c r="W148" s="239">
        <f>SUMIF('Plans SAMS_A remplir'!$AE$3:$AE$875,(G148&amp;"CRS"&amp;"urgence"),'Plans SAMS_A remplir'!$AI$3:$AI$875)</f>
        <v>0</v>
      </c>
      <c r="X148" s="224" t="str">
        <f t="shared" si="157"/>
        <v>0</v>
      </c>
      <c r="Y148" s="238">
        <f>SUMIF('Plans SAMS_A remplir'!$AE$3:$AE$875,(G148&amp;"autreong"&amp;"urgence"),'Plans SAMS_A remplir'!$AG$3:$AG$875)</f>
        <v>0</v>
      </c>
      <c r="Z148" s="135">
        <f>SUMIF('Plans SAMS_A remplir'!$AE$3:$AE$875,(G148&amp;"autreong"&amp;"urgence"),'Plans SAMS_A remplir'!$AH$3:$AH$875)</f>
        <v>0</v>
      </c>
      <c r="AA148" s="239">
        <f>SUMIF('Plans SAMS_A remplir'!$AE$3:$AE$875,(G148&amp;"autreong"&amp;"urgence"),'Plans SAMS_A remplir'!$AI$3:$AI$875)</f>
        <v>0</v>
      </c>
      <c r="AB148" s="280" t="str">
        <f t="shared" si="158"/>
        <v>0</v>
      </c>
      <c r="AC148" s="285" t="s">
        <v>879</v>
      </c>
      <c r="AD148" s="173">
        <f t="shared" si="159"/>
        <v>0</v>
      </c>
      <c r="AE148" s="173">
        <f t="shared" si="160"/>
        <v>0</v>
      </c>
      <c r="AF148" s="286">
        <f t="shared" si="161"/>
        <v>0</v>
      </c>
      <c r="AG148" s="274">
        <f t="shared" si="162"/>
        <v>0</v>
      </c>
      <c r="AH148" s="202"/>
      <c r="AI148" s="209">
        <f t="shared" si="163"/>
        <v>12086.934419189633</v>
      </c>
      <c r="AJ148" s="197">
        <f t="shared" si="147"/>
        <v>3</v>
      </c>
      <c r="AK148" s="175"/>
      <c r="AL148" s="275" t="str">
        <f t="shared" si="164"/>
        <v>Non</v>
      </c>
      <c r="AM148" s="266"/>
      <c r="AN148" s="137"/>
      <c r="AO148" s="136"/>
      <c r="AP148" s="158"/>
      <c r="AQ148" s="136"/>
      <c r="AR148" s="138"/>
      <c r="AS148" s="139"/>
      <c r="AT148" s="140"/>
      <c r="AU148" s="159"/>
      <c r="AV148" s="140"/>
      <c r="AW148" s="140"/>
      <c r="AX148" s="140"/>
      <c r="AY148" s="249"/>
    </row>
    <row r="149" spans="1:51" ht="15" customHeight="1" x14ac:dyDescent="0.35">
      <c r="A149" s="248" t="s">
        <v>7</v>
      </c>
      <c r="B149" s="189" t="str">
        <f t="shared" si="149"/>
        <v>MDG53</v>
      </c>
      <c r="C149" s="161" t="s">
        <v>243</v>
      </c>
      <c r="D149" s="189" t="str">
        <f t="shared" si="150"/>
        <v>MG53517</v>
      </c>
      <c r="E149" s="189" t="s">
        <v>266</v>
      </c>
      <c r="F149" s="1" t="str">
        <f t="shared" si="165"/>
        <v>ANOSYBETROKAISOANALA</v>
      </c>
      <c r="G149" s="45" t="str">
        <f t="shared" si="152"/>
        <v>MG53517291</v>
      </c>
      <c r="H149" s="133">
        <f t="shared" si="153"/>
        <v>4</v>
      </c>
      <c r="I149" s="133"/>
      <c r="J149" s="134" t="str">
        <f t="shared" si="166"/>
        <v/>
      </c>
      <c r="K149" s="134">
        <f t="shared" si="167"/>
        <v>24747.958567079775</v>
      </c>
      <c r="L149" s="134">
        <f t="shared" si="154"/>
        <v>24747.958567079775</v>
      </c>
      <c r="M149" s="231">
        <f>SUMIF('Plans SAMS_A remplir'!$AE$3:$AE$875,(G149&amp;"PAM"&amp;"urgence"),'Plans SAMS_A remplir'!$AG$3:$AG$875)</f>
        <v>0</v>
      </c>
      <c r="N149" s="222">
        <f>SUMIF('Plans SAMS_A remplir'!$AE$3:$AE$875,(G149&amp;"PAM"&amp;"urgence"),'Plans SAMS_A remplir'!$AH$3:$AH$875)</f>
        <v>0</v>
      </c>
      <c r="O149" s="232">
        <f>SUMIF('Plans SAMS_A remplir'!$AE$3:$AE$875,(G149&amp;"PAM"&amp;"urgence"),'Plans SAMS_A remplir'!$AI$3:$AI$875)</f>
        <v>0</v>
      </c>
      <c r="P149" s="224" t="str">
        <f t="shared" si="155"/>
        <v>0</v>
      </c>
      <c r="Q149" s="238">
        <f>SUMIF('Plans SAMS_A remplir'!$AE$3:$AE$875,(G149&amp;"FID"&amp;"urgence"),'Plans SAMS_A remplir'!$AG$3:$AG$875)</f>
        <v>0</v>
      </c>
      <c r="R149" s="135">
        <f>SUMIF('Plans SAMS_A remplir'!$AE$3:$AE$875,(G149&amp;"FID"&amp;"urgence"),'Plans SAMS_A remplir'!$AH$3:$AH$875)</f>
        <v>0</v>
      </c>
      <c r="S149" s="239">
        <f>SUMIF('Plans SAMS_A remplir'!$AE$3:$AE$875,(G149&amp;"FID"&amp;"urgence"),'Plans SAMS_A remplir'!$AI$3:$AI$875)</f>
        <v>0</v>
      </c>
      <c r="T149" s="224" t="str">
        <f t="shared" si="156"/>
        <v>0</v>
      </c>
      <c r="U149" s="238">
        <f>SUMIF('Plans SAMS_A remplir'!$AE$3:$AE$875,(G149&amp;"CRS"&amp;"urgence"),'Plans SAMS_A remplir'!$AG$3:$AG$875)</f>
        <v>0</v>
      </c>
      <c r="V149" s="135">
        <f>SUMIF('Plans SAMS_A remplir'!$AE$3:$AE$875,(G149&amp;"CRS"&amp;"urgence"),'Plans SAMS_A remplir'!$AH$3:$AH$875)</f>
        <v>0</v>
      </c>
      <c r="W149" s="239">
        <f>SUMIF('Plans SAMS_A remplir'!$AE$3:$AE$875,(G149&amp;"CRS"&amp;"urgence"),'Plans SAMS_A remplir'!$AI$3:$AI$875)</f>
        <v>0</v>
      </c>
      <c r="X149" s="224" t="str">
        <f t="shared" si="157"/>
        <v>0</v>
      </c>
      <c r="Y149" s="238">
        <f>SUMIF('Plans SAMS_A remplir'!$AE$3:$AE$875,(G149&amp;"autreong"&amp;"urgence"),'Plans SAMS_A remplir'!$AG$3:$AG$875)</f>
        <v>0</v>
      </c>
      <c r="Z149" s="135">
        <f>SUMIF('Plans SAMS_A remplir'!$AE$3:$AE$875,(G149&amp;"autreong"&amp;"urgence"),'Plans SAMS_A remplir'!$AH$3:$AH$875)</f>
        <v>0</v>
      </c>
      <c r="AA149" s="239">
        <f>SUMIF('Plans SAMS_A remplir'!$AE$3:$AE$875,(G149&amp;"autreong"&amp;"urgence"),'Plans SAMS_A remplir'!$AI$3:$AI$875)</f>
        <v>0</v>
      </c>
      <c r="AB149" s="280" t="str">
        <f t="shared" si="158"/>
        <v>0</v>
      </c>
      <c r="AC149" s="285" t="s">
        <v>879</v>
      </c>
      <c r="AD149" s="173">
        <f t="shared" si="159"/>
        <v>0</v>
      </c>
      <c r="AE149" s="173">
        <f t="shared" si="160"/>
        <v>0</v>
      </c>
      <c r="AF149" s="286">
        <f t="shared" si="161"/>
        <v>0</v>
      </c>
      <c r="AG149" s="274">
        <f t="shared" si="162"/>
        <v>0</v>
      </c>
      <c r="AH149" s="202"/>
      <c r="AI149" s="209">
        <f t="shared" si="163"/>
        <v>24747.958567079775</v>
      </c>
      <c r="AJ149" s="197">
        <f t="shared" si="147"/>
        <v>3</v>
      </c>
      <c r="AK149" s="175"/>
      <c r="AL149" s="275" t="str">
        <f t="shared" si="164"/>
        <v>Non</v>
      </c>
      <c r="AM149" s="266"/>
      <c r="AN149" s="137"/>
      <c r="AO149" s="136"/>
      <c r="AP149" s="158"/>
      <c r="AQ149" s="136"/>
      <c r="AR149" s="138"/>
      <c r="AS149" s="139"/>
      <c r="AT149" s="140"/>
      <c r="AU149" s="159"/>
      <c r="AV149" s="140"/>
      <c r="AW149" s="140"/>
      <c r="AX149" s="140"/>
      <c r="AY149" s="249"/>
    </row>
    <row r="150" spans="1:51" ht="15" customHeight="1" x14ac:dyDescent="0.35">
      <c r="A150" s="248" t="s">
        <v>7</v>
      </c>
      <c r="B150" s="189" t="str">
        <f t="shared" si="149"/>
        <v>MDG53</v>
      </c>
      <c r="C150" s="161" t="s">
        <v>243</v>
      </c>
      <c r="D150" s="189" t="str">
        <f t="shared" si="150"/>
        <v>MG53517</v>
      </c>
      <c r="E150" s="189" t="s">
        <v>268</v>
      </c>
      <c r="F150" s="1" t="str">
        <f t="shared" ref="F150:F158" si="168">A150&amp;C150&amp;E150</f>
        <v>ANOSYBETROKAIVAHONA</v>
      </c>
      <c r="G150" s="45" t="str">
        <f t="shared" si="152"/>
        <v>MG53517090</v>
      </c>
      <c r="H150" s="133">
        <f t="shared" si="153"/>
        <v>4</v>
      </c>
      <c r="I150" s="133"/>
      <c r="J150" s="134" t="str">
        <f t="shared" si="166"/>
        <v/>
      </c>
      <c r="K150" s="134">
        <f t="shared" si="167"/>
        <v>11157.477585558172</v>
      </c>
      <c r="L150" s="134">
        <f t="shared" si="154"/>
        <v>11157.477585558172</v>
      </c>
      <c r="M150" s="231">
        <f>SUMIF('Plans SAMS_A remplir'!$AE$3:$AE$875,(G150&amp;"PAM"&amp;"urgence"),'Plans SAMS_A remplir'!$AG$3:$AG$875)</f>
        <v>0</v>
      </c>
      <c r="N150" s="222">
        <f>SUMIF('Plans SAMS_A remplir'!$AE$3:$AE$875,(G150&amp;"PAM"&amp;"urgence"),'Plans SAMS_A remplir'!$AH$3:$AH$875)</f>
        <v>0</v>
      </c>
      <c r="O150" s="232">
        <f>SUMIF('Plans SAMS_A remplir'!$AE$3:$AE$875,(G150&amp;"PAM"&amp;"urgence"),'Plans SAMS_A remplir'!$AI$3:$AI$875)</f>
        <v>0</v>
      </c>
      <c r="P150" s="224" t="str">
        <f t="shared" si="155"/>
        <v>0</v>
      </c>
      <c r="Q150" s="238">
        <f>SUMIF('Plans SAMS_A remplir'!$AE$3:$AE$875,(G150&amp;"FID"&amp;"urgence"),'Plans SAMS_A remplir'!$AG$3:$AG$875)</f>
        <v>0</v>
      </c>
      <c r="R150" s="135">
        <f>SUMIF('Plans SAMS_A remplir'!$AE$3:$AE$875,(G150&amp;"FID"&amp;"urgence"),'Plans SAMS_A remplir'!$AH$3:$AH$875)</f>
        <v>0</v>
      </c>
      <c r="S150" s="239">
        <f>SUMIF('Plans SAMS_A remplir'!$AE$3:$AE$875,(G150&amp;"FID"&amp;"urgence"),'Plans SAMS_A remplir'!$AI$3:$AI$875)</f>
        <v>0</v>
      </c>
      <c r="T150" s="224" t="str">
        <f t="shared" si="156"/>
        <v>0</v>
      </c>
      <c r="U150" s="238">
        <f>SUMIF('Plans SAMS_A remplir'!$AE$3:$AE$875,(G150&amp;"CRS"&amp;"urgence"),'Plans SAMS_A remplir'!$AG$3:$AG$875)</f>
        <v>0</v>
      </c>
      <c r="V150" s="135">
        <f>SUMIF('Plans SAMS_A remplir'!$AE$3:$AE$875,(G150&amp;"CRS"&amp;"urgence"),'Plans SAMS_A remplir'!$AH$3:$AH$875)</f>
        <v>0</v>
      </c>
      <c r="W150" s="239">
        <f>SUMIF('Plans SAMS_A remplir'!$AE$3:$AE$875,(G150&amp;"CRS"&amp;"urgence"),'Plans SAMS_A remplir'!$AI$3:$AI$875)</f>
        <v>0</v>
      </c>
      <c r="X150" s="224" t="str">
        <f t="shared" si="157"/>
        <v>0</v>
      </c>
      <c r="Y150" s="238">
        <f>SUMIF('Plans SAMS_A remplir'!$AE$3:$AE$875,(G150&amp;"autreong"&amp;"urgence"),'Plans SAMS_A remplir'!$AG$3:$AG$875)</f>
        <v>0</v>
      </c>
      <c r="Z150" s="135">
        <f>SUMIF('Plans SAMS_A remplir'!$AE$3:$AE$875,(G150&amp;"autreong"&amp;"urgence"),'Plans SAMS_A remplir'!$AH$3:$AH$875)</f>
        <v>0</v>
      </c>
      <c r="AA150" s="239">
        <f>SUMIF('Plans SAMS_A remplir'!$AE$3:$AE$875,(G150&amp;"autreong"&amp;"urgence"),'Plans SAMS_A remplir'!$AI$3:$AI$875)</f>
        <v>0</v>
      </c>
      <c r="AB150" s="280" t="str">
        <f t="shared" si="158"/>
        <v>0</v>
      </c>
      <c r="AC150" s="285" t="s">
        <v>879</v>
      </c>
      <c r="AD150" s="173">
        <f t="shared" si="159"/>
        <v>0</v>
      </c>
      <c r="AE150" s="173">
        <f t="shared" si="160"/>
        <v>0</v>
      </c>
      <c r="AF150" s="286">
        <f t="shared" si="161"/>
        <v>0</v>
      </c>
      <c r="AG150" s="274">
        <f t="shared" si="162"/>
        <v>0</v>
      </c>
      <c r="AH150" s="202"/>
      <c r="AI150" s="209">
        <f t="shared" si="163"/>
        <v>11157.477585558172</v>
      </c>
      <c r="AJ150" s="197">
        <f t="shared" si="147"/>
        <v>3</v>
      </c>
      <c r="AK150" s="175"/>
      <c r="AL150" s="275" t="str">
        <f t="shared" si="164"/>
        <v>Non</v>
      </c>
      <c r="AM150" s="266"/>
      <c r="AN150" s="137"/>
      <c r="AO150" s="136"/>
      <c r="AP150" s="158"/>
      <c r="AQ150" s="136"/>
      <c r="AR150" s="138"/>
      <c r="AS150" s="139"/>
      <c r="AT150" s="140"/>
      <c r="AU150" s="159"/>
      <c r="AV150" s="140"/>
      <c r="AW150" s="140"/>
      <c r="AX150" s="140"/>
      <c r="AY150" s="249"/>
    </row>
    <row r="151" spans="1:51" ht="15" customHeight="1" x14ac:dyDescent="0.35">
      <c r="A151" s="248" t="s">
        <v>7</v>
      </c>
      <c r="B151" s="189" t="str">
        <f t="shared" si="149"/>
        <v>MDG53</v>
      </c>
      <c r="C151" s="161" t="s">
        <v>243</v>
      </c>
      <c r="D151" s="189" t="str">
        <f t="shared" si="150"/>
        <v>MG53517</v>
      </c>
      <c r="E151" s="189" t="s">
        <v>270</v>
      </c>
      <c r="F151" s="1" t="str">
        <f t="shared" si="168"/>
        <v>ANOSYBETROKAJANGANY</v>
      </c>
      <c r="G151" s="45" t="str">
        <f t="shared" si="152"/>
        <v>MG53517210</v>
      </c>
      <c r="H151" s="133">
        <f t="shared" si="153"/>
        <v>4</v>
      </c>
      <c r="I151" s="133"/>
      <c r="J151" s="134" t="str">
        <f t="shared" si="166"/>
        <v/>
      </c>
      <c r="K151" s="134">
        <f t="shared" si="167"/>
        <v>14758.181079114933</v>
      </c>
      <c r="L151" s="134">
        <f t="shared" si="154"/>
        <v>14758.181079114933</v>
      </c>
      <c r="M151" s="231">
        <f>SUMIF('Plans SAMS_A remplir'!$AE$3:$AE$875,(G151&amp;"PAM"&amp;"urgence"),'Plans SAMS_A remplir'!$AG$3:$AG$875)</f>
        <v>0</v>
      </c>
      <c r="N151" s="222">
        <f>SUMIF('Plans SAMS_A remplir'!$AE$3:$AE$875,(G151&amp;"PAM"&amp;"urgence"),'Plans SAMS_A remplir'!$AH$3:$AH$875)</f>
        <v>0</v>
      </c>
      <c r="O151" s="232">
        <f>SUMIF('Plans SAMS_A remplir'!$AE$3:$AE$875,(G151&amp;"PAM"&amp;"urgence"),'Plans SAMS_A remplir'!$AI$3:$AI$875)</f>
        <v>0</v>
      </c>
      <c r="P151" s="224" t="str">
        <f t="shared" si="155"/>
        <v>0</v>
      </c>
      <c r="Q151" s="238">
        <f>SUMIF('Plans SAMS_A remplir'!$AE$3:$AE$875,(G151&amp;"FID"&amp;"urgence"),'Plans SAMS_A remplir'!$AG$3:$AG$875)</f>
        <v>0</v>
      </c>
      <c r="R151" s="135">
        <f>SUMIF('Plans SAMS_A remplir'!$AE$3:$AE$875,(G151&amp;"FID"&amp;"urgence"),'Plans SAMS_A remplir'!$AH$3:$AH$875)</f>
        <v>0</v>
      </c>
      <c r="S151" s="239">
        <f>SUMIF('Plans SAMS_A remplir'!$AE$3:$AE$875,(G151&amp;"FID"&amp;"urgence"),'Plans SAMS_A remplir'!$AI$3:$AI$875)</f>
        <v>0</v>
      </c>
      <c r="T151" s="224" t="str">
        <f t="shared" si="156"/>
        <v>0</v>
      </c>
      <c r="U151" s="238">
        <f>SUMIF('Plans SAMS_A remplir'!$AE$3:$AE$875,(G151&amp;"CRS"&amp;"urgence"),'Plans SAMS_A remplir'!$AG$3:$AG$875)</f>
        <v>0</v>
      </c>
      <c r="V151" s="135">
        <f>SUMIF('Plans SAMS_A remplir'!$AE$3:$AE$875,(G151&amp;"CRS"&amp;"urgence"),'Plans SAMS_A remplir'!$AH$3:$AH$875)</f>
        <v>0</v>
      </c>
      <c r="W151" s="239">
        <f>SUMIF('Plans SAMS_A remplir'!$AE$3:$AE$875,(G151&amp;"CRS"&amp;"urgence"),'Plans SAMS_A remplir'!$AI$3:$AI$875)</f>
        <v>0</v>
      </c>
      <c r="X151" s="224" t="str">
        <f t="shared" si="157"/>
        <v>0</v>
      </c>
      <c r="Y151" s="238">
        <f>SUMIF('Plans SAMS_A remplir'!$AE$3:$AE$875,(G151&amp;"autreong"&amp;"urgence"),'Plans SAMS_A remplir'!$AG$3:$AG$875)</f>
        <v>0</v>
      </c>
      <c r="Z151" s="135">
        <f>SUMIF('Plans SAMS_A remplir'!$AE$3:$AE$875,(G151&amp;"autreong"&amp;"urgence"),'Plans SAMS_A remplir'!$AH$3:$AH$875)</f>
        <v>0</v>
      </c>
      <c r="AA151" s="239">
        <f>SUMIF('Plans SAMS_A remplir'!$AE$3:$AE$875,(G151&amp;"autreong"&amp;"urgence"),'Plans SAMS_A remplir'!$AI$3:$AI$875)</f>
        <v>0</v>
      </c>
      <c r="AB151" s="280" t="str">
        <f t="shared" si="158"/>
        <v>0</v>
      </c>
      <c r="AC151" s="285" t="s">
        <v>879</v>
      </c>
      <c r="AD151" s="173">
        <f t="shared" si="159"/>
        <v>0</v>
      </c>
      <c r="AE151" s="173">
        <f t="shared" si="160"/>
        <v>0</v>
      </c>
      <c r="AF151" s="286">
        <f t="shared" si="161"/>
        <v>0</v>
      </c>
      <c r="AG151" s="274">
        <f t="shared" si="162"/>
        <v>0</v>
      </c>
      <c r="AH151" s="202"/>
      <c r="AI151" s="209">
        <f t="shared" si="163"/>
        <v>14758.181079114933</v>
      </c>
      <c r="AJ151" s="197">
        <f t="shared" si="147"/>
        <v>3</v>
      </c>
      <c r="AK151" s="175"/>
      <c r="AL151" s="275" t="str">
        <f t="shared" si="164"/>
        <v>Non</v>
      </c>
      <c r="AM151" s="266"/>
      <c r="AN151" s="137"/>
      <c r="AO151" s="136"/>
      <c r="AP151" s="158"/>
      <c r="AQ151" s="136"/>
      <c r="AR151" s="138"/>
      <c r="AS151" s="139"/>
      <c r="AT151" s="140"/>
      <c r="AU151" s="159"/>
      <c r="AV151" s="140"/>
      <c r="AW151" s="140"/>
      <c r="AX151" s="140"/>
      <c r="AY151" s="249"/>
    </row>
    <row r="152" spans="1:51" ht="15" customHeight="1" x14ac:dyDescent="0.35">
      <c r="A152" s="248" t="s">
        <v>7</v>
      </c>
      <c r="B152" s="189" t="str">
        <f t="shared" si="149"/>
        <v>MDG53</v>
      </c>
      <c r="C152" s="161" t="s">
        <v>243</v>
      </c>
      <c r="D152" s="189" t="str">
        <f t="shared" si="150"/>
        <v>MG53517</v>
      </c>
      <c r="E152" s="190" t="s">
        <v>272</v>
      </c>
      <c r="F152" s="1" t="str">
        <f t="shared" si="168"/>
        <v>ANOSYBETROKAKELIVAO</v>
      </c>
      <c r="G152" s="45" t="s">
        <v>272</v>
      </c>
      <c r="H152" s="133">
        <f t="shared" si="153"/>
        <v>4</v>
      </c>
      <c r="I152" s="133"/>
      <c r="J152" s="134" t="str">
        <f t="shared" si="166"/>
        <v/>
      </c>
      <c r="K152" s="134">
        <f t="shared" si="167"/>
        <v>3588.7167929228908</v>
      </c>
      <c r="L152" s="134">
        <f t="shared" si="154"/>
        <v>3588.7167929228908</v>
      </c>
      <c r="M152" s="231">
        <f>SUMIF('Plans SAMS_A remplir'!$AE$3:$AE$875,(G152&amp;"PAM"&amp;"urgence"),'Plans SAMS_A remplir'!$AG$3:$AG$875)</f>
        <v>0</v>
      </c>
      <c r="N152" s="222">
        <f>SUMIF('Plans SAMS_A remplir'!$AE$3:$AE$875,(G152&amp;"PAM"&amp;"urgence"),'Plans SAMS_A remplir'!$AH$3:$AH$875)</f>
        <v>0</v>
      </c>
      <c r="O152" s="232">
        <f>SUMIF('Plans SAMS_A remplir'!$AE$3:$AE$875,(G152&amp;"PAM"&amp;"urgence"),'Plans SAMS_A remplir'!$AI$3:$AI$875)</f>
        <v>0</v>
      </c>
      <c r="P152" s="224" t="str">
        <f t="shared" si="155"/>
        <v>0</v>
      </c>
      <c r="Q152" s="238">
        <f>SUMIF('Plans SAMS_A remplir'!$AE$3:$AE$875,(G152&amp;"FID"&amp;"urgence"),'Plans SAMS_A remplir'!$AG$3:$AG$875)</f>
        <v>0</v>
      </c>
      <c r="R152" s="135">
        <f>SUMIF('Plans SAMS_A remplir'!$AE$3:$AE$875,(G152&amp;"FID"&amp;"urgence"),'Plans SAMS_A remplir'!$AH$3:$AH$875)</f>
        <v>0</v>
      </c>
      <c r="S152" s="239">
        <f>SUMIF('Plans SAMS_A remplir'!$AE$3:$AE$875,(G152&amp;"FID"&amp;"urgence"),'Plans SAMS_A remplir'!$AI$3:$AI$875)</f>
        <v>0</v>
      </c>
      <c r="T152" s="224" t="str">
        <f t="shared" si="156"/>
        <v>0</v>
      </c>
      <c r="U152" s="238">
        <f>SUMIF('Plans SAMS_A remplir'!$AE$3:$AE$875,(G152&amp;"CRS"&amp;"urgence"),'Plans SAMS_A remplir'!$AG$3:$AG$875)</f>
        <v>0</v>
      </c>
      <c r="V152" s="135">
        <f>SUMIF('Plans SAMS_A remplir'!$AE$3:$AE$875,(G152&amp;"CRS"&amp;"urgence"),'Plans SAMS_A remplir'!$AH$3:$AH$875)</f>
        <v>0</v>
      </c>
      <c r="W152" s="239">
        <f>SUMIF('Plans SAMS_A remplir'!$AE$3:$AE$875,(G152&amp;"CRS"&amp;"urgence"),'Plans SAMS_A remplir'!$AI$3:$AI$875)</f>
        <v>0</v>
      </c>
      <c r="X152" s="224" t="str">
        <f t="shared" si="157"/>
        <v>0</v>
      </c>
      <c r="Y152" s="238">
        <f>SUMIF('Plans SAMS_A remplir'!$AE$3:$AE$875,(G152&amp;"autreong"&amp;"urgence"),'Plans SAMS_A remplir'!$AG$3:$AG$875)</f>
        <v>0</v>
      </c>
      <c r="Z152" s="135">
        <f>SUMIF('Plans SAMS_A remplir'!$AE$3:$AE$875,(G152&amp;"autreong"&amp;"urgence"),'Plans SAMS_A remplir'!$AH$3:$AH$875)</f>
        <v>0</v>
      </c>
      <c r="AA152" s="239">
        <f>SUMIF('Plans SAMS_A remplir'!$AE$3:$AE$875,(G152&amp;"autreong"&amp;"urgence"),'Plans SAMS_A remplir'!$AI$3:$AI$875)</f>
        <v>0</v>
      </c>
      <c r="AB152" s="280" t="str">
        <f t="shared" si="158"/>
        <v>0</v>
      </c>
      <c r="AC152" s="285" t="s">
        <v>879</v>
      </c>
      <c r="AD152" s="173">
        <f t="shared" si="159"/>
        <v>0</v>
      </c>
      <c r="AE152" s="173">
        <f t="shared" si="160"/>
        <v>0</v>
      </c>
      <c r="AF152" s="286">
        <f t="shared" si="161"/>
        <v>0</v>
      </c>
      <c r="AG152" s="274">
        <f t="shared" si="162"/>
        <v>0</v>
      </c>
      <c r="AH152" s="202"/>
      <c r="AI152" s="209">
        <f t="shared" si="163"/>
        <v>3588.7167929228908</v>
      </c>
      <c r="AJ152" s="197">
        <f t="shared" si="147"/>
        <v>3</v>
      </c>
      <c r="AK152" s="175"/>
      <c r="AL152" s="275" t="str">
        <f t="shared" si="164"/>
        <v>Non</v>
      </c>
      <c r="AM152" s="266"/>
      <c r="AN152" s="137"/>
      <c r="AO152" s="136"/>
      <c r="AP152" s="158"/>
      <c r="AQ152" s="136"/>
      <c r="AR152" s="138"/>
      <c r="AS152" s="139"/>
      <c r="AT152" s="140"/>
      <c r="AU152" s="159"/>
      <c r="AV152" s="140"/>
      <c r="AW152" s="140"/>
      <c r="AX152" s="140"/>
      <c r="AY152" s="249"/>
    </row>
    <row r="153" spans="1:51" ht="15" customHeight="1" x14ac:dyDescent="0.35">
      <c r="A153" s="248" t="s">
        <v>7</v>
      </c>
      <c r="B153" s="189" t="str">
        <f t="shared" si="149"/>
        <v>MDG53</v>
      </c>
      <c r="C153" s="161" t="s">
        <v>243</v>
      </c>
      <c r="D153" s="189" t="str">
        <f t="shared" si="150"/>
        <v>MG53517</v>
      </c>
      <c r="E153" s="189" t="s">
        <v>25</v>
      </c>
      <c r="F153" s="1" t="str">
        <f t="shared" si="168"/>
        <v>ANOSYBETROKAMAHABO</v>
      </c>
      <c r="G153" s="45" t="str">
        <f t="shared" ref="G153:G158" si="169">VLOOKUP(F153,admin_3_2,12,FALSE)</f>
        <v>MG53517170</v>
      </c>
      <c r="H153" s="133">
        <f t="shared" si="153"/>
        <v>2</v>
      </c>
      <c r="I153" s="133"/>
      <c r="J153" s="134">
        <f t="shared" si="166"/>
        <v>26750</v>
      </c>
      <c r="K153" s="134">
        <f t="shared" si="167"/>
        <v>16656.136026725733</v>
      </c>
      <c r="L153" s="134">
        <f t="shared" si="154"/>
        <v>26750</v>
      </c>
      <c r="M153" s="231">
        <f>SUMIF('Plans SAMS_A remplir'!$AE$3:$AE$875,(G153&amp;"PAM"&amp;"urgence"),'Plans SAMS_A remplir'!$AG$3:$AG$875)</f>
        <v>17875</v>
      </c>
      <c r="N153" s="222">
        <f>SUMIF('Plans SAMS_A remplir'!$AE$3:$AE$875,(G153&amp;"PAM"&amp;"urgence"),'Plans SAMS_A remplir'!$AH$3:$AH$875)</f>
        <v>17875</v>
      </c>
      <c r="O153" s="232">
        <f>SUMIF('Plans SAMS_A remplir'!$AE$3:$AE$875,(G153&amp;"PAM"&amp;"urgence"),'Plans SAMS_A remplir'!$AI$3:$AI$875)</f>
        <v>4200</v>
      </c>
      <c r="P153" s="224" t="str">
        <f t="shared" si="155"/>
        <v>0</v>
      </c>
      <c r="Q153" s="238">
        <f>SUMIF('Plans SAMS_A remplir'!$AE$3:$AE$875,(G153&amp;"FID"&amp;"urgence"),'Plans SAMS_A remplir'!$AG$3:$AG$875)</f>
        <v>0</v>
      </c>
      <c r="R153" s="135">
        <f>SUMIF('Plans SAMS_A remplir'!$AE$3:$AE$875,(G153&amp;"FID"&amp;"urgence"),'Plans SAMS_A remplir'!$AH$3:$AH$875)</f>
        <v>0</v>
      </c>
      <c r="S153" s="239">
        <f>SUMIF('Plans SAMS_A remplir'!$AE$3:$AE$875,(G153&amp;"FID"&amp;"urgence"),'Plans SAMS_A remplir'!$AI$3:$AI$875)</f>
        <v>0</v>
      </c>
      <c r="T153" s="224" t="str">
        <f t="shared" si="156"/>
        <v>0</v>
      </c>
      <c r="U153" s="238">
        <f>SUMIF('Plans SAMS_A remplir'!$AE$3:$AE$875,(G153&amp;"CRS"&amp;"urgence"),'Plans SAMS_A remplir'!$AG$3:$AG$875)</f>
        <v>0</v>
      </c>
      <c r="V153" s="135">
        <f>SUMIF('Plans SAMS_A remplir'!$AE$3:$AE$875,(G153&amp;"CRS"&amp;"urgence"),'Plans SAMS_A remplir'!$AH$3:$AH$875)</f>
        <v>0</v>
      </c>
      <c r="W153" s="239">
        <f>SUMIF('Plans SAMS_A remplir'!$AE$3:$AE$875,(G153&amp;"CRS"&amp;"urgence"),'Plans SAMS_A remplir'!$AI$3:$AI$875)</f>
        <v>0</v>
      </c>
      <c r="X153" s="224" t="str">
        <f t="shared" si="157"/>
        <v>0</v>
      </c>
      <c r="Y153" s="238">
        <f>SUMIF('Plans SAMS_A remplir'!$AE$3:$AE$875,(G153&amp;"autreong"&amp;"urgence"),'Plans SAMS_A remplir'!$AG$3:$AG$875)</f>
        <v>0</v>
      </c>
      <c r="Z153" s="135">
        <f>SUMIF('Plans SAMS_A remplir'!$AE$3:$AE$875,(G153&amp;"autreong"&amp;"urgence"),'Plans SAMS_A remplir'!$AH$3:$AH$875)</f>
        <v>0</v>
      </c>
      <c r="AA153" s="239">
        <f>SUMIF('Plans SAMS_A remplir'!$AE$3:$AE$875,(G153&amp;"autreong"&amp;"urgence"),'Plans SAMS_A remplir'!$AI$3:$AI$875)</f>
        <v>0</v>
      </c>
      <c r="AB153" s="280" t="str">
        <f t="shared" si="158"/>
        <v>0</v>
      </c>
      <c r="AC153" s="285" t="s">
        <v>879</v>
      </c>
      <c r="AD153" s="173">
        <f t="shared" si="159"/>
        <v>17875</v>
      </c>
      <c r="AE153" s="173">
        <f t="shared" si="160"/>
        <v>17875</v>
      </c>
      <c r="AF153" s="286">
        <f t="shared" si="161"/>
        <v>4200</v>
      </c>
      <c r="AG153" s="274">
        <f t="shared" si="162"/>
        <v>0.66822429906542058</v>
      </c>
      <c r="AH153" s="202"/>
      <c r="AI153" s="209">
        <f t="shared" si="163"/>
        <v>16656.136026725733</v>
      </c>
      <c r="AJ153" s="197">
        <f t="shared" ref="AJ153:AJ183" si="170">IF(M153&lt;&gt;"0",1,0)+IF(Q153&lt;&gt;"0",1,0)+IF(Y153&lt;&gt;"0",1,0)</f>
        <v>3</v>
      </c>
      <c r="AK153" s="175" t="s">
        <v>442</v>
      </c>
      <c r="AL153" s="275" t="str">
        <f t="shared" si="164"/>
        <v>Non</v>
      </c>
      <c r="AM153" s="266"/>
      <c r="AN153" s="137"/>
      <c r="AO153" s="136"/>
      <c r="AP153" s="158"/>
      <c r="AQ153" s="136"/>
      <c r="AR153" s="138"/>
      <c r="AS153" s="139"/>
      <c r="AT153" s="140"/>
      <c r="AU153" s="159"/>
      <c r="AV153" s="140"/>
      <c r="AW153" s="140"/>
      <c r="AX153" s="140"/>
      <c r="AY153" s="249"/>
    </row>
    <row r="154" spans="1:51" ht="15" customHeight="1" x14ac:dyDescent="0.35">
      <c r="A154" s="248" t="s">
        <v>7</v>
      </c>
      <c r="B154" s="189" t="str">
        <f t="shared" si="149"/>
        <v>MDG53</v>
      </c>
      <c r="C154" s="161" t="s">
        <v>243</v>
      </c>
      <c r="D154" s="189" t="str">
        <f t="shared" si="150"/>
        <v>MG53517</v>
      </c>
      <c r="E154" s="189" t="s">
        <v>274</v>
      </c>
      <c r="F154" s="1" t="str">
        <f t="shared" si="168"/>
        <v>ANOSYBETROKAMAHASOA EST*</v>
      </c>
      <c r="G154" s="45" t="str">
        <f t="shared" si="169"/>
        <v>MG53517230</v>
      </c>
      <c r="H154" s="133">
        <f t="shared" si="153"/>
        <v>4</v>
      </c>
      <c r="I154" s="133"/>
      <c r="J154" s="134" t="str">
        <f t="shared" si="166"/>
        <v/>
      </c>
      <c r="K154" s="134">
        <f t="shared" si="167"/>
        <v>9103.3575181775723</v>
      </c>
      <c r="L154" s="134">
        <f t="shared" si="154"/>
        <v>9103.3575181775723</v>
      </c>
      <c r="M154" s="231">
        <f>SUMIF('Plans SAMS_A remplir'!$AE$3:$AE$875,(G154&amp;"PAM"&amp;"urgence"),'Plans SAMS_A remplir'!$AG$3:$AG$875)</f>
        <v>0</v>
      </c>
      <c r="N154" s="222">
        <f>SUMIF('Plans SAMS_A remplir'!$AE$3:$AE$875,(G154&amp;"PAM"&amp;"urgence"),'Plans SAMS_A remplir'!$AH$3:$AH$875)</f>
        <v>0</v>
      </c>
      <c r="O154" s="232">
        <f>SUMIF('Plans SAMS_A remplir'!$AE$3:$AE$875,(G154&amp;"PAM"&amp;"urgence"),'Plans SAMS_A remplir'!$AI$3:$AI$875)</f>
        <v>0</v>
      </c>
      <c r="P154" s="224" t="str">
        <f t="shared" si="155"/>
        <v>0</v>
      </c>
      <c r="Q154" s="238">
        <f>SUMIF('Plans SAMS_A remplir'!$AE$3:$AE$875,(G154&amp;"FID"&amp;"urgence"),'Plans SAMS_A remplir'!$AG$3:$AG$875)</f>
        <v>0</v>
      </c>
      <c r="R154" s="135">
        <f>SUMIF('Plans SAMS_A remplir'!$AE$3:$AE$875,(G154&amp;"FID"&amp;"urgence"),'Plans SAMS_A remplir'!$AH$3:$AH$875)</f>
        <v>0</v>
      </c>
      <c r="S154" s="239">
        <f>SUMIF('Plans SAMS_A remplir'!$AE$3:$AE$875,(G154&amp;"FID"&amp;"urgence"),'Plans SAMS_A remplir'!$AI$3:$AI$875)</f>
        <v>0</v>
      </c>
      <c r="T154" s="224" t="str">
        <f t="shared" si="156"/>
        <v>0</v>
      </c>
      <c r="U154" s="238">
        <f>SUMIF('Plans SAMS_A remplir'!$AE$3:$AE$875,(G154&amp;"CRS"&amp;"urgence"),'Plans SAMS_A remplir'!$AG$3:$AG$875)</f>
        <v>0</v>
      </c>
      <c r="V154" s="135">
        <f>SUMIF('Plans SAMS_A remplir'!$AE$3:$AE$875,(G154&amp;"CRS"&amp;"urgence"),'Plans SAMS_A remplir'!$AH$3:$AH$875)</f>
        <v>0</v>
      </c>
      <c r="W154" s="239">
        <f>SUMIF('Plans SAMS_A remplir'!$AE$3:$AE$875,(G154&amp;"CRS"&amp;"urgence"),'Plans SAMS_A remplir'!$AI$3:$AI$875)</f>
        <v>0</v>
      </c>
      <c r="X154" s="224" t="str">
        <f t="shared" si="157"/>
        <v>0</v>
      </c>
      <c r="Y154" s="238">
        <f>SUMIF('Plans SAMS_A remplir'!$AE$3:$AE$875,(G154&amp;"autreong"&amp;"urgence"),'Plans SAMS_A remplir'!$AG$3:$AG$875)</f>
        <v>0</v>
      </c>
      <c r="Z154" s="135">
        <f>SUMIF('Plans SAMS_A remplir'!$AE$3:$AE$875,(G154&amp;"autreong"&amp;"urgence"),'Plans SAMS_A remplir'!$AH$3:$AH$875)</f>
        <v>0</v>
      </c>
      <c r="AA154" s="239">
        <f>SUMIF('Plans SAMS_A remplir'!$AE$3:$AE$875,(G154&amp;"autreong"&amp;"urgence"),'Plans SAMS_A remplir'!$AI$3:$AI$875)</f>
        <v>0</v>
      </c>
      <c r="AB154" s="280" t="str">
        <f t="shared" si="158"/>
        <v>0</v>
      </c>
      <c r="AC154" s="285" t="s">
        <v>879</v>
      </c>
      <c r="AD154" s="173">
        <f t="shared" si="159"/>
        <v>0</v>
      </c>
      <c r="AE154" s="173">
        <f t="shared" si="160"/>
        <v>0</v>
      </c>
      <c r="AF154" s="286">
        <f t="shared" si="161"/>
        <v>0</v>
      </c>
      <c r="AG154" s="274">
        <f t="shared" si="162"/>
        <v>0</v>
      </c>
      <c r="AH154" s="202"/>
      <c r="AI154" s="209">
        <f t="shared" si="163"/>
        <v>9103.3575181775723</v>
      </c>
      <c r="AJ154" s="197">
        <f t="shared" si="170"/>
        <v>3</v>
      </c>
      <c r="AK154" s="175"/>
      <c r="AL154" s="275" t="str">
        <f t="shared" si="164"/>
        <v>Non</v>
      </c>
      <c r="AM154" s="266"/>
      <c r="AN154" s="137"/>
      <c r="AO154" s="136"/>
      <c r="AP154" s="158"/>
      <c r="AQ154" s="136"/>
      <c r="AR154" s="138"/>
      <c r="AS154" s="139"/>
      <c r="AT154" s="140"/>
      <c r="AU154" s="159"/>
      <c r="AV154" s="140"/>
      <c r="AW154" s="140"/>
      <c r="AX154" s="140"/>
      <c r="AY154" s="249"/>
    </row>
    <row r="155" spans="1:51" ht="15" customHeight="1" x14ac:dyDescent="0.35">
      <c r="A155" s="248" t="s">
        <v>7</v>
      </c>
      <c r="B155" s="189" t="str">
        <f t="shared" si="149"/>
        <v>MDG53</v>
      </c>
      <c r="C155" s="161" t="s">
        <v>243</v>
      </c>
      <c r="D155" s="189" t="str">
        <f t="shared" si="150"/>
        <v>MG53517</v>
      </c>
      <c r="E155" s="189" t="s">
        <v>276</v>
      </c>
      <c r="F155" s="1" t="str">
        <f t="shared" si="168"/>
        <v>ANOSYBETROKANANARENA BESAKOA</v>
      </c>
      <c r="G155" s="45" t="str">
        <f t="shared" si="169"/>
        <v>MG53517293</v>
      </c>
      <c r="H155" s="133">
        <f t="shared" si="153"/>
        <v>4</v>
      </c>
      <c r="I155" s="133"/>
      <c r="J155" s="134" t="str">
        <f t="shared" si="166"/>
        <v/>
      </c>
      <c r="K155" s="134">
        <f t="shared" si="167"/>
        <v>6410.0508762822192</v>
      </c>
      <c r="L155" s="134">
        <f t="shared" si="154"/>
        <v>6410.0508762822192</v>
      </c>
      <c r="M155" s="231">
        <f>SUMIF('Plans SAMS_A remplir'!$AE$3:$AE$875,(G155&amp;"PAM"&amp;"urgence"),'Plans SAMS_A remplir'!$AG$3:$AG$875)</f>
        <v>0</v>
      </c>
      <c r="N155" s="222">
        <f>SUMIF('Plans SAMS_A remplir'!$AE$3:$AE$875,(G155&amp;"PAM"&amp;"urgence"),'Plans SAMS_A remplir'!$AH$3:$AH$875)</f>
        <v>0</v>
      </c>
      <c r="O155" s="232">
        <f>SUMIF('Plans SAMS_A remplir'!$AE$3:$AE$875,(G155&amp;"PAM"&amp;"urgence"),'Plans SAMS_A remplir'!$AI$3:$AI$875)</f>
        <v>0</v>
      </c>
      <c r="P155" s="224" t="str">
        <f t="shared" si="155"/>
        <v>0</v>
      </c>
      <c r="Q155" s="238">
        <f>SUMIF('Plans SAMS_A remplir'!$AE$3:$AE$875,(G155&amp;"FID"&amp;"urgence"),'Plans SAMS_A remplir'!$AG$3:$AG$875)</f>
        <v>0</v>
      </c>
      <c r="R155" s="135">
        <f>SUMIF('Plans SAMS_A remplir'!$AE$3:$AE$875,(G155&amp;"FID"&amp;"urgence"),'Plans SAMS_A remplir'!$AH$3:$AH$875)</f>
        <v>0</v>
      </c>
      <c r="S155" s="239">
        <f>SUMIF('Plans SAMS_A remplir'!$AE$3:$AE$875,(G155&amp;"FID"&amp;"urgence"),'Plans SAMS_A remplir'!$AI$3:$AI$875)</f>
        <v>0</v>
      </c>
      <c r="T155" s="224" t="str">
        <f t="shared" si="156"/>
        <v>0</v>
      </c>
      <c r="U155" s="238">
        <f>SUMIF('Plans SAMS_A remplir'!$AE$3:$AE$875,(G155&amp;"CRS"&amp;"urgence"),'Plans SAMS_A remplir'!$AG$3:$AG$875)</f>
        <v>0</v>
      </c>
      <c r="V155" s="135">
        <f>SUMIF('Plans SAMS_A remplir'!$AE$3:$AE$875,(G155&amp;"CRS"&amp;"urgence"),'Plans SAMS_A remplir'!$AH$3:$AH$875)</f>
        <v>0</v>
      </c>
      <c r="W155" s="239">
        <f>SUMIF('Plans SAMS_A remplir'!$AE$3:$AE$875,(G155&amp;"CRS"&amp;"urgence"),'Plans SAMS_A remplir'!$AI$3:$AI$875)</f>
        <v>0</v>
      </c>
      <c r="X155" s="224" t="str">
        <f t="shared" si="157"/>
        <v>0</v>
      </c>
      <c r="Y155" s="238">
        <f>SUMIF('Plans SAMS_A remplir'!$AE$3:$AE$875,(G155&amp;"autreong"&amp;"urgence"),'Plans SAMS_A remplir'!$AG$3:$AG$875)</f>
        <v>0</v>
      </c>
      <c r="Z155" s="135">
        <f>SUMIF('Plans SAMS_A remplir'!$AE$3:$AE$875,(G155&amp;"autreong"&amp;"urgence"),'Plans SAMS_A remplir'!$AH$3:$AH$875)</f>
        <v>0</v>
      </c>
      <c r="AA155" s="239">
        <f>SUMIF('Plans SAMS_A remplir'!$AE$3:$AE$875,(G155&amp;"autreong"&amp;"urgence"),'Plans SAMS_A remplir'!$AI$3:$AI$875)</f>
        <v>0</v>
      </c>
      <c r="AB155" s="280" t="str">
        <f t="shared" si="158"/>
        <v>0</v>
      </c>
      <c r="AC155" s="285" t="s">
        <v>879</v>
      </c>
      <c r="AD155" s="173">
        <f t="shared" si="159"/>
        <v>0</v>
      </c>
      <c r="AE155" s="173">
        <f t="shared" si="160"/>
        <v>0</v>
      </c>
      <c r="AF155" s="286">
        <f t="shared" si="161"/>
        <v>0</v>
      </c>
      <c r="AG155" s="274">
        <f t="shared" si="162"/>
        <v>0</v>
      </c>
      <c r="AH155" s="202"/>
      <c r="AI155" s="209">
        <f t="shared" si="163"/>
        <v>6410.0508762822192</v>
      </c>
      <c r="AJ155" s="197">
        <f t="shared" si="170"/>
        <v>3</v>
      </c>
      <c r="AK155" s="175"/>
      <c r="AL155" s="275" t="str">
        <f t="shared" si="164"/>
        <v>Non</v>
      </c>
      <c r="AM155" s="266"/>
      <c r="AN155" s="137"/>
      <c r="AO155" s="136"/>
      <c r="AP155" s="158"/>
      <c r="AQ155" s="136"/>
      <c r="AR155" s="138"/>
      <c r="AS155" s="139"/>
      <c r="AT155" s="140"/>
      <c r="AU155" s="159"/>
      <c r="AV155" s="140"/>
      <c r="AW155" s="140"/>
      <c r="AX155" s="140"/>
      <c r="AY155" s="249"/>
    </row>
    <row r="156" spans="1:51" ht="15" customHeight="1" x14ac:dyDescent="0.35">
      <c r="A156" s="248" t="s">
        <v>7</v>
      </c>
      <c r="B156" s="189" t="str">
        <f t="shared" si="149"/>
        <v>MDG53</v>
      </c>
      <c r="C156" s="161" t="s">
        <v>243</v>
      </c>
      <c r="D156" s="189" t="str">
        <f t="shared" si="150"/>
        <v>MG53517</v>
      </c>
      <c r="E156" s="189" t="s">
        <v>278</v>
      </c>
      <c r="F156" s="1" t="str">
        <f t="shared" si="168"/>
        <v>ANOSYBETROKANANINORA</v>
      </c>
      <c r="G156" s="45" t="str">
        <f t="shared" si="169"/>
        <v>MG53517050</v>
      </c>
      <c r="H156" s="133">
        <f t="shared" si="153"/>
        <v>4</v>
      </c>
      <c r="I156" s="133"/>
      <c r="J156" s="134" t="str">
        <f t="shared" si="166"/>
        <v/>
      </c>
      <c r="K156" s="134">
        <f t="shared" si="167"/>
        <v>3440.0012718592779</v>
      </c>
      <c r="L156" s="134">
        <f t="shared" si="154"/>
        <v>3440.0012718592779</v>
      </c>
      <c r="M156" s="231">
        <f>SUMIF('Plans SAMS_A remplir'!$AE$3:$AE$875,(G156&amp;"PAM"&amp;"urgence"),'Plans SAMS_A remplir'!$AG$3:$AG$875)</f>
        <v>0</v>
      </c>
      <c r="N156" s="222">
        <f>SUMIF('Plans SAMS_A remplir'!$AE$3:$AE$875,(G156&amp;"PAM"&amp;"urgence"),'Plans SAMS_A remplir'!$AH$3:$AH$875)</f>
        <v>0</v>
      </c>
      <c r="O156" s="232">
        <f>SUMIF('Plans SAMS_A remplir'!$AE$3:$AE$875,(G156&amp;"PAM"&amp;"urgence"),'Plans SAMS_A remplir'!$AI$3:$AI$875)</f>
        <v>0</v>
      </c>
      <c r="P156" s="224" t="str">
        <f t="shared" si="155"/>
        <v>0</v>
      </c>
      <c r="Q156" s="238">
        <f>SUMIF('Plans SAMS_A remplir'!$AE$3:$AE$875,(G156&amp;"FID"&amp;"urgence"),'Plans SAMS_A remplir'!$AG$3:$AG$875)</f>
        <v>0</v>
      </c>
      <c r="R156" s="135">
        <f>SUMIF('Plans SAMS_A remplir'!$AE$3:$AE$875,(G156&amp;"FID"&amp;"urgence"),'Plans SAMS_A remplir'!$AH$3:$AH$875)</f>
        <v>0</v>
      </c>
      <c r="S156" s="239">
        <f>SUMIF('Plans SAMS_A remplir'!$AE$3:$AE$875,(G156&amp;"FID"&amp;"urgence"),'Plans SAMS_A remplir'!$AI$3:$AI$875)</f>
        <v>0</v>
      </c>
      <c r="T156" s="224" t="str">
        <f t="shared" si="156"/>
        <v>0</v>
      </c>
      <c r="U156" s="238">
        <f>SUMIF('Plans SAMS_A remplir'!$AE$3:$AE$875,(G156&amp;"CRS"&amp;"urgence"),'Plans SAMS_A remplir'!$AG$3:$AG$875)</f>
        <v>0</v>
      </c>
      <c r="V156" s="135">
        <f>SUMIF('Plans SAMS_A remplir'!$AE$3:$AE$875,(G156&amp;"CRS"&amp;"urgence"),'Plans SAMS_A remplir'!$AH$3:$AH$875)</f>
        <v>0</v>
      </c>
      <c r="W156" s="239">
        <f>SUMIF('Plans SAMS_A remplir'!$AE$3:$AE$875,(G156&amp;"CRS"&amp;"urgence"),'Plans SAMS_A remplir'!$AI$3:$AI$875)</f>
        <v>0</v>
      </c>
      <c r="X156" s="224" t="str">
        <f t="shared" si="157"/>
        <v>0</v>
      </c>
      <c r="Y156" s="238">
        <f>SUMIF('Plans SAMS_A remplir'!$AE$3:$AE$875,(G156&amp;"autreong"&amp;"urgence"),'Plans SAMS_A remplir'!$AG$3:$AG$875)</f>
        <v>0</v>
      </c>
      <c r="Z156" s="135">
        <f>SUMIF('Plans SAMS_A remplir'!$AE$3:$AE$875,(G156&amp;"autreong"&amp;"urgence"),'Plans SAMS_A remplir'!$AH$3:$AH$875)</f>
        <v>0</v>
      </c>
      <c r="AA156" s="239">
        <f>SUMIF('Plans SAMS_A remplir'!$AE$3:$AE$875,(G156&amp;"autreong"&amp;"urgence"),'Plans SAMS_A remplir'!$AI$3:$AI$875)</f>
        <v>0</v>
      </c>
      <c r="AB156" s="280" t="str">
        <f t="shared" si="158"/>
        <v>0</v>
      </c>
      <c r="AC156" s="285" t="s">
        <v>879</v>
      </c>
      <c r="AD156" s="173">
        <f t="shared" si="159"/>
        <v>0</v>
      </c>
      <c r="AE156" s="173">
        <f t="shared" si="160"/>
        <v>0</v>
      </c>
      <c r="AF156" s="286">
        <f t="shared" si="161"/>
        <v>0</v>
      </c>
      <c r="AG156" s="274">
        <f t="shared" si="162"/>
        <v>0</v>
      </c>
      <c r="AH156" s="202"/>
      <c r="AI156" s="209">
        <f t="shared" si="163"/>
        <v>3440.0012718592779</v>
      </c>
      <c r="AJ156" s="197">
        <f t="shared" si="170"/>
        <v>3</v>
      </c>
      <c r="AK156" s="175"/>
      <c r="AL156" s="275" t="str">
        <f t="shared" si="164"/>
        <v>Non</v>
      </c>
      <c r="AM156" s="266"/>
      <c r="AN156" s="137"/>
      <c r="AO156" s="136"/>
      <c r="AP156" s="158"/>
      <c r="AQ156" s="136"/>
      <c r="AR156" s="138"/>
      <c r="AS156" s="139"/>
      <c r="AT156" s="140"/>
      <c r="AU156" s="159"/>
      <c r="AV156" s="140"/>
      <c r="AW156" s="140"/>
      <c r="AX156" s="140"/>
      <c r="AY156" s="249"/>
    </row>
    <row r="157" spans="1:51" ht="15" customHeight="1" x14ac:dyDescent="0.35">
      <c r="A157" s="248" t="s">
        <v>7</v>
      </c>
      <c r="B157" s="189" t="str">
        <f t="shared" si="149"/>
        <v>MDG53</v>
      </c>
      <c r="C157" s="161" t="s">
        <v>243</v>
      </c>
      <c r="D157" s="189" t="str">
        <f t="shared" si="150"/>
        <v>MG53517</v>
      </c>
      <c r="E157" s="189" t="s">
        <v>280</v>
      </c>
      <c r="F157" s="1" t="str">
        <f t="shared" si="168"/>
        <v>ANOSYBETROKASAKAMAHILY</v>
      </c>
      <c r="G157" s="45" t="str">
        <f t="shared" si="169"/>
        <v>MG53517332</v>
      </c>
      <c r="H157" s="133">
        <f t="shared" si="153"/>
        <v>4</v>
      </c>
      <c r="I157" s="133"/>
      <c r="J157" s="134" t="str">
        <f t="shared" si="166"/>
        <v/>
      </c>
      <c r="K157" s="134">
        <f t="shared" si="167"/>
        <v>4356.4723617951522</v>
      </c>
      <c r="L157" s="134">
        <f t="shared" si="154"/>
        <v>4356.4723617951522</v>
      </c>
      <c r="M157" s="231">
        <f>SUMIF('Plans SAMS_A remplir'!$AE$3:$AE$875,(G157&amp;"PAM"&amp;"urgence"),'Plans SAMS_A remplir'!$AG$3:$AG$875)</f>
        <v>0</v>
      </c>
      <c r="N157" s="222">
        <f>SUMIF('Plans SAMS_A remplir'!$AE$3:$AE$875,(G157&amp;"PAM"&amp;"urgence"),'Plans SAMS_A remplir'!$AH$3:$AH$875)</f>
        <v>0</v>
      </c>
      <c r="O157" s="232">
        <f>SUMIF('Plans SAMS_A remplir'!$AE$3:$AE$875,(G157&amp;"PAM"&amp;"urgence"),'Plans SAMS_A remplir'!$AI$3:$AI$875)</f>
        <v>0</v>
      </c>
      <c r="P157" s="224" t="str">
        <f t="shared" si="155"/>
        <v>0</v>
      </c>
      <c r="Q157" s="238">
        <f>SUMIF('Plans SAMS_A remplir'!$AE$3:$AE$875,(G157&amp;"FID"&amp;"urgence"),'Plans SAMS_A remplir'!$AG$3:$AG$875)</f>
        <v>0</v>
      </c>
      <c r="R157" s="135">
        <f>SUMIF('Plans SAMS_A remplir'!$AE$3:$AE$875,(G157&amp;"FID"&amp;"urgence"),'Plans SAMS_A remplir'!$AH$3:$AH$875)</f>
        <v>0</v>
      </c>
      <c r="S157" s="239">
        <f>SUMIF('Plans SAMS_A remplir'!$AE$3:$AE$875,(G157&amp;"FID"&amp;"urgence"),'Plans SAMS_A remplir'!$AI$3:$AI$875)</f>
        <v>0</v>
      </c>
      <c r="T157" s="224" t="str">
        <f t="shared" si="156"/>
        <v>0</v>
      </c>
      <c r="U157" s="238">
        <f>SUMIF('Plans SAMS_A remplir'!$AE$3:$AE$875,(G157&amp;"CRS"&amp;"urgence"),'Plans SAMS_A remplir'!$AG$3:$AG$875)</f>
        <v>0</v>
      </c>
      <c r="V157" s="135">
        <f>SUMIF('Plans SAMS_A remplir'!$AE$3:$AE$875,(G157&amp;"CRS"&amp;"urgence"),'Plans SAMS_A remplir'!$AH$3:$AH$875)</f>
        <v>0</v>
      </c>
      <c r="W157" s="239">
        <f>SUMIF('Plans SAMS_A remplir'!$AE$3:$AE$875,(G157&amp;"CRS"&amp;"urgence"),'Plans SAMS_A remplir'!$AI$3:$AI$875)</f>
        <v>0</v>
      </c>
      <c r="X157" s="224" t="str">
        <f t="shared" si="157"/>
        <v>0</v>
      </c>
      <c r="Y157" s="238">
        <f>SUMIF('Plans SAMS_A remplir'!$AE$3:$AE$875,(G157&amp;"autreong"&amp;"urgence"),'Plans SAMS_A remplir'!$AG$3:$AG$875)</f>
        <v>0</v>
      </c>
      <c r="Z157" s="135">
        <f>SUMIF('Plans SAMS_A remplir'!$AE$3:$AE$875,(G157&amp;"autreong"&amp;"urgence"),'Plans SAMS_A remplir'!$AH$3:$AH$875)</f>
        <v>0</v>
      </c>
      <c r="AA157" s="239">
        <f>SUMIF('Plans SAMS_A remplir'!$AE$3:$AE$875,(G157&amp;"autreong"&amp;"urgence"),'Plans SAMS_A remplir'!$AI$3:$AI$875)</f>
        <v>0</v>
      </c>
      <c r="AB157" s="280" t="str">
        <f t="shared" si="158"/>
        <v>0</v>
      </c>
      <c r="AC157" s="285" t="s">
        <v>879</v>
      </c>
      <c r="AD157" s="173">
        <f t="shared" si="159"/>
        <v>0</v>
      </c>
      <c r="AE157" s="173">
        <f t="shared" si="160"/>
        <v>0</v>
      </c>
      <c r="AF157" s="286">
        <f t="shared" si="161"/>
        <v>0</v>
      </c>
      <c r="AG157" s="274">
        <f t="shared" si="162"/>
        <v>0</v>
      </c>
      <c r="AH157" s="202"/>
      <c r="AI157" s="209">
        <f t="shared" si="163"/>
        <v>4356.4723617951522</v>
      </c>
      <c r="AJ157" s="197">
        <f t="shared" si="170"/>
        <v>3</v>
      </c>
      <c r="AK157" s="175"/>
      <c r="AL157" s="275" t="str">
        <f t="shared" si="164"/>
        <v>Non</v>
      </c>
      <c r="AM157" s="266"/>
      <c r="AN157" s="137"/>
      <c r="AO157" s="136"/>
      <c r="AP157" s="158"/>
      <c r="AQ157" s="136"/>
      <c r="AR157" s="138"/>
      <c r="AS157" s="139"/>
      <c r="AT157" s="140"/>
      <c r="AU157" s="159"/>
      <c r="AV157" s="140"/>
      <c r="AW157" s="140"/>
      <c r="AX157" s="140"/>
      <c r="AY157" s="249"/>
    </row>
    <row r="158" spans="1:51" ht="15" customHeight="1" x14ac:dyDescent="0.35">
      <c r="A158" s="248" t="s">
        <v>7</v>
      </c>
      <c r="B158" s="189" t="str">
        <f t="shared" si="149"/>
        <v>MDG53</v>
      </c>
      <c r="C158" s="161" t="s">
        <v>243</v>
      </c>
      <c r="D158" s="189" t="str">
        <f t="shared" si="150"/>
        <v>MG53517</v>
      </c>
      <c r="E158" s="189" t="s">
        <v>282</v>
      </c>
      <c r="F158" s="1" t="str">
        <f t="shared" si="168"/>
        <v>ANOSYBETROKATSARAITSO</v>
      </c>
      <c r="G158" s="45" t="str">
        <f t="shared" si="169"/>
        <v>MG53517030</v>
      </c>
      <c r="H158" s="133">
        <f t="shared" si="153"/>
        <v>4</v>
      </c>
      <c r="I158" s="133"/>
      <c r="J158" s="134" t="str">
        <f t="shared" si="166"/>
        <v/>
      </c>
      <c r="K158" s="134">
        <f t="shared" si="167"/>
        <v>2620.218687086156</v>
      </c>
      <c r="L158" s="134">
        <f t="shared" si="154"/>
        <v>2620.218687086156</v>
      </c>
      <c r="M158" s="231">
        <f>SUMIF('Plans SAMS_A remplir'!$AE$3:$AE$875,(G158&amp;"PAM"&amp;"urgence"),'Plans SAMS_A remplir'!$AG$3:$AG$875)</f>
        <v>0</v>
      </c>
      <c r="N158" s="222">
        <f>SUMIF('Plans SAMS_A remplir'!$AE$3:$AE$875,(G158&amp;"PAM"&amp;"urgence"),'Plans SAMS_A remplir'!$AH$3:$AH$875)</f>
        <v>0</v>
      </c>
      <c r="O158" s="232">
        <f>SUMIF('Plans SAMS_A remplir'!$AE$3:$AE$875,(G158&amp;"PAM"&amp;"urgence"),'Plans SAMS_A remplir'!$AI$3:$AI$875)</f>
        <v>0</v>
      </c>
      <c r="P158" s="224" t="str">
        <f t="shared" si="155"/>
        <v>0</v>
      </c>
      <c r="Q158" s="238">
        <f>SUMIF('Plans SAMS_A remplir'!$AE$3:$AE$875,(G158&amp;"FID"&amp;"urgence"),'Plans SAMS_A remplir'!$AG$3:$AG$875)</f>
        <v>0</v>
      </c>
      <c r="R158" s="135">
        <f>SUMIF('Plans SAMS_A remplir'!$AE$3:$AE$875,(G158&amp;"FID"&amp;"urgence"),'Plans SAMS_A remplir'!$AH$3:$AH$875)</f>
        <v>0</v>
      </c>
      <c r="S158" s="239">
        <f>SUMIF('Plans SAMS_A remplir'!$AE$3:$AE$875,(G158&amp;"FID"&amp;"urgence"),'Plans SAMS_A remplir'!$AI$3:$AI$875)</f>
        <v>0</v>
      </c>
      <c r="T158" s="224" t="str">
        <f t="shared" si="156"/>
        <v>0</v>
      </c>
      <c r="U158" s="238">
        <f>SUMIF('Plans SAMS_A remplir'!$AE$3:$AE$875,(G158&amp;"CRS"&amp;"urgence"),'Plans SAMS_A remplir'!$AG$3:$AG$875)</f>
        <v>0</v>
      </c>
      <c r="V158" s="135">
        <f>SUMIF('Plans SAMS_A remplir'!$AE$3:$AE$875,(G158&amp;"CRS"&amp;"urgence"),'Plans SAMS_A remplir'!$AH$3:$AH$875)</f>
        <v>0</v>
      </c>
      <c r="W158" s="239">
        <f>SUMIF('Plans SAMS_A remplir'!$AE$3:$AE$875,(G158&amp;"CRS"&amp;"urgence"),'Plans SAMS_A remplir'!$AI$3:$AI$875)</f>
        <v>0</v>
      </c>
      <c r="X158" s="224" t="str">
        <f t="shared" si="157"/>
        <v>0</v>
      </c>
      <c r="Y158" s="238">
        <f>SUMIF('Plans SAMS_A remplir'!$AE$3:$AE$875,(G158&amp;"autreong"&amp;"urgence"),'Plans SAMS_A remplir'!$AG$3:$AG$875)</f>
        <v>0</v>
      </c>
      <c r="Z158" s="135">
        <f>SUMIF('Plans SAMS_A remplir'!$AE$3:$AE$875,(G158&amp;"autreong"&amp;"urgence"),'Plans SAMS_A remplir'!$AH$3:$AH$875)</f>
        <v>0</v>
      </c>
      <c r="AA158" s="239">
        <f>SUMIF('Plans SAMS_A remplir'!$AE$3:$AE$875,(G158&amp;"autreong"&amp;"urgence"),'Plans SAMS_A remplir'!$AI$3:$AI$875)</f>
        <v>0</v>
      </c>
      <c r="AB158" s="280" t="str">
        <f t="shared" si="158"/>
        <v>0</v>
      </c>
      <c r="AC158" s="285" t="s">
        <v>879</v>
      </c>
      <c r="AD158" s="173">
        <f t="shared" si="159"/>
        <v>0</v>
      </c>
      <c r="AE158" s="173">
        <f t="shared" si="160"/>
        <v>0</v>
      </c>
      <c r="AF158" s="286">
        <f t="shared" si="161"/>
        <v>0</v>
      </c>
      <c r="AG158" s="274">
        <f t="shared" si="162"/>
        <v>0</v>
      </c>
      <c r="AH158" s="202"/>
      <c r="AI158" s="209">
        <f t="shared" si="163"/>
        <v>2620.218687086156</v>
      </c>
      <c r="AJ158" s="197">
        <f t="shared" si="170"/>
        <v>3</v>
      </c>
      <c r="AK158" s="175"/>
      <c r="AL158" s="275" t="str">
        <f t="shared" si="164"/>
        <v>Non</v>
      </c>
      <c r="AM158" s="266"/>
      <c r="AN158" s="137"/>
      <c r="AO158" s="136"/>
      <c r="AP158" s="158"/>
      <c r="AQ158" s="136"/>
      <c r="AR158" s="138"/>
      <c r="AS158" s="139"/>
      <c r="AT158" s="140"/>
      <c r="AU158" s="159"/>
      <c r="AV158" s="140"/>
      <c r="AW158" s="140"/>
      <c r="AX158" s="140"/>
      <c r="AY158" s="249"/>
    </row>
    <row r="159" spans="1:51" s="179" customFormat="1" hidden="1" x14ac:dyDescent="0.3">
      <c r="A159" s="250"/>
      <c r="B159" s="145"/>
      <c r="C159" s="144"/>
      <c r="D159" s="144"/>
      <c r="E159" s="144"/>
      <c r="F159" s="144"/>
      <c r="G159" s="146"/>
      <c r="H159" s="147"/>
      <c r="I159" s="147"/>
      <c r="J159" s="148"/>
      <c r="K159" s="148"/>
      <c r="L159" s="148"/>
      <c r="M159" s="233"/>
      <c r="N159" s="172"/>
      <c r="O159" s="234"/>
      <c r="P159" s="213"/>
      <c r="Q159" s="240"/>
      <c r="R159" s="151"/>
      <c r="S159" s="241"/>
      <c r="T159" s="213"/>
      <c r="U159" s="240"/>
      <c r="V159" s="152"/>
      <c r="W159" s="242"/>
      <c r="X159" s="213"/>
      <c r="Y159" s="240"/>
      <c r="Z159" s="152"/>
      <c r="AA159" s="242"/>
      <c r="AB159" s="281"/>
      <c r="AC159" s="287"/>
      <c r="AD159" s="149"/>
      <c r="AE159" s="191"/>
      <c r="AF159" s="288"/>
      <c r="AG159" s="276"/>
      <c r="AH159" s="204">
        <f>SUM(AH141:AH158)</f>
        <v>0</v>
      </c>
      <c r="AI159" s="204">
        <f t="shared" ref="AI159" si="171">SUM(AI141:AI158)</f>
        <v>190956.32278340825</v>
      </c>
      <c r="AJ159" s="197">
        <f t="shared" si="170"/>
        <v>3</v>
      </c>
      <c r="AK159" s="152"/>
      <c r="AL159" s="277"/>
      <c r="AM159" s="267"/>
      <c r="AN159" s="153"/>
      <c r="AO159" s="154">
        <f>SUBTOTAL(9,AO141:AO158)</f>
        <v>0</v>
      </c>
      <c r="AP159" s="155"/>
      <c r="AQ159" s="155">
        <f>SUM(AN159:AP159)</f>
        <v>0</v>
      </c>
      <c r="AR159" s="150"/>
      <c r="AS159" s="150"/>
      <c r="AT159" s="156"/>
      <c r="AU159" s="156"/>
      <c r="AV159" s="157"/>
      <c r="AW159" s="156"/>
      <c r="AX159" s="156"/>
      <c r="AY159" s="251"/>
    </row>
    <row r="160" spans="1:51" ht="15" customHeight="1" x14ac:dyDescent="0.35">
      <c r="A160" s="248" t="s">
        <v>7</v>
      </c>
      <c r="B160" s="189" t="str">
        <f t="shared" si="149"/>
        <v>MDG53</v>
      </c>
      <c r="C160" s="161" t="s">
        <v>284</v>
      </c>
      <c r="D160" s="189" t="str">
        <f t="shared" ref="D160:D188" si="172">VLOOKUP(C160,admin_2_2,2,FALSE)</f>
        <v>MG53515</v>
      </c>
      <c r="E160" s="189" t="s">
        <v>285</v>
      </c>
      <c r="F160" s="1" t="str">
        <f t="shared" ref="F160" si="173">A160&amp;C160&amp;E160</f>
        <v>ANOSYTAOLAGNAROAMBATOABO</v>
      </c>
      <c r="G160" s="45" t="str">
        <f t="shared" ref="G160:G186" si="174">VLOOKUP(F160,admin_3_2,12,FALSE)</f>
        <v>MG53515112</v>
      </c>
      <c r="H160" s="133">
        <f t="shared" ref="H160:H188" si="175">VLOOKUP(G160,prio,2,FALSE)</f>
        <v>4</v>
      </c>
      <c r="I160" s="133"/>
      <c r="J160" s="134" t="str">
        <f t="shared" si="166"/>
        <v/>
      </c>
      <c r="K160" s="134">
        <f t="shared" si="167"/>
        <v>7977.695390162582</v>
      </c>
      <c r="L160" s="134">
        <f t="shared" ref="L160:L188" si="176">VLOOKUP(G160,pop,7,FALSE)</f>
        <v>7977.695390162582</v>
      </c>
      <c r="M160" s="231">
        <f>SUMIF('Plans SAMS_A remplir'!$AE$3:$AE$875,(G160&amp;"PAM"&amp;"urgence"),'Plans SAMS_A remplir'!$AG$3:$AG$875)</f>
        <v>0</v>
      </c>
      <c r="N160" s="222">
        <f>SUMIF('Plans SAMS_A remplir'!$AE$3:$AE$875,(G160&amp;"PAM"&amp;"urgence"),'Plans SAMS_A remplir'!$AH$3:$AH$875)</f>
        <v>0</v>
      </c>
      <c r="O160" s="232">
        <f>SUMIF('Plans SAMS_A remplir'!$AE$3:$AE$875,(G160&amp;"PAM"&amp;"urgence"),'Plans SAMS_A remplir'!$AI$3:$AI$875)</f>
        <v>0</v>
      </c>
      <c r="P160" s="224" t="str">
        <f t="shared" ref="P160:P188" si="177">IFERROR(VLOOKUP(G160&amp;"PAM"&amp;"urgence",planification_pop,4,FALSE),"0")</f>
        <v>0</v>
      </c>
      <c r="Q160" s="238">
        <f>SUMIF('Plans SAMS_A remplir'!$AE$3:$AE$875,(G160&amp;"FID"&amp;"urgence"),'Plans SAMS_A remplir'!$AG$3:$AG$875)</f>
        <v>0</v>
      </c>
      <c r="R160" s="135">
        <f>SUMIF('Plans SAMS_A remplir'!$AE$3:$AE$875,(G160&amp;"FID"&amp;"urgence"),'Plans SAMS_A remplir'!$AH$3:$AH$875)</f>
        <v>0</v>
      </c>
      <c r="S160" s="239">
        <f>SUMIF('Plans SAMS_A remplir'!$AE$3:$AE$875,(G160&amp;"FID"&amp;"urgence"),'Plans SAMS_A remplir'!$AI$3:$AI$875)</f>
        <v>0</v>
      </c>
      <c r="T160" s="224" t="str">
        <f t="shared" ref="T160:T188" si="178">IFERROR(VLOOKUP(G160&amp;"FID"&amp;"urgence",planification_pop,4,FALSE),"0")</f>
        <v>0</v>
      </c>
      <c r="U160" s="238">
        <f>SUMIF('Plans SAMS_A remplir'!$AE$3:$AE$875,(G160&amp;"CRS"&amp;"urgence"),'Plans SAMS_A remplir'!$AG$3:$AG$875)</f>
        <v>0</v>
      </c>
      <c r="V160" s="135">
        <f>SUMIF('Plans SAMS_A remplir'!$AE$3:$AE$875,(G160&amp;"CRS"&amp;"urgence"),'Plans SAMS_A remplir'!$AH$3:$AH$875)</f>
        <v>0</v>
      </c>
      <c r="W160" s="239">
        <f>SUMIF('Plans SAMS_A remplir'!$AE$3:$AE$875,(G160&amp;"CRS"&amp;"urgence"),'Plans SAMS_A remplir'!$AI$3:$AI$875)</f>
        <v>0</v>
      </c>
      <c r="X160" s="224" t="str">
        <f t="shared" ref="X160:X188" si="179">IFERROR(VLOOKUP(K160&amp;"FID"&amp;"urgence",planification_pop,4,FALSE),"0")</f>
        <v>0</v>
      </c>
      <c r="Y160" s="238">
        <f>SUMIF('Plans SAMS_A remplir'!$AE$3:$AE$875,(G160&amp;"autreong"&amp;"urgence"),'Plans SAMS_A remplir'!$AG$3:$AG$875)</f>
        <v>0</v>
      </c>
      <c r="Z160" s="135">
        <f>SUMIF('Plans SAMS_A remplir'!$AE$3:$AE$875,(G160&amp;"autreong"&amp;"urgence"),'Plans SAMS_A remplir'!$AH$3:$AH$875)</f>
        <v>0</v>
      </c>
      <c r="AA160" s="239">
        <f>SUMIF('Plans SAMS_A remplir'!$AE$3:$AE$875,(G160&amp;"autreong"&amp;"urgence"),'Plans SAMS_A remplir'!$AI$3:$AI$875)</f>
        <v>4200</v>
      </c>
      <c r="AB160" s="280" t="str">
        <f t="shared" ref="AB160:AB188" si="180">IFERROR(VLOOKUP(G160&amp;"autreong"&amp;"urgence",planification_pop,4,FALSE),"0")</f>
        <v>0</v>
      </c>
      <c r="AC160" s="285" t="s">
        <v>879</v>
      </c>
      <c r="AD160" s="173">
        <f t="shared" ref="AD160:AD188" si="181">IF($AC160="Oui (Fid/PAM)",MAX(M160,Q160)+Y160,IF($AC160="Oui (inter/orga)",MAX(M160,Q160,Y160),IF($AC160="Oui (CRS/FID)",MAX(Q160,U160),IF($AC160="Oui (CRS/PAM)",MAX(M160,U160),IF($AC160="Oui (cas special)","",SUM(M160,Q160,Y160,U160))))))</f>
        <v>0</v>
      </c>
      <c r="AE160" s="173">
        <f t="shared" ref="AE160:AE188" si="182">IF($AC160="Oui (Fid/PAM)",MAX(N160,R160)+Z160,IF($AC160="Oui (inter/orga)",MAX(N160,R160,Z160),IF($AC160="Oui (CRS/FID)",MAX(R160,V160),IF($AC160="Oui (CRS/PAM)",MAX(N160,V160),IF($AC160="Oui (cas special)","",SUM(N160,R160,Z160,V160))))))</f>
        <v>0</v>
      </c>
      <c r="AF160" s="286">
        <f t="shared" ref="AF160:AF188" si="183">IF($AC160="Oui (Fid/PAM)",MAX(O160,S160)+AA160,IF($AC160="Oui (inter/orga)",MAX(O160,S160,AA160),IF($AC160="Oui (CRS/FID)",MAX(S160,W160),IF($AC160="Oui (CRS/PAM)",MAX(O160,W160),IF($AC160="Oui (cas special)","",SUM(O160,S160,AA160,W160))))))</f>
        <v>4200</v>
      </c>
      <c r="AG160" s="274">
        <f t="shared" ref="AG160:AG188" si="184">MAX(AD160:AF160)/L160</f>
        <v>0.5264678324493417</v>
      </c>
      <c r="AH160" s="202"/>
      <c r="AI160" s="209">
        <f t="shared" ref="AI160:AI188" si="185">IF((K160-AD160*AH160)&lt;0,"0",K160-AD160*AH160)</f>
        <v>7977.695390162582</v>
      </c>
      <c r="AJ160" s="197">
        <f t="shared" si="170"/>
        <v>3</v>
      </c>
      <c r="AK160" s="175" t="s">
        <v>456</v>
      </c>
      <c r="AL160" s="275" t="str">
        <f t="shared" ref="AL160:AL188" si="186">IF(AC160="Non","YES",IF(AC160="Oui (cas special)","A verifier",IF(AC160="","A verifier","Non")))</f>
        <v>Non</v>
      </c>
      <c r="AM160" s="266"/>
      <c r="AN160" s="137"/>
      <c r="AO160" s="136"/>
      <c r="AP160" s="158"/>
      <c r="AQ160" s="136"/>
      <c r="AR160" s="138"/>
      <c r="AS160" s="139"/>
      <c r="AT160" s="140"/>
      <c r="AU160" s="159"/>
      <c r="AV160" s="140"/>
      <c r="AW160" s="140"/>
      <c r="AX160" s="140"/>
      <c r="AY160" s="249"/>
    </row>
    <row r="161" spans="1:51" ht="15" customHeight="1" x14ac:dyDescent="0.35">
      <c r="A161" s="248" t="s">
        <v>7</v>
      </c>
      <c r="B161" s="189" t="str">
        <f t="shared" si="149"/>
        <v>MDG53</v>
      </c>
      <c r="C161" s="161" t="s">
        <v>284</v>
      </c>
      <c r="D161" s="189" t="str">
        <f t="shared" si="172"/>
        <v>MG53515</v>
      </c>
      <c r="E161" s="189" t="s">
        <v>287</v>
      </c>
      <c r="F161" s="1" t="str">
        <f t="shared" ref="F161:F171" si="187">A161&amp;C161&amp;E161</f>
        <v>ANOSYTAOLAGNAROAMPASIMENA</v>
      </c>
      <c r="G161" s="45" t="str">
        <f t="shared" si="174"/>
        <v>MG53515230</v>
      </c>
      <c r="H161" s="133">
        <f t="shared" si="175"/>
        <v>4</v>
      </c>
      <c r="I161" s="133"/>
      <c r="J161" s="134" t="str">
        <f t="shared" si="166"/>
        <v/>
      </c>
      <c r="K161" s="134">
        <f t="shared" si="167"/>
        <v>11395.720849605314</v>
      </c>
      <c r="L161" s="134">
        <f t="shared" si="176"/>
        <v>11395.720849605314</v>
      </c>
      <c r="M161" s="231">
        <f>SUMIF('Plans SAMS_A remplir'!$AE$3:$AE$875,(G161&amp;"PAM"&amp;"urgence"),'Plans SAMS_A remplir'!$AG$3:$AG$875)</f>
        <v>0</v>
      </c>
      <c r="N161" s="222">
        <f>SUMIF('Plans SAMS_A remplir'!$AE$3:$AE$875,(G161&amp;"PAM"&amp;"urgence"),'Plans SAMS_A remplir'!$AH$3:$AH$875)</f>
        <v>0</v>
      </c>
      <c r="O161" s="232">
        <f>SUMIF('Plans SAMS_A remplir'!$AE$3:$AE$875,(G161&amp;"PAM"&amp;"urgence"),'Plans SAMS_A remplir'!$AI$3:$AI$875)</f>
        <v>0</v>
      </c>
      <c r="P161" s="224" t="str">
        <f t="shared" si="177"/>
        <v>0</v>
      </c>
      <c r="Q161" s="238">
        <f>SUMIF('Plans SAMS_A remplir'!$AE$3:$AE$875,(G161&amp;"FID"&amp;"urgence"),'Plans SAMS_A remplir'!$AG$3:$AG$875)</f>
        <v>0</v>
      </c>
      <c r="R161" s="135">
        <f>SUMIF('Plans SAMS_A remplir'!$AE$3:$AE$875,(G161&amp;"FID"&amp;"urgence"),'Plans SAMS_A remplir'!$AH$3:$AH$875)</f>
        <v>0</v>
      </c>
      <c r="S161" s="239">
        <f>SUMIF('Plans SAMS_A remplir'!$AE$3:$AE$875,(G161&amp;"FID"&amp;"urgence"),'Plans SAMS_A remplir'!$AI$3:$AI$875)</f>
        <v>0</v>
      </c>
      <c r="T161" s="224" t="str">
        <f t="shared" si="178"/>
        <v>0</v>
      </c>
      <c r="U161" s="238">
        <f>SUMIF('Plans SAMS_A remplir'!$AE$3:$AE$875,(G161&amp;"CRS"&amp;"urgence"),'Plans SAMS_A remplir'!$AG$3:$AG$875)</f>
        <v>0</v>
      </c>
      <c r="V161" s="135">
        <f>SUMIF('Plans SAMS_A remplir'!$AE$3:$AE$875,(G161&amp;"CRS"&amp;"urgence"),'Plans SAMS_A remplir'!$AH$3:$AH$875)</f>
        <v>0</v>
      </c>
      <c r="W161" s="239">
        <f>SUMIF('Plans SAMS_A remplir'!$AE$3:$AE$875,(G161&amp;"CRS"&amp;"urgence"),'Plans SAMS_A remplir'!$AI$3:$AI$875)</f>
        <v>0</v>
      </c>
      <c r="X161" s="224" t="str">
        <f t="shared" si="179"/>
        <v>0</v>
      </c>
      <c r="Y161" s="238">
        <f>SUMIF('Plans SAMS_A remplir'!$AE$3:$AE$875,(G161&amp;"autreong"&amp;"urgence"),'Plans SAMS_A remplir'!$AG$3:$AG$875)</f>
        <v>0</v>
      </c>
      <c r="Z161" s="135">
        <f>SUMIF('Plans SAMS_A remplir'!$AE$3:$AE$875,(G161&amp;"autreong"&amp;"urgence"),'Plans SAMS_A remplir'!$AH$3:$AH$875)</f>
        <v>0</v>
      </c>
      <c r="AA161" s="239">
        <f>SUMIF('Plans SAMS_A remplir'!$AE$3:$AE$875,(G161&amp;"autreong"&amp;"urgence"),'Plans SAMS_A remplir'!$AI$3:$AI$875)</f>
        <v>0</v>
      </c>
      <c r="AB161" s="280" t="str">
        <f t="shared" si="180"/>
        <v>0</v>
      </c>
      <c r="AC161" s="285" t="s">
        <v>879</v>
      </c>
      <c r="AD161" s="173">
        <f t="shared" si="181"/>
        <v>0</v>
      </c>
      <c r="AE161" s="173">
        <f t="shared" si="182"/>
        <v>0</v>
      </c>
      <c r="AF161" s="286">
        <f t="shared" si="183"/>
        <v>0</v>
      </c>
      <c r="AG161" s="274">
        <f t="shared" si="184"/>
        <v>0</v>
      </c>
      <c r="AH161" s="202"/>
      <c r="AI161" s="209">
        <f t="shared" si="185"/>
        <v>11395.720849605314</v>
      </c>
      <c r="AJ161" s="197">
        <f t="shared" si="170"/>
        <v>3</v>
      </c>
      <c r="AK161" s="175"/>
      <c r="AL161" s="275" t="str">
        <f t="shared" si="186"/>
        <v>Non</v>
      </c>
      <c r="AM161" s="266"/>
      <c r="AN161" s="137"/>
      <c r="AO161" s="136"/>
      <c r="AP161" s="158"/>
      <c r="AQ161" s="136"/>
      <c r="AR161" s="138"/>
      <c r="AS161" s="139"/>
      <c r="AT161" s="140"/>
      <c r="AU161" s="159"/>
      <c r="AV161" s="140"/>
      <c r="AW161" s="140"/>
      <c r="AX161" s="140"/>
      <c r="AY161" s="249"/>
    </row>
    <row r="162" spans="1:51" ht="15" customHeight="1" x14ac:dyDescent="0.35">
      <c r="A162" s="248" t="s">
        <v>7</v>
      </c>
      <c r="B162" s="189" t="str">
        <f t="shared" si="149"/>
        <v>MDG53</v>
      </c>
      <c r="C162" s="161" t="s">
        <v>284</v>
      </c>
      <c r="D162" s="189" t="str">
        <f t="shared" si="172"/>
        <v>MG53515</v>
      </c>
      <c r="E162" s="189" t="s">
        <v>289</v>
      </c>
      <c r="F162" s="1" t="str">
        <f t="shared" si="187"/>
        <v>ANOSYTAOLAGNAROAMPASY NAHAMPOANA</v>
      </c>
      <c r="G162" s="45" t="str">
        <f t="shared" si="174"/>
        <v>MG53515031</v>
      </c>
      <c r="H162" s="133">
        <f t="shared" si="175"/>
        <v>4</v>
      </c>
      <c r="I162" s="133"/>
      <c r="J162" s="134" t="str">
        <f t="shared" si="166"/>
        <v/>
      </c>
      <c r="K162" s="134">
        <f t="shared" si="167"/>
        <v>9544.7983577665054</v>
      </c>
      <c r="L162" s="134">
        <f t="shared" si="176"/>
        <v>9544.7983577665054</v>
      </c>
      <c r="M162" s="231">
        <f>SUMIF('Plans SAMS_A remplir'!$AE$3:$AE$875,(G162&amp;"PAM"&amp;"urgence"),'Plans SAMS_A remplir'!$AG$3:$AG$875)</f>
        <v>0</v>
      </c>
      <c r="N162" s="222">
        <f>SUMIF('Plans SAMS_A remplir'!$AE$3:$AE$875,(G162&amp;"PAM"&amp;"urgence"),'Plans SAMS_A remplir'!$AH$3:$AH$875)</f>
        <v>0</v>
      </c>
      <c r="O162" s="232">
        <f>SUMIF('Plans SAMS_A remplir'!$AE$3:$AE$875,(G162&amp;"PAM"&amp;"urgence"),'Plans SAMS_A remplir'!$AI$3:$AI$875)</f>
        <v>0</v>
      </c>
      <c r="P162" s="224" t="str">
        <f t="shared" si="177"/>
        <v>0</v>
      </c>
      <c r="Q162" s="238">
        <f>SUMIF('Plans SAMS_A remplir'!$AE$3:$AE$875,(G162&amp;"FID"&amp;"urgence"),'Plans SAMS_A remplir'!$AG$3:$AG$875)</f>
        <v>0</v>
      </c>
      <c r="R162" s="135">
        <f>SUMIF('Plans SAMS_A remplir'!$AE$3:$AE$875,(G162&amp;"FID"&amp;"urgence"),'Plans SAMS_A remplir'!$AH$3:$AH$875)</f>
        <v>0</v>
      </c>
      <c r="S162" s="239">
        <f>SUMIF('Plans SAMS_A remplir'!$AE$3:$AE$875,(G162&amp;"FID"&amp;"urgence"),'Plans SAMS_A remplir'!$AI$3:$AI$875)</f>
        <v>0</v>
      </c>
      <c r="T162" s="224" t="str">
        <f t="shared" si="178"/>
        <v>0</v>
      </c>
      <c r="U162" s="238">
        <f>SUMIF('Plans SAMS_A remplir'!$AE$3:$AE$875,(G162&amp;"CRS"&amp;"urgence"),'Plans SAMS_A remplir'!$AG$3:$AG$875)</f>
        <v>0</v>
      </c>
      <c r="V162" s="135">
        <f>SUMIF('Plans SAMS_A remplir'!$AE$3:$AE$875,(G162&amp;"CRS"&amp;"urgence"),'Plans SAMS_A remplir'!$AH$3:$AH$875)</f>
        <v>0</v>
      </c>
      <c r="W162" s="239">
        <f>SUMIF('Plans SAMS_A remplir'!$AE$3:$AE$875,(G162&amp;"CRS"&amp;"urgence"),'Plans SAMS_A remplir'!$AI$3:$AI$875)</f>
        <v>0</v>
      </c>
      <c r="X162" s="224" t="str">
        <f t="shared" si="179"/>
        <v>0</v>
      </c>
      <c r="Y162" s="238">
        <f>SUMIF('Plans SAMS_A remplir'!$AE$3:$AE$875,(G162&amp;"autreong"&amp;"urgence"),'Plans SAMS_A remplir'!$AG$3:$AG$875)</f>
        <v>0</v>
      </c>
      <c r="Z162" s="135">
        <f>SUMIF('Plans SAMS_A remplir'!$AE$3:$AE$875,(G162&amp;"autreong"&amp;"urgence"),'Plans SAMS_A remplir'!$AH$3:$AH$875)</f>
        <v>0</v>
      </c>
      <c r="AA162" s="239">
        <f>SUMIF('Plans SAMS_A remplir'!$AE$3:$AE$875,(G162&amp;"autreong"&amp;"urgence"),'Plans SAMS_A remplir'!$AI$3:$AI$875)</f>
        <v>0</v>
      </c>
      <c r="AB162" s="280" t="str">
        <f t="shared" si="180"/>
        <v>0</v>
      </c>
      <c r="AC162" s="285" t="s">
        <v>879</v>
      </c>
      <c r="AD162" s="173">
        <f t="shared" si="181"/>
        <v>0</v>
      </c>
      <c r="AE162" s="173">
        <f t="shared" si="182"/>
        <v>0</v>
      </c>
      <c r="AF162" s="286">
        <f t="shared" si="183"/>
        <v>0</v>
      </c>
      <c r="AG162" s="274">
        <f t="shared" si="184"/>
        <v>0</v>
      </c>
      <c r="AH162" s="202"/>
      <c r="AI162" s="209">
        <f t="shared" si="185"/>
        <v>9544.7983577665054</v>
      </c>
      <c r="AJ162" s="197">
        <f t="shared" si="170"/>
        <v>3</v>
      </c>
      <c r="AK162" s="175"/>
      <c r="AL162" s="275" t="str">
        <f t="shared" si="186"/>
        <v>Non</v>
      </c>
      <c r="AM162" s="266"/>
      <c r="AN162" s="137"/>
      <c r="AO162" s="136"/>
      <c r="AP162" s="158"/>
      <c r="AQ162" s="136"/>
      <c r="AR162" s="138"/>
      <c r="AS162" s="139"/>
      <c r="AT162" s="140"/>
      <c r="AU162" s="159"/>
      <c r="AV162" s="140"/>
      <c r="AW162" s="140"/>
      <c r="AX162" s="140"/>
      <c r="AY162" s="249"/>
    </row>
    <row r="163" spans="1:51" ht="15" customHeight="1" x14ac:dyDescent="0.35">
      <c r="A163" s="248" t="s">
        <v>7</v>
      </c>
      <c r="B163" s="189" t="str">
        <f t="shared" si="149"/>
        <v>MDG53</v>
      </c>
      <c r="C163" s="161" t="s">
        <v>284</v>
      </c>
      <c r="D163" s="189" t="str">
        <f t="shared" si="172"/>
        <v>MG53515</v>
      </c>
      <c r="E163" s="189" t="s">
        <v>63</v>
      </c>
      <c r="F163" s="1" t="str">
        <f t="shared" si="187"/>
        <v>ANOSYTAOLAGNAROANALAMARY</v>
      </c>
      <c r="G163" s="45" t="str">
        <f t="shared" si="174"/>
        <v>MG53515252</v>
      </c>
      <c r="H163" s="133">
        <f t="shared" si="175"/>
        <v>4</v>
      </c>
      <c r="I163" s="133"/>
      <c r="J163" s="134" t="str">
        <f t="shared" si="166"/>
        <v/>
      </c>
      <c r="K163" s="134">
        <f t="shared" si="167"/>
        <v>4319.4288802519559</v>
      </c>
      <c r="L163" s="134">
        <f t="shared" si="176"/>
        <v>4319.4288802519559</v>
      </c>
      <c r="M163" s="231">
        <f>SUMIF('Plans SAMS_A remplir'!$AE$3:$AE$875,(G163&amp;"PAM"&amp;"urgence"),'Plans SAMS_A remplir'!$AG$3:$AG$875)</f>
        <v>0</v>
      </c>
      <c r="N163" s="222">
        <f>SUMIF('Plans SAMS_A remplir'!$AE$3:$AE$875,(G163&amp;"PAM"&amp;"urgence"),'Plans SAMS_A remplir'!$AH$3:$AH$875)</f>
        <v>0</v>
      </c>
      <c r="O163" s="232">
        <f>SUMIF('Plans SAMS_A remplir'!$AE$3:$AE$875,(G163&amp;"PAM"&amp;"urgence"),'Plans SAMS_A remplir'!$AI$3:$AI$875)</f>
        <v>0</v>
      </c>
      <c r="P163" s="224" t="str">
        <f t="shared" si="177"/>
        <v>0</v>
      </c>
      <c r="Q163" s="238">
        <f>SUMIF('Plans SAMS_A remplir'!$AE$3:$AE$875,(G163&amp;"FID"&amp;"urgence"),'Plans SAMS_A remplir'!$AG$3:$AG$875)</f>
        <v>0</v>
      </c>
      <c r="R163" s="135">
        <f>SUMIF('Plans SAMS_A remplir'!$AE$3:$AE$875,(G163&amp;"FID"&amp;"urgence"),'Plans SAMS_A remplir'!$AH$3:$AH$875)</f>
        <v>0</v>
      </c>
      <c r="S163" s="239">
        <f>SUMIF('Plans SAMS_A remplir'!$AE$3:$AE$875,(G163&amp;"FID"&amp;"urgence"),'Plans SAMS_A remplir'!$AI$3:$AI$875)</f>
        <v>0</v>
      </c>
      <c r="T163" s="224" t="str">
        <f t="shared" si="178"/>
        <v>0</v>
      </c>
      <c r="U163" s="238">
        <f>SUMIF('Plans SAMS_A remplir'!$AE$3:$AE$875,(G163&amp;"CRS"&amp;"urgence"),'Plans SAMS_A remplir'!$AG$3:$AG$875)</f>
        <v>0</v>
      </c>
      <c r="V163" s="135">
        <f>SUMIF('Plans SAMS_A remplir'!$AE$3:$AE$875,(G163&amp;"CRS"&amp;"urgence"),'Plans SAMS_A remplir'!$AH$3:$AH$875)</f>
        <v>0</v>
      </c>
      <c r="W163" s="239">
        <f>SUMIF('Plans SAMS_A remplir'!$AE$3:$AE$875,(G163&amp;"CRS"&amp;"urgence"),'Plans SAMS_A remplir'!$AI$3:$AI$875)</f>
        <v>0</v>
      </c>
      <c r="X163" s="224" t="str">
        <f t="shared" si="179"/>
        <v>0</v>
      </c>
      <c r="Y163" s="238">
        <f>SUMIF('Plans SAMS_A remplir'!$AE$3:$AE$875,(G163&amp;"autreong"&amp;"urgence"),'Plans SAMS_A remplir'!$AG$3:$AG$875)</f>
        <v>0</v>
      </c>
      <c r="Z163" s="135">
        <f>SUMIF('Plans SAMS_A remplir'!$AE$3:$AE$875,(G163&amp;"autreong"&amp;"urgence"),'Plans SAMS_A remplir'!$AH$3:$AH$875)</f>
        <v>0</v>
      </c>
      <c r="AA163" s="239">
        <f>SUMIF('Plans SAMS_A remplir'!$AE$3:$AE$875,(G163&amp;"autreong"&amp;"urgence"),'Plans SAMS_A remplir'!$AI$3:$AI$875)</f>
        <v>0</v>
      </c>
      <c r="AB163" s="280" t="str">
        <f t="shared" si="180"/>
        <v>0</v>
      </c>
      <c r="AC163" s="285" t="s">
        <v>879</v>
      </c>
      <c r="AD163" s="173">
        <f t="shared" si="181"/>
        <v>0</v>
      </c>
      <c r="AE163" s="173">
        <f t="shared" si="182"/>
        <v>0</v>
      </c>
      <c r="AF163" s="286">
        <f t="shared" si="183"/>
        <v>0</v>
      </c>
      <c r="AG163" s="274">
        <f t="shared" si="184"/>
        <v>0</v>
      </c>
      <c r="AH163" s="202"/>
      <c r="AI163" s="209">
        <f t="shared" si="185"/>
        <v>4319.4288802519559</v>
      </c>
      <c r="AJ163" s="197">
        <f t="shared" si="170"/>
        <v>3</v>
      </c>
      <c r="AK163" s="175"/>
      <c r="AL163" s="275" t="str">
        <f t="shared" si="186"/>
        <v>Non</v>
      </c>
      <c r="AM163" s="266"/>
      <c r="AN163" s="137"/>
      <c r="AO163" s="136"/>
      <c r="AP163" s="158"/>
      <c r="AQ163" s="136"/>
      <c r="AR163" s="138"/>
      <c r="AS163" s="139"/>
      <c r="AT163" s="140"/>
      <c r="AU163" s="159"/>
      <c r="AV163" s="140"/>
      <c r="AW163" s="140"/>
      <c r="AX163" s="140"/>
      <c r="AY163" s="249"/>
    </row>
    <row r="164" spans="1:51" ht="15" customHeight="1" x14ac:dyDescent="0.35">
      <c r="A164" s="248" t="s">
        <v>7</v>
      </c>
      <c r="B164" s="189" t="str">
        <f t="shared" si="149"/>
        <v>MDG53</v>
      </c>
      <c r="C164" s="161" t="s">
        <v>284</v>
      </c>
      <c r="D164" s="189" t="str">
        <f t="shared" si="172"/>
        <v>MG53515</v>
      </c>
      <c r="E164" s="189" t="s">
        <v>292</v>
      </c>
      <c r="F164" s="1" t="str">
        <f t="shared" si="187"/>
        <v>ANOSYTAOLAGNAROANALAPATSY</v>
      </c>
      <c r="G164" s="45" t="str">
        <f t="shared" si="174"/>
        <v>MG53515114</v>
      </c>
      <c r="H164" s="133">
        <f t="shared" si="175"/>
        <v>2</v>
      </c>
      <c r="I164" s="133"/>
      <c r="J164" s="134" t="str">
        <f t="shared" si="166"/>
        <v/>
      </c>
      <c r="K164" s="134">
        <f t="shared" si="167"/>
        <v>12255.086295610856</v>
      </c>
      <c r="L164" s="134">
        <f t="shared" si="176"/>
        <v>12255.086295610856</v>
      </c>
      <c r="M164" s="231">
        <f>SUMIF('Plans SAMS_A remplir'!$AE$3:$AE$875,(G164&amp;"PAM"&amp;"urgence"),'Plans SAMS_A remplir'!$AG$3:$AG$875)</f>
        <v>0</v>
      </c>
      <c r="N164" s="222">
        <f>SUMIF('Plans SAMS_A remplir'!$AE$3:$AE$875,(G164&amp;"PAM"&amp;"urgence"),'Plans SAMS_A remplir'!$AH$3:$AH$875)</f>
        <v>0</v>
      </c>
      <c r="O164" s="232">
        <f>SUMIF('Plans SAMS_A remplir'!$AE$3:$AE$875,(G164&amp;"PAM"&amp;"urgence"),'Plans SAMS_A remplir'!$AI$3:$AI$875)</f>
        <v>0</v>
      </c>
      <c r="P164" s="224" t="str">
        <f t="shared" si="177"/>
        <v>0</v>
      </c>
      <c r="Q164" s="238">
        <f>SUMIF('Plans SAMS_A remplir'!$AE$3:$AE$875,(G164&amp;"FID"&amp;"urgence"),'Plans SAMS_A remplir'!$AG$3:$AG$875)</f>
        <v>7775</v>
      </c>
      <c r="R164" s="135">
        <f>SUMIF('Plans SAMS_A remplir'!$AE$3:$AE$875,(G164&amp;"FID"&amp;"urgence"),'Plans SAMS_A remplir'!$AH$3:$AH$875)</f>
        <v>0</v>
      </c>
      <c r="S164" s="239">
        <f>SUMIF('Plans SAMS_A remplir'!$AE$3:$AE$875,(G164&amp;"FID"&amp;"urgence"),'Plans SAMS_A remplir'!$AI$3:$AI$875)</f>
        <v>4200</v>
      </c>
      <c r="T164" s="224" t="str">
        <f t="shared" si="178"/>
        <v>0</v>
      </c>
      <c r="U164" s="238">
        <f>SUMIF('Plans SAMS_A remplir'!$AE$3:$AE$875,(G164&amp;"CRS"&amp;"urgence"),'Plans SAMS_A remplir'!$AG$3:$AG$875)</f>
        <v>0</v>
      </c>
      <c r="V164" s="135">
        <f>SUMIF('Plans SAMS_A remplir'!$AE$3:$AE$875,(G164&amp;"CRS"&amp;"urgence"),'Plans SAMS_A remplir'!$AH$3:$AH$875)</f>
        <v>0</v>
      </c>
      <c r="W164" s="239">
        <f>SUMIF('Plans SAMS_A remplir'!$AE$3:$AE$875,(G164&amp;"CRS"&amp;"urgence"),'Plans SAMS_A remplir'!$AI$3:$AI$875)</f>
        <v>0</v>
      </c>
      <c r="X164" s="224" t="str">
        <f t="shared" si="179"/>
        <v>0</v>
      </c>
      <c r="Y164" s="238">
        <f>SUMIF('Plans SAMS_A remplir'!$AE$3:$AE$875,(G164&amp;"autreong"&amp;"urgence"),'Plans SAMS_A remplir'!$AG$3:$AG$875)</f>
        <v>0</v>
      </c>
      <c r="Z164" s="135">
        <f>SUMIF('Plans SAMS_A remplir'!$AE$3:$AE$875,(G164&amp;"autreong"&amp;"urgence"),'Plans SAMS_A remplir'!$AH$3:$AH$875)</f>
        <v>0</v>
      </c>
      <c r="AA164" s="239">
        <f>SUMIF('Plans SAMS_A remplir'!$AE$3:$AE$875,(G164&amp;"autreong"&amp;"urgence"),'Plans SAMS_A remplir'!$AI$3:$AI$875)</f>
        <v>0</v>
      </c>
      <c r="AB164" s="280" t="str">
        <f t="shared" si="180"/>
        <v>0</v>
      </c>
      <c r="AC164" s="285"/>
      <c r="AD164" s="173">
        <f t="shared" si="181"/>
        <v>7775</v>
      </c>
      <c r="AE164" s="173">
        <f t="shared" si="182"/>
        <v>0</v>
      </c>
      <c r="AF164" s="286">
        <f t="shared" si="183"/>
        <v>4200</v>
      </c>
      <c r="AG164" s="274">
        <f t="shared" si="184"/>
        <v>0.63443045707353418</v>
      </c>
      <c r="AH164" s="202"/>
      <c r="AI164" s="209">
        <f t="shared" si="185"/>
        <v>12255.086295610856</v>
      </c>
      <c r="AJ164" s="197">
        <f t="shared" ref="AJ164:AJ165" si="188">IF(M164&lt;&gt;0,1,0)+IF(Q164&lt;&gt;0,1,0)+IF(Y164&lt;&gt;0,1,0)+IF(U164&lt;&gt;0,1,0)</f>
        <v>1</v>
      </c>
      <c r="AK164" s="175" t="s">
        <v>898</v>
      </c>
      <c r="AL164" s="275" t="str">
        <f t="shared" si="186"/>
        <v>A verifier</v>
      </c>
      <c r="AM164" s="266"/>
      <c r="AN164" s="137"/>
      <c r="AO164" s="136"/>
      <c r="AP164" s="158"/>
      <c r="AQ164" s="136"/>
      <c r="AR164" s="138"/>
      <c r="AS164" s="139"/>
      <c r="AT164" s="140"/>
      <c r="AU164" s="159"/>
      <c r="AV164" s="140"/>
      <c r="AW164" s="140"/>
      <c r="AX164" s="140"/>
      <c r="AY164" s="249"/>
    </row>
    <row r="165" spans="1:51" ht="15" customHeight="1" x14ac:dyDescent="0.35">
      <c r="A165" s="252" t="s">
        <v>7</v>
      </c>
      <c r="B165" s="189" t="str">
        <f t="shared" si="149"/>
        <v>MDG53</v>
      </c>
      <c r="C165" s="161" t="s">
        <v>284</v>
      </c>
      <c r="D165" s="189" t="str">
        <f t="shared" si="172"/>
        <v>MG53515</v>
      </c>
      <c r="E165" s="189" t="s">
        <v>294</v>
      </c>
      <c r="F165" s="1" t="str">
        <f t="shared" si="187"/>
        <v>ANOSYTAOLAGNAROANDRANOBORY</v>
      </c>
      <c r="G165" s="45" t="str">
        <f t="shared" si="174"/>
        <v>MG53515115</v>
      </c>
      <c r="H165" s="133">
        <f t="shared" si="175"/>
        <v>4</v>
      </c>
      <c r="I165" s="133"/>
      <c r="J165" s="134" t="str">
        <f t="shared" si="166"/>
        <v/>
      </c>
      <c r="K165" s="134">
        <f t="shared" si="167"/>
        <v>9845.5991352767978</v>
      </c>
      <c r="L165" s="134">
        <f t="shared" si="176"/>
        <v>9845.5991352767978</v>
      </c>
      <c r="M165" s="231">
        <f>SUMIF('Plans SAMS_A remplir'!$AE$3:$AE$875,(G165&amp;"PAM"&amp;"urgence"),'Plans SAMS_A remplir'!$AG$3:$AG$875)</f>
        <v>0</v>
      </c>
      <c r="N165" s="222">
        <f>SUMIF('Plans SAMS_A remplir'!$AE$3:$AE$875,(G165&amp;"PAM"&amp;"urgence"),'Plans SAMS_A remplir'!$AH$3:$AH$875)</f>
        <v>0</v>
      </c>
      <c r="O165" s="232">
        <f>SUMIF('Plans SAMS_A remplir'!$AE$3:$AE$875,(G165&amp;"PAM"&amp;"urgence"),'Plans SAMS_A remplir'!$AI$3:$AI$875)</f>
        <v>0</v>
      </c>
      <c r="P165" s="224" t="str">
        <f t="shared" si="177"/>
        <v>0</v>
      </c>
      <c r="Q165" s="238">
        <f>SUMIF('Plans SAMS_A remplir'!$AE$3:$AE$875,(G165&amp;"FID"&amp;"urgence"),'Plans SAMS_A remplir'!$AG$3:$AG$875)</f>
        <v>10070</v>
      </c>
      <c r="R165" s="135">
        <f>SUMIF('Plans SAMS_A remplir'!$AE$3:$AE$875,(G165&amp;"FID"&amp;"urgence"),'Plans SAMS_A remplir'!$AH$3:$AH$875)</f>
        <v>0</v>
      </c>
      <c r="S165" s="239">
        <f>SUMIF('Plans SAMS_A remplir'!$AE$3:$AE$875,(G165&amp;"FID"&amp;"urgence"),'Plans SAMS_A remplir'!$AI$3:$AI$875)</f>
        <v>4200</v>
      </c>
      <c r="T165" s="224" t="str">
        <f t="shared" si="178"/>
        <v>0</v>
      </c>
      <c r="U165" s="238">
        <f>SUMIF('Plans SAMS_A remplir'!$AE$3:$AE$875,(G165&amp;"CRS"&amp;"urgence"),'Plans SAMS_A remplir'!$AG$3:$AG$875)</f>
        <v>0</v>
      </c>
      <c r="V165" s="135">
        <f>SUMIF('Plans SAMS_A remplir'!$AE$3:$AE$875,(G165&amp;"CRS"&amp;"urgence"),'Plans SAMS_A remplir'!$AH$3:$AH$875)</f>
        <v>0</v>
      </c>
      <c r="W165" s="239">
        <f>SUMIF('Plans SAMS_A remplir'!$AE$3:$AE$875,(G165&amp;"CRS"&amp;"urgence"),'Plans SAMS_A remplir'!$AI$3:$AI$875)</f>
        <v>0</v>
      </c>
      <c r="X165" s="224" t="str">
        <f t="shared" si="179"/>
        <v>0</v>
      </c>
      <c r="Y165" s="238">
        <f>SUMIF('Plans SAMS_A remplir'!$AE$3:$AE$875,(G165&amp;"autreong"&amp;"urgence"),'Plans SAMS_A remplir'!$AG$3:$AG$875)</f>
        <v>0</v>
      </c>
      <c r="Z165" s="135">
        <f>SUMIF('Plans SAMS_A remplir'!$AE$3:$AE$875,(G165&amp;"autreong"&amp;"urgence"),'Plans SAMS_A remplir'!$AH$3:$AH$875)</f>
        <v>0</v>
      </c>
      <c r="AA165" s="239">
        <f>SUMIF('Plans SAMS_A remplir'!$AE$3:$AE$875,(G165&amp;"autreong"&amp;"urgence"),'Plans SAMS_A remplir'!$AI$3:$AI$875)</f>
        <v>0</v>
      </c>
      <c r="AB165" s="280" t="str">
        <f t="shared" si="180"/>
        <v>0</v>
      </c>
      <c r="AC165" s="285"/>
      <c r="AD165" s="173">
        <f t="shared" si="181"/>
        <v>10070</v>
      </c>
      <c r="AE165" s="173">
        <f t="shared" si="182"/>
        <v>0</v>
      </c>
      <c r="AF165" s="286">
        <f t="shared" si="183"/>
        <v>4200</v>
      </c>
      <c r="AG165" s="274">
        <f t="shared" si="184"/>
        <v>1.0227919968749462</v>
      </c>
      <c r="AH165" s="202"/>
      <c r="AI165" s="209">
        <f t="shared" si="185"/>
        <v>9845.5991352767978</v>
      </c>
      <c r="AJ165" s="197">
        <f t="shared" si="188"/>
        <v>1</v>
      </c>
      <c r="AK165" s="175"/>
      <c r="AL165" s="275" t="str">
        <f t="shared" si="186"/>
        <v>A verifier</v>
      </c>
      <c r="AM165" s="266"/>
      <c r="AN165" s="137"/>
      <c r="AO165" s="136"/>
      <c r="AP165" s="158"/>
      <c r="AQ165" s="136"/>
      <c r="AR165" s="138"/>
      <c r="AS165" s="139"/>
      <c r="AT165" s="140"/>
      <c r="AU165" s="159"/>
      <c r="AV165" s="140"/>
      <c r="AW165" s="140"/>
      <c r="AX165" s="140"/>
      <c r="AY165" s="249"/>
    </row>
    <row r="166" spans="1:51" ht="15" customHeight="1" x14ac:dyDescent="0.35">
      <c r="A166" s="252" t="s">
        <v>7</v>
      </c>
      <c r="B166" s="189" t="str">
        <f t="shared" si="149"/>
        <v>MDG53</v>
      </c>
      <c r="C166" s="161" t="s">
        <v>284</v>
      </c>
      <c r="D166" s="189" t="str">
        <f t="shared" si="172"/>
        <v>MG53515</v>
      </c>
      <c r="E166" s="189" t="s">
        <v>296</v>
      </c>
      <c r="F166" s="1" t="str">
        <f t="shared" si="187"/>
        <v>ANOSYTAOLAGNAROANKARAMENA</v>
      </c>
      <c r="G166" s="45" t="str">
        <f t="shared" si="174"/>
        <v>MG53515090</v>
      </c>
      <c r="H166" s="133">
        <f t="shared" si="175"/>
        <v>4</v>
      </c>
      <c r="I166" s="133"/>
      <c r="J166" s="134" t="str">
        <f t="shared" si="166"/>
        <v/>
      </c>
      <c r="K166" s="134">
        <f t="shared" si="167"/>
        <v>15001.418823655435</v>
      </c>
      <c r="L166" s="134">
        <f t="shared" si="176"/>
        <v>15001.418823655435</v>
      </c>
      <c r="M166" s="231">
        <f>SUMIF('Plans SAMS_A remplir'!$AE$3:$AE$875,(G166&amp;"PAM"&amp;"urgence"),'Plans SAMS_A remplir'!$AG$3:$AG$875)</f>
        <v>0</v>
      </c>
      <c r="N166" s="222">
        <f>SUMIF('Plans SAMS_A remplir'!$AE$3:$AE$875,(G166&amp;"PAM"&amp;"urgence"),'Plans SAMS_A remplir'!$AH$3:$AH$875)</f>
        <v>0</v>
      </c>
      <c r="O166" s="232">
        <f>SUMIF('Plans SAMS_A remplir'!$AE$3:$AE$875,(G166&amp;"PAM"&amp;"urgence"),'Plans SAMS_A remplir'!$AI$3:$AI$875)</f>
        <v>0</v>
      </c>
      <c r="P166" s="224" t="str">
        <f t="shared" si="177"/>
        <v>0</v>
      </c>
      <c r="Q166" s="238">
        <f>SUMIF('Plans SAMS_A remplir'!$AE$3:$AE$875,(G166&amp;"FID"&amp;"urgence"),'Plans SAMS_A remplir'!$AG$3:$AG$875)</f>
        <v>0</v>
      </c>
      <c r="R166" s="135">
        <f>SUMIF('Plans SAMS_A remplir'!$AE$3:$AE$875,(G166&amp;"FID"&amp;"urgence"),'Plans SAMS_A remplir'!$AH$3:$AH$875)</f>
        <v>0</v>
      </c>
      <c r="S166" s="239">
        <f>SUMIF('Plans SAMS_A remplir'!$AE$3:$AE$875,(G166&amp;"FID"&amp;"urgence"),'Plans SAMS_A remplir'!$AI$3:$AI$875)</f>
        <v>0</v>
      </c>
      <c r="T166" s="224" t="str">
        <f t="shared" si="178"/>
        <v>0</v>
      </c>
      <c r="U166" s="238">
        <f>SUMIF('Plans SAMS_A remplir'!$AE$3:$AE$875,(G166&amp;"CRS"&amp;"urgence"),'Plans SAMS_A remplir'!$AG$3:$AG$875)</f>
        <v>0</v>
      </c>
      <c r="V166" s="135">
        <f>SUMIF('Plans SAMS_A remplir'!$AE$3:$AE$875,(G166&amp;"CRS"&amp;"urgence"),'Plans SAMS_A remplir'!$AH$3:$AH$875)</f>
        <v>0</v>
      </c>
      <c r="W166" s="239">
        <f>SUMIF('Plans SAMS_A remplir'!$AE$3:$AE$875,(G166&amp;"CRS"&amp;"urgence"),'Plans SAMS_A remplir'!$AI$3:$AI$875)</f>
        <v>0</v>
      </c>
      <c r="X166" s="224" t="str">
        <f t="shared" si="179"/>
        <v>0</v>
      </c>
      <c r="Y166" s="238">
        <f>SUMIF('Plans SAMS_A remplir'!$AE$3:$AE$875,(G166&amp;"autreong"&amp;"urgence"),'Plans SAMS_A remplir'!$AG$3:$AG$875)</f>
        <v>0</v>
      </c>
      <c r="Z166" s="135">
        <f>SUMIF('Plans SAMS_A remplir'!$AE$3:$AE$875,(G166&amp;"autreong"&amp;"urgence"),'Plans SAMS_A remplir'!$AH$3:$AH$875)</f>
        <v>0</v>
      </c>
      <c r="AA166" s="239">
        <f>SUMIF('Plans SAMS_A remplir'!$AE$3:$AE$875,(G166&amp;"autreong"&amp;"urgence"),'Plans SAMS_A remplir'!$AI$3:$AI$875)</f>
        <v>0</v>
      </c>
      <c r="AB166" s="280" t="str">
        <f t="shared" si="180"/>
        <v>0</v>
      </c>
      <c r="AC166" s="285" t="s">
        <v>879</v>
      </c>
      <c r="AD166" s="173">
        <f t="shared" si="181"/>
        <v>0</v>
      </c>
      <c r="AE166" s="173">
        <f t="shared" si="182"/>
        <v>0</v>
      </c>
      <c r="AF166" s="286">
        <f t="shared" si="183"/>
        <v>0</v>
      </c>
      <c r="AG166" s="274">
        <f t="shared" si="184"/>
        <v>0</v>
      </c>
      <c r="AH166" s="202"/>
      <c r="AI166" s="209">
        <f t="shared" si="185"/>
        <v>15001.418823655435</v>
      </c>
      <c r="AJ166" s="197">
        <f t="shared" si="170"/>
        <v>3</v>
      </c>
      <c r="AK166" s="175"/>
      <c r="AL166" s="275" t="str">
        <f t="shared" si="186"/>
        <v>Non</v>
      </c>
      <c r="AM166" s="266"/>
      <c r="AN166" s="137"/>
      <c r="AO166" s="136"/>
      <c r="AP166" s="158"/>
      <c r="AQ166" s="136"/>
      <c r="AR166" s="138"/>
      <c r="AS166" s="139"/>
      <c r="AT166" s="140"/>
      <c r="AU166" s="159"/>
      <c r="AV166" s="140"/>
      <c r="AW166" s="140"/>
      <c r="AX166" s="140"/>
      <c r="AY166" s="249"/>
    </row>
    <row r="167" spans="1:51" ht="15" customHeight="1" x14ac:dyDescent="0.35">
      <c r="A167" s="252" t="s">
        <v>7</v>
      </c>
      <c r="B167" s="189" t="str">
        <f t="shared" si="149"/>
        <v>MDG53</v>
      </c>
      <c r="C167" s="161" t="s">
        <v>284</v>
      </c>
      <c r="D167" s="189" t="str">
        <f t="shared" si="172"/>
        <v>MG53515</v>
      </c>
      <c r="E167" s="189" t="s">
        <v>298</v>
      </c>
      <c r="F167" s="1" t="str">
        <f t="shared" si="187"/>
        <v>ANOSYTAOLAGNAROANKARIERA</v>
      </c>
      <c r="G167" s="45" t="str">
        <f t="shared" si="174"/>
        <v>MG53515113</v>
      </c>
      <c r="H167" s="133">
        <f t="shared" si="175"/>
        <v>3</v>
      </c>
      <c r="I167" s="133"/>
      <c r="J167" s="134" t="str">
        <f t="shared" si="166"/>
        <v/>
      </c>
      <c r="K167" s="134">
        <f t="shared" si="167"/>
        <v>5783.934160762029</v>
      </c>
      <c r="L167" s="134">
        <f t="shared" si="176"/>
        <v>5783.934160762029</v>
      </c>
      <c r="M167" s="231">
        <f>SUMIF('Plans SAMS_A remplir'!$AE$3:$AE$875,(G167&amp;"PAM"&amp;"urgence"),'Plans SAMS_A remplir'!$AG$3:$AG$875)</f>
        <v>0</v>
      </c>
      <c r="N167" s="222">
        <f>SUMIF('Plans SAMS_A remplir'!$AE$3:$AE$875,(G167&amp;"PAM"&amp;"urgence"),'Plans SAMS_A remplir'!$AH$3:$AH$875)</f>
        <v>0</v>
      </c>
      <c r="O167" s="232">
        <f>SUMIF('Plans SAMS_A remplir'!$AE$3:$AE$875,(G167&amp;"PAM"&amp;"urgence"),'Plans SAMS_A remplir'!$AI$3:$AI$875)</f>
        <v>0</v>
      </c>
      <c r="P167" s="224" t="str">
        <f t="shared" si="177"/>
        <v>0</v>
      </c>
      <c r="Q167" s="238">
        <f>SUMIF('Plans SAMS_A remplir'!$AE$3:$AE$875,(G167&amp;"FID"&amp;"urgence"),'Plans SAMS_A remplir'!$AG$3:$AG$875)</f>
        <v>0</v>
      </c>
      <c r="R167" s="135">
        <f>SUMIF('Plans SAMS_A remplir'!$AE$3:$AE$875,(G167&amp;"FID"&amp;"urgence"),'Plans SAMS_A remplir'!$AH$3:$AH$875)</f>
        <v>0</v>
      </c>
      <c r="S167" s="239">
        <f>SUMIF('Plans SAMS_A remplir'!$AE$3:$AE$875,(G167&amp;"FID"&amp;"urgence"),'Plans SAMS_A remplir'!$AI$3:$AI$875)</f>
        <v>4200</v>
      </c>
      <c r="T167" s="224" t="str">
        <f t="shared" si="178"/>
        <v>0</v>
      </c>
      <c r="U167" s="238">
        <f>SUMIF('Plans SAMS_A remplir'!$AE$3:$AE$875,(G167&amp;"CRS"&amp;"urgence"),'Plans SAMS_A remplir'!$AG$3:$AG$875)</f>
        <v>0</v>
      </c>
      <c r="V167" s="135">
        <f>SUMIF('Plans SAMS_A remplir'!$AE$3:$AE$875,(G167&amp;"CRS"&amp;"urgence"),'Plans SAMS_A remplir'!$AH$3:$AH$875)</f>
        <v>0</v>
      </c>
      <c r="W167" s="239">
        <f>SUMIF('Plans SAMS_A remplir'!$AE$3:$AE$875,(G167&amp;"CRS"&amp;"urgence"),'Plans SAMS_A remplir'!$AI$3:$AI$875)</f>
        <v>0</v>
      </c>
      <c r="X167" s="224" t="str">
        <f t="shared" si="179"/>
        <v>0</v>
      </c>
      <c r="Y167" s="238">
        <f>SUMIF('Plans SAMS_A remplir'!$AE$3:$AE$875,(G167&amp;"autreong"&amp;"urgence"),'Plans SAMS_A remplir'!$AG$3:$AG$875)</f>
        <v>0</v>
      </c>
      <c r="Z167" s="135">
        <f>SUMIF('Plans SAMS_A remplir'!$AE$3:$AE$875,(G167&amp;"autreong"&amp;"urgence"),'Plans SAMS_A remplir'!$AH$3:$AH$875)</f>
        <v>0</v>
      </c>
      <c r="AA167" s="239">
        <f>SUMIF('Plans SAMS_A remplir'!$AE$3:$AE$875,(G167&amp;"autreong"&amp;"urgence"),'Plans SAMS_A remplir'!$AI$3:$AI$875)</f>
        <v>0</v>
      </c>
      <c r="AB167" s="280" t="str">
        <f t="shared" si="180"/>
        <v>0</v>
      </c>
      <c r="AC167" s="285" t="s">
        <v>879</v>
      </c>
      <c r="AD167" s="173">
        <f t="shared" si="181"/>
        <v>0</v>
      </c>
      <c r="AE167" s="173">
        <f t="shared" si="182"/>
        <v>0</v>
      </c>
      <c r="AF167" s="286">
        <f t="shared" si="183"/>
        <v>4200</v>
      </c>
      <c r="AG167" s="274">
        <f t="shared" si="184"/>
        <v>0.72614934459189162</v>
      </c>
      <c r="AH167" s="202"/>
      <c r="AI167" s="209">
        <f t="shared" si="185"/>
        <v>5783.934160762029</v>
      </c>
      <c r="AJ167" s="197">
        <f t="shared" si="170"/>
        <v>3</v>
      </c>
      <c r="AK167" s="175" t="s">
        <v>452</v>
      </c>
      <c r="AL167" s="275" t="str">
        <f t="shared" si="186"/>
        <v>Non</v>
      </c>
      <c r="AM167" s="266"/>
      <c r="AN167" s="137"/>
      <c r="AO167" s="136"/>
      <c r="AP167" s="158"/>
      <c r="AQ167" s="136"/>
      <c r="AR167" s="138"/>
      <c r="AS167" s="139"/>
      <c r="AT167" s="140"/>
      <c r="AU167" s="159"/>
      <c r="AV167" s="140"/>
      <c r="AW167" s="140"/>
      <c r="AX167" s="140"/>
      <c r="AY167" s="249"/>
    </row>
    <row r="168" spans="1:51" ht="15" customHeight="1" x14ac:dyDescent="0.35">
      <c r="A168" s="252" t="s">
        <v>7</v>
      </c>
      <c r="B168" s="189" t="str">
        <f t="shared" si="149"/>
        <v>MDG53</v>
      </c>
      <c r="C168" s="161" t="s">
        <v>284</v>
      </c>
      <c r="D168" s="189" t="str">
        <f t="shared" si="172"/>
        <v>MG53515</v>
      </c>
      <c r="E168" s="189" t="s">
        <v>192</v>
      </c>
      <c r="F168" s="1" t="str">
        <f t="shared" si="187"/>
        <v>ANOSYTAOLAGNAROANKILIVALO</v>
      </c>
      <c r="G168" s="45" t="str">
        <f t="shared" si="174"/>
        <v>MG53515111a</v>
      </c>
      <c r="H168" s="133">
        <f t="shared" si="175"/>
        <v>3</v>
      </c>
      <c r="I168" s="133"/>
      <c r="J168" s="134" t="str">
        <f t="shared" si="166"/>
        <v/>
      </c>
      <c r="K168" s="134">
        <f t="shared" si="167"/>
        <v>3784.3804300018664</v>
      </c>
      <c r="L168" s="134">
        <f t="shared" si="176"/>
        <v>3784.3804300018664</v>
      </c>
      <c r="M168" s="231">
        <f>SUMIF('Plans SAMS_A remplir'!$AE$3:$AE$875,(G168&amp;"PAM"&amp;"urgence"),'Plans SAMS_A remplir'!$AG$3:$AG$875)</f>
        <v>0</v>
      </c>
      <c r="N168" s="222">
        <f>SUMIF('Plans SAMS_A remplir'!$AE$3:$AE$875,(G168&amp;"PAM"&amp;"urgence"),'Plans SAMS_A remplir'!$AH$3:$AH$875)</f>
        <v>0</v>
      </c>
      <c r="O168" s="232">
        <f>SUMIF('Plans SAMS_A remplir'!$AE$3:$AE$875,(G168&amp;"PAM"&amp;"urgence"),'Plans SAMS_A remplir'!$AI$3:$AI$875)</f>
        <v>0</v>
      </c>
      <c r="P168" s="224" t="str">
        <f t="shared" si="177"/>
        <v>0</v>
      </c>
      <c r="Q168" s="238">
        <f>SUMIF('Plans SAMS_A remplir'!$AE$3:$AE$875,(G168&amp;"FID"&amp;"urgence"),'Plans SAMS_A remplir'!$AG$3:$AG$875)</f>
        <v>0</v>
      </c>
      <c r="R168" s="135">
        <f>SUMIF('Plans SAMS_A remplir'!$AE$3:$AE$875,(G168&amp;"FID"&amp;"urgence"),'Plans SAMS_A remplir'!$AH$3:$AH$875)</f>
        <v>0</v>
      </c>
      <c r="S168" s="239">
        <f>SUMIF('Plans SAMS_A remplir'!$AE$3:$AE$875,(G168&amp;"FID"&amp;"urgence"),'Plans SAMS_A remplir'!$AI$3:$AI$875)</f>
        <v>4200</v>
      </c>
      <c r="T168" s="224" t="str">
        <f t="shared" si="178"/>
        <v>0</v>
      </c>
      <c r="U168" s="238">
        <f>SUMIF('Plans SAMS_A remplir'!$AE$3:$AE$875,(G168&amp;"CRS"&amp;"urgence"),'Plans SAMS_A remplir'!$AG$3:$AG$875)</f>
        <v>0</v>
      </c>
      <c r="V168" s="135">
        <f>SUMIF('Plans SAMS_A remplir'!$AE$3:$AE$875,(G168&amp;"CRS"&amp;"urgence"),'Plans SAMS_A remplir'!$AH$3:$AH$875)</f>
        <v>0</v>
      </c>
      <c r="W168" s="239">
        <f>SUMIF('Plans SAMS_A remplir'!$AE$3:$AE$875,(G168&amp;"CRS"&amp;"urgence"),'Plans SAMS_A remplir'!$AI$3:$AI$875)</f>
        <v>0</v>
      </c>
      <c r="X168" s="224" t="str">
        <f t="shared" si="179"/>
        <v>0</v>
      </c>
      <c r="Y168" s="238">
        <f>SUMIF('Plans SAMS_A remplir'!$AE$3:$AE$875,(G168&amp;"autreong"&amp;"urgence"),'Plans SAMS_A remplir'!$AG$3:$AG$875)</f>
        <v>0</v>
      </c>
      <c r="Z168" s="135">
        <f>SUMIF('Plans SAMS_A remplir'!$AE$3:$AE$875,(G168&amp;"autreong"&amp;"urgence"),'Plans SAMS_A remplir'!$AH$3:$AH$875)</f>
        <v>0</v>
      </c>
      <c r="AA168" s="239">
        <f>SUMIF('Plans SAMS_A remplir'!$AE$3:$AE$875,(G168&amp;"autreong"&amp;"urgence"),'Plans SAMS_A remplir'!$AI$3:$AI$875)</f>
        <v>0</v>
      </c>
      <c r="AB168" s="280" t="str">
        <f t="shared" si="180"/>
        <v>0</v>
      </c>
      <c r="AC168" s="285"/>
      <c r="AD168" s="173">
        <f t="shared" si="181"/>
        <v>0</v>
      </c>
      <c r="AE168" s="173">
        <f t="shared" si="182"/>
        <v>0</v>
      </c>
      <c r="AF168" s="286">
        <f t="shared" si="183"/>
        <v>4200</v>
      </c>
      <c r="AG168" s="274">
        <f t="shared" si="184"/>
        <v>1.1098249971655012</v>
      </c>
      <c r="AH168" s="202"/>
      <c r="AI168" s="209">
        <f t="shared" si="185"/>
        <v>3784.3804300018664</v>
      </c>
      <c r="AJ168" s="197">
        <f>IF(M168&lt;&gt;0,1,0)+IF(Q168&lt;&gt;0,1,0)+IF(Y168&lt;&gt;0,1,0)+IF(U168&lt;&gt;0,1,0)</f>
        <v>0</v>
      </c>
      <c r="AK168" s="175" t="s">
        <v>899</v>
      </c>
      <c r="AL168" s="275" t="str">
        <f t="shared" si="186"/>
        <v>A verifier</v>
      </c>
      <c r="AM168" s="266"/>
      <c r="AN168" s="137"/>
      <c r="AO168" s="136"/>
      <c r="AP168" s="158"/>
      <c r="AQ168" s="136"/>
      <c r="AR168" s="138"/>
      <c r="AS168" s="139"/>
      <c r="AT168" s="140"/>
      <c r="AU168" s="159"/>
      <c r="AV168" s="140"/>
      <c r="AW168" s="140"/>
      <c r="AX168" s="140"/>
      <c r="AY168" s="249"/>
    </row>
    <row r="169" spans="1:51" ht="15" customHeight="1" x14ac:dyDescent="0.35">
      <c r="A169" s="252" t="s">
        <v>7</v>
      </c>
      <c r="B169" s="189" t="str">
        <f t="shared" si="149"/>
        <v>MDG53</v>
      </c>
      <c r="C169" s="161" t="s">
        <v>284</v>
      </c>
      <c r="D169" s="189" t="str">
        <f t="shared" si="172"/>
        <v>MG53515</v>
      </c>
      <c r="E169" s="189" t="s">
        <v>301</v>
      </c>
      <c r="F169" s="1" t="str">
        <f t="shared" si="187"/>
        <v>ANOSYTAOLAGNAROBEVOAY</v>
      </c>
      <c r="G169" s="45" t="str">
        <f t="shared" si="174"/>
        <v>MG53515210</v>
      </c>
      <c r="H169" s="133">
        <f t="shared" si="175"/>
        <v>4</v>
      </c>
      <c r="I169" s="133"/>
      <c r="J169" s="134" t="str">
        <f t="shared" si="166"/>
        <v/>
      </c>
      <c r="K169" s="134">
        <f t="shared" si="167"/>
        <v>14170.564086531625</v>
      </c>
      <c r="L169" s="134">
        <f t="shared" si="176"/>
        <v>14170.564086531625</v>
      </c>
      <c r="M169" s="231">
        <f>SUMIF('Plans SAMS_A remplir'!$AE$3:$AE$875,(G169&amp;"PAM"&amp;"urgence"),'Plans SAMS_A remplir'!$AG$3:$AG$875)</f>
        <v>0</v>
      </c>
      <c r="N169" s="222">
        <f>SUMIF('Plans SAMS_A remplir'!$AE$3:$AE$875,(G169&amp;"PAM"&amp;"urgence"),'Plans SAMS_A remplir'!$AH$3:$AH$875)</f>
        <v>0</v>
      </c>
      <c r="O169" s="232">
        <f>SUMIF('Plans SAMS_A remplir'!$AE$3:$AE$875,(G169&amp;"PAM"&amp;"urgence"),'Plans SAMS_A remplir'!$AI$3:$AI$875)</f>
        <v>0</v>
      </c>
      <c r="P169" s="224" t="str">
        <f t="shared" si="177"/>
        <v>0</v>
      </c>
      <c r="Q169" s="238">
        <f>SUMIF('Plans SAMS_A remplir'!$AE$3:$AE$875,(G169&amp;"FID"&amp;"urgence"),'Plans SAMS_A remplir'!$AG$3:$AG$875)</f>
        <v>0</v>
      </c>
      <c r="R169" s="135">
        <f>SUMIF('Plans SAMS_A remplir'!$AE$3:$AE$875,(G169&amp;"FID"&amp;"urgence"),'Plans SAMS_A remplir'!$AH$3:$AH$875)</f>
        <v>0</v>
      </c>
      <c r="S169" s="239">
        <f>SUMIF('Plans SAMS_A remplir'!$AE$3:$AE$875,(G169&amp;"FID"&amp;"urgence"),'Plans SAMS_A remplir'!$AI$3:$AI$875)</f>
        <v>0</v>
      </c>
      <c r="T169" s="224" t="str">
        <f t="shared" si="178"/>
        <v>0</v>
      </c>
      <c r="U169" s="238">
        <f>SUMIF('Plans SAMS_A remplir'!$AE$3:$AE$875,(G169&amp;"CRS"&amp;"urgence"),'Plans SAMS_A remplir'!$AG$3:$AG$875)</f>
        <v>0</v>
      </c>
      <c r="V169" s="135">
        <f>SUMIF('Plans SAMS_A remplir'!$AE$3:$AE$875,(G169&amp;"CRS"&amp;"urgence"),'Plans SAMS_A remplir'!$AH$3:$AH$875)</f>
        <v>0</v>
      </c>
      <c r="W169" s="239">
        <f>SUMIF('Plans SAMS_A remplir'!$AE$3:$AE$875,(G169&amp;"CRS"&amp;"urgence"),'Plans SAMS_A remplir'!$AI$3:$AI$875)</f>
        <v>0</v>
      </c>
      <c r="X169" s="224" t="str">
        <f t="shared" si="179"/>
        <v>0</v>
      </c>
      <c r="Y169" s="238">
        <f>SUMIF('Plans SAMS_A remplir'!$AE$3:$AE$875,(G169&amp;"autreong"&amp;"urgence"),'Plans SAMS_A remplir'!$AG$3:$AG$875)</f>
        <v>0</v>
      </c>
      <c r="Z169" s="135">
        <f>SUMIF('Plans SAMS_A remplir'!$AE$3:$AE$875,(G169&amp;"autreong"&amp;"urgence"),'Plans SAMS_A remplir'!$AH$3:$AH$875)</f>
        <v>0</v>
      </c>
      <c r="AA169" s="239">
        <f>SUMIF('Plans SAMS_A remplir'!$AE$3:$AE$875,(G169&amp;"autreong"&amp;"urgence"),'Plans SAMS_A remplir'!$AI$3:$AI$875)</f>
        <v>0</v>
      </c>
      <c r="AB169" s="280" t="str">
        <f t="shared" si="180"/>
        <v>0</v>
      </c>
      <c r="AC169" s="285" t="s">
        <v>879</v>
      </c>
      <c r="AD169" s="173">
        <f t="shared" si="181"/>
        <v>0</v>
      </c>
      <c r="AE169" s="173">
        <f t="shared" si="182"/>
        <v>0</v>
      </c>
      <c r="AF169" s="286">
        <f t="shared" si="183"/>
        <v>0</v>
      </c>
      <c r="AG169" s="274">
        <f t="shared" si="184"/>
        <v>0</v>
      </c>
      <c r="AH169" s="202"/>
      <c r="AI169" s="209">
        <f t="shared" si="185"/>
        <v>14170.564086531625</v>
      </c>
      <c r="AJ169" s="197">
        <f t="shared" si="170"/>
        <v>3</v>
      </c>
      <c r="AK169" s="175"/>
      <c r="AL169" s="275" t="str">
        <f t="shared" si="186"/>
        <v>Non</v>
      </c>
      <c r="AM169" s="266"/>
      <c r="AN169" s="137"/>
      <c r="AO169" s="136"/>
      <c r="AP169" s="158"/>
      <c r="AQ169" s="136"/>
      <c r="AR169" s="138"/>
      <c r="AS169" s="139"/>
      <c r="AT169" s="140"/>
      <c r="AU169" s="159"/>
      <c r="AV169" s="140"/>
      <c r="AW169" s="140"/>
      <c r="AX169" s="140"/>
      <c r="AY169" s="249"/>
    </row>
    <row r="170" spans="1:51" ht="15" customHeight="1" x14ac:dyDescent="0.35">
      <c r="A170" s="252" t="s">
        <v>7</v>
      </c>
      <c r="B170" s="189" t="str">
        <f t="shared" si="149"/>
        <v>MDG53</v>
      </c>
      <c r="C170" s="161" t="s">
        <v>284</v>
      </c>
      <c r="D170" s="189" t="str">
        <f t="shared" si="172"/>
        <v>MG53515</v>
      </c>
      <c r="E170" s="189" t="s">
        <v>303</v>
      </c>
      <c r="F170" s="1" t="str">
        <f t="shared" si="187"/>
        <v>ANOSYTAOLAGNAROEMAGNOBO</v>
      </c>
      <c r="G170" s="45" t="str">
        <f t="shared" si="174"/>
        <v>MG53515192</v>
      </c>
      <c r="H170" s="133">
        <f t="shared" si="175"/>
        <v>4</v>
      </c>
      <c r="I170" s="133"/>
      <c r="J170" s="134" t="str">
        <f t="shared" si="166"/>
        <v/>
      </c>
      <c r="K170" s="134">
        <f t="shared" si="167"/>
        <v>9029.2705473943024</v>
      </c>
      <c r="L170" s="134">
        <f t="shared" si="176"/>
        <v>9029.2705473943024</v>
      </c>
      <c r="M170" s="231">
        <f>SUMIF('Plans SAMS_A remplir'!$AE$3:$AE$875,(G170&amp;"PAM"&amp;"urgence"),'Plans SAMS_A remplir'!$AG$3:$AG$875)</f>
        <v>0</v>
      </c>
      <c r="N170" s="222">
        <f>SUMIF('Plans SAMS_A remplir'!$AE$3:$AE$875,(G170&amp;"PAM"&amp;"urgence"),'Plans SAMS_A remplir'!$AH$3:$AH$875)</f>
        <v>0</v>
      </c>
      <c r="O170" s="232">
        <f>SUMIF('Plans SAMS_A remplir'!$AE$3:$AE$875,(G170&amp;"PAM"&amp;"urgence"),'Plans SAMS_A remplir'!$AI$3:$AI$875)</f>
        <v>0</v>
      </c>
      <c r="P170" s="224" t="str">
        <f t="shared" si="177"/>
        <v>0</v>
      </c>
      <c r="Q170" s="238">
        <f>SUMIF('Plans SAMS_A remplir'!$AE$3:$AE$875,(G170&amp;"FID"&amp;"urgence"),'Plans SAMS_A remplir'!$AG$3:$AG$875)</f>
        <v>0</v>
      </c>
      <c r="R170" s="135">
        <f>SUMIF('Plans SAMS_A remplir'!$AE$3:$AE$875,(G170&amp;"FID"&amp;"urgence"),'Plans SAMS_A remplir'!$AH$3:$AH$875)</f>
        <v>0</v>
      </c>
      <c r="S170" s="239">
        <f>SUMIF('Plans SAMS_A remplir'!$AE$3:$AE$875,(G170&amp;"FID"&amp;"urgence"),'Plans SAMS_A remplir'!$AI$3:$AI$875)</f>
        <v>0</v>
      </c>
      <c r="T170" s="224" t="str">
        <f t="shared" si="178"/>
        <v>0</v>
      </c>
      <c r="U170" s="238">
        <f>SUMIF('Plans SAMS_A remplir'!$AE$3:$AE$875,(G170&amp;"CRS"&amp;"urgence"),'Plans SAMS_A remplir'!$AG$3:$AG$875)</f>
        <v>0</v>
      </c>
      <c r="V170" s="135">
        <f>SUMIF('Plans SAMS_A remplir'!$AE$3:$AE$875,(G170&amp;"CRS"&amp;"urgence"),'Plans SAMS_A remplir'!$AH$3:$AH$875)</f>
        <v>0</v>
      </c>
      <c r="W170" s="239">
        <f>SUMIF('Plans SAMS_A remplir'!$AE$3:$AE$875,(G170&amp;"CRS"&amp;"urgence"),'Plans SAMS_A remplir'!$AI$3:$AI$875)</f>
        <v>0</v>
      </c>
      <c r="X170" s="224" t="str">
        <f t="shared" si="179"/>
        <v>0</v>
      </c>
      <c r="Y170" s="238">
        <f>SUMIF('Plans SAMS_A remplir'!$AE$3:$AE$875,(G170&amp;"autreong"&amp;"urgence"),'Plans SAMS_A remplir'!$AG$3:$AG$875)</f>
        <v>0</v>
      </c>
      <c r="Z170" s="135">
        <f>SUMIF('Plans SAMS_A remplir'!$AE$3:$AE$875,(G170&amp;"autreong"&amp;"urgence"),'Plans SAMS_A remplir'!$AH$3:$AH$875)</f>
        <v>0</v>
      </c>
      <c r="AA170" s="239">
        <f>SUMIF('Plans SAMS_A remplir'!$AE$3:$AE$875,(G170&amp;"autreong"&amp;"urgence"),'Plans SAMS_A remplir'!$AI$3:$AI$875)</f>
        <v>0</v>
      </c>
      <c r="AB170" s="280" t="str">
        <f t="shared" si="180"/>
        <v>0</v>
      </c>
      <c r="AC170" s="285" t="s">
        <v>879</v>
      </c>
      <c r="AD170" s="173">
        <f t="shared" si="181"/>
        <v>0</v>
      </c>
      <c r="AE170" s="173">
        <f t="shared" si="182"/>
        <v>0</v>
      </c>
      <c r="AF170" s="286">
        <f t="shared" si="183"/>
        <v>0</v>
      </c>
      <c r="AG170" s="274">
        <f t="shared" si="184"/>
        <v>0</v>
      </c>
      <c r="AH170" s="202"/>
      <c r="AI170" s="209">
        <f t="shared" si="185"/>
        <v>9029.2705473943024</v>
      </c>
      <c r="AJ170" s="197">
        <f t="shared" si="170"/>
        <v>3</v>
      </c>
      <c r="AK170" s="175"/>
      <c r="AL170" s="275" t="str">
        <f t="shared" si="186"/>
        <v>Non</v>
      </c>
      <c r="AM170" s="266"/>
      <c r="AN170" s="137"/>
      <c r="AO170" s="136"/>
      <c r="AP170" s="158"/>
      <c r="AQ170" s="136"/>
      <c r="AR170" s="138"/>
      <c r="AS170" s="139"/>
      <c r="AT170" s="140"/>
      <c r="AU170" s="159"/>
      <c r="AV170" s="140"/>
      <c r="AW170" s="140"/>
      <c r="AX170" s="140"/>
      <c r="AY170" s="249"/>
    </row>
    <row r="171" spans="1:51" ht="15" customHeight="1" x14ac:dyDescent="0.35">
      <c r="A171" s="252" t="s">
        <v>7</v>
      </c>
      <c r="B171" s="189" t="str">
        <f t="shared" si="149"/>
        <v>MDG53</v>
      </c>
      <c r="C171" s="161" t="s">
        <v>284</v>
      </c>
      <c r="D171" s="189" t="str">
        <f t="shared" si="172"/>
        <v>MG53515</v>
      </c>
      <c r="E171" s="189" t="s">
        <v>900</v>
      </c>
      <c r="F171" s="1" t="str">
        <f t="shared" si="187"/>
        <v>ANOSYTAOLAGNAROEnaniliha</v>
      </c>
      <c r="G171" s="45" t="str">
        <f t="shared" si="174"/>
        <v>MG53515151</v>
      </c>
      <c r="H171" s="133">
        <f t="shared" si="175"/>
        <v>4</v>
      </c>
      <c r="I171" s="133"/>
      <c r="J171" s="134" t="str">
        <f t="shared" si="166"/>
        <v/>
      </c>
      <c r="K171" s="134">
        <f t="shared" si="167"/>
        <v>4879.5340701986215</v>
      </c>
      <c r="L171" s="134">
        <f t="shared" si="176"/>
        <v>4879.5340701986215</v>
      </c>
      <c r="M171" s="231">
        <f>SUMIF('Plans SAMS_A remplir'!$AE$3:$AE$875,(G171&amp;"PAM"&amp;"urgence"),'Plans SAMS_A remplir'!$AG$3:$AG$875)</f>
        <v>0</v>
      </c>
      <c r="N171" s="222">
        <f>SUMIF('Plans SAMS_A remplir'!$AE$3:$AE$875,(G171&amp;"PAM"&amp;"urgence"),'Plans SAMS_A remplir'!$AH$3:$AH$875)</f>
        <v>0</v>
      </c>
      <c r="O171" s="232">
        <f>SUMIF('Plans SAMS_A remplir'!$AE$3:$AE$875,(G171&amp;"PAM"&amp;"urgence"),'Plans SAMS_A remplir'!$AI$3:$AI$875)</f>
        <v>0</v>
      </c>
      <c r="P171" s="224" t="str">
        <f t="shared" si="177"/>
        <v>0</v>
      </c>
      <c r="Q171" s="238">
        <f>SUMIF('Plans SAMS_A remplir'!$AE$3:$AE$875,(G171&amp;"FID"&amp;"urgence"),'Plans SAMS_A remplir'!$AG$3:$AG$875)</f>
        <v>0</v>
      </c>
      <c r="R171" s="135">
        <f>SUMIF('Plans SAMS_A remplir'!$AE$3:$AE$875,(G171&amp;"FID"&amp;"urgence"),'Plans SAMS_A remplir'!$AH$3:$AH$875)</f>
        <v>0</v>
      </c>
      <c r="S171" s="239">
        <f>SUMIF('Plans SAMS_A remplir'!$AE$3:$AE$875,(G171&amp;"FID"&amp;"urgence"),'Plans SAMS_A remplir'!$AI$3:$AI$875)</f>
        <v>0</v>
      </c>
      <c r="T171" s="224" t="str">
        <f t="shared" si="178"/>
        <v>0</v>
      </c>
      <c r="U171" s="238">
        <f>SUMIF('Plans SAMS_A remplir'!$AE$3:$AE$875,(G171&amp;"CRS"&amp;"urgence"),'Plans SAMS_A remplir'!$AG$3:$AG$875)</f>
        <v>0</v>
      </c>
      <c r="V171" s="135">
        <f>SUMIF('Plans SAMS_A remplir'!$AE$3:$AE$875,(G171&amp;"CRS"&amp;"urgence"),'Plans SAMS_A remplir'!$AH$3:$AH$875)</f>
        <v>0</v>
      </c>
      <c r="W171" s="239">
        <f>SUMIF('Plans SAMS_A remplir'!$AE$3:$AE$875,(G171&amp;"CRS"&amp;"urgence"),'Plans SAMS_A remplir'!$AI$3:$AI$875)</f>
        <v>0</v>
      </c>
      <c r="X171" s="224" t="str">
        <f t="shared" si="179"/>
        <v>0</v>
      </c>
      <c r="Y171" s="238">
        <f>SUMIF('Plans SAMS_A remplir'!$AE$3:$AE$875,(G171&amp;"autreong"&amp;"urgence"),'Plans SAMS_A remplir'!$AG$3:$AG$875)</f>
        <v>0</v>
      </c>
      <c r="Z171" s="135">
        <f>SUMIF('Plans SAMS_A remplir'!$AE$3:$AE$875,(G171&amp;"autreong"&amp;"urgence"),'Plans SAMS_A remplir'!$AH$3:$AH$875)</f>
        <v>0</v>
      </c>
      <c r="AA171" s="239">
        <f>SUMIF('Plans SAMS_A remplir'!$AE$3:$AE$875,(G171&amp;"autreong"&amp;"urgence"),'Plans SAMS_A remplir'!$AI$3:$AI$875)</f>
        <v>0</v>
      </c>
      <c r="AB171" s="280" t="str">
        <f t="shared" si="180"/>
        <v>0</v>
      </c>
      <c r="AC171" s="285" t="s">
        <v>879</v>
      </c>
      <c r="AD171" s="173">
        <f t="shared" si="181"/>
        <v>0</v>
      </c>
      <c r="AE171" s="173">
        <f t="shared" si="182"/>
        <v>0</v>
      </c>
      <c r="AF171" s="286">
        <f t="shared" si="183"/>
        <v>0</v>
      </c>
      <c r="AG171" s="274">
        <f t="shared" si="184"/>
        <v>0</v>
      </c>
      <c r="AH171" s="202"/>
      <c r="AI171" s="209">
        <f t="shared" si="185"/>
        <v>4879.5340701986215</v>
      </c>
      <c r="AJ171" s="197">
        <f t="shared" si="170"/>
        <v>3</v>
      </c>
      <c r="AK171" s="175"/>
      <c r="AL171" s="275" t="str">
        <f t="shared" si="186"/>
        <v>Non</v>
      </c>
      <c r="AM171" s="266"/>
      <c r="AN171" s="137"/>
      <c r="AO171" s="136"/>
      <c r="AP171" s="158"/>
      <c r="AQ171" s="136"/>
      <c r="AR171" s="138"/>
      <c r="AS171" s="139"/>
      <c r="AT171" s="140"/>
      <c r="AU171" s="159"/>
      <c r="AV171" s="140"/>
      <c r="AW171" s="140"/>
      <c r="AX171" s="140"/>
      <c r="AY171" s="249"/>
    </row>
    <row r="172" spans="1:51" ht="15" customHeight="1" x14ac:dyDescent="0.35">
      <c r="A172" s="252" t="s">
        <v>7</v>
      </c>
      <c r="B172" s="189" t="str">
        <f t="shared" si="149"/>
        <v>MDG53</v>
      </c>
      <c r="C172" s="161" t="s">
        <v>284</v>
      </c>
      <c r="D172" s="189" t="str">
        <f t="shared" si="172"/>
        <v>MG53515</v>
      </c>
      <c r="E172" s="189" t="s">
        <v>307</v>
      </c>
      <c r="F172" s="1" t="str">
        <f t="shared" ref="F172:F188" si="189">A172&amp;C172&amp;E172</f>
        <v>ANOSYTAOLAGNAROENAKARA-HAUT</v>
      </c>
      <c r="G172" s="45" t="str">
        <f t="shared" si="174"/>
        <v>MG53515170</v>
      </c>
      <c r="H172" s="133">
        <f t="shared" si="175"/>
        <v>4</v>
      </c>
      <c r="I172" s="133"/>
      <c r="J172" s="134" t="str">
        <f t="shared" si="166"/>
        <v/>
      </c>
      <c r="K172" s="134">
        <f t="shared" si="167"/>
        <v>6902.6040120413682</v>
      </c>
      <c r="L172" s="134">
        <f t="shared" si="176"/>
        <v>6902.6040120413682</v>
      </c>
      <c r="M172" s="231">
        <f>SUMIF('Plans SAMS_A remplir'!$AE$3:$AE$875,(G172&amp;"PAM"&amp;"urgence"),'Plans SAMS_A remplir'!$AG$3:$AG$875)</f>
        <v>0</v>
      </c>
      <c r="N172" s="222">
        <f>SUMIF('Plans SAMS_A remplir'!$AE$3:$AE$875,(G172&amp;"PAM"&amp;"urgence"),'Plans SAMS_A remplir'!$AH$3:$AH$875)</f>
        <v>0</v>
      </c>
      <c r="O172" s="232">
        <f>SUMIF('Plans SAMS_A remplir'!$AE$3:$AE$875,(G172&amp;"PAM"&amp;"urgence"),'Plans SAMS_A remplir'!$AI$3:$AI$875)</f>
        <v>0</v>
      </c>
      <c r="P172" s="224" t="str">
        <f t="shared" si="177"/>
        <v>0</v>
      </c>
      <c r="Q172" s="238">
        <f>SUMIF('Plans SAMS_A remplir'!$AE$3:$AE$875,(G172&amp;"FID"&amp;"urgence"),'Plans SAMS_A remplir'!$AG$3:$AG$875)</f>
        <v>0</v>
      </c>
      <c r="R172" s="135">
        <f>SUMIF('Plans SAMS_A remplir'!$AE$3:$AE$875,(G172&amp;"FID"&amp;"urgence"),'Plans SAMS_A remplir'!$AH$3:$AH$875)</f>
        <v>0</v>
      </c>
      <c r="S172" s="239">
        <f>SUMIF('Plans SAMS_A remplir'!$AE$3:$AE$875,(G172&amp;"FID"&amp;"urgence"),'Plans SAMS_A remplir'!$AI$3:$AI$875)</f>
        <v>0</v>
      </c>
      <c r="T172" s="224" t="str">
        <f t="shared" si="178"/>
        <v>0</v>
      </c>
      <c r="U172" s="238">
        <f>SUMIF('Plans SAMS_A remplir'!$AE$3:$AE$875,(G172&amp;"CRS"&amp;"urgence"),'Plans SAMS_A remplir'!$AG$3:$AG$875)</f>
        <v>0</v>
      </c>
      <c r="V172" s="135">
        <f>SUMIF('Plans SAMS_A remplir'!$AE$3:$AE$875,(G172&amp;"CRS"&amp;"urgence"),'Plans SAMS_A remplir'!$AH$3:$AH$875)</f>
        <v>0</v>
      </c>
      <c r="W172" s="239">
        <f>SUMIF('Plans SAMS_A remplir'!$AE$3:$AE$875,(G172&amp;"CRS"&amp;"urgence"),'Plans SAMS_A remplir'!$AI$3:$AI$875)</f>
        <v>0</v>
      </c>
      <c r="X172" s="224" t="str">
        <f t="shared" si="179"/>
        <v>0</v>
      </c>
      <c r="Y172" s="238">
        <f>SUMIF('Plans SAMS_A remplir'!$AE$3:$AE$875,(G172&amp;"autreong"&amp;"urgence"),'Plans SAMS_A remplir'!$AG$3:$AG$875)</f>
        <v>0</v>
      </c>
      <c r="Z172" s="135">
        <f>SUMIF('Plans SAMS_A remplir'!$AE$3:$AE$875,(G172&amp;"autreong"&amp;"urgence"),'Plans SAMS_A remplir'!$AH$3:$AH$875)</f>
        <v>0</v>
      </c>
      <c r="AA172" s="239">
        <f>SUMIF('Plans SAMS_A remplir'!$AE$3:$AE$875,(G172&amp;"autreong"&amp;"urgence"),'Plans SAMS_A remplir'!$AI$3:$AI$875)</f>
        <v>0</v>
      </c>
      <c r="AB172" s="280" t="str">
        <f t="shared" si="180"/>
        <v>0</v>
      </c>
      <c r="AC172" s="285" t="s">
        <v>879</v>
      </c>
      <c r="AD172" s="173">
        <f t="shared" si="181"/>
        <v>0</v>
      </c>
      <c r="AE172" s="173">
        <f t="shared" si="182"/>
        <v>0</v>
      </c>
      <c r="AF172" s="286">
        <f t="shared" si="183"/>
        <v>0</v>
      </c>
      <c r="AG172" s="274">
        <f t="shared" si="184"/>
        <v>0</v>
      </c>
      <c r="AH172" s="202"/>
      <c r="AI172" s="209">
        <f t="shared" si="185"/>
        <v>6902.6040120413682</v>
      </c>
      <c r="AJ172" s="197">
        <f t="shared" si="170"/>
        <v>3</v>
      </c>
      <c r="AK172" s="175"/>
      <c r="AL172" s="275" t="str">
        <f t="shared" si="186"/>
        <v>Non</v>
      </c>
      <c r="AM172" s="266"/>
      <c r="AN172" s="137"/>
      <c r="AO172" s="136"/>
      <c r="AP172" s="158"/>
      <c r="AQ172" s="136"/>
      <c r="AR172" s="138"/>
      <c r="AS172" s="139"/>
      <c r="AT172" s="140"/>
      <c r="AU172" s="159"/>
      <c r="AV172" s="140"/>
      <c r="AW172" s="140"/>
      <c r="AX172" s="140"/>
      <c r="AY172" s="249"/>
    </row>
    <row r="173" spans="1:51" ht="15" customHeight="1" x14ac:dyDescent="0.35">
      <c r="A173" s="252" t="s">
        <v>7</v>
      </c>
      <c r="B173" s="189" t="str">
        <f t="shared" si="149"/>
        <v>MDG53</v>
      </c>
      <c r="C173" s="161" t="s">
        <v>284</v>
      </c>
      <c r="D173" s="189" t="str">
        <f t="shared" si="172"/>
        <v>MG53515</v>
      </c>
      <c r="E173" s="189" t="s">
        <v>309</v>
      </c>
      <c r="F173" s="1" t="str">
        <f t="shared" si="189"/>
        <v>ANOSYTAOLAGNAROFENOEVO-EFITA</v>
      </c>
      <c r="G173" s="45" t="str">
        <f t="shared" si="174"/>
        <v>MG53515152</v>
      </c>
      <c r="H173" s="133">
        <f t="shared" si="175"/>
        <v>4</v>
      </c>
      <c r="I173" s="133"/>
      <c r="J173" s="134" t="str">
        <f t="shared" si="166"/>
        <v/>
      </c>
      <c r="K173" s="134">
        <f t="shared" si="167"/>
        <v>4962.6110991287887</v>
      </c>
      <c r="L173" s="134">
        <f t="shared" si="176"/>
        <v>4962.6110991287887</v>
      </c>
      <c r="M173" s="231">
        <f>SUMIF('Plans SAMS_A remplir'!$AE$3:$AE$875,(G173&amp;"PAM"&amp;"urgence"),'Plans SAMS_A remplir'!$AG$3:$AG$875)</f>
        <v>0</v>
      </c>
      <c r="N173" s="222">
        <f>SUMIF('Plans SAMS_A remplir'!$AE$3:$AE$875,(G173&amp;"PAM"&amp;"urgence"),'Plans SAMS_A remplir'!$AH$3:$AH$875)</f>
        <v>0</v>
      </c>
      <c r="O173" s="232">
        <f>SUMIF('Plans SAMS_A remplir'!$AE$3:$AE$875,(G173&amp;"PAM"&amp;"urgence"),'Plans SAMS_A remplir'!$AI$3:$AI$875)</f>
        <v>0</v>
      </c>
      <c r="P173" s="224" t="str">
        <f t="shared" si="177"/>
        <v>0</v>
      </c>
      <c r="Q173" s="238">
        <f>SUMIF('Plans SAMS_A remplir'!$AE$3:$AE$875,(G173&amp;"FID"&amp;"urgence"),'Plans SAMS_A remplir'!$AG$3:$AG$875)</f>
        <v>0</v>
      </c>
      <c r="R173" s="135">
        <f>SUMIF('Plans SAMS_A remplir'!$AE$3:$AE$875,(G173&amp;"FID"&amp;"urgence"),'Plans SAMS_A remplir'!$AH$3:$AH$875)</f>
        <v>0</v>
      </c>
      <c r="S173" s="239">
        <f>SUMIF('Plans SAMS_A remplir'!$AE$3:$AE$875,(G173&amp;"FID"&amp;"urgence"),'Plans SAMS_A remplir'!$AI$3:$AI$875)</f>
        <v>0</v>
      </c>
      <c r="T173" s="224" t="str">
        <f t="shared" si="178"/>
        <v>0</v>
      </c>
      <c r="U173" s="238">
        <f>SUMIF('Plans SAMS_A remplir'!$AE$3:$AE$875,(G173&amp;"CRS"&amp;"urgence"),'Plans SAMS_A remplir'!$AG$3:$AG$875)</f>
        <v>0</v>
      </c>
      <c r="V173" s="135">
        <f>SUMIF('Plans SAMS_A remplir'!$AE$3:$AE$875,(G173&amp;"CRS"&amp;"urgence"),'Plans SAMS_A remplir'!$AH$3:$AH$875)</f>
        <v>0</v>
      </c>
      <c r="W173" s="239">
        <f>SUMIF('Plans SAMS_A remplir'!$AE$3:$AE$875,(G173&amp;"CRS"&amp;"urgence"),'Plans SAMS_A remplir'!$AI$3:$AI$875)</f>
        <v>0</v>
      </c>
      <c r="X173" s="224" t="str">
        <f t="shared" si="179"/>
        <v>0</v>
      </c>
      <c r="Y173" s="238">
        <f>SUMIF('Plans SAMS_A remplir'!$AE$3:$AE$875,(G173&amp;"autreong"&amp;"urgence"),'Plans SAMS_A remplir'!$AG$3:$AG$875)</f>
        <v>0</v>
      </c>
      <c r="Z173" s="135">
        <f>SUMIF('Plans SAMS_A remplir'!$AE$3:$AE$875,(G173&amp;"autreong"&amp;"urgence"),'Plans SAMS_A remplir'!$AH$3:$AH$875)</f>
        <v>0</v>
      </c>
      <c r="AA173" s="239">
        <f>SUMIF('Plans SAMS_A remplir'!$AE$3:$AE$875,(G173&amp;"autreong"&amp;"urgence"),'Plans SAMS_A remplir'!$AI$3:$AI$875)</f>
        <v>0</v>
      </c>
      <c r="AB173" s="280" t="str">
        <f t="shared" si="180"/>
        <v>0</v>
      </c>
      <c r="AC173" s="285" t="s">
        <v>879</v>
      </c>
      <c r="AD173" s="173">
        <f t="shared" si="181"/>
        <v>0</v>
      </c>
      <c r="AE173" s="173">
        <f t="shared" si="182"/>
        <v>0</v>
      </c>
      <c r="AF173" s="286">
        <f t="shared" si="183"/>
        <v>0</v>
      </c>
      <c r="AG173" s="274">
        <f t="shared" si="184"/>
        <v>0</v>
      </c>
      <c r="AH173" s="202"/>
      <c r="AI173" s="209">
        <f t="shared" si="185"/>
        <v>4962.6110991287887</v>
      </c>
      <c r="AJ173" s="197">
        <f t="shared" si="170"/>
        <v>3</v>
      </c>
      <c r="AK173" s="175"/>
      <c r="AL173" s="275" t="str">
        <f t="shared" si="186"/>
        <v>Non</v>
      </c>
      <c r="AM173" s="266"/>
      <c r="AN173" s="137"/>
      <c r="AO173" s="136"/>
      <c r="AP173" s="158"/>
      <c r="AQ173" s="136"/>
      <c r="AR173" s="138"/>
      <c r="AS173" s="139"/>
      <c r="AT173" s="140"/>
      <c r="AU173" s="159"/>
      <c r="AV173" s="140"/>
      <c r="AW173" s="140"/>
      <c r="AX173" s="140"/>
      <c r="AY173" s="249"/>
    </row>
    <row r="174" spans="1:51" ht="15" customHeight="1" x14ac:dyDescent="0.35">
      <c r="A174" s="252" t="s">
        <v>7</v>
      </c>
      <c r="B174" s="189" t="str">
        <f t="shared" si="149"/>
        <v>MDG53</v>
      </c>
      <c r="C174" s="161" t="s">
        <v>284</v>
      </c>
      <c r="D174" s="189" t="str">
        <f t="shared" si="172"/>
        <v>MG53515</v>
      </c>
      <c r="E174" s="189" t="s">
        <v>311</v>
      </c>
      <c r="F174" s="1" t="str">
        <f t="shared" si="189"/>
        <v>ANOSYTAOLAGNAROIABOAKOHO</v>
      </c>
      <c r="G174" s="45" t="str">
        <f t="shared" si="174"/>
        <v>MG53515132</v>
      </c>
      <c r="H174" s="133">
        <f t="shared" si="175"/>
        <v>4</v>
      </c>
      <c r="I174" s="133"/>
      <c r="J174" s="134" t="str">
        <f t="shared" si="166"/>
        <v/>
      </c>
      <c r="K174" s="134">
        <f t="shared" si="167"/>
        <v>3685.7783352004139</v>
      </c>
      <c r="L174" s="134">
        <f t="shared" si="176"/>
        <v>3685.7783352004139</v>
      </c>
      <c r="M174" s="231">
        <f>SUMIF('Plans SAMS_A remplir'!$AE$3:$AE$875,(G174&amp;"PAM"&amp;"urgence"),'Plans SAMS_A remplir'!$AG$3:$AG$875)</f>
        <v>0</v>
      </c>
      <c r="N174" s="222">
        <f>SUMIF('Plans SAMS_A remplir'!$AE$3:$AE$875,(G174&amp;"PAM"&amp;"urgence"),'Plans SAMS_A remplir'!$AH$3:$AH$875)</f>
        <v>0</v>
      </c>
      <c r="O174" s="232">
        <f>SUMIF('Plans SAMS_A remplir'!$AE$3:$AE$875,(G174&amp;"PAM"&amp;"urgence"),'Plans SAMS_A remplir'!$AI$3:$AI$875)</f>
        <v>0</v>
      </c>
      <c r="P174" s="224" t="str">
        <f t="shared" si="177"/>
        <v>0</v>
      </c>
      <c r="Q174" s="238">
        <f>SUMIF('Plans SAMS_A remplir'!$AE$3:$AE$875,(G174&amp;"FID"&amp;"urgence"),'Plans SAMS_A remplir'!$AG$3:$AG$875)</f>
        <v>0</v>
      </c>
      <c r="R174" s="135">
        <f>SUMIF('Plans SAMS_A remplir'!$AE$3:$AE$875,(G174&amp;"FID"&amp;"urgence"),'Plans SAMS_A remplir'!$AH$3:$AH$875)</f>
        <v>0</v>
      </c>
      <c r="S174" s="239">
        <f>SUMIF('Plans SAMS_A remplir'!$AE$3:$AE$875,(G174&amp;"FID"&amp;"urgence"),'Plans SAMS_A remplir'!$AI$3:$AI$875)</f>
        <v>0</v>
      </c>
      <c r="T174" s="224" t="str">
        <f t="shared" si="178"/>
        <v>0</v>
      </c>
      <c r="U174" s="238">
        <f>SUMIF('Plans SAMS_A remplir'!$AE$3:$AE$875,(G174&amp;"CRS"&amp;"urgence"),'Plans SAMS_A remplir'!$AG$3:$AG$875)</f>
        <v>0</v>
      </c>
      <c r="V174" s="135">
        <f>SUMIF('Plans SAMS_A remplir'!$AE$3:$AE$875,(G174&amp;"CRS"&amp;"urgence"),'Plans SAMS_A remplir'!$AH$3:$AH$875)</f>
        <v>0</v>
      </c>
      <c r="W174" s="239">
        <f>SUMIF('Plans SAMS_A remplir'!$AE$3:$AE$875,(G174&amp;"CRS"&amp;"urgence"),'Plans SAMS_A remplir'!$AI$3:$AI$875)</f>
        <v>0</v>
      </c>
      <c r="X174" s="224" t="str">
        <f t="shared" si="179"/>
        <v>0</v>
      </c>
      <c r="Y174" s="238">
        <f>SUMIF('Plans SAMS_A remplir'!$AE$3:$AE$875,(G174&amp;"autreong"&amp;"urgence"),'Plans SAMS_A remplir'!$AG$3:$AG$875)</f>
        <v>0</v>
      </c>
      <c r="Z174" s="135">
        <f>SUMIF('Plans SAMS_A remplir'!$AE$3:$AE$875,(G174&amp;"autreong"&amp;"urgence"),'Plans SAMS_A remplir'!$AH$3:$AH$875)</f>
        <v>0</v>
      </c>
      <c r="AA174" s="239">
        <f>SUMIF('Plans SAMS_A remplir'!$AE$3:$AE$875,(G174&amp;"autreong"&amp;"urgence"),'Plans SAMS_A remplir'!$AI$3:$AI$875)</f>
        <v>0</v>
      </c>
      <c r="AB174" s="280" t="str">
        <f t="shared" si="180"/>
        <v>0</v>
      </c>
      <c r="AC174" s="285" t="s">
        <v>879</v>
      </c>
      <c r="AD174" s="173">
        <f t="shared" si="181"/>
        <v>0</v>
      </c>
      <c r="AE174" s="173">
        <f t="shared" si="182"/>
        <v>0</v>
      </c>
      <c r="AF174" s="286">
        <f t="shared" si="183"/>
        <v>0</v>
      </c>
      <c r="AG174" s="274">
        <f t="shared" si="184"/>
        <v>0</v>
      </c>
      <c r="AH174" s="202"/>
      <c r="AI174" s="209">
        <f t="shared" si="185"/>
        <v>3685.7783352004139</v>
      </c>
      <c r="AJ174" s="197">
        <f t="shared" si="170"/>
        <v>3</v>
      </c>
      <c r="AK174" s="175"/>
      <c r="AL174" s="275" t="str">
        <f t="shared" si="186"/>
        <v>Non</v>
      </c>
      <c r="AM174" s="266"/>
      <c r="AN174" s="137"/>
      <c r="AO174" s="136"/>
      <c r="AP174" s="158"/>
      <c r="AQ174" s="136"/>
      <c r="AR174" s="138"/>
      <c r="AS174" s="139"/>
      <c r="AT174" s="140"/>
      <c r="AU174" s="159"/>
      <c r="AV174" s="140"/>
      <c r="AW174" s="140"/>
      <c r="AX174" s="140"/>
      <c r="AY174" s="249"/>
    </row>
    <row r="175" spans="1:51" ht="15" customHeight="1" x14ac:dyDescent="0.35">
      <c r="A175" s="252" t="s">
        <v>7</v>
      </c>
      <c r="B175" s="189" t="str">
        <f t="shared" si="149"/>
        <v>MDG53</v>
      </c>
      <c r="C175" s="161" t="s">
        <v>284</v>
      </c>
      <c r="D175" s="189" t="str">
        <f t="shared" si="172"/>
        <v>MG53515</v>
      </c>
      <c r="E175" s="189" t="s">
        <v>313</v>
      </c>
      <c r="F175" s="1" t="str">
        <f t="shared" si="189"/>
        <v>ANOSYTAOLAGNAROIFARANTSA</v>
      </c>
      <c r="G175" s="45" t="str">
        <f t="shared" si="174"/>
        <v>MG53515051</v>
      </c>
      <c r="H175" s="133">
        <f t="shared" si="175"/>
        <v>4</v>
      </c>
      <c r="I175" s="133"/>
      <c r="J175" s="134" t="str">
        <f t="shared" si="166"/>
        <v/>
      </c>
      <c r="K175" s="134">
        <f t="shared" si="167"/>
        <v>17758.739217878061</v>
      </c>
      <c r="L175" s="134">
        <f t="shared" si="176"/>
        <v>17758.739217878061</v>
      </c>
      <c r="M175" s="231">
        <f>SUMIF('Plans SAMS_A remplir'!$AE$3:$AE$875,(G175&amp;"PAM"&amp;"urgence"),'Plans SAMS_A remplir'!$AG$3:$AG$875)</f>
        <v>0</v>
      </c>
      <c r="N175" s="222">
        <f>SUMIF('Plans SAMS_A remplir'!$AE$3:$AE$875,(G175&amp;"PAM"&amp;"urgence"),'Plans SAMS_A remplir'!$AH$3:$AH$875)</f>
        <v>0</v>
      </c>
      <c r="O175" s="232">
        <f>SUMIF('Plans SAMS_A remplir'!$AE$3:$AE$875,(G175&amp;"PAM"&amp;"urgence"),'Plans SAMS_A remplir'!$AI$3:$AI$875)</f>
        <v>0</v>
      </c>
      <c r="P175" s="224" t="str">
        <f t="shared" si="177"/>
        <v>0</v>
      </c>
      <c r="Q175" s="238">
        <f>SUMIF('Plans SAMS_A remplir'!$AE$3:$AE$875,(G175&amp;"FID"&amp;"urgence"),'Plans SAMS_A remplir'!$AG$3:$AG$875)</f>
        <v>0</v>
      </c>
      <c r="R175" s="135">
        <f>SUMIF('Plans SAMS_A remplir'!$AE$3:$AE$875,(G175&amp;"FID"&amp;"urgence"),'Plans SAMS_A remplir'!$AH$3:$AH$875)</f>
        <v>0</v>
      </c>
      <c r="S175" s="239">
        <f>SUMIF('Plans SAMS_A remplir'!$AE$3:$AE$875,(G175&amp;"FID"&amp;"urgence"),'Plans SAMS_A remplir'!$AI$3:$AI$875)</f>
        <v>0</v>
      </c>
      <c r="T175" s="224" t="str">
        <f t="shared" si="178"/>
        <v>0</v>
      </c>
      <c r="U175" s="238">
        <f>SUMIF('Plans SAMS_A remplir'!$AE$3:$AE$875,(G175&amp;"CRS"&amp;"urgence"),'Plans SAMS_A remplir'!$AG$3:$AG$875)</f>
        <v>0</v>
      </c>
      <c r="V175" s="135">
        <f>SUMIF('Plans SAMS_A remplir'!$AE$3:$AE$875,(G175&amp;"CRS"&amp;"urgence"),'Plans SAMS_A remplir'!$AH$3:$AH$875)</f>
        <v>0</v>
      </c>
      <c r="W175" s="239">
        <f>SUMIF('Plans SAMS_A remplir'!$AE$3:$AE$875,(G175&amp;"CRS"&amp;"urgence"),'Plans SAMS_A remplir'!$AI$3:$AI$875)</f>
        <v>0</v>
      </c>
      <c r="X175" s="224" t="str">
        <f t="shared" si="179"/>
        <v>0</v>
      </c>
      <c r="Y175" s="238">
        <f>SUMIF('Plans SAMS_A remplir'!$AE$3:$AE$875,(G175&amp;"autreong"&amp;"urgence"),'Plans SAMS_A remplir'!$AG$3:$AG$875)</f>
        <v>0</v>
      </c>
      <c r="Z175" s="135">
        <f>SUMIF('Plans SAMS_A remplir'!$AE$3:$AE$875,(G175&amp;"autreong"&amp;"urgence"),'Plans SAMS_A remplir'!$AH$3:$AH$875)</f>
        <v>0</v>
      </c>
      <c r="AA175" s="239">
        <f>SUMIF('Plans SAMS_A remplir'!$AE$3:$AE$875,(G175&amp;"autreong"&amp;"urgence"),'Plans SAMS_A remplir'!$AI$3:$AI$875)</f>
        <v>0</v>
      </c>
      <c r="AB175" s="280" t="str">
        <f t="shared" si="180"/>
        <v>0</v>
      </c>
      <c r="AC175" s="285" t="s">
        <v>879</v>
      </c>
      <c r="AD175" s="173">
        <f t="shared" si="181"/>
        <v>0</v>
      </c>
      <c r="AE175" s="173">
        <f t="shared" si="182"/>
        <v>0</v>
      </c>
      <c r="AF175" s="286">
        <f t="shared" si="183"/>
        <v>0</v>
      </c>
      <c r="AG175" s="274">
        <f t="shared" si="184"/>
        <v>0</v>
      </c>
      <c r="AH175" s="202"/>
      <c r="AI175" s="209">
        <f t="shared" si="185"/>
        <v>17758.739217878061</v>
      </c>
      <c r="AJ175" s="197">
        <f t="shared" si="170"/>
        <v>3</v>
      </c>
      <c r="AK175" s="175"/>
      <c r="AL175" s="275" t="str">
        <f t="shared" si="186"/>
        <v>Non</v>
      </c>
      <c r="AM175" s="266"/>
      <c r="AN175" s="137"/>
      <c r="AO175" s="136"/>
      <c r="AP175" s="158"/>
      <c r="AQ175" s="136"/>
      <c r="AR175" s="138"/>
      <c r="AS175" s="139"/>
      <c r="AT175" s="140"/>
      <c r="AU175" s="159"/>
      <c r="AV175" s="140"/>
      <c r="AW175" s="140"/>
      <c r="AX175" s="140"/>
      <c r="AY175" s="249"/>
    </row>
    <row r="176" spans="1:51" ht="15" customHeight="1" x14ac:dyDescent="0.35">
      <c r="A176" s="252" t="s">
        <v>7</v>
      </c>
      <c r="B176" s="189" t="str">
        <f t="shared" si="149"/>
        <v>MDG53</v>
      </c>
      <c r="C176" s="161" t="s">
        <v>284</v>
      </c>
      <c r="D176" s="189" t="str">
        <f t="shared" si="172"/>
        <v>MG53515</v>
      </c>
      <c r="E176" s="189" t="s">
        <v>315</v>
      </c>
      <c r="F176" s="1" t="str">
        <f t="shared" si="189"/>
        <v>ANOSYTAOLAGNAROISAKA-IVONDRO</v>
      </c>
      <c r="G176" s="45" t="str">
        <f t="shared" si="174"/>
        <v>MG53515052</v>
      </c>
      <c r="H176" s="133">
        <f t="shared" si="175"/>
        <v>4</v>
      </c>
      <c r="I176" s="133"/>
      <c r="J176" s="134" t="str">
        <f t="shared" si="166"/>
        <v/>
      </c>
      <c r="K176" s="134">
        <f t="shared" si="167"/>
        <v>13894.278438581745</v>
      </c>
      <c r="L176" s="134">
        <f t="shared" si="176"/>
        <v>13894.278438581745</v>
      </c>
      <c r="M176" s="231">
        <f>SUMIF('Plans SAMS_A remplir'!$AE$3:$AE$875,(G176&amp;"PAM"&amp;"urgence"),'Plans SAMS_A remplir'!$AG$3:$AG$875)</f>
        <v>0</v>
      </c>
      <c r="N176" s="222">
        <f>SUMIF('Plans SAMS_A remplir'!$AE$3:$AE$875,(G176&amp;"PAM"&amp;"urgence"),'Plans SAMS_A remplir'!$AH$3:$AH$875)</f>
        <v>0</v>
      </c>
      <c r="O176" s="232">
        <f>SUMIF('Plans SAMS_A remplir'!$AE$3:$AE$875,(G176&amp;"PAM"&amp;"urgence"),'Plans SAMS_A remplir'!$AI$3:$AI$875)</f>
        <v>0</v>
      </c>
      <c r="P176" s="224" t="str">
        <f t="shared" si="177"/>
        <v>0</v>
      </c>
      <c r="Q176" s="238">
        <f>SUMIF('Plans SAMS_A remplir'!$AE$3:$AE$875,(G176&amp;"FID"&amp;"urgence"),'Plans SAMS_A remplir'!$AG$3:$AG$875)</f>
        <v>0</v>
      </c>
      <c r="R176" s="135">
        <f>SUMIF('Plans SAMS_A remplir'!$AE$3:$AE$875,(G176&amp;"FID"&amp;"urgence"),'Plans SAMS_A remplir'!$AH$3:$AH$875)</f>
        <v>0</v>
      </c>
      <c r="S176" s="239">
        <f>SUMIF('Plans SAMS_A remplir'!$AE$3:$AE$875,(G176&amp;"FID"&amp;"urgence"),'Plans SAMS_A remplir'!$AI$3:$AI$875)</f>
        <v>0</v>
      </c>
      <c r="T176" s="224" t="str">
        <f t="shared" si="178"/>
        <v>0</v>
      </c>
      <c r="U176" s="238">
        <f>SUMIF('Plans SAMS_A remplir'!$AE$3:$AE$875,(G176&amp;"CRS"&amp;"urgence"),'Plans SAMS_A remplir'!$AG$3:$AG$875)</f>
        <v>0</v>
      </c>
      <c r="V176" s="135">
        <f>SUMIF('Plans SAMS_A remplir'!$AE$3:$AE$875,(G176&amp;"CRS"&amp;"urgence"),'Plans SAMS_A remplir'!$AH$3:$AH$875)</f>
        <v>0</v>
      </c>
      <c r="W176" s="239">
        <f>SUMIF('Plans SAMS_A remplir'!$AE$3:$AE$875,(G176&amp;"CRS"&amp;"urgence"),'Plans SAMS_A remplir'!$AI$3:$AI$875)</f>
        <v>0</v>
      </c>
      <c r="X176" s="224" t="str">
        <f t="shared" si="179"/>
        <v>0</v>
      </c>
      <c r="Y176" s="238">
        <f>SUMIF('Plans SAMS_A remplir'!$AE$3:$AE$875,(G176&amp;"autreong"&amp;"urgence"),'Plans SAMS_A remplir'!$AG$3:$AG$875)</f>
        <v>0</v>
      </c>
      <c r="Z176" s="135">
        <f>SUMIF('Plans SAMS_A remplir'!$AE$3:$AE$875,(G176&amp;"autreong"&amp;"urgence"),'Plans SAMS_A remplir'!$AH$3:$AH$875)</f>
        <v>0</v>
      </c>
      <c r="AA176" s="239">
        <f>SUMIF('Plans SAMS_A remplir'!$AE$3:$AE$875,(G176&amp;"autreong"&amp;"urgence"),'Plans SAMS_A remplir'!$AI$3:$AI$875)</f>
        <v>0</v>
      </c>
      <c r="AB176" s="280" t="str">
        <f t="shared" si="180"/>
        <v>0</v>
      </c>
      <c r="AC176" s="285" t="s">
        <v>879</v>
      </c>
      <c r="AD176" s="173">
        <f t="shared" si="181"/>
        <v>0</v>
      </c>
      <c r="AE176" s="173">
        <f t="shared" si="182"/>
        <v>0</v>
      </c>
      <c r="AF176" s="286">
        <f t="shared" si="183"/>
        <v>0</v>
      </c>
      <c r="AG176" s="274">
        <f t="shared" si="184"/>
        <v>0</v>
      </c>
      <c r="AH176" s="202"/>
      <c r="AI176" s="209">
        <f t="shared" si="185"/>
        <v>13894.278438581745</v>
      </c>
      <c r="AJ176" s="197">
        <f t="shared" si="170"/>
        <v>3</v>
      </c>
      <c r="AK176" s="175"/>
      <c r="AL176" s="275" t="str">
        <f t="shared" si="186"/>
        <v>Non</v>
      </c>
      <c r="AM176" s="266"/>
      <c r="AN176" s="137"/>
      <c r="AO176" s="136"/>
      <c r="AP176" s="158"/>
      <c r="AQ176" s="136"/>
      <c r="AR176" s="138"/>
      <c r="AS176" s="139"/>
      <c r="AT176" s="140"/>
      <c r="AU176" s="159"/>
      <c r="AV176" s="140"/>
      <c r="AW176" s="140"/>
      <c r="AX176" s="140"/>
      <c r="AY176" s="249"/>
    </row>
    <row r="177" spans="1:51" ht="15" customHeight="1" x14ac:dyDescent="0.35">
      <c r="A177" s="252" t="s">
        <v>7</v>
      </c>
      <c r="B177" s="189" t="str">
        <f t="shared" si="149"/>
        <v>MDG53</v>
      </c>
      <c r="C177" s="161" t="s">
        <v>284</v>
      </c>
      <c r="D177" s="189" t="str">
        <f t="shared" si="172"/>
        <v>MG53515</v>
      </c>
      <c r="E177" s="189" t="s">
        <v>317</v>
      </c>
      <c r="F177" s="1" t="str">
        <f t="shared" si="189"/>
        <v>ANOSYTAOLAGNAROMAHATALAKY</v>
      </c>
      <c r="G177" s="45" t="str">
        <f t="shared" si="174"/>
        <v>MG53515131</v>
      </c>
      <c r="H177" s="133">
        <f t="shared" si="175"/>
        <v>4</v>
      </c>
      <c r="I177" s="133"/>
      <c r="J177" s="134" t="str">
        <f t="shared" si="166"/>
        <v/>
      </c>
      <c r="K177" s="134">
        <f t="shared" si="167"/>
        <v>33552.970394656862</v>
      </c>
      <c r="L177" s="134">
        <f t="shared" si="176"/>
        <v>33552.970394656862</v>
      </c>
      <c r="M177" s="231">
        <f>SUMIF('Plans SAMS_A remplir'!$AE$3:$AE$875,(G177&amp;"PAM"&amp;"urgence"),'Plans SAMS_A remplir'!$AG$3:$AG$875)</f>
        <v>0</v>
      </c>
      <c r="N177" s="222">
        <f>SUMIF('Plans SAMS_A remplir'!$AE$3:$AE$875,(G177&amp;"PAM"&amp;"urgence"),'Plans SAMS_A remplir'!$AH$3:$AH$875)</f>
        <v>0</v>
      </c>
      <c r="O177" s="232">
        <f>SUMIF('Plans SAMS_A remplir'!$AE$3:$AE$875,(G177&amp;"PAM"&amp;"urgence"),'Plans SAMS_A remplir'!$AI$3:$AI$875)</f>
        <v>0</v>
      </c>
      <c r="P177" s="224" t="str">
        <f t="shared" si="177"/>
        <v>0</v>
      </c>
      <c r="Q177" s="238">
        <f>SUMIF('Plans SAMS_A remplir'!$AE$3:$AE$875,(G177&amp;"FID"&amp;"urgence"),'Plans SAMS_A remplir'!$AG$3:$AG$875)</f>
        <v>0</v>
      </c>
      <c r="R177" s="135">
        <f>SUMIF('Plans SAMS_A remplir'!$AE$3:$AE$875,(G177&amp;"FID"&amp;"urgence"),'Plans SAMS_A remplir'!$AH$3:$AH$875)</f>
        <v>0</v>
      </c>
      <c r="S177" s="239">
        <f>SUMIF('Plans SAMS_A remplir'!$AE$3:$AE$875,(G177&amp;"FID"&amp;"urgence"),'Plans SAMS_A remplir'!$AI$3:$AI$875)</f>
        <v>0</v>
      </c>
      <c r="T177" s="224" t="str">
        <f t="shared" si="178"/>
        <v>0</v>
      </c>
      <c r="U177" s="238">
        <f>SUMIF('Plans SAMS_A remplir'!$AE$3:$AE$875,(G177&amp;"CRS"&amp;"urgence"),'Plans SAMS_A remplir'!$AG$3:$AG$875)</f>
        <v>0</v>
      </c>
      <c r="V177" s="135">
        <f>SUMIF('Plans SAMS_A remplir'!$AE$3:$AE$875,(G177&amp;"CRS"&amp;"urgence"),'Plans SAMS_A remplir'!$AH$3:$AH$875)</f>
        <v>0</v>
      </c>
      <c r="W177" s="239">
        <f>SUMIF('Plans SAMS_A remplir'!$AE$3:$AE$875,(G177&amp;"CRS"&amp;"urgence"),'Plans SAMS_A remplir'!$AI$3:$AI$875)</f>
        <v>0</v>
      </c>
      <c r="X177" s="224" t="str">
        <f t="shared" si="179"/>
        <v>0</v>
      </c>
      <c r="Y177" s="238">
        <f>SUMIF('Plans SAMS_A remplir'!$AE$3:$AE$875,(G177&amp;"autreong"&amp;"urgence"),'Plans SAMS_A remplir'!$AG$3:$AG$875)</f>
        <v>0</v>
      </c>
      <c r="Z177" s="135">
        <f>SUMIF('Plans SAMS_A remplir'!$AE$3:$AE$875,(G177&amp;"autreong"&amp;"urgence"),'Plans SAMS_A remplir'!$AH$3:$AH$875)</f>
        <v>0</v>
      </c>
      <c r="AA177" s="239">
        <f>SUMIF('Plans SAMS_A remplir'!$AE$3:$AE$875,(G177&amp;"autreong"&amp;"urgence"),'Plans SAMS_A remplir'!$AI$3:$AI$875)</f>
        <v>0</v>
      </c>
      <c r="AB177" s="280" t="str">
        <f t="shared" si="180"/>
        <v>0</v>
      </c>
      <c r="AC177" s="285" t="s">
        <v>879</v>
      </c>
      <c r="AD177" s="173">
        <f t="shared" si="181"/>
        <v>0</v>
      </c>
      <c r="AE177" s="173">
        <f t="shared" si="182"/>
        <v>0</v>
      </c>
      <c r="AF177" s="286">
        <f t="shared" si="183"/>
        <v>0</v>
      </c>
      <c r="AG177" s="274">
        <f t="shared" si="184"/>
        <v>0</v>
      </c>
      <c r="AH177" s="202"/>
      <c r="AI177" s="209">
        <f t="shared" si="185"/>
        <v>33552.970394656862</v>
      </c>
      <c r="AJ177" s="197">
        <f t="shared" si="170"/>
        <v>3</v>
      </c>
      <c r="AK177" s="175"/>
      <c r="AL177" s="275" t="str">
        <f t="shared" si="186"/>
        <v>Non</v>
      </c>
      <c r="AM177" s="266"/>
      <c r="AN177" s="137"/>
      <c r="AO177" s="136"/>
      <c r="AP177" s="158"/>
      <c r="AQ177" s="136"/>
      <c r="AR177" s="138"/>
      <c r="AS177" s="139"/>
      <c r="AT177" s="140"/>
      <c r="AU177" s="159"/>
      <c r="AV177" s="140"/>
      <c r="AW177" s="140"/>
      <c r="AX177" s="140"/>
      <c r="AY177" s="249"/>
    </row>
    <row r="178" spans="1:51" ht="15" customHeight="1" x14ac:dyDescent="0.35">
      <c r="A178" s="252" t="s">
        <v>7</v>
      </c>
      <c r="B178" s="189" t="str">
        <f t="shared" si="149"/>
        <v>MDG53</v>
      </c>
      <c r="C178" s="161" t="s">
        <v>284</v>
      </c>
      <c r="D178" s="189" t="str">
        <f t="shared" si="172"/>
        <v>MG53515</v>
      </c>
      <c r="E178" s="189" t="s">
        <v>319</v>
      </c>
      <c r="F178" s="1" t="str">
        <f t="shared" si="189"/>
        <v>ANOSYTAOLAGNAROMANAMBARO</v>
      </c>
      <c r="G178" s="45" t="str">
        <f t="shared" si="174"/>
        <v>MG53515071</v>
      </c>
      <c r="H178" s="133">
        <f t="shared" si="175"/>
        <v>4</v>
      </c>
      <c r="I178" s="133"/>
      <c r="J178" s="134" t="str">
        <f t="shared" si="166"/>
        <v/>
      </c>
      <c r="K178" s="134">
        <f t="shared" si="167"/>
        <v>19781.809179503278</v>
      </c>
      <c r="L178" s="134">
        <f t="shared" si="176"/>
        <v>19781.809179503278</v>
      </c>
      <c r="M178" s="231">
        <f>SUMIF('Plans SAMS_A remplir'!$AE$3:$AE$875,(G178&amp;"PAM"&amp;"urgence"),'Plans SAMS_A remplir'!$AG$3:$AG$875)</f>
        <v>0</v>
      </c>
      <c r="N178" s="222">
        <f>SUMIF('Plans SAMS_A remplir'!$AE$3:$AE$875,(G178&amp;"PAM"&amp;"urgence"),'Plans SAMS_A remplir'!$AH$3:$AH$875)</f>
        <v>0</v>
      </c>
      <c r="O178" s="232">
        <f>SUMIF('Plans SAMS_A remplir'!$AE$3:$AE$875,(G178&amp;"PAM"&amp;"urgence"),'Plans SAMS_A remplir'!$AI$3:$AI$875)</f>
        <v>0</v>
      </c>
      <c r="P178" s="224" t="str">
        <f t="shared" si="177"/>
        <v>0</v>
      </c>
      <c r="Q178" s="238">
        <f>SUMIF('Plans SAMS_A remplir'!$AE$3:$AE$875,(G178&amp;"FID"&amp;"urgence"),'Plans SAMS_A remplir'!$AG$3:$AG$875)</f>
        <v>0</v>
      </c>
      <c r="R178" s="135">
        <f>SUMIF('Plans SAMS_A remplir'!$AE$3:$AE$875,(G178&amp;"FID"&amp;"urgence"),'Plans SAMS_A remplir'!$AH$3:$AH$875)</f>
        <v>0</v>
      </c>
      <c r="S178" s="239">
        <f>SUMIF('Plans SAMS_A remplir'!$AE$3:$AE$875,(G178&amp;"FID"&amp;"urgence"),'Plans SAMS_A remplir'!$AI$3:$AI$875)</f>
        <v>0</v>
      </c>
      <c r="T178" s="224" t="str">
        <f t="shared" si="178"/>
        <v>0</v>
      </c>
      <c r="U178" s="238">
        <f>SUMIF('Plans SAMS_A remplir'!$AE$3:$AE$875,(G178&amp;"CRS"&amp;"urgence"),'Plans SAMS_A remplir'!$AG$3:$AG$875)</f>
        <v>0</v>
      </c>
      <c r="V178" s="135">
        <f>SUMIF('Plans SAMS_A remplir'!$AE$3:$AE$875,(G178&amp;"CRS"&amp;"urgence"),'Plans SAMS_A remplir'!$AH$3:$AH$875)</f>
        <v>0</v>
      </c>
      <c r="W178" s="239">
        <f>SUMIF('Plans SAMS_A remplir'!$AE$3:$AE$875,(G178&amp;"CRS"&amp;"urgence"),'Plans SAMS_A remplir'!$AI$3:$AI$875)</f>
        <v>0</v>
      </c>
      <c r="X178" s="224" t="str">
        <f t="shared" si="179"/>
        <v>0</v>
      </c>
      <c r="Y178" s="238">
        <f>SUMIF('Plans SAMS_A remplir'!$AE$3:$AE$875,(G178&amp;"autreong"&amp;"urgence"),'Plans SAMS_A remplir'!$AG$3:$AG$875)</f>
        <v>0</v>
      </c>
      <c r="Z178" s="135">
        <f>SUMIF('Plans SAMS_A remplir'!$AE$3:$AE$875,(G178&amp;"autreong"&amp;"urgence"),'Plans SAMS_A remplir'!$AH$3:$AH$875)</f>
        <v>0</v>
      </c>
      <c r="AA178" s="239">
        <f>SUMIF('Plans SAMS_A remplir'!$AE$3:$AE$875,(G178&amp;"autreong"&amp;"urgence"),'Plans SAMS_A remplir'!$AI$3:$AI$875)</f>
        <v>0</v>
      </c>
      <c r="AB178" s="280" t="str">
        <f t="shared" si="180"/>
        <v>0</v>
      </c>
      <c r="AC178" s="285" t="s">
        <v>879</v>
      </c>
      <c r="AD178" s="173">
        <f t="shared" si="181"/>
        <v>0</v>
      </c>
      <c r="AE178" s="173">
        <f t="shared" si="182"/>
        <v>0</v>
      </c>
      <c r="AF178" s="286">
        <f t="shared" si="183"/>
        <v>0</v>
      </c>
      <c r="AG178" s="274">
        <f t="shared" si="184"/>
        <v>0</v>
      </c>
      <c r="AH178" s="202"/>
      <c r="AI178" s="209">
        <f t="shared" si="185"/>
        <v>19781.809179503278</v>
      </c>
      <c r="AJ178" s="197">
        <f t="shared" si="170"/>
        <v>3</v>
      </c>
      <c r="AK178" s="175"/>
      <c r="AL178" s="275" t="str">
        <f t="shared" si="186"/>
        <v>Non</v>
      </c>
      <c r="AM178" s="266"/>
      <c r="AN178" s="137"/>
      <c r="AO178" s="136"/>
      <c r="AP178" s="158"/>
      <c r="AQ178" s="136"/>
      <c r="AR178" s="138"/>
      <c r="AS178" s="139"/>
      <c r="AT178" s="140"/>
      <c r="AU178" s="159"/>
      <c r="AV178" s="140"/>
      <c r="AW178" s="140"/>
      <c r="AX178" s="140"/>
      <c r="AY178" s="249"/>
    </row>
    <row r="179" spans="1:51" ht="15" customHeight="1" x14ac:dyDescent="0.35">
      <c r="A179" s="252" t="s">
        <v>7</v>
      </c>
      <c r="B179" s="189" t="str">
        <f t="shared" si="149"/>
        <v>MDG53</v>
      </c>
      <c r="C179" s="161" t="s">
        <v>284</v>
      </c>
      <c r="D179" s="189" t="str">
        <f t="shared" si="172"/>
        <v>MG53515</v>
      </c>
      <c r="E179" s="189" t="s">
        <v>321</v>
      </c>
      <c r="F179" s="1" t="str">
        <f t="shared" si="189"/>
        <v>ANOSYTAOLAGNAROMANANTENINA</v>
      </c>
      <c r="G179" s="45" t="str">
        <f t="shared" si="174"/>
        <v>MG53515251</v>
      </c>
      <c r="H179" s="133">
        <f t="shared" si="175"/>
        <v>4</v>
      </c>
      <c r="I179" s="133"/>
      <c r="J179" s="134" t="str">
        <f t="shared" si="166"/>
        <v/>
      </c>
      <c r="K179" s="134">
        <f t="shared" si="167"/>
        <v>11288.128699929021</v>
      </c>
      <c r="L179" s="134">
        <f t="shared" si="176"/>
        <v>11288.128699929021</v>
      </c>
      <c r="M179" s="231">
        <f>SUMIF('Plans SAMS_A remplir'!$AE$3:$AE$875,(G179&amp;"PAM"&amp;"urgence"),'Plans SAMS_A remplir'!$AG$3:$AG$875)</f>
        <v>0</v>
      </c>
      <c r="N179" s="222">
        <f>SUMIF('Plans SAMS_A remplir'!$AE$3:$AE$875,(G179&amp;"PAM"&amp;"urgence"),'Plans SAMS_A remplir'!$AH$3:$AH$875)</f>
        <v>0</v>
      </c>
      <c r="O179" s="232">
        <f>SUMIF('Plans SAMS_A remplir'!$AE$3:$AE$875,(G179&amp;"PAM"&amp;"urgence"),'Plans SAMS_A remplir'!$AI$3:$AI$875)</f>
        <v>0</v>
      </c>
      <c r="P179" s="224" t="str">
        <f t="shared" si="177"/>
        <v>0</v>
      </c>
      <c r="Q179" s="238">
        <f>SUMIF('Plans SAMS_A remplir'!$AE$3:$AE$875,(G179&amp;"FID"&amp;"urgence"),'Plans SAMS_A remplir'!$AG$3:$AG$875)</f>
        <v>0</v>
      </c>
      <c r="R179" s="135">
        <f>SUMIF('Plans SAMS_A remplir'!$AE$3:$AE$875,(G179&amp;"FID"&amp;"urgence"),'Plans SAMS_A remplir'!$AH$3:$AH$875)</f>
        <v>0</v>
      </c>
      <c r="S179" s="239">
        <f>SUMIF('Plans SAMS_A remplir'!$AE$3:$AE$875,(G179&amp;"FID"&amp;"urgence"),'Plans SAMS_A remplir'!$AI$3:$AI$875)</f>
        <v>0</v>
      </c>
      <c r="T179" s="224" t="str">
        <f t="shared" si="178"/>
        <v>0</v>
      </c>
      <c r="U179" s="238">
        <f>SUMIF('Plans SAMS_A remplir'!$AE$3:$AE$875,(G179&amp;"CRS"&amp;"urgence"),'Plans SAMS_A remplir'!$AG$3:$AG$875)</f>
        <v>0</v>
      </c>
      <c r="V179" s="135">
        <f>SUMIF('Plans SAMS_A remplir'!$AE$3:$AE$875,(G179&amp;"CRS"&amp;"urgence"),'Plans SAMS_A remplir'!$AH$3:$AH$875)</f>
        <v>0</v>
      </c>
      <c r="W179" s="239">
        <f>SUMIF('Plans SAMS_A remplir'!$AE$3:$AE$875,(G179&amp;"CRS"&amp;"urgence"),'Plans SAMS_A remplir'!$AI$3:$AI$875)</f>
        <v>0</v>
      </c>
      <c r="X179" s="224" t="str">
        <f t="shared" si="179"/>
        <v>0</v>
      </c>
      <c r="Y179" s="238">
        <f>SUMIF('Plans SAMS_A remplir'!$AE$3:$AE$875,(G179&amp;"autreong"&amp;"urgence"),'Plans SAMS_A remplir'!$AG$3:$AG$875)</f>
        <v>0</v>
      </c>
      <c r="Z179" s="135">
        <f>SUMIF('Plans SAMS_A remplir'!$AE$3:$AE$875,(G179&amp;"autreong"&amp;"urgence"),'Plans SAMS_A remplir'!$AH$3:$AH$875)</f>
        <v>0</v>
      </c>
      <c r="AA179" s="239">
        <f>SUMIF('Plans SAMS_A remplir'!$AE$3:$AE$875,(G179&amp;"autreong"&amp;"urgence"),'Plans SAMS_A remplir'!$AI$3:$AI$875)</f>
        <v>0</v>
      </c>
      <c r="AB179" s="280" t="str">
        <f t="shared" si="180"/>
        <v>0</v>
      </c>
      <c r="AC179" s="285" t="s">
        <v>879</v>
      </c>
      <c r="AD179" s="173">
        <f t="shared" si="181"/>
        <v>0</v>
      </c>
      <c r="AE179" s="173">
        <f t="shared" si="182"/>
        <v>0</v>
      </c>
      <c r="AF179" s="286">
        <f t="shared" si="183"/>
        <v>0</v>
      </c>
      <c r="AG179" s="274">
        <f t="shared" si="184"/>
        <v>0</v>
      </c>
      <c r="AH179" s="202"/>
      <c r="AI179" s="209">
        <f t="shared" si="185"/>
        <v>11288.128699929021</v>
      </c>
      <c r="AJ179" s="197">
        <f t="shared" si="170"/>
        <v>3</v>
      </c>
      <c r="AK179" s="175"/>
      <c r="AL179" s="275" t="str">
        <f t="shared" si="186"/>
        <v>Non</v>
      </c>
      <c r="AM179" s="266"/>
      <c r="AN179" s="137"/>
      <c r="AO179" s="136"/>
      <c r="AP179" s="158"/>
      <c r="AQ179" s="136"/>
      <c r="AR179" s="138"/>
      <c r="AS179" s="139"/>
      <c r="AT179" s="140"/>
      <c r="AU179" s="159"/>
      <c r="AV179" s="140"/>
      <c r="AW179" s="140"/>
      <c r="AX179" s="140"/>
      <c r="AY179" s="249"/>
    </row>
    <row r="180" spans="1:51" ht="15" customHeight="1" x14ac:dyDescent="0.35">
      <c r="A180" s="252" t="s">
        <v>7</v>
      </c>
      <c r="B180" s="189" t="str">
        <f t="shared" si="149"/>
        <v>MDG53</v>
      </c>
      <c r="C180" s="161" t="s">
        <v>284</v>
      </c>
      <c r="D180" s="189" t="str">
        <f t="shared" si="172"/>
        <v>MG53515</v>
      </c>
      <c r="E180" s="189" t="s">
        <v>323</v>
      </c>
      <c r="F180" s="1" t="str">
        <f t="shared" si="189"/>
        <v>ANOSYTAOLAGNAROMANDISO</v>
      </c>
      <c r="G180" s="45" t="str">
        <f t="shared" si="174"/>
        <v>MG53515053</v>
      </c>
      <c r="H180" s="133">
        <f t="shared" si="175"/>
        <v>4</v>
      </c>
      <c r="I180" s="133"/>
      <c r="J180" s="134" t="str">
        <f t="shared" si="166"/>
        <v/>
      </c>
      <c r="K180" s="134">
        <f t="shared" si="167"/>
        <v>5484.1322826082851</v>
      </c>
      <c r="L180" s="134">
        <f t="shared" si="176"/>
        <v>5484.1322826082851</v>
      </c>
      <c r="M180" s="231">
        <f>SUMIF('Plans SAMS_A remplir'!$AE$3:$AE$875,(G180&amp;"PAM"&amp;"urgence"),'Plans SAMS_A remplir'!$AG$3:$AG$875)</f>
        <v>0</v>
      </c>
      <c r="N180" s="222">
        <f>SUMIF('Plans SAMS_A remplir'!$AE$3:$AE$875,(G180&amp;"PAM"&amp;"urgence"),'Plans SAMS_A remplir'!$AH$3:$AH$875)</f>
        <v>0</v>
      </c>
      <c r="O180" s="232">
        <f>SUMIF('Plans SAMS_A remplir'!$AE$3:$AE$875,(G180&amp;"PAM"&amp;"urgence"),'Plans SAMS_A remplir'!$AI$3:$AI$875)</f>
        <v>0</v>
      </c>
      <c r="P180" s="224" t="str">
        <f t="shared" si="177"/>
        <v>0</v>
      </c>
      <c r="Q180" s="238">
        <f>SUMIF('Plans SAMS_A remplir'!$AE$3:$AE$875,(G180&amp;"FID"&amp;"urgence"),'Plans SAMS_A remplir'!$AG$3:$AG$875)</f>
        <v>0</v>
      </c>
      <c r="R180" s="135">
        <f>SUMIF('Plans SAMS_A remplir'!$AE$3:$AE$875,(G180&amp;"FID"&amp;"urgence"),'Plans SAMS_A remplir'!$AH$3:$AH$875)</f>
        <v>0</v>
      </c>
      <c r="S180" s="239">
        <f>SUMIF('Plans SAMS_A remplir'!$AE$3:$AE$875,(G180&amp;"FID"&amp;"urgence"),'Plans SAMS_A remplir'!$AI$3:$AI$875)</f>
        <v>0</v>
      </c>
      <c r="T180" s="224" t="str">
        <f t="shared" si="178"/>
        <v>0</v>
      </c>
      <c r="U180" s="238">
        <f>SUMIF('Plans SAMS_A remplir'!$AE$3:$AE$875,(G180&amp;"CRS"&amp;"urgence"),'Plans SAMS_A remplir'!$AG$3:$AG$875)</f>
        <v>0</v>
      </c>
      <c r="V180" s="135">
        <f>SUMIF('Plans SAMS_A remplir'!$AE$3:$AE$875,(G180&amp;"CRS"&amp;"urgence"),'Plans SAMS_A remplir'!$AH$3:$AH$875)</f>
        <v>0</v>
      </c>
      <c r="W180" s="239">
        <f>SUMIF('Plans SAMS_A remplir'!$AE$3:$AE$875,(G180&amp;"CRS"&amp;"urgence"),'Plans SAMS_A remplir'!$AI$3:$AI$875)</f>
        <v>0</v>
      </c>
      <c r="X180" s="224" t="str">
        <f t="shared" si="179"/>
        <v>0</v>
      </c>
      <c r="Y180" s="238">
        <f>SUMIF('Plans SAMS_A remplir'!$AE$3:$AE$875,(G180&amp;"autreong"&amp;"urgence"),'Plans SAMS_A remplir'!$AG$3:$AG$875)</f>
        <v>0</v>
      </c>
      <c r="Z180" s="135">
        <f>SUMIF('Plans SAMS_A remplir'!$AE$3:$AE$875,(G180&amp;"autreong"&amp;"urgence"),'Plans SAMS_A remplir'!$AH$3:$AH$875)</f>
        <v>0</v>
      </c>
      <c r="AA180" s="239">
        <f>SUMIF('Plans SAMS_A remplir'!$AE$3:$AE$875,(G180&amp;"autreong"&amp;"urgence"),'Plans SAMS_A remplir'!$AI$3:$AI$875)</f>
        <v>0</v>
      </c>
      <c r="AB180" s="280" t="str">
        <f t="shared" si="180"/>
        <v>0</v>
      </c>
      <c r="AC180" s="285" t="s">
        <v>879</v>
      </c>
      <c r="AD180" s="173">
        <f t="shared" si="181"/>
        <v>0</v>
      </c>
      <c r="AE180" s="173">
        <f t="shared" si="182"/>
        <v>0</v>
      </c>
      <c r="AF180" s="286">
        <f t="shared" si="183"/>
        <v>0</v>
      </c>
      <c r="AG180" s="274">
        <f t="shared" si="184"/>
        <v>0</v>
      </c>
      <c r="AH180" s="202"/>
      <c r="AI180" s="209">
        <f t="shared" si="185"/>
        <v>5484.1322826082851</v>
      </c>
      <c r="AJ180" s="197">
        <f t="shared" si="170"/>
        <v>3</v>
      </c>
      <c r="AK180" s="175"/>
      <c r="AL180" s="275" t="str">
        <f t="shared" si="186"/>
        <v>Non</v>
      </c>
      <c r="AM180" s="266"/>
      <c r="AN180" s="137"/>
      <c r="AO180" s="136"/>
      <c r="AP180" s="158"/>
      <c r="AQ180" s="136"/>
      <c r="AR180" s="138"/>
      <c r="AS180" s="139"/>
      <c r="AT180" s="140"/>
      <c r="AU180" s="159"/>
      <c r="AV180" s="140"/>
      <c r="AW180" s="140"/>
      <c r="AX180" s="140"/>
      <c r="AY180" s="249"/>
    </row>
    <row r="181" spans="1:51" ht="15" customHeight="1" x14ac:dyDescent="0.35">
      <c r="A181" s="252" t="s">
        <v>7</v>
      </c>
      <c r="B181" s="189" t="str">
        <f t="shared" si="149"/>
        <v>MDG53</v>
      </c>
      <c r="C181" s="161" t="s">
        <v>284</v>
      </c>
      <c r="D181" s="189" t="str">
        <f t="shared" si="172"/>
        <v>MG53515</v>
      </c>
      <c r="E181" s="189" t="s">
        <v>325</v>
      </c>
      <c r="F181" s="1" t="str">
        <f t="shared" si="189"/>
        <v>ANOSYTAOLAGNAROMANDROMONDROMOTRA</v>
      </c>
      <c r="G181" s="45" t="str">
        <f t="shared" si="174"/>
        <v>MG53515032</v>
      </c>
      <c r="H181" s="133">
        <f t="shared" si="175"/>
        <v>4</v>
      </c>
      <c r="I181" s="133"/>
      <c r="J181" s="134" t="str">
        <f t="shared" si="166"/>
        <v/>
      </c>
      <c r="K181" s="134">
        <f t="shared" si="167"/>
        <v>5464.6116429736612</v>
      </c>
      <c r="L181" s="134">
        <f t="shared" si="176"/>
        <v>5464.6116429736612</v>
      </c>
      <c r="M181" s="231">
        <f>SUMIF('Plans SAMS_A remplir'!$AE$3:$AE$875,(G181&amp;"PAM"&amp;"urgence"),'Plans SAMS_A remplir'!$AG$3:$AG$875)</f>
        <v>0</v>
      </c>
      <c r="N181" s="222">
        <f>SUMIF('Plans SAMS_A remplir'!$AE$3:$AE$875,(G181&amp;"PAM"&amp;"urgence"),'Plans SAMS_A remplir'!$AH$3:$AH$875)</f>
        <v>0</v>
      </c>
      <c r="O181" s="232">
        <f>SUMIF('Plans SAMS_A remplir'!$AE$3:$AE$875,(G181&amp;"PAM"&amp;"urgence"),'Plans SAMS_A remplir'!$AI$3:$AI$875)</f>
        <v>0</v>
      </c>
      <c r="P181" s="224" t="str">
        <f t="shared" si="177"/>
        <v>0</v>
      </c>
      <c r="Q181" s="238">
        <f>SUMIF('Plans SAMS_A remplir'!$AE$3:$AE$875,(G181&amp;"FID"&amp;"urgence"),'Plans SAMS_A remplir'!$AG$3:$AG$875)</f>
        <v>0</v>
      </c>
      <c r="R181" s="135">
        <f>SUMIF('Plans SAMS_A remplir'!$AE$3:$AE$875,(G181&amp;"FID"&amp;"urgence"),'Plans SAMS_A remplir'!$AH$3:$AH$875)</f>
        <v>0</v>
      </c>
      <c r="S181" s="239">
        <f>SUMIF('Plans SAMS_A remplir'!$AE$3:$AE$875,(G181&amp;"FID"&amp;"urgence"),'Plans SAMS_A remplir'!$AI$3:$AI$875)</f>
        <v>0</v>
      </c>
      <c r="T181" s="224" t="str">
        <f t="shared" si="178"/>
        <v>0</v>
      </c>
      <c r="U181" s="238">
        <f>SUMIF('Plans SAMS_A remplir'!$AE$3:$AE$875,(G181&amp;"CRS"&amp;"urgence"),'Plans SAMS_A remplir'!$AG$3:$AG$875)</f>
        <v>0</v>
      </c>
      <c r="V181" s="135">
        <f>SUMIF('Plans SAMS_A remplir'!$AE$3:$AE$875,(G181&amp;"CRS"&amp;"urgence"),'Plans SAMS_A remplir'!$AH$3:$AH$875)</f>
        <v>0</v>
      </c>
      <c r="W181" s="239">
        <f>SUMIF('Plans SAMS_A remplir'!$AE$3:$AE$875,(G181&amp;"CRS"&amp;"urgence"),'Plans SAMS_A remplir'!$AI$3:$AI$875)</f>
        <v>0</v>
      </c>
      <c r="X181" s="224" t="str">
        <f t="shared" si="179"/>
        <v>0</v>
      </c>
      <c r="Y181" s="238">
        <f>SUMIF('Plans SAMS_A remplir'!$AE$3:$AE$875,(G181&amp;"autreong"&amp;"urgence"),'Plans SAMS_A remplir'!$AG$3:$AG$875)</f>
        <v>0</v>
      </c>
      <c r="Z181" s="135">
        <f>SUMIF('Plans SAMS_A remplir'!$AE$3:$AE$875,(G181&amp;"autreong"&amp;"urgence"),'Plans SAMS_A remplir'!$AH$3:$AH$875)</f>
        <v>0</v>
      </c>
      <c r="AA181" s="239">
        <f>SUMIF('Plans SAMS_A remplir'!$AE$3:$AE$875,(G181&amp;"autreong"&amp;"urgence"),'Plans SAMS_A remplir'!$AI$3:$AI$875)</f>
        <v>0</v>
      </c>
      <c r="AB181" s="280" t="str">
        <f t="shared" si="180"/>
        <v>0</v>
      </c>
      <c r="AC181" s="285" t="s">
        <v>879</v>
      </c>
      <c r="AD181" s="173">
        <f t="shared" si="181"/>
        <v>0</v>
      </c>
      <c r="AE181" s="173">
        <f t="shared" si="182"/>
        <v>0</v>
      </c>
      <c r="AF181" s="286">
        <f t="shared" si="183"/>
        <v>0</v>
      </c>
      <c r="AG181" s="274">
        <f t="shared" si="184"/>
        <v>0</v>
      </c>
      <c r="AH181" s="202"/>
      <c r="AI181" s="209">
        <f t="shared" si="185"/>
        <v>5464.6116429736612</v>
      </c>
      <c r="AJ181" s="197">
        <f t="shared" si="170"/>
        <v>3</v>
      </c>
      <c r="AK181" s="175"/>
      <c r="AL181" s="275" t="str">
        <f t="shared" si="186"/>
        <v>Non</v>
      </c>
      <c r="AM181" s="266"/>
      <c r="AN181" s="137"/>
      <c r="AO181" s="136"/>
      <c r="AP181" s="158"/>
      <c r="AQ181" s="136"/>
      <c r="AR181" s="138"/>
      <c r="AS181" s="139"/>
      <c r="AT181" s="140"/>
      <c r="AU181" s="159"/>
      <c r="AV181" s="140"/>
      <c r="AW181" s="140"/>
      <c r="AX181" s="140"/>
      <c r="AY181" s="249"/>
    </row>
    <row r="182" spans="1:51" ht="15" customHeight="1" x14ac:dyDescent="0.35">
      <c r="A182" s="252" t="s">
        <v>7</v>
      </c>
      <c r="B182" s="189" t="str">
        <f t="shared" si="149"/>
        <v>MDG53</v>
      </c>
      <c r="C182" s="161" t="s">
        <v>284</v>
      </c>
      <c r="D182" s="189" t="str">
        <f t="shared" si="172"/>
        <v>MG53515</v>
      </c>
      <c r="E182" s="189" t="s">
        <v>327</v>
      </c>
      <c r="F182" s="1" t="str">
        <f t="shared" si="189"/>
        <v>ANOSYTAOLAGNARORANOMAFANA</v>
      </c>
      <c r="G182" s="45" t="str">
        <f t="shared" si="174"/>
        <v>MG53515191</v>
      </c>
      <c r="H182" s="133">
        <f t="shared" si="175"/>
        <v>4</v>
      </c>
      <c r="I182" s="133"/>
      <c r="J182" s="134" t="str">
        <f t="shared" si="166"/>
        <v/>
      </c>
      <c r="K182" s="134">
        <f t="shared" si="167"/>
        <v>16556.535035022822</v>
      </c>
      <c r="L182" s="134">
        <f t="shared" si="176"/>
        <v>16556.535035022822</v>
      </c>
      <c r="M182" s="231">
        <f>SUMIF('Plans SAMS_A remplir'!$AE$3:$AE$875,(G182&amp;"PAM"&amp;"urgence"),'Plans SAMS_A remplir'!$AG$3:$AG$875)</f>
        <v>0</v>
      </c>
      <c r="N182" s="222">
        <f>SUMIF('Plans SAMS_A remplir'!$AE$3:$AE$875,(G182&amp;"PAM"&amp;"urgence"),'Plans SAMS_A remplir'!$AH$3:$AH$875)</f>
        <v>0</v>
      </c>
      <c r="O182" s="232">
        <f>SUMIF('Plans SAMS_A remplir'!$AE$3:$AE$875,(G182&amp;"PAM"&amp;"urgence"),'Plans SAMS_A remplir'!$AI$3:$AI$875)</f>
        <v>0</v>
      </c>
      <c r="P182" s="224" t="str">
        <f t="shared" si="177"/>
        <v>0</v>
      </c>
      <c r="Q182" s="238">
        <f>SUMIF('Plans SAMS_A remplir'!$AE$3:$AE$875,(G182&amp;"FID"&amp;"urgence"),'Plans SAMS_A remplir'!$AG$3:$AG$875)</f>
        <v>0</v>
      </c>
      <c r="R182" s="135">
        <f>SUMIF('Plans SAMS_A remplir'!$AE$3:$AE$875,(G182&amp;"FID"&amp;"urgence"),'Plans SAMS_A remplir'!$AH$3:$AH$875)</f>
        <v>0</v>
      </c>
      <c r="S182" s="239">
        <f>SUMIF('Plans SAMS_A remplir'!$AE$3:$AE$875,(G182&amp;"FID"&amp;"urgence"),'Plans SAMS_A remplir'!$AI$3:$AI$875)</f>
        <v>0</v>
      </c>
      <c r="T182" s="224" t="str">
        <f t="shared" si="178"/>
        <v>0</v>
      </c>
      <c r="U182" s="238">
        <f>SUMIF('Plans SAMS_A remplir'!$AE$3:$AE$875,(G182&amp;"CRS"&amp;"urgence"),'Plans SAMS_A remplir'!$AG$3:$AG$875)</f>
        <v>0</v>
      </c>
      <c r="V182" s="135">
        <f>SUMIF('Plans SAMS_A remplir'!$AE$3:$AE$875,(G182&amp;"CRS"&amp;"urgence"),'Plans SAMS_A remplir'!$AH$3:$AH$875)</f>
        <v>0</v>
      </c>
      <c r="W182" s="239">
        <f>SUMIF('Plans SAMS_A remplir'!$AE$3:$AE$875,(G182&amp;"CRS"&amp;"urgence"),'Plans SAMS_A remplir'!$AI$3:$AI$875)</f>
        <v>0</v>
      </c>
      <c r="X182" s="224" t="str">
        <f t="shared" si="179"/>
        <v>0</v>
      </c>
      <c r="Y182" s="238">
        <f>SUMIF('Plans SAMS_A remplir'!$AE$3:$AE$875,(G182&amp;"autreong"&amp;"urgence"),'Plans SAMS_A remplir'!$AG$3:$AG$875)</f>
        <v>0</v>
      </c>
      <c r="Z182" s="135">
        <f>SUMIF('Plans SAMS_A remplir'!$AE$3:$AE$875,(G182&amp;"autreong"&amp;"urgence"),'Plans SAMS_A remplir'!$AH$3:$AH$875)</f>
        <v>0</v>
      </c>
      <c r="AA182" s="239">
        <f>SUMIF('Plans SAMS_A remplir'!$AE$3:$AE$875,(G182&amp;"autreong"&amp;"urgence"),'Plans SAMS_A remplir'!$AI$3:$AI$875)</f>
        <v>0</v>
      </c>
      <c r="AB182" s="280" t="str">
        <f t="shared" si="180"/>
        <v>0</v>
      </c>
      <c r="AC182" s="285" t="s">
        <v>879</v>
      </c>
      <c r="AD182" s="173">
        <f t="shared" si="181"/>
        <v>0</v>
      </c>
      <c r="AE182" s="173">
        <f t="shared" si="182"/>
        <v>0</v>
      </c>
      <c r="AF182" s="286">
        <f t="shared" si="183"/>
        <v>0</v>
      </c>
      <c r="AG182" s="274">
        <f t="shared" si="184"/>
        <v>0</v>
      </c>
      <c r="AH182" s="202"/>
      <c r="AI182" s="209">
        <f t="shared" si="185"/>
        <v>16556.535035022822</v>
      </c>
      <c r="AJ182" s="197">
        <f t="shared" si="170"/>
        <v>3</v>
      </c>
      <c r="AK182" s="175"/>
      <c r="AL182" s="275" t="str">
        <f t="shared" si="186"/>
        <v>Non</v>
      </c>
      <c r="AM182" s="266"/>
      <c r="AN182" s="137"/>
      <c r="AO182" s="136"/>
      <c r="AP182" s="158"/>
      <c r="AQ182" s="136"/>
      <c r="AR182" s="138"/>
      <c r="AS182" s="139"/>
      <c r="AT182" s="140"/>
      <c r="AU182" s="159"/>
      <c r="AV182" s="140"/>
      <c r="AW182" s="140"/>
      <c r="AX182" s="140"/>
      <c r="AY182" s="249"/>
    </row>
    <row r="183" spans="1:51" ht="15" customHeight="1" x14ac:dyDescent="0.35">
      <c r="A183" s="252" t="s">
        <v>7</v>
      </c>
      <c r="B183" s="189" t="str">
        <f t="shared" si="149"/>
        <v>MDG53</v>
      </c>
      <c r="C183" s="161" t="s">
        <v>284</v>
      </c>
      <c r="D183" s="189" t="str">
        <f t="shared" si="172"/>
        <v>MG53515</v>
      </c>
      <c r="E183" s="189" t="s">
        <v>329</v>
      </c>
      <c r="F183" s="1" t="str">
        <f t="shared" si="189"/>
        <v>ANOSYTAOLAGNARORANOPISO</v>
      </c>
      <c r="G183" s="45" t="str">
        <f t="shared" si="174"/>
        <v>MG53515111</v>
      </c>
      <c r="H183" s="133">
        <f t="shared" si="175"/>
        <v>3</v>
      </c>
      <c r="I183" s="133"/>
      <c r="J183" s="134" t="str">
        <f t="shared" si="166"/>
        <v/>
      </c>
      <c r="K183" s="134">
        <f t="shared" si="167"/>
        <v>9029.2705473943024</v>
      </c>
      <c r="L183" s="134">
        <f t="shared" si="176"/>
        <v>9029.2705473943024</v>
      </c>
      <c r="M183" s="231">
        <f>SUMIF('Plans SAMS_A remplir'!$AE$3:$AE$875,(G183&amp;"PAM"&amp;"urgence"),'Plans SAMS_A remplir'!$AG$3:$AG$875)</f>
        <v>0</v>
      </c>
      <c r="N183" s="222">
        <f>SUMIF('Plans SAMS_A remplir'!$AE$3:$AE$875,(G183&amp;"PAM"&amp;"urgence"),'Plans SAMS_A remplir'!$AH$3:$AH$875)</f>
        <v>0</v>
      </c>
      <c r="O183" s="232">
        <f>SUMIF('Plans SAMS_A remplir'!$AE$3:$AE$875,(G183&amp;"PAM"&amp;"urgence"),'Plans SAMS_A remplir'!$AI$3:$AI$875)</f>
        <v>0</v>
      </c>
      <c r="P183" s="224" t="str">
        <f t="shared" si="177"/>
        <v>0</v>
      </c>
      <c r="Q183" s="238">
        <f>SUMIF('Plans SAMS_A remplir'!$AE$3:$AE$875,(G183&amp;"FID"&amp;"urgence"),'Plans SAMS_A remplir'!$AG$3:$AG$875)</f>
        <v>0</v>
      </c>
      <c r="R183" s="135">
        <f>SUMIF('Plans SAMS_A remplir'!$AE$3:$AE$875,(G183&amp;"FID"&amp;"urgence"),'Plans SAMS_A remplir'!$AH$3:$AH$875)</f>
        <v>0</v>
      </c>
      <c r="S183" s="239">
        <f>SUMIF('Plans SAMS_A remplir'!$AE$3:$AE$875,(G183&amp;"FID"&amp;"urgence"),'Plans SAMS_A remplir'!$AI$3:$AI$875)</f>
        <v>0</v>
      </c>
      <c r="T183" s="224" t="str">
        <f t="shared" si="178"/>
        <v>0</v>
      </c>
      <c r="U183" s="238">
        <f>SUMIF('Plans SAMS_A remplir'!$AE$3:$AE$875,(G183&amp;"CRS"&amp;"urgence"),'Plans SAMS_A remplir'!$AG$3:$AG$875)</f>
        <v>0</v>
      </c>
      <c r="V183" s="135">
        <f>SUMIF('Plans SAMS_A remplir'!$AE$3:$AE$875,(G183&amp;"CRS"&amp;"urgence"),'Plans SAMS_A remplir'!$AH$3:$AH$875)</f>
        <v>0</v>
      </c>
      <c r="W183" s="239">
        <f>SUMIF('Plans SAMS_A remplir'!$AE$3:$AE$875,(G183&amp;"CRS"&amp;"urgence"),'Plans SAMS_A remplir'!$AI$3:$AI$875)</f>
        <v>0</v>
      </c>
      <c r="X183" s="224" t="str">
        <f t="shared" si="179"/>
        <v>0</v>
      </c>
      <c r="Y183" s="238">
        <f>SUMIF('Plans SAMS_A remplir'!$AE$3:$AE$875,(G183&amp;"autreong"&amp;"urgence"),'Plans SAMS_A remplir'!$AG$3:$AG$875)</f>
        <v>0</v>
      </c>
      <c r="Z183" s="135">
        <f>SUMIF('Plans SAMS_A remplir'!$AE$3:$AE$875,(G183&amp;"autreong"&amp;"urgence"),'Plans SAMS_A remplir'!$AH$3:$AH$875)</f>
        <v>0</v>
      </c>
      <c r="AA183" s="239">
        <f>SUMIF('Plans SAMS_A remplir'!$AE$3:$AE$875,(G183&amp;"autreong"&amp;"urgence"),'Plans SAMS_A remplir'!$AI$3:$AI$875)</f>
        <v>0</v>
      </c>
      <c r="AB183" s="280" t="str">
        <f t="shared" si="180"/>
        <v>0</v>
      </c>
      <c r="AC183" s="285" t="s">
        <v>879</v>
      </c>
      <c r="AD183" s="173">
        <f t="shared" si="181"/>
        <v>0</v>
      </c>
      <c r="AE183" s="173">
        <f t="shared" si="182"/>
        <v>0</v>
      </c>
      <c r="AF183" s="286">
        <f t="shared" si="183"/>
        <v>0</v>
      </c>
      <c r="AG183" s="274">
        <f t="shared" si="184"/>
        <v>0</v>
      </c>
      <c r="AH183" s="202"/>
      <c r="AI183" s="209">
        <f t="shared" si="185"/>
        <v>9029.2705473943024</v>
      </c>
      <c r="AJ183" s="197">
        <f t="shared" si="170"/>
        <v>3</v>
      </c>
      <c r="AK183" s="175" t="s">
        <v>461</v>
      </c>
      <c r="AL183" s="275" t="str">
        <f t="shared" si="186"/>
        <v>Non</v>
      </c>
      <c r="AM183" s="266"/>
      <c r="AN183" s="137"/>
      <c r="AO183" s="136"/>
      <c r="AP183" s="158"/>
      <c r="AQ183" s="136"/>
      <c r="AR183" s="138"/>
      <c r="AS183" s="139"/>
      <c r="AT183" s="140"/>
      <c r="AU183" s="159"/>
      <c r="AV183" s="140"/>
      <c r="AW183" s="140"/>
      <c r="AX183" s="140"/>
      <c r="AY183" s="249"/>
    </row>
    <row r="184" spans="1:51" ht="15" customHeight="1" x14ac:dyDescent="0.35">
      <c r="A184" s="252" t="s">
        <v>7</v>
      </c>
      <c r="B184" s="189" t="str">
        <f t="shared" si="149"/>
        <v>MDG53</v>
      </c>
      <c r="C184" s="161" t="s">
        <v>284</v>
      </c>
      <c r="D184" s="189" t="str">
        <f t="shared" si="172"/>
        <v>MG53515</v>
      </c>
      <c r="E184" s="189" t="s">
        <v>331</v>
      </c>
      <c r="F184" s="1" t="str">
        <f t="shared" si="189"/>
        <v>ANOSYTAOLAGNAROSARISAMBO</v>
      </c>
      <c r="G184" s="45" t="str">
        <f t="shared" si="174"/>
        <v>MG53515072</v>
      </c>
      <c r="H184" s="133">
        <f t="shared" si="175"/>
        <v>4</v>
      </c>
      <c r="I184" s="133"/>
      <c r="J184" s="134" t="str">
        <f t="shared" si="166"/>
        <v/>
      </c>
      <c r="K184" s="134">
        <f t="shared" si="167"/>
        <v>10893.178700624472</v>
      </c>
      <c r="L184" s="134">
        <f t="shared" si="176"/>
        <v>10893.178700624472</v>
      </c>
      <c r="M184" s="231">
        <f>SUMIF('Plans SAMS_A remplir'!$AE$3:$AE$875,(G184&amp;"PAM"&amp;"urgence"),'Plans SAMS_A remplir'!$AG$3:$AG$875)</f>
        <v>0</v>
      </c>
      <c r="N184" s="222">
        <f>SUMIF('Plans SAMS_A remplir'!$AE$3:$AE$875,(G184&amp;"PAM"&amp;"urgence"),'Plans SAMS_A remplir'!$AH$3:$AH$875)</f>
        <v>0</v>
      </c>
      <c r="O184" s="232">
        <f>SUMIF('Plans SAMS_A remplir'!$AE$3:$AE$875,(G184&amp;"PAM"&amp;"urgence"),'Plans SAMS_A remplir'!$AI$3:$AI$875)</f>
        <v>0</v>
      </c>
      <c r="P184" s="224" t="str">
        <f t="shared" si="177"/>
        <v>0</v>
      </c>
      <c r="Q184" s="238">
        <f>SUMIF('Plans SAMS_A remplir'!$AE$3:$AE$875,(G184&amp;"FID"&amp;"urgence"),'Plans SAMS_A remplir'!$AG$3:$AG$875)</f>
        <v>8500</v>
      </c>
      <c r="R184" s="135">
        <f>SUMIF('Plans SAMS_A remplir'!$AE$3:$AE$875,(G184&amp;"FID"&amp;"urgence"),'Plans SAMS_A remplir'!$AH$3:$AH$875)</f>
        <v>0</v>
      </c>
      <c r="S184" s="239">
        <f>SUMIF('Plans SAMS_A remplir'!$AE$3:$AE$875,(G184&amp;"FID"&amp;"urgence"),'Plans SAMS_A remplir'!$AI$3:$AI$875)</f>
        <v>4200</v>
      </c>
      <c r="T184" s="224" t="str">
        <f t="shared" si="178"/>
        <v>0</v>
      </c>
      <c r="U184" s="238">
        <f>SUMIF('Plans SAMS_A remplir'!$AE$3:$AE$875,(G184&amp;"CRS"&amp;"urgence"),'Plans SAMS_A remplir'!$AG$3:$AG$875)</f>
        <v>0</v>
      </c>
      <c r="V184" s="135">
        <f>SUMIF('Plans SAMS_A remplir'!$AE$3:$AE$875,(G184&amp;"CRS"&amp;"urgence"),'Plans SAMS_A remplir'!$AH$3:$AH$875)</f>
        <v>0</v>
      </c>
      <c r="W184" s="239">
        <f>SUMIF('Plans SAMS_A remplir'!$AE$3:$AE$875,(G184&amp;"CRS"&amp;"urgence"),'Plans SAMS_A remplir'!$AI$3:$AI$875)</f>
        <v>0</v>
      </c>
      <c r="X184" s="224" t="str">
        <f t="shared" si="179"/>
        <v>0</v>
      </c>
      <c r="Y184" s="238">
        <f>SUMIF('Plans SAMS_A remplir'!$AE$3:$AE$875,(G184&amp;"autreong"&amp;"urgence"),'Plans SAMS_A remplir'!$AG$3:$AG$875)</f>
        <v>0</v>
      </c>
      <c r="Z184" s="135">
        <f>SUMIF('Plans SAMS_A remplir'!$AE$3:$AE$875,(G184&amp;"autreong"&amp;"urgence"),'Plans SAMS_A remplir'!$AH$3:$AH$875)</f>
        <v>0</v>
      </c>
      <c r="AA184" s="239">
        <f>SUMIF('Plans SAMS_A remplir'!$AE$3:$AE$875,(G184&amp;"autreong"&amp;"urgence"),'Plans SAMS_A remplir'!$AI$3:$AI$875)</f>
        <v>0</v>
      </c>
      <c r="AB184" s="280" t="str">
        <f t="shared" si="180"/>
        <v>0</v>
      </c>
      <c r="AC184" s="285"/>
      <c r="AD184" s="173">
        <f t="shared" si="181"/>
        <v>8500</v>
      </c>
      <c r="AE184" s="173">
        <f t="shared" si="182"/>
        <v>0</v>
      </c>
      <c r="AF184" s="286">
        <f t="shared" si="183"/>
        <v>4200</v>
      </c>
      <c r="AG184" s="274">
        <f t="shared" si="184"/>
        <v>0.78030483420901942</v>
      </c>
      <c r="AH184" s="202"/>
      <c r="AI184" s="209">
        <f t="shared" si="185"/>
        <v>10893.178700624472</v>
      </c>
      <c r="AJ184" s="197">
        <f>IF(M184&lt;&gt;0,1,0)+IF(Q184&lt;&gt;0,1,0)+IF(Y184&lt;&gt;0,1,0)+IF(U184&lt;&gt;0,1,0)</f>
        <v>1</v>
      </c>
      <c r="AK184" s="175"/>
      <c r="AL184" s="275" t="str">
        <f t="shared" si="186"/>
        <v>A verifier</v>
      </c>
      <c r="AM184" s="266"/>
      <c r="AN184" s="137"/>
      <c r="AO184" s="136"/>
      <c r="AP184" s="158"/>
      <c r="AQ184" s="136"/>
      <c r="AR184" s="138"/>
      <c r="AS184" s="139"/>
      <c r="AT184" s="140"/>
      <c r="AU184" s="159"/>
      <c r="AV184" s="140"/>
      <c r="AW184" s="140"/>
      <c r="AX184" s="140"/>
      <c r="AY184" s="249"/>
    </row>
    <row r="185" spans="1:51" ht="15" customHeight="1" x14ac:dyDescent="0.35">
      <c r="A185" s="252" t="s">
        <v>7</v>
      </c>
      <c r="B185" s="189" t="str">
        <f t="shared" si="149"/>
        <v>MDG53</v>
      </c>
      <c r="C185" s="161" t="s">
        <v>284</v>
      </c>
      <c r="D185" s="189" t="str">
        <f t="shared" si="172"/>
        <v>MG53515</v>
      </c>
      <c r="E185" s="189" t="s">
        <v>333</v>
      </c>
      <c r="F185" s="1" t="str">
        <f t="shared" si="189"/>
        <v>ANOSYTAOLAGNAROSOANIERANA</v>
      </c>
      <c r="G185" s="45" t="str">
        <f t="shared" si="174"/>
        <v>MG53515033</v>
      </c>
      <c r="H185" s="133">
        <f t="shared" si="175"/>
        <v>4</v>
      </c>
      <c r="I185" s="133"/>
      <c r="J185" s="134" t="str">
        <f t="shared" si="166"/>
        <v/>
      </c>
      <c r="K185" s="134">
        <f t="shared" si="167"/>
        <v>13157.031316197785</v>
      </c>
      <c r="L185" s="134">
        <f t="shared" si="176"/>
        <v>13157.031316197785</v>
      </c>
      <c r="M185" s="231">
        <f>SUMIF('Plans SAMS_A remplir'!$AE$3:$AE$875,(G185&amp;"PAM"&amp;"urgence"),'Plans SAMS_A remplir'!$AG$3:$AG$875)</f>
        <v>0</v>
      </c>
      <c r="N185" s="222">
        <f>SUMIF('Plans SAMS_A remplir'!$AE$3:$AE$875,(G185&amp;"PAM"&amp;"urgence"),'Plans SAMS_A remplir'!$AH$3:$AH$875)</f>
        <v>0</v>
      </c>
      <c r="O185" s="232">
        <f>SUMIF('Plans SAMS_A remplir'!$AE$3:$AE$875,(G185&amp;"PAM"&amp;"urgence"),'Plans SAMS_A remplir'!$AI$3:$AI$875)</f>
        <v>0</v>
      </c>
      <c r="P185" s="224" t="str">
        <f t="shared" si="177"/>
        <v>0</v>
      </c>
      <c r="Q185" s="238">
        <f>SUMIF('Plans SAMS_A remplir'!$AE$3:$AE$875,(G185&amp;"FID"&amp;"urgence"),'Plans SAMS_A remplir'!$AG$3:$AG$875)</f>
        <v>0</v>
      </c>
      <c r="R185" s="135">
        <f>SUMIF('Plans SAMS_A remplir'!$AE$3:$AE$875,(G185&amp;"FID"&amp;"urgence"),'Plans SAMS_A remplir'!$AH$3:$AH$875)</f>
        <v>0</v>
      </c>
      <c r="S185" s="239">
        <f>SUMIF('Plans SAMS_A remplir'!$AE$3:$AE$875,(G185&amp;"FID"&amp;"urgence"),'Plans SAMS_A remplir'!$AI$3:$AI$875)</f>
        <v>0</v>
      </c>
      <c r="T185" s="224" t="str">
        <f t="shared" si="178"/>
        <v>0</v>
      </c>
      <c r="U185" s="238">
        <f>SUMIF('Plans SAMS_A remplir'!$AE$3:$AE$875,(G185&amp;"CRS"&amp;"urgence"),'Plans SAMS_A remplir'!$AG$3:$AG$875)</f>
        <v>0</v>
      </c>
      <c r="V185" s="135">
        <f>SUMIF('Plans SAMS_A remplir'!$AE$3:$AE$875,(G185&amp;"CRS"&amp;"urgence"),'Plans SAMS_A remplir'!$AH$3:$AH$875)</f>
        <v>0</v>
      </c>
      <c r="W185" s="239">
        <f>SUMIF('Plans SAMS_A remplir'!$AE$3:$AE$875,(G185&amp;"CRS"&amp;"urgence"),'Plans SAMS_A remplir'!$AI$3:$AI$875)</f>
        <v>0</v>
      </c>
      <c r="X185" s="224" t="str">
        <f t="shared" si="179"/>
        <v>0</v>
      </c>
      <c r="Y185" s="238">
        <f>SUMIF('Plans SAMS_A remplir'!$AE$3:$AE$875,(G185&amp;"autreong"&amp;"urgence"),'Plans SAMS_A remplir'!$AG$3:$AG$875)</f>
        <v>0</v>
      </c>
      <c r="Z185" s="135">
        <f>SUMIF('Plans SAMS_A remplir'!$AE$3:$AE$875,(G185&amp;"autreong"&amp;"urgence"),'Plans SAMS_A remplir'!$AH$3:$AH$875)</f>
        <v>0</v>
      </c>
      <c r="AA185" s="239">
        <f>SUMIF('Plans SAMS_A remplir'!$AE$3:$AE$875,(G185&amp;"autreong"&amp;"urgence"),'Plans SAMS_A remplir'!$AI$3:$AI$875)</f>
        <v>0</v>
      </c>
      <c r="AB185" s="280" t="str">
        <f t="shared" si="180"/>
        <v>0</v>
      </c>
      <c r="AC185" s="285" t="s">
        <v>879</v>
      </c>
      <c r="AD185" s="173">
        <f t="shared" si="181"/>
        <v>0</v>
      </c>
      <c r="AE185" s="173">
        <f t="shared" si="182"/>
        <v>0</v>
      </c>
      <c r="AF185" s="286">
        <f t="shared" si="183"/>
        <v>0</v>
      </c>
      <c r="AG185" s="274">
        <f t="shared" si="184"/>
        <v>0</v>
      </c>
      <c r="AH185" s="202"/>
      <c r="AI185" s="209">
        <f t="shared" si="185"/>
        <v>13157.031316197785</v>
      </c>
      <c r="AJ185" s="197">
        <f t="shared" ref="AJ185:AJ735" si="190">IF(M185&lt;&gt;"0",1,0)+IF(Q185&lt;&gt;"0",1,0)+IF(Y185&lt;&gt;"0",1,0)</f>
        <v>3</v>
      </c>
      <c r="AK185" s="175"/>
      <c r="AL185" s="275" t="str">
        <f t="shared" si="186"/>
        <v>Non</v>
      </c>
      <c r="AM185" s="266"/>
      <c r="AN185" s="137"/>
      <c r="AO185" s="136"/>
      <c r="AP185" s="158"/>
      <c r="AQ185" s="136"/>
      <c r="AR185" s="138"/>
      <c r="AS185" s="139"/>
      <c r="AT185" s="140"/>
      <c r="AU185" s="159"/>
      <c r="AV185" s="140"/>
      <c r="AW185" s="140"/>
      <c r="AX185" s="140"/>
      <c r="AY185" s="249"/>
    </row>
    <row r="186" spans="1:51" ht="15" customHeight="1" x14ac:dyDescent="0.35">
      <c r="A186" s="252" t="s">
        <v>7</v>
      </c>
      <c r="B186" s="189" t="str">
        <f t="shared" si="149"/>
        <v>MDG53</v>
      </c>
      <c r="C186" s="161" t="s">
        <v>284</v>
      </c>
      <c r="D186" s="189" t="str">
        <f t="shared" si="172"/>
        <v>MG53515</v>
      </c>
      <c r="E186" s="189" t="s">
        <v>335</v>
      </c>
      <c r="F186" s="1" t="str">
        <f t="shared" si="189"/>
        <v>ANOSYTAOLAGNAROSOAVARY</v>
      </c>
      <c r="G186" s="45" t="str">
        <f t="shared" si="174"/>
        <v>MG53515253</v>
      </c>
      <c r="H186" s="133">
        <f t="shared" si="175"/>
        <v>4</v>
      </c>
      <c r="I186" s="133"/>
      <c r="J186" s="134" t="str">
        <f t="shared" si="166"/>
        <v/>
      </c>
      <c r="K186" s="134">
        <f t="shared" si="167"/>
        <v>6302.0013883183856</v>
      </c>
      <c r="L186" s="134">
        <f t="shared" si="176"/>
        <v>6302.0013883183856</v>
      </c>
      <c r="M186" s="231">
        <f>SUMIF('Plans SAMS_A remplir'!$AE$3:$AE$875,(G186&amp;"PAM"&amp;"urgence"),'Plans SAMS_A remplir'!$AG$3:$AG$875)</f>
        <v>0</v>
      </c>
      <c r="N186" s="222">
        <f>SUMIF('Plans SAMS_A remplir'!$AE$3:$AE$875,(G186&amp;"PAM"&amp;"urgence"),'Plans SAMS_A remplir'!$AH$3:$AH$875)</f>
        <v>0</v>
      </c>
      <c r="O186" s="232">
        <f>SUMIF('Plans SAMS_A remplir'!$AE$3:$AE$875,(G186&amp;"PAM"&amp;"urgence"),'Plans SAMS_A remplir'!$AI$3:$AI$875)</f>
        <v>0</v>
      </c>
      <c r="P186" s="224" t="str">
        <f t="shared" si="177"/>
        <v>0</v>
      </c>
      <c r="Q186" s="238">
        <f>SUMIF('Plans SAMS_A remplir'!$AE$3:$AE$875,(G186&amp;"FID"&amp;"urgence"),'Plans SAMS_A remplir'!$AG$3:$AG$875)</f>
        <v>0</v>
      </c>
      <c r="R186" s="135">
        <f>SUMIF('Plans SAMS_A remplir'!$AE$3:$AE$875,(G186&amp;"FID"&amp;"urgence"),'Plans SAMS_A remplir'!$AH$3:$AH$875)</f>
        <v>0</v>
      </c>
      <c r="S186" s="239">
        <f>SUMIF('Plans SAMS_A remplir'!$AE$3:$AE$875,(G186&amp;"FID"&amp;"urgence"),'Plans SAMS_A remplir'!$AI$3:$AI$875)</f>
        <v>0</v>
      </c>
      <c r="T186" s="224" t="str">
        <f t="shared" si="178"/>
        <v>0</v>
      </c>
      <c r="U186" s="238">
        <f>SUMIF('Plans SAMS_A remplir'!$AE$3:$AE$875,(G186&amp;"CRS"&amp;"urgence"),'Plans SAMS_A remplir'!$AG$3:$AG$875)</f>
        <v>0</v>
      </c>
      <c r="V186" s="135">
        <f>SUMIF('Plans SAMS_A remplir'!$AE$3:$AE$875,(G186&amp;"CRS"&amp;"urgence"),'Plans SAMS_A remplir'!$AH$3:$AH$875)</f>
        <v>0</v>
      </c>
      <c r="W186" s="239">
        <f>SUMIF('Plans SAMS_A remplir'!$AE$3:$AE$875,(G186&amp;"CRS"&amp;"urgence"),'Plans SAMS_A remplir'!$AI$3:$AI$875)</f>
        <v>0</v>
      </c>
      <c r="X186" s="224" t="str">
        <f t="shared" si="179"/>
        <v>0</v>
      </c>
      <c r="Y186" s="238">
        <f>SUMIF('Plans SAMS_A remplir'!$AE$3:$AE$875,(G186&amp;"autreong"&amp;"urgence"),'Plans SAMS_A remplir'!$AG$3:$AG$875)</f>
        <v>0</v>
      </c>
      <c r="Z186" s="135">
        <f>SUMIF('Plans SAMS_A remplir'!$AE$3:$AE$875,(G186&amp;"autreong"&amp;"urgence"),'Plans SAMS_A remplir'!$AH$3:$AH$875)</f>
        <v>0</v>
      </c>
      <c r="AA186" s="239">
        <f>SUMIF('Plans SAMS_A remplir'!$AE$3:$AE$875,(G186&amp;"autreong"&amp;"urgence"),'Plans SAMS_A remplir'!$AI$3:$AI$875)</f>
        <v>0</v>
      </c>
      <c r="AB186" s="280" t="str">
        <f t="shared" si="180"/>
        <v>0</v>
      </c>
      <c r="AC186" s="285" t="s">
        <v>879</v>
      </c>
      <c r="AD186" s="173">
        <f t="shared" si="181"/>
        <v>0</v>
      </c>
      <c r="AE186" s="173">
        <f t="shared" si="182"/>
        <v>0</v>
      </c>
      <c r="AF186" s="286">
        <f t="shared" si="183"/>
        <v>0</v>
      </c>
      <c r="AG186" s="274">
        <f t="shared" si="184"/>
        <v>0</v>
      </c>
      <c r="AH186" s="202"/>
      <c r="AI186" s="209">
        <f t="shared" si="185"/>
        <v>6302.0013883183856</v>
      </c>
      <c r="AJ186" s="197">
        <f t="shared" si="190"/>
        <v>3</v>
      </c>
      <c r="AK186" s="175"/>
      <c r="AL186" s="275" t="str">
        <f t="shared" si="186"/>
        <v>Non</v>
      </c>
      <c r="AM186" s="266"/>
      <c r="AN186" s="137"/>
      <c r="AO186" s="136"/>
      <c r="AP186" s="158"/>
      <c r="AQ186" s="136"/>
      <c r="AR186" s="138"/>
      <c r="AS186" s="139"/>
      <c r="AT186" s="140"/>
      <c r="AU186" s="159"/>
      <c r="AV186" s="140"/>
      <c r="AW186" s="140"/>
      <c r="AX186" s="140"/>
      <c r="AY186" s="249"/>
    </row>
    <row r="187" spans="1:51" ht="15" customHeight="1" x14ac:dyDescent="0.35">
      <c r="A187" s="252" t="s">
        <v>7</v>
      </c>
      <c r="B187" s="189" t="str">
        <f t="shared" si="149"/>
        <v>MDG53</v>
      </c>
      <c r="C187" s="161" t="s">
        <v>284</v>
      </c>
      <c r="D187" s="189" t="str">
        <f t="shared" si="172"/>
        <v>MG53515</v>
      </c>
      <c r="E187" s="190" t="s">
        <v>337</v>
      </c>
      <c r="F187" s="1" t="str">
        <f t="shared" si="189"/>
        <v>ANOSYTAOLAGNAROTANANDAVA MANDRERE</v>
      </c>
      <c r="G187" s="45" t="s">
        <v>337</v>
      </c>
      <c r="H187" s="133">
        <f t="shared" si="175"/>
        <v>4</v>
      </c>
      <c r="I187" s="133"/>
      <c r="J187" s="134" t="str">
        <f t="shared" si="166"/>
        <v/>
      </c>
      <c r="K187" s="134">
        <f t="shared" si="167"/>
        <v>4602.2495277707721</v>
      </c>
      <c r="L187" s="134">
        <f t="shared" si="176"/>
        <v>4602.2495277707721</v>
      </c>
      <c r="M187" s="231">
        <f>SUMIF('Plans SAMS_A remplir'!$AE$3:$AE$875,(G187&amp;"PAM"&amp;"urgence"),'Plans SAMS_A remplir'!$AG$3:$AG$875)</f>
        <v>0</v>
      </c>
      <c r="N187" s="222">
        <f>SUMIF('Plans SAMS_A remplir'!$AE$3:$AE$875,(G187&amp;"PAM"&amp;"urgence"),'Plans SAMS_A remplir'!$AH$3:$AH$875)</f>
        <v>0</v>
      </c>
      <c r="O187" s="232">
        <f>SUMIF('Plans SAMS_A remplir'!$AE$3:$AE$875,(G187&amp;"PAM"&amp;"urgence"),'Plans SAMS_A remplir'!$AI$3:$AI$875)</f>
        <v>0</v>
      </c>
      <c r="P187" s="224" t="str">
        <f t="shared" si="177"/>
        <v>0</v>
      </c>
      <c r="Q187" s="238">
        <f>SUMIF('Plans SAMS_A remplir'!$AE$3:$AE$875,(G187&amp;"FID"&amp;"urgence"),'Plans SAMS_A remplir'!$AG$3:$AG$875)</f>
        <v>0</v>
      </c>
      <c r="R187" s="135">
        <f>SUMIF('Plans SAMS_A remplir'!$AE$3:$AE$875,(G187&amp;"FID"&amp;"urgence"),'Plans SAMS_A remplir'!$AH$3:$AH$875)</f>
        <v>0</v>
      </c>
      <c r="S187" s="239">
        <f>SUMIF('Plans SAMS_A remplir'!$AE$3:$AE$875,(G187&amp;"FID"&amp;"urgence"),'Plans SAMS_A remplir'!$AI$3:$AI$875)</f>
        <v>0</v>
      </c>
      <c r="T187" s="224" t="str">
        <f t="shared" si="178"/>
        <v>0</v>
      </c>
      <c r="U187" s="238">
        <f>SUMIF('Plans SAMS_A remplir'!$AE$3:$AE$875,(G187&amp;"CRS"&amp;"urgence"),'Plans SAMS_A remplir'!$AG$3:$AG$875)</f>
        <v>0</v>
      </c>
      <c r="V187" s="135">
        <f>SUMIF('Plans SAMS_A remplir'!$AE$3:$AE$875,(G187&amp;"CRS"&amp;"urgence"),'Plans SAMS_A remplir'!$AH$3:$AH$875)</f>
        <v>0</v>
      </c>
      <c r="W187" s="239">
        <f>SUMIF('Plans SAMS_A remplir'!$AE$3:$AE$875,(G187&amp;"CRS"&amp;"urgence"),'Plans SAMS_A remplir'!$AI$3:$AI$875)</f>
        <v>0</v>
      </c>
      <c r="X187" s="224" t="str">
        <f t="shared" si="179"/>
        <v>0</v>
      </c>
      <c r="Y187" s="238">
        <f>SUMIF('Plans SAMS_A remplir'!$AE$3:$AE$875,(G187&amp;"autreong"&amp;"urgence"),'Plans SAMS_A remplir'!$AG$3:$AG$875)</f>
        <v>0</v>
      </c>
      <c r="Z187" s="135">
        <f>SUMIF('Plans SAMS_A remplir'!$AE$3:$AE$875,(G187&amp;"autreong"&amp;"urgence"),'Plans SAMS_A remplir'!$AH$3:$AH$875)</f>
        <v>0</v>
      </c>
      <c r="AA187" s="239">
        <f>SUMIF('Plans SAMS_A remplir'!$AE$3:$AE$875,(G187&amp;"autreong"&amp;"urgence"),'Plans SAMS_A remplir'!$AI$3:$AI$875)</f>
        <v>0</v>
      </c>
      <c r="AB187" s="280" t="str">
        <f t="shared" si="180"/>
        <v>0</v>
      </c>
      <c r="AC187" s="285" t="s">
        <v>879</v>
      </c>
      <c r="AD187" s="173">
        <f t="shared" si="181"/>
        <v>0</v>
      </c>
      <c r="AE187" s="173">
        <f t="shared" si="182"/>
        <v>0</v>
      </c>
      <c r="AF187" s="286">
        <f t="shared" si="183"/>
        <v>0</v>
      </c>
      <c r="AG187" s="274">
        <f t="shared" si="184"/>
        <v>0</v>
      </c>
      <c r="AH187" s="202"/>
      <c r="AI187" s="209">
        <f t="shared" si="185"/>
        <v>4602.2495277707721</v>
      </c>
      <c r="AJ187" s="197">
        <f t="shared" si="190"/>
        <v>3</v>
      </c>
      <c r="AK187" s="175"/>
      <c r="AL187" s="275" t="str">
        <f t="shared" si="186"/>
        <v>Non</v>
      </c>
      <c r="AM187" s="266"/>
      <c r="AN187" s="137"/>
      <c r="AO187" s="136"/>
      <c r="AP187" s="158"/>
      <c r="AQ187" s="136"/>
      <c r="AR187" s="138"/>
      <c r="AS187" s="139"/>
      <c r="AT187" s="140"/>
      <c r="AU187" s="159"/>
      <c r="AV187" s="140"/>
      <c r="AW187" s="140"/>
      <c r="AX187" s="140"/>
      <c r="AY187" s="249"/>
    </row>
    <row r="188" spans="1:51" ht="15" customHeight="1" x14ac:dyDescent="0.35">
      <c r="A188" s="252" t="s">
        <v>7</v>
      </c>
      <c r="B188" s="189" t="str">
        <f t="shared" si="149"/>
        <v>MDG53</v>
      </c>
      <c r="C188" s="161" t="s">
        <v>284</v>
      </c>
      <c r="D188" s="189" t="str">
        <f t="shared" si="172"/>
        <v>MG53515</v>
      </c>
      <c r="E188" s="189" t="s">
        <v>284</v>
      </c>
      <c r="F188" s="1" t="str">
        <f t="shared" si="189"/>
        <v>ANOSYTAOLAGNAROTAOLAGNARO</v>
      </c>
      <c r="G188" s="45" t="str">
        <f>VLOOKUP(F188,admin_3_2,12,FALSE)</f>
        <v>MG53515010</v>
      </c>
      <c r="H188" s="133">
        <f t="shared" si="175"/>
        <v>4</v>
      </c>
      <c r="I188" s="133"/>
      <c r="J188" s="134" t="str">
        <f t="shared" si="166"/>
        <v/>
      </c>
      <c r="K188" s="134">
        <f t="shared" si="167"/>
        <v>78592.272557562508</v>
      </c>
      <c r="L188" s="134">
        <f t="shared" si="176"/>
        <v>78592.272557562508</v>
      </c>
      <c r="M188" s="231">
        <f>SUMIF('Plans SAMS_A remplir'!$AE$3:$AE$875,(G188&amp;"PAM"&amp;"urgence"),'Plans SAMS_A remplir'!$AG$3:$AG$875)</f>
        <v>0</v>
      </c>
      <c r="N188" s="222">
        <f>SUMIF('Plans SAMS_A remplir'!$AE$3:$AE$875,(G188&amp;"PAM"&amp;"urgence"),'Plans SAMS_A remplir'!$AH$3:$AH$875)</f>
        <v>0</v>
      </c>
      <c r="O188" s="232">
        <f>SUMIF('Plans SAMS_A remplir'!$AE$3:$AE$875,(G188&amp;"PAM"&amp;"urgence"),'Plans SAMS_A remplir'!$AI$3:$AI$875)</f>
        <v>0</v>
      </c>
      <c r="P188" s="224" t="str">
        <f t="shared" si="177"/>
        <v>0</v>
      </c>
      <c r="Q188" s="238">
        <f>SUMIF('Plans SAMS_A remplir'!$AE$3:$AE$875,(G188&amp;"FID"&amp;"urgence"),'Plans SAMS_A remplir'!$AG$3:$AG$875)</f>
        <v>0</v>
      </c>
      <c r="R188" s="135">
        <f>SUMIF('Plans SAMS_A remplir'!$AE$3:$AE$875,(G188&amp;"FID"&amp;"urgence"),'Plans SAMS_A remplir'!$AH$3:$AH$875)</f>
        <v>0</v>
      </c>
      <c r="S188" s="239">
        <f>SUMIF('Plans SAMS_A remplir'!$AE$3:$AE$875,(G188&amp;"FID"&amp;"urgence"),'Plans SAMS_A remplir'!$AI$3:$AI$875)</f>
        <v>0</v>
      </c>
      <c r="T188" s="224" t="str">
        <f t="shared" si="178"/>
        <v>0</v>
      </c>
      <c r="U188" s="238">
        <f>SUMIF('Plans SAMS_A remplir'!$AE$3:$AE$875,(G188&amp;"CRS"&amp;"urgence"),'Plans SAMS_A remplir'!$AG$3:$AG$875)</f>
        <v>0</v>
      </c>
      <c r="V188" s="135">
        <f>SUMIF('Plans SAMS_A remplir'!$AE$3:$AE$875,(G188&amp;"CRS"&amp;"urgence"),'Plans SAMS_A remplir'!$AH$3:$AH$875)</f>
        <v>0</v>
      </c>
      <c r="W188" s="239">
        <f>SUMIF('Plans SAMS_A remplir'!$AE$3:$AE$875,(G188&amp;"CRS"&amp;"urgence"),'Plans SAMS_A remplir'!$AI$3:$AI$875)</f>
        <v>0</v>
      </c>
      <c r="X188" s="224" t="str">
        <f t="shared" si="179"/>
        <v>0</v>
      </c>
      <c r="Y188" s="238">
        <f>SUMIF('Plans SAMS_A remplir'!$AE$3:$AE$875,(G188&amp;"autreong"&amp;"urgence"),'Plans SAMS_A remplir'!$AG$3:$AG$875)</f>
        <v>0</v>
      </c>
      <c r="Z188" s="135">
        <f>SUMIF('Plans SAMS_A remplir'!$AE$3:$AE$875,(G188&amp;"autreong"&amp;"urgence"),'Plans SAMS_A remplir'!$AH$3:$AH$875)</f>
        <v>0</v>
      </c>
      <c r="AA188" s="239">
        <f>SUMIF('Plans SAMS_A remplir'!$AE$3:$AE$875,(G188&amp;"autreong"&amp;"urgence"),'Plans SAMS_A remplir'!$AI$3:$AI$875)</f>
        <v>0</v>
      </c>
      <c r="AB188" s="280" t="str">
        <f t="shared" si="180"/>
        <v>0</v>
      </c>
      <c r="AC188" s="285" t="s">
        <v>879</v>
      </c>
      <c r="AD188" s="173">
        <f t="shared" si="181"/>
        <v>0</v>
      </c>
      <c r="AE188" s="173">
        <f t="shared" si="182"/>
        <v>0</v>
      </c>
      <c r="AF188" s="286">
        <f t="shared" si="183"/>
        <v>0</v>
      </c>
      <c r="AG188" s="274">
        <f t="shared" si="184"/>
        <v>0</v>
      </c>
      <c r="AH188" s="202"/>
      <c r="AI188" s="209">
        <f t="shared" si="185"/>
        <v>78592.272557562508</v>
      </c>
      <c r="AJ188" s="197">
        <f t="shared" si="190"/>
        <v>3</v>
      </c>
      <c r="AK188" s="175"/>
      <c r="AL188" s="275" t="str">
        <f t="shared" si="186"/>
        <v>Non</v>
      </c>
      <c r="AM188" s="266"/>
      <c r="AN188" s="137"/>
      <c r="AO188" s="136"/>
      <c r="AP188" s="158"/>
      <c r="AQ188" s="136"/>
      <c r="AR188" s="138"/>
      <c r="AS188" s="139"/>
      <c r="AT188" s="140"/>
      <c r="AU188" s="159"/>
      <c r="AV188" s="140"/>
      <c r="AW188" s="140"/>
      <c r="AX188" s="140"/>
      <c r="AY188" s="249"/>
    </row>
    <row r="189" spans="1:51" s="179" customFormat="1" hidden="1" x14ac:dyDescent="0.3">
      <c r="A189" s="250"/>
      <c r="B189" s="145"/>
      <c r="C189" s="144"/>
      <c r="D189" s="144"/>
      <c r="E189" s="144"/>
      <c r="F189" s="144"/>
      <c r="G189" s="146"/>
      <c r="H189" s="147"/>
      <c r="I189" s="147"/>
      <c r="J189" s="148"/>
      <c r="K189" s="148"/>
      <c r="L189" s="148"/>
      <c r="M189" s="233"/>
      <c r="N189" s="172"/>
      <c r="O189" s="234"/>
      <c r="P189" s="213"/>
      <c r="Q189" s="240"/>
      <c r="R189" s="151"/>
      <c r="S189" s="241"/>
      <c r="T189" s="241"/>
      <c r="U189" s="240"/>
      <c r="V189" s="151"/>
      <c r="W189" s="241"/>
      <c r="X189" s="213"/>
      <c r="Y189" s="240"/>
      <c r="Z189" s="152"/>
      <c r="AA189" s="242"/>
      <c r="AB189" s="281"/>
      <c r="AC189" s="287"/>
      <c r="AD189" s="149"/>
      <c r="AE189" s="191"/>
      <c r="AF189" s="288"/>
      <c r="AG189" s="276"/>
      <c r="AH189" s="204">
        <f>SUM(AH171:AH188)</f>
        <v>0</v>
      </c>
      <c r="AI189" s="204">
        <f t="shared" ref="AI189" si="191">SUM(AI171:AI188)</f>
        <v>266787.73644559109</v>
      </c>
      <c r="AJ189" s="197">
        <f t="shared" si="190"/>
        <v>3</v>
      </c>
      <c r="AK189" s="152"/>
      <c r="AL189" s="277"/>
      <c r="AM189" s="267"/>
      <c r="AN189" s="153"/>
      <c r="AO189" s="154">
        <f>SUBTOTAL(9,AO171:AO188)</f>
        <v>0</v>
      </c>
      <c r="AP189" s="155"/>
      <c r="AQ189" s="155">
        <f>SUM(AN189:AP189)</f>
        <v>0</v>
      </c>
      <c r="AR189" s="150"/>
      <c r="AS189" s="150"/>
      <c r="AT189" s="156"/>
      <c r="AU189" s="156"/>
      <c r="AV189" s="157"/>
      <c r="AW189" s="156"/>
      <c r="AX189" s="156"/>
      <c r="AY189" s="251"/>
    </row>
    <row r="190" spans="1:51" ht="15" customHeight="1" x14ac:dyDescent="0.35">
      <c r="A190" s="252" t="s">
        <v>89</v>
      </c>
      <c r="B190" s="189" t="str">
        <f t="shared" si="149"/>
        <v>MDG51</v>
      </c>
      <c r="C190" s="161" t="s">
        <v>339</v>
      </c>
      <c r="D190" s="189" t="str">
        <f t="shared" ref="D190:D214" si="192">VLOOKUP(C190,admin_2_2,2,FALSE)</f>
        <v>MG51520</v>
      </c>
      <c r="E190" s="189" t="s">
        <v>340</v>
      </c>
      <c r="F190" s="1" t="str">
        <f t="shared" ref="F190" si="193">A190&amp;C190&amp;E190</f>
        <v>ATSIMO ANDREFANATOLIARY-IIAMBOHIMAHAVELONA</v>
      </c>
      <c r="G190" s="45" t="str">
        <f t="shared" ref="G190:G214" si="194">VLOOKUP(F190,admin_3_2,12,FALSE)</f>
        <v>MG51520111</v>
      </c>
      <c r="H190" s="133">
        <f t="shared" ref="H190:H214" si="195">VLOOKUP(G190,prio,2,FALSE)</f>
        <v>4</v>
      </c>
      <c r="I190" s="133"/>
      <c r="J190" s="134" t="str">
        <f t="shared" ref="J190:J214" si="196">IF(VLOOKUP(G190,pop,4,FALSE)=0,"",VLOOKUP(G190,pop,4,FALSE))</f>
        <v/>
      </c>
      <c r="K190" s="134">
        <f t="shared" ref="K190:K214" si="197">VLOOKUP(G190,pop,2,FALSE)</f>
        <v>14187.088037654705</v>
      </c>
      <c r="L190" s="134">
        <f t="shared" ref="L190:L214" si="198">VLOOKUP(G190,pop,7,FALSE)</f>
        <v>14187.088037654705</v>
      </c>
      <c r="M190" s="231">
        <f>SUMIF('Plans SAMS_A remplir'!$AE$3:$AE$875,(G190&amp;"PAM"&amp;"urgence"),'Plans SAMS_A remplir'!$AG$3:$AG$875)</f>
        <v>0</v>
      </c>
      <c r="N190" s="222">
        <f>SUMIF('Plans SAMS_A remplir'!$AE$3:$AE$875,(G190&amp;"PAM"&amp;"urgence"),'Plans SAMS_A remplir'!$AH$3:$AH$875)</f>
        <v>0</v>
      </c>
      <c r="O190" s="232">
        <f>SUMIF('Plans SAMS_A remplir'!$AE$3:$AE$875,(G190&amp;"PAM"&amp;"urgence"),'Plans SAMS_A remplir'!$AI$3:$AI$875)</f>
        <v>0</v>
      </c>
      <c r="P190" s="224" t="str">
        <f t="shared" ref="P190:P214" si="199">IFERROR(VLOOKUP(G190&amp;"PAM"&amp;"urgence",planification_pop,4,FALSE),"0")</f>
        <v>0</v>
      </c>
      <c r="Q190" s="238">
        <f>SUMIF('Plans SAMS_A remplir'!$AE$3:$AE$875,(G190&amp;"FID"&amp;"urgence"),'Plans SAMS_A remplir'!$AG$3:$AG$875)</f>
        <v>0</v>
      </c>
      <c r="R190" s="135">
        <f>SUMIF('Plans SAMS_A remplir'!$AE$3:$AE$875,(G190&amp;"FID"&amp;"urgence"),'Plans SAMS_A remplir'!$AH$3:$AH$875)</f>
        <v>0</v>
      </c>
      <c r="S190" s="239">
        <f>SUMIF('Plans SAMS_A remplir'!$AE$3:$AE$875,(G190&amp;"FID"&amp;"urgence"),'Plans SAMS_A remplir'!$AI$3:$AI$875)</f>
        <v>0</v>
      </c>
      <c r="T190" s="224" t="str">
        <f t="shared" ref="T190:T214" si="200">IFERROR(VLOOKUP(G190&amp;"FID"&amp;"urgence",planification_pop,4,FALSE),"0")</f>
        <v>0</v>
      </c>
      <c r="U190" s="238">
        <f>SUMIF('Plans SAMS_A remplir'!$AE$3:$AE$875,(G190&amp;"CRS"&amp;"urgence"),'Plans SAMS_A remplir'!$AG$3:$AG$875)</f>
        <v>0</v>
      </c>
      <c r="V190" s="135">
        <f>SUMIF('Plans SAMS_A remplir'!$AE$3:$AE$875,(G190&amp;"CRS"&amp;"urgence"),'Plans SAMS_A remplir'!$AH$3:$AH$875)</f>
        <v>0</v>
      </c>
      <c r="W190" s="239">
        <f>SUMIF('Plans SAMS_A remplir'!$AE$3:$AE$875,(G190&amp;"CRS"&amp;"urgence"),'Plans SAMS_A remplir'!$AI$3:$AI$875)</f>
        <v>0</v>
      </c>
      <c r="X190" s="224" t="str">
        <f t="shared" ref="X190:X214" si="201">IFERROR(VLOOKUP(K190&amp;"FID"&amp;"urgence",planification_pop,4,FALSE),"0")</f>
        <v>0</v>
      </c>
      <c r="Y190" s="238">
        <f>SUMIF('Plans SAMS_A remplir'!$AE$3:$AE$875,(G190&amp;"autreong"&amp;"urgence"),'Plans SAMS_A remplir'!$AG$3:$AG$875)</f>
        <v>0</v>
      </c>
      <c r="Z190" s="135">
        <f>SUMIF('Plans SAMS_A remplir'!$AE$3:$AE$875,(G190&amp;"autreong"&amp;"urgence"),'Plans SAMS_A remplir'!$AH$3:$AH$875)</f>
        <v>0</v>
      </c>
      <c r="AA190" s="239">
        <f>SUMIF('Plans SAMS_A remplir'!$AE$3:$AE$875,(G190&amp;"autreong"&amp;"urgence"),'Plans SAMS_A remplir'!$AI$3:$AI$875)</f>
        <v>0</v>
      </c>
      <c r="AB190" s="280" t="str">
        <f t="shared" ref="AB190:AB214" si="202">IFERROR(VLOOKUP(G190&amp;"autreong"&amp;"urgence",planification_pop,4,FALSE),"0")</f>
        <v>0</v>
      </c>
      <c r="AC190" s="285" t="s">
        <v>879</v>
      </c>
      <c r="AD190" s="173">
        <f t="shared" ref="AD190:AD214" si="203">IF($AC190="Oui (Fid/PAM)",MAX(M190,Q190)+Y190,IF($AC190="Oui (inter/orga)",MAX(M190,Q190,Y190),IF($AC190="Oui (CRS/FID)",MAX(Q190,U190),IF($AC190="Oui (CRS/PAM)",MAX(M190,U190),IF($AC190="Oui (cas special)","",SUM(M190,Q190,Y190,U190))))))</f>
        <v>0</v>
      </c>
      <c r="AE190" s="173">
        <f t="shared" ref="AE190:AE214" si="204">IF($AC190="Oui (Fid/PAM)",MAX(N190,R190)+Z190,IF($AC190="Oui (inter/orga)",MAX(N190,R190,Z190),IF($AC190="Oui (CRS/FID)",MAX(R190,V190),IF($AC190="Oui (CRS/PAM)",MAX(N190,V190),IF($AC190="Oui (cas special)","",SUM(N190,R190,Z190,V190))))))</f>
        <v>0</v>
      </c>
      <c r="AF190" s="286">
        <f t="shared" ref="AF190:AF214" si="205">IF($AC190="Oui (Fid/PAM)",MAX(O190,S190)+AA190,IF($AC190="Oui (inter/orga)",MAX(O190,S190,AA190),IF($AC190="Oui (CRS/FID)",MAX(S190,W190),IF($AC190="Oui (CRS/PAM)",MAX(O190,W190),IF($AC190="Oui (cas special)","",SUM(O190,S190,AA190,W190))))))</f>
        <v>0</v>
      </c>
      <c r="AG190" s="274">
        <f t="shared" ref="AG190:AG214" si="206">MAX(AD190:AF190)/L190</f>
        <v>0</v>
      </c>
      <c r="AH190" s="202"/>
      <c r="AI190" s="209">
        <f t="shared" ref="AI190:AI214" si="207">IF((K190-AD190*AH190)&lt;0,"0",K190-AD190*AH190)</f>
        <v>14187.088037654705</v>
      </c>
      <c r="AJ190" s="197">
        <f t="shared" si="190"/>
        <v>3</v>
      </c>
      <c r="AK190" s="175"/>
      <c r="AL190" s="275" t="str">
        <f t="shared" ref="AL190:AL214" si="208">IF(AC190="Non","YES",IF(AC190="Oui (cas special)","A verifier",IF(AC190="","A verifier","Non")))</f>
        <v>Non</v>
      </c>
      <c r="AM190" s="266"/>
      <c r="AN190" s="137"/>
      <c r="AO190" s="136"/>
      <c r="AP190" s="158"/>
      <c r="AQ190" s="136"/>
      <c r="AR190" s="138"/>
      <c r="AS190" s="139"/>
      <c r="AT190" s="140"/>
      <c r="AU190" s="159"/>
      <c r="AV190" s="140"/>
      <c r="AW190" s="140"/>
      <c r="AX190" s="140"/>
      <c r="AY190" s="249"/>
    </row>
    <row r="191" spans="1:51" ht="15" customHeight="1" x14ac:dyDescent="0.35">
      <c r="A191" s="252" t="s">
        <v>89</v>
      </c>
      <c r="B191" s="189" t="str">
        <f t="shared" si="149"/>
        <v>MDG51</v>
      </c>
      <c r="C191" s="161" t="s">
        <v>339</v>
      </c>
      <c r="D191" s="189" t="str">
        <f t="shared" si="192"/>
        <v>MG51520</v>
      </c>
      <c r="E191" s="189" t="s">
        <v>342</v>
      </c>
      <c r="F191" s="1" t="str">
        <f t="shared" ref="F191:F202" si="209">A191&amp;C191&amp;E191</f>
        <v>ATSIMO ANDREFANATOLIARY-IIANAKAO</v>
      </c>
      <c r="G191" s="45" t="str">
        <f t="shared" si="194"/>
        <v>MG51520132</v>
      </c>
      <c r="H191" s="133">
        <f t="shared" si="195"/>
        <v>4</v>
      </c>
      <c r="I191" s="133"/>
      <c r="J191" s="134" t="str">
        <f t="shared" si="196"/>
        <v/>
      </c>
      <c r="K191" s="134">
        <f t="shared" si="197"/>
        <v>7502.2077569193925</v>
      </c>
      <c r="L191" s="134">
        <f t="shared" si="198"/>
        <v>7502.2077569193925</v>
      </c>
      <c r="M191" s="231">
        <f>SUMIF('Plans SAMS_A remplir'!$AE$3:$AE$875,(G191&amp;"PAM"&amp;"urgence"),'Plans SAMS_A remplir'!$AG$3:$AG$875)</f>
        <v>0</v>
      </c>
      <c r="N191" s="222">
        <f>SUMIF('Plans SAMS_A remplir'!$AE$3:$AE$875,(G191&amp;"PAM"&amp;"urgence"),'Plans SAMS_A remplir'!$AH$3:$AH$875)</f>
        <v>0</v>
      </c>
      <c r="O191" s="232">
        <f>SUMIF('Plans SAMS_A remplir'!$AE$3:$AE$875,(G191&amp;"PAM"&amp;"urgence"),'Plans SAMS_A remplir'!$AI$3:$AI$875)</f>
        <v>0</v>
      </c>
      <c r="P191" s="224" t="str">
        <f t="shared" si="199"/>
        <v>0</v>
      </c>
      <c r="Q191" s="238">
        <f>SUMIF('Plans SAMS_A remplir'!$AE$3:$AE$875,(G191&amp;"FID"&amp;"urgence"),'Plans SAMS_A remplir'!$AG$3:$AG$875)</f>
        <v>0</v>
      </c>
      <c r="R191" s="135">
        <f>SUMIF('Plans SAMS_A remplir'!$AE$3:$AE$875,(G191&amp;"FID"&amp;"urgence"),'Plans SAMS_A remplir'!$AH$3:$AH$875)</f>
        <v>0</v>
      </c>
      <c r="S191" s="239">
        <f>SUMIF('Plans SAMS_A remplir'!$AE$3:$AE$875,(G191&amp;"FID"&amp;"urgence"),'Plans SAMS_A remplir'!$AI$3:$AI$875)</f>
        <v>0</v>
      </c>
      <c r="T191" s="224" t="str">
        <f t="shared" si="200"/>
        <v>0</v>
      </c>
      <c r="U191" s="238">
        <f>SUMIF('Plans SAMS_A remplir'!$AE$3:$AE$875,(G191&amp;"CRS"&amp;"urgence"),'Plans SAMS_A remplir'!$AG$3:$AG$875)</f>
        <v>0</v>
      </c>
      <c r="V191" s="135">
        <f>SUMIF('Plans SAMS_A remplir'!$AE$3:$AE$875,(G191&amp;"CRS"&amp;"urgence"),'Plans SAMS_A remplir'!$AH$3:$AH$875)</f>
        <v>0</v>
      </c>
      <c r="W191" s="239">
        <f>SUMIF('Plans SAMS_A remplir'!$AE$3:$AE$875,(G191&amp;"CRS"&amp;"urgence"),'Plans SAMS_A remplir'!$AI$3:$AI$875)</f>
        <v>0</v>
      </c>
      <c r="X191" s="224" t="str">
        <f t="shared" si="201"/>
        <v>0</v>
      </c>
      <c r="Y191" s="238">
        <f>SUMIF('Plans SAMS_A remplir'!$AE$3:$AE$875,(G191&amp;"autreong"&amp;"urgence"),'Plans SAMS_A remplir'!$AG$3:$AG$875)</f>
        <v>0</v>
      </c>
      <c r="Z191" s="135">
        <f>SUMIF('Plans SAMS_A remplir'!$AE$3:$AE$875,(G191&amp;"autreong"&amp;"urgence"),'Plans SAMS_A remplir'!$AH$3:$AH$875)</f>
        <v>0</v>
      </c>
      <c r="AA191" s="239">
        <f>SUMIF('Plans SAMS_A remplir'!$AE$3:$AE$875,(G191&amp;"autreong"&amp;"urgence"),'Plans SAMS_A remplir'!$AI$3:$AI$875)</f>
        <v>0</v>
      </c>
      <c r="AB191" s="280" t="str">
        <f t="shared" si="202"/>
        <v>0</v>
      </c>
      <c r="AC191" s="285" t="s">
        <v>879</v>
      </c>
      <c r="AD191" s="173">
        <f t="shared" si="203"/>
        <v>0</v>
      </c>
      <c r="AE191" s="173">
        <f t="shared" si="204"/>
        <v>0</v>
      </c>
      <c r="AF191" s="286">
        <f t="shared" si="205"/>
        <v>0</v>
      </c>
      <c r="AG191" s="274">
        <f t="shared" si="206"/>
        <v>0</v>
      </c>
      <c r="AH191" s="202"/>
      <c r="AI191" s="209">
        <f t="shared" si="207"/>
        <v>7502.2077569193925</v>
      </c>
      <c r="AJ191" s="197">
        <f t="shared" si="190"/>
        <v>3</v>
      </c>
      <c r="AK191" s="175"/>
      <c r="AL191" s="275" t="str">
        <f t="shared" si="208"/>
        <v>Non</v>
      </c>
      <c r="AM191" s="266"/>
      <c r="AN191" s="137"/>
      <c r="AO191" s="136"/>
      <c r="AP191" s="158"/>
      <c r="AQ191" s="136"/>
      <c r="AR191" s="138"/>
      <c r="AS191" s="139"/>
      <c r="AT191" s="140"/>
      <c r="AU191" s="159"/>
      <c r="AV191" s="140"/>
      <c r="AW191" s="140"/>
      <c r="AX191" s="140"/>
      <c r="AY191" s="249"/>
    </row>
    <row r="192" spans="1:51" ht="15" customHeight="1" x14ac:dyDescent="0.35">
      <c r="A192" s="252" t="s">
        <v>89</v>
      </c>
      <c r="B192" s="189" t="str">
        <f t="shared" si="149"/>
        <v>MDG51</v>
      </c>
      <c r="C192" s="161" t="s">
        <v>339</v>
      </c>
      <c r="D192" s="189" t="str">
        <f t="shared" si="192"/>
        <v>MG51520</v>
      </c>
      <c r="E192" s="189" t="s">
        <v>344</v>
      </c>
      <c r="F192" s="1" t="str">
        <f t="shared" si="209"/>
        <v>ATSIMO ANDREFANATOLIARY-IIANALAMISAMPY</v>
      </c>
      <c r="G192" s="45" t="str">
        <f t="shared" si="194"/>
        <v>MG51520330</v>
      </c>
      <c r="H192" s="133">
        <f t="shared" si="195"/>
        <v>4</v>
      </c>
      <c r="I192" s="133"/>
      <c r="J192" s="134" t="str">
        <f t="shared" si="196"/>
        <v/>
      </c>
      <c r="K192" s="134">
        <f t="shared" si="197"/>
        <v>16330.278523761852</v>
      </c>
      <c r="L192" s="134">
        <f t="shared" si="198"/>
        <v>16330.278523761852</v>
      </c>
      <c r="M192" s="231">
        <f>SUMIF('Plans SAMS_A remplir'!$AE$3:$AE$875,(G192&amp;"PAM"&amp;"urgence"),'Plans SAMS_A remplir'!$AG$3:$AG$875)</f>
        <v>0</v>
      </c>
      <c r="N192" s="222">
        <f>SUMIF('Plans SAMS_A remplir'!$AE$3:$AE$875,(G192&amp;"PAM"&amp;"urgence"),'Plans SAMS_A remplir'!$AH$3:$AH$875)</f>
        <v>0</v>
      </c>
      <c r="O192" s="232">
        <f>SUMIF('Plans SAMS_A remplir'!$AE$3:$AE$875,(G192&amp;"PAM"&amp;"urgence"),'Plans SAMS_A remplir'!$AI$3:$AI$875)</f>
        <v>0</v>
      </c>
      <c r="P192" s="224" t="str">
        <f t="shared" si="199"/>
        <v>0</v>
      </c>
      <c r="Q192" s="238">
        <f>SUMIF('Plans SAMS_A remplir'!$AE$3:$AE$875,(G192&amp;"FID"&amp;"urgence"),'Plans SAMS_A remplir'!$AG$3:$AG$875)</f>
        <v>0</v>
      </c>
      <c r="R192" s="135">
        <f>SUMIF('Plans SAMS_A remplir'!$AE$3:$AE$875,(G192&amp;"FID"&amp;"urgence"),'Plans SAMS_A remplir'!$AH$3:$AH$875)</f>
        <v>0</v>
      </c>
      <c r="S192" s="239">
        <f>SUMIF('Plans SAMS_A remplir'!$AE$3:$AE$875,(G192&amp;"FID"&amp;"urgence"),'Plans SAMS_A remplir'!$AI$3:$AI$875)</f>
        <v>0</v>
      </c>
      <c r="T192" s="224" t="str">
        <f t="shared" si="200"/>
        <v>0</v>
      </c>
      <c r="U192" s="238">
        <f>SUMIF('Plans SAMS_A remplir'!$AE$3:$AE$875,(G192&amp;"CRS"&amp;"urgence"),'Plans SAMS_A remplir'!$AG$3:$AG$875)</f>
        <v>0</v>
      </c>
      <c r="V192" s="135">
        <f>SUMIF('Plans SAMS_A remplir'!$AE$3:$AE$875,(G192&amp;"CRS"&amp;"urgence"),'Plans SAMS_A remplir'!$AH$3:$AH$875)</f>
        <v>0</v>
      </c>
      <c r="W192" s="239">
        <f>SUMIF('Plans SAMS_A remplir'!$AE$3:$AE$875,(G192&amp;"CRS"&amp;"urgence"),'Plans SAMS_A remplir'!$AI$3:$AI$875)</f>
        <v>0</v>
      </c>
      <c r="X192" s="224" t="str">
        <f t="shared" si="201"/>
        <v>0</v>
      </c>
      <c r="Y192" s="238">
        <f>SUMIF('Plans SAMS_A remplir'!$AE$3:$AE$875,(G192&amp;"autreong"&amp;"urgence"),'Plans SAMS_A remplir'!$AG$3:$AG$875)</f>
        <v>0</v>
      </c>
      <c r="Z192" s="135">
        <f>SUMIF('Plans SAMS_A remplir'!$AE$3:$AE$875,(G192&amp;"autreong"&amp;"urgence"),'Plans SAMS_A remplir'!$AH$3:$AH$875)</f>
        <v>0</v>
      </c>
      <c r="AA192" s="239">
        <f>SUMIF('Plans SAMS_A remplir'!$AE$3:$AE$875,(G192&amp;"autreong"&amp;"urgence"),'Plans SAMS_A remplir'!$AI$3:$AI$875)</f>
        <v>0</v>
      </c>
      <c r="AB192" s="280" t="str">
        <f t="shared" si="202"/>
        <v>0</v>
      </c>
      <c r="AC192" s="285" t="s">
        <v>879</v>
      </c>
      <c r="AD192" s="173">
        <f t="shared" si="203"/>
        <v>0</v>
      </c>
      <c r="AE192" s="173">
        <f t="shared" si="204"/>
        <v>0</v>
      </c>
      <c r="AF192" s="286">
        <f t="shared" si="205"/>
        <v>0</v>
      </c>
      <c r="AG192" s="274">
        <f t="shared" si="206"/>
        <v>0</v>
      </c>
      <c r="AH192" s="202"/>
      <c r="AI192" s="209">
        <f t="shared" si="207"/>
        <v>16330.278523761852</v>
      </c>
      <c r="AJ192" s="197">
        <f t="shared" si="190"/>
        <v>3</v>
      </c>
      <c r="AK192" s="175"/>
      <c r="AL192" s="275" t="str">
        <f t="shared" si="208"/>
        <v>Non</v>
      </c>
      <c r="AM192" s="266"/>
      <c r="AN192" s="137"/>
      <c r="AO192" s="136"/>
      <c r="AP192" s="158"/>
      <c r="AQ192" s="136"/>
      <c r="AR192" s="138"/>
      <c r="AS192" s="139"/>
      <c r="AT192" s="140"/>
      <c r="AU192" s="159"/>
      <c r="AV192" s="140"/>
      <c r="AW192" s="140"/>
      <c r="AX192" s="140"/>
      <c r="AY192" s="249"/>
    </row>
    <row r="193" spans="1:51" ht="15" customHeight="1" x14ac:dyDescent="0.35">
      <c r="A193" s="252" t="s">
        <v>89</v>
      </c>
      <c r="B193" s="189" t="str">
        <f t="shared" si="149"/>
        <v>MDG51</v>
      </c>
      <c r="C193" s="161" t="s">
        <v>339</v>
      </c>
      <c r="D193" s="189" t="str">
        <f t="shared" si="192"/>
        <v>MG51520</v>
      </c>
      <c r="E193" s="189" t="s">
        <v>346</v>
      </c>
      <c r="F193" s="1" t="str">
        <f t="shared" si="209"/>
        <v>ATSIMO ANDREFANATOLIARY-IIANDRANOHINALY</v>
      </c>
      <c r="G193" s="45" t="str">
        <f t="shared" si="194"/>
        <v>MG51520112</v>
      </c>
      <c r="H193" s="133">
        <f t="shared" si="195"/>
        <v>4</v>
      </c>
      <c r="I193" s="133"/>
      <c r="J193" s="134" t="str">
        <f t="shared" si="196"/>
        <v/>
      </c>
      <c r="K193" s="134">
        <f t="shared" si="197"/>
        <v>7775.4967159388907</v>
      </c>
      <c r="L193" s="134">
        <f t="shared" si="198"/>
        <v>7775.4967159388907</v>
      </c>
      <c r="M193" s="231">
        <f>SUMIF('Plans SAMS_A remplir'!$AE$3:$AE$875,(G193&amp;"PAM"&amp;"urgence"),'Plans SAMS_A remplir'!$AG$3:$AG$875)</f>
        <v>0</v>
      </c>
      <c r="N193" s="222">
        <f>SUMIF('Plans SAMS_A remplir'!$AE$3:$AE$875,(G193&amp;"PAM"&amp;"urgence"),'Plans SAMS_A remplir'!$AH$3:$AH$875)</f>
        <v>0</v>
      </c>
      <c r="O193" s="232">
        <f>SUMIF('Plans SAMS_A remplir'!$AE$3:$AE$875,(G193&amp;"PAM"&amp;"urgence"),'Plans SAMS_A remplir'!$AI$3:$AI$875)</f>
        <v>0</v>
      </c>
      <c r="P193" s="224" t="str">
        <f t="shared" si="199"/>
        <v>0</v>
      </c>
      <c r="Q193" s="238">
        <f>SUMIF('Plans SAMS_A remplir'!$AE$3:$AE$875,(G193&amp;"FID"&amp;"urgence"),'Plans SAMS_A remplir'!$AG$3:$AG$875)</f>
        <v>0</v>
      </c>
      <c r="R193" s="135">
        <f>SUMIF('Plans SAMS_A remplir'!$AE$3:$AE$875,(G193&amp;"FID"&amp;"urgence"),'Plans SAMS_A remplir'!$AH$3:$AH$875)</f>
        <v>0</v>
      </c>
      <c r="S193" s="239">
        <f>SUMIF('Plans SAMS_A remplir'!$AE$3:$AE$875,(G193&amp;"FID"&amp;"urgence"),'Plans SAMS_A remplir'!$AI$3:$AI$875)</f>
        <v>0</v>
      </c>
      <c r="T193" s="224" t="str">
        <f t="shared" si="200"/>
        <v>0</v>
      </c>
      <c r="U193" s="238">
        <f>SUMIF('Plans SAMS_A remplir'!$AE$3:$AE$875,(G193&amp;"CRS"&amp;"urgence"),'Plans SAMS_A remplir'!$AG$3:$AG$875)</f>
        <v>0</v>
      </c>
      <c r="V193" s="135">
        <f>SUMIF('Plans SAMS_A remplir'!$AE$3:$AE$875,(G193&amp;"CRS"&amp;"urgence"),'Plans SAMS_A remplir'!$AH$3:$AH$875)</f>
        <v>0</v>
      </c>
      <c r="W193" s="239">
        <f>SUMIF('Plans SAMS_A remplir'!$AE$3:$AE$875,(G193&amp;"CRS"&amp;"urgence"),'Plans SAMS_A remplir'!$AI$3:$AI$875)</f>
        <v>0</v>
      </c>
      <c r="X193" s="224" t="str">
        <f t="shared" si="201"/>
        <v>0</v>
      </c>
      <c r="Y193" s="238">
        <f>SUMIF('Plans SAMS_A remplir'!$AE$3:$AE$875,(G193&amp;"autreong"&amp;"urgence"),'Plans SAMS_A remplir'!$AG$3:$AG$875)</f>
        <v>0</v>
      </c>
      <c r="Z193" s="135">
        <f>SUMIF('Plans SAMS_A remplir'!$AE$3:$AE$875,(G193&amp;"autreong"&amp;"urgence"),'Plans SAMS_A remplir'!$AH$3:$AH$875)</f>
        <v>0</v>
      </c>
      <c r="AA193" s="239">
        <f>SUMIF('Plans SAMS_A remplir'!$AE$3:$AE$875,(G193&amp;"autreong"&amp;"urgence"),'Plans SAMS_A remplir'!$AI$3:$AI$875)</f>
        <v>0</v>
      </c>
      <c r="AB193" s="280" t="str">
        <f t="shared" si="202"/>
        <v>0</v>
      </c>
      <c r="AC193" s="285" t="s">
        <v>879</v>
      </c>
      <c r="AD193" s="173">
        <f t="shared" si="203"/>
        <v>0</v>
      </c>
      <c r="AE193" s="173">
        <f t="shared" si="204"/>
        <v>0</v>
      </c>
      <c r="AF193" s="286">
        <f t="shared" si="205"/>
        <v>0</v>
      </c>
      <c r="AG193" s="274">
        <f t="shared" si="206"/>
        <v>0</v>
      </c>
      <c r="AH193" s="202"/>
      <c r="AI193" s="209">
        <f t="shared" si="207"/>
        <v>7775.4967159388907</v>
      </c>
      <c r="AJ193" s="197">
        <f t="shared" si="190"/>
        <v>3</v>
      </c>
      <c r="AK193" s="175"/>
      <c r="AL193" s="275" t="str">
        <f t="shared" si="208"/>
        <v>Non</v>
      </c>
      <c r="AM193" s="266"/>
      <c r="AN193" s="137"/>
      <c r="AO193" s="136"/>
      <c r="AP193" s="158"/>
      <c r="AQ193" s="136"/>
      <c r="AR193" s="138"/>
      <c r="AS193" s="139"/>
      <c r="AT193" s="140"/>
      <c r="AU193" s="159"/>
      <c r="AV193" s="140"/>
      <c r="AW193" s="140"/>
      <c r="AX193" s="140"/>
      <c r="AY193" s="249"/>
    </row>
    <row r="194" spans="1:51" ht="15" customHeight="1" x14ac:dyDescent="0.35">
      <c r="A194" s="252" t="s">
        <v>89</v>
      </c>
      <c r="B194" s="189" t="str">
        <f t="shared" si="149"/>
        <v>MDG51</v>
      </c>
      <c r="C194" s="161" t="s">
        <v>339</v>
      </c>
      <c r="D194" s="189" t="str">
        <f t="shared" si="192"/>
        <v>MG51520</v>
      </c>
      <c r="E194" s="189" t="s">
        <v>348</v>
      </c>
      <c r="F194" s="1" t="str">
        <f t="shared" si="209"/>
        <v>ATSIMO ANDREFANATOLIARY-IIANDRANOVORY</v>
      </c>
      <c r="G194" s="45" t="str">
        <f t="shared" si="194"/>
        <v>MG51520270</v>
      </c>
      <c r="H194" s="133">
        <f t="shared" si="195"/>
        <v>4</v>
      </c>
      <c r="I194" s="133"/>
      <c r="J194" s="134" t="str">
        <f t="shared" si="196"/>
        <v/>
      </c>
      <c r="K194" s="134">
        <f t="shared" si="197"/>
        <v>19701.271536457774</v>
      </c>
      <c r="L194" s="134">
        <f t="shared" si="198"/>
        <v>19701.271536457774</v>
      </c>
      <c r="M194" s="231">
        <f>SUMIF('Plans SAMS_A remplir'!$AE$3:$AE$875,(G194&amp;"PAM"&amp;"urgence"),'Plans SAMS_A remplir'!$AG$3:$AG$875)</f>
        <v>0</v>
      </c>
      <c r="N194" s="222">
        <f>SUMIF('Plans SAMS_A remplir'!$AE$3:$AE$875,(G194&amp;"PAM"&amp;"urgence"),'Plans SAMS_A remplir'!$AH$3:$AH$875)</f>
        <v>0</v>
      </c>
      <c r="O194" s="232">
        <f>SUMIF('Plans SAMS_A remplir'!$AE$3:$AE$875,(G194&amp;"PAM"&amp;"urgence"),'Plans SAMS_A remplir'!$AI$3:$AI$875)</f>
        <v>0</v>
      </c>
      <c r="P194" s="224" t="str">
        <f t="shared" si="199"/>
        <v>0</v>
      </c>
      <c r="Q194" s="238">
        <f>SUMIF('Plans SAMS_A remplir'!$AE$3:$AE$875,(G194&amp;"FID"&amp;"urgence"),'Plans SAMS_A remplir'!$AG$3:$AG$875)</f>
        <v>0</v>
      </c>
      <c r="R194" s="135">
        <f>SUMIF('Plans SAMS_A remplir'!$AE$3:$AE$875,(G194&amp;"FID"&amp;"urgence"),'Plans SAMS_A remplir'!$AH$3:$AH$875)</f>
        <v>0</v>
      </c>
      <c r="S194" s="239">
        <f>SUMIF('Plans SAMS_A remplir'!$AE$3:$AE$875,(G194&amp;"FID"&amp;"urgence"),'Plans SAMS_A remplir'!$AI$3:$AI$875)</f>
        <v>0</v>
      </c>
      <c r="T194" s="224" t="str">
        <f t="shared" si="200"/>
        <v>0</v>
      </c>
      <c r="U194" s="238">
        <f>SUMIF('Plans SAMS_A remplir'!$AE$3:$AE$875,(G194&amp;"CRS"&amp;"urgence"),'Plans SAMS_A remplir'!$AG$3:$AG$875)</f>
        <v>0</v>
      </c>
      <c r="V194" s="135">
        <f>SUMIF('Plans SAMS_A remplir'!$AE$3:$AE$875,(G194&amp;"CRS"&amp;"urgence"),'Plans SAMS_A remplir'!$AH$3:$AH$875)</f>
        <v>0</v>
      </c>
      <c r="W194" s="239">
        <f>SUMIF('Plans SAMS_A remplir'!$AE$3:$AE$875,(G194&amp;"CRS"&amp;"urgence"),'Plans SAMS_A remplir'!$AI$3:$AI$875)</f>
        <v>0</v>
      </c>
      <c r="X194" s="224" t="str">
        <f t="shared" si="201"/>
        <v>0</v>
      </c>
      <c r="Y194" s="238">
        <f>SUMIF('Plans SAMS_A remplir'!$AE$3:$AE$875,(G194&amp;"autreong"&amp;"urgence"),'Plans SAMS_A remplir'!$AG$3:$AG$875)</f>
        <v>0</v>
      </c>
      <c r="Z194" s="135">
        <f>SUMIF('Plans SAMS_A remplir'!$AE$3:$AE$875,(G194&amp;"autreong"&amp;"urgence"),'Plans SAMS_A remplir'!$AH$3:$AH$875)</f>
        <v>0</v>
      </c>
      <c r="AA194" s="239">
        <f>SUMIF('Plans SAMS_A remplir'!$AE$3:$AE$875,(G194&amp;"autreong"&amp;"urgence"),'Plans SAMS_A remplir'!$AI$3:$AI$875)</f>
        <v>0</v>
      </c>
      <c r="AB194" s="280" t="str">
        <f t="shared" si="202"/>
        <v>0</v>
      </c>
      <c r="AC194" s="285" t="s">
        <v>879</v>
      </c>
      <c r="AD194" s="173">
        <f t="shared" si="203"/>
        <v>0</v>
      </c>
      <c r="AE194" s="173">
        <f t="shared" si="204"/>
        <v>0</v>
      </c>
      <c r="AF194" s="286">
        <f t="shared" si="205"/>
        <v>0</v>
      </c>
      <c r="AG194" s="274">
        <f t="shared" si="206"/>
        <v>0</v>
      </c>
      <c r="AH194" s="202"/>
      <c r="AI194" s="209">
        <f t="shared" si="207"/>
        <v>19701.271536457774</v>
      </c>
      <c r="AJ194" s="197">
        <f t="shared" si="190"/>
        <v>3</v>
      </c>
      <c r="AK194" s="175"/>
      <c r="AL194" s="275" t="str">
        <f t="shared" si="208"/>
        <v>Non</v>
      </c>
      <c r="AM194" s="266"/>
      <c r="AN194" s="137"/>
      <c r="AO194" s="136"/>
      <c r="AP194" s="158"/>
      <c r="AQ194" s="136"/>
      <c r="AR194" s="138"/>
      <c r="AS194" s="139"/>
      <c r="AT194" s="140"/>
      <c r="AU194" s="159"/>
      <c r="AV194" s="140"/>
      <c r="AW194" s="140"/>
      <c r="AX194" s="140"/>
      <c r="AY194" s="249"/>
    </row>
    <row r="195" spans="1:51" ht="15" customHeight="1" x14ac:dyDescent="0.35">
      <c r="A195" s="252" t="s">
        <v>89</v>
      </c>
      <c r="B195" s="189" t="str">
        <f t="shared" si="149"/>
        <v>MDG51</v>
      </c>
      <c r="C195" s="161" t="s">
        <v>339</v>
      </c>
      <c r="D195" s="189" t="str">
        <f t="shared" si="192"/>
        <v>MG51520</v>
      </c>
      <c r="E195" s="189" t="s">
        <v>350</v>
      </c>
      <c r="F195" s="1" t="str">
        <f t="shared" si="209"/>
        <v>ATSIMO ANDREFANATOLIARY-IIANKILILOAKA</v>
      </c>
      <c r="G195" s="45" t="str">
        <f t="shared" si="194"/>
        <v>MG51520310</v>
      </c>
      <c r="H195" s="133">
        <f t="shared" si="195"/>
        <v>4</v>
      </c>
      <c r="I195" s="133"/>
      <c r="J195" s="134" t="str">
        <f t="shared" si="196"/>
        <v/>
      </c>
      <c r="K195" s="134">
        <f t="shared" si="197"/>
        <v>48745.058432602127</v>
      </c>
      <c r="L195" s="134">
        <f t="shared" si="198"/>
        <v>48745.058432602127</v>
      </c>
      <c r="M195" s="231">
        <f>SUMIF('Plans SAMS_A remplir'!$AE$3:$AE$875,(G195&amp;"PAM"&amp;"urgence"),'Plans SAMS_A remplir'!$AG$3:$AG$875)</f>
        <v>0</v>
      </c>
      <c r="N195" s="222">
        <f>SUMIF('Plans SAMS_A remplir'!$AE$3:$AE$875,(G195&amp;"PAM"&amp;"urgence"),'Plans SAMS_A remplir'!$AH$3:$AH$875)</f>
        <v>0</v>
      </c>
      <c r="O195" s="232">
        <f>SUMIF('Plans SAMS_A remplir'!$AE$3:$AE$875,(G195&amp;"PAM"&amp;"urgence"),'Plans SAMS_A remplir'!$AI$3:$AI$875)</f>
        <v>0</v>
      </c>
      <c r="P195" s="224" t="str">
        <f t="shared" si="199"/>
        <v>0</v>
      </c>
      <c r="Q195" s="238">
        <f>SUMIF('Plans SAMS_A remplir'!$AE$3:$AE$875,(G195&amp;"FID"&amp;"urgence"),'Plans SAMS_A remplir'!$AG$3:$AG$875)</f>
        <v>0</v>
      </c>
      <c r="R195" s="135">
        <f>SUMIF('Plans SAMS_A remplir'!$AE$3:$AE$875,(G195&amp;"FID"&amp;"urgence"),'Plans SAMS_A remplir'!$AH$3:$AH$875)</f>
        <v>0</v>
      </c>
      <c r="S195" s="239">
        <f>SUMIF('Plans SAMS_A remplir'!$AE$3:$AE$875,(G195&amp;"FID"&amp;"urgence"),'Plans SAMS_A remplir'!$AI$3:$AI$875)</f>
        <v>0</v>
      </c>
      <c r="T195" s="224" t="str">
        <f t="shared" si="200"/>
        <v>0</v>
      </c>
      <c r="U195" s="238">
        <f>SUMIF('Plans SAMS_A remplir'!$AE$3:$AE$875,(G195&amp;"CRS"&amp;"urgence"),'Plans SAMS_A remplir'!$AG$3:$AG$875)</f>
        <v>0</v>
      </c>
      <c r="V195" s="135">
        <f>SUMIF('Plans SAMS_A remplir'!$AE$3:$AE$875,(G195&amp;"CRS"&amp;"urgence"),'Plans SAMS_A remplir'!$AH$3:$AH$875)</f>
        <v>0</v>
      </c>
      <c r="W195" s="239">
        <f>SUMIF('Plans SAMS_A remplir'!$AE$3:$AE$875,(G195&amp;"CRS"&amp;"urgence"),'Plans SAMS_A remplir'!$AI$3:$AI$875)</f>
        <v>0</v>
      </c>
      <c r="X195" s="224" t="str">
        <f t="shared" si="201"/>
        <v>0</v>
      </c>
      <c r="Y195" s="238">
        <f>SUMIF('Plans SAMS_A remplir'!$AE$3:$AE$875,(G195&amp;"autreong"&amp;"urgence"),'Plans SAMS_A remplir'!$AG$3:$AG$875)</f>
        <v>0</v>
      </c>
      <c r="Z195" s="135">
        <f>SUMIF('Plans SAMS_A remplir'!$AE$3:$AE$875,(G195&amp;"autreong"&amp;"urgence"),'Plans SAMS_A remplir'!$AH$3:$AH$875)</f>
        <v>0</v>
      </c>
      <c r="AA195" s="239">
        <f>SUMIF('Plans SAMS_A remplir'!$AE$3:$AE$875,(G195&amp;"autreong"&amp;"urgence"),'Plans SAMS_A remplir'!$AI$3:$AI$875)</f>
        <v>0</v>
      </c>
      <c r="AB195" s="280" t="str">
        <f t="shared" si="202"/>
        <v>0</v>
      </c>
      <c r="AC195" s="285" t="s">
        <v>879</v>
      </c>
      <c r="AD195" s="173">
        <f t="shared" si="203"/>
        <v>0</v>
      </c>
      <c r="AE195" s="173">
        <f t="shared" si="204"/>
        <v>0</v>
      </c>
      <c r="AF195" s="286">
        <f t="shared" si="205"/>
        <v>0</v>
      </c>
      <c r="AG195" s="274">
        <f t="shared" si="206"/>
        <v>0</v>
      </c>
      <c r="AH195" s="202"/>
      <c r="AI195" s="209">
        <f t="shared" si="207"/>
        <v>48745.058432602127</v>
      </c>
      <c r="AJ195" s="197">
        <f t="shared" si="190"/>
        <v>3</v>
      </c>
      <c r="AK195" s="175"/>
      <c r="AL195" s="275" t="str">
        <f t="shared" si="208"/>
        <v>Non</v>
      </c>
      <c r="AM195" s="266"/>
      <c r="AN195" s="137"/>
      <c r="AO195" s="136"/>
      <c r="AP195" s="158"/>
      <c r="AQ195" s="136"/>
      <c r="AR195" s="138"/>
      <c r="AS195" s="139"/>
      <c r="AT195" s="140"/>
      <c r="AU195" s="159"/>
      <c r="AV195" s="140"/>
      <c r="AW195" s="140"/>
      <c r="AX195" s="140"/>
      <c r="AY195" s="249"/>
    </row>
    <row r="196" spans="1:51" ht="15" customHeight="1" x14ac:dyDescent="0.35">
      <c r="A196" s="252" t="s">
        <v>89</v>
      </c>
      <c r="B196" s="189" t="str">
        <f t="shared" si="149"/>
        <v>MDG51</v>
      </c>
      <c r="C196" s="161" t="s">
        <v>339</v>
      </c>
      <c r="D196" s="189" t="str">
        <f t="shared" si="192"/>
        <v>MG51520</v>
      </c>
      <c r="E196" s="189" t="s">
        <v>352</v>
      </c>
      <c r="F196" s="1" t="str">
        <f t="shared" si="209"/>
        <v>ATSIMO ANDREFANATOLIARY-IIANKILIMALINIKE</v>
      </c>
      <c r="G196" s="45" t="str">
        <f t="shared" si="194"/>
        <v>MG51520170</v>
      </c>
      <c r="H196" s="133">
        <f t="shared" si="195"/>
        <v>4</v>
      </c>
      <c r="I196" s="133"/>
      <c r="J196" s="134" t="str">
        <f t="shared" si="196"/>
        <v/>
      </c>
      <c r="K196" s="134">
        <f t="shared" si="197"/>
        <v>14619.538806969846</v>
      </c>
      <c r="L196" s="134">
        <f t="shared" si="198"/>
        <v>14619.538806969846</v>
      </c>
      <c r="M196" s="231">
        <f>SUMIF('Plans SAMS_A remplir'!$AE$3:$AE$875,(G196&amp;"PAM"&amp;"urgence"),'Plans SAMS_A remplir'!$AG$3:$AG$875)</f>
        <v>0</v>
      </c>
      <c r="N196" s="222">
        <f>SUMIF('Plans SAMS_A remplir'!$AE$3:$AE$875,(G196&amp;"PAM"&amp;"urgence"),'Plans SAMS_A remplir'!$AH$3:$AH$875)</f>
        <v>0</v>
      </c>
      <c r="O196" s="232">
        <f>SUMIF('Plans SAMS_A remplir'!$AE$3:$AE$875,(G196&amp;"PAM"&amp;"urgence"),'Plans SAMS_A remplir'!$AI$3:$AI$875)</f>
        <v>0</v>
      </c>
      <c r="P196" s="224" t="str">
        <f t="shared" si="199"/>
        <v>0</v>
      </c>
      <c r="Q196" s="238">
        <f>SUMIF('Plans SAMS_A remplir'!$AE$3:$AE$875,(G196&amp;"FID"&amp;"urgence"),'Plans SAMS_A remplir'!$AG$3:$AG$875)</f>
        <v>0</v>
      </c>
      <c r="R196" s="135">
        <f>SUMIF('Plans SAMS_A remplir'!$AE$3:$AE$875,(G196&amp;"FID"&amp;"urgence"),'Plans SAMS_A remplir'!$AH$3:$AH$875)</f>
        <v>0</v>
      </c>
      <c r="S196" s="239">
        <f>SUMIF('Plans SAMS_A remplir'!$AE$3:$AE$875,(G196&amp;"FID"&amp;"urgence"),'Plans SAMS_A remplir'!$AI$3:$AI$875)</f>
        <v>0</v>
      </c>
      <c r="T196" s="224" t="str">
        <f t="shared" si="200"/>
        <v>0</v>
      </c>
      <c r="U196" s="238">
        <f>SUMIF('Plans SAMS_A remplir'!$AE$3:$AE$875,(G196&amp;"CRS"&amp;"urgence"),'Plans SAMS_A remplir'!$AG$3:$AG$875)</f>
        <v>0</v>
      </c>
      <c r="V196" s="135">
        <f>SUMIF('Plans SAMS_A remplir'!$AE$3:$AE$875,(G196&amp;"CRS"&amp;"urgence"),'Plans SAMS_A remplir'!$AH$3:$AH$875)</f>
        <v>0</v>
      </c>
      <c r="W196" s="239">
        <f>SUMIF('Plans SAMS_A remplir'!$AE$3:$AE$875,(G196&amp;"CRS"&amp;"urgence"),'Plans SAMS_A remplir'!$AI$3:$AI$875)</f>
        <v>0</v>
      </c>
      <c r="X196" s="224" t="str">
        <f t="shared" si="201"/>
        <v>0</v>
      </c>
      <c r="Y196" s="238">
        <f>SUMIF('Plans SAMS_A remplir'!$AE$3:$AE$875,(G196&amp;"autreong"&amp;"urgence"),'Plans SAMS_A remplir'!$AG$3:$AG$875)</f>
        <v>0</v>
      </c>
      <c r="Z196" s="135">
        <f>SUMIF('Plans SAMS_A remplir'!$AE$3:$AE$875,(G196&amp;"autreong"&amp;"urgence"),'Plans SAMS_A remplir'!$AH$3:$AH$875)</f>
        <v>0</v>
      </c>
      <c r="AA196" s="239">
        <f>SUMIF('Plans SAMS_A remplir'!$AE$3:$AE$875,(G196&amp;"autreong"&amp;"urgence"),'Plans SAMS_A remplir'!$AI$3:$AI$875)</f>
        <v>0</v>
      </c>
      <c r="AB196" s="280" t="str">
        <f t="shared" si="202"/>
        <v>0</v>
      </c>
      <c r="AC196" s="285" t="s">
        <v>879</v>
      </c>
      <c r="AD196" s="173">
        <f t="shared" si="203"/>
        <v>0</v>
      </c>
      <c r="AE196" s="173">
        <f t="shared" si="204"/>
        <v>0</v>
      </c>
      <c r="AF196" s="286">
        <f t="shared" si="205"/>
        <v>0</v>
      </c>
      <c r="AG196" s="274">
        <f t="shared" si="206"/>
        <v>0</v>
      </c>
      <c r="AH196" s="202"/>
      <c r="AI196" s="209">
        <f t="shared" si="207"/>
        <v>14619.538806969846</v>
      </c>
      <c r="AJ196" s="197">
        <f t="shared" si="190"/>
        <v>3</v>
      </c>
      <c r="AK196" s="175"/>
      <c r="AL196" s="275" t="str">
        <f t="shared" si="208"/>
        <v>Non</v>
      </c>
      <c r="AM196" s="266"/>
      <c r="AN196" s="137"/>
      <c r="AO196" s="136"/>
      <c r="AP196" s="158"/>
      <c r="AQ196" s="136"/>
      <c r="AR196" s="138"/>
      <c r="AS196" s="139"/>
      <c r="AT196" s="140"/>
      <c r="AU196" s="159"/>
      <c r="AV196" s="140"/>
      <c r="AW196" s="140"/>
      <c r="AX196" s="140"/>
      <c r="AY196" s="249"/>
    </row>
    <row r="197" spans="1:51" ht="15" customHeight="1" x14ac:dyDescent="0.35">
      <c r="A197" s="252" t="s">
        <v>89</v>
      </c>
      <c r="B197" s="189" t="str">
        <f t="shared" si="149"/>
        <v>MDG51</v>
      </c>
      <c r="C197" s="161" t="s">
        <v>339</v>
      </c>
      <c r="D197" s="189" t="str">
        <f t="shared" si="192"/>
        <v>MG51520</v>
      </c>
      <c r="E197" s="189" t="s">
        <v>354</v>
      </c>
      <c r="F197" s="1" t="str">
        <f t="shared" si="209"/>
        <v>ATSIMO ANDREFANATOLIARY-IIANTANIMENA ONILAHY</v>
      </c>
      <c r="G197" s="45" t="str">
        <f t="shared" si="194"/>
        <v>MG51520191</v>
      </c>
      <c r="H197" s="133">
        <f t="shared" si="195"/>
        <v>4</v>
      </c>
      <c r="I197" s="133"/>
      <c r="J197" s="134" t="str">
        <f t="shared" si="196"/>
        <v/>
      </c>
      <c r="K197" s="134">
        <f t="shared" si="197"/>
        <v>3897.5086780172237</v>
      </c>
      <c r="L197" s="134">
        <f t="shared" si="198"/>
        <v>3897.5086780172237</v>
      </c>
      <c r="M197" s="231">
        <f>SUMIF('Plans SAMS_A remplir'!$AE$3:$AE$875,(G197&amp;"PAM"&amp;"urgence"),'Plans SAMS_A remplir'!$AG$3:$AG$875)</f>
        <v>0</v>
      </c>
      <c r="N197" s="222">
        <f>SUMIF('Plans SAMS_A remplir'!$AE$3:$AE$875,(G197&amp;"PAM"&amp;"urgence"),'Plans SAMS_A remplir'!$AH$3:$AH$875)</f>
        <v>0</v>
      </c>
      <c r="O197" s="232">
        <f>SUMIF('Plans SAMS_A remplir'!$AE$3:$AE$875,(G197&amp;"PAM"&amp;"urgence"),'Plans SAMS_A remplir'!$AI$3:$AI$875)</f>
        <v>0</v>
      </c>
      <c r="P197" s="224" t="str">
        <f t="shared" si="199"/>
        <v>0</v>
      </c>
      <c r="Q197" s="238">
        <f>SUMIF('Plans SAMS_A remplir'!$AE$3:$AE$875,(G197&amp;"FID"&amp;"urgence"),'Plans SAMS_A remplir'!$AG$3:$AG$875)</f>
        <v>0</v>
      </c>
      <c r="R197" s="135">
        <f>SUMIF('Plans SAMS_A remplir'!$AE$3:$AE$875,(G197&amp;"FID"&amp;"urgence"),'Plans SAMS_A remplir'!$AH$3:$AH$875)</f>
        <v>0</v>
      </c>
      <c r="S197" s="239">
        <f>SUMIF('Plans SAMS_A remplir'!$AE$3:$AE$875,(G197&amp;"FID"&amp;"urgence"),'Plans SAMS_A remplir'!$AI$3:$AI$875)</f>
        <v>0</v>
      </c>
      <c r="T197" s="224" t="str">
        <f t="shared" si="200"/>
        <v>0</v>
      </c>
      <c r="U197" s="238">
        <f>SUMIF('Plans SAMS_A remplir'!$AE$3:$AE$875,(G197&amp;"CRS"&amp;"urgence"),'Plans SAMS_A remplir'!$AG$3:$AG$875)</f>
        <v>0</v>
      </c>
      <c r="V197" s="135">
        <f>SUMIF('Plans SAMS_A remplir'!$AE$3:$AE$875,(G197&amp;"CRS"&amp;"urgence"),'Plans SAMS_A remplir'!$AH$3:$AH$875)</f>
        <v>0</v>
      </c>
      <c r="W197" s="239">
        <f>SUMIF('Plans SAMS_A remplir'!$AE$3:$AE$875,(G197&amp;"CRS"&amp;"urgence"),'Plans SAMS_A remplir'!$AI$3:$AI$875)</f>
        <v>0</v>
      </c>
      <c r="X197" s="224" t="str">
        <f t="shared" si="201"/>
        <v>0</v>
      </c>
      <c r="Y197" s="238">
        <f>SUMIF('Plans SAMS_A remplir'!$AE$3:$AE$875,(G197&amp;"autreong"&amp;"urgence"),'Plans SAMS_A remplir'!$AG$3:$AG$875)</f>
        <v>0</v>
      </c>
      <c r="Z197" s="135">
        <f>SUMIF('Plans SAMS_A remplir'!$AE$3:$AE$875,(G197&amp;"autreong"&amp;"urgence"),'Plans SAMS_A remplir'!$AH$3:$AH$875)</f>
        <v>0</v>
      </c>
      <c r="AA197" s="239">
        <f>SUMIF('Plans SAMS_A remplir'!$AE$3:$AE$875,(G197&amp;"autreong"&amp;"urgence"),'Plans SAMS_A remplir'!$AI$3:$AI$875)</f>
        <v>0</v>
      </c>
      <c r="AB197" s="280" t="str">
        <f t="shared" si="202"/>
        <v>0</v>
      </c>
      <c r="AC197" s="285" t="s">
        <v>879</v>
      </c>
      <c r="AD197" s="173">
        <f t="shared" si="203"/>
        <v>0</v>
      </c>
      <c r="AE197" s="173">
        <f t="shared" si="204"/>
        <v>0</v>
      </c>
      <c r="AF197" s="286">
        <f t="shared" si="205"/>
        <v>0</v>
      </c>
      <c r="AG197" s="274">
        <f t="shared" si="206"/>
        <v>0</v>
      </c>
      <c r="AH197" s="202"/>
      <c r="AI197" s="209">
        <f t="shared" si="207"/>
        <v>3897.5086780172237</v>
      </c>
      <c r="AJ197" s="197">
        <f t="shared" si="190"/>
        <v>3</v>
      </c>
      <c r="AK197" s="175"/>
      <c r="AL197" s="275" t="str">
        <f t="shared" si="208"/>
        <v>Non</v>
      </c>
      <c r="AM197" s="266"/>
      <c r="AN197" s="137"/>
      <c r="AO197" s="136"/>
      <c r="AP197" s="158"/>
      <c r="AQ197" s="136"/>
      <c r="AR197" s="138"/>
      <c r="AS197" s="139"/>
      <c r="AT197" s="140"/>
      <c r="AU197" s="159"/>
      <c r="AV197" s="140"/>
      <c r="AW197" s="140"/>
      <c r="AX197" s="140"/>
      <c r="AY197" s="249"/>
    </row>
    <row r="198" spans="1:51" ht="15" customHeight="1" x14ac:dyDescent="0.35">
      <c r="A198" s="252" t="s">
        <v>89</v>
      </c>
      <c r="B198" s="189" t="str">
        <f t="shared" ref="B198:B214" si="210">VLOOKUP(A198,admin_1,2,FALSE)</f>
        <v>MDG51</v>
      </c>
      <c r="C198" s="161" t="s">
        <v>339</v>
      </c>
      <c r="D198" s="189" t="str">
        <f t="shared" si="192"/>
        <v>MG51520</v>
      </c>
      <c r="E198" s="189" t="s">
        <v>356</v>
      </c>
      <c r="F198" s="1" t="str">
        <f t="shared" si="209"/>
        <v>ATSIMO ANDREFANATOLIARY-IIBEHELOKA</v>
      </c>
      <c r="G198" s="45" t="str">
        <f t="shared" si="194"/>
        <v>MG51520358a</v>
      </c>
      <c r="H198" s="133">
        <f t="shared" si="195"/>
        <v>2</v>
      </c>
      <c r="I198" s="133"/>
      <c r="J198" s="134" t="str">
        <f t="shared" si="196"/>
        <v/>
      </c>
      <c r="K198" s="134">
        <f t="shared" si="197"/>
        <v>9561.3223049363787</v>
      </c>
      <c r="L198" s="134">
        <f t="shared" si="198"/>
        <v>9561.3223049363787</v>
      </c>
      <c r="M198" s="231">
        <f>SUMIF('Plans SAMS_A remplir'!$AE$3:$AE$875,(G198&amp;"PAM"&amp;"urgence"),'Plans SAMS_A remplir'!$AG$3:$AG$875)</f>
        <v>5900</v>
      </c>
      <c r="N198" s="222">
        <f>SUMIF('Plans SAMS_A remplir'!$AE$3:$AE$875,(G198&amp;"PAM"&amp;"urgence"),'Plans SAMS_A remplir'!$AH$3:$AH$875)</f>
        <v>5900</v>
      </c>
      <c r="O198" s="232">
        <f>SUMIF('Plans SAMS_A remplir'!$AE$3:$AE$875,(G198&amp;"PAM"&amp;"urgence"),'Plans SAMS_A remplir'!$AI$3:$AI$875)</f>
        <v>4200</v>
      </c>
      <c r="P198" s="224" t="str">
        <f t="shared" si="199"/>
        <v>0</v>
      </c>
      <c r="Q198" s="238">
        <f>SUMIF('Plans SAMS_A remplir'!$AE$3:$AE$875,(G198&amp;"FID"&amp;"urgence"),'Plans SAMS_A remplir'!$AG$3:$AG$875)</f>
        <v>0</v>
      </c>
      <c r="R198" s="135">
        <f>SUMIF('Plans SAMS_A remplir'!$AE$3:$AE$875,(G198&amp;"FID"&amp;"urgence"),'Plans SAMS_A remplir'!$AH$3:$AH$875)</f>
        <v>0</v>
      </c>
      <c r="S198" s="239">
        <f>SUMIF('Plans SAMS_A remplir'!$AE$3:$AE$875,(G198&amp;"FID"&amp;"urgence"),'Plans SAMS_A remplir'!$AI$3:$AI$875)</f>
        <v>0</v>
      </c>
      <c r="T198" s="224" t="str">
        <f t="shared" si="200"/>
        <v>0</v>
      </c>
      <c r="U198" s="238">
        <f>SUMIF('Plans SAMS_A remplir'!$AE$3:$AE$875,(G198&amp;"CRS"&amp;"urgence"),'Plans SAMS_A remplir'!$AG$3:$AG$875)</f>
        <v>0</v>
      </c>
      <c r="V198" s="135">
        <f>SUMIF('Plans SAMS_A remplir'!$AE$3:$AE$875,(G198&amp;"CRS"&amp;"urgence"),'Plans SAMS_A remplir'!$AH$3:$AH$875)</f>
        <v>0</v>
      </c>
      <c r="W198" s="239">
        <f>SUMIF('Plans SAMS_A remplir'!$AE$3:$AE$875,(G198&amp;"CRS"&amp;"urgence"),'Plans SAMS_A remplir'!$AI$3:$AI$875)</f>
        <v>0</v>
      </c>
      <c r="X198" s="224" t="str">
        <f t="shared" si="201"/>
        <v>0</v>
      </c>
      <c r="Y198" s="238">
        <f>SUMIF('Plans SAMS_A remplir'!$AE$3:$AE$875,(G198&amp;"autreong"&amp;"urgence"),'Plans SAMS_A remplir'!$AG$3:$AG$875)</f>
        <v>0</v>
      </c>
      <c r="Z198" s="135">
        <f>SUMIF('Plans SAMS_A remplir'!$AE$3:$AE$875,(G198&amp;"autreong"&amp;"urgence"),'Plans SAMS_A remplir'!$AH$3:$AH$875)</f>
        <v>0</v>
      </c>
      <c r="AA198" s="239">
        <f>SUMIF('Plans SAMS_A remplir'!$AE$3:$AE$875,(G198&amp;"autreong"&amp;"urgence"),'Plans SAMS_A remplir'!$AI$3:$AI$875)</f>
        <v>0</v>
      </c>
      <c r="AB198" s="280" t="str">
        <f t="shared" si="202"/>
        <v>0</v>
      </c>
      <c r="AC198" s="285" t="s">
        <v>879</v>
      </c>
      <c r="AD198" s="173">
        <f t="shared" si="203"/>
        <v>5900</v>
      </c>
      <c r="AE198" s="173">
        <f t="shared" si="204"/>
        <v>5900</v>
      </c>
      <c r="AF198" s="286">
        <f t="shared" si="205"/>
        <v>4200</v>
      </c>
      <c r="AG198" s="274">
        <f t="shared" si="206"/>
        <v>0.61706946087926684</v>
      </c>
      <c r="AH198" s="202"/>
      <c r="AI198" s="209">
        <f t="shared" si="207"/>
        <v>9561.3223049363787</v>
      </c>
      <c r="AJ198" s="197">
        <f t="shared" si="190"/>
        <v>3</v>
      </c>
      <c r="AK198" s="175" t="s">
        <v>442</v>
      </c>
      <c r="AL198" s="275" t="str">
        <f t="shared" si="208"/>
        <v>Non</v>
      </c>
      <c r="AM198" s="266"/>
      <c r="AN198" s="137"/>
      <c r="AO198" s="136"/>
      <c r="AP198" s="158"/>
      <c r="AQ198" s="136"/>
      <c r="AR198" s="138"/>
      <c r="AS198" s="139"/>
      <c r="AT198" s="140"/>
      <c r="AU198" s="159"/>
      <c r="AV198" s="140"/>
      <c r="AW198" s="140"/>
      <c r="AX198" s="140"/>
      <c r="AY198" s="249"/>
    </row>
    <row r="199" spans="1:51" ht="15" customHeight="1" x14ac:dyDescent="0.35">
      <c r="A199" s="252" t="s">
        <v>89</v>
      </c>
      <c r="B199" s="189" t="str">
        <f t="shared" si="210"/>
        <v>MDG51</v>
      </c>
      <c r="C199" s="161" t="s">
        <v>339</v>
      </c>
      <c r="D199" s="189" t="str">
        <f t="shared" si="192"/>
        <v>MG51520</v>
      </c>
      <c r="E199" s="189" t="s">
        <v>358</v>
      </c>
      <c r="F199" s="1" t="str">
        <f t="shared" si="209"/>
        <v>ATSIMO ANDREFANATOLIARY-IIBEHOMPY</v>
      </c>
      <c r="G199" s="45" t="str">
        <f t="shared" si="194"/>
        <v>MG51520072</v>
      </c>
      <c r="H199" s="133">
        <f t="shared" si="195"/>
        <v>4</v>
      </c>
      <c r="I199" s="133"/>
      <c r="J199" s="134" t="str">
        <f t="shared" si="196"/>
        <v/>
      </c>
      <c r="K199" s="134">
        <f t="shared" si="197"/>
        <v>8048.7856791495524</v>
      </c>
      <c r="L199" s="134">
        <f t="shared" si="198"/>
        <v>8048.7856791495524</v>
      </c>
      <c r="M199" s="231">
        <f>SUMIF('Plans SAMS_A remplir'!$AE$3:$AE$875,(G199&amp;"PAM"&amp;"urgence"),'Plans SAMS_A remplir'!$AG$3:$AG$875)</f>
        <v>0</v>
      </c>
      <c r="N199" s="222">
        <f>SUMIF('Plans SAMS_A remplir'!$AE$3:$AE$875,(G199&amp;"PAM"&amp;"urgence"),'Plans SAMS_A remplir'!$AH$3:$AH$875)</f>
        <v>0</v>
      </c>
      <c r="O199" s="232">
        <f>SUMIF('Plans SAMS_A remplir'!$AE$3:$AE$875,(G199&amp;"PAM"&amp;"urgence"),'Plans SAMS_A remplir'!$AI$3:$AI$875)</f>
        <v>0</v>
      </c>
      <c r="P199" s="224" t="str">
        <f t="shared" si="199"/>
        <v>0</v>
      </c>
      <c r="Q199" s="238">
        <f>SUMIF('Plans SAMS_A remplir'!$AE$3:$AE$875,(G199&amp;"FID"&amp;"urgence"),'Plans SAMS_A remplir'!$AG$3:$AG$875)</f>
        <v>0</v>
      </c>
      <c r="R199" s="135">
        <f>SUMIF('Plans SAMS_A remplir'!$AE$3:$AE$875,(G199&amp;"FID"&amp;"urgence"),'Plans SAMS_A remplir'!$AH$3:$AH$875)</f>
        <v>0</v>
      </c>
      <c r="S199" s="239">
        <f>SUMIF('Plans SAMS_A remplir'!$AE$3:$AE$875,(G199&amp;"FID"&amp;"urgence"),'Plans SAMS_A remplir'!$AI$3:$AI$875)</f>
        <v>0</v>
      </c>
      <c r="T199" s="224" t="str">
        <f t="shared" si="200"/>
        <v>0</v>
      </c>
      <c r="U199" s="238">
        <f>SUMIF('Plans SAMS_A remplir'!$AE$3:$AE$875,(G199&amp;"CRS"&amp;"urgence"),'Plans SAMS_A remplir'!$AG$3:$AG$875)</f>
        <v>0</v>
      </c>
      <c r="V199" s="135">
        <f>SUMIF('Plans SAMS_A remplir'!$AE$3:$AE$875,(G199&amp;"CRS"&amp;"urgence"),'Plans SAMS_A remplir'!$AH$3:$AH$875)</f>
        <v>0</v>
      </c>
      <c r="W199" s="239">
        <f>SUMIF('Plans SAMS_A remplir'!$AE$3:$AE$875,(G199&amp;"CRS"&amp;"urgence"),'Plans SAMS_A remplir'!$AI$3:$AI$875)</f>
        <v>0</v>
      </c>
      <c r="X199" s="224" t="str">
        <f t="shared" si="201"/>
        <v>0</v>
      </c>
      <c r="Y199" s="238">
        <f>SUMIF('Plans SAMS_A remplir'!$AE$3:$AE$875,(G199&amp;"autreong"&amp;"urgence"),'Plans SAMS_A remplir'!$AG$3:$AG$875)</f>
        <v>0</v>
      </c>
      <c r="Z199" s="135">
        <f>SUMIF('Plans SAMS_A remplir'!$AE$3:$AE$875,(G199&amp;"autreong"&amp;"urgence"),'Plans SAMS_A remplir'!$AH$3:$AH$875)</f>
        <v>0</v>
      </c>
      <c r="AA199" s="239">
        <f>SUMIF('Plans SAMS_A remplir'!$AE$3:$AE$875,(G199&amp;"autreong"&amp;"urgence"),'Plans SAMS_A remplir'!$AI$3:$AI$875)</f>
        <v>0</v>
      </c>
      <c r="AB199" s="280" t="str">
        <f t="shared" si="202"/>
        <v>0</v>
      </c>
      <c r="AC199" s="285" t="s">
        <v>879</v>
      </c>
      <c r="AD199" s="173">
        <f t="shared" si="203"/>
        <v>0</v>
      </c>
      <c r="AE199" s="173">
        <f t="shared" si="204"/>
        <v>0</v>
      </c>
      <c r="AF199" s="286">
        <f t="shared" si="205"/>
        <v>0</v>
      </c>
      <c r="AG199" s="274">
        <f t="shared" si="206"/>
        <v>0</v>
      </c>
      <c r="AH199" s="202"/>
      <c r="AI199" s="209">
        <f t="shared" si="207"/>
        <v>8048.7856791495524</v>
      </c>
      <c r="AJ199" s="197">
        <f t="shared" si="190"/>
        <v>3</v>
      </c>
      <c r="AK199" s="175"/>
      <c r="AL199" s="275" t="str">
        <f t="shared" si="208"/>
        <v>Non</v>
      </c>
      <c r="AM199" s="266"/>
      <c r="AN199" s="137"/>
      <c r="AO199" s="136"/>
      <c r="AP199" s="158"/>
      <c r="AQ199" s="136"/>
      <c r="AR199" s="138"/>
      <c r="AS199" s="139"/>
      <c r="AT199" s="140"/>
      <c r="AU199" s="159"/>
      <c r="AV199" s="140"/>
      <c r="AW199" s="140"/>
      <c r="AX199" s="140"/>
      <c r="AY199" s="249"/>
    </row>
    <row r="200" spans="1:51" ht="15" customHeight="1" x14ac:dyDescent="0.35">
      <c r="A200" s="252" t="s">
        <v>89</v>
      </c>
      <c r="B200" s="189" t="str">
        <f t="shared" si="210"/>
        <v>MDG51</v>
      </c>
      <c r="C200" s="161" t="s">
        <v>339</v>
      </c>
      <c r="D200" s="189" t="str">
        <f t="shared" si="192"/>
        <v>MG51520</v>
      </c>
      <c r="E200" s="189" t="s">
        <v>360</v>
      </c>
      <c r="F200" s="1" t="str">
        <f t="shared" si="209"/>
        <v>ATSIMO ANDREFANATOLIARY-IIBELALANDA</v>
      </c>
      <c r="G200" s="45" t="str">
        <f t="shared" si="194"/>
        <v>MG51520030</v>
      </c>
      <c r="H200" s="133">
        <f t="shared" si="195"/>
        <v>4</v>
      </c>
      <c r="I200" s="133"/>
      <c r="J200" s="134" t="str">
        <f t="shared" si="196"/>
        <v/>
      </c>
      <c r="K200" s="134">
        <f t="shared" si="197"/>
        <v>20307.867553626471</v>
      </c>
      <c r="L200" s="134">
        <f t="shared" si="198"/>
        <v>20307.867553626471</v>
      </c>
      <c r="M200" s="231">
        <f>SUMIF('Plans SAMS_A remplir'!$AE$3:$AE$875,(G200&amp;"PAM"&amp;"urgence"),'Plans SAMS_A remplir'!$AG$3:$AG$875)</f>
        <v>0</v>
      </c>
      <c r="N200" s="222">
        <f>SUMIF('Plans SAMS_A remplir'!$AE$3:$AE$875,(G200&amp;"PAM"&amp;"urgence"),'Plans SAMS_A remplir'!$AH$3:$AH$875)</f>
        <v>0</v>
      </c>
      <c r="O200" s="232">
        <f>SUMIF('Plans SAMS_A remplir'!$AE$3:$AE$875,(G200&amp;"PAM"&amp;"urgence"),'Plans SAMS_A remplir'!$AI$3:$AI$875)</f>
        <v>0</v>
      </c>
      <c r="P200" s="224" t="str">
        <f t="shared" si="199"/>
        <v>0</v>
      </c>
      <c r="Q200" s="238">
        <f>SUMIF('Plans SAMS_A remplir'!$AE$3:$AE$875,(G200&amp;"FID"&amp;"urgence"),'Plans SAMS_A remplir'!$AG$3:$AG$875)</f>
        <v>0</v>
      </c>
      <c r="R200" s="135">
        <f>SUMIF('Plans SAMS_A remplir'!$AE$3:$AE$875,(G200&amp;"FID"&amp;"urgence"),'Plans SAMS_A remplir'!$AH$3:$AH$875)</f>
        <v>0</v>
      </c>
      <c r="S200" s="239">
        <f>SUMIF('Plans SAMS_A remplir'!$AE$3:$AE$875,(G200&amp;"FID"&amp;"urgence"),'Plans SAMS_A remplir'!$AI$3:$AI$875)</f>
        <v>0</v>
      </c>
      <c r="T200" s="224" t="str">
        <f t="shared" si="200"/>
        <v>0</v>
      </c>
      <c r="U200" s="238">
        <f>SUMIF('Plans SAMS_A remplir'!$AE$3:$AE$875,(G200&amp;"CRS"&amp;"urgence"),'Plans SAMS_A remplir'!$AG$3:$AG$875)</f>
        <v>0</v>
      </c>
      <c r="V200" s="135">
        <f>SUMIF('Plans SAMS_A remplir'!$AE$3:$AE$875,(G200&amp;"CRS"&amp;"urgence"),'Plans SAMS_A remplir'!$AH$3:$AH$875)</f>
        <v>0</v>
      </c>
      <c r="W200" s="239">
        <f>SUMIF('Plans SAMS_A remplir'!$AE$3:$AE$875,(G200&amp;"CRS"&amp;"urgence"),'Plans SAMS_A remplir'!$AI$3:$AI$875)</f>
        <v>0</v>
      </c>
      <c r="X200" s="224" t="str">
        <f t="shared" si="201"/>
        <v>0</v>
      </c>
      <c r="Y200" s="238">
        <f>SUMIF('Plans SAMS_A remplir'!$AE$3:$AE$875,(G200&amp;"autreong"&amp;"urgence"),'Plans SAMS_A remplir'!$AG$3:$AG$875)</f>
        <v>0</v>
      </c>
      <c r="Z200" s="135">
        <f>SUMIF('Plans SAMS_A remplir'!$AE$3:$AE$875,(G200&amp;"autreong"&amp;"urgence"),'Plans SAMS_A remplir'!$AH$3:$AH$875)</f>
        <v>0</v>
      </c>
      <c r="AA200" s="239">
        <f>SUMIF('Plans SAMS_A remplir'!$AE$3:$AE$875,(G200&amp;"autreong"&amp;"urgence"),'Plans SAMS_A remplir'!$AI$3:$AI$875)</f>
        <v>0</v>
      </c>
      <c r="AB200" s="280" t="str">
        <f t="shared" si="202"/>
        <v>0</v>
      </c>
      <c r="AC200" s="285" t="s">
        <v>879</v>
      </c>
      <c r="AD200" s="173">
        <f t="shared" si="203"/>
        <v>0</v>
      </c>
      <c r="AE200" s="173">
        <f t="shared" si="204"/>
        <v>0</v>
      </c>
      <c r="AF200" s="286">
        <f t="shared" si="205"/>
        <v>0</v>
      </c>
      <c r="AG200" s="274">
        <f t="shared" si="206"/>
        <v>0</v>
      </c>
      <c r="AH200" s="202"/>
      <c r="AI200" s="209">
        <f t="shared" si="207"/>
        <v>20307.867553626471</v>
      </c>
      <c r="AJ200" s="197">
        <f t="shared" si="190"/>
        <v>3</v>
      </c>
      <c r="AK200" s="175"/>
      <c r="AL200" s="275" t="str">
        <f t="shared" si="208"/>
        <v>Non</v>
      </c>
      <c r="AM200" s="266"/>
      <c r="AN200" s="137"/>
      <c r="AO200" s="136"/>
      <c r="AP200" s="158"/>
      <c r="AQ200" s="136"/>
      <c r="AR200" s="138"/>
      <c r="AS200" s="139"/>
      <c r="AT200" s="140"/>
      <c r="AU200" s="159"/>
      <c r="AV200" s="140"/>
      <c r="AW200" s="140"/>
      <c r="AX200" s="140"/>
      <c r="AY200" s="249"/>
    </row>
    <row r="201" spans="1:51" ht="15" customHeight="1" x14ac:dyDescent="0.35">
      <c r="A201" s="252" t="s">
        <v>89</v>
      </c>
      <c r="B201" s="189" t="str">
        <f t="shared" si="210"/>
        <v>MDG51</v>
      </c>
      <c r="C201" s="161" t="s">
        <v>339</v>
      </c>
      <c r="D201" s="189" t="str">
        <f t="shared" si="192"/>
        <v>MG51520</v>
      </c>
      <c r="E201" s="189" t="s">
        <v>362</v>
      </c>
      <c r="F201" s="1" t="str">
        <f t="shared" si="209"/>
        <v>ATSIMO ANDREFANATOLIARY-IIBETSINJAKA</v>
      </c>
      <c r="G201" s="45" t="str">
        <f t="shared" si="194"/>
        <v>MG51520050</v>
      </c>
      <c r="H201" s="133">
        <f t="shared" si="195"/>
        <v>4</v>
      </c>
      <c r="I201" s="133"/>
      <c r="J201" s="134" t="str">
        <f t="shared" si="196"/>
        <v/>
      </c>
      <c r="K201" s="134">
        <f t="shared" si="197"/>
        <v>26776.023001811136</v>
      </c>
      <c r="L201" s="134">
        <f t="shared" si="198"/>
        <v>26776.023001811136</v>
      </c>
      <c r="M201" s="231">
        <f>SUMIF('Plans SAMS_A remplir'!$AE$3:$AE$875,(G201&amp;"PAM"&amp;"urgence"),'Plans SAMS_A remplir'!$AG$3:$AG$875)</f>
        <v>0</v>
      </c>
      <c r="N201" s="222">
        <f>SUMIF('Plans SAMS_A remplir'!$AE$3:$AE$875,(G201&amp;"PAM"&amp;"urgence"),'Plans SAMS_A remplir'!$AH$3:$AH$875)</f>
        <v>0</v>
      </c>
      <c r="O201" s="232">
        <f>SUMIF('Plans SAMS_A remplir'!$AE$3:$AE$875,(G201&amp;"PAM"&amp;"urgence"),'Plans SAMS_A remplir'!$AI$3:$AI$875)</f>
        <v>0</v>
      </c>
      <c r="P201" s="224" t="str">
        <f t="shared" si="199"/>
        <v>0</v>
      </c>
      <c r="Q201" s="238">
        <f>SUMIF('Plans SAMS_A remplir'!$AE$3:$AE$875,(G201&amp;"FID"&amp;"urgence"),'Plans SAMS_A remplir'!$AG$3:$AG$875)</f>
        <v>0</v>
      </c>
      <c r="R201" s="135">
        <f>SUMIF('Plans SAMS_A remplir'!$AE$3:$AE$875,(G201&amp;"FID"&amp;"urgence"),'Plans SAMS_A remplir'!$AH$3:$AH$875)</f>
        <v>0</v>
      </c>
      <c r="S201" s="239">
        <f>SUMIF('Plans SAMS_A remplir'!$AE$3:$AE$875,(G201&amp;"FID"&amp;"urgence"),'Plans SAMS_A remplir'!$AI$3:$AI$875)</f>
        <v>0</v>
      </c>
      <c r="T201" s="224" t="str">
        <f t="shared" si="200"/>
        <v>0</v>
      </c>
      <c r="U201" s="238">
        <f>SUMIF('Plans SAMS_A remplir'!$AE$3:$AE$875,(G201&amp;"CRS"&amp;"urgence"),'Plans SAMS_A remplir'!$AG$3:$AG$875)</f>
        <v>0</v>
      </c>
      <c r="V201" s="135">
        <f>SUMIF('Plans SAMS_A remplir'!$AE$3:$AE$875,(G201&amp;"CRS"&amp;"urgence"),'Plans SAMS_A remplir'!$AH$3:$AH$875)</f>
        <v>0</v>
      </c>
      <c r="W201" s="239">
        <f>SUMIF('Plans SAMS_A remplir'!$AE$3:$AE$875,(G201&amp;"CRS"&amp;"urgence"),'Plans SAMS_A remplir'!$AI$3:$AI$875)</f>
        <v>0</v>
      </c>
      <c r="X201" s="224" t="str">
        <f t="shared" si="201"/>
        <v>0</v>
      </c>
      <c r="Y201" s="238">
        <f>SUMIF('Plans SAMS_A remplir'!$AE$3:$AE$875,(G201&amp;"autreong"&amp;"urgence"),'Plans SAMS_A remplir'!$AG$3:$AG$875)</f>
        <v>0</v>
      </c>
      <c r="Z201" s="135">
        <f>SUMIF('Plans SAMS_A remplir'!$AE$3:$AE$875,(G201&amp;"autreong"&amp;"urgence"),'Plans SAMS_A remplir'!$AH$3:$AH$875)</f>
        <v>0</v>
      </c>
      <c r="AA201" s="239">
        <f>SUMIF('Plans SAMS_A remplir'!$AE$3:$AE$875,(G201&amp;"autreong"&amp;"urgence"),'Plans SAMS_A remplir'!$AI$3:$AI$875)</f>
        <v>0</v>
      </c>
      <c r="AB201" s="280" t="str">
        <f t="shared" si="202"/>
        <v>0</v>
      </c>
      <c r="AC201" s="285" t="s">
        <v>879</v>
      </c>
      <c r="AD201" s="173">
        <f t="shared" si="203"/>
        <v>0</v>
      </c>
      <c r="AE201" s="173">
        <f t="shared" si="204"/>
        <v>0</v>
      </c>
      <c r="AF201" s="286">
        <f t="shared" si="205"/>
        <v>0</v>
      </c>
      <c r="AG201" s="274">
        <f t="shared" si="206"/>
        <v>0</v>
      </c>
      <c r="AH201" s="202"/>
      <c r="AI201" s="209">
        <f t="shared" si="207"/>
        <v>26776.023001811136</v>
      </c>
      <c r="AJ201" s="197">
        <f t="shared" si="190"/>
        <v>3</v>
      </c>
      <c r="AK201" s="175"/>
      <c r="AL201" s="275" t="str">
        <f t="shared" si="208"/>
        <v>Non</v>
      </c>
      <c r="AM201" s="266"/>
      <c r="AN201" s="137"/>
      <c r="AO201" s="136"/>
      <c r="AP201" s="158"/>
      <c r="AQ201" s="136"/>
      <c r="AR201" s="138"/>
      <c r="AS201" s="139"/>
      <c r="AT201" s="140"/>
      <c r="AU201" s="159"/>
      <c r="AV201" s="140"/>
      <c r="AW201" s="140"/>
      <c r="AX201" s="140"/>
      <c r="AY201" s="249"/>
    </row>
    <row r="202" spans="1:51" ht="15" customHeight="1" x14ac:dyDescent="0.35">
      <c r="A202" s="252" t="s">
        <v>89</v>
      </c>
      <c r="B202" s="189" t="str">
        <f t="shared" si="210"/>
        <v>MDG51</v>
      </c>
      <c r="C202" s="161" t="s">
        <v>339</v>
      </c>
      <c r="D202" s="189" t="str">
        <f t="shared" si="192"/>
        <v>MG51520</v>
      </c>
      <c r="E202" s="45" t="s">
        <v>364</v>
      </c>
      <c r="F202" s="1" t="str">
        <f t="shared" si="209"/>
        <v>ATSIMO ANDREFANATOLIARY-IIEFOETSE</v>
      </c>
      <c r="G202" s="45" t="str">
        <f t="shared" si="194"/>
        <v>MG51520358</v>
      </c>
      <c r="H202" s="133">
        <f t="shared" si="195"/>
        <v>2</v>
      </c>
      <c r="I202" s="133"/>
      <c r="J202" s="134" t="str">
        <f t="shared" si="196"/>
        <v/>
      </c>
      <c r="K202" s="134">
        <f t="shared" si="197"/>
        <v>5387.527982998462</v>
      </c>
      <c r="L202" s="134">
        <f t="shared" si="198"/>
        <v>5387.527982998462</v>
      </c>
      <c r="M202" s="231">
        <f>SUMIF('Plans SAMS_A remplir'!$AE$3:$AE$875,(G202&amp;"PAM"&amp;"urgence"),'Plans SAMS_A remplir'!$AG$3:$AG$875)</f>
        <v>4120</v>
      </c>
      <c r="N202" s="222">
        <f>SUMIF('Plans SAMS_A remplir'!$AE$3:$AE$875,(G202&amp;"PAM"&amp;"urgence"),'Plans SAMS_A remplir'!$AH$3:$AH$875)</f>
        <v>4120</v>
      </c>
      <c r="O202" s="232">
        <f>SUMIF('Plans SAMS_A remplir'!$AE$3:$AE$875,(G202&amp;"PAM"&amp;"urgence"),'Plans SAMS_A remplir'!$AI$3:$AI$875)</f>
        <v>4200</v>
      </c>
      <c r="P202" s="224" t="str">
        <f t="shared" si="199"/>
        <v>0</v>
      </c>
      <c r="Q202" s="238">
        <f>SUMIF('Plans SAMS_A remplir'!$AE$3:$AE$875,(G202&amp;"FID"&amp;"urgence"),'Plans SAMS_A remplir'!$AG$3:$AG$875)</f>
        <v>0</v>
      </c>
      <c r="R202" s="135">
        <f>SUMIF('Plans SAMS_A remplir'!$AE$3:$AE$875,(G202&amp;"FID"&amp;"urgence"),'Plans SAMS_A remplir'!$AH$3:$AH$875)</f>
        <v>0</v>
      </c>
      <c r="S202" s="239">
        <f>SUMIF('Plans SAMS_A remplir'!$AE$3:$AE$875,(G202&amp;"FID"&amp;"urgence"),'Plans SAMS_A remplir'!$AI$3:$AI$875)</f>
        <v>0</v>
      </c>
      <c r="T202" s="224" t="str">
        <f t="shared" si="200"/>
        <v>0</v>
      </c>
      <c r="U202" s="238">
        <f>SUMIF('Plans SAMS_A remplir'!$AE$3:$AE$875,(G202&amp;"CRS"&amp;"urgence"),'Plans SAMS_A remplir'!$AG$3:$AG$875)</f>
        <v>0</v>
      </c>
      <c r="V202" s="135">
        <f>SUMIF('Plans SAMS_A remplir'!$AE$3:$AE$875,(G202&amp;"CRS"&amp;"urgence"),'Plans SAMS_A remplir'!$AH$3:$AH$875)</f>
        <v>0</v>
      </c>
      <c r="W202" s="239">
        <f>SUMIF('Plans SAMS_A remplir'!$AE$3:$AE$875,(G202&amp;"CRS"&amp;"urgence"),'Plans SAMS_A remplir'!$AI$3:$AI$875)</f>
        <v>0</v>
      </c>
      <c r="X202" s="224" t="str">
        <f t="shared" si="201"/>
        <v>0</v>
      </c>
      <c r="Y202" s="238">
        <f>SUMIF('Plans SAMS_A remplir'!$AE$3:$AE$875,(G202&amp;"autreong"&amp;"urgence"),'Plans SAMS_A remplir'!$AG$3:$AG$875)</f>
        <v>0</v>
      </c>
      <c r="Z202" s="135">
        <f>SUMIF('Plans SAMS_A remplir'!$AE$3:$AE$875,(G202&amp;"autreong"&amp;"urgence"),'Plans SAMS_A remplir'!$AH$3:$AH$875)</f>
        <v>0</v>
      </c>
      <c r="AA202" s="239">
        <f>SUMIF('Plans SAMS_A remplir'!$AE$3:$AE$875,(G202&amp;"autreong"&amp;"urgence"),'Plans SAMS_A remplir'!$AI$3:$AI$875)</f>
        <v>0</v>
      </c>
      <c r="AB202" s="280" t="str">
        <f t="shared" si="202"/>
        <v>0</v>
      </c>
      <c r="AC202" s="285" t="s">
        <v>879</v>
      </c>
      <c r="AD202" s="173">
        <f t="shared" si="203"/>
        <v>4120</v>
      </c>
      <c r="AE202" s="173">
        <f t="shared" si="204"/>
        <v>4120</v>
      </c>
      <c r="AF202" s="286">
        <f t="shared" si="205"/>
        <v>4200</v>
      </c>
      <c r="AG202" s="274">
        <f t="shared" si="206"/>
        <v>0.77957831741274108</v>
      </c>
      <c r="AH202" s="202"/>
      <c r="AI202" s="209">
        <f t="shared" si="207"/>
        <v>5387.527982998462</v>
      </c>
      <c r="AJ202" s="197">
        <f t="shared" si="190"/>
        <v>3</v>
      </c>
      <c r="AK202" s="175" t="s">
        <v>442</v>
      </c>
      <c r="AL202" s="275" t="str">
        <f t="shared" si="208"/>
        <v>Non</v>
      </c>
      <c r="AM202" s="266"/>
      <c r="AN202" s="137"/>
      <c r="AO202" s="136"/>
      <c r="AP202" s="158"/>
      <c r="AQ202" s="136"/>
      <c r="AR202" s="138"/>
      <c r="AS202" s="139"/>
      <c r="AT202" s="140"/>
      <c r="AU202" s="159"/>
      <c r="AV202" s="140"/>
      <c r="AW202" s="140"/>
      <c r="AX202" s="140"/>
      <c r="AY202" s="249"/>
    </row>
    <row r="203" spans="1:51" ht="15" customHeight="1" x14ac:dyDescent="0.35">
      <c r="A203" s="252" t="s">
        <v>89</v>
      </c>
      <c r="B203" s="189" t="str">
        <f t="shared" si="210"/>
        <v>MDG51</v>
      </c>
      <c r="C203" s="161" t="s">
        <v>339</v>
      </c>
      <c r="D203" s="189" t="str">
        <f t="shared" si="192"/>
        <v>MG51520</v>
      </c>
      <c r="E203" s="189" t="s">
        <v>366</v>
      </c>
      <c r="F203" s="1" t="str">
        <f t="shared" ref="F203:F214" si="211">A203&amp;C203&amp;E203</f>
        <v>ATSIMO ANDREFANATOLIARY-IIMANOMBO SUD</v>
      </c>
      <c r="G203" s="45" t="str">
        <f t="shared" si="194"/>
        <v>MG51520250</v>
      </c>
      <c r="H203" s="133">
        <f t="shared" si="195"/>
        <v>4</v>
      </c>
      <c r="I203" s="133"/>
      <c r="J203" s="134" t="str">
        <f t="shared" si="196"/>
        <v/>
      </c>
      <c r="K203" s="134">
        <f t="shared" si="197"/>
        <v>17458.93734204031</v>
      </c>
      <c r="L203" s="134">
        <f t="shared" si="198"/>
        <v>17458.93734204031</v>
      </c>
      <c r="M203" s="231">
        <f>SUMIF('Plans SAMS_A remplir'!$AE$3:$AE$875,(G203&amp;"PAM"&amp;"urgence"),'Plans SAMS_A remplir'!$AG$3:$AG$875)</f>
        <v>0</v>
      </c>
      <c r="N203" s="222">
        <f>SUMIF('Plans SAMS_A remplir'!$AE$3:$AE$875,(G203&amp;"PAM"&amp;"urgence"),'Plans SAMS_A remplir'!$AH$3:$AH$875)</f>
        <v>0</v>
      </c>
      <c r="O203" s="232">
        <f>SUMIF('Plans SAMS_A remplir'!$AE$3:$AE$875,(G203&amp;"PAM"&amp;"urgence"),'Plans SAMS_A remplir'!$AI$3:$AI$875)</f>
        <v>0</v>
      </c>
      <c r="P203" s="224" t="str">
        <f t="shared" si="199"/>
        <v>0</v>
      </c>
      <c r="Q203" s="238">
        <f>SUMIF('Plans SAMS_A remplir'!$AE$3:$AE$875,(G203&amp;"FID"&amp;"urgence"),'Plans SAMS_A remplir'!$AG$3:$AG$875)</f>
        <v>0</v>
      </c>
      <c r="R203" s="135">
        <f>SUMIF('Plans SAMS_A remplir'!$AE$3:$AE$875,(G203&amp;"FID"&amp;"urgence"),'Plans SAMS_A remplir'!$AH$3:$AH$875)</f>
        <v>0</v>
      </c>
      <c r="S203" s="239">
        <f>SUMIF('Plans SAMS_A remplir'!$AE$3:$AE$875,(G203&amp;"FID"&amp;"urgence"),'Plans SAMS_A remplir'!$AI$3:$AI$875)</f>
        <v>0</v>
      </c>
      <c r="T203" s="224" t="str">
        <f t="shared" si="200"/>
        <v>0</v>
      </c>
      <c r="U203" s="238">
        <f>SUMIF('Plans SAMS_A remplir'!$AE$3:$AE$875,(G203&amp;"CRS"&amp;"urgence"),'Plans SAMS_A remplir'!$AG$3:$AG$875)</f>
        <v>0</v>
      </c>
      <c r="V203" s="135">
        <f>SUMIF('Plans SAMS_A remplir'!$AE$3:$AE$875,(G203&amp;"CRS"&amp;"urgence"),'Plans SAMS_A remplir'!$AH$3:$AH$875)</f>
        <v>0</v>
      </c>
      <c r="W203" s="239">
        <f>SUMIF('Plans SAMS_A remplir'!$AE$3:$AE$875,(G203&amp;"CRS"&amp;"urgence"),'Plans SAMS_A remplir'!$AI$3:$AI$875)</f>
        <v>0</v>
      </c>
      <c r="X203" s="224" t="str">
        <f t="shared" si="201"/>
        <v>0</v>
      </c>
      <c r="Y203" s="238">
        <f>SUMIF('Plans SAMS_A remplir'!$AE$3:$AE$875,(G203&amp;"autreong"&amp;"urgence"),'Plans SAMS_A remplir'!$AG$3:$AG$875)</f>
        <v>0</v>
      </c>
      <c r="Z203" s="135">
        <f>SUMIF('Plans SAMS_A remplir'!$AE$3:$AE$875,(G203&amp;"autreong"&amp;"urgence"),'Plans SAMS_A remplir'!$AH$3:$AH$875)</f>
        <v>0</v>
      </c>
      <c r="AA203" s="239">
        <f>SUMIF('Plans SAMS_A remplir'!$AE$3:$AE$875,(G203&amp;"autreong"&amp;"urgence"),'Plans SAMS_A remplir'!$AI$3:$AI$875)</f>
        <v>0</v>
      </c>
      <c r="AB203" s="280" t="str">
        <f t="shared" si="202"/>
        <v>0</v>
      </c>
      <c r="AC203" s="285" t="s">
        <v>879</v>
      </c>
      <c r="AD203" s="173">
        <f t="shared" si="203"/>
        <v>0</v>
      </c>
      <c r="AE203" s="173">
        <f t="shared" si="204"/>
        <v>0</v>
      </c>
      <c r="AF203" s="286">
        <f t="shared" si="205"/>
        <v>0</v>
      </c>
      <c r="AG203" s="274">
        <f t="shared" si="206"/>
        <v>0</v>
      </c>
      <c r="AH203" s="202"/>
      <c r="AI203" s="209">
        <f t="shared" si="207"/>
        <v>17458.93734204031</v>
      </c>
      <c r="AJ203" s="197">
        <f t="shared" si="190"/>
        <v>3</v>
      </c>
      <c r="AK203" s="175"/>
      <c r="AL203" s="275" t="str">
        <f t="shared" si="208"/>
        <v>Non</v>
      </c>
      <c r="AM203" s="266"/>
      <c r="AN203" s="137"/>
      <c r="AO203" s="136"/>
      <c r="AP203" s="158"/>
      <c r="AQ203" s="136"/>
      <c r="AR203" s="138"/>
      <c r="AS203" s="139"/>
      <c r="AT203" s="140"/>
      <c r="AU203" s="159"/>
      <c r="AV203" s="140"/>
      <c r="AW203" s="140"/>
      <c r="AX203" s="140"/>
      <c r="AY203" s="249"/>
    </row>
    <row r="204" spans="1:51" ht="15" customHeight="1" x14ac:dyDescent="0.35">
      <c r="A204" s="252" t="s">
        <v>89</v>
      </c>
      <c r="B204" s="189" t="str">
        <f t="shared" si="210"/>
        <v>MDG51</v>
      </c>
      <c r="C204" s="161" t="s">
        <v>339</v>
      </c>
      <c r="D204" s="189" t="str">
        <f t="shared" si="192"/>
        <v>MG51520</v>
      </c>
      <c r="E204" s="189" t="s">
        <v>368</v>
      </c>
      <c r="F204" s="1" t="str">
        <f t="shared" si="211"/>
        <v>ATSIMO ANDREFANATOLIARY-IIMANOROFIFY</v>
      </c>
      <c r="G204" s="45" t="str">
        <f t="shared" si="194"/>
        <v>MG51520192</v>
      </c>
      <c r="H204" s="133">
        <f t="shared" si="195"/>
        <v>4</v>
      </c>
      <c r="I204" s="133"/>
      <c r="J204" s="134" t="str">
        <f t="shared" si="196"/>
        <v/>
      </c>
      <c r="K204" s="134">
        <f t="shared" si="197"/>
        <v>4935.5565856084813</v>
      </c>
      <c r="L204" s="134">
        <f t="shared" si="198"/>
        <v>4935.5565856084813</v>
      </c>
      <c r="M204" s="231">
        <f>SUMIF('Plans SAMS_A remplir'!$AE$3:$AE$875,(G204&amp;"PAM"&amp;"urgence"),'Plans SAMS_A remplir'!$AG$3:$AG$875)</f>
        <v>0</v>
      </c>
      <c r="N204" s="222">
        <f>SUMIF('Plans SAMS_A remplir'!$AE$3:$AE$875,(G204&amp;"PAM"&amp;"urgence"),'Plans SAMS_A remplir'!$AH$3:$AH$875)</f>
        <v>0</v>
      </c>
      <c r="O204" s="232">
        <f>SUMIF('Plans SAMS_A remplir'!$AE$3:$AE$875,(G204&amp;"PAM"&amp;"urgence"),'Plans SAMS_A remplir'!$AI$3:$AI$875)</f>
        <v>0</v>
      </c>
      <c r="P204" s="224" t="str">
        <f t="shared" si="199"/>
        <v>0</v>
      </c>
      <c r="Q204" s="238">
        <f>SUMIF('Plans SAMS_A remplir'!$AE$3:$AE$875,(G204&amp;"FID"&amp;"urgence"),'Plans SAMS_A remplir'!$AG$3:$AG$875)</f>
        <v>0</v>
      </c>
      <c r="R204" s="135">
        <f>SUMIF('Plans SAMS_A remplir'!$AE$3:$AE$875,(G204&amp;"FID"&amp;"urgence"),'Plans SAMS_A remplir'!$AH$3:$AH$875)</f>
        <v>0</v>
      </c>
      <c r="S204" s="239">
        <f>SUMIF('Plans SAMS_A remplir'!$AE$3:$AE$875,(G204&amp;"FID"&amp;"urgence"),'Plans SAMS_A remplir'!$AI$3:$AI$875)</f>
        <v>0</v>
      </c>
      <c r="T204" s="224" t="str">
        <f t="shared" si="200"/>
        <v>0</v>
      </c>
      <c r="U204" s="238">
        <f>SUMIF('Plans SAMS_A remplir'!$AE$3:$AE$875,(G204&amp;"CRS"&amp;"urgence"),'Plans SAMS_A remplir'!$AG$3:$AG$875)</f>
        <v>0</v>
      </c>
      <c r="V204" s="135">
        <f>SUMIF('Plans SAMS_A remplir'!$AE$3:$AE$875,(G204&amp;"CRS"&amp;"urgence"),'Plans SAMS_A remplir'!$AH$3:$AH$875)</f>
        <v>0</v>
      </c>
      <c r="W204" s="239">
        <f>SUMIF('Plans SAMS_A remplir'!$AE$3:$AE$875,(G204&amp;"CRS"&amp;"urgence"),'Plans SAMS_A remplir'!$AI$3:$AI$875)</f>
        <v>0</v>
      </c>
      <c r="X204" s="224" t="str">
        <f t="shared" si="201"/>
        <v>0</v>
      </c>
      <c r="Y204" s="238">
        <f>SUMIF('Plans SAMS_A remplir'!$AE$3:$AE$875,(G204&amp;"autreong"&amp;"urgence"),'Plans SAMS_A remplir'!$AG$3:$AG$875)</f>
        <v>0</v>
      </c>
      <c r="Z204" s="135">
        <f>SUMIF('Plans SAMS_A remplir'!$AE$3:$AE$875,(G204&amp;"autreong"&amp;"urgence"),'Plans SAMS_A remplir'!$AH$3:$AH$875)</f>
        <v>0</v>
      </c>
      <c r="AA204" s="239">
        <f>SUMIF('Plans SAMS_A remplir'!$AE$3:$AE$875,(G204&amp;"autreong"&amp;"urgence"),'Plans SAMS_A remplir'!$AI$3:$AI$875)</f>
        <v>0</v>
      </c>
      <c r="AB204" s="280" t="str">
        <f t="shared" si="202"/>
        <v>0</v>
      </c>
      <c r="AC204" s="285" t="s">
        <v>879</v>
      </c>
      <c r="AD204" s="173">
        <f t="shared" si="203"/>
        <v>0</v>
      </c>
      <c r="AE204" s="173">
        <f t="shared" si="204"/>
        <v>0</v>
      </c>
      <c r="AF204" s="286">
        <f t="shared" si="205"/>
        <v>0</v>
      </c>
      <c r="AG204" s="274">
        <f t="shared" si="206"/>
        <v>0</v>
      </c>
      <c r="AH204" s="202"/>
      <c r="AI204" s="209">
        <f t="shared" si="207"/>
        <v>4935.5565856084813</v>
      </c>
      <c r="AJ204" s="197">
        <f t="shared" si="190"/>
        <v>3</v>
      </c>
      <c r="AK204" s="175"/>
      <c r="AL204" s="275" t="str">
        <f t="shared" si="208"/>
        <v>Non</v>
      </c>
      <c r="AM204" s="266"/>
      <c r="AN204" s="137"/>
      <c r="AO204" s="136"/>
      <c r="AP204" s="158"/>
      <c r="AQ204" s="136"/>
      <c r="AR204" s="138"/>
      <c r="AS204" s="139"/>
      <c r="AT204" s="140"/>
      <c r="AU204" s="159"/>
      <c r="AV204" s="140"/>
      <c r="AW204" s="140"/>
      <c r="AX204" s="140"/>
      <c r="AY204" s="249"/>
    </row>
    <row r="205" spans="1:51" ht="15" customHeight="1" x14ac:dyDescent="0.35">
      <c r="A205" s="252" t="s">
        <v>89</v>
      </c>
      <c r="B205" s="189" t="str">
        <f t="shared" si="210"/>
        <v>MDG51</v>
      </c>
      <c r="C205" s="161" t="s">
        <v>339</v>
      </c>
      <c r="D205" s="189" t="str">
        <f t="shared" si="192"/>
        <v>MG51520</v>
      </c>
      <c r="E205" s="189" t="s">
        <v>370</v>
      </c>
      <c r="F205" s="1" t="str">
        <f t="shared" si="211"/>
        <v>ATSIMO ANDREFANATOLIARY-IIMAROFOTY</v>
      </c>
      <c r="G205" s="45" t="str">
        <f t="shared" si="194"/>
        <v>MG51520210</v>
      </c>
      <c r="H205" s="133">
        <f t="shared" si="195"/>
        <v>4</v>
      </c>
      <c r="I205" s="133"/>
      <c r="J205" s="134" t="str">
        <f t="shared" si="196"/>
        <v/>
      </c>
      <c r="K205" s="134">
        <f t="shared" si="197"/>
        <v>9035.805539730718</v>
      </c>
      <c r="L205" s="134">
        <f t="shared" si="198"/>
        <v>9035.805539730718</v>
      </c>
      <c r="M205" s="231">
        <f>SUMIF('Plans SAMS_A remplir'!$AE$3:$AE$875,(G205&amp;"PAM"&amp;"urgence"),'Plans SAMS_A remplir'!$AG$3:$AG$875)</f>
        <v>0</v>
      </c>
      <c r="N205" s="222">
        <f>SUMIF('Plans SAMS_A remplir'!$AE$3:$AE$875,(G205&amp;"PAM"&amp;"urgence"),'Plans SAMS_A remplir'!$AH$3:$AH$875)</f>
        <v>0</v>
      </c>
      <c r="O205" s="232">
        <f>SUMIF('Plans SAMS_A remplir'!$AE$3:$AE$875,(G205&amp;"PAM"&amp;"urgence"),'Plans SAMS_A remplir'!$AI$3:$AI$875)</f>
        <v>0</v>
      </c>
      <c r="P205" s="224" t="str">
        <f t="shared" si="199"/>
        <v>0</v>
      </c>
      <c r="Q205" s="238">
        <f>SUMIF('Plans SAMS_A remplir'!$AE$3:$AE$875,(G205&amp;"FID"&amp;"urgence"),'Plans SAMS_A remplir'!$AG$3:$AG$875)</f>
        <v>0</v>
      </c>
      <c r="R205" s="135">
        <f>SUMIF('Plans SAMS_A remplir'!$AE$3:$AE$875,(G205&amp;"FID"&amp;"urgence"),'Plans SAMS_A remplir'!$AH$3:$AH$875)</f>
        <v>0</v>
      </c>
      <c r="S205" s="239">
        <f>SUMIF('Plans SAMS_A remplir'!$AE$3:$AE$875,(G205&amp;"FID"&amp;"urgence"),'Plans SAMS_A remplir'!$AI$3:$AI$875)</f>
        <v>0</v>
      </c>
      <c r="T205" s="224" t="str">
        <f t="shared" si="200"/>
        <v>0</v>
      </c>
      <c r="U205" s="238">
        <f>SUMIF('Plans SAMS_A remplir'!$AE$3:$AE$875,(G205&amp;"CRS"&amp;"urgence"),'Plans SAMS_A remplir'!$AG$3:$AG$875)</f>
        <v>0</v>
      </c>
      <c r="V205" s="135">
        <f>SUMIF('Plans SAMS_A remplir'!$AE$3:$AE$875,(G205&amp;"CRS"&amp;"urgence"),'Plans SAMS_A remplir'!$AH$3:$AH$875)</f>
        <v>0</v>
      </c>
      <c r="W205" s="239">
        <f>SUMIF('Plans SAMS_A remplir'!$AE$3:$AE$875,(G205&amp;"CRS"&amp;"urgence"),'Plans SAMS_A remplir'!$AI$3:$AI$875)</f>
        <v>0</v>
      </c>
      <c r="X205" s="224" t="str">
        <f t="shared" si="201"/>
        <v>0</v>
      </c>
      <c r="Y205" s="238">
        <f>SUMIF('Plans SAMS_A remplir'!$AE$3:$AE$875,(G205&amp;"autreong"&amp;"urgence"),'Plans SAMS_A remplir'!$AG$3:$AG$875)</f>
        <v>0</v>
      </c>
      <c r="Z205" s="135">
        <f>SUMIF('Plans SAMS_A remplir'!$AE$3:$AE$875,(G205&amp;"autreong"&amp;"urgence"),'Plans SAMS_A remplir'!$AH$3:$AH$875)</f>
        <v>0</v>
      </c>
      <c r="AA205" s="239">
        <f>SUMIF('Plans SAMS_A remplir'!$AE$3:$AE$875,(G205&amp;"autreong"&amp;"urgence"),'Plans SAMS_A remplir'!$AI$3:$AI$875)</f>
        <v>0</v>
      </c>
      <c r="AB205" s="280" t="str">
        <f t="shared" si="202"/>
        <v>0</v>
      </c>
      <c r="AC205" s="285" t="s">
        <v>879</v>
      </c>
      <c r="AD205" s="173">
        <f t="shared" si="203"/>
        <v>0</v>
      </c>
      <c r="AE205" s="173">
        <f t="shared" si="204"/>
        <v>0</v>
      </c>
      <c r="AF205" s="286">
        <f t="shared" si="205"/>
        <v>0</v>
      </c>
      <c r="AG205" s="274">
        <f t="shared" si="206"/>
        <v>0</v>
      </c>
      <c r="AH205" s="202"/>
      <c r="AI205" s="209">
        <f t="shared" si="207"/>
        <v>9035.805539730718</v>
      </c>
      <c r="AJ205" s="197">
        <f t="shared" si="190"/>
        <v>3</v>
      </c>
      <c r="AK205" s="175"/>
      <c r="AL205" s="275" t="str">
        <f t="shared" si="208"/>
        <v>Non</v>
      </c>
      <c r="AM205" s="266"/>
      <c r="AN205" s="137"/>
      <c r="AO205" s="136"/>
      <c r="AP205" s="158"/>
      <c r="AQ205" s="136"/>
      <c r="AR205" s="138"/>
      <c r="AS205" s="139"/>
      <c r="AT205" s="140"/>
      <c r="AU205" s="159"/>
      <c r="AV205" s="140"/>
      <c r="AW205" s="140"/>
      <c r="AX205" s="140"/>
      <c r="AY205" s="249"/>
    </row>
    <row r="206" spans="1:51" ht="15" customHeight="1" x14ac:dyDescent="0.35">
      <c r="A206" s="252" t="s">
        <v>89</v>
      </c>
      <c r="B206" s="189" t="str">
        <f t="shared" si="210"/>
        <v>MDG51</v>
      </c>
      <c r="C206" s="161" t="s">
        <v>339</v>
      </c>
      <c r="D206" s="189" t="str">
        <f t="shared" si="192"/>
        <v>MG51520</v>
      </c>
      <c r="E206" s="189" t="s">
        <v>372</v>
      </c>
      <c r="F206" s="1" t="str">
        <f t="shared" si="211"/>
        <v>ATSIMO ANDREFANATOLIARY-IIMAROMIANDRA</v>
      </c>
      <c r="G206" s="45" t="str">
        <f t="shared" si="194"/>
        <v>MG51520090</v>
      </c>
      <c r="H206" s="133">
        <f t="shared" si="195"/>
        <v>4</v>
      </c>
      <c r="I206" s="133"/>
      <c r="J206" s="134" t="str">
        <f t="shared" si="196"/>
        <v/>
      </c>
      <c r="K206" s="134">
        <f t="shared" si="197"/>
        <v>16129.078745242969</v>
      </c>
      <c r="L206" s="134">
        <f t="shared" si="198"/>
        <v>16129.078745242969</v>
      </c>
      <c r="M206" s="231">
        <f>SUMIF('Plans SAMS_A remplir'!$AE$3:$AE$875,(G206&amp;"PAM"&amp;"urgence"),'Plans SAMS_A remplir'!$AG$3:$AG$875)</f>
        <v>0</v>
      </c>
      <c r="N206" s="222">
        <f>SUMIF('Plans SAMS_A remplir'!$AE$3:$AE$875,(G206&amp;"PAM"&amp;"urgence"),'Plans SAMS_A remplir'!$AH$3:$AH$875)</f>
        <v>0</v>
      </c>
      <c r="O206" s="232">
        <f>SUMIF('Plans SAMS_A remplir'!$AE$3:$AE$875,(G206&amp;"PAM"&amp;"urgence"),'Plans SAMS_A remplir'!$AI$3:$AI$875)</f>
        <v>0</v>
      </c>
      <c r="P206" s="224" t="str">
        <f t="shared" si="199"/>
        <v>0</v>
      </c>
      <c r="Q206" s="238">
        <f>SUMIF('Plans SAMS_A remplir'!$AE$3:$AE$875,(G206&amp;"FID"&amp;"urgence"),'Plans SAMS_A remplir'!$AG$3:$AG$875)</f>
        <v>0</v>
      </c>
      <c r="R206" s="135">
        <f>SUMIF('Plans SAMS_A remplir'!$AE$3:$AE$875,(G206&amp;"FID"&amp;"urgence"),'Plans SAMS_A remplir'!$AH$3:$AH$875)</f>
        <v>0</v>
      </c>
      <c r="S206" s="239">
        <f>SUMIF('Plans SAMS_A remplir'!$AE$3:$AE$875,(G206&amp;"FID"&amp;"urgence"),'Plans SAMS_A remplir'!$AI$3:$AI$875)</f>
        <v>0</v>
      </c>
      <c r="T206" s="224" t="str">
        <f t="shared" si="200"/>
        <v>0</v>
      </c>
      <c r="U206" s="238">
        <f>SUMIF('Plans SAMS_A remplir'!$AE$3:$AE$875,(G206&amp;"CRS"&amp;"urgence"),'Plans SAMS_A remplir'!$AG$3:$AG$875)</f>
        <v>0</v>
      </c>
      <c r="V206" s="135">
        <f>SUMIF('Plans SAMS_A remplir'!$AE$3:$AE$875,(G206&amp;"CRS"&amp;"urgence"),'Plans SAMS_A remplir'!$AH$3:$AH$875)</f>
        <v>0</v>
      </c>
      <c r="W206" s="239">
        <f>SUMIF('Plans SAMS_A remplir'!$AE$3:$AE$875,(G206&amp;"CRS"&amp;"urgence"),'Plans SAMS_A remplir'!$AI$3:$AI$875)</f>
        <v>0</v>
      </c>
      <c r="X206" s="224" t="str">
        <f t="shared" si="201"/>
        <v>0</v>
      </c>
      <c r="Y206" s="238">
        <f>SUMIF('Plans SAMS_A remplir'!$AE$3:$AE$875,(G206&amp;"autreong"&amp;"urgence"),'Plans SAMS_A remplir'!$AG$3:$AG$875)</f>
        <v>0</v>
      </c>
      <c r="Z206" s="135">
        <f>SUMIF('Plans SAMS_A remplir'!$AE$3:$AE$875,(G206&amp;"autreong"&amp;"urgence"),'Plans SAMS_A remplir'!$AH$3:$AH$875)</f>
        <v>0</v>
      </c>
      <c r="AA206" s="239">
        <f>SUMIF('Plans SAMS_A remplir'!$AE$3:$AE$875,(G206&amp;"autreong"&amp;"urgence"),'Plans SAMS_A remplir'!$AI$3:$AI$875)</f>
        <v>0</v>
      </c>
      <c r="AB206" s="280" t="str">
        <f t="shared" si="202"/>
        <v>0</v>
      </c>
      <c r="AC206" s="285" t="s">
        <v>879</v>
      </c>
      <c r="AD206" s="173">
        <f t="shared" si="203"/>
        <v>0</v>
      </c>
      <c r="AE206" s="173">
        <f t="shared" si="204"/>
        <v>0</v>
      </c>
      <c r="AF206" s="286">
        <f t="shared" si="205"/>
        <v>0</v>
      </c>
      <c r="AG206" s="274">
        <f t="shared" si="206"/>
        <v>0</v>
      </c>
      <c r="AH206" s="202"/>
      <c r="AI206" s="209">
        <f t="shared" si="207"/>
        <v>16129.078745242969</v>
      </c>
      <c r="AJ206" s="197">
        <f t="shared" si="190"/>
        <v>3</v>
      </c>
      <c r="AK206" s="175"/>
      <c r="AL206" s="275" t="str">
        <f t="shared" si="208"/>
        <v>Non</v>
      </c>
      <c r="AM206" s="266"/>
      <c r="AN206" s="137"/>
      <c r="AO206" s="136"/>
      <c r="AP206" s="158"/>
      <c r="AQ206" s="136"/>
      <c r="AR206" s="138"/>
      <c r="AS206" s="139"/>
      <c r="AT206" s="140"/>
      <c r="AU206" s="159"/>
      <c r="AV206" s="140"/>
      <c r="AW206" s="140"/>
      <c r="AX206" s="140"/>
      <c r="AY206" s="249"/>
    </row>
    <row r="207" spans="1:51" ht="15" customHeight="1" x14ac:dyDescent="0.35">
      <c r="A207" s="252" t="s">
        <v>89</v>
      </c>
      <c r="B207" s="189" t="str">
        <f t="shared" si="210"/>
        <v>MDG51</v>
      </c>
      <c r="C207" s="161" t="s">
        <v>339</v>
      </c>
      <c r="D207" s="189" t="str">
        <f t="shared" si="192"/>
        <v>MG51520</v>
      </c>
      <c r="E207" s="189" t="s">
        <v>374</v>
      </c>
      <c r="F207" s="1" t="str">
        <f t="shared" si="211"/>
        <v>ATSIMO ANDREFANATOLIARY-IIMiary</v>
      </c>
      <c r="G207" s="45" t="str">
        <f t="shared" si="194"/>
        <v>MG51520071</v>
      </c>
      <c r="H207" s="133">
        <f t="shared" si="195"/>
        <v>4</v>
      </c>
      <c r="I207" s="133"/>
      <c r="J207" s="134" t="str">
        <f t="shared" si="196"/>
        <v/>
      </c>
      <c r="K207" s="134">
        <f t="shared" si="197"/>
        <v>9853.1330070901295</v>
      </c>
      <c r="L207" s="134">
        <f t="shared" si="198"/>
        <v>9853.1330070901295</v>
      </c>
      <c r="M207" s="231">
        <f>SUMIF('Plans SAMS_A remplir'!$AE$3:$AE$875,(G207&amp;"PAM"&amp;"urgence"),'Plans SAMS_A remplir'!$AG$3:$AG$875)</f>
        <v>0</v>
      </c>
      <c r="N207" s="222">
        <f>SUMIF('Plans SAMS_A remplir'!$AE$3:$AE$875,(G207&amp;"PAM"&amp;"urgence"),'Plans SAMS_A remplir'!$AH$3:$AH$875)</f>
        <v>0</v>
      </c>
      <c r="O207" s="232">
        <f>SUMIF('Plans SAMS_A remplir'!$AE$3:$AE$875,(G207&amp;"PAM"&amp;"urgence"),'Plans SAMS_A remplir'!$AI$3:$AI$875)</f>
        <v>0</v>
      </c>
      <c r="P207" s="224" t="str">
        <f t="shared" si="199"/>
        <v>0</v>
      </c>
      <c r="Q207" s="238">
        <f>SUMIF('Plans SAMS_A remplir'!$AE$3:$AE$875,(G207&amp;"FID"&amp;"urgence"),'Plans SAMS_A remplir'!$AG$3:$AG$875)</f>
        <v>0</v>
      </c>
      <c r="R207" s="135">
        <f>SUMIF('Plans SAMS_A remplir'!$AE$3:$AE$875,(G207&amp;"FID"&amp;"urgence"),'Plans SAMS_A remplir'!$AH$3:$AH$875)</f>
        <v>0</v>
      </c>
      <c r="S207" s="239">
        <f>SUMIF('Plans SAMS_A remplir'!$AE$3:$AE$875,(G207&amp;"FID"&amp;"urgence"),'Plans SAMS_A remplir'!$AI$3:$AI$875)</f>
        <v>0</v>
      </c>
      <c r="T207" s="224" t="str">
        <f t="shared" si="200"/>
        <v>0</v>
      </c>
      <c r="U207" s="238">
        <f>SUMIF('Plans SAMS_A remplir'!$AE$3:$AE$875,(G207&amp;"CRS"&amp;"urgence"),'Plans SAMS_A remplir'!$AG$3:$AG$875)</f>
        <v>0</v>
      </c>
      <c r="V207" s="135">
        <f>SUMIF('Plans SAMS_A remplir'!$AE$3:$AE$875,(G207&amp;"CRS"&amp;"urgence"),'Plans SAMS_A remplir'!$AH$3:$AH$875)</f>
        <v>0</v>
      </c>
      <c r="W207" s="239">
        <f>SUMIF('Plans SAMS_A remplir'!$AE$3:$AE$875,(G207&amp;"CRS"&amp;"urgence"),'Plans SAMS_A remplir'!$AI$3:$AI$875)</f>
        <v>0</v>
      </c>
      <c r="X207" s="224" t="str">
        <f t="shared" si="201"/>
        <v>0</v>
      </c>
      <c r="Y207" s="238">
        <f>SUMIF('Plans SAMS_A remplir'!$AE$3:$AE$875,(G207&amp;"autreong"&amp;"urgence"),'Plans SAMS_A remplir'!$AG$3:$AG$875)</f>
        <v>0</v>
      </c>
      <c r="Z207" s="135">
        <f>SUMIF('Plans SAMS_A remplir'!$AE$3:$AE$875,(G207&amp;"autreong"&amp;"urgence"),'Plans SAMS_A remplir'!$AH$3:$AH$875)</f>
        <v>0</v>
      </c>
      <c r="AA207" s="239">
        <f>SUMIF('Plans SAMS_A remplir'!$AE$3:$AE$875,(G207&amp;"autreong"&amp;"urgence"),'Plans SAMS_A remplir'!$AI$3:$AI$875)</f>
        <v>0</v>
      </c>
      <c r="AB207" s="280" t="str">
        <f t="shared" si="202"/>
        <v>0</v>
      </c>
      <c r="AC207" s="285" t="s">
        <v>879</v>
      </c>
      <c r="AD207" s="173">
        <f t="shared" si="203"/>
        <v>0</v>
      </c>
      <c r="AE207" s="173">
        <f t="shared" si="204"/>
        <v>0</v>
      </c>
      <c r="AF207" s="286">
        <f t="shared" si="205"/>
        <v>0</v>
      </c>
      <c r="AG207" s="274">
        <f t="shared" si="206"/>
        <v>0</v>
      </c>
      <c r="AH207" s="202"/>
      <c r="AI207" s="209">
        <f t="shared" si="207"/>
        <v>9853.1330070901295</v>
      </c>
      <c r="AJ207" s="197">
        <f t="shared" si="190"/>
        <v>3</v>
      </c>
      <c r="AK207" s="175"/>
      <c r="AL207" s="275" t="str">
        <f t="shared" si="208"/>
        <v>Non</v>
      </c>
      <c r="AM207" s="266"/>
      <c r="AN207" s="137"/>
      <c r="AO207" s="136"/>
      <c r="AP207" s="158"/>
      <c r="AQ207" s="136"/>
      <c r="AR207" s="138"/>
      <c r="AS207" s="139"/>
      <c r="AT207" s="140"/>
      <c r="AU207" s="159"/>
      <c r="AV207" s="140"/>
      <c r="AW207" s="140"/>
      <c r="AX207" s="140"/>
      <c r="AY207" s="249"/>
    </row>
    <row r="208" spans="1:51" ht="15" customHeight="1" x14ac:dyDescent="0.35">
      <c r="A208" s="252" t="s">
        <v>89</v>
      </c>
      <c r="B208" s="189" t="str">
        <f t="shared" si="210"/>
        <v>MDG51</v>
      </c>
      <c r="C208" s="161" t="s">
        <v>339</v>
      </c>
      <c r="D208" s="189" t="str">
        <f t="shared" si="192"/>
        <v>MG51520</v>
      </c>
      <c r="E208" s="189" t="s">
        <v>376</v>
      </c>
      <c r="F208" s="1" t="str">
        <f t="shared" si="211"/>
        <v>ATSIMO ANDREFANATOLIARY-IIMILENAKA</v>
      </c>
      <c r="G208" s="45" t="str">
        <f t="shared" si="194"/>
        <v>MG51520290</v>
      </c>
      <c r="H208" s="133">
        <f t="shared" si="195"/>
        <v>4</v>
      </c>
      <c r="I208" s="133"/>
      <c r="J208" s="134" t="str">
        <f t="shared" si="196"/>
        <v/>
      </c>
      <c r="K208" s="134">
        <f t="shared" si="197"/>
        <v>23062.191257071732</v>
      </c>
      <c r="L208" s="134">
        <f t="shared" si="198"/>
        <v>23062.191257071732</v>
      </c>
      <c r="M208" s="231">
        <f>SUMIF('Plans SAMS_A remplir'!$AE$3:$AE$875,(G208&amp;"PAM"&amp;"urgence"),'Plans SAMS_A remplir'!$AG$3:$AG$875)</f>
        <v>0</v>
      </c>
      <c r="N208" s="222">
        <f>SUMIF('Plans SAMS_A remplir'!$AE$3:$AE$875,(G208&amp;"PAM"&amp;"urgence"),'Plans SAMS_A remplir'!$AH$3:$AH$875)</f>
        <v>0</v>
      </c>
      <c r="O208" s="232">
        <f>SUMIF('Plans SAMS_A remplir'!$AE$3:$AE$875,(G208&amp;"PAM"&amp;"urgence"),'Plans SAMS_A remplir'!$AI$3:$AI$875)</f>
        <v>0</v>
      </c>
      <c r="P208" s="224" t="str">
        <f t="shared" si="199"/>
        <v>0</v>
      </c>
      <c r="Q208" s="238">
        <f>SUMIF('Plans SAMS_A remplir'!$AE$3:$AE$875,(G208&amp;"FID"&amp;"urgence"),'Plans SAMS_A remplir'!$AG$3:$AG$875)</f>
        <v>0</v>
      </c>
      <c r="R208" s="135">
        <f>SUMIF('Plans SAMS_A remplir'!$AE$3:$AE$875,(G208&amp;"FID"&amp;"urgence"),'Plans SAMS_A remplir'!$AH$3:$AH$875)</f>
        <v>0</v>
      </c>
      <c r="S208" s="239">
        <f>SUMIF('Plans SAMS_A remplir'!$AE$3:$AE$875,(G208&amp;"FID"&amp;"urgence"),'Plans SAMS_A remplir'!$AI$3:$AI$875)</f>
        <v>0</v>
      </c>
      <c r="T208" s="224" t="str">
        <f t="shared" si="200"/>
        <v>0</v>
      </c>
      <c r="U208" s="238">
        <f>SUMIF('Plans SAMS_A remplir'!$AE$3:$AE$875,(G208&amp;"CRS"&amp;"urgence"),'Plans SAMS_A remplir'!$AG$3:$AG$875)</f>
        <v>0</v>
      </c>
      <c r="V208" s="135">
        <f>SUMIF('Plans SAMS_A remplir'!$AE$3:$AE$875,(G208&amp;"CRS"&amp;"urgence"),'Plans SAMS_A remplir'!$AH$3:$AH$875)</f>
        <v>0</v>
      </c>
      <c r="W208" s="239">
        <f>SUMIF('Plans SAMS_A remplir'!$AE$3:$AE$875,(G208&amp;"CRS"&amp;"urgence"),'Plans SAMS_A remplir'!$AI$3:$AI$875)</f>
        <v>0</v>
      </c>
      <c r="X208" s="224" t="str">
        <f t="shared" si="201"/>
        <v>0</v>
      </c>
      <c r="Y208" s="238">
        <f>SUMIF('Plans SAMS_A remplir'!$AE$3:$AE$875,(G208&amp;"autreong"&amp;"urgence"),'Plans SAMS_A remplir'!$AG$3:$AG$875)</f>
        <v>0</v>
      </c>
      <c r="Z208" s="135">
        <f>SUMIF('Plans SAMS_A remplir'!$AE$3:$AE$875,(G208&amp;"autreong"&amp;"urgence"),'Plans SAMS_A remplir'!$AH$3:$AH$875)</f>
        <v>0</v>
      </c>
      <c r="AA208" s="239">
        <f>SUMIF('Plans SAMS_A remplir'!$AE$3:$AE$875,(G208&amp;"autreong"&amp;"urgence"),'Plans SAMS_A remplir'!$AI$3:$AI$875)</f>
        <v>0</v>
      </c>
      <c r="AB208" s="280" t="str">
        <f t="shared" si="202"/>
        <v>0</v>
      </c>
      <c r="AC208" s="285" t="s">
        <v>879</v>
      </c>
      <c r="AD208" s="173">
        <f t="shared" si="203"/>
        <v>0</v>
      </c>
      <c r="AE208" s="173">
        <f t="shared" si="204"/>
        <v>0</v>
      </c>
      <c r="AF208" s="286">
        <f t="shared" si="205"/>
        <v>0</v>
      </c>
      <c r="AG208" s="274">
        <f t="shared" si="206"/>
        <v>0</v>
      </c>
      <c r="AH208" s="202"/>
      <c r="AI208" s="209">
        <f t="shared" si="207"/>
        <v>23062.191257071732</v>
      </c>
      <c r="AJ208" s="197">
        <f t="shared" si="190"/>
        <v>3</v>
      </c>
      <c r="AK208" s="175"/>
      <c r="AL208" s="275" t="str">
        <f t="shared" si="208"/>
        <v>Non</v>
      </c>
      <c r="AM208" s="266"/>
      <c r="AN208" s="137"/>
      <c r="AO208" s="136"/>
      <c r="AP208" s="158"/>
      <c r="AQ208" s="136"/>
      <c r="AR208" s="138"/>
      <c r="AS208" s="139"/>
      <c r="AT208" s="140"/>
      <c r="AU208" s="159"/>
      <c r="AV208" s="140"/>
      <c r="AW208" s="140"/>
      <c r="AX208" s="140"/>
      <c r="AY208" s="249"/>
    </row>
    <row r="209" spans="1:51" ht="15" customHeight="1" x14ac:dyDescent="0.35">
      <c r="A209" s="252" t="s">
        <v>89</v>
      </c>
      <c r="B209" s="189" t="str">
        <f t="shared" si="210"/>
        <v>MDG51</v>
      </c>
      <c r="C209" s="161" t="s">
        <v>339</v>
      </c>
      <c r="D209" s="189" t="str">
        <f t="shared" si="192"/>
        <v>MG51520</v>
      </c>
      <c r="E209" s="189" t="s">
        <v>378</v>
      </c>
      <c r="F209" s="1" t="str">
        <f t="shared" si="211"/>
        <v>ATSIMO ANDREFANATOLIARY-IIMITSINJO BETANIMENA</v>
      </c>
      <c r="G209" s="45" t="str">
        <f t="shared" si="194"/>
        <v>MG51520010</v>
      </c>
      <c r="H209" s="133">
        <f t="shared" si="195"/>
        <v>4</v>
      </c>
      <c r="I209" s="133"/>
      <c r="J209" s="134" t="str">
        <f t="shared" si="196"/>
        <v/>
      </c>
      <c r="K209" s="134">
        <f t="shared" si="197"/>
        <v>36995.510974899822</v>
      </c>
      <c r="L209" s="134">
        <f t="shared" si="198"/>
        <v>36995.510974899822</v>
      </c>
      <c r="M209" s="231">
        <f>SUMIF('Plans SAMS_A remplir'!$AE$3:$AE$875,(G209&amp;"PAM"&amp;"urgence"),'Plans SAMS_A remplir'!$AG$3:$AG$875)</f>
        <v>0</v>
      </c>
      <c r="N209" s="222">
        <f>SUMIF('Plans SAMS_A remplir'!$AE$3:$AE$875,(G209&amp;"PAM"&amp;"urgence"),'Plans SAMS_A remplir'!$AH$3:$AH$875)</f>
        <v>0</v>
      </c>
      <c r="O209" s="232">
        <f>SUMIF('Plans SAMS_A remplir'!$AE$3:$AE$875,(G209&amp;"PAM"&amp;"urgence"),'Plans SAMS_A remplir'!$AI$3:$AI$875)</f>
        <v>0</v>
      </c>
      <c r="P209" s="224" t="str">
        <f t="shared" si="199"/>
        <v>0</v>
      </c>
      <c r="Q209" s="238">
        <f>SUMIF('Plans SAMS_A remplir'!$AE$3:$AE$875,(G209&amp;"FID"&amp;"urgence"),'Plans SAMS_A remplir'!$AG$3:$AG$875)</f>
        <v>0</v>
      </c>
      <c r="R209" s="135">
        <f>SUMIF('Plans SAMS_A remplir'!$AE$3:$AE$875,(G209&amp;"FID"&amp;"urgence"),'Plans SAMS_A remplir'!$AH$3:$AH$875)</f>
        <v>0</v>
      </c>
      <c r="S209" s="239">
        <f>SUMIF('Plans SAMS_A remplir'!$AE$3:$AE$875,(G209&amp;"FID"&amp;"urgence"),'Plans SAMS_A remplir'!$AI$3:$AI$875)</f>
        <v>0</v>
      </c>
      <c r="T209" s="224" t="str">
        <f t="shared" si="200"/>
        <v>0</v>
      </c>
      <c r="U209" s="238">
        <f>SUMIF('Plans SAMS_A remplir'!$AE$3:$AE$875,(G209&amp;"CRS"&amp;"urgence"),'Plans SAMS_A remplir'!$AG$3:$AG$875)</f>
        <v>0</v>
      </c>
      <c r="V209" s="135">
        <f>SUMIF('Plans SAMS_A remplir'!$AE$3:$AE$875,(G209&amp;"CRS"&amp;"urgence"),'Plans SAMS_A remplir'!$AH$3:$AH$875)</f>
        <v>0</v>
      </c>
      <c r="W209" s="239">
        <f>SUMIF('Plans SAMS_A remplir'!$AE$3:$AE$875,(G209&amp;"CRS"&amp;"urgence"),'Plans SAMS_A remplir'!$AI$3:$AI$875)</f>
        <v>0</v>
      </c>
      <c r="X209" s="224" t="str">
        <f t="shared" si="201"/>
        <v>0</v>
      </c>
      <c r="Y209" s="238">
        <f>SUMIF('Plans SAMS_A remplir'!$AE$3:$AE$875,(G209&amp;"autreong"&amp;"urgence"),'Plans SAMS_A remplir'!$AG$3:$AG$875)</f>
        <v>0</v>
      </c>
      <c r="Z209" s="135">
        <f>SUMIF('Plans SAMS_A remplir'!$AE$3:$AE$875,(G209&amp;"autreong"&amp;"urgence"),'Plans SAMS_A remplir'!$AH$3:$AH$875)</f>
        <v>0</v>
      </c>
      <c r="AA209" s="239">
        <f>SUMIF('Plans SAMS_A remplir'!$AE$3:$AE$875,(G209&amp;"autreong"&amp;"urgence"),'Plans SAMS_A remplir'!$AI$3:$AI$875)</f>
        <v>0</v>
      </c>
      <c r="AB209" s="280" t="str">
        <f t="shared" si="202"/>
        <v>0</v>
      </c>
      <c r="AC209" s="285" t="s">
        <v>879</v>
      </c>
      <c r="AD209" s="173">
        <f t="shared" si="203"/>
        <v>0</v>
      </c>
      <c r="AE209" s="173">
        <f t="shared" si="204"/>
        <v>0</v>
      </c>
      <c r="AF209" s="286">
        <f t="shared" si="205"/>
        <v>0</v>
      </c>
      <c r="AG209" s="274">
        <f t="shared" si="206"/>
        <v>0</v>
      </c>
      <c r="AH209" s="202"/>
      <c r="AI209" s="209">
        <f t="shared" si="207"/>
        <v>36995.510974899822</v>
      </c>
      <c r="AJ209" s="197">
        <f t="shared" si="190"/>
        <v>3</v>
      </c>
      <c r="AK209" s="175"/>
      <c r="AL209" s="275" t="str">
        <f t="shared" si="208"/>
        <v>Non</v>
      </c>
      <c r="AM209" s="266"/>
      <c r="AN209" s="137"/>
      <c r="AO209" s="136"/>
      <c r="AP209" s="158"/>
      <c r="AQ209" s="136"/>
      <c r="AR209" s="138"/>
      <c r="AS209" s="139"/>
      <c r="AT209" s="140"/>
      <c r="AU209" s="159"/>
      <c r="AV209" s="140"/>
      <c r="AW209" s="140"/>
      <c r="AX209" s="140"/>
      <c r="AY209" s="249"/>
    </row>
    <row r="210" spans="1:51" ht="15" customHeight="1" x14ac:dyDescent="0.35">
      <c r="A210" s="252" t="s">
        <v>89</v>
      </c>
      <c r="B210" s="189" t="str">
        <f t="shared" si="210"/>
        <v>MDG51</v>
      </c>
      <c r="C210" s="161" t="s">
        <v>339</v>
      </c>
      <c r="D210" s="189" t="str">
        <f t="shared" si="192"/>
        <v>MG51520</v>
      </c>
      <c r="E210" s="189" t="s">
        <v>380</v>
      </c>
      <c r="F210" s="1" t="str">
        <f t="shared" si="211"/>
        <v>ATSIMO ANDREFANATOLIARY-IISAINT AUGUSTIN</v>
      </c>
      <c r="G210" s="45" t="str">
        <f t="shared" si="194"/>
        <v>MG51520131</v>
      </c>
      <c r="H210" s="133">
        <f t="shared" si="195"/>
        <v>4</v>
      </c>
      <c r="I210" s="133"/>
      <c r="J210" s="134" t="str">
        <f t="shared" si="196"/>
        <v/>
      </c>
      <c r="K210" s="134">
        <f t="shared" si="197"/>
        <v>21083.157062172413</v>
      </c>
      <c r="L210" s="134">
        <f t="shared" si="198"/>
        <v>21083.157062172413</v>
      </c>
      <c r="M210" s="231">
        <f>SUMIF('Plans SAMS_A remplir'!$AE$3:$AE$875,(G210&amp;"PAM"&amp;"urgence"),'Plans SAMS_A remplir'!$AG$3:$AG$875)</f>
        <v>0</v>
      </c>
      <c r="N210" s="222">
        <f>SUMIF('Plans SAMS_A remplir'!$AE$3:$AE$875,(G210&amp;"PAM"&amp;"urgence"),'Plans SAMS_A remplir'!$AH$3:$AH$875)</f>
        <v>0</v>
      </c>
      <c r="O210" s="232">
        <f>SUMIF('Plans SAMS_A remplir'!$AE$3:$AE$875,(G210&amp;"PAM"&amp;"urgence"),'Plans SAMS_A remplir'!$AI$3:$AI$875)</f>
        <v>0</v>
      </c>
      <c r="P210" s="224" t="str">
        <f t="shared" si="199"/>
        <v>0</v>
      </c>
      <c r="Q210" s="238">
        <f>SUMIF('Plans SAMS_A remplir'!$AE$3:$AE$875,(G210&amp;"FID"&amp;"urgence"),'Plans SAMS_A remplir'!$AG$3:$AG$875)</f>
        <v>0</v>
      </c>
      <c r="R210" s="135">
        <f>SUMIF('Plans SAMS_A remplir'!$AE$3:$AE$875,(G210&amp;"FID"&amp;"urgence"),'Plans SAMS_A remplir'!$AH$3:$AH$875)</f>
        <v>0</v>
      </c>
      <c r="S210" s="239">
        <f>SUMIF('Plans SAMS_A remplir'!$AE$3:$AE$875,(G210&amp;"FID"&amp;"urgence"),'Plans SAMS_A remplir'!$AI$3:$AI$875)</f>
        <v>0</v>
      </c>
      <c r="T210" s="224" t="str">
        <f t="shared" si="200"/>
        <v>0</v>
      </c>
      <c r="U210" s="238">
        <f>SUMIF('Plans SAMS_A remplir'!$AE$3:$AE$875,(G210&amp;"CRS"&amp;"urgence"),'Plans SAMS_A remplir'!$AG$3:$AG$875)</f>
        <v>0</v>
      </c>
      <c r="V210" s="135">
        <f>SUMIF('Plans SAMS_A remplir'!$AE$3:$AE$875,(G210&amp;"CRS"&amp;"urgence"),'Plans SAMS_A remplir'!$AH$3:$AH$875)</f>
        <v>0</v>
      </c>
      <c r="W210" s="239">
        <f>SUMIF('Plans SAMS_A remplir'!$AE$3:$AE$875,(G210&amp;"CRS"&amp;"urgence"),'Plans SAMS_A remplir'!$AI$3:$AI$875)</f>
        <v>0</v>
      </c>
      <c r="X210" s="224" t="str">
        <f t="shared" si="201"/>
        <v>0</v>
      </c>
      <c r="Y210" s="238">
        <f>SUMIF('Plans SAMS_A remplir'!$AE$3:$AE$875,(G210&amp;"autreong"&amp;"urgence"),'Plans SAMS_A remplir'!$AG$3:$AG$875)</f>
        <v>0</v>
      </c>
      <c r="Z210" s="135">
        <f>SUMIF('Plans SAMS_A remplir'!$AE$3:$AE$875,(G210&amp;"autreong"&amp;"urgence"),'Plans SAMS_A remplir'!$AH$3:$AH$875)</f>
        <v>0</v>
      </c>
      <c r="AA210" s="239">
        <f>SUMIF('Plans SAMS_A remplir'!$AE$3:$AE$875,(G210&amp;"autreong"&amp;"urgence"),'Plans SAMS_A remplir'!$AI$3:$AI$875)</f>
        <v>0</v>
      </c>
      <c r="AB210" s="280" t="str">
        <f t="shared" si="202"/>
        <v>0</v>
      </c>
      <c r="AC210" s="285" t="s">
        <v>879</v>
      </c>
      <c r="AD210" s="173">
        <f t="shared" si="203"/>
        <v>0</v>
      </c>
      <c r="AE210" s="173">
        <f t="shared" si="204"/>
        <v>0</v>
      </c>
      <c r="AF210" s="286">
        <f t="shared" si="205"/>
        <v>0</v>
      </c>
      <c r="AG210" s="274">
        <f t="shared" si="206"/>
        <v>0</v>
      </c>
      <c r="AH210" s="202"/>
      <c r="AI210" s="209">
        <f t="shared" si="207"/>
        <v>21083.157062172413</v>
      </c>
      <c r="AJ210" s="197">
        <f t="shared" si="190"/>
        <v>3</v>
      </c>
      <c r="AK210" s="175"/>
      <c r="AL210" s="275" t="str">
        <f t="shared" si="208"/>
        <v>Non</v>
      </c>
      <c r="AM210" s="266"/>
      <c r="AN210" s="137"/>
      <c r="AO210" s="136"/>
      <c r="AP210" s="158"/>
      <c r="AQ210" s="136"/>
      <c r="AR210" s="138"/>
      <c r="AS210" s="139"/>
      <c r="AT210" s="140"/>
      <c r="AU210" s="159"/>
      <c r="AV210" s="140"/>
      <c r="AW210" s="140"/>
      <c r="AX210" s="140"/>
      <c r="AY210" s="249"/>
    </row>
    <row r="211" spans="1:51" ht="15" customHeight="1" x14ac:dyDescent="0.35">
      <c r="A211" s="252" t="s">
        <v>89</v>
      </c>
      <c r="B211" s="189" t="str">
        <f t="shared" si="210"/>
        <v>MDG51</v>
      </c>
      <c r="C211" s="161" t="s">
        <v>339</v>
      </c>
      <c r="D211" s="189" t="str">
        <f t="shared" si="192"/>
        <v>MG51520</v>
      </c>
      <c r="E211" s="189" t="s">
        <v>382</v>
      </c>
      <c r="F211" s="1" t="str">
        <f t="shared" si="211"/>
        <v>ATSIMO ANDREFANATOLIARY-IISOAHAZO</v>
      </c>
      <c r="G211" s="45" t="str">
        <f t="shared" si="194"/>
        <v>MG51520330a</v>
      </c>
      <c r="H211" s="133">
        <f t="shared" si="195"/>
        <v>4</v>
      </c>
      <c r="I211" s="133"/>
      <c r="J211" s="134" t="str">
        <f t="shared" si="196"/>
        <v/>
      </c>
      <c r="K211" s="134">
        <f t="shared" si="197"/>
        <v>20218.797135470351</v>
      </c>
      <c r="L211" s="134">
        <f t="shared" si="198"/>
        <v>20218.797135470351</v>
      </c>
      <c r="M211" s="231">
        <f>SUMIF('Plans SAMS_A remplir'!$AE$3:$AE$875,(G211&amp;"PAM"&amp;"urgence"),'Plans SAMS_A remplir'!$AG$3:$AG$875)</f>
        <v>0</v>
      </c>
      <c r="N211" s="222">
        <f>SUMIF('Plans SAMS_A remplir'!$AE$3:$AE$875,(G211&amp;"PAM"&amp;"urgence"),'Plans SAMS_A remplir'!$AH$3:$AH$875)</f>
        <v>0</v>
      </c>
      <c r="O211" s="232">
        <f>SUMIF('Plans SAMS_A remplir'!$AE$3:$AE$875,(G211&amp;"PAM"&amp;"urgence"),'Plans SAMS_A remplir'!$AI$3:$AI$875)</f>
        <v>0</v>
      </c>
      <c r="P211" s="224" t="str">
        <f t="shared" si="199"/>
        <v>0</v>
      </c>
      <c r="Q211" s="238">
        <f>SUMIF('Plans SAMS_A remplir'!$AE$3:$AE$875,(G211&amp;"FID"&amp;"urgence"),'Plans SAMS_A remplir'!$AG$3:$AG$875)</f>
        <v>0</v>
      </c>
      <c r="R211" s="135">
        <f>SUMIF('Plans SAMS_A remplir'!$AE$3:$AE$875,(G211&amp;"FID"&amp;"urgence"),'Plans SAMS_A remplir'!$AH$3:$AH$875)</f>
        <v>0</v>
      </c>
      <c r="S211" s="239">
        <f>SUMIF('Plans SAMS_A remplir'!$AE$3:$AE$875,(G211&amp;"FID"&amp;"urgence"),'Plans SAMS_A remplir'!$AI$3:$AI$875)</f>
        <v>0</v>
      </c>
      <c r="T211" s="224" t="str">
        <f t="shared" si="200"/>
        <v>0</v>
      </c>
      <c r="U211" s="238">
        <f>SUMIF('Plans SAMS_A remplir'!$AE$3:$AE$875,(G211&amp;"CRS"&amp;"urgence"),'Plans SAMS_A remplir'!$AG$3:$AG$875)</f>
        <v>0</v>
      </c>
      <c r="V211" s="135">
        <f>SUMIF('Plans SAMS_A remplir'!$AE$3:$AE$875,(G211&amp;"CRS"&amp;"urgence"),'Plans SAMS_A remplir'!$AH$3:$AH$875)</f>
        <v>0</v>
      </c>
      <c r="W211" s="239">
        <f>SUMIF('Plans SAMS_A remplir'!$AE$3:$AE$875,(G211&amp;"CRS"&amp;"urgence"),'Plans SAMS_A remplir'!$AI$3:$AI$875)</f>
        <v>0</v>
      </c>
      <c r="X211" s="224" t="str">
        <f t="shared" si="201"/>
        <v>0</v>
      </c>
      <c r="Y211" s="238">
        <f>SUMIF('Plans SAMS_A remplir'!$AE$3:$AE$875,(G211&amp;"autreong"&amp;"urgence"),'Plans SAMS_A remplir'!$AG$3:$AG$875)</f>
        <v>0</v>
      </c>
      <c r="Z211" s="135">
        <f>SUMIF('Plans SAMS_A remplir'!$AE$3:$AE$875,(G211&amp;"autreong"&amp;"urgence"),'Plans SAMS_A remplir'!$AH$3:$AH$875)</f>
        <v>0</v>
      </c>
      <c r="AA211" s="239">
        <f>SUMIF('Plans SAMS_A remplir'!$AE$3:$AE$875,(G211&amp;"autreong"&amp;"urgence"),'Plans SAMS_A remplir'!$AI$3:$AI$875)</f>
        <v>0</v>
      </c>
      <c r="AB211" s="280" t="str">
        <f t="shared" si="202"/>
        <v>0</v>
      </c>
      <c r="AC211" s="285" t="s">
        <v>879</v>
      </c>
      <c r="AD211" s="173">
        <f t="shared" si="203"/>
        <v>0</v>
      </c>
      <c r="AE211" s="173">
        <f t="shared" si="204"/>
        <v>0</v>
      </c>
      <c r="AF211" s="286">
        <f t="shared" si="205"/>
        <v>0</v>
      </c>
      <c r="AG211" s="274">
        <f t="shared" si="206"/>
        <v>0</v>
      </c>
      <c r="AH211" s="202"/>
      <c r="AI211" s="209">
        <f t="shared" si="207"/>
        <v>20218.797135470351</v>
      </c>
      <c r="AJ211" s="197">
        <f t="shared" si="190"/>
        <v>3</v>
      </c>
      <c r="AK211" s="175"/>
      <c r="AL211" s="275" t="str">
        <f t="shared" si="208"/>
        <v>Non</v>
      </c>
      <c r="AM211" s="266"/>
      <c r="AN211" s="137"/>
      <c r="AO211" s="136"/>
      <c r="AP211" s="158"/>
      <c r="AQ211" s="136"/>
      <c r="AR211" s="138"/>
      <c r="AS211" s="139"/>
      <c r="AT211" s="140"/>
      <c r="AU211" s="159"/>
      <c r="AV211" s="140"/>
      <c r="AW211" s="140"/>
      <c r="AX211" s="140"/>
      <c r="AY211" s="249"/>
    </row>
    <row r="212" spans="1:51" ht="15" customHeight="1" x14ac:dyDescent="0.35">
      <c r="A212" s="252" t="s">
        <v>89</v>
      </c>
      <c r="B212" s="189" t="str">
        <f t="shared" si="210"/>
        <v>MDG51</v>
      </c>
      <c r="C212" s="161" t="s">
        <v>339</v>
      </c>
      <c r="D212" s="189" t="str">
        <f t="shared" si="192"/>
        <v>MG51520</v>
      </c>
      <c r="E212" s="189" t="s">
        <v>384</v>
      </c>
      <c r="F212" s="1" t="str">
        <f t="shared" si="211"/>
        <v>ATSIMO ANDREFANATOLIARY-IISOALARA SUD</v>
      </c>
      <c r="G212" s="45" t="str">
        <f t="shared" si="194"/>
        <v>MG51520133</v>
      </c>
      <c r="H212" s="133">
        <f t="shared" si="195"/>
        <v>4</v>
      </c>
      <c r="I212" s="133"/>
      <c r="J212" s="134" t="str">
        <f t="shared" si="196"/>
        <v/>
      </c>
      <c r="K212" s="134">
        <f t="shared" si="197"/>
        <v>4353.4756706885864</v>
      </c>
      <c r="L212" s="134">
        <f t="shared" si="198"/>
        <v>4353.4756706885864</v>
      </c>
      <c r="M212" s="231">
        <f>SUMIF('Plans SAMS_A remplir'!$AE$3:$AE$875,(G212&amp;"PAM"&amp;"urgence"),'Plans SAMS_A remplir'!$AG$3:$AG$875)</f>
        <v>0</v>
      </c>
      <c r="N212" s="222">
        <f>SUMIF('Plans SAMS_A remplir'!$AE$3:$AE$875,(G212&amp;"PAM"&amp;"urgence"),'Plans SAMS_A remplir'!$AH$3:$AH$875)</f>
        <v>0</v>
      </c>
      <c r="O212" s="232">
        <f>SUMIF('Plans SAMS_A remplir'!$AE$3:$AE$875,(G212&amp;"PAM"&amp;"urgence"),'Plans SAMS_A remplir'!$AI$3:$AI$875)</f>
        <v>0</v>
      </c>
      <c r="P212" s="224" t="str">
        <f t="shared" si="199"/>
        <v>0</v>
      </c>
      <c r="Q212" s="238">
        <f>SUMIF('Plans SAMS_A remplir'!$AE$3:$AE$875,(G212&amp;"FID"&amp;"urgence"),'Plans SAMS_A remplir'!$AG$3:$AG$875)</f>
        <v>0</v>
      </c>
      <c r="R212" s="135">
        <f>SUMIF('Plans SAMS_A remplir'!$AE$3:$AE$875,(G212&amp;"FID"&amp;"urgence"),'Plans SAMS_A remplir'!$AH$3:$AH$875)</f>
        <v>0</v>
      </c>
      <c r="S212" s="239">
        <f>SUMIF('Plans SAMS_A remplir'!$AE$3:$AE$875,(G212&amp;"FID"&amp;"urgence"),'Plans SAMS_A remplir'!$AI$3:$AI$875)</f>
        <v>0</v>
      </c>
      <c r="T212" s="224" t="str">
        <f t="shared" si="200"/>
        <v>0</v>
      </c>
      <c r="U212" s="238">
        <f>SUMIF('Plans SAMS_A remplir'!$AE$3:$AE$875,(G212&amp;"CRS"&amp;"urgence"),'Plans SAMS_A remplir'!$AG$3:$AG$875)</f>
        <v>0</v>
      </c>
      <c r="V212" s="135">
        <f>SUMIF('Plans SAMS_A remplir'!$AE$3:$AE$875,(G212&amp;"CRS"&amp;"urgence"),'Plans SAMS_A remplir'!$AH$3:$AH$875)</f>
        <v>0</v>
      </c>
      <c r="W212" s="239">
        <f>SUMIF('Plans SAMS_A remplir'!$AE$3:$AE$875,(G212&amp;"CRS"&amp;"urgence"),'Plans SAMS_A remplir'!$AI$3:$AI$875)</f>
        <v>0</v>
      </c>
      <c r="X212" s="224" t="str">
        <f t="shared" si="201"/>
        <v>0</v>
      </c>
      <c r="Y212" s="238">
        <f>SUMIF('Plans SAMS_A remplir'!$AE$3:$AE$875,(G212&amp;"autreong"&amp;"urgence"),'Plans SAMS_A remplir'!$AG$3:$AG$875)</f>
        <v>0</v>
      </c>
      <c r="Z212" s="135">
        <f>SUMIF('Plans SAMS_A remplir'!$AE$3:$AE$875,(G212&amp;"autreong"&amp;"urgence"),'Plans SAMS_A remplir'!$AH$3:$AH$875)</f>
        <v>0</v>
      </c>
      <c r="AA212" s="239">
        <f>SUMIF('Plans SAMS_A remplir'!$AE$3:$AE$875,(G212&amp;"autreong"&amp;"urgence"),'Plans SAMS_A remplir'!$AI$3:$AI$875)</f>
        <v>0</v>
      </c>
      <c r="AB212" s="280" t="str">
        <f t="shared" si="202"/>
        <v>0</v>
      </c>
      <c r="AC212" s="285" t="s">
        <v>879</v>
      </c>
      <c r="AD212" s="173">
        <f t="shared" si="203"/>
        <v>0</v>
      </c>
      <c r="AE212" s="173">
        <f t="shared" si="204"/>
        <v>0</v>
      </c>
      <c r="AF212" s="286">
        <f t="shared" si="205"/>
        <v>0</v>
      </c>
      <c r="AG212" s="274">
        <f t="shared" si="206"/>
        <v>0</v>
      </c>
      <c r="AH212" s="202"/>
      <c r="AI212" s="209">
        <f t="shared" si="207"/>
        <v>4353.4756706885864</v>
      </c>
      <c r="AJ212" s="197">
        <f t="shared" si="190"/>
        <v>3</v>
      </c>
      <c r="AK212" s="175"/>
      <c r="AL212" s="275" t="str">
        <f t="shared" si="208"/>
        <v>Non</v>
      </c>
      <c r="AM212" s="266"/>
      <c r="AN212" s="137"/>
      <c r="AO212" s="136"/>
      <c r="AP212" s="158"/>
      <c r="AQ212" s="136"/>
      <c r="AR212" s="138"/>
      <c r="AS212" s="139"/>
      <c r="AT212" s="140"/>
      <c r="AU212" s="159"/>
      <c r="AV212" s="140"/>
      <c r="AW212" s="140"/>
      <c r="AX212" s="140"/>
      <c r="AY212" s="249"/>
    </row>
    <row r="213" spans="1:51" ht="15" customHeight="1" x14ac:dyDescent="0.35">
      <c r="A213" s="252" t="s">
        <v>89</v>
      </c>
      <c r="B213" s="189" t="str">
        <f t="shared" si="210"/>
        <v>MDG51</v>
      </c>
      <c r="C213" s="161" t="s">
        <v>339</v>
      </c>
      <c r="D213" s="189" t="str">
        <f t="shared" si="192"/>
        <v>MG51520</v>
      </c>
      <c r="E213" s="189" t="s">
        <v>386</v>
      </c>
      <c r="F213" s="1" t="str">
        <f t="shared" si="211"/>
        <v>ATSIMO ANDREFANATOLIARY-IITSIANISIHA</v>
      </c>
      <c r="G213" s="45" t="str">
        <f t="shared" si="194"/>
        <v>MG51520230</v>
      </c>
      <c r="H213" s="133">
        <f t="shared" si="195"/>
        <v>4</v>
      </c>
      <c r="I213" s="133"/>
      <c r="J213" s="134" t="str">
        <f t="shared" si="196"/>
        <v/>
      </c>
      <c r="K213" s="134">
        <f t="shared" si="197"/>
        <v>17430.426634793945</v>
      </c>
      <c r="L213" s="134">
        <f t="shared" si="198"/>
        <v>17430.426634793945</v>
      </c>
      <c r="M213" s="231">
        <f>SUMIF('Plans SAMS_A remplir'!$AE$3:$AE$875,(G213&amp;"PAM"&amp;"urgence"),'Plans SAMS_A remplir'!$AG$3:$AG$875)</f>
        <v>0</v>
      </c>
      <c r="N213" s="222">
        <f>SUMIF('Plans SAMS_A remplir'!$AE$3:$AE$875,(G213&amp;"PAM"&amp;"urgence"),'Plans SAMS_A remplir'!$AH$3:$AH$875)</f>
        <v>0</v>
      </c>
      <c r="O213" s="232">
        <f>SUMIF('Plans SAMS_A remplir'!$AE$3:$AE$875,(G213&amp;"PAM"&amp;"urgence"),'Plans SAMS_A remplir'!$AI$3:$AI$875)</f>
        <v>0</v>
      </c>
      <c r="P213" s="224" t="str">
        <f t="shared" si="199"/>
        <v>0</v>
      </c>
      <c r="Q213" s="238">
        <f>SUMIF('Plans SAMS_A remplir'!$AE$3:$AE$875,(G213&amp;"FID"&amp;"urgence"),'Plans SAMS_A remplir'!$AG$3:$AG$875)</f>
        <v>0</v>
      </c>
      <c r="R213" s="135">
        <f>SUMIF('Plans SAMS_A remplir'!$AE$3:$AE$875,(G213&amp;"FID"&amp;"urgence"),'Plans SAMS_A remplir'!$AH$3:$AH$875)</f>
        <v>0</v>
      </c>
      <c r="S213" s="239">
        <f>SUMIF('Plans SAMS_A remplir'!$AE$3:$AE$875,(G213&amp;"FID"&amp;"urgence"),'Plans SAMS_A remplir'!$AI$3:$AI$875)</f>
        <v>0</v>
      </c>
      <c r="T213" s="224" t="str">
        <f t="shared" si="200"/>
        <v>0</v>
      </c>
      <c r="U213" s="238">
        <f>SUMIF('Plans SAMS_A remplir'!$AE$3:$AE$875,(G213&amp;"CRS"&amp;"urgence"),'Plans SAMS_A remplir'!$AG$3:$AG$875)</f>
        <v>0</v>
      </c>
      <c r="V213" s="135">
        <f>SUMIF('Plans SAMS_A remplir'!$AE$3:$AE$875,(G213&amp;"CRS"&amp;"urgence"),'Plans SAMS_A remplir'!$AH$3:$AH$875)</f>
        <v>0</v>
      </c>
      <c r="W213" s="239">
        <f>SUMIF('Plans SAMS_A remplir'!$AE$3:$AE$875,(G213&amp;"CRS"&amp;"urgence"),'Plans SAMS_A remplir'!$AI$3:$AI$875)</f>
        <v>0</v>
      </c>
      <c r="X213" s="224" t="str">
        <f t="shared" si="201"/>
        <v>0</v>
      </c>
      <c r="Y213" s="238">
        <f>SUMIF('Plans SAMS_A remplir'!$AE$3:$AE$875,(G213&amp;"autreong"&amp;"urgence"),'Plans SAMS_A remplir'!$AG$3:$AG$875)</f>
        <v>0</v>
      </c>
      <c r="Z213" s="135">
        <f>SUMIF('Plans SAMS_A remplir'!$AE$3:$AE$875,(G213&amp;"autreong"&amp;"urgence"),'Plans SAMS_A remplir'!$AH$3:$AH$875)</f>
        <v>0</v>
      </c>
      <c r="AA213" s="239">
        <f>SUMIF('Plans SAMS_A remplir'!$AE$3:$AE$875,(G213&amp;"autreong"&amp;"urgence"),'Plans SAMS_A remplir'!$AI$3:$AI$875)</f>
        <v>0</v>
      </c>
      <c r="AB213" s="280" t="str">
        <f t="shared" si="202"/>
        <v>0</v>
      </c>
      <c r="AC213" s="285" t="s">
        <v>879</v>
      </c>
      <c r="AD213" s="173">
        <f t="shared" si="203"/>
        <v>0</v>
      </c>
      <c r="AE213" s="173">
        <f t="shared" si="204"/>
        <v>0</v>
      </c>
      <c r="AF213" s="286">
        <f t="shared" si="205"/>
        <v>0</v>
      </c>
      <c r="AG213" s="274">
        <f t="shared" si="206"/>
        <v>0</v>
      </c>
      <c r="AH213" s="202"/>
      <c r="AI213" s="209">
        <f t="shared" si="207"/>
        <v>17430.426634793945</v>
      </c>
      <c r="AJ213" s="197">
        <f t="shared" si="190"/>
        <v>3</v>
      </c>
      <c r="AK213" s="175"/>
      <c r="AL213" s="275" t="str">
        <f t="shared" si="208"/>
        <v>Non</v>
      </c>
      <c r="AM213" s="266"/>
      <c r="AN213" s="137"/>
      <c r="AO213" s="136"/>
      <c r="AP213" s="158"/>
      <c r="AQ213" s="136"/>
      <c r="AR213" s="138"/>
      <c r="AS213" s="139"/>
      <c r="AT213" s="140"/>
      <c r="AU213" s="159"/>
      <c r="AV213" s="140"/>
      <c r="AW213" s="140"/>
      <c r="AX213" s="140"/>
      <c r="AY213" s="249"/>
    </row>
    <row r="214" spans="1:51" ht="15" customHeight="1" x14ac:dyDescent="0.35">
      <c r="A214" s="252" t="s">
        <v>89</v>
      </c>
      <c r="B214" s="189" t="str">
        <f t="shared" si="210"/>
        <v>MDG51</v>
      </c>
      <c r="C214" s="161" t="s">
        <v>339</v>
      </c>
      <c r="D214" s="189" t="str">
        <f t="shared" si="192"/>
        <v>MG51520</v>
      </c>
      <c r="E214" s="189" t="s">
        <v>388</v>
      </c>
      <c r="F214" s="1" t="str">
        <f t="shared" si="211"/>
        <v>ATSIMO ANDREFANATOLIARY-IITSIFOTA</v>
      </c>
      <c r="G214" s="45" t="str">
        <f t="shared" si="194"/>
        <v>MG51520250a</v>
      </c>
      <c r="H214" s="133">
        <f t="shared" si="195"/>
        <v>4</v>
      </c>
      <c r="I214" s="133"/>
      <c r="J214" s="134" t="str">
        <f t="shared" si="196"/>
        <v/>
      </c>
      <c r="K214" s="134">
        <f t="shared" si="197"/>
        <v>9081.2975170053378</v>
      </c>
      <c r="L214" s="134">
        <f t="shared" si="198"/>
        <v>9081.2975170053378</v>
      </c>
      <c r="M214" s="231">
        <f>SUMIF('Plans SAMS_A remplir'!$AE$3:$AE$875,(G214&amp;"PAM"&amp;"urgence"),'Plans SAMS_A remplir'!$AG$3:$AG$875)</f>
        <v>0</v>
      </c>
      <c r="N214" s="222">
        <f>SUMIF('Plans SAMS_A remplir'!$AE$3:$AE$875,(G214&amp;"PAM"&amp;"urgence"),'Plans SAMS_A remplir'!$AH$3:$AH$875)</f>
        <v>0</v>
      </c>
      <c r="O214" s="232">
        <f>SUMIF('Plans SAMS_A remplir'!$AE$3:$AE$875,(G214&amp;"PAM"&amp;"urgence"),'Plans SAMS_A remplir'!$AI$3:$AI$875)</f>
        <v>0</v>
      </c>
      <c r="P214" s="224" t="str">
        <f t="shared" si="199"/>
        <v>0</v>
      </c>
      <c r="Q214" s="238">
        <f>SUMIF('Plans SAMS_A remplir'!$AE$3:$AE$875,(G214&amp;"FID"&amp;"urgence"),'Plans SAMS_A remplir'!$AG$3:$AG$875)</f>
        <v>0</v>
      </c>
      <c r="R214" s="135">
        <f>SUMIF('Plans SAMS_A remplir'!$AE$3:$AE$875,(G214&amp;"FID"&amp;"urgence"),'Plans SAMS_A remplir'!$AH$3:$AH$875)</f>
        <v>0</v>
      </c>
      <c r="S214" s="239">
        <f>SUMIF('Plans SAMS_A remplir'!$AE$3:$AE$875,(G214&amp;"FID"&amp;"urgence"),'Plans SAMS_A remplir'!$AI$3:$AI$875)</f>
        <v>0</v>
      </c>
      <c r="T214" s="224" t="str">
        <f t="shared" si="200"/>
        <v>0</v>
      </c>
      <c r="U214" s="238">
        <f>SUMIF('Plans SAMS_A remplir'!$AE$3:$AE$875,(G214&amp;"CRS"&amp;"urgence"),'Plans SAMS_A remplir'!$AG$3:$AG$875)</f>
        <v>0</v>
      </c>
      <c r="V214" s="135">
        <f>SUMIF('Plans SAMS_A remplir'!$AE$3:$AE$875,(G214&amp;"CRS"&amp;"urgence"),'Plans SAMS_A remplir'!$AH$3:$AH$875)</f>
        <v>0</v>
      </c>
      <c r="W214" s="239">
        <f>SUMIF('Plans SAMS_A remplir'!$AE$3:$AE$875,(G214&amp;"CRS"&amp;"urgence"),'Plans SAMS_A remplir'!$AI$3:$AI$875)</f>
        <v>0</v>
      </c>
      <c r="X214" s="224" t="str">
        <f t="shared" si="201"/>
        <v>0</v>
      </c>
      <c r="Y214" s="238">
        <f>SUMIF('Plans SAMS_A remplir'!$AE$3:$AE$875,(G214&amp;"autreong"&amp;"urgence"),'Plans SAMS_A remplir'!$AG$3:$AG$875)</f>
        <v>0</v>
      </c>
      <c r="Z214" s="135">
        <f>SUMIF('Plans SAMS_A remplir'!$AE$3:$AE$875,(G214&amp;"autreong"&amp;"urgence"),'Plans SAMS_A remplir'!$AH$3:$AH$875)</f>
        <v>0</v>
      </c>
      <c r="AA214" s="239">
        <f>SUMIF('Plans SAMS_A remplir'!$AE$3:$AE$875,(G214&amp;"autreong"&amp;"urgence"),'Plans SAMS_A remplir'!$AI$3:$AI$875)</f>
        <v>0</v>
      </c>
      <c r="AB214" s="280" t="str">
        <f t="shared" si="202"/>
        <v>0</v>
      </c>
      <c r="AC214" s="285" t="s">
        <v>879</v>
      </c>
      <c r="AD214" s="173">
        <f t="shared" si="203"/>
        <v>0</v>
      </c>
      <c r="AE214" s="173">
        <f t="shared" si="204"/>
        <v>0</v>
      </c>
      <c r="AF214" s="286">
        <f t="shared" si="205"/>
        <v>0</v>
      </c>
      <c r="AG214" s="274">
        <f t="shared" si="206"/>
        <v>0</v>
      </c>
      <c r="AH214" s="202"/>
      <c r="AI214" s="209">
        <f t="shared" si="207"/>
        <v>9081.2975170053378</v>
      </c>
      <c r="AJ214" s="197">
        <f t="shared" si="190"/>
        <v>3</v>
      </c>
      <c r="AK214" s="175"/>
      <c r="AL214" s="275" t="str">
        <f t="shared" si="208"/>
        <v>Non</v>
      </c>
      <c r="AM214" s="266"/>
      <c r="AN214" s="137"/>
      <c r="AO214" s="136"/>
      <c r="AP214" s="158"/>
      <c r="AQ214" s="136"/>
      <c r="AR214" s="138"/>
      <c r="AS214" s="139"/>
      <c r="AT214" s="140"/>
      <c r="AU214" s="159"/>
      <c r="AV214" s="140"/>
      <c r="AW214" s="140"/>
      <c r="AX214" s="140"/>
      <c r="AY214" s="249"/>
    </row>
    <row r="215" spans="1:51" s="179" customFormat="1" hidden="1" x14ac:dyDescent="0.3">
      <c r="A215" s="250"/>
      <c r="B215" s="145"/>
      <c r="C215" s="144"/>
      <c r="D215" s="144"/>
      <c r="E215" s="144"/>
      <c r="F215" s="144"/>
      <c r="G215" s="146"/>
      <c r="H215" s="147"/>
      <c r="I215" s="147"/>
      <c r="J215" s="148"/>
      <c r="K215" s="148"/>
      <c r="L215" s="148"/>
      <c r="M215" s="233"/>
      <c r="N215" s="172"/>
      <c r="O215" s="234"/>
      <c r="P215" s="213"/>
      <c r="Q215" s="240"/>
      <c r="R215" s="151"/>
      <c r="S215" s="241"/>
      <c r="T215" s="241"/>
      <c r="U215" s="240"/>
      <c r="V215" s="151"/>
      <c r="W215" s="241"/>
      <c r="X215" s="213"/>
      <c r="Y215" s="240"/>
      <c r="Z215" s="152"/>
      <c r="AA215" s="242"/>
      <c r="AB215" s="281"/>
      <c r="AC215" s="287"/>
      <c r="AD215" s="149"/>
      <c r="AE215" s="191"/>
      <c r="AF215" s="288"/>
      <c r="AG215" s="276"/>
      <c r="AH215" s="204">
        <f>SUM(AH197:AH214)</f>
        <v>0</v>
      </c>
      <c r="AI215" s="204">
        <f t="shared" ref="AI215" si="212">SUM(AI197:AI214)</f>
        <v>263616.40267235402</v>
      </c>
      <c r="AJ215" s="197">
        <f t="shared" ref="AJ215:AJ405" si="213">IF(M215&lt;&gt;"0",1,0)+IF(Q215&lt;&gt;"0",1,0)+IF(Y215&lt;&gt;"0",1,0)</f>
        <v>3</v>
      </c>
      <c r="AK215" s="152"/>
      <c r="AL215" s="277"/>
      <c r="AM215" s="267"/>
      <c r="AN215" s="153"/>
      <c r="AO215" s="154">
        <f>SUBTOTAL(9,AO197:AO214)</f>
        <v>0</v>
      </c>
      <c r="AP215" s="155"/>
      <c r="AQ215" s="155">
        <f>SUM(AN215:AP215)</f>
        <v>0</v>
      </c>
      <c r="AR215" s="150"/>
      <c r="AS215" s="150"/>
      <c r="AT215" s="156"/>
      <c r="AU215" s="156"/>
      <c r="AV215" s="157"/>
      <c r="AW215" s="156"/>
      <c r="AX215" s="156"/>
      <c r="AY215" s="251"/>
    </row>
    <row r="216" spans="1:51" ht="15" hidden="1" customHeight="1" x14ac:dyDescent="0.35">
      <c r="A216" s="252" t="s">
        <v>901</v>
      </c>
      <c r="B216" s="189" t="str">
        <f t="shared" ref="B216:B248" si="214">VLOOKUP(A216,admin_1,2,FALSE)</f>
        <v>MDG22</v>
      </c>
      <c r="C216" s="161" t="s">
        <v>902</v>
      </c>
      <c r="D216" s="189" t="str">
        <f t="shared" ref="D216:D248" si="215">VLOOKUP(C216,admin_2_2,2,FALSE)</f>
        <v>MG22202</v>
      </c>
      <c r="E216" s="189" t="s">
        <v>902</v>
      </c>
      <c r="F216" s="1" t="str">
        <f t="shared" ref="F216:F248" si="216">A216&amp;C216&amp;E216</f>
        <v>Amoron I ManiaAmbatofinandrahanaAmbatofinandrahana</v>
      </c>
      <c r="G216" s="45" t="str">
        <f t="shared" ref="G216:G248" si="217">VLOOKUP(F216,admin_3_2,12,FALSE)</f>
        <v>MG22202010</v>
      </c>
      <c r="H216" s="133" t="e">
        <f t="shared" ref="H216:H248" si="218">VLOOKUP(G216,prio,2,FALSE)</f>
        <v>#N/A</v>
      </c>
      <c r="I216" s="133"/>
      <c r="J216" s="134" t="e">
        <f t="shared" ref="J216:J248" si="219">IF(VLOOKUP(G216,pop,4,FALSE)=0,"",VLOOKUP(G216,pop,4,FALSE))</f>
        <v>#N/A</v>
      </c>
      <c r="K216" s="134" t="e">
        <f t="shared" ref="K216:K248" si="220">VLOOKUP(G216,pop,2,FALSE)</f>
        <v>#N/A</v>
      </c>
      <c r="L216" s="134" t="e">
        <f t="shared" ref="L216:L248" si="221">VLOOKUP(G216,pop,7,FALSE)</f>
        <v>#N/A</v>
      </c>
      <c r="M216" s="231">
        <f>SUMIF('Plans SAMS_A remplir'!$AE$3:$AE$875,(G216&amp;"PAM"&amp;"urgence"),'Plans SAMS_A remplir'!$AG$3:$AG$875)</f>
        <v>0</v>
      </c>
      <c r="N216" s="222">
        <f>SUMIF('Plans SAMS_A remplir'!$AE$3:$AE$875,(G216&amp;"PAM"&amp;"urgence"),'Plans SAMS_A remplir'!$AH$3:$AH$875)</f>
        <v>0</v>
      </c>
      <c r="O216" s="232">
        <f>SUMIF('Plans SAMS_A remplir'!$AE$3:$AE$875,(G216&amp;"PAM"&amp;"urgence"),'Plans SAMS_A remplir'!$AI$3:$AI$875)</f>
        <v>0</v>
      </c>
      <c r="P216" s="224" t="str">
        <f t="shared" ref="P216:P224" si="222">IFERROR(VLOOKUP(G216&amp;"PAM"&amp;"urgence",planification_pop,4,FALSE),"0")</f>
        <v>0</v>
      </c>
      <c r="Q216" s="238">
        <f>SUMIF('Plans SAMS_A remplir'!$AE$3:$AE$875,(G216&amp;"FID"&amp;"urgence"),'Plans SAMS_A remplir'!$AG$3:$AG$875)</f>
        <v>0</v>
      </c>
      <c r="R216" s="135">
        <f>SUMIF('Plans SAMS_A remplir'!$AE$3:$AE$875,(G216&amp;"FID"&amp;"urgence"),'Plans SAMS_A remplir'!$AH$3:$AH$875)</f>
        <v>0</v>
      </c>
      <c r="S216" s="239">
        <f>SUMIF('Plans SAMS_A remplir'!$AE$3:$AE$875,(G216&amp;"FID"&amp;"urgence"),'Plans SAMS_A remplir'!$AI$3:$AI$875)</f>
        <v>0</v>
      </c>
      <c r="T216" s="224" t="str">
        <f t="shared" ref="T216:T224" si="223">IFERROR(VLOOKUP(G216&amp;"FID"&amp;"urgence",planification_pop,4,FALSE),"0")</f>
        <v>0</v>
      </c>
      <c r="U216" s="238">
        <f>SUMIF('Plans SAMS_A remplir'!$AE$3:$AE$875,(G216&amp;"CRS"&amp;"urgence"),'Plans SAMS_A remplir'!$AG$3:$AG$875)</f>
        <v>0</v>
      </c>
      <c r="V216" s="135">
        <f>SUMIF('Plans SAMS_A remplir'!$AE$3:$AE$875,(G216&amp;"CRS"&amp;"urgence"),'Plans SAMS_A remplir'!$AH$3:$AH$875)</f>
        <v>0</v>
      </c>
      <c r="W216" s="239">
        <f>SUMIF('Plans SAMS_A remplir'!$AE$3:$AE$875,(G216&amp;"CRS"&amp;"urgence"),'Plans SAMS_A remplir'!$AI$3:$AI$875)</f>
        <v>0</v>
      </c>
      <c r="X216" s="224" t="str">
        <f t="shared" ref="X216:X224" si="224">IFERROR(VLOOKUP(K216&amp;"FID"&amp;"urgence",planification_pop,4,FALSE),"0")</f>
        <v>0</v>
      </c>
      <c r="Y216" s="238">
        <f>SUMIF('Plans SAMS_A remplir'!$AE$3:$AE$875,(G216&amp;"autreong"&amp;"urgence"),'Plans SAMS_A remplir'!$AG$3:$AG$875)</f>
        <v>0</v>
      </c>
      <c r="Z216" s="135">
        <f>SUMIF('Plans SAMS_A remplir'!$AE$3:$AE$875,(G216&amp;"autreong"&amp;"urgence"),'Plans SAMS_A remplir'!$AH$3:$AH$875)</f>
        <v>0</v>
      </c>
      <c r="AA216" s="239">
        <f>SUMIF('Plans SAMS_A remplir'!$AE$3:$AE$875,(G216&amp;"autreong"&amp;"urgence"),'Plans SAMS_A remplir'!$AI$3:$AI$875)</f>
        <v>0</v>
      </c>
      <c r="AB216" s="280" t="str">
        <f t="shared" ref="AB216:AB248" si="225">IFERROR(VLOOKUP(G216&amp;"autreong"&amp;"urgence",planification_pop,4,FALSE),"0")</f>
        <v>0</v>
      </c>
      <c r="AC216" s="285"/>
      <c r="AD216" s="173">
        <f t="shared" ref="AD216:AD248" si="226">IF($AC216="Oui (Fid/PAM)",MAX(M216,Q216)+Y216,IF($AC216="Oui (inter/orga)",MAX(M216,Q216,Y216),IF($AC216="Oui (CRS/FID)",MAX(Q216,U216),IF($AC216="Oui (CRS/PAM)",MAX(M216,U216),IF($AC216="Oui (cas special)","",SUM(M216,Q216,Y216,U216))))))</f>
        <v>0</v>
      </c>
      <c r="AE216" s="173">
        <f t="shared" ref="AE216:AE248" si="227">IF($AC216="Oui (Fid/PAM)",MAX(N216,R216)+Z216,IF($AC216="Oui (inter/orga)",MAX(N216,R216,Z216),IF($AC216="Oui (CRS/FID)",MAX(R216,V216),IF($AC216="Oui (CRS/PAM)",MAX(N216,V216),IF($AC216="Oui (cas special)","",SUM(N216,R216,Z216,V216))))))</f>
        <v>0</v>
      </c>
      <c r="AF216" s="286">
        <f t="shared" ref="AF216:AF248" si="228">IF($AC216="Oui (Fid/PAM)",MAX(O216,S216)+AA216,IF($AC216="Oui (inter/orga)",MAX(O216,S216,AA216),IF($AC216="Oui (CRS/FID)",MAX(S216,W216),IF($AC216="Oui (CRS/PAM)",MAX(O216,W216),IF($AC216="Oui (cas special)","",SUM(O216,S216,AA216,W216))))))</f>
        <v>0</v>
      </c>
      <c r="AG216" s="274" t="e">
        <f t="shared" ref="AG216:AG248" si="229">MAX(AD216:AF216)/L216</f>
        <v>#N/A</v>
      </c>
      <c r="AH216" s="202"/>
      <c r="AI216" s="209" t="e">
        <f t="shared" ref="AI216:AI248" si="230">IF((K216-AD216*AH216)&lt;0,"0",K216-AD216*AH216)</f>
        <v>#N/A</v>
      </c>
      <c r="AJ216" s="197">
        <f t="shared" ref="AJ216:AJ248" si="231">IF(M216&lt;&gt;"0",1,0)+IF(Q216&lt;&gt;"0",1,0)+IF(Y216&lt;&gt;"0",1,0)</f>
        <v>3</v>
      </c>
      <c r="AK216" s="175"/>
      <c r="AL216" s="275" t="str">
        <f t="shared" ref="AL216:AL248" si="232">IF(AC216="Non","YES",IF(AC216="Oui (cas special)","A verifier",IF(AC216="","A verifier","Non")))</f>
        <v>A verifier</v>
      </c>
      <c r="AM216" s="266"/>
      <c r="AN216" s="137"/>
      <c r="AO216" s="136"/>
      <c r="AP216" s="158"/>
      <c r="AQ216" s="136"/>
      <c r="AR216" s="138"/>
      <c r="AS216" s="139"/>
      <c r="AT216" s="140"/>
      <c r="AU216" s="159"/>
      <c r="AV216" s="140"/>
      <c r="AW216" s="140"/>
      <c r="AX216" s="140"/>
      <c r="AY216" s="249"/>
    </row>
    <row r="217" spans="1:51" ht="15" hidden="1" customHeight="1" x14ac:dyDescent="0.35">
      <c r="A217" s="252" t="s">
        <v>901</v>
      </c>
      <c r="B217" s="189" t="str">
        <f t="shared" si="214"/>
        <v>MDG22</v>
      </c>
      <c r="C217" s="161" t="s">
        <v>902</v>
      </c>
      <c r="D217" s="189" t="str">
        <f t="shared" si="215"/>
        <v>MG22202</v>
      </c>
      <c r="E217" s="189" t="s">
        <v>903</v>
      </c>
      <c r="F217" s="1" t="str">
        <f t="shared" si="216"/>
        <v>Amoron I ManiaAmbatofinandrahanaAmbatomifanongoa</v>
      </c>
      <c r="G217" s="45" t="str">
        <f t="shared" si="217"/>
        <v>MG22202110</v>
      </c>
      <c r="H217" s="133" t="e">
        <f t="shared" si="218"/>
        <v>#N/A</v>
      </c>
      <c r="I217" s="133"/>
      <c r="J217" s="134" t="e">
        <f t="shared" si="219"/>
        <v>#N/A</v>
      </c>
      <c r="K217" s="134" t="e">
        <f t="shared" si="220"/>
        <v>#N/A</v>
      </c>
      <c r="L217" s="134" t="e">
        <f t="shared" si="221"/>
        <v>#N/A</v>
      </c>
      <c r="M217" s="231">
        <f>SUMIF('Plans SAMS_A remplir'!$AE$3:$AE$875,(G217&amp;"PAM"&amp;"urgence"),'Plans SAMS_A remplir'!$AG$3:$AG$875)</f>
        <v>0</v>
      </c>
      <c r="N217" s="222">
        <f>SUMIF('Plans SAMS_A remplir'!$AE$3:$AE$875,(G217&amp;"PAM"&amp;"urgence"),'Plans SAMS_A remplir'!$AH$3:$AH$875)</f>
        <v>0</v>
      </c>
      <c r="O217" s="232">
        <f>SUMIF('Plans SAMS_A remplir'!$AE$3:$AE$875,(G217&amp;"PAM"&amp;"urgence"),'Plans SAMS_A remplir'!$AI$3:$AI$875)</f>
        <v>0</v>
      </c>
      <c r="P217" s="224" t="str">
        <f t="shared" si="222"/>
        <v>0</v>
      </c>
      <c r="Q217" s="238">
        <f>SUMIF('Plans SAMS_A remplir'!$AE$3:$AE$875,(G217&amp;"FID"&amp;"urgence"),'Plans SAMS_A remplir'!$AG$3:$AG$875)</f>
        <v>0</v>
      </c>
      <c r="R217" s="135">
        <f>SUMIF('Plans SAMS_A remplir'!$AE$3:$AE$875,(G217&amp;"FID"&amp;"urgence"),'Plans SAMS_A remplir'!$AH$3:$AH$875)</f>
        <v>0</v>
      </c>
      <c r="S217" s="239">
        <f>SUMIF('Plans SAMS_A remplir'!$AE$3:$AE$875,(G217&amp;"FID"&amp;"urgence"),'Plans SAMS_A remplir'!$AI$3:$AI$875)</f>
        <v>0</v>
      </c>
      <c r="T217" s="224" t="str">
        <f t="shared" si="223"/>
        <v>0</v>
      </c>
      <c r="U217" s="238">
        <f>SUMIF('Plans SAMS_A remplir'!$AE$3:$AE$875,(G217&amp;"CRS"&amp;"urgence"),'Plans SAMS_A remplir'!$AG$3:$AG$875)</f>
        <v>0</v>
      </c>
      <c r="V217" s="135">
        <f>SUMIF('Plans SAMS_A remplir'!$AE$3:$AE$875,(G217&amp;"CRS"&amp;"urgence"),'Plans SAMS_A remplir'!$AH$3:$AH$875)</f>
        <v>0</v>
      </c>
      <c r="W217" s="239">
        <f>SUMIF('Plans SAMS_A remplir'!$AE$3:$AE$875,(G217&amp;"CRS"&amp;"urgence"),'Plans SAMS_A remplir'!$AI$3:$AI$875)</f>
        <v>0</v>
      </c>
      <c r="X217" s="224" t="str">
        <f t="shared" si="224"/>
        <v>0</v>
      </c>
      <c r="Y217" s="238">
        <f>SUMIF('Plans SAMS_A remplir'!$AE$3:$AE$875,(G217&amp;"autreong"&amp;"urgence"),'Plans SAMS_A remplir'!$AG$3:$AG$875)</f>
        <v>0</v>
      </c>
      <c r="Z217" s="135">
        <f>SUMIF('Plans SAMS_A remplir'!$AE$3:$AE$875,(G217&amp;"autreong"&amp;"urgence"),'Plans SAMS_A remplir'!$AH$3:$AH$875)</f>
        <v>0</v>
      </c>
      <c r="AA217" s="239">
        <f>SUMIF('Plans SAMS_A remplir'!$AE$3:$AE$875,(G217&amp;"autreong"&amp;"urgence"),'Plans SAMS_A remplir'!$AI$3:$AI$875)</f>
        <v>0</v>
      </c>
      <c r="AB217" s="280" t="str">
        <f t="shared" si="225"/>
        <v>0</v>
      </c>
      <c r="AC217" s="285"/>
      <c r="AD217" s="173">
        <f t="shared" si="226"/>
        <v>0</v>
      </c>
      <c r="AE217" s="173">
        <f t="shared" si="227"/>
        <v>0</v>
      </c>
      <c r="AF217" s="286">
        <f t="shared" si="228"/>
        <v>0</v>
      </c>
      <c r="AG217" s="274" t="e">
        <f t="shared" si="229"/>
        <v>#N/A</v>
      </c>
      <c r="AH217" s="202"/>
      <c r="AI217" s="209" t="e">
        <f t="shared" si="230"/>
        <v>#N/A</v>
      </c>
      <c r="AJ217" s="197">
        <f t="shared" si="231"/>
        <v>3</v>
      </c>
      <c r="AK217" s="175"/>
      <c r="AL217" s="275" t="str">
        <f t="shared" si="232"/>
        <v>A verifier</v>
      </c>
      <c r="AM217" s="266"/>
      <c r="AN217" s="137"/>
      <c r="AO217" s="136"/>
      <c r="AP217" s="158"/>
      <c r="AQ217" s="136"/>
      <c r="AR217" s="138"/>
      <c r="AS217" s="139"/>
      <c r="AT217" s="140"/>
      <c r="AU217" s="159"/>
      <c r="AV217" s="140"/>
      <c r="AW217" s="140"/>
      <c r="AX217" s="140"/>
      <c r="AY217" s="249"/>
    </row>
    <row r="218" spans="1:51" ht="15" hidden="1" customHeight="1" x14ac:dyDescent="0.35">
      <c r="A218" s="252" t="s">
        <v>901</v>
      </c>
      <c r="B218" s="189" t="str">
        <f t="shared" si="214"/>
        <v>MDG22</v>
      </c>
      <c r="C218" s="161" t="s">
        <v>902</v>
      </c>
      <c r="D218" s="189" t="str">
        <f t="shared" si="215"/>
        <v>MG22202</v>
      </c>
      <c r="E218" s="189" t="s">
        <v>904</v>
      </c>
      <c r="F218" s="1" t="str">
        <f t="shared" si="216"/>
        <v>Amoron I ManiaAmbatofinandrahanaAmbondromisotra</v>
      </c>
      <c r="G218" s="45" t="str">
        <f t="shared" si="217"/>
        <v>MG22202090</v>
      </c>
      <c r="H218" s="133" t="e">
        <f t="shared" si="218"/>
        <v>#N/A</v>
      </c>
      <c r="I218" s="133"/>
      <c r="J218" s="134" t="e">
        <f t="shared" si="219"/>
        <v>#N/A</v>
      </c>
      <c r="K218" s="134" t="e">
        <f t="shared" si="220"/>
        <v>#N/A</v>
      </c>
      <c r="L218" s="134" t="e">
        <f t="shared" si="221"/>
        <v>#N/A</v>
      </c>
      <c r="M218" s="231">
        <f>SUMIF('Plans SAMS_A remplir'!$AE$3:$AE$875,(G218&amp;"PAM"&amp;"urgence"),'Plans SAMS_A remplir'!$AG$3:$AG$875)</f>
        <v>0</v>
      </c>
      <c r="N218" s="222">
        <f>SUMIF('Plans SAMS_A remplir'!$AE$3:$AE$875,(G218&amp;"PAM"&amp;"urgence"),'Plans SAMS_A remplir'!$AH$3:$AH$875)</f>
        <v>0</v>
      </c>
      <c r="O218" s="232">
        <f>SUMIF('Plans SAMS_A remplir'!$AE$3:$AE$875,(G218&amp;"PAM"&amp;"urgence"),'Plans SAMS_A remplir'!$AI$3:$AI$875)</f>
        <v>0</v>
      </c>
      <c r="P218" s="224" t="str">
        <f t="shared" si="222"/>
        <v>0</v>
      </c>
      <c r="Q218" s="238">
        <f>SUMIF('Plans SAMS_A remplir'!$AE$3:$AE$875,(G218&amp;"FID"&amp;"urgence"),'Plans SAMS_A remplir'!$AG$3:$AG$875)</f>
        <v>0</v>
      </c>
      <c r="R218" s="135">
        <f>SUMIF('Plans SAMS_A remplir'!$AE$3:$AE$875,(G218&amp;"FID"&amp;"urgence"),'Plans SAMS_A remplir'!$AH$3:$AH$875)</f>
        <v>0</v>
      </c>
      <c r="S218" s="239">
        <f>SUMIF('Plans SAMS_A remplir'!$AE$3:$AE$875,(G218&amp;"FID"&amp;"urgence"),'Plans SAMS_A remplir'!$AI$3:$AI$875)</f>
        <v>0</v>
      </c>
      <c r="T218" s="224" t="str">
        <f t="shared" si="223"/>
        <v>0</v>
      </c>
      <c r="U218" s="238">
        <f>SUMIF('Plans SAMS_A remplir'!$AE$3:$AE$875,(G218&amp;"CRS"&amp;"urgence"),'Plans SAMS_A remplir'!$AG$3:$AG$875)</f>
        <v>0</v>
      </c>
      <c r="V218" s="135">
        <f>SUMIF('Plans SAMS_A remplir'!$AE$3:$AE$875,(G218&amp;"CRS"&amp;"urgence"),'Plans SAMS_A remplir'!$AH$3:$AH$875)</f>
        <v>0</v>
      </c>
      <c r="W218" s="239">
        <f>SUMIF('Plans SAMS_A remplir'!$AE$3:$AE$875,(G218&amp;"CRS"&amp;"urgence"),'Plans SAMS_A remplir'!$AI$3:$AI$875)</f>
        <v>0</v>
      </c>
      <c r="X218" s="224" t="str">
        <f t="shared" si="224"/>
        <v>0</v>
      </c>
      <c r="Y218" s="238">
        <f>SUMIF('Plans SAMS_A remplir'!$AE$3:$AE$875,(G218&amp;"autreong"&amp;"urgence"),'Plans SAMS_A remplir'!$AG$3:$AG$875)</f>
        <v>0</v>
      </c>
      <c r="Z218" s="135">
        <f>SUMIF('Plans SAMS_A remplir'!$AE$3:$AE$875,(G218&amp;"autreong"&amp;"urgence"),'Plans SAMS_A remplir'!$AH$3:$AH$875)</f>
        <v>0</v>
      </c>
      <c r="AA218" s="239">
        <f>SUMIF('Plans SAMS_A remplir'!$AE$3:$AE$875,(G218&amp;"autreong"&amp;"urgence"),'Plans SAMS_A remplir'!$AI$3:$AI$875)</f>
        <v>0</v>
      </c>
      <c r="AB218" s="280" t="str">
        <f t="shared" si="225"/>
        <v>0</v>
      </c>
      <c r="AC218" s="285"/>
      <c r="AD218" s="173">
        <f t="shared" si="226"/>
        <v>0</v>
      </c>
      <c r="AE218" s="173">
        <f t="shared" si="227"/>
        <v>0</v>
      </c>
      <c r="AF218" s="286">
        <f t="shared" si="228"/>
        <v>0</v>
      </c>
      <c r="AG218" s="274" t="e">
        <f t="shared" si="229"/>
        <v>#N/A</v>
      </c>
      <c r="AH218" s="202"/>
      <c r="AI218" s="209" t="e">
        <f t="shared" si="230"/>
        <v>#N/A</v>
      </c>
      <c r="AJ218" s="197">
        <f t="shared" si="231"/>
        <v>3</v>
      </c>
      <c r="AK218" s="175"/>
      <c r="AL218" s="275" t="str">
        <f t="shared" si="232"/>
        <v>A verifier</v>
      </c>
      <c r="AM218" s="266"/>
      <c r="AN218" s="137"/>
      <c r="AO218" s="136"/>
      <c r="AP218" s="158"/>
      <c r="AQ218" s="136"/>
      <c r="AR218" s="138"/>
      <c r="AS218" s="139"/>
      <c r="AT218" s="140"/>
      <c r="AU218" s="159"/>
      <c r="AV218" s="140"/>
      <c r="AW218" s="140"/>
      <c r="AX218" s="140"/>
      <c r="AY218" s="249"/>
    </row>
    <row r="219" spans="1:51" ht="15" hidden="1" customHeight="1" x14ac:dyDescent="0.35">
      <c r="A219" s="252" t="s">
        <v>901</v>
      </c>
      <c r="B219" s="189" t="str">
        <f t="shared" si="214"/>
        <v>MDG22</v>
      </c>
      <c r="C219" s="161" t="s">
        <v>902</v>
      </c>
      <c r="D219" s="189" t="str">
        <f t="shared" si="215"/>
        <v>MG22202</v>
      </c>
      <c r="E219" s="189" t="s">
        <v>905</v>
      </c>
      <c r="F219" s="1" t="str">
        <f t="shared" si="216"/>
        <v>Amoron I ManiaAmbatofinandrahanaAmborompotsy</v>
      </c>
      <c r="G219" s="45" t="str">
        <f t="shared" si="217"/>
        <v>MG22202130</v>
      </c>
      <c r="H219" s="133" t="e">
        <f t="shared" si="218"/>
        <v>#N/A</v>
      </c>
      <c r="I219" s="133"/>
      <c r="J219" s="134" t="e">
        <f t="shared" si="219"/>
        <v>#N/A</v>
      </c>
      <c r="K219" s="134" t="e">
        <f t="shared" si="220"/>
        <v>#N/A</v>
      </c>
      <c r="L219" s="134" t="e">
        <f t="shared" si="221"/>
        <v>#N/A</v>
      </c>
      <c r="M219" s="231">
        <f>SUMIF('Plans SAMS_A remplir'!$AE$3:$AE$875,(G219&amp;"PAM"&amp;"urgence"),'Plans SAMS_A remplir'!$AG$3:$AG$875)</f>
        <v>0</v>
      </c>
      <c r="N219" s="222">
        <f>SUMIF('Plans SAMS_A remplir'!$AE$3:$AE$875,(G219&amp;"PAM"&amp;"urgence"),'Plans SAMS_A remplir'!$AH$3:$AH$875)</f>
        <v>0</v>
      </c>
      <c r="O219" s="232">
        <f>SUMIF('Plans SAMS_A remplir'!$AE$3:$AE$875,(G219&amp;"PAM"&amp;"urgence"),'Plans SAMS_A remplir'!$AI$3:$AI$875)</f>
        <v>0</v>
      </c>
      <c r="P219" s="224" t="str">
        <f t="shared" si="222"/>
        <v>0</v>
      </c>
      <c r="Q219" s="238">
        <f>SUMIF('Plans SAMS_A remplir'!$AE$3:$AE$875,(G219&amp;"FID"&amp;"urgence"),'Plans SAMS_A remplir'!$AG$3:$AG$875)</f>
        <v>0</v>
      </c>
      <c r="R219" s="135">
        <f>SUMIF('Plans SAMS_A remplir'!$AE$3:$AE$875,(G219&amp;"FID"&amp;"urgence"),'Plans SAMS_A remplir'!$AH$3:$AH$875)</f>
        <v>0</v>
      </c>
      <c r="S219" s="239">
        <f>SUMIF('Plans SAMS_A remplir'!$AE$3:$AE$875,(G219&amp;"FID"&amp;"urgence"),'Plans SAMS_A remplir'!$AI$3:$AI$875)</f>
        <v>0</v>
      </c>
      <c r="T219" s="224" t="str">
        <f t="shared" si="223"/>
        <v>0</v>
      </c>
      <c r="U219" s="238">
        <f>SUMIF('Plans SAMS_A remplir'!$AE$3:$AE$875,(G219&amp;"CRS"&amp;"urgence"),'Plans SAMS_A remplir'!$AG$3:$AG$875)</f>
        <v>0</v>
      </c>
      <c r="V219" s="135">
        <f>SUMIF('Plans SAMS_A remplir'!$AE$3:$AE$875,(G219&amp;"CRS"&amp;"urgence"),'Plans SAMS_A remplir'!$AH$3:$AH$875)</f>
        <v>0</v>
      </c>
      <c r="W219" s="239">
        <f>SUMIF('Plans SAMS_A remplir'!$AE$3:$AE$875,(G219&amp;"CRS"&amp;"urgence"),'Plans SAMS_A remplir'!$AI$3:$AI$875)</f>
        <v>0</v>
      </c>
      <c r="X219" s="224" t="str">
        <f t="shared" si="224"/>
        <v>0</v>
      </c>
      <c r="Y219" s="238">
        <f>SUMIF('Plans SAMS_A remplir'!$AE$3:$AE$875,(G219&amp;"autreong"&amp;"urgence"),'Plans SAMS_A remplir'!$AG$3:$AG$875)</f>
        <v>0</v>
      </c>
      <c r="Z219" s="135">
        <f>SUMIF('Plans SAMS_A remplir'!$AE$3:$AE$875,(G219&amp;"autreong"&amp;"urgence"),'Plans SAMS_A remplir'!$AH$3:$AH$875)</f>
        <v>0</v>
      </c>
      <c r="AA219" s="239">
        <f>SUMIF('Plans SAMS_A remplir'!$AE$3:$AE$875,(G219&amp;"autreong"&amp;"urgence"),'Plans SAMS_A remplir'!$AI$3:$AI$875)</f>
        <v>0</v>
      </c>
      <c r="AB219" s="280" t="str">
        <f t="shared" si="225"/>
        <v>0</v>
      </c>
      <c r="AC219" s="285"/>
      <c r="AD219" s="173">
        <f t="shared" si="226"/>
        <v>0</v>
      </c>
      <c r="AE219" s="173">
        <f t="shared" si="227"/>
        <v>0</v>
      </c>
      <c r="AF219" s="286">
        <f t="shared" si="228"/>
        <v>0</v>
      </c>
      <c r="AG219" s="274" t="e">
        <f t="shared" si="229"/>
        <v>#N/A</v>
      </c>
      <c r="AH219" s="202"/>
      <c r="AI219" s="209" t="e">
        <f t="shared" si="230"/>
        <v>#N/A</v>
      </c>
      <c r="AJ219" s="197">
        <f t="shared" si="231"/>
        <v>3</v>
      </c>
      <c r="AK219" s="175"/>
      <c r="AL219" s="275" t="str">
        <f t="shared" si="232"/>
        <v>A verifier</v>
      </c>
      <c r="AM219" s="266"/>
      <c r="AN219" s="137"/>
      <c r="AO219" s="136"/>
      <c r="AP219" s="158"/>
      <c r="AQ219" s="136"/>
      <c r="AR219" s="138"/>
      <c r="AS219" s="139"/>
      <c r="AT219" s="140"/>
      <c r="AU219" s="159"/>
      <c r="AV219" s="140"/>
      <c r="AW219" s="140"/>
      <c r="AX219" s="140"/>
      <c r="AY219" s="249"/>
    </row>
    <row r="220" spans="1:51" ht="15" hidden="1" customHeight="1" x14ac:dyDescent="0.35">
      <c r="A220" s="252" t="s">
        <v>901</v>
      </c>
      <c r="B220" s="189" t="str">
        <f t="shared" si="214"/>
        <v>MDG22</v>
      </c>
      <c r="C220" s="161" t="s">
        <v>902</v>
      </c>
      <c r="D220" s="189" t="str">
        <f t="shared" si="215"/>
        <v>MG22202</v>
      </c>
      <c r="E220" s="189" t="s">
        <v>708</v>
      </c>
      <c r="F220" s="1" t="str">
        <f t="shared" si="216"/>
        <v>Amoron I ManiaAmbatofinandrahanaFenoarivo</v>
      </c>
      <c r="G220" s="45" t="str">
        <f t="shared" si="217"/>
        <v>MG22202050</v>
      </c>
      <c r="H220" s="133" t="e">
        <f t="shared" si="218"/>
        <v>#N/A</v>
      </c>
      <c r="I220" s="133"/>
      <c r="J220" s="134" t="e">
        <f t="shared" si="219"/>
        <v>#N/A</v>
      </c>
      <c r="K220" s="134" t="e">
        <f t="shared" si="220"/>
        <v>#N/A</v>
      </c>
      <c r="L220" s="134" t="e">
        <f t="shared" si="221"/>
        <v>#N/A</v>
      </c>
      <c r="M220" s="231">
        <f>SUMIF('Plans SAMS_A remplir'!$AE$3:$AE$875,(G220&amp;"PAM"&amp;"urgence"),'Plans SAMS_A remplir'!$AG$3:$AG$875)</f>
        <v>0</v>
      </c>
      <c r="N220" s="222">
        <f>SUMIF('Plans SAMS_A remplir'!$AE$3:$AE$875,(G220&amp;"PAM"&amp;"urgence"),'Plans SAMS_A remplir'!$AH$3:$AH$875)</f>
        <v>0</v>
      </c>
      <c r="O220" s="232">
        <f>SUMIF('Plans SAMS_A remplir'!$AE$3:$AE$875,(G220&amp;"PAM"&amp;"urgence"),'Plans SAMS_A remplir'!$AI$3:$AI$875)</f>
        <v>0</v>
      </c>
      <c r="P220" s="224" t="str">
        <f t="shared" si="222"/>
        <v>0</v>
      </c>
      <c r="Q220" s="238">
        <f>SUMIF('Plans SAMS_A remplir'!$AE$3:$AE$875,(G220&amp;"FID"&amp;"urgence"),'Plans SAMS_A remplir'!$AG$3:$AG$875)</f>
        <v>0</v>
      </c>
      <c r="R220" s="135">
        <f>SUMIF('Plans SAMS_A remplir'!$AE$3:$AE$875,(G220&amp;"FID"&amp;"urgence"),'Plans SAMS_A remplir'!$AH$3:$AH$875)</f>
        <v>0</v>
      </c>
      <c r="S220" s="239">
        <f>SUMIF('Plans SAMS_A remplir'!$AE$3:$AE$875,(G220&amp;"FID"&amp;"urgence"),'Plans SAMS_A remplir'!$AI$3:$AI$875)</f>
        <v>0</v>
      </c>
      <c r="T220" s="224" t="str">
        <f t="shared" si="223"/>
        <v>0</v>
      </c>
      <c r="U220" s="238">
        <f>SUMIF('Plans SAMS_A remplir'!$AE$3:$AE$875,(G220&amp;"CRS"&amp;"urgence"),'Plans SAMS_A remplir'!$AG$3:$AG$875)</f>
        <v>0</v>
      </c>
      <c r="V220" s="135">
        <f>SUMIF('Plans SAMS_A remplir'!$AE$3:$AE$875,(G220&amp;"CRS"&amp;"urgence"),'Plans SAMS_A remplir'!$AH$3:$AH$875)</f>
        <v>0</v>
      </c>
      <c r="W220" s="239">
        <f>SUMIF('Plans SAMS_A remplir'!$AE$3:$AE$875,(G220&amp;"CRS"&amp;"urgence"),'Plans SAMS_A remplir'!$AI$3:$AI$875)</f>
        <v>0</v>
      </c>
      <c r="X220" s="224" t="str">
        <f t="shared" si="224"/>
        <v>0</v>
      </c>
      <c r="Y220" s="238">
        <f>SUMIF('Plans SAMS_A remplir'!$AE$3:$AE$875,(G220&amp;"autreong"&amp;"urgence"),'Plans SAMS_A remplir'!$AG$3:$AG$875)</f>
        <v>0</v>
      </c>
      <c r="Z220" s="135">
        <f>SUMIF('Plans SAMS_A remplir'!$AE$3:$AE$875,(G220&amp;"autreong"&amp;"urgence"),'Plans SAMS_A remplir'!$AH$3:$AH$875)</f>
        <v>0</v>
      </c>
      <c r="AA220" s="239">
        <f>SUMIF('Plans SAMS_A remplir'!$AE$3:$AE$875,(G220&amp;"autreong"&amp;"urgence"),'Plans SAMS_A remplir'!$AI$3:$AI$875)</f>
        <v>0</v>
      </c>
      <c r="AB220" s="280" t="str">
        <f t="shared" si="225"/>
        <v>0</v>
      </c>
      <c r="AC220" s="285"/>
      <c r="AD220" s="173">
        <f t="shared" si="226"/>
        <v>0</v>
      </c>
      <c r="AE220" s="173">
        <f t="shared" si="227"/>
        <v>0</v>
      </c>
      <c r="AF220" s="286">
        <f t="shared" si="228"/>
        <v>0</v>
      </c>
      <c r="AG220" s="274" t="e">
        <f t="shared" si="229"/>
        <v>#N/A</v>
      </c>
      <c r="AH220" s="202"/>
      <c r="AI220" s="209" t="e">
        <f t="shared" si="230"/>
        <v>#N/A</v>
      </c>
      <c r="AJ220" s="197">
        <f t="shared" si="231"/>
        <v>3</v>
      </c>
      <c r="AK220" s="175"/>
      <c r="AL220" s="275" t="str">
        <f t="shared" si="232"/>
        <v>A verifier</v>
      </c>
      <c r="AM220" s="266"/>
      <c r="AN220" s="137"/>
      <c r="AO220" s="136"/>
      <c r="AP220" s="158"/>
      <c r="AQ220" s="136"/>
      <c r="AR220" s="138"/>
      <c r="AS220" s="139"/>
      <c r="AT220" s="140"/>
      <c r="AU220" s="159"/>
      <c r="AV220" s="140"/>
      <c r="AW220" s="140"/>
      <c r="AX220" s="140"/>
      <c r="AY220" s="249"/>
    </row>
    <row r="221" spans="1:51" ht="15" hidden="1" customHeight="1" x14ac:dyDescent="0.35">
      <c r="A221" s="252" t="s">
        <v>901</v>
      </c>
      <c r="B221" s="189" t="str">
        <f t="shared" si="214"/>
        <v>MDG22</v>
      </c>
      <c r="C221" s="161" t="s">
        <v>902</v>
      </c>
      <c r="D221" s="189" t="str">
        <f t="shared" si="215"/>
        <v>MG22202</v>
      </c>
      <c r="E221" s="189" t="s">
        <v>906</v>
      </c>
      <c r="F221" s="1" t="str">
        <f t="shared" si="216"/>
        <v>Amoron I ManiaAmbatofinandrahanaItremo</v>
      </c>
      <c r="G221" s="45" t="str">
        <f t="shared" si="217"/>
        <v>MG22202030</v>
      </c>
      <c r="H221" s="133" t="e">
        <f t="shared" si="218"/>
        <v>#N/A</v>
      </c>
      <c r="I221" s="133"/>
      <c r="J221" s="134" t="e">
        <f t="shared" si="219"/>
        <v>#N/A</v>
      </c>
      <c r="K221" s="134" t="e">
        <f t="shared" si="220"/>
        <v>#N/A</v>
      </c>
      <c r="L221" s="134" t="e">
        <f t="shared" si="221"/>
        <v>#N/A</v>
      </c>
      <c r="M221" s="231">
        <f>SUMIF('Plans SAMS_A remplir'!$AE$3:$AE$875,(G221&amp;"PAM"&amp;"urgence"),'Plans SAMS_A remplir'!$AG$3:$AG$875)</f>
        <v>0</v>
      </c>
      <c r="N221" s="222">
        <f>SUMIF('Plans SAMS_A remplir'!$AE$3:$AE$875,(G221&amp;"PAM"&amp;"urgence"),'Plans SAMS_A remplir'!$AH$3:$AH$875)</f>
        <v>0</v>
      </c>
      <c r="O221" s="232">
        <f>SUMIF('Plans SAMS_A remplir'!$AE$3:$AE$875,(G221&amp;"PAM"&amp;"urgence"),'Plans SAMS_A remplir'!$AI$3:$AI$875)</f>
        <v>0</v>
      </c>
      <c r="P221" s="224" t="str">
        <f t="shared" si="222"/>
        <v>0</v>
      </c>
      <c r="Q221" s="238">
        <f>SUMIF('Plans SAMS_A remplir'!$AE$3:$AE$875,(G221&amp;"FID"&amp;"urgence"),'Plans SAMS_A remplir'!$AG$3:$AG$875)</f>
        <v>0</v>
      </c>
      <c r="R221" s="135">
        <f>SUMIF('Plans SAMS_A remplir'!$AE$3:$AE$875,(G221&amp;"FID"&amp;"urgence"),'Plans SAMS_A remplir'!$AH$3:$AH$875)</f>
        <v>0</v>
      </c>
      <c r="S221" s="239">
        <f>SUMIF('Plans SAMS_A remplir'!$AE$3:$AE$875,(G221&amp;"FID"&amp;"urgence"),'Plans SAMS_A remplir'!$AI$3:$AI$875)</f>
        <v>0</v>
      </c>
      <c r="T221" s="224" t="str">
        <f t="shared" si="223"/>
        <v>0</v>
      </c>
      <c r="U221" s="238">
        <f>SUMIF('Plans SAMS_A remplir'!$AE$3:$AE$875,(G221&amp;"CRS"&amp;"urgence"),'Plans SAMS_A remplir'!$AG$3:$AG$875)</f>
        <v>0</v>
      </c>
      <c r="V221" s="135">
        <f>SUMIF('Plans SAMS_A remplir'!$AE$3:$AE$875,(G221&amp;"CRS"&amp;"urgence"),'Plans SAMS_A remplir'!$AH$3:$AH$875)</f>
        <v>0</v>
      </c>
      <c r="W221" s="239">
        <f>SUMIF('Plans SAMS_A remplir'!$AE$3:$AE$875,(G221&amp;"CRS"&amp;"urgence"),'Plans SAMS_A remplir'!$AI$3:$AI$875)</f>
        <v>0</v>
      </c>
      <c r="X221" s="224" t="str">
        <f t="shared" si="224"/>
        <v>0</v>
      </c>
      <c r="Y221" s="238">
        <f>SUMIF('Plans SAMS_A remplir'!$AE$3:$AE$875,(G221&amp;"autreong"&amp;"urgence"),'Plans SAMS_A remplir'!$AG$3:$AG$875)</f>
        <v>0</v>
      </c>
      <c r="Z221" s="135">
        <f>SUMIF('Plans SAMS_A remplir'!$AE$3:$AE$875,(G221&amp;"autreong"&amp;"urgence"),'Plans SAMS_A remplir'!$AH$3:$AH$875)</f>
        <v>0</v>
      </c>
      <c r="AA221" s="239">
        <f>SUMIF('Plans SAMS_A remplir'!$AE$3:$AE$875,(G221&amp;"autreong"&amp;"urgence"),'Plans SAMS_A remplir'!$AI$3:$AI$875)</f>
        <v>0</v>
      </c>
      <c r="AB221" s="280" t="str">
        <f t="shared" si="225"/>
        <v>0</v>
      </c>
      <c r="AC221" s="285"/>
      <c r="AD221" s="173">
        <f t="shared" si="226"/>
        <v>0</v>
      </c>
      <c r="AE221" s="173">
        <f t="shared" si="227"/>
        <v>0</v>
      </c>
      <c r="AF221" s="286">
        <f t="shared" si="228"/>
        <v>0</v>
      </c>
      <c r="AG221" s="274" t="e">
        <f t="shared" si="229"/>
        <v>#N/A</v>
      </c>
      <c r="AH221" s="202"/>
      <c r="AI221" s="209" t="e">
        <f t="shared" si="230"/>
        <v>#N/A</v>
      </c>
      <c r="AJ221" s="197">
        <f t="shared" si="231"/>
        <v>3</v>
      </c>
      <c r="AK221" s="175"/>
      <c r="AL221" s="275" t="str">
        <f t="shared" si="232"/>
        <v>A verifier</v>
      </c>
      <c r="AM221" s="266"/>
      <c r="AN221" s="137"/>
      <c r="AO221" s="136"/>
      <c r="AP221" s="158"/>
      <c r="AQ221" s="136"/>
      <c r="AR221" s="138"/>
      <c r="AS221" s="139"/>
      <c r="AT221" s="140"/>
      <c r="AU221" s="159"/>
      <c r="AV221" s="140"/>
      <c r="AW221" s="140"/>
      <c r="AX221" s="140"/>
      <c r="AY221" s="249"/>
    </row>
    <row r="222" spans="1:51" ht="15" hidden="1" customHeight="1" x14ac:dyDescent="0.35">
      <c r="A222" s="252" t="s">
        <v>901</v>
      </c>
      <c r="B222" s="189" t="str">
        <f t="shared" si="214"/>
        <v>MDG22</v>
      </c>
      <c r="C222" s="161" t="s">
        <v>902</v>
      </c>
      <c r="D222" s="189" t="str">
        <f t="shared" si="215"/>
        <v>MG22202</v>
      </c>
      <c r="E222" s="189" t="s">
        <v>907</v>
      </c>
      <c r="F222" s="1" t="str">
        <f t="shared" si="216"/>
        <v>Amoron I ManiaAmbatofinandrahanaMandrosonoro</v>
      </c>
      <c r="G222" s="45" t="str">
        <f t="shared" si="217"/>
        <v>MG22202150</v>
      </c>
      <c r="H222" s="133" t="e">
        <f t="shared" si="218"/>
        <v>#N/A</v>
      </c>
      <c r="I222" s="133"/>
      <c r="J222" s="134" t="e">
        <f t="shared" si="219"/>
        <v>#N/A</v>
      </c>
      <c r="K222" s="134" t="e">
        <f t="shared" si="220"/>
        <v>#N/A</v>
      </c>
      <c r="L222" s="134" t="e">
        <f t="shared" si="221"/>
        <v>#N/A</v>
      </c>
      <c r="M222" s="231">
        <f>SUMIF('Plans SAMS_A remplir'!$AE$3:$AE$875,(G222&amp;"PAM"&amp;"urgence"),'Plans SAMS_A remplir'!$AG$3:$AG$875)</f>
        <v>0</v>
      </c>
      <c r="N222" s="222">
        <f>SUMIF('Plans SAMS_A remplir'!$AE$3:$AE$875,(G222&amp;"PAM"&amp;"urgence"),'Plans SAMS_A remplir'!$AH$3:$AH$875)</f>
        <v>0</v>
      </c>
      <c r="O222" s="232">
        <f>SUMIF('Plans SAMS_A remplir'!$AE$3:$AE$875,(G222&amp;"PAM"&amp;"urgence"),'Plans SAMS_A remplir'!$AI$3:$AI$875)</f>
        <v>0</v>
      </c>
      <c r="P222" s="224" t="str">
        <f t="shared" si="222"/>
        <v>0</v>
      </c>
      <c r="Q222" s="238">
        <f>SUMIF('Plans SAMS_A remplir'!$AE$3:$AE$875,(G222&amp;"FID"&amp;"urgence"),'Plans SAMS_A remplir'!$AG$3:$AG$875)</f>
        <v>0</v>
      </c>
      <c r="R222" s="135">
        <f>SUMIF('Plans SAMS_A remplir'!$AE$3:$AE$875,(G222&amp;"FID"&amp;"urgence"),'Plans SAMS_A remplir'!$AH$3:$AH$875)</f>
        <v>0</v>
      </c>
      <c r="S222" s="239">
        <f>SUMIF('Plans SAMS_A remplir'!$AE$3:$AE$875,(G222&amp;"FID"&amp;"urgence"),'Plans SAMS_A remplir'!$AI$3:$AI$875)</f>
        <v>0</v>
      </c>
      <c r="T222" s="224" t="str">
        <f t="shared" si="223"/>
        <v>0</v>
      </c>
      <c r="U222" s="238">
        <f>SUMIF('Plans SAMS_A remplir'!$AE$3:$AE$875,(G222&amp;"CRS"&amp;"urgence"),'Plans SAMS_A remplir'!$AG$3:$AG$875)</f>
        <v>0</v>
      </c>
      <c r="V222" s="135">
        <f>SUMIF('Plans SAMS_A remplir'!$AE$3:$AE$875,(G222&amp;"CRS"&amp;"urgence"),'Plans SAMS_A remplir'!$AH$3:$AH$875)</f>
        <v>0</v>
      </c>
      <c r="W222" s="239">
        <f>SUMIF('Plans SAMS_A remplir'!$AE$3:$AE$875,(G222&amp;"CRS"&amp;"urgence"),'Plans SAMS_A remplir'!$AI$3:$AI$875)</f>
        <v>0</v>
      </c>
      <c r="X222" s="224" t="str">
        <f t="shared" si="224"/>
        <v>0</v>
      </c>
      <c r="Y222" s="238">
        <f>SUMIF('Plans SAMS_A remplir'!$AE$3:$AE$875,(G222&amp;"autreong"&amp;"urgence"),'Plans SAMS_A remplir'!$AG$3:$AG$875)</f>
        <v>0</v>
      </c>
      <c r="Z222" s="135">
        <f>SUMIF('Plans SAMS_A remplir'!$AE$3:$AE$875,(G222&amp;"autreong"&amp;"urgence"),'Plans SAMS_A remplir'!$AH$3:$AH$875)</f>
        <v>0</v>
      </c>
      <c r="AA222" s="239">
        <f>SUMIF('Plans SAMS_A remplir'!$AE$3:$AE$875,(G222&amp;"autreong"&amp;"urgence"),'Plans SAMS_A remplir'!$AI$3:$AI$875)</f>
        <v>0</v>
      </c>
      <c r="AB222" s="280" t="str">
        <f t="shared" si="225"/>
        <v>0</v>
      </c>
      <c r="AC222" s="285"/>
      <c r="AD222" s="173">
        <f t="shared" si="226"/>
        <v>0</v>
      </c>
      <c r="AE222" s="173">
        <f t="shared" si="227"/>
        <v>0</v>
      </c>
      <c r="AF222" s="286">
        <f t="shared" si="228"/>
        <v>0</v>
      </c>
      <c r="AG222" s="274" t="e">
        <f t="shared" si="229"/>
        <v>#N/A</v>
      </c>
      <c r="AH222" s="202"/>
      <c r="AI222" s="209" t="e">
        <f t="shared" si="230"/>
        <v>#N/A</v>
      </c>
      <c r="AJ222" s="197">
        <f t="shared" si="231"/>
        <v>3</v>
      </c>
      <c r="AK222" s="175"/>
      <c r="AL222" s="275" t="str">
        <f t="shared" si="232"/>
        <v>A verifier</v>
      </c>
      <c r="AM222" s="266"/>
      <c r="AN222" s="137"/>
      <c r="AO222" s="136"/>
      <c r="AP222" s="158"/>
      <c r="AQ222" s="136"/>
      <c r="AR222" s="138"/>
      <c r="AS222" s="139"/>
      <c r="AT222" s="140"/>
      <c r="AU222" s="159"/>
      <c r="AV222" s="140"/>
      <c r="AW222" s="140"/>
      <c r="AX222" s="140"/>
      <c r="AY222" s="249"/>
    </row>
    <row r="223" spans="1:51" ht="15" hidden="1" customHeight="1" x14ac:dyDescent="0.35">
      <c r="A223" s="252" t="s">
        <v>901</v>
      </c>
      <c r="B223" s="189" t="str">
        <f t="shared" si="214"/>
        <v>MDG22</v>
      </c>
      <c r="C223" s="161" t="s">
        <v>902</v>
      </c>
      <c r="D223" s="189" t="str">
        <f t="shared" si="215"/>
        <v>MG22202</v>
      </c>
      <c r="E223" s="189" t="s">
        <v>908</v>
      </c>
      <c r="F223" s="1" t="str">
        <f t="shared" si="216"/>
        <v>Amoron I ManiaAmbatofinandrahanaMangataboahangy</v>
      </c>
      <c r="G223" s="45" t="str">
        <f t="shared" si="217"/>
        <v>MG22202170</v>
      </c>
      <c r="H223" s="133" t="e">
        <f t="shared" si="218"/>
        <v>#N/A</v>
      </c>
      <c r="I223" s="133"/>
      <c r="J223" s="134" t="e">
        <f t="shared" si="219"/>
        <v>#N/A</v>
      </c>
      <c r="K223" s="134" t="e">
        <f t="shared" si="220"/>
        <v>#N/A</v>
      </c>
      <c r="L223" s="134" t="e">
        <f t="shared" si="221"/>
        <v>#N/A</v>
      </c>
      <c r="M223" s="231">
        <f>SUMIF('Plans SAMS_A remplir'!$AE$3:$AE$875,(G223&amp;"PAM"&amp;"urgence"),'Plans SAMS_A remplir'!$AG$3:$AG$875)</f>
        <v>0</v>
      </c>
      <c r="N223" s="222">
        <f>SUMIF('Plans SAMS_A remplir'!$AE$3:$AE$875,(G223&amp;"PAM"&amp;"urgence"),'Plans SAMS_A remplir'!$AH$3:$AH$875)</f>
        <v>0</v>
      </c>
      <c r="O223" s="232">
        <f>SUMIF('Plans SAMS_A remplir'!$AE$3:$AE$875,(G223&amp;"PAM"&amp;"urgence"),'Plans SAMS_A remplir'!$AI$3:$AI$875)</f>
        <v>0</v>
      </c>
      <c r="P223" s="224" t="str">
        <f t="shared" si="222"/>
        <v>0</v>
      </c>
      <c r="Q223" s="238">
        <f>SUMIF('Plans SAMS_A remplir'!$AE$3:$AE$875,(G223&amp;"FID"&amp;"urgence"),'Plans SAMS_A remplir'!$AG$3:$AG$875)</f>
        <v>0</v>
      </c>
      <c r="R223" s="135">
        <f>SUMIF('Plans SAMS_A remplir'!$AE$3:$AE$875,(G223&amp;"FID"&amp;"urgence"),'Plans SAMS_A remplir'!$AH$3:$AH$875)</f>
        <v>0</v>
      </c>
      <c r="S223" s="239">
        <f>SUMIF('Plans SAMS_A remplir'!$AE$3:$AE$875,(G223&amp;"FID"&amp;"urgence"),'Plans SAMS_A remplir'!$AI$3:$AI$875)</f>
        <v>0</v>
      </c>
      <c r="T223" s="224" t="str">
        <f t="shared" si="223"/>
        <v>0</v>
      </c>
      <c r="U223" s="238">
        <f>SUMIF('Plans SAMS_A remplir'!$AE$3:$AE$875,(G223&amp;"CRS"&amp;"urgence"),'Plans SAMS_A remplir'!$AG$3:$AG$875)</f>
        <v>0</v>
      </c>
      <c r="V223" s="135">
        <f>SUMIF('Plans SAMS_A remplir'!$AE$3:$AE$875,(G223&amp;"CRS"&amp;"urgence"),'Plans SAMS_A remplir'!$AH$3:$AH$875)</f>
        <v>0</v>
      </c>
      <c r="W223" s="239">
        <f>SUMIF('Plans SAMS_A remplir'!$AE$3:$AE$875,(G223&amp;"CRS"&amp;"urgence"),'Plans SAMS_A remplir'!$AI$3:$AI$875)</f>
        <v>0</v>
      </c>
      <c r="X223" s="224" t="str">
        <f t="shared" si="224"/>
        <v>0</v>
      </c>
      <c r="Y223" s="238">
        <f>SUMIF('Plans SAMS_A remplir'!$AE$3:$AE$875,(G223&amp;"autreong"&amp;"urgence"),'Plans SAMS_A remplir'!$AG$3:$AG$875)</f>
        <v>0</v>
      </c>
      <c r="Z223" s="135">
        <f>SUMIF('Plans SAMS_A remplir'!$AE$3:$AE$875,(G223&amp;"autreong"&amp;"urgence"),'Plans SAMS_A remplir'!$AH$3:$AH$875)</f>
        <v>0</v>
      </c>
      <c r="AA223" s="239">
        <f>SUMIF('Plans SAMS_A remplir'!$AE$3:$AE$875,(G223&amp;"autreong"&amp;"urgence"),'Plans SAMS_A remplir'!$AI$3:$AI$875)</f>
        <v>0</v>
      </c>
      <c r="AB223" s="280" t="str">
        <f t="shared" si="225"/>
        <v>0</v>
      </c>
      <c r="AC223" s="285"/>
      <c r="AD223" s="173">
        <f t="shared" si="226"/>
        <v>0</v>
      </c>
      <c r="AE223" s="173">
        <f t="shared" si="227"/>
        <v>0</v>
      </c>
      <c r="AF223" s="286">
        <f t="shared" si="228"/>
        <v>0</v>
      </c>
      <c r="AG223" s="274" t="e">
        <f t="shared" si="229"/>
        <v>#N/A</v>
      </c>
      <c r="AH223" s="202"/>
      <c r="AI223" s="209" t="e">
        <f t="shared" si="230"/>
        <v>#N/A</v>
      </c>
      <c r="AJ223" s="197">
        <f t="shared" si="231"/>
        <v>3</v>
      </c>
      <c r="AK223" s="175"/>
      <c r="AL223" s="275" t="str">
        <f t="shared" si="232"/>
        <v>A verifier</v>
      </c>
      <c r="AM223" s="266"/>
      <c r="AN223" s="137"/>
      <c r="AO223" s="136"/>
      <c r="AP223" s="158"/>
      <c r="AQ223" s="136"/>
      <c r="AR223" s="138"/>
      <c r="AS223" s="139"/>
      <c r="AT223" s="140"/>
      <c r="AU223" s="159"/>
      <c r="AV223" s="140"/>
      <c r="AW223" s="140"/>
      <c r="AX223" s="140"/>
      <c r="AY223" s="249"/>
    </row>
    <row r="224" spans="1:51" ht="15" hidden="1" customHeight="1" x14ac:dyDescent="0.35">
      <c r="A224" s="252" t="s">
        <v>901</v>
      </c>
      <c r="B224" s="189" t="str">
        <f t="shared" si="214"/>
        <v>MDG22</v>
      </c>
      <c r="C224" s="161" t="s">
        <v>902</v>
      </c>
      <c r="D224" s="189" t="str">
        <f t="shared" si="215"/>
        <v>MG22202</v>
      </c>
      <c r="E224" s="189" t="s">
        <v>583</v>
      </c>
      <c r="F224" s="1" t="str">
        <f t="shared" si="216"/>
        <v>Amoron I ManiaAmbatofinandrahanaSoavina</v>
      </c>
      <c r="G224" s="45" t="str">
        <f t="shared" si="217"/>
        <v>MG22202070</v>
      </c>
      <c r="H224" s="133" t="e">
        <f t="shared" si="218"/>
        <v>#N/A</v>
      </c>
      <c r="I224" s="133"/>
      <c r="J224" s="134" t="e">
        <f t="shared" si="219"/>
        <v>#N/A</v>
      </c>
      <c r="K224" s="134" t="e">
        <f t="shared" si="220"/>
        <v>#N/A</v>
      </c>
      <c r="L224" s="134" t="e">
        <f t="shared" si="221"/>
        <v>#N/A</v>
      </c>
      <c r="M224" s="231">
        <f>SUMIF('Plans SAMS_A remplir'!$AE$3:$AE$875,(G224&amp;"PAM"&amp;"urgence"),'Plans SAMS_A remplir'!$AG$3:$AG$875)</f>
        <v>0</v>
      </c>
      <c r="N224" s="222">
        <f>SUMIF('Plans SAMS_A remplir'!$AE$3:$AE$875,(G224&amp;"PAM"&amp;"urgence"),'Plans SAMS_A remplir'!$AH$3:$AH$875)</f>
        <v>0</v>
      </c>
      <c r="O224" s="232">
        <f>SUMIF('Plans SAMS_A remplir'!$AE$3:$AE$875,(G224&amp;"PAM"&amp;"urgence"),'Plans SAMS_A remplir'!$AI$3:$AI$875)</f>
        <v>0</v>
      </c>
      <c r="P224" s="224" t="str">
        <f t="shared" si="222"/>
        <v>0</v>
      </c>
      <c r="Q224" s="238">
        <f>SUMIF('Plans SAMS_A remplir'!$AE$3:$AE$875,(G224&amp;"FID"&amp;"urgence"),'Plans SAMS_A remplir'!$AG$3:$AG$875)</f>
        <v>0</v>
      </c>
      <c r="R224" s="135">
        <f>SUMIF('Plans SAMS_A remplir'!$AE$3:$AE$875,(G224&amp;"FID"&amp;"urgence"),'Plans SAMS_A remplir'!$AH$3:$AH$875)</f>
        <v>0</v>
      </c>
      <c r="S224" s="239">
        <f>SUMIF('Plans SAMS_A remplir'!$AE$3:$AE$875,(G224&amp;"FID"&amp;"urgence"),'Plans SAMS_A remplir'!$AI$3:$AI$875)</f>
        <v>0</v>
      </c>
      <c r="T224" s="224" t="str">
        <f t="shared" si="223"/>
        <v>0</v>
      </c>
      <c r="U224" s="238">
        <f>SUMIF('Plans SAMS_A remplir'!$AE$3:$AE$875,(G224&amp;"CRS"&amp;"urgence"),'Plans SAMS_A remplir'!$AG$3:$AG$875)</f>
        <v>0</v>
      </c>
      <c r="V224" s="135">
        <f>SUMIF('Plans SAMS_A remplir'!$AE$3:$AE$875,(G224&amp;"CRS"&amp;"urgence"),'Plans SAMS_A remplir'!$AH$3:$AH$875)</f>
        <v>0</v>
      </c>
      <c r="W224" s="239">
        <f>SUMIF('Plans SAMS_A remplir'!$AE$3:$AE$875,(G224&amp;"CRS"&amp;"urgence"),'Plans SAMS_A remplir'!$AI$3:$AI$875)</f>
        <v>0</v>
      </c>
      <c r="X224" s="224" t="str">
        <f t="shared" si="224"/>
        <v>0</v>
      </c>
      <c r="Y224" s="238">
        <f>SUMIF('Plans SAMS_A remplir'!$AE$3:$AE$875,(G224&amp;"autreong"&amp;"urgence"),'Plans SAMS_A remplir'!$AG$3:$AG$875)</f>
        <v>0</v>
      </c>
      <c r="Z224" s="135">
        <f>SUMIF('Plans SAMS_A remplir'!$AE$3:$AE$875,(G224&amp;"autreong"&amp;"urgence"),'Plans SAMS_A remplir'!$AH$3:$AH$875)</f>
        <v>0</v>
      </c>
      <c r="AA224" s="239">
        <f>SUMIF('Plans SAMS_A remplir'!$AE$3:$AE$875,(G224&amp;"autreong"&amp;"urgence"),'Plans SAMS_A remplir'!$AI$3:$AI$875)</f>
        <v>0</v>
      </c>
      <c r="AB224" s="280" t="str">
        <f t="shared" si="225"/>
        <v>0</v>
      </c>
      <c r="AC224" s="285"/>
      <c r="AD224" s="173">
        <f t="shared" si="226"/>
        <v>0</v>
      </c>
      <c r="AE224" s="173">
        <f t="shared" si="227"/>
        <v>0</v>
      </c>
      <c r="AF224" s="286">
        <f t="shared" si="228"/>
        <v>0</v>
      </c>
      <c r="AG224" s="274" t="e">
        <f t="shared" si="229"/>
        <v>#N/A</v>
      </c>
      <c r="AH224" s="202"/>
      <c r="AI224" s="209" t="e">
        <f t="shared" si="230"/>
        <v>#N/A</v>
      </c>
      <c r="AJ224" s="197">
        <f t="shared" si="231"/>
        <v>3</v>
      </c>
      <c r="AK224" s="175"/>
      <c r="AL224" s="275" t="str">
        <f t="shared" si="232"/>
        <v>A verifier</v>
      </c>
      <c r="AM224" s="266"/>
      <c r="AN224" s="137"/>
      <c r="AO224" s="136"/>
      <c r="AP224" s="158"/>
      <c r="AQ224" s="136"/>
      <c r="AR224" s="138"/>
      <c r="AS224" s="139"/>
      <c r="AT224" s="140"/>
      <c r="AU224" s="159"/>
      <c r="AV224" s="140"/>
      <c r="AW224" s="140"/>
      <c r="AX224" s="140"/>
      <c r="AY224" s="249"/>
    </row>
    <row r="225" spans="1:51" s="179" customFormat="1" hidden="1" x14ac:dyDescent="0.3">
      <c r="A225" s="328"/>
      <c r="B225" s="329"/>
      <c r="C225" s="330"/>
      <c r="D225" s="330"/>
      <c r="E225" s="330"/>
      <c r="F225" s="331"/>
      <c r="G225" s="332"/>
      <c r="H225" s="332"/>
      <c r="I225" s="333"/>
      <c r="J225" s="333"/>
      <c r="K225" s="333"/>
      <c r="L225" s="334"/>
      <c r="M225" s="335"/>
      <c r="N225" s="335"/>
      <c r="O225" s="335"/>
      <c r="P225" s="335"/>
      <c r="Q225" s="336"/>
      <c r="R225" s="336"/>
      <c r="S225" s="336"/>
      <c r="T225" s="335"/>
      <c r="U225" s="336"/>
      <c r="V225" s="336"/>
      <c r="W225" s="336"/>
      <c r="X225" s="335"/>
      <c r="Y225" s="336"/>
      <c r="Z225" s="336"/>
      <c r="AA225" s="336"/>
      <c r="AB225" s="337"/>
      <c r="AC225" s="338"/>
      <c r="AD225" s="339"/>
      <c r="AE225" s="339"/>
      <c r="AF225" s="340"/>
      <c r="AG225" s="341"/>
      <c r="AH225" s="342"/>
      <c r="AI225" s="342"/>
      <c r="AJ225" s="197"/>
      <c r="AK225" s="343"/>
      <c r="AL225" s="344"/>
      <c r="AM225" s="345"/>
      <c r="AN225" s="334"/>
      <c r="AO225" s="346"/>
      <c r="AP225" s="334"/>
      <c r="AQ225" s="334"/>
      <c r="AR225" s="347"/>
      <c r="AS225" s="347"/>
      <c r="AT225" s="348"/>
      <c r="AU225" s="348"/>
      <c r="AV225" s="349"/>
      <c r="AW225" s="350"/>
      <c r="AX225" s="350"/>
      <c r="AY225" s="351"/>
    </row>
    <row r="226" spans="1:51" ht="15" hidden="1" customHeight="1" x14ac:dyDescent="0.35">
      <c r="A226" s="252" t="s">
        <v>901</v>
      </c>
      <c r="B226" s="189" t="str">
        <f t="shared" si="214"/>
        <v>MDG22</v>
      </c>
      <c r="C226" s="161" t="s">
        <v>909</v>
      </c>
      <c r="D226" s="189" t="str">
        <f t="shared" si="215"/>
        <v>MG22203</v>
      </c>
      <c r="E226" s="189" t="s">
        <v>910</v>
      </c>
      <c r="F226" s="1" t="str">
        <f t="shared" si="216"/>
        <v>Amoron I ManiaAmbositraAlakamisy Ambohijato</v>
      </c>
      <c r="G226" s="45" t="str">
        <f t="shared" si="217"/>
        <v>MG22203210</v>
      </c>
      <c r="H226" s="133" t="e">
        <f t="shared" si="218"/>
        <v>#N/A</v>
      </c>
      <c r="I226" s="133"/>
      <c r="J226" s="134" t="e">
        <f t="shared" si="219"/>
        <v>#N/A</v>
      </c>
      <c r="K226" s="134" t="e">
        <f t="shared" si="220"/>
        <v>#N/A</v>
      </c>
      <c r="L226" s="134" t="e">
        <f t="shared" si="221"/>
        <v>#N/A</v>
      </c>
      <c r="M226" s="231">
        <f>SUMIF('Plans SAMS_A remplir'!$AE$3:$AE$875,(G226&amp;"PAM"&amp;"urgence"),'Plans SAMS_A remplir'!$AG$3:$AG$875)</f>
        <v>0</v>
      </c>
      <c r="N226" s="222">
        <f>SUMIF('Plans SAMS_A remplir'!$AE$3:$AE$875,(G226&amp;"PAM"&amp;"urgence"),'Plans SAMS_A remplir'!$AH$3:$AH$875)</f>
        <v>0</v>
      </c>
      <c r="O226" s="232">
        <f>SUMIF('Plans SAMS_A remplir'!$AE$3:$AE$875,(G226&amp;"PAM"&amp;"urgence"),'Plans SAMS_A remplir'!$AI$3:$AI$875)</f>
        <v>0</v>
      </c>
      <c r="P226" s="224" t="str">
        <f t="shared" ref="P226:P248" si="233">IFERROR(VLOOKUP(G226&amp;"PAM"&amp;"urgence",planification_pop,4,FALSE),"0")</f>
        <v>0</v>
      </c>
      <c r="Q226" s="238">
        <f>SUMIF('Plans SAMS_A remplir'!$AE$3:$AE$875,(G226&amp;"FID"&amp;"urgence"),'Plans SAMS_A remplir'!$AG$3:$AG$875)</f>
        <v>0</v>
      </c>
      <c r="R226" s="135">
        <f>SUMIF('Plans SAMS_A remplir'!$AE$3:$AE$875,(G226&amp;"FID"&amp;"urgence"),'Plans SAMS_A remplir'!$AH$3:$AH$875)</f>
        <v>0</v>
      </c>
      <c r="S226" s="239">
        <f>SUMIF('Plans SAMS_A remplir'!$AE$3:$AE$875,(G226&amp;"FID"&amp;"urgence"),'Plans SAMS_A remplir'!$AI$3:$AI$875)</f>
        <v>0</v>
      </c>
      <c r="T226" s="224" t="str">
        <f t="shared" ref="T226:T248" si="234">IFERROR(VLOOKUP(G226&amp;"FID"&amp;"urgence",planification_pop,4,FALSE),"0")</f>
        <v>0</v>
      </c>
      <c r="U226" s="238">
        <f>SUMIF('Plans SAMS_A remplir'!$AE$3:$AE$875,(G226&amp;"CRS"&amp;"urgence"),'Plans SAMS_A remplir'!$AG$3:$AG$875)</f>
        <v>0</v>
      </c>
      <c r="V226" s="135">
        <f>SUMIF('Plans SAMS_A remplir'!$AE$3:$AE$875,(G226&amp;"CRS"&amp;"urgence"),'Plans SAMS_A remplir'!$AH$3:$AH$875)</f>
        <v>0</v>
      </c>
      <c r="W226" s="239">
        <f>SUMIF('Plans SAMS_A remplir'!$AE$3:$AE$875,(G226&amp;"CRS"&amp;"urgence"),'Plans SAMS_A remplir'!$AI$3:$AI$875)</f>
        <v>0</v>
      </c>
      <c r="X226" s="224" t="str">
        <f t="shared" ref="X226:X248" si="235">IFERROR(VLOOKUP(K226&amp;"FID"&amp;"urgence",planification_pop,4,FALSE),"0")</f>
        <v>0</v>
      </c>
      <c r="Y226" s="238">
        <f>SUMIF('Plans SAMS_A remplir'!$AE$3:$AE$875,(G226&amp;"autreong"&amp;"urgence"),'Plans SAMS_A remplir'!$AG$3:$AG$875)</f>
        <v>0</v>
      </c>
      <c r="Z226" s="135">
        <f>SUMIF('Plans SAMS_A remplir'!$AE$3:$AE$875,(G226&amp;"autreong"&amp;"urgence"),'Plans SAMS_A remplir'!$AH$3:$AH$875)</f>
        <v>0</v>
      </c>
      <c r="AA226" s="239">
        <f>SUMIF('Plans SAMS_A remplir'!$AE$3:$AE$875,(G226&amp;"autreong"&amp;"urgence"),'Plans SAMS_A remplir'!$AI$3:$AI$875)</f>
        <v>0</v>
      </c>
      <c r="AB226" s="280" t="str">
        <f t="shared" si="225"/>
        <v>0</v>
      </c>
      <c r="AC226" s="285"/>
      <c r="AD226" s="173">
        <f t="shared" si="226"/>
        <v>0</v>
      </c>
      <c r="AE226" s="173">
        <f t="shared" si="227"/>
        <v>0</v>
      </c>
      <c r="AF226" s="286">
        <f t="shared" si="228"/>
        <v>0</v>
      </c>
      <c r="AG226" s="274" t="e">
        <f t="shared" si="229"/>
        <v>#N/A</v>
      </c>
      <c r="AH226" s="202"/>
      <c r="AI226" s="209" t="e">
        <f t="shared" si="230"/>
        <v>#N/A</v>
      </c>
      <c r="AJ226" s="197">
        <f t="shared" si="231"/>
        <v>3</v>
      </c>
      <c r="AK226" s="175"/>
      <c r="AL226" s="275" t="str">
        <f t="shared" si="232"/>
        <v>A verifier</v>
      </c>
      <c r="AM226" s="266"/>
      <c r="AN226" s="137"/>
      <c r="AO226" s="136"/>
      <c r="AP226" s="158"/>
      <c r="AQ226" s="136"/>
      <c r="AR226" s="138"/>
      <c r="AS226" s="139"/>
      <c r="AT226" s="140"/>
      <c r="AU226" s="159"/>
      <c r="AV226" s="140"/>
      <c r="AW226" s="140"/>
      <c r="AX226" s="140"/>
      <c r="AY226" s="249"/>
    </row>
    <row r="227" spans="1:51" ht="15" hidden="1" customHeight="1" x14ac:dyDescent="0.35">
      <c r="A227" s="252" t="s">
        <v>901</v>
      </c>
      <c r="B227" s="189" t="str">
        <f t="shared" si="214"/>
        <v>MDG22</v>
      </c>
      <c r="C227" s="161" t="s">
        <v>909</v>
      </c>
      <c r="D227" s="189" t="str">
        <f t="shared" si="215"/>
        <v>MG22203</v>
      </c>
      <c r="E227" s="189" t="s">
        <v>911</v>
      </c>
      <c r="F227" s="1" t="str">
        <f t="shared" si="216"/>
        <v>Amoron I ManiaAmbositraAmbalamanakana</v>
      </c>
      <c r="G227" s="45" t="str">
        <f t="shared" si="217"/>
        <v>MG22203250</v>
      </c>
      <c r="H227" s="133" t="e">
        <f t="shared" si="218"/>
        <v>#N/A</v>
      </c>
      <c r="I227" s="133"/>
      <c r="J227" s="134" t="e">
        <f t="shared" si="219"/>
        <v>#N/A</v>
      </c>
      <c r="K227" s="134" t="e">
        <f t="shared" si="220"/>
        <v>#N/A</v>
      </c>
      <c r="L227" s="134" t="e">
        <f t="shared" si="221"/>
        <v>#N/A</v>
      </c>
      <c r="M227" s="231">
        <f>SUMIF('Plans SAMS_A remplir'!$AE$3:$AE$875,(G227&amp;"PAM"&amp;"urgence"),'Plans SAMS_A remplir'!$AG$3:$AG$875)</f>
        <v>0</v>
      </c>
      <c r="N227" s="222">
        <f>SUMIF('Plans SAMS_A remplir'!$AE$3:$AE$875,(G227&amp;"PAM"&amp;"urgence"),'Plans SAMS_A remplir'!$AH$3:$AH$875)</f>
        <v>0</v>
      </c>
      <c r="O227" s="232">
        <f>SUMIF('Plans SAMS_A remplir'!$AE$3:$AE$875,(G227&amp;"PAM"&amp;"urgence"),'Plans SAMS_A remplir'!$AI$3:$AI$875)</f>
        <v>0</v>
      </c>
      <c r="P227" s="224" t="str">
        <f t="shared" si="233"/>
        <v>0</v>
      </c>
      <c r="Q227" s="238">
        <f>SUMIF('Plans SAMS_A remplir'!$AE$3:$AE$875,(G227&amp;"FID"&amp;"urgence"),'Plans SAMS_A remplir'!$AG$3:$AG$875)</f>
        <v>0</v>
      </c>
      <c r="R227" s="135">
        <f>SUMIF('Plans SAMS_A remplir'!$AE$3:$AE$875,(G227&amp;"FID"&amp;"urgence"),'Plans SAMS_A remplir'!$AH$3:$AH$875)</f>
        <v>0</v>
      </c>
      <c r="S227" s="239">
        <f>SUMIF('Plans SAMS_A remplir'!$AE$3:$AE$875,(G227&amp;"FID"&amp;"urgence"),'Plans SAMS_A remplir'!$AI$3:$AI$875)</f>
        <v>0</v>
      </c>
      <c r="T227" s="224" t="str">
        <f t="shared" si="234"/>
        <v>0</v>
      </c>
      <c r="U227" s="238">
        <f>SUMIF('Plans SAMS_A remplir'!$AE$3:$AE$875,(G227&amp;"CRS"&amp;"urgence"),'Plans SAMS_A remplir'!$AG$3:$AG$875)</f>
        <v>0</v>
      </c>
      <c r="V227" s="135">
        <f>SUMIF('Plans SAMS_A remplir'!$AE$3:$AE$875,(G227&amp;"CRS"&amp;"urgence"),'Plans SAMS_A remplir'!$AH$3:$AH$875)</f>
        <v>0</v>
      </c>
      <c r="W227" s="239">
        <f>SUMIF('Plans SAMS_A remplir'!$AE$3:$AE$875,(G227&amp;"CRS"&amp;"urgence"),'Plans SAMS_A remplir'!$AI$3:$AI$875)</f>
        <v>0</v>
      </c>
      <c r="X227" s="224" t="str">
        <f t="shared" si="235"/>
        <v>0</v>
      </c>
      <c r="Y227" s="238">
        <f>SUMIF('Plans SAMS_A remplir'!$AE$3:$AE$875,(G227&amp;"autreong"&amp;"urgence"),'Plans SAMS_A remplir'!$AG$3:$AG$875)</f>
        <v>0</v>
      </c>
      <c r="Z227" s="135">
        <f>SUMIF('Plans SAMS_A remplir'!$AE$3:$AE$875,(G227&amp;"autreong"&amp;"urgence"),'Plans SAMS_A remplir'!$AH$3:$AH$875)</f>
        <v>0</v>
      </c>
      <c r="AA227" s="239">
        <f>SUMIF('Plans SAMS_A remplir'!$AE$3:$AE$875,(G227&amp;"autreong"&amp;"urgence"),'Plans SAMS_A remplir'!$AI$3:$AI$875)</f>
        <v>0</v>
      </c>
      <c r="AB227" s="280" t="str">
        <f t="shared" si="225"/>
        <v>0</v>
      </c>
      <c r="AC227" s="285"/>
      <c r="AD227" s="173">
        <f t="shared" si="226"/>
        <v>0</v>
      </c>
      <c r="AE227" s="173">
        <f t="shared" si="227"/>
        <v>0</v>
      </c>
      <c r="AF227" s="286">
        <f t="shared" si="228"/>
        <v>0</v>
      </c>
      <c r="AG227" s="274" t="e">
        <f t="shared" si="229"/>
        <v>#N/A</v>
      </c>
      <c r="AH227" s="202"/>
      <c r="AI227" s="209" t="e">
        <f t="shared" si="230"/>
        <v>#N/A</v>
      </c>
      <c r="AJ227" s="197">
        <f t="shared" si="231"/>
        <v>3</v>
      </c>
      <c r="AK227" s="175"/>
      <c r="AL227" s="275" t="str">
        <f t="shared" si="232"/>
        <v>A verifier</v>
      </c>
      <c r="AM227" s="266"/>
      <c r="AN227" s="137"/>
      <c r="AO227" s="136"/>
      <c r="AP227" s="158"/>
      <c r="AQ227" s="136"/>
      <c r="AR227" s="138"/>
      <c r="AS227" s="139"/>
      <c r="AT227" s="140"/>
      <c r="AU227" s="159"/>
      <c r="AV227" s="140"/>
      <c r="AW227" s="140"/>
      <c r="AX227" s="140"/>
      <c r="AY227" s="249"/>
    </row>
    <row r="228" spans="1:51" ht="15" hidden="1" customHeight="1" x14ac:dyDescent="0.35">
      <c r="A228" s="252" t="s">
        <v>901</v>
      </c>
      <c r="B228" s="189" t="str">
        <f t="shared" si="214"/>
        <v>MDG22</v>
      </c>
      <c r="C228" s="161" t="s">
        <v>909</v>
      </c>
      <c r="D228" s="189" t="str">
        <f t="shared" si="215"/>
        <v>MG22203</v>
      </c>
      <c r="E228" s="45" t="s">
        <v>912</v>
      </c>
      <c r="F228" s="1" t="str">
        <f t="shared" si="216"/>
        <v>Amoron I ManiaAmbositraAmbatofitorahana</v>
      </c>
      <c r="G228" s="45" t="str">
        <f t="shared" si="217"/>
        <v>MG22203390</v>
      </c>
      <c r="H228" s="133" t="e">
        <f t="shared" si="218"/>
        <v>#N/A</v>
      </c>
      <c r="I228" s="133"/>
      <c r="J228" s="134" t="e">
        <f t="shared" si="219"/>
        <v>#N/A</v>
      </c>
      <c r="K228" s="134" t="e">
        <f t="shared" si="220"/>
        <v>#N/A</v>
      </c>
      <c r="L228" s="134" t="e">
        <f t="shared" si="221"/>
        <v>#N/A</v>
      </c>
      <c r="M228" s="231">
        <f>SUMIF('Plans SAMS_A remplir'!$AE$3:$AE$875,(G228&amp;"PAM"&amp;"urgence"),'Plans SAMS_A remplir'!$AG$3:$AG$875)</f>
        <v>0</v>
      </c>
      <c r="N228" s="222">
        <f>SUMIF('Plans SAMS_A remplir'!$AE$3:$AE$875,(G228&amp;"PAM"&amp;"urgence"),'Plans SAMS_A remplir'!$AH$3:$AH$875)</f>
        <v>0</v>
      </c>
      <c r="O228" s="232">
        <f>SUMIF('Plans SAMS_A remplir'!$AE$3:$AE$875,(G228&amp;"PAM"&amp;"urgence"),'Plans SAMS_A remplir'!$AI$3:$AI$875)</f>
        <v>0</v>
      </c>
      <c r="P228" s="224" t="str">
        <f t="shared" si="233"/>
        <v>0</v>
      </c>
      <c r="Q228" s="238">
        <f>SUMIF('Plans SAMS_A remplir'!$AE$3:$AE$875,(G228&amp;"FID"&amp;"urgence"),'Plans SAMS_A remplir'!$AG$3:$AG$875)</f>
        <v>0</v>
      </c>
      <c r="R228" s="135">
        <f>SUMIF('Plans SAMS_A remplir'!$AE$3:$AE$875,(G228&amp;"FID"&amp;"urgence"),'Plans SAMS_A remplir'!$AH$3:$AH$875)</f>
        <v>0</v>
      </c>
      <c r="S228" s="239">
        <f>SUMIF('Plans SAMS_A remplir'!$AE$3:$AE$875,(G228&amp;"FID"&amp;"urgence"),'Plans SAMS_A remplir'!$AI$3:$AI$875)</f>
        <v>0</v>
      </c>
      <c r="T228" s="224" t="str">
        <f t="shared" si="234"/>
        <v>0</v>
      </c>
      <c r="U228" s="238">
        <f>SUMIF('Plans SAMS_A remplir'!$AE$3:$AE$875,(G228&amp;"CRS"&amp;"urgence"),'Plans SAMS_A remplir'!$AG$3:$AG$875)</f>
        <v>0</v>
      </c>
      <c r="V228" s="135">
        <f>SUMIF('Plans SAMS_A remplir'!$AE$3:$AE$875,(G228&amp;"CRS"&amp;"urgence"),'Plans SAMS_A remplir'!$AH$3:$AH$875)</f>
        <v>0</v>
      </c>
      <c r="W228" s="239">
        <f>SUMIF('Plans SAMS_A remplir'!$AE$3:$AE$875,(G228&amp;"CRS"&amp;"urgence"),'Plans SAMS_A remplir'!$AI$3:$AI$875)</f>
        <v>0</v>
      </c>
      <c r="X228" s="224" t="str">
        <f t="shared" si="235"/>
        <v>0</v>
      </c>
      <c r="Y228" s="238">
        <f>SUMIF('Plans SAMS_A remplir'!$AE$3:$AE$875,(G228&amp;"autreong"&amp;"urgence"),'Plans SAMS_A remplir'!$AG$3:$AG$875)</f>
        <v>0</v>
      </c>
      <c r="Z228" s="135">
        <f>SUMIF('Plans SAMS_A remplir'!$AE$3:$AE$875,(G228&amp;"autreong"&amp;"urgence"),'Plans SAMS_A remplir'!$AH$3:$AH$875)</f>
        <v>0</v>
      </c>
      <c r="AA228" s="239">
        <f>SUMIF('Plans SAMS_A remplir'!$AE$3:$AE$875,(G228&amp;"autreong"&amp;"urgence"),'Plans SAMS_A remplir'!$AI$3:$AI$875)</f>
        <v>0</v>
      </c>
      <c r="AB228" s="280" t="str">
        <f t="shared" si="225"/>
        <v>0</v>
      </c>
      <c r="AC228" s="285"/>
      <c r="AD228" s="173">
        <f t="shared" si="226"/>
        <v>0</v>
      </c>
      <c r="AE228" s="173">
        <f t="shared" si="227"/>
        <v>0</v>
      </c>
      <c r="AF228" s="286">
        <f t="shared" si="228"/>
        <v>0</v>
      </c>
      <c r="AG228" s="274" t="e">
        <f t="shared" si="229"/>
        <v>#N/A</v>
      </c>
      <c r="AH228" s="202"/>
      <c r="AI228" s="209" t="e">
        <f t="shared" si="230"/>
        <v>#N/A</v>
      </c>
      <c r="AJ228" s="197">
        <f t="shared" si="231"/>
        <v>3</v>
      </c>
      <c r="AK228" s="175"/>
      <c r="AL228" s="275" t="str">
        <f t="shared" si="232"/>
        <v>A verifier</v>
      </c>
      <c r="AM228" s="266"/>
      <c r="AN228" s="137"/>
      <c r="AO228" s="136"/>
      <c r="AP228" s="158"/>
      <c r="AQ228" s="136"/>
      <c r="AR228" s="138"/>
      <c r="AS228" s="139"/>
      <c r="AT228" s="140"/>
      <c r="AU228" s="159"/>
      <c r="AV228" s="140"/>
      <c r="AW228" s="140"/>
      <c r="AX228" s="140"/>
      <c r="AY228" s="249"/>
    </row>
    <row r="229" spans="1:51" ht="15" hidden="1" customHeight="1" x14ac:dyDescent="0.35">
      <c r="A229" s="252" t="s">
        <v>901</v>
      </c>
      <c r="B229" s="189" t="str">
        <f t="shared" si="214"/>
        <v>MDG22</v>
      </c>
      <c r="C229" s="161" t="s">
        <v>909</v>
      </c>
      <c r="D229" s="189" t="str">
        <f t="shared" si="215"/>
        <v>MG22203</v>
      </c>
      <c r="E229" s="189" t="s">
        <v>913</v>
      </c>
      <c r="F229" s="1" t="str">
        <f t="shared" si="216"/>
        <v>Amoron I ManiaAmbositraAmbinanindrano</v>
      </c>
      <c r="G229" s="45" t="str">
        <f t="shared" si="217"/>
        <v>MG22203551</v>
      </c>
      <c r="H229" s="133" t="e">
        <f t="shared" si="218"/>
        <v>#N/A</v>
      </c>
      <c r="I229" s="133"/>
      <c r="J229" s="134" t="e">
        <f t="shared" si="219"/>
        <v>#N/A</v>
      </c>
      <c r="K229" s="134" t="e">
        <f t="shared" si="220"/>
        <v>#N/A</v>
      </c>
      <c r="L229" s="134" t="e">
        <f t="shared" si="221"/>
        <v>#N/A</v>
      </c>
      <c r="M229" s="231">
        <f>SUMIF('Plans SAMS_A remplir'!$AE$3:$AE$875,(G229&amp;"PAM"&amp;"urgence"),'Plans SAMS_A remplir'!$AG$3:$AG$875)</f>
        <v>0</v>
      </c>
      <c r="N229" s="222">
        <f>SUMIF('Plans SAMS_A remplir'!$AE$3:$AE$875,(G229&amp;"PAM"&amp;"urgence"),'Plans SAMS_A remplir'!$AH$3:$AH$875)</f>
        <v>0</v>
      </c>
      <c r="O229" s="232">
        <f>SUMIF('Plans SAMS_A remplir'!$AE$3:$AE$875,(G229&amp;"PAM"&amp;"urgence"),'Plans SAMS_A remplir'!$AI$3:$AI$875)</f>
        <v>0</v>
      </c>
      <c r="P229" s="224" t="str">
        <f t="shared" si="233"/>
        <v>0</v>
      </c>
      <c r="Q229" s="238">
        <f>SUMIF('Plans SAMS_A remplir'!$AE$3:$AE$875,(G229&amp;"FID"&amp;"urgence"),'Plans SAMS_A remplir'!$AG$3:$AG$875)</f>
        <v>0</v>
      </c>
      <c r="R229" s="135">
        <f>SUMIF('Plans SAMS_A remplir'!$AE$3:$AE$875,(G229&amp;"FID"&amp;"urgence"),'Plans SAMS_A remplir'!$AH$3:$AH$875)</f>
        <v>0</v>
      </c>
      <c r="S229" s="239">
        <f>SUMIF('Plans SAMS_A remplir'!$AE$3:$AE$875,(G229&amp;"FID"&amp;"urgence"),'Plans SAMS_A remplir'!$AI$3:$AI$875)</f>
        <v>0</v>
      </c>
      <c r="T229" s="224" t="str">
        <f t="shared" si="234"/>
        <v>0</v>
      </c>
      <c r="U229" s="238">
        <f>SUMIF('Plans SAMS_A remplir'!$AE$3:$AE$875,(G229&amp;"CRS"&amp;"urgence"),'Plans SAMS_A remplir'!$AG$3:$AG$875)</f>
        <v>0</v>
      </c>
      <c r="V229" s="135">
        <f>SUMIF('Plans SAMS_A remplir'!$AE$3:$AE$875,(G229&amp;"CRS"&amp;"urgence"),'Plans SAMS_A remplir'!$AH$3:$AH$875)</f>
        <v>0</v>
      </c>
      <c r="W229" s="239">
        <f>SUMIF('Plans SAMS_A remplir'!$AE$3:$AE$875,(G229&amp;"CRS"&amp;"urgence"),'Plans SAMS_A remplir'!$AI$3:$AI$875)</f>
        <v>0</v>
      </c>
      <c r="X229" s="224" t="str">
        <f t="shared" si="235"/>
        <v>0</v>
      </c>
      <c r="Y229" s="238">
        <f>SUMIF('Plans SAMS_A remplir'!$AE$3:$AE$875,(G229&amp;"autreong"&amp;"urgence"),'Plans SAMS_A remplir'!$AG$3:$AG$875)</f>
        <v>0</v>
      </c>
      <c r="Z229" s="135">
        <f>SUMIF('Plans SAMS_A remplir'!$AE$3:$AE$875,(G229&amp;"autreong"&amp;"urgence"),'Plans SAMS_A remplir'!$AH$3:$AH$875)</f>
        <v>0</v>
      </c>
      <c r="AA229" s="239">
        <f>SUMIF('Plans SAMS_A remplir'!$AE$3:$AE$875,(G229&amp;"autreong"&amp;"urgence"),'Plans SAMS_A remplir'!$AI$3:$AI$875)</f>
        <v>0</v>
      </c>
      <c r="AB229" s="280" t="str">
        <f t="shared" si="225"/>
        <v>0</v>
      </c>
      <c r="AC229" s="285"/>
      <c r="AD229" s="173">
        <f t="shared" si="226"/>
        <v>0</v>
      </c>
      <c r="AE229" s="173">
        <f t="shared" si="227"/>
        <v>0</v>
      </c>
      <c r="AF229" s="286">
        <f t="shared" si="228"/>
        <v>0</v>
      </c>
      <c r="AG229" s="274" t="e">
        <f t="shared" si="229"/>
        <v>#N/A</v>
      </c>
      <c r="AH229" s="202"/>
      <c r="AI229" s="209" t="e">
        <f t="shared" si="230"/>
        <v>#N/A</v>
      </c>
      <c r="AJ229" s="197">
        <f t="shared" si="231"/>
        <v>3</v>
      </c>
      <c r="AK229" s="175"/>
      <c r="AL229" s="275" t="str">
        <f t="shared" si="232"/>
        <v>A verifier</v>
      </c>
      <c r="AM229" s="266"/>
      <c r="AN229" s="137"/>
      <c r="AO229" s="136"/>
      <c r="AP229" s="158"/>
      <c r="AQ229" s="136"/>
      <c r="AR229" s="138"/>
      <c r="AS229" s="139"/>
      <c r="AT229" s="140"/>
      <c r="AU229" s="159"/>
      <c r="AV229" s="140"/>
      <c r="AW229" s="140"/>
      <c r="AX229" s="140"/>
      <c r="AY229" s="249"/>
    </row>
    <row r="230" spans="1:51" ht="15" hidden="1" customHeight="1" x14ac:dyDescent="0.35">
      <c r="A230" s="252" t="s">
        <v>901</v>
      </c>
      <c r="B230" s="189" t="str">
        <f t="shared" si="214"/>
        <v>MDG22</v>
      </c>
      <c r="C230" s="161" t="s">
        <v>909</v>
      </c>
      <c r="D230" s="189" t="str">
        <f t="shared" si="215"/>
        <v>MG22203</v>
      </c>
      <c r="E230" s="189" t="s">
        <v>914</v>
      </c>
      <c r="F230" s="1" t="str">
        <f t="shared" si="216"/>
        <v>Amoron I ManiaAmbositraAmbohimitombo I</v>
      </c>
      <c r="G230" s="45" t="str">
        <f t="shared" si="217"/>
        <v>MG22203491</v>
      </c>
      <c r="H230" s="133" t="e">
        <f t="shared" si="218"/>
        <v>#N/A</v>
      </c>
      <c r="I230" s="133"/>
      <c r="J230" s="134" t="e">
        <f t="shared" si="219"/>
        <v>#N/A</v>
      </c>
      <c r="K230" s="134" t="e">
        <f t="shared" si="220"/>
        <v>#N/A</v>
      </c>
      <c r="L230" s="134" t="e">
        <f t="shared" si="221"/>
        <v>#N/A</v>
      </c>
      <c r="M230" s="231">
        <f>SUMIF('Plans SAMS_A remplir'!$AE$3:$AE$875,(G230&amp;"PAM"&amp;"urgence"),'Plans SAMS_A remplir'!$AG$3:$AG$875)</f>
        <v>0</v>
      </c>
      <c r="N230" s="222">
        <f>SUMIF('Plans SAMS_A remplir'!$AE$3:$AE$875,(G230&amp;"PAM"&amp;"urgence"),'Plans SAMS_A remplir'!$AH$3:$AH$875)</f>
        <v>0</v>
      </c>
      <c r="O230" s="232">
        <f>SUMIF('Plans SAMS_A remplir'!$AE$3:$AE$875,(G230&amp;"PAM"&amp;"urgence"),'Plans SAMS_A remplir'!$AI$3:$AI$875)</f>
        <v>0</v>
      </c>
      <c r="P230" s="224" t="str">
        <f t="shared" si="233"/>
        <v>0</v>
      </c>
      <c r="Q230" s="238">
        <f>SUMIF('Plans SAMS_A remplir'!$AE$3:$AE$875,(G230&amp;"FID"&amp;"urgence"),'Plans SAMS_A remplir'!$AG$3:$AG$875)</f>
        <v>0</v>
      </c>
      <c r="R230" s="135">
        <f>SUMIF('Plans SAMS_A remplir'!$AE$3:$AE$875,(G230&amp;"FID"&amp;"urgence"),'Plans SAMS_A remplir'!$AH$3:$AH$875)</f>
        <v>0</v>
      </c>
      <c r="S230" s="239">
        <f>SUMIF('Plans SAMS_A remplir'!$AE$3:$AE$875,(G230&amp;"FID"&amp;"urgence"),'Plans SAMS_A remplir'!$AI$3:$AI$875)</f>
        <v>0</v>
      </c>
      <c r="T230" s="224" t="str">
        <f t="shared" si="234"/>
        <v>0</v>
      </c>
      <c r="U230" s="238">
        <f>SUMIF('Plans SAMS_A remplir'!$AE$3:$AE$875,(G230&amp;"CRS"&amp;"urgence"),'Plans SAMS_A remplir'!$AG$3:$AG$875)</f>
        <v>0</v>
      </c>
      <c r="V230" s="135">
        <f>SUMIF('Plans SAMS_A remplir'!$AE$3:$AE$875,(G230&amp;"CRS"&amp;"urgence"),'Plans SAMS_A remplir'!$AH$3:$AH$875)</f>
        <v>0</v>
      </c>
      <c r="W230" s="239">
        <f>SUMIF('Plans SAMS_A remplir'!$AE$3:$AE$875,(G230&amp;"CRS"&amp;"urgence"),'Plans SAMS_A remplir'!$AI$3:$AI$875)</f>
        <v>0</v>
      </c>
      <c r="X230" s="224" t="str">
        <f t="shared" si="235"/>
        <v>0</v>
      </c>
      <c r="Y230" s="238">
        <f>SUMIF('Plans SAMS_A remplir'!$AE$3:$AE$875,(G230&amp;"autreong"&amp;"urgence"),'Plans SAMS_A remplir'!$AG$3:$AG$875)</f>
        <v>0</v>
      </c>
      <c r="Z230" s="135">
        <f>SUMIF('Plans SAMS_A remplir'!$AE$3:$AE$875,(G230&amp;"autreong"&amp;"urgence"),'Plans SAMS_A remplir'!$AH$3:$AH$875)</f>
        <v>0</v>
      </c>
      <c r="AA230" s="239">
        <f>SUMIF('Plans SAMS_A remplir'!$AE$3:$AE$875,(G230&amp;"autreong"&amp;"urgence"),'Plans SAMS_A remplir'!$AI$3:$AI$875)</f>
        <v>0</v>
      </c>
      <c r="AB230" s="280" t="str">
        <f t="shared" si="225"/>
        <v>0</v>
      </c>
      <c r="AC230" s="285"/>
      <c r="AD230" s="173">
        <f t="shared" si="226"/>
        <v>0</v>
      </c>
      <c r="AE230" s="173">
        <f t="shared" si="227"/>
        <v>0</v>
      </c>
      <c r="AF230" s="286">
        <f t="shared" si="228"/>
        <v>0</v>
      </c>
      <c r="AG230" s="274" t="e">
        <f t="shared" si="229"/>
        <v>#N/A</v>
      </c>
      <c r="AH230" s="202"/>
      <c r="AI230" s="209" t="e">
        <f t="shared" si="230"/>
        <v>#N/A</v>
      </c>
      <c r="AJ230" s="197">
        <f t="shared" si="231"/>
        <v>3</v>
      </c>
      <c r="AK230" s="175"/>
      <c r="AL230" s="275" t="str">
        <f t="shared" si="232"/>
        <v>A verifier</v>
      </c>
      <c r="AM230" s="266"/>
      <c r="AN230" s="137"/>
      <c r="AO230" s="136"/>
      <c r="AP230" s="158"/>
      <c r="AQ230" s="136"/>
      <c r="AR230" s="138"/>
      <c r="AS230" s="139"/>
      <c r="AT230" s="140"/>
      <c r="AU230" s="159"/>
      <c r="AV230" s="140"/>
      <c r="AW230" s="140"/>
      <c r="AX230" s="140"/>
      <c r="AY230" s="249"/>
    </row>
    <row r="231" spans="1:51" ht="15" hidden="1" customHeight="1" x14ac:dyDescent="0.35">
      <c r="A231" s="252" t="s">
        <v>901</v>
      </c>
      <c r="B231" s="189" t="str">
        <f t="shared" si="214"/>
        <v>MDG22</v>
      </c>
      <c r="C231" s="161" t="s">
        <v>909</v>
      </c>
      <c r="D231" s="189" t="str">
        <f t="shared" si="215"/>
        <v>MG22203</v>
      </c>
      <c r="E231" s="189" t="s">
        <v>915</v>
      </c>
      <c r="F231" s="1" t="str">
        <f t="shared" si="216"/>
        <v>Amoron I ManiaAmbositraAmbohimitombo II</v>
      </c>
      <c r="G231" s="45" t="str">
        <f t="shared" si="217"/>
        <v>MG22203492</v>
      </c>
      <c r="H231" s="133" t="e">
        <f t="shared" si="218"/>
        <v>#N/A</v>
      </c>
      <c r="I231" s="133"/>
      <c r="J231" s="134" t="e">
        <f t="shared" si="219"/>
        <v>#N/A</v>
      </c>
      <c r="K231" s="134" t="e">
        <f t="shared" si="220"/>
        <v>#N/A</v>
      </c>
      <c r="L231" s="134" t="e">
        <f t="shared" si="221"/>
        <v>#N/A</v>
      </c>
      <c r="M231" s="231">
        <f>SUMIF('Plans SAMS_A remplir'!$AE$3:$AE$875,(G231&amp;"PAM"&amp;"urgence"),'Plans SAMS_A remplir'!$AG$3:$AG$875)</f>
        <v>0</v>
      </c>
      <c r="N231" s="222">
        <f>SUMIF('Plans SAMS_A remplir'!$AE$3:$AE$875,(G231&amp;"PAM"&amp;"urgence"),'Plans SAMS_A remplir'!$AH$3:$AH$875)</f>
        <v>0</v>
      </c>
      <c r="O231" s="232">
        <f>SUMIF('Plans SAMS_A remplir'!$AE$3:$AE$875,(G231&amp;"PAM"&amp;"urgence"),'Plans SAMS_A remplir'!$AI$3:$AI$875)</f>
        <v>0</v>
      </c>
      <c r="P231" s="224" t="str">
        <f t="shared" si="233"/>
        <v>0</v>
      </c>
      <c r="Q231" s="238">
        <f>SUMIF('Plans SAMS_A remplir'!$AE$3:$AE$875,(G231&amp;"FID"&amp;"urgence"),'Plans SAMS_A remplir'!$AG$3:$AG$875)</f>
        <v>0</v>
      </c>
      <c r="R231" s="135">
        <f>SUMIF('Plans SAMS_A remplir'!$AE$3:$AE$875,(G231&amp;"FID"&amp;"urgence"),'Plans SAMS_A remplir'!$AH$3:$AH$875)</f>
        <v>0</v>
      </c>
      <c r="S231" s="239">
        <f>SUMIF('Plans SAMS_A remplir'!$AE$3:$AE$875,(G231&amp;"FID"&amp;"urgence"),'Plans SAMS_A remplir'!$AI$3:$AI$875)</f>
        <v>0</v>
      </c>
      <c r="T231" s="224" t="str">
        <f t="shared" si="234"/>
        <v>0</v>
      </c>
      <c r="U231" s="238">
        <f>SUMIF('Plans SAMS_A remplir'!$AE$3:$AE$875,(G231&amp;"CRS"&amp;"urgence"),'Plans SAMS_A remplir'!$AG$3:$AG$875)</f>
        <v>0</v>
      </c>
      <c r="V231" s="135">
        <f>SUMIF('Plans SAMS_A remplir'!$AE$3:$AE$875,(G231&amp;"CRS"&amp;"urgence"),'Plans SAMS_A remplir'!$AH$3:$AH$875)</f>
        <v>0</v>
      </c>
      <c r="W231" s="239">
        <f>SUMIF('Plans SAMS_A remplir'!$AE$3:$AE$875,(G231&amp;"CRS"&amp;"urgence"),'Plans SAMS_A remplir'!$AI$3:$AI$875)</f>
        <v>0</v>
      </c>
      <c r="X231" s="224" t="str">
        <f t="shared" si="235"/>
        <v>0</v>
      </c>
      <c r="Y231" s="238">
        <f>SUMIF('Plans SAMS_A remplir'!$AE$3:$AE$875,(G231&amp;"autreong"&amp;"urgence"),'Plans SAMS_A remplir'!$AG$3:$AG$875)</f>
        <v>0</v>
      </c>
      <c r="Z231" s="135">
        <f>SUMIF('Plans SAMS_A remplir'!$AE$3:$AE$875,(G231&amp;"autreong"&amp;"urgence"),'Plans SAMS_A remplir'!$AH$3:$AH$875)</f>
        <v>0</v>
      </c>
      <c r="AA231" s="239">
        <f>SUMIF('Plans SAMS_A remplir'!$AE$3:$AE$875,(G231&amp;"autreong"&amp;"urgence"),'Plans SAMS_A remplir'!$AI$3:$AI$875)</f>
        <v>0</v>
      </c>
      <c r="AB231" s="280" t="str">
        <f t="shared" si="225"/>
        <v>0</v>
      </c>
      <c r="AC231" s="285"/>
      <c r="AD231" s="173">
        <f t="shared" si="226"/>
        <v>0</v>
      </c>
      <c r="AE231" s="173">
        <f t="shared" si="227"/>
        <v>0</v>
      </c>
      <c r="AF231" s="286">
        <f t="shared" si="228"/>
        <v>0</v>
      </c>
      <c r="AG231" s="274" t="e">
        <f t="shared" si="229"/>
        <v>#N/A</v>
      </c>
      <c r="AH231" s="202"/>
      <c r="AI231" s="209" t="e">
        <f t="shared" si="230"/>
        <v>#N/A</v>
      </c>
      <c r="AJ231" s="197">
        <f t="shared" si="231"/>
        <v>3</v>
      </c>
      <c r="AK231" s="175"/>
      <c r="AL231" s="275" t="str">
        <f t="shared" si="232"/>
        <v>A verifier</v>
      </c>
      <c r="AM231" s="266"/>
      <c r="AN231" s="137"/>
      <c r="AO231" s="136"/>
      <c r="AP231" s="158"/>
      <c r="AQ231" s="136"/>
      <c r="AR231" s="138"/>
      <c r="AS231" s="139"/>
      <c r="AT231" s="140"/>
      <c r="AU231" s="159"/>
      <c r="AV231" s="140"/>
      <c r="AW231" s="140"/>
      <c r="AX231" s="140"/>
      <c r="AY231" s="249"/>
    </row>
    <row r="232" spans="1:51" ht="15" hidden="1" customHeight="1" x14ac:dyDescent="0.35">
      <c r="A232" s="252" t="s">
        <v>901</v>
      </c>
      <c r="B232" s="189" t="str">
        <f t="shared" si="214"/>
        <v>MDG22</v>
      </c>
      <c r="C232" s="161" t="s">
        <v>909</v>
      </c>
      <c r="D232" s="189" t="str">
        <f t="shared" si="215"/>
        <v>MG22203</v>
      </c>
      <c r="E232" s="189" t="s">
        <v>916</v>
      </c>
      <c r="F232" s="1" t="str">
        <f t="shared" si="216"/>
        <v>Amoron I ManiaAmbositraAmbositra I</v>
      </c>
      <c r="G232" s="45" t="str">
        <f t="shared" si="217"/>
        <v>MG22203010</v>
      </c>
      <c r="H232" s="133" t="e">
        <f t="shared" si="218"/>
        <v>#N/A</v>
      </c>
      <c r="I232" s="133"/>
      <c r="J232" s="134" t="e">
        <f t="shared" si="219"/>
        <v>#N/A</v>
      </c>
      <c r="K232" s="134" t="e">
        <f t="shared" si="220"/>
        <v>#N/A</v>
      </c>
      <c r="L232" s="134" t="e">
        <f t="shared" si="221"/>
        <v>#N/A</v>
      </c>
      <c r="M232" s="231">
        <f>SUMIF('Plans SAMS_A remplir'!$AE$3:$AE$875,(G232&amp;"PAM"&amp;"urgence"),'Plans SAMS_A remplir'!$AG$3:$AG$875)</f>
        <v>0</v>
      </c>
      <c r="N232" s="222">
        <f>SUMIF('Plans SAMS_A remplir'!$AE$3:$AE$875,(G232&amp;"PAM"&amp;"urgence"),'Plans SAMS_A remplir'!$AH$3:$AH$875)</f>
        <v>0</v>
      </c>
      <c r="O232" s="232">
        <f>SUMIF('Plans SAMS_A remplir'!$AE$3:$AE$875,(G232&amp;"PAM"&amp;"urgence"),'Plans SAMS_A remplir'!$AI$3:$AI$875)</f>
        <v>0</v>
      </c>
      <c r="P232" s="224" t="str">
        <f t="shared" si="233"/>
        <v>0</v>
      </c>
      <c r="Q232" s="238">
        <f>SUMIF('Plans SAMS_A remplir'!$AE$3:$AE$875,(G232&amp;"FID"&amp;"urgence"),'Plans SAMS_A remplir'!$AG$3:$AG$875)</f>
        <v>0</v>
      </c>
      <c r="R232" s="135">
        <f>SUMIF('Plans SAMS_A remplir'!$AE$3:$AE$875,(G232&amp;"FID"&amp;"urgence"),'Plans SAMS_A remplir'!$AH$3:$AH$875)</f>
        <v>0</v>
      </c>
      <c r="S232" s="239">
        <f>SUMIF('Plans SAMS_A remplir'!$AE$3:$AE$875,(G232&amp;"FID"&amp;"urgence"),'Plans SAMS_A remplir'!$AI$3:$AI$875)</f>
        <v>0</v>
      </c>
      <c r="T232" s="224" t="str">
        <f t="shared" si="234"/>
        <v>0</v>
      </c>
      <c r="U232" s="238">
        <f>SUMIF('Plans SAMS_A remplir'!$AE$3:$AE$875,(G232&amp;"CRS"&amp;"urgence"),'Plans SAMS_A remplir'!$AG$3:$AG$875)</f>
        <v>0</v>
      </c>
      <c r="V232" s="135">
        <f>SUMIF('Plans SAMS_A remplir'!$AE$3:$AE$875,(G232&amp;"CRS"&amp;"urgence"),'Plans SAMS_A remplir'!$AH$3:$AH$875)</f>
        <v>0</v>
      </c>
      <c r="W232" s="239">
        <f>SUMIF('Plans SAMS_A remplir'!$AE$3:$AE$875,(G232&amp;"CRS"&amp;"urgence"),'Plans SAMS_A remplir'!$AI$3:$AI$875)</f>
        <v>0</v>
      </c>
      <c r="X232" s="224" t="str">
        <f t="shared" si="235"/>
        <v>0</v>
      </c>
      <c r="Y232" s="238">
        <f>SUMIF('Plans SAMS_A remplir'!$AE$3:$AE$875,(G232&amp;"autreong"&amp;"urgence"),'Plans SAMS_A remplir'!$AG$3:$AG$875)</f>
        <v>0</v>
      </c>
      <c r="Z232" s="135">
        <f>SUMIF('Plans SAMS_A remplir'!$AE$3:$AE$875,(G232&amp;"autreong"&amp;"urgence"),'Plans SAMS_A remplir'!$AH$3:$AH$875)</f>
        <v>0</v>
      </c>
      <c r="AA232" s="239">
        <f>SUMIF('Plans SAMS_A remplir'!$AE$3:$AE$875,(G232&amp;"autreong"&amp;"urgence"),'Plans SAMS_A remplir'!$AI$3:$AI$875)</f>
        <v>0</v>
      </c>
      <c r="AB232" s="280" t="str">
        <f t="shared" si="225"/>
        <v>0</v>
      </c>
      <c r="AC232" s="285"/>
      <c r="AD232" s="173">
        <f t="shared" si="226"/>
        <v>0</v>
      </c>
      <c r="AE232" s="173">
        <f t="shared" si="227"/>
        <v>0</v>
      </c>
      <c r="AF232" s="286">
        <f t="shared" si="228"/>
        <v>0</v>
      </c>
      <c r="AG232" s="274" t="e">
        <f t="shared" si="229"/>
        <v>#N/A</v>
      </c>
      <c r="AH232" s="202"/>
      <c r="AI232" s="209" t="e">
        <f t="shared" si="230"/>
        <v>#N/A</v>
      </c>
      <c r="AJ232" s="197">
        <f t="shared" si="231"/>
        <v>3</v>
      </c>
      <c r="AK232" s="175"/>
      <c r="AL232" s="275" t="str">
        <f t="shared" si="232"/>
        <v>A verifier</v>
      </c>
      <c r="AM232" s="266"/>
      <c r="AN232" s="137"/>
      <c r="AO232" s="136"/>
      <c r="AP232" s="158"/>
      <c r="AQ232" s="136"/>
      <c r="AR232" s="138"/>
      <c r="AS232" s="139"/>
      <c r="AT232" s="140"/>
      <c r="AU232" s="159"/>
      <c r="AV232" s="140"/>
      <c r="AW232" s="140"/>
      <c r="AX232" s="140"/>
      <c r="AY232" s="249"/>
    </row>
    <row r="233" spans="1:51" ht="15" hidden="1" customHeight="1" x14ac:dyDescent="0.35">
      <c r="A233" s="252" t="s">
        <v>901</v>
      </c>
      <c r="B233" s="189" t="str">
        <f t="shared" ref="B233:B240" si="236">VLOOKUP(A233,admin_1,2,FALSE)</f>
        <v>MDG22</v>
      </c>
      <c r="C233" s="161" t="s">
        <v>909</v>
      </c>
      <c r="D233" s="189" t="str">
        <f t="shared" ref="D233:D240" si="237">VLOOKUP(C233,admin_2_2,2,FALSE)</f>
        <v>MG22203</v>
      </c>
      <c r="E233" s="189" t="s">
        <v>917</v>
      </c>
      <c r="F233" s="1" t="str">
        <f t="shared" ref="F233:F240" si="238">A233&amp;C233&amp;E233</f>
        <v>Amoron I ManiaAmbositraAmbositra II</v>
      </c>
      <c r="G233" s="45" t="str">
        <f t="shared" ref="G233:G240" si="239">VLOOKUP(F233,admin_3_2,12,FALSE)</f>
        <v>MG22203030</v>
      </c>
      <c r="H233" s="133" t="e">
        <f t="shared" ref="H233:H240" si="240">VLOOKUP(G233,prio,2,FALSE)</f>
        <v>#N/A</v>
      </c>
      <c r="I233" s="133"/>
      <c r="J233" s="134" t="e">
        <f t="shared" ref="J233:J240" si="241">IF(VLOOKUP(G233,pop,4,FALSE)=0,"",VLOOKUP(G233,pop,4,FALSE))</f>
        <v>#N/A</v>
      </c>
      <c r="K233" s="134" t="e">
        <f t="shared" ref="K233:K240" si="242">VLOOKUP(G233,pop,2,FALSE)</f>
        <v>#N/A</v>
      </c>
      <c r="L233" s="134" t="e">
        <f t="shared" ref="L233:L240" si="243">VLOOKUP(G233,pop,7,FALSE)</f>
        <v>#N/A</v>
      </c>
      <c r="M233" s="231">
        <f>SUMIF('Plans SAMS_A remplir'!$AE$3:$AE$875,(G233&amp;"PAM"&amp;"urgence"),'Plans SAMS_A remplir'!$AG$3:$AG$875)</f>
        <v>0</v>
      </c>
      <c r="N233" s="222">
        <f>SUMIF('Plans SAMS_A remplir'!$AE$3:$AE$875,(G233&amp;"PAM"&amp;"urgence"),'Plans SAMS_A remplir'!$AH$3:$AH$875)</f>
        <v>0</v>
      </c>
      <c r="O233" s="232">
        <f>SUMIF('Plans SAMS_A remplir'!$AE$3:$AE$875,(G233&amp;"PAM"&amp;"urgence"),'Plans SAMS_A remplir'!$AI$3:$AI$875)</f>
        <v>0</v>
      </c>
      <c r="P233" s="224" t="str">
        <f t="shared" si="233"/>
        <v>0</v>
      </c>
      <c r="Q233" s="238">
        <f>SUMIF('Plans SAMS_A remplir'!$AE$3:$AE$875,(G233&amp;"FID"&amp;"urgence"),'Plans SAMS_A remplir'!$AG$3:$AG$875)</f>
        <v>0</v>
      </c>
      <c r="R233" s="135">
        <f>SUMIF('Plans SAMS_A remplir'!$AE$3:$AE$875,(G233&amp;"FID"&amp;"urgence"),'Plans SAMS_A remplir'!$AH$3:$AH$875)</f>
        <v>0</v>
      </c>
      <c r="S233" s="239">
        <f>SUMIF('Plans SAMS_A remplir'!$AE$3:$AE$875,(G233&amp;"FID"&amp;"urgence"),'Plans SAMS_A remplir'!$AI$3:$AI$875)</f>
        <v>0</v>
      </c>
      <c r="T233" s="224" t="str">
        <f t="shared" si="234"/>
        <v>0</v>
      </c>
      <c r="U233" s="238">
        <f>SUMIF('Plans SAMS_A remplir'!$AE$3:$AE$875,(G233&amp;"CRS"&amp;"urgence"),'Plans SAMS_A remplir'!$AG$3:$AG$875)</f>
        <v>0</v>
      </c>
      <c r="V233" s="135">
        <f>SUMIF('Plans SAMS_A remplir'!$AE$3:$AE$875,(G233&amp;"CRS"&amp;"urgence"),'Plans SAMS_A remplir'!$AH$3:$AH$875)</f>
        <v>0</v>
      </c>
      <c r="W233" s="239">
        <f>SUMIF('Plans SAMS_A remplir'!$AE$3:$AE$875,(G233&amp;"CRS"&amp;"urgence"),'Plans SAMS_A remplir'!$AI$3:$AI$875)</f>
        <v>0</v>
      </c>
      <c r="X233" s="224" t="str">
        <f t="shared" si="235"/>
        <v>0</v>
      </c>
      <c r="Y233" s="238">
        <f>SUMIF('Plans SAMS_A remplir'!$AE$3:$AE$875,(G233&amp;"autreong"&amp;"urgence"),'Plans SAMS_A remplir'!$AG$3:$AG$875)</f>
        <v>0</v>
      </c>
      <c r="Z233" s="135">
        <f>SUMIF('Plans SAMS_A remplir'!$AE$3:$AE$875,(G233&amp;"autreong"&amp;"urgence"),'Plans SAMS_A remplir'!$AH$3:$AH$875)</f>
        <v>0</v>
      </c>
      <c r="AA233" s="239">
        <f>SUMIF('Plans SAMS_A remplir'!$AE$3:$AE$875,(G233&amp;"autreong"&amp;"urgence"),'Plans SAMS_A remplir'!$AI$3:$AI$875)</f>
        <v>0</v>
      </c>
      <c r="AB233" s="280" t="str">
        <f t="shared" ref="AB233:AB240" si="244">IFERROR(VLOOKUP(G233&amp;"autreong"&amp;"urgence",planification_pop,4,FALSE),"0")</f>
        <v>0</v>
      </c>
      <c r="AC233" s="285"/>
      <c r="AD233" s="173">
        <f t="shared" ref="AD233:AD240" si="245">IF($AC233="Oui (Fid/PAM)",MAX(M233,Q233)+Y233,IF($AC233="Oui (inter/orga)",MAX(M233,Q233,Y233),IF($AC233="Oui (CRS/FID)",MAX(Q233,U233),IF($AC233="Oui (CRS/PAM)",MAX(M233,U233),IF($AC233="Oui (cas special)","",SUM(M233,Q233,Y233,U233))))))</f>
        <v>0</v>
      </c>
      <c r="AE233" s="173">
        <f t="shared" ref="AE233:AE240" si="246">IF($AC233="Oui (Fid/PAM)",MAX(N233,R233)+Z233,IF($AC233="Oui (inter/orga)",MAX(N233,R233,Z233),IF($AC233="Oui (CRS/FID)",MAX(R233,V233),IF($AC233="Oui (CRS/PAM)",MAX(N233,V233),IF($AC233="Oui (cas special)","",SUM(N233,R233,Z233,V233))))))</f>
        <v>0</v>
      </c>
      <c r="AF233" s="286">
        <f t="shared" ref="AF233:AF240" si="247">IF($AC233="Oui (Fid/PAM)",MAX(O233,S233)+AA233,IF($AC233="Oui (inter/orga)",MAX(O233,S233,AA233),IF($AC233="Oui (CRS/FID)",MAX(S233,W233),IF($AC233="Oui (CRS/PAM)",MAX(O233,W233),IF($AC233="Oui (cas special)","",SUM(O233,S233,AA233,W233))))))</f>
        <v>0</v>
      </c>
      <c r="AG233" s="274" t="e">
        <f t="shared" ref="AG233:AG240" si="248">MAX(AD233:AF233)/L233</f>
        <v>#N/A</v>
      </c>
      <c r="AH233" s="202"/>
      <c r="AI233" s="209" t="e">
        <f t="shared" ref="AI233:AI240" si="249">IF((K233-AD233*AH233)&lt;0,"0",K233-AD233*AH233)</f>
        <v>#N/A</v>
      </c>
      <c r="AJ233" s="197">
        <f t="shared" ref="AJ233:AJ240" si="250">IF(M233&lt;&gt;"0",1,0)+IF(Q233&lt;&gt;"0",1,0)+IF(Y233&lt;&gt;"0",1,0)</f>
        <v>3</v>
      </c>
      <c r="AK233" s="175"/>
      <c r="AL233" s="275" t="str">
        <f t="shared" ref="AL233:AL240" si="251">IF(AC233="Non","YES",IF(AC233="Oui (cas special)","A verifier",IF(AC233="","A verifier","Non")))</f>
        <v>A verifier</v>
      </c>
      <c r="AM233" s="266"/>
      <c r="AN233" s="137"/>
      <c r="AO233" s="136"/>
      <c r="AP233" s="158"/>
      <c r="AQ233" s="136"/>
      <c r="AR233" s="138"/>
      <c r="AS233" s="139"/>
      <c r="AT233" s="140"/>
      <c r="AU233" s="159"/>
      <c r="AV233" s="140"/>
      <c r="AW233" s="140"/>
      <c r="AX233" s="140"/>
      <c r="AY233" s="249"/>
    </row>
    <row r="234" spans="1:51" ht="15" hidden="1" customHeight="1" x14ac:dyDescent="0.35">
      <c r="A234" s="252" t="s">
        <v>901</v>
      </c>
      <c r="B234" s="189" t="str">
        <f t="shared" si="236"/>
        <v>MDG22</v>
      </c>
      <c r="C234" s="161" t="s">
        <v>909</v>
      </c>
      <c r="D234" s="189" t="str">
        <f t="shared" si="237"/>
        <v>MG22203</v>
      </c>
      <c r="E234" s="189" t="s">
        <v>918</v>
      </c>
      <c r="F234" s="1" t="str">
        <f t="shared" si="238"/>
        <v>Amoron I ManiaAmbositraAndina</v>
      </c>
      <c r="G234" s="45" t="str">
        <f t="shared" si="239"/>
        <v>MG22203090</v>
      </c>
      <c r="H234" s="133" t="e">
        <f t="shared" si="240"/>
        <v>#N/A</v>
      </c>
      <c r="I234" s="133"/>
      <c r="J234" s="134" t="e">
        <f t="shared" si="241"/>
        <v>#N/A</v>
      </c>
      <c r="K234" s="134" t="e">
        <f t="shared" si="242"/>
        <v>#N/A</v>
      </c>
      <c r="L234" s="134" t="e">
        <f t="shared" si="243"/>
        <v>#N/A</v>
      </c>
      <c r="M234" s="231">
        <f>SUMIF('Plans SAMS_A remplir'!$AE$3:$AE$875,(G234&amp;"PAM"&amp;"urgence"),'Plans SAMS_A remplir'!$AG$3:$AG$875)</f>
        <v>0</v>
      </c>
      <c r="N234" s="222">
        <f>SUMIF('Plans SAMS_A remplir'!$AE$3:$AE$875,(G234&amp;"PAM"&amp;"urgence"),'Plans SAMS_A remplir'!$AH$3:$AH$875)</f>
        <v>0</v>
      </c>
      <c r="O234" s="232">
        <f>SUMIF('Plans SAMS_A remplir'!$AE$3:$AE$875,(G234&amp;"PAM"&amp;"urgence"),'Plans SAMS_A remplir'!$AI$3:$AI$875)</f>
        <v>0</v>
      </c>
      <c r="P234" s="224" t="str">
        <f t="shared" si="233"/>
        <v>0</v>
      </c>
      <c r="Q234" s="238">
        <f>SUMIF('Plans SAMS_A remplir'!$AE$3:$AE$875,(G234&amp;"FID"&amp;"urgence"),'Plans SAMS_A remplir'!$AG$3:$AG$875)</f>
        <v>0</v>
      </c>
      <c r="R234" s="135">
        <f>SUMIF('Plans SAMS_A remplir'!$AE$3:$AE$875,(G234&amp;"FID"&amp;"urgence"),'Plans SAMS_A remplir'!$AH$3:$AH$875)</f>
        <v>0</v>
      </c>
      <c r="S234" s="239">
        <f>SUMIF('Plans SAMS_A remplir'!$AE$3:$AE$875,(G234&amp;"FID"&amp;"urgence"),'Plans SAMS_A remplir'!$AI$3:$AI$875)</f>
        <v>0</v>
      </c>
      <c r="T234" s="224" t="str">
        <f t="shared" si="234"/>
        <v>0</v>
      </c>
      <c r="U234" s="238">
        <f>SUMIF('Plans SAMS_A remplir'!$AE$3:$AE$875,(G234&amp;"CRS"&amp;"urgence"),'Plans SAMS_A remplir'!$AG$3:$AG$875)</f>
        <v>0</v>
      </c>
      <c r="V234" s="135">
        <f>SUMIF('Plans SAMS_A remplir'!$AE$3:$AE$875,(G234&amp;"CRS"&amp;"urgence"),'Plans SAMS_A remplir'!$AH$3:$AH$875)</f>
        <v>0</v>
      </c>
      <c r="W234" s="239">
        <f>SUMIF('Plans SAMS_A remplir'!$AE$3:$AE$875,(G234&amp;"CRS"&amp;"urgence"),'Plans SAMS_A remplir'!$AI$3:$AI$875)</f>
        <v>0</v>
      </c>
      <c r="X234" s="224" t="str">
        <f t="shared" si="235"/>
        <v>0</v>
      </c>
      <c r="Y234" s="238">
        <f>SUMIF('Plans SAMS_A remplir'!$AE$3:$AE$875,(G234&amp;"autreong"&amp;"urgence"),'Plans SAMS_A remplir'!$AG$3:$AG$875)</f>
        <v>0</v>
      </c>
      <c r="Z234" s="135">
        <f>SUMIF('Plans SAMS_A remplir'!$AE$3:$AE$875,(G234&amp;"autreong"&amp;"urgence"),'Plans SAMS_A remplir'!$AH$3:$AH$875)</f>
        <v>0</v>
      </c>
      <c r="AA234" s="239">
        <f>SUMIF('Plans SAMS_A remplir'!$AE$3:$AE$875,(G234&amp;"autreong"&amp;"urgence"),'Plans SAMS_A remplir'!$AI$3:$AI$875)</f>
        <v>0</v>
      </c>
      <c r="AB234" s="280" t="str">
        <f t="shared" si="244"/>
        <v>0</v>
      </c>
      <c r="AC234" s="285"/>
      <c r="AD234" s="173">
        <f t="shared" si="245"/>
        <v>0</v>
      </c>
      <c r="AE234" s="173">
        <f t="shared" si="246"/>
        <v>0</v>
      </c>
      <c r="AF234" s="286">
        <f t="shared" si="247"/>
        <v>0</v>
      </c>
      <c r="AG234" s="274" t="e">
        <f t="shared" si="248"/>
        <v>#N/A</v>
      </c>
      <c r="AH234" s="202"/>
      <c r="AI234" s="209" t="e">
        <f t="shared" si="249"/>
        <v>#N/A</v>
      </c>
      <c r="AJ234" s="197">
        <f t="shared" si="250"/>
        <v>3</v>
      </c>
      <c r="AK234" s="175"/>
      <c r="AL234" s="275" t="str">
        <f t="shared" si="251"/>
        <v>A verifier</v>
      </c>
      <c r="AM234" s="266"/>
      <c r="AN234" s="137"/>
      <c r="AO234" s="136"/>
      <c r="AP234" s="158"/>
      <c r="AQ234" s="136"/>
      <c r="AR234" s="138"/>
      <c r="AS234" s="139"/>
      <c r="AT234" s="140"/>
      <c r="AU234" s="159"/>
      <c r="AV234" s="140"/>
      <c r="AW234" s="140"/>
      <c r="AX234" s="140"/>
      <c r="AY234" s="249"/>
    </row>
    <row r="235" spans="1:51" ht="15" hidden="1" customHeight="1" x14ac:dyDescent="0.35">
      <c r="A235" s="252" t="s">
        <v>901</v>
      </c>
      <c r="B235" s="189" t="str">
        <f t="shared" ref="B235" si="252">VLOOKUP(A235,admin_1,2,FALSE)</f>
        <v>MDG22</v>
      </c>
      <c r="C235" s="161" t="s">
        <v>909</v>
      </c>
      <c r="D235" s="189" t="str">
        <f t="shared" ref="D235" si="253">VLOOKUP(C235,admin_2_2,2,FALSE)</f>
        <v>MG22203</v>
      </c>
      <c r="E235" s="189" t="s">
        <v>919</v>
      </c>
      <c r="F235" s="1" t="str">
        <f t="shared" ref="F235" si="254">A235&amp;C235&amp;E235</f>
        <v>Amoron I ManiaAmbositraAnkazoambo</v>
      </c>
      <c r="G235" s="45" t="str">
        <f t="shared" ref="G235" si="255">VLOOKUP(F235,admin_3_2,12,FALSE)</f>
        <v>MG22203050</v>
      </c>
      <c r="H235" s="133" t="e">
        <f t="shared" ref="H235" si="256">VLOOKUP(G235,prio,2,FALSE)</f>
        <v>#N/A</v>
      </c>
      <c r="I235" s="133"/>
      <c r="J235" s="134" t="e">
        <f t="shared" ref="J235" si="257">IF(VLOOKUP(G235,pop,4,FALSE)=0,"",VLOOKUP(G235,pop,4,FALSE))</f>
        <v>#N/A</v>
      </c>
      <c r="K235" s="134" t="e">
        <f t="shared" ref="K235" si="258">VLOOKUP(G235,pop,2,FALSE)</f>
        <v>#N/A</v>
      </c>
      <c r="L235" s="134" t="e">
        <f t="shared" ref="L235" si="259">VLOOKUP(G235,pop,7,FALSE)</f>
        <v>#N/A</v>
      </c>
      <c r="M235" s="231">
        <f>SUMIF('Plans SAMS_A remplir'!$AE$3:$AE$875,(G235&amp;"PAM"&amp;"urgence"),'Plans SAMS_A remplir'!$AG$3:$AG$875)</f>
        <v>0</v>
      </c>
      <c r="N235" s="222">
        <f>SUMIF('Plans SAMS_A remplir'!$AE$3:$AE$875,(G235&amp;"PAM"&amp;"urgence"),'Plans SAMS_A remplir'!$AH$3:$AH$875)</f>
        <v>0</v>
      </c>
      <c r="O235" s="232">
        <f>SUMIF('Plans SAMS_A remplir'!$AE$3:$AE$875,(G235&amp;"PAM"&amp;"urgence"),'Plans SAMS_A remplir'!$AI$3:$AI$875)</f>
        <v>0</v>
      </c>
      <c r="P235" s="224" t="str">
        <f t="shared" si="233"/>
        <v>0</v>
      </c>
      <c r="Q235" s="238">
        <f>SUMIF('Plans SAMS_A remplir'!$AE$3:$AE$875,(G235&amp;"FID"&amp;"urgence"),'Plans SAMS_A remplir'!$AG$3:$AG$875)</f>
        <v>0</v>
      </c>
      <c r="R235" s="135">
        <f>SUMIF('Plans SAMS_A remplir'!$AE$3:$AE$875,(G235&amp;"FID"&amp;"urgence"),'Plans SAMS_A remplir'!$AH$3:$AH$875)</f>
        <v>0</v>
      </c>
      <c r="S235" s="239">
        <f>SUMIF('Plans SAMS_A remplir'!$AE$3:$AE$875,(G235&amp;"FID"&amp;"urgence"),'Plans SAMS_A remplir'!$AI$3:$AI$875)</f>
        <v>0</v>
      </c>
      <c r="T235" s="224" t="str">
        <f t="shared" si="234"/>
        <v>0</v>
      </c>
      <c r="U235" s="238">
        <f>SUMIF('Plans SAMS_A remplir'!$AE$3:$AE$875,(G235&amp;"CRS"&amp;"urgence"),'Plans SAMS_A remplir'!$AG$3:$AG$875)</f>
        <v>0</v>
      </c>
      <c r="V235" s="135">
        <f>SUMIF('Plans SAMS_A remplir'!$AE$3:$AE$875,(G235&amp;"CRS"&amp;"urgence"),'Plans SAMS_A remplir'!$AH$3:$AH$875)</f>
        <v>0</v>
      </c>
      <c r="W235" s="239">
        <f>SUMIF('Plans SAMS_A remplir'!$AE$3:$AE$875,(G235&amp;"CRS"&amp;"urgence"),'Plans SAMS_A remplir'!$AI$3:$AI$875)</f>
        <v>0</v>
      </c>
      <c r="X235" s="224" t="str">
        <f t="shared" si="235"/>
        <v>0</v>
      </c>
      <c r="Y235" s="238">
        <f>SUMIF('Plans SAMS_A remplir'!$AE$3:$AE$875,(G235&amp;"autreong"&amp;"urgence"),'Plans SAMS_A remplir'!$AG$3:$AG$875)</f>
        <v>0</v>
      </c>
      <c r="Z235" s="135">
        <f>SUMIF('Plans SAMS_A remplir'!$AE$3:$AE$875,(G235&amp;"autreong"&amp;"urgence"),'Plans SAMS_A remplir'!$AH$3:$AH$875)</f>
        <v>0</v>
      </c>
      <c r="AA235" s="239">
        <f>SUMIF('Plans SAMS_A remplir'!$AE$3:$AE$875,(G235&amp;"autreong"&amp;"urgence"),'Plans SAMS_A remplir'!$AI$3:$AI$875)</f>
        <v>0</v>
      </c>
      <c r="AB235" s="280" t="str">
        <f t="shared" ref="AB235" si="260">IFERROR(VLOOKUP(G235&amp;"autreong"&amp;"urgence",planification_pop,4,FALSE),"0")</f>
        <v>0</v>
      </c>
      <c r="AC235" s="285"/>
      <c r="AD235" s="173">
        <f t="shared" ref="AD235" si="261">IF($AC235="Oui (Fid/PAM)",MAX(M235,Q235)+Y235,IF($AC235="Oui (inter/orga)",MAX(M235,Q235,Y235),IF($AC235="Oui (CRS/FID)",MAX(Q235,U235),IF($AC235="Oui (CRS/PAM)",MAX(M235,U235),IF($AC235="Oui (cas special)","",SUM(M235,Q235,Y235,U235))))))</f>
        <v>0</v>
      </c>
      <c r="AE235" s="173">
        <f t="shared" ref="AE235" si="262">IF($AC235="Oui (Fid/PAM)",MAX(N235,R235)+Z235,IF($AC235="Oui (inter/orga)",MAX(N235,R235,Z235),IF($AC235="Oui (CRS/FID)",MAX(R235,V235),IF($AC235="Oui (CRS/PAM)",MAX(N235,V235),IF($AC235="Oui (cas special)","",SUM(N235,R235,Z235,V235))))))</f>
        <v>0</v>
      </c>
      <c r="AF235" s="286">
        <f t="shared" ref="AF235" si="263">IF($AC235="Oui (Fid/PAM)",MAX(O235,S235)+AA235,IF($AC235="Oui (inter/orga)",MAX(O235,S235,AA235),IF($AC235="Oui (CRS/FID)",MAX(S235,W235),IF($AC235="Oui (CRS/PAM)",MAX(O235,W235),IF($AC235="Oui (cas special)","",SUM(O235,S235,AA235,W235))))))</f>
        <v>0</v>
      </c>
      <c r="AG235" s="274" t="e">
        <f t="shared" ref="AG235" si="264">MAX(AD235:AF235)/L235</f>
        <v>#N/A</v>
      </c>
      <c r="AH235" s="202"/>
      <c r="AI235" s="209" t="e">
        <f t="shared" ref="AI235" si="265">IF((K235-AD235*AH235)&lt;0,"0",K235-AD235*AH235)</f>
        <v>#N/A</v>
      </c>
      <c r="AJ235" s="197">
        <f t="shared" ref="AJ235" si="266">IF(M235&lt;&gt;"0",1,0)+IF(Q235&lt;&gt;"0",1,0)+IF(Y235&lt;&gt;"0",1,0)</f>
        <v>3</v>
      </c>
      <c r="AK235" s="175"/>
      <c r="AL235" s="275" t="str">
        <f t="shared" ref="AL235" si="267">IF(AC235="Non","YES",IF(AC235="Oui (cas special)","A verifier",IF(AC235="","A verifier","Non")))</f>
        <v>A verifier</v>
      </c>
      <c r="AM235" s="266"/>
      <c r="AN235" s="137"/>
      <c r="AO235" s="136"/>
      <c r="AP235" s="158"/>
      <c r="AQ235" s="136"/>
      <c r="AR235" s="138"/>
      <c r="AS235" s="139"/>
      <c r="AT235" s="140"/>
      <c r="AU235" s="159"/>
      <c r="AV235" s="140"/>
      <c r="AW235" s="140"/>
      <c r="AX235" s="140"/>
      <c r="AY235" s="249"/>
    </row>
    <row r="236" spans="1:51" ht="15" hidden="1" customHeight="1" x14ac:dyDescent="0.35">
      <c r="A236" s="252" t="s">
        <v>901</v>
      </c>
      <c r="B236" s="189" t="str">
        <f t="shared" si="236"/>
        <v>MDG22</v>
      </c>
      <c r="C236" s="161" t="s">
        <v>909</v>
      </c>
      <c r="D236" s="189" t="str">
        <f t="shared" si="237"/>
        <v>MG22203</v>
      </c>
      <c r="E236" s="189" t="s">
        <v>920</v>
      </c>
      <c r="F236" s="1" t="str">
        <f t="shared" si="238"/>
        <v>Amoron I ManiaAmbositraAntoetra</v>
      </c>
      <c r="G236" s="45" t="str">
        <f t="shared" si="239"/>
        <v>MG22203410</v>
      </c>
      <c r="H236" s="133" t="e">
        <f t="shared" si="240"/>
        <v>#N/A</v>
      </c>
      <c r="I236" s="133"/>
      <c r="J236" s="134" t="e">
        <f t="shared" si="241"/>
        <v>#N/A</v>
      </c>
      <c r="K236" s="134" t="e">
        <f t="shared" si="242"/>
        <v>#N/A</v>
      </c>
      <c r="L236" s="134" t="e">
        <f t="shared" si="243"/>
        <v>#N/A</v>
      </c>
      <c r="M236" s="231">
        <f>SUMIF('Plans SAMS_A remplir'!$AE$3:$AE$875,(G236&amp;"PAM"&amp;"urgence"),'Plans SAMS_A remplir'!$AG$3:$AG$875)</f>
        <v>0</v>
      </c>
      <c r="N236" s="222">
        <f>SUMIF('Plans SAMS_A remplir'!$AE$3:$AE$875,(G236&amp;"PAM"&amp;"urgence"),'Plans SAMS_A remplir'!$AH$3:$AH$875)</f>
        <v>0</v>
      </c>
      <c r="O236" s="232">
        <f>SUMIF('Plans SAMS_A remplir'!$AE$3:$AE$875,(G236&amp;"PAM"&amp;"urgence"),'Plans SAMS_A remplir'!$AI$3:$AI$875)</f>
        <v>0</v>
      </c>
      <c r="P236" s="224" t="str">
        <f t="shared" si="233"/>
        <v>0</v>
      </c>
      <c r="Q236" s="238">
        <f>SUMIF('Plans SAMS_A remplir'!$AE$3:$AE$875,(G236&amp;"FID"&amp;"urgence"),'Plans SAMS_A remplir'!$AG$3:$AG$875)</f>
        <v>0</v>
      </c>
      <c r="R236" s="135">
        <f>SUMIF('Plans SAMS_A remplir'!$AE$3:$AE$875,(G236&amp;"FID"&amp;"urgence"),'Plans SAMS_A remplir'!$AH$3:$AH$875)</f>
        <v>0</v>
      </c>
      <c r="S236" s="239">
        <f>SUMIF('Plans SAMS_A remplir'!$AE$3:$AE$875,(G236&amp;"FID"&amp;"urgence"),'Plans SAMS_A remplir'!$AI$3:$AI$875)</f>
        <v>0</v>
      </c>
      <c r="T236" s="224" t="str">
        <f t="shared" si="234"/>
        <v>0</v>
      </c>
      <c r="U236" s="238">
        <f>SUMIF('Plans SAMS_A remplir'!$AE$3:$AE$875,(G236&amp;"CRS"&amp;"urgence"),'Plans SAMS_A remplir'!$AG$3:$AG$875)</f>
        <v>0</v>
      </c>
      <c r="V236" s="135">
        <f>SUMIF('Plans SAMS_A remplir'!$AE$3:$AE$875,(G236&amp;"CRS"&amp;"urgence"),'Plans SAMS_A remplir'!$AH$3:$AH$875)</f>
        <v>0</v>
      </c>
      <c r="W236" s="239">
        <f>SUMIF('Plans SAMS_A remplir'!$AE$3:$AE$875,(G236&amp;"CRS"&amp;"urgence"),'Plans SAMS_A remplir'!$AI$3:$AI$875)</f>
        <v>0</v>
      </c>
      <c r="X236" s="224" t="str">
        <f t="shared" si="235"/>
        <v>0</v>
      </c>
      <c r="Y236" s="238">
        <f>SUMIF('Plans SAMS_A remplir'!$AE$3:$AE$875,(G236&amp;"autreong"&amp;"urgence"),'Plans SAMS_A remplir'!$AG$3:$AG$875)</f>
        <v>0</v>
      </c>
      <c r="Z236" s="135">
        <f>SUMIF('Plans SAMS_A remplir'!$AE$3:$AE$875,(G236&amp;"autreong"&amp;"urgence"),'Plans SAMS_A remplir'!$AH$3:$AH$875)</f>
        <v>0</v>
      </c>
      <c r="AA236" s="239">
        <f>SUMIF('Plans SAMS_A remplir'!$AE$3:$AE$875,(G236&amp;"autreong"&amp;"urgence"),'Plans SAMS_A remplir'!$AI$3:$AI$875)</f>
        <v>0</v>
      </c>
      <c r="AB236" s="280" t="str">
        <f t="shared" si="244"/>
        <v>0</v>
      </c>
      <c r="AC236" s="285"/>
      <c r="AD236" s="173">
        <f t="shared" si="245"/>
        <v>0</v>
      </c>
      <c r="AE236" s="173">
        <f t="shared" si="246"/>
        <v>0</v>
      </c>
      <c r="AF236" s="286">
        <f t="shared" si="247"/>
        <v>0</v>
      </c>
      <c r="AG236" s="274" t="e">
        <f t="shared" si="248"/>
        <v>#N/A</v>
      </c>
      <c r="AH236" s="202"/>
      <c r="AI236" s="209" t="e">
        <f t="shared" si="249"/>
        <v>#N/A</v>
      </c>
      <c r="AJ236" s="197">
        <f t="shared" si="250"/>
        <v>3</v>
      </c>
      <c r="AK236" s="175"/>
      <c r="AL236" s="275" t="str">
        <f t="shared" si="251"/>
        <v>A verifier</v>
      </c>
      <c r="AM236" s="266"/>
      <c r="AN236" s="137"/>
      <c r="AO236" s="136"/>
      <c r="AP236" s="158"/>
      <c r="AQ236" s="136"/>
      <c r="AR236" s="138"/>
      <c r="AS236" s="139"/>
      <c r="AT236" s="140"/>
      <c r="AU236" s="159"/>
      <c r="AV236" s="140"/>
      <c r="AW236" s="140"/>
      <c r="AX236" s="140"/>
      <c r="AY236" s="249"/>
    </row>
    <row r="237" spans="1:51" ht="15" hidden="1" customHeight="1" x14ac:dyDescent="0.35">
      <c r="A237" s="252" t="s">
        <v>901</v>
      </c>
      <c r="B237" s="189" t="str">
        <f t="shared" si="236"/>
        <v>MDG22</v>
      </c>
      <c r="C237" s="161" t="s">
        <v>909</v>
      </c>
      <c r="D237" s="189" t="str">
        <f t="shared" si="237"/>
        <v>MG22203</v>
      </c>
      <c r="E237" s="189" t="s">
        <v>921</v>
      </c>
      <c r="F237" s="1" t="str">
        <f t="shared" si="238"/>
        <v>Amoron I ManiaAmbositraFahizay</v>
      </c>
      <c r="G237" s="45" t="str">
        <f t="shared" si="239"/>
        <v>MG22203190</v>
      </c>
      <c r="H237" s="133" t="e">
        <f t="shared" si="240"/>
        <v>#N/A</v>
      </c>
      <c r="I237" s="133"/>
      <c r="J237" s="134" t="e">
        <f t="shared" si="241"/>
        <v>#N/A</v>
      </c>
      <c r="K237" s="134" t="e">
        <f t="shared" si="242"/>
        <v>#N/A</v>
      </c>
      <c r="L237" s="134" t="e">
        <f t="shared" si="243"/>
        <v>#N/A</v>
      </c>
      <c r="M237" s="231">
        <f>SUMIF('Plans SAMS_A remplir'!$AE$3:$AE$875,(G237&amp;"PAM"&amp;"urgence"),'Plans SAMS_A remplir'!$AG$3:$AG$875)</f>
        <v>0</v>
      </c>
      <c r="N237" s="222">
        <f>SUMIF('Plans SAMS_A remplir'!$AE$3:$AE$875,(G237&amp;"PAM"&amp;"urgence"),'Plans SAMS_A remplir'!$AH$3:$AH$875)</f>
        <v>0</v>
      </c>
      <c r="O237" s="232">
        <f>SUMIF('Plans SAMS_A remplir'!$AE$3:$AE$875,(G237&amp;"PAM"&amp;"urgence"),'Plans SAMS_A remplir'!$AI$3:$AI$875)</f>
        <v>0</v>
      </c>
      <c r="P237" s="224" t="str">
        <f t="shared" si="233"/>
        <v>0</v>
      </c>
      <c r="Q237" s="238">
        <f>SUMIF('Plans SAMS_A remplir'!$AE$3:$AE$875,(G237&amp;"FID"&amp;"urgence"),'Plans SAMS_A remplir'!$AG$3:$AG$875)</f>
        <v>0</v>
      </c>
      <c r="R237" s="135">
        <f>SUMIF('Plans SAMS_A remplir'!$AE$3:$AE$875,(G237&amp;"FID"&amp;"urgence"),'Plans SAMS_A remplir'!$AH$3:$AH$875)</f>
        <v>0</v>
      </c>
      <c r="S237" s="239">
        <f>SUMIF('Plans SAMS_A remplir'!$AE$3:$AE$875,(G237&amp;"FID"&amp;"urgence"),'Plans SAMS_A remplir'!$AI$3:$AI$875)</f>
        <v>0</v>
      </c>
      <c r="T237" s="224" t="str">
        <f t="shared" si="234"/>
        <v>0</v>
      </c>
      <c r="U237" s="238">
        <f>SUMIF('Plans SAMS_A remplir'!$AE$3:$AE$875,(G237&amp;"CRS"&amp;"urgence"),'Plans SAMS_A remplir'!$AG$3:$AG$875)</f>
        <v>0</v>
      </c>
      <c r="V237" s="135">
        <f>SUMIF('Plans SAMS_A remplir'!$AE$3:$AE$875,(G237&amp;"CRS"&amp;"urgence"),'Plans SAMS_A remplir'!$AH$3:$AH$875)</f>
        <v>0</v>
      </c>
      <c r="W237" s="239">
        <f>SUMIF('Plans SAMS_A remplir'!$AE$3:$AE$875,(G237&amp;"CRS"&amp;"urgence"),'Plans SAMS_A remplir'!$AI$3:$AI$875)</f>
        <v>0</v>
      </c>
      <c r="X237" s="224" t="str">
        <f t="shared" si="235"/>
        <v>0</v>
      </c>
      <c r="Y237" s="238">
        <f>SUMIF('Plans SAMS_A remplir'!$AE$3:$AE$875,(G237&amp;"autreong"&amp;"urgence"),'Plans SAMS_A remplir'!$AG$3:$AG$875)</f>
        <v>0</v>
      </c>
      <c r="Z237" s="135">
        <f>SUMIF('Plans SAMS_A remplir'!$AE$3:$AE$875,(G237&amp;"autreong"&amp;"urgence"),'Plans SAMS_A remplir'!$AH$3:$AH$875)</f>
        <v>0</v>
      </c>
      <c r="AA237" s="239">
        <f>SUMIF('Plans SAMS_A remplir'!$AE$3:$AE$875,(G237&amp;"autreong"&amp;"urgence"),'Plans SAMS_A remplir'!$AI$3:$AI$875)</f>
        <v>0</v>
      </c>
      <c r="AB237" s="280" t="str">
        <f t="shared" si="244"/>
        <v>0</v>
      </c>
      <c r="AC237" s="285"/>
      <c r="AD237" s="173">
        <f t="shared" si="245"/>
        <v>0</v>
      </c>
      <c r="AE237" s="173">
        <f t="shared" si="246"/>
        <v>0</v>
      </c>
      <c r="AF237" s="286">
        <f t="shared" si="247"/>
        <v>0</v>
      </c>
      <c r="AG237" s="274" t="e">
        <f t="shared" si="248"/>
        <v>#N/A</v>
      </c>
      <c r="AH237" s="202"/>
      <c r="AI237" s="209" t="e">
        <f t="shared" si="249"/>
        <v>#N/A</v>
      </c>
      <c r="AJ237" s="197">
        <f t="shared" si="250"/>
        <v>3</v>
      </c>
      <c r="AK237" s="175"/>
      <c r="AL237" s="275" t="str">
        <f t="shared" si="251"/>
        <v>A verifier</v>
      </c>
      <c r="AM237" s="266"/>
      <c r="AN237" s="137"/>
      <c r="AO237" s="136"/>
      <c r="AP237" s="158"/>
      <c r="AQ237" s="136"/>
      <c r="AR237" s="138"/>
      <c r="AS237" s="139"/>
      <c r="AT237" s="140"/>
      <c r="AU237" s="159"/>
      <c r="AV237" s="140"/>
      <c r="AW237" s="140"/>
      <c r="AX237" s="140"/>
      <c r="AY237" s="249"/>
    </row>
    <row r="238" spans="1:51" ht="15" hidden="1" customHeight="1" x14ac:dyDescent="0.35">
      <c r="A238" s="252" t="s">
        <v>901</v>
      </c>
      <c r="B238" s="189" t="str">
        <f t="shared" si="236"/>
        <v>MDG22</v>
      </c>
      <c r="C238" s="161" t="s">
        <v>909</v>
      </c>
      <c r="D238" s="189" t="str">
        <f t="shared" si="237"/>
        <v>MG22203</v>
      </c>
      <c r="E238" s="189" t="s">
        <v>922</v>
      </c>
      <c r="F238" s="1" t="str">
        <f t="shared" si="238"/>
        <v>Amoron I ManiaAmbositraIhadilanana</v>
      </c>
      <c r="G238" s="45" t="str">
        <f t="shared" si="239"/>
        <v>MG22203310</v>
      </c>
      <c r="H238" s="133" t="e">
        <f t="shared" si="240"/>
        <v>#N/A</v>
      </c>
      <c r="I238" s="133"/>
      <c r="J238" s="134" t="e">
        <f t="shared" si="241"/>
        <v>#N/A</v>
      </c>
      <c r="K238" s="134" t="e">
        <f t="shared" si="242"/>
        <v>#N/A</v>
      </c>
      <c r="L238" s="134" t="e">
        <f t="shared" si="243"/>
        <v>#N/A</v>
      </c>
      <c r="M238" s="231">
        <f>SUMIF('Plans SAMS_A remplir'!$AE$3:$AE$875,(G238&amp;"PAM"&amp;"urgence"),'Plans SAMS_A remplir'!$AG$3:$AG$875)</f>
        <v>0</v>
      </c>
      <c r="N238" s="222">
        <f>SUMIF('Plans SAMS_A remplir'!$AE$3:$AE$875,(G238&amp;"PAM"&amp;"urgence"),'Plans SAMS_A remplir'!$AH$3:$AH$875)</f>
        <v>0</v>
      </c>
      <c r="O238" s="232">
        <f>SUMIF('Plans SAMS_A remplir'!$AE$3:$AE$875,(G238&amp;"PAM"&amp;"urgence"),'Plans SAMS_A remplir'!$AI$3:$AI$875)</f>
        <v>0</v>
      </c>
      <c r="P238" s="224" t="str">
        <f t="shared" si="233"/>
        <v>0</v>
      </c>
      <c r="Q238" s="238">
        <f>SUMIF('Plans SAMS_A remplir'!$AE$3:$AE$875,(G238&amp;"FID"&amp;"urgence"),'Plans SAMS_A remplir'!$AG$3:$AG$875)</f>
        <v>0</v>
      </c>
      <c r="R238" s="135">
        <f>SUMIF('Plans SAMS_A remplir'!$AE$3:$AE$875,(G238&amp;"FID"&amp;"urgence"),'Plans SAMS_A remplir'!$AH$3:$AH$875)</f>
        <v>0</v>
      </c>
      <c r="S238" s="239">
        <f>SUMIF('Plans SAMS_A remplir'!$AE$3:$AE$875,(G238&amp;"FID"&amp;"urgence"),'Plans SAMS_A remplir'!$AI$3:$AI$875)</f>
        <v>0</v>
      </c>
      <c r="T238" s="224" t="str">
        <f t="shared" si="234"/>
        <v>0</v>
      </c>
      <c r="U238" s="238">
        <f>SUMIF('Plans SAMS_A remplir'!$AE$3:$AE$875,(G238&amp;"CRS"&amp;"urgence"),'Plans SAMS_A remplir'!$AG$3:$AG$875)</f>
        <v>0</v>
      </c>
      <c r="V238" s="135">
        <f>SUMIF('Plans SAMS_A remplir'!$AE$3:$AE$875,(G238&amp;"CRS"&amp;"urgence"),'Plans SAMS_A remplir'!$AH$3:$AH$875)</f>
        <v>0</v>
      </c>
      <c r="W238" s="239">
        <f>SUMIF('Plans SAMS_A remplir'!$AE$3:$AE$875,(G238&amp;"CRS"&amp;"urgence"),'Plans SAMS_A remplir'!$AI$3:$AI$875)</f>
        <v>0</v>
      </c>
      <c r="X238" s="224" t="str">
        <f t="shared" si="235"/>
        <v>0</v>
      </c>
      <c r="Y238" s="238">
        <f>SUMIF('Plans SAMS_A remplir'!$AE$3:$AE$875,(G238&amp;"autreong"&amp;"urgence"),'Plans SAMS_A remplir'!$AG$3:$AG$875)</f>
        <v>0</v>
      </c>
      <c r="Z238" s="135">
        <f>SUMIF('Plans SAMS_A remplir'!$AE$3:$AE$875,(G238&amp;"autreong"&amp;"urgence"),'Plans SAMS_A remplir'!$AH$3:$AH$875)</f>
        <v>0</v>
      </c>
      <c r="AA238" s="239">
        <f>SUMIF('Plans SAMS_A remplir'!$AE$3:$AE$875,(G238&amp;"autreong"&amp;"urgence"),'Plans SAMS_A remplir'!$AI$3:$AI$875)</f>
        <v>0</v>
      </c>
      <c r="AB238" s="280" t="str">
        <f t="shared" si="244"/>
        <v>0</v>
      </c>
      <c r="AC238" s="285"/>
      <c r="AD238" s="173">
        <f t="shared" si="245"/>
        <v>0</v>
      </c>
      <c r="AE238" s="173">
        <f t="shared" si="246"/>
        <v>0</v>
      </c>
      <c r="AF238" s="286">
        <f t="shared" si="247"/>
        <v>0</v>
      </c>
      <c r="AG238" s="274" t="e">
        <f t="shared" si="248"/>
        <v>#N/A</v>
      </c>
      <c r="AH238" s="202"/>
      <c r="AI238" s="209" t="e">
        <f t="shared" si="249"/>
        <v>#N/A</v>
      </c>
      <c r="AJ238" s="197">
        <f t="shared" si="250"/>
        <v>3</v>
      </c>
      <c r="AK238" s="175"/>
      <c r="AL238" s="275" t="str">
        <f t="shared" si="251"/>
        <v>A verifier</v>
      </c>
      <c r="AM238" s="266"/>
      <c r="AN238" s="137"/>
      <c r="AO238" s="136"/>
      <c r="AP238" s="158"/>
      <c r="AQ238" s="136"/>
      <c r="AR238" s="138"/>
      <c r="AS238" s="139"/>
      <c r="AT238" s="140"/>
      <c r="AU238" s="159"/>
      <c r="AV238" s="140"/>
      <c r="AW238" s="140"/>
      <c r="AX238" s="140"/>
      <c r="AY238" s="249"/>
    </row>
    <row r="239" spans="1:51" ht="15" hidden="1" customHeight="1" x14ac:dyDescent="0.35">
      <c r="A239" s="252" t="s">
        <v>901</v>
      </c>
      <c r="B239" s="189" t="str">
        <f t="shared" si="236"/>
        <v>MDG22</v>
      </c>
      <c r="C239" s="161" t="s">
        <v>909</v>
      </c>
      <c r="D239" s="189" t="str">
        <f t="shared" si="237"/>
        <v>MG22203</v>
      </c>
      <c r="E239" s="189" t="s">
        <v>923</v>
      </c>
      <c r="F239" s="1" t="str">
        <f t="shared" si="238"/>
        <v>Amoron I ManiaAmbositraIlaka Centre</v>
      </c>
      <c r="G239" s="45" t="str">
        <f t="shared" si="239"/>
        <v>MG22203290</v>
      </c>
      <c r="H239" s="133" t="e">
        <f t="shared" si="240"/>
        <v>#N/A</v>
      </c>
      <c r="I239" s="133"/>
      <c r="J239" s="134" t="e">
        <f t="shared" si="241"/>
        <v>#N/A</v>
      </c>
      <c r="K239" s="134" t="e">
        <f t="shared" si="242"/>
        <v>#N/A</v>
      </c>
      <c r="L239" s="134" t="e">
        <f t="shared" si="243"/>
        <v>#N/A</v>
      </c>
      <c r="M239" s="231">
        <f>SUMIF('Plans SAMS_A remplir'!$AE$3:$AE$875,(G239&amp;"PAM"&amp;"urgence"),'Plans SAMS_A remplir'!$AG$3:$AG$875)</f>
        <v>0</v>
      </c>
      <c r="N239" s="222">
        <f>SUMIF('Plans SAMS_A remplir'!$AE$3:$AE$875,(G239&amp;"PAM"&amp;"urgence"),'Plans SAMS_A remplir'!$AH$3:$AH$875)</f>
        <v>0</v>
      </c>
      <c r="O239" s="232">
        <f>SUMIF('Plans SAMS_A remplir'!$AE$3:$AE$875,(G239&amp;"PAM"&amp;"urgence"),'Plans SAMS_A remplir'!$AI$3:$AI$875)</f>
        <v>0</v>
      </c>
      <c r="P239" s="224" t="str">
        <f t="shared" si="233"/>
        <v>0</v>
      </c>
      <c r="Q239" s="238">
        <f>SUMIF('Plans SAMS_A remplir'!$AE$3:$AE$875,(G239&amp;"FID"&amp;"urgence"),'Plans SAMS_A remplir'!$AG$3:$AG$875)</f>
        <v>0</v>
      </c>
      <c r="R239" s="135">
        <f>SUMIF('Plans SAMS_A remplir'!$AE$3:$AE$875,(G239&amp;"FID"&amp;"urgence"),'Plans SAMS_A remplir'!$AH$3:$AH$875)</f>
        <v>0</v>
      </c>
      <c r="S239" s="239">
        <f>SUMIF('Plans SAMS_A remplir'!$AE$3:$AE$875,(G239&amp;"FID"&amp;"urgence"),'Plans SAMS_A remplir'!$AI$3:$AI$875)</f>
        <v>0</v>
      </c>
      <c r="T239" s="224" t="str">
        <f t="shared" si="234"/>
        <v>0</v>
      </c>
      <c r="U239" s="238">
        <f>SUMIF('Plans SAMS_A remplir'!$AE$3:$AE$875,(G239&amp;"CRS"&amp;"urgence"),'Plans SAMS_A remplir'!$AG$3:$AG$875)</f>
        <v>0</v>
      </c>
      <c r="V239" s="135">
        <f>SUMIF('Plans SAMS_A remplir'!$AE$3:$AE$875,(G239&amp;"CRS"&amp;"urgence"),'Plans SAMS_A remplir'!$AH$3:$AH$875)</f>
        <v>0</v>
      </c>
      <c r="W239" s="239">
        <f>SUMIF('Plans SAMS_A remplir'!$AE$3:$AE$875,(G239&amp;"CRS"&amp;"urgence"),'Plans SAMS_A remplir'!$AI$3:$AI$875)</f>
        <v>0</v>
      </c>
      <c r="X239" s="224" t="str">
        <f t="shared" si="235"/>
        <v>0</v>
      </c>
      <c r="Y239" s="238">
        <f>SUMIF('Plans SAMS_A remplir'!$AE$3:$AE$875,(G239&amp;"autreong"&amp;"urgence"),'Plans SAMS_A remplir'!$AG$3:$AG$875)</f>
        <v>0</v>
      </c>
      <c r="Z239" s="135">
        <f>SUMIF('Plans SAMS_A remplir'!$AE$3:$AE$875,(G239&amp;"autreong"&amp;"urgence"),'Plans SAMS_A remplir'!$AH$3:$AH$875)</f>
        <v>0</v>
      </c>
      <c r="AA239" s="239">
        <f>SUMIF('Plans SAMS_A remplir'!$AE$3:$AE$875,(G239&amp;"autreong"&amp;"urgence"),'Plans SAMS_A remplir'!$AI$3:$AI$875)</f>
        <v>0</v>
      </c>
      <c r="AB239" s="280" t="str">
        <f t="shared" si="244"/>
        <v>0</v>
      </c>
      <c r="AC239" s="285"/>
      <c r="AD239" s="173">
        <f t="shared" si="245"/>
        <v>0</v>
      </c>
      <c r="AE239" s="173">
        <f t="shared" si="246"/>
        <v>0</v>
      </c>
      <c r="AF239" s="286">
        <f t="shared" si="247"/>
        <v>0</v>
      </c>
      <c r="AG239" s="274" t="e">
        <f t="shared" si="248"/>
        <v>#N/A</v>
      </c>
      <c r="AH239" s="202"/>
      <c r="AI239" s="209" t="e">
        <f t="shared" si="249"/>
        <v>#N/A</v>
      </c>
      <c r="AJ239" s="197">
        <f t="shared" si="250"/>
        <v>3</v>
      </c>
      <c r="AK239" s="175"/>
      <c r="AL239" s="275" t="str">
        <f t="shared" si="251"/>
        <v>A verifier</v>
      </c>
      <c r="AM239" s="266"/>
      <c r="AN239" s="137"/>
      <c r="AO239" s="136"/>
      <c r="AP239" s="158"/>
      <c r="AQ239" s="136"/>
      <c r="AR239" s="138"/>
      <c r="AS239" s="139"/>
      <c r="AT239" s="140"/>
      <c r="AU239" s="159"/>
      <c r="AV239" s="140"/>
      <c r="AW239" s="140"/>
      <c r="AX239" s="140"/>
      <c r="AY239" s="249"/>
    </row>
    <row r="240" spans="1:51" ht="15" hidden="1" customHeight="1" x14ac:dyDescent="0.35">
      <c r="A240" s="252" t="s">
        <v>901</v>
      </c>
      <c r="B240" s="189" t="str">
        <f t="shared" si="236"/>
        <v>MDG22</v>
      </c>
      <c r="C240" s="161" t="s">
        <v>909</v>
      </c>
      <c r="D240" s="189" t="str">
        <f t="shared" si="237"/>
        <v>MG22203</v>
      </c>
      <c r="E240" s="189" t="s">
        <v>924</v>
      </c>
      <c r="F240" s="1" t="str">
        <f t="shared" si="238"/>
        <v>Amoron I ManiaAmbositraImerina Imady</v>
      </c>
      <c r="G240" s="45" t="str">
        <f t="shared" si="239"/>
        <v>MG22203110</v>
      </c>
      <c r="H240" s="133" t="e">
        <f t="shared" si="240"/>
        <v>#N/A</v>
      </c>
      <c r="I240" s="133"/>
      <c r="J240" s="134" t="e">
        <f t="shared" si="241"/>
        <v>#N/A</v>
      </c>
      <c r="K240" s="134" t="e">
        <f t="shared" si="242"/>
        <v>#N/A</v>
      </c>
      <c r="L240" s="134" t="e">
        <f t="shared" si="243"/>
        <v>#N/A</v>
      </c>
      <c r="M240" s="231">
        <f>SUMIF('Plans SAMS_A remplir'!$AE$3:$AE$875,(G240&amp;"PAM"&amp;"urgence"),'Plans SAMS_A remplir'!$AG$3:$AG$875)</f>
        <v>0</v>
      </c>
      <c r="N240" s="222">
        <f>SUMIF('Plans SAMS_A remplir'!$AE$3:$AE$875,(G240&amp;"PAM"&amp;"urgence"),'Plans SAMS_A remplir'!$AH$3:$AH$875)</f>
        <v>0</v>
      </c>
      <c r="O240" s="232">
        <f>SUMIF('Plans SAMS_A remplir'!$AE$3:$AE$875,(G240&amp;"PAM"&amp;"urgence"),'Plans SAMS_A remplir'!$AI$3:$AI$875)</f>
        <v>0</v>
      </c>
      <c r="P240" s="224" t="str">
        <f t="shared" si="233"/>
        <v>0</v>
      </c>
      <c r="Q240" s="238">
        <f>SUMIF('Plans SAMS_A remplir'!$AE$3:$AE$875,(G240&amp;"FID"&amp;"urgence"),'Plans SAMS_A remplir'!$AG$3:$AG$875)</f>
        <v>0</v>
      </c>
      <c r="R240" s="135">
        <f>SUMIF('Plans SAMS_A remplir'!$AE$3:$AE$875,(G240&amp;"FID"&amp;"urgence"),'Plans SAMS_A remplir'!$AH$3:$AH$875)</f>
        <v>0</v>
      </c>
      <c r="S240" s="239">
        <f>SUMIF('Plans SAMS_A remplir'!$AE$3:$AE$875,(G240&amp;"FID"&amp;"urgence"),'Plans SAMS_A remplir'!$AI$3:$AI$875)</f>
        <v>0</v>
      </c>
      <c r="T240" s="224" t="str">
        <f t="shared" si="234"/>
        <v>0</v>
      </c>
      <c r="U240" s="238">
        <f>SUMIF('Plans SAMS_A remplir'!$AE$3:$AE$875,(G240&amp;"CRS"&amp;"urgence"),'Plans SAMS_A remplir'!$AG$3:$AG$875)</f>
        <v>0</v>
      </c>
      <c r="V240" s="135">
        <f>SUMIF('Plans SAMS_A remplir'!$AE$3:$AE$875,(G240&amp;"CRS"&amp;"urgence"),'Plans SAMS_A remplir'!$AH$3:$AH$875)</f>
        <v>0</v>
      </c>
      <c r="W240" s="239">
        <f>SUMIF('Plans SAMS_A remplir'!$AE$3:$AE$875,(G240&amp;"CRS"&amp;"urgence"),'Plans SAMS_A remplir'!$AI$3:$AI$875)</f>
        <v>0</v>
      </c>
      <c r="X240" s="224" t="str">
        <f t="shared" si="235"/>
        <v>0</v>
      </c>
      <c r="Y240" s="238">
        <f>SUMIF('Plans SAMS_A remplir'!$AE$3:$AE$875,(G240&amp;"autreong"&amp;"urgence"),'Plans SAMS_A remplir'!$AG$3:$AG$875)</f>
        <v>0</v>
      </c>
      <c r="Z240" s="135">
        <f>SUMIF('Plans SAMS_A remplir'!$AE$3:$AE$875,(G240&amp;"autreong"&amp;"urgence"),'Plans SAMS_A remplir'!$AH$3:$AH$875)</f>
        <v>0</v>
      </c>
      <c r="AA240" s="239">
        <f>SUMIF('Plans SAMS_A remplir'!$AE$3:$AE$875,(G240&amp;"autreong"&amp;"urgence"),'Plans SAMS_A remplir'!$AI$3:$AI$875)</f>
        <v>0</v>
      </c>
      <c r="AB240" s="280" t="str">
        <f t="shared" si="244"/>
        <v>0</v>
      </c>
      <c r="AC240" s="285"/>
      <c r="AD240" s="173">
        <f t="shared" si="245"/>
        <v>0</v>
      </c>
      <c r="AE240" s="173">
        <f t="shared" si="246"/>
        <v>0</v>
      </c>
      <c r="AF240" s="286">
        <f t="shared" si="247"/>
        <v>0</v>
      </c>
      <c r="AG240" s="274" t="e">
        <f t="shared" si="248"/>
        <v>#N/A</v>
      </c>
      <c r="AH240" s="202"/>
      <c r="AI240" s="209" t="e">
        <f t="shared" si="249"/>
        <v>#N/A</v>
      </c>
      <c r="AJ240" s="197">
        <f t="shared" si="250"/>
        <v>3</v>
      </c>
      <c r="AK240" s="175"/>
      <c r="AL240" s="275" t="str">
        <f t="shared" si="251"/>
        <v>A verifier</v>
      </c>
      <c r="AM240" s="266"/>
      <c r="AN240" s="137"/>
      <c r="AO240" s="136"/>
      <c r="AP240" s="158"/>
      <c r="AQ240" s="136"/>
      <c r="AR240" s="138"/>
      <c r="AS240" s="139"/>
      <c r="AT240" s="140"/>
      <c r="AU240" s="159"/>
      <c r="AV240" s="140"/>
      <c r="AW240" s="140"/>
      <c r="AX240" s="140"/>
      <c r="AY240" s="249"/>
    </row>
    <row r="241" spans="1:51" ht="15" hidden="1" customHeight="1" x14ac:dyDescent="0.35">
      <c r="A241" s="252" t="s">
        <v>901</v>
      </c>
      <c r="B241" s="189" t="str">
        <f t="shared" si="214"/>
        <v>MDG22</v>
      </c>
      <c r="C241" s="161" t="s">
        <v>909</v>
      </c>
      <c r="D241" s="189" t="str">
        <f t="shared" si="215"/>
        <v>MG22203</v>
      </c>
      <c r="E241" s="189" t="s">
        <v>602</v>
      </c>
      <c r="F241" s="1" t="str">
        <f t="shared" si="216"/>
        <v>Amoron I ManiaAmbositraIvato</v>
      </c>
      <c r="G241" s="45" t="str">
        <f t="shared" si="217"/>
        <v>MG22203130</v>
      </c>
      <c r="H241" s="133" t="e">
        <f t="shared" si="218"/>
        <v>#N/A</v>
      </c>
      <c r="I241" s="133"/>
      <c r="J241" s="134" t="e">
        <f t="shared" si="219"/>
        <v>#N/A</v>
      </c>
      <c r="K241" s="134" t="e">
        <f t="shared" si="220"/>
        <v>#N/A</v>
      </c>
      <c r="L241" s="134" t="e">
        <f t="shared" si="221"/>
        <v>#N/A</v>
      </c>
      <c r="M241" s="231">
        <f>SUMIF('Plans SAMS_A remplir'!$AE$3:$AE$875,(G241&amp;"PAM"&amp;"urgence"),'Plans SAMS_A remplir'!$AG$3:$AG$875)</f>
        <v>0</v>
      </c>
      <c r="N241" s="222">
        <f>SUMIF('Plans SAMS_A remplir'!$AE$3:$AE$875,(G241&amp;"PAM"&amp;"urgence"),'Plans SAMS_A remplir'!$AH$3:$AH$875)</f>
        <v>0</v>
      </c>
      <c r="O241" s="232">
        <f>SUMIF('Plans SAMS_A remplir'!$AE$3:$AE$875,(G241&amp;"PAM"&amp;"urgence"),'Plans SAMS_A remplir'!$AI$3:$AI$875)</f>
        <v>0</v>
      </c>
      <c r="P241" s="224" t="str">
        <f t="shared" si="233"/>
        <v>0</v>
      </c>
      <c r="Q241" s="238">
        <f>SUMIF('Plans SAMS_A remplir'!$AE$3:$AE$875,(G241&amp;"FID"&amp;"urgence"),'Plans SAMS_A remplir'!$AG$3:$AG$875)</f>
        <v>0</v>
      </c>
      <c r="R241" s="135">
        <f>SUMIF('Plans SAMS_A remplir'!$AE$3:$AE$875,(G241&amp;"FID"&amp;"urgence"),'Plans SAMS_A remplir'!$AH$3:$AH$875)</f>
        <v>0</v>
      </c>
      <c r="S241" s="239">
        <f>SUMIF('Plans SAMS_A remplir'!$AE$3:$AE$875,(G241&amp;"FID"&amp;"urgence"),'Plans SAMS_A remplir'!$AI$3:$AI$875)</f>
        <v>0</v>
      </c>
      <c r="T241" s="224" t="str">
        <f t="shared" si="234"/>
        <v>0</v>
      </c>
      <c r="U241" s="238">
        <f>SUMIF('Plans SAMS_A remplir'!$AE$3:$AE$875,(G241&amp;"CRS"&amp;"urgence"),'Plans SAMS_A remplir'!$AG$3:$AG$875)</f>
        <v>0</v>
      </c>
      <c r="V241" s="135">
        <f>SUMIF('Plans SAMS_A remplir'!$AE$3:$AE$875,(G241&amp;"CRS"&amp;"urgence"),'Plans SAMS_A remplir'!$AH$3:$AH$875)</f>
        <v>0</v>
      </c>
      <c r="W241" s="239">
        <f>SUMIF('Plans SAMS_A remplir'!$AE$3:$AE$875,(G241&amp;"CRS"&amp;"urgence"),'Plans SAMS_A remplir'!$AI$3:$AI$875)</f>
        <v>0</v>
      </c>
      <c r="X241" s="224" t="str">
        <f t="shared" si="235"/>
        <v>0</v>
      </c>
      <c r="Y241" s="238">
        <f>SUMIF('Plans SAMS_A remplir'!$AE$3:$AE$875,(G241&amp;"autreong"&amp;"urgence"),'Plans SAMS_A remplir'!$AG$3:$AG$875)</f>
        <v>0</v>
      </c>
      <c r="Z241" s="135">
        <f>SUMIF('Plans SAMS_A remplir'!$AE$3:$AE$875,(G241&amp;"autreong"&amp;"urgence"),'Plans SAMS_A remplir'!$AH$3:$AH$875)</f>
        <v>0</v>
      </c>
      <c r="AA241" s="239">
        <f>SUMIF('Plans SAMS_A remplir'!$AE$3:$AE$875,(G241&amp;"autreong"&amp;"urgence"),'Plans SAMS_A remplir'!$AI$3:$AI$875)</f>
        <v>0</v>
      </c>
      <c r="AB241" s="280" t="str">
        <f t="shared" si="225"/>
        <v>0</v>
      </c>
      <c r="AC241" s="285"/>
      <c r="AD241" s="173">
        <f t="shared" si="226"/>
        <v>0</v>
      </c>
      <c r="AE241" s="173">
        <f t="shared" si="227"/>
        <v>0</v>
      </c>
      <c r="AF241" s="286">
        <f t="shared" si="228"/>
        <v>0</v>
      </c>
      <c r="AG241" s="274" t="e">
        <f t="shared" si="229"/>
        <v>#N/A</v>
      </c>
      <c r="AH241" s="202"/>
      <c r="AI241" s="209" t="e">
        <f t="shared" si="230"/>
        <v>#N/A</v>
      </c>
      <c r="AJ241" s="197">
        <f t="shared" si="231"/>
        <v>3</v>
      </c>
      <c r="AK241" s="175"/>
      <c r="AL241" s="275" t="str">
        <f t="shared" si="232"/>
        <v>A verifier</v>
      </c>
      <c r="AM241" s="266"/>
      <c r="AN241" s="137"/>
      <c r="AO241" s="136"/>
      <c r="AP241" s="158"/>
      <c r="AQ241" s="136"/>
      <c r="AR241" s="138"/>
      <c r="AS241" s="139"/>
      <c r="AT241" s="140"/>
      <c r="AU241" s="159"/>
      <c r="AV241" s="140"/>
      <c r="AW241" s="140"/>
      <c r="AX241" s="140"/>
      <c r="AY241" s="249"/>
    </row>
    <row r="242" spans="1:51" ht="15" hidden="1" customHeight="1" x14ac:dyDescent="0.35">
      <c r="A242" s="252" t="s">
        <v>901</v>
      </c>
      <c r="B242" s="189" t="str">
        <f t="shared" si="214"/>
        <v>MDG22</v>
      </c>
      <c r="C242" s="161" t="s">
        <v>909</v>
      </c>
      <c r="D242" s="189" t="str">
        <f t="shared" si="215"/>
        <v>MG22203</v>
      </c>
      <c r="E242" s="189" t="s">
        <v>925</v>
      </c>
      <c r="F242" s="1" t="str">
        <f t="shared" si="216"/>
        <v>Amoron I ManiaAmbositraIvony Miaramiasa</v>
      </c>
      <c r="G242" s="45" t="str">
        <f t="shared" si="217"/>
        <v>MG22203070</v>
      </c>
      <c r="H242" s="133" t="e">
        <f t="shared" si="218"/>
        <v>#N/A</v>
      </c>
      <c r="I242" s="133"/>
      <c r="J242" s="134" t="e">
        <f t="shared" si="219"/>
        <v>#N/A</v>
      </c>
      <c r="K242" s="134" t="e">
        <f t="shared" si="220"/>
        <v>#N/A</v>
      </c>
      <c r="L242" s="134" t="e">
        <f t="shared" si="221"/>
        <v>#N/A</v>
      </c>
      <c r="M242" s="231">
        <f>SUMIF('Plans SAMS_A remplir'!$AE$3:$AE$875,(G242&amp;"PAM"&amp;"urgence"),'Plans SAMS_A remplir'!$AG$3:$AG$875)</f>
        <v>0</v>
      </c>
      <c r="N242" s="222">
        <f>SUMIF('Plans SAMS_A remplir'!$AE$3:$AE$875,(G242&amp;"PAM"&amp;"urgence"),'Plans SAMS_A remplir'!$AH$3:$AH$875)</f>
        <v>0</v>
      </c>
      <c r="O242" s="232">
        <f>SUMIF('Plans SAMS_A remplir'!$AE$3:$AE$875,(G242&amp;"PAM"&amp;"urgence"),'Plans SAMS_A remplir'!$AI$3:$AI$875)</f>
        <v>0</v>
      </c>
      <c r="P242" s="224" t="str">
        <f t="shared" si="233"/>
        <v>0</v>
      </c>
      <c r="Q242" s="238">
        <f>SUMIF('Plans SAMS_A remplir'!$AE$3:$AE$875,(G242&amp;"FID"&amp;"urgence"),'Plans SAMS_A remplir'!$AG$3:$AG$875)</f>
        <v>0</v>
      </c>
      <c r="R242" s="135">
        <f>SUMIF('Plans SAMS_A remplir'!$AE$3:$AE$875,(G242&amp;"FID"&amp;"urgence"),'Plans SAMS_A remplir'!$AH$3:$AH$875)</f>
        <v>0</v>
      </c>
      <c r="S242" s="239">
        <f>SUMIF('Plans SAMS_A remplir'!$AE$3:$AE$875,(G242&amp;"FID"&amp;"urgence"),'Plans SAMS_A remplir'!$AI$3:$AI$875)</f>
        <v>0</v>
      </c>
      <c r="T242" s="224" t="str">
        <f t="shared" si="234"/>
        <v>0</v>
      </c>
      <c r="U242" s="238">
        <f>SUMIF('Plans SAMS_A remplir'!$AE$3:$AE$875,(G242&amp;"CRS"&amp;"urgence"),'Plans SAMS_A remplir'!$AG$3:$AG$875)</f>
        <v>0</v>
      </c>
      <c r="V242" s="135">
        <f>SUMIF('Plans SAMS_A remplir'!$AE$3:$AE$875,(G242&amp;"CRS"&amp;"urgence"),'Plans SAMS_A remplir'!$AH$3:$AH$875)</f>
        <v>0</v>
      </c>
      <c r="W242" s="239">
        <f>SUMIF('Plans SAMS_A remplir'!$AE$3:$AE$875,(G242&amp;"CRS"&amp;"urgence"),'Plans SAMS_A remplir'!$AI$3:$AI$875)</f>
        <v>0</v>
      </c>
      <c r="X242" s="224" t="str">
        <f t="shared" si="235"/>
        <v>0</v>
      </c>
      <c r="Y242" s="238">
        <f>SUMIF('Plans SAMS_A remplir'!$AE$3:$AE$875,(G242&amp;"autreong"&amp;"urgence"),'Plans SAMS_A remplir'!$AG$3:$AG$875)</f>
        <v>0</v>
      </c>
      <c r="Z242" s="135">
        <f>SUMIF('Plans SAMS_A remplir'!$AE$3:$AE$875,(G242&amp;"autreong"&amp;"urgence"),'Plans SAMS_A remplir'!$AH$3:$AH$875)</f>
        <v>0</v>
      </c>
      <c r="AA242" s="239">
        <f>SUMIF('Plans SAMS_A remplir'!$AE$3:$AE$875,(G242&amp;"autreong"&amp;"urgence"),'Plans SAMS_A remplir'!$AI$3:$AI$875)</f>
        <v>0</v>
      </c>
      <c r="AB242" s="280" t="str">
        <f t="shared" si="225"/>
        <v>0</v>
      </c>
      <c r="AC242" s="285"/>
      <c r="AD242" s="173">
        <f t="shared" si="226"/>
        <v>0</v>
      </c>
      <c r="AE242" s="173">
        <f t="shared" si="227"/>
        <v>0</v>
      </c>
      <c r="AF242" s="286">
        <f t="shared" si="228"/>
        <v>0</v>
      </c>
      <c r="AG242" s="274" t="e">
        <f t="shared" si="229"/>
        <v>#N/A</v>
      </c>
      <c r="AH242" s="202"/>
      <c r="AI242" s="209" t="e">
        <f t="shared" si="230"/>
        <v>#N/A</v>
      </c>
      <c r="AJ242" s="197">
        <f t="shared" si="231"/>
        <v>3</v>
      </c>
      <c r="AK242" s="175"/>
      <c r="AL242" s="275" t="str">
        <f t="shared" si="232"/>
        <v>A verifier</v>
      </c>
      <c r="AM242" s="266"/>
      <c r="AN242" s="137"/>
      <c r="AO242" s="136"/>
      <c r="AP242" s="158"/>
      <c r="AQ242" s="136"/>
      <c r="AR242" s="138"/>
      <c r="AS242" s="139"/>
      <c r="AT242" s="140"/>
      <c r="AU242" s="159"/>
      <c r="AV242" s="140"/>
      <c r="AW242" s="140"/>
      <c r="AX242" s="140"/>
      <c r="AY242" s="249"/>
    </row>
    <row r="243" spans="1:51" ht="15" hidden="1" customHeight="1" x14ac:dyDescent="0.35">
      <c r="A243" s="252" t="s">
        <v>901</v>
      </c>
      <c r="B243" s="189" t="str">
        <f t="shared" si="214"/>
        <v>MDG22</v>
      </c>
      <c r="C243" s="161" t="s">
        <v>909</v>
      </c>
      <c r="D243" s="189" t="str">
        <f t="shared" si="215"/>
        <v>MG22203</v>
      </c>
      <c r="E243" s="189" t="s">
        <v>926</v>
      </c>
      <c r="F243" s="1" t="str">
        <f t="shared" si="216"/>
        <v>Amoron I ManiaAmbositraKianjandrakefina</v>
      </c>
      <c r="G243" s="45" t="str">
        <f t="shared" si="217"/>
        <v>MG22203230</v>
      </c>
      <c r="H243" s="133" t="e">
        <f t="shared" si="218"/>
        <v>#N/A</v>
      </c>
      <c r="I243" s="133"/>
      <c r="J243" s="134" t="e">
        <f t="shared" si="219"/>
        <v>#N/A</v>
      </c>
      <c r="K243" s="134" t="e">
        <f t="shared" si="220"/>
        <v>#N/A</v>
      </c>
      <c r="L243" s="134" t="e">
        <f t="shared" si="221"/>
        <v>#N/A</v>
      </c>
      <c r="M243" s="231">
        <f>SUMIF('Plans SAMS_A remplir'!$AE$3:$AE$875,(G243&amp;"PAM"&amp;"urgence"),'Plans SAMS_A remplir'!$AG$3:$AG$875)</f>
        <v>0</v>
      </c>
      <c r="N243" s="222">
        <f>SUMIF('Plans SAMS_A remplir'!$AE$3:$AE$875,(G243&amp;"PAM"&amp;"urgence"),'Plans SAMS_A remplir'!$AH$3:$AH$875)</f>
        <v>0</v>
      </c>
      <c r="O243" s="232">
        <f>SUMIF('Plans SAMS_A remplir'!$AE$3:$AE$875,(G243&amp;"PAM"&amp;"urgence"),'Plans SAMS_A remplir'!$AI$3:$AI$875)</f>
        <v>0</v>
      </c>
      <c r="P243" s="224" t="str">
        <f t="shared" si="233"/>
        <v>0</v>
      </c>
      <c r="Q243" s="238">
        <f>SUMIF('Plans SAMS_A remplir'!$AE$3:$AE$875,(G243&amp;"FID"&amp;"urgence"),'Plans SAMS_A remplir'!$AG$3:$AG$875)</f>
        <v>0</v>
      </c>
      <c r="R243" s="135">
        <f>SUMIF('Plans SAMS_A remplir'!$AE$3:$AE$875,(G243&amp;"FID"&amp;"urgence"),'Plans SAMS_A remplir'!$AH$3:$AH$875)</f>
        <v>0</v>
      </c>
      <c r="S243" s="239">
        <f>SUMIF('Plans SAMS_A remplir'!$AE$3:$AE$875,(G243&amp;"FID"&amp;"urgence"),'Plans SAMS_A remplir'!$AI$3:$AI$875)</f>
        <v>0</v>
      </c>
      <c r="T243" s="224" t="str">
        <f t="shared" si="234"/>
        <v>0</v>
      </c>
      <c r="U243" s="238">
        <f>SUMIF('Plans SAMS_A remplir'!$AE$3:$AE$875,(G243&amp;"CRS"&amp;"urgence"),'Plans SAMS_A remplir'!$AG$3:$AG$875)</f>
        <v>0</v>
      </c>
      <c r="V243" s="135">
        <f>SUMIF('Plans SAMS_A remplir'!$AE$3:$AE$875,(G243&amp;"CRS"&amp;"urgence"),'Plans SAMS_A remplir'!$AH$3:$AH$875)</f>
        <v>0</v>
      </c>
      <c r="W243" s="239">
        <f>SUMIF('Plans SAMS_A remplir'!$AE$3:$AE$875,(G243&amp;"CRS"&amp;"urgence"),'Plans SAMS_A remplir'!$AI$3:$AI$875)</f>
        <v>0</v>
      </c>
      <c r="X243" s="224" t="str">
        <f t="shared" si="235"/>
        <v>0</v>
      </c>
      <c r="Y243" s="238">
        <f>SUMIF('Plans SAMS_A remplir'!$AE$3:$AE$875,(G243&amp;"autreong"&amp;"urgence"),'Plans SAMS_A remplir'!$AG$3:$AG$875)</f>
        <v>0</v>
      </c>
      <c r="Z243" s="135">
        <f>SUMIF('Plans SAMS_A remplir'!$AE$3:$AE$875,(G243&amp;"autreong"&amp;"urgence"),'Plans SAMS_A remplir'!$AH$3:$AH$875)</f>
        <v>0</v>
      </c>
      <c r="AA243" s="239">
        <f>SUMIF('Plans SAMS_A remplir'!$AE$3:$AE$875,(G243&amp;"autreong"&amp;"urgence"),'Plans SAMS_A remplir'!$AI$3:$AI$875)</f>
        <v>0</v>
      </c>
      <c r="AB243" s="280" t="str">
        <f t="shared" si="225"/>
        <v>0</v>
      </c>
      <c r="AC243" s="285"/>
      <c r="AD243" s="173">
        <f t="shared" si="226"/>
        <v>0</v>
      </c>
      <c r="AE243" s="173">
        <f t="shared" si="227"/>
        <v>0</v>
      </c>
      <c r="AF243" s="286">
        <f t="shared" si="228"/>
        <v>0</v>
      </c>
      <c r="AG243" s="274" t="e">
        <f t="shared" si="229"/>
        <v>#N/A</v>
      </c>
      <c r="AH243" s="202"/>
      <c r="AI243" s="209" t="e">
        <f t="shared" si="230"/>
        <v>#N/A</v>
      </c>
      <c r="AJ243" s="197">
        <f t="shared" si="231"/>
        <v>3</v>
      </c>
      <c r="AK243" s="175"/>
      <c r="AL243" s="275" t="str">
        <f t="shared" si="232"/>
        <v>A verifier</v>
      </c>
      <c r="AM243" s="266"/>
      <c r="AN243" s="137"/>
      <c r="AO243" s="136"/>
      <c r="AP243" s="158"/>
      <c r="AQ243" s="136"/>
      <c r="AR243" s="138"/>
      <c r="AS243" s="139"/>
      <c r="AT243" s="140"/>
      <c r="AU243" s="159"/>
      <c r="AV243" s="140"/>
      <c r="AW243" s="140"/>
      <c r="AX243" s="140"/>
      <c r="AY243" s="249"/>
    </row>
    <row r="244" spans="1:51" ht="15" hidden="1" customHeight="1" x14ac:dyDescent="0.35">
      <c r="A244" s="252" t="s">
        <v>901</v>
      </c>
      <c r="B244" s="189" t="str">
        <f t="shared" si="214"/>
        <v>MDG22</v>
      </c>
      <c r="C244" s="161" t="s">
        <v>909</v>
      </c>
      <c r="D244" s="189" t="str">
        <f t="shared" si="215"/>
        <v>MG22203</v>
      </c>
      <c r="E244" s="189" t="s">
        <v>927</v>
      </c>
      <c r="F244" s="1" t="str">
        <f t="shared" si="216"/>
        <v>Amoron I ManiaAmbositraMahazina Ambohipierenana</v>
      </c>
      <c r="G244" s="45" t="str">
        <f t="shared" si="217"/>
        <v>MG22203430</v>
      </c>
      <c r="H244" s="133" t="e">
        <f t="shared" si="218"/>
        <v>#N/A</v>
      </c>
      <c r="I244" s="133"/>
      <c r="J244" s="134" t="e">
        <f t="shared" si="219"/>
        <v>#N/A</v>
      </c>
      <c r="K244" s="134" t="e">
        <f t="shared" si="220"/>
        <v>#N/A</v>
      </c>
      <c r="L244" s="134" t="e">
        <f t="shared" si="221"/>
        <v>#N/A</v>
      </c>
      <c r="M244" s="231">
        <f>SUMIF('Plans SAMS_A remplir'!$AE$3:$AE$875,(G244&amp;"PAM"&amp;"urgence"),'Plans SAMS_A remplir'!$AG$3:$AG$875)</f>
        <v>0</v>
      </c>
      <c r="N244" s="222">
        <f>SUMIF('Plans SAMS_A remplir'!$AE$3:$AE$875,(G244&amp;"PAM"&amp;"urgence"),'Plans SAMS_A remplir'!$AH$3:$AH$875)</f>
        <v>0</v>
      </c>
      <c r="O244" s="232">
        <f>SUMIF('Plans SAMS_A remplir'!$AE$3:$AE$875,(G244&amp;"PAM"&amp;"urgence"),'Plans SAMS_A remplir'!$AI$3:$AI$875)</f>
        <v>0</v>
      </c>
      <c r="P244" s="224" t="str">
        <f t="shared" si="233"/>
        <v>0</v>
      </c>
      <c r="Q244" s="238">
        <f>SUMIF('Plans SAMS_A remplir'!$AE$3:$AE$875,(G244&amp;"FID"&amp;"urgence"),'Plans SAMS_A remplir'!$AG$3:$AG$875)</f>
        <v>0</v>
      </c>
      <c r="R244" s="135">
        <f>SUMIF('Plans SAMS_A remplir'!$AE$3:$AE$875,(G244&amp;"FID"&amp;"urgence"),'Plans SAMS_A remplir'!$AH$3:$AH$875)</f>
        <v>0</v>
      </c>
      <c r="S244" s="239">
        <f>SUMIF('Plans SAMS_A remplir'!$AE$3:$AE$875,(G244&amp;"FID"&amp;"urgence"),'Plans SAMS_A remplir'!$AI$3:$AI$875)</f>
        <v>0</v>
      </c>
      <c r="T244" s="224" t="str">
        <f t="shared" si="234"/>
        <v>0</v>
      </c>
      <c r="U244" s="238">
        <f>SUMIF('Plans SAMS_A remplir'!$AE$3:$AE$875,(G244&amp;"CRS"&amp;"urgence"),'Plans SAMS_A remplir'!$AG$3:$AG$875)</f>
        <v>0</v>
      </c>
      <c r="V244" s="135">
        <f>SUMIF('Plans SAMS_A remplir'!$AE$3:$AE$875,(G244&amp;"CRS"&amp;"urgence"),'Plans SAMS_A remplir'!$AH$3:$AH$875)</f>
        <v>0</v>
      </c>
      <c r="W244" s="239">
        <f>SUMIF('Plans SAMS_A remplir'!$AE$3:$AE$875,(G244&amp;"CRS"&amp;"urgence"),'Plans SAMS_A remplir'!$AI$3:$AI$875)</f>
        <v>0</v>
      </c>
      <c r="X244" s="224" t="str">
        <f t="shared" si="235"/>
        <v>0</v>
      </c>
      <c r="Y244" s="238">
        <f>SUMIF('Plans SAMS_A remplir'!$AE$3:$AE$875,(G244&amp;"autreong"&amp;"urgence"),'Plans SAMS_A remplir'!$AG$3:$AG$875)</f>
        <v>0</v>
      </c>
      <c r="Z244" s="135">
        <f>SUMIF('Plans SAMS_A remplir'!$AE$3:$AE$875,(G244&amp;"autreong"&amp;"urgence"),'Plans SAMS_A remplir'!$AH$3:$AH$875)</f>
        <v>0</v>
      </c>
      <c r="AA244" s="239">
        <f>SUMIF('Plans SAMS_A remplir'!$AE$3:$AE$875,(G244&amp;"autreong"&amp;"urgence"),'Plans SAMS_A remplir'!$AI$3:$AI$875)</f>
        <v>0</v>
      </c>
      <c r="AB244" s="280" t="str">
        <f t="shared" si="225"/>
        <v>0</v>
      </c>
      <c r="AC244" s="285"/>
      <c r="AD244" s="173">
        <f t="shared" si="226"/>
        <v>0</v>
      </c>
      <c r="AE244" s="173">
        <f t="shared" si="227"/>
        <v>0</v>
      </c>
      <c r="AF244" s="286">
        <f t="shared" si="228"/>
        <v>0</v>
      </c>
      <c r="AG244" s="274" t="e">
        <f t="shared" si="229"/>
        <v>#N/A</v>
      </c>
      <c r="AH244" s="202"/>
      <c r="AI244" s="209" t="e">
        <f t="shared" si="230"/>
        <v>#N/A</v>
      </c>
      <c r="AJ244" s="197">
        <f t="shared" si="231"/>
        <v>3</v>
      </c>
      <c r="AK244" s="175"/>
      <c r="AL244" s="275" t="str">
        <f t="shared" si="232"/>
        <v>A verifier</v>
      </c>
      <c r="AM244" s="266"/>
      <c r="AN244" s="137"/>
      <c r="AO244" s="136"/>
      <c r="AP244" s="158"/>
      <c r="AQ244" s="136"/>
      <c r="AR244" s="138"/>
      <c r="AS244" s="139"/>
      <c r="AT244" s="140"/>
      <c r="AU244" s="159"/>
      <c r="AV244" s="140"/>
      <c r="AW244" s="140"/>
      <c r="AX244" s="140"/>
      <c r="AY244" s="249"/>
    </row>
    <row r="245" spans="1:51" ht="15" hidden="1" customHeight="1" x14ac:dyDescent="0.35">
      <c r="A245" s="252" t="s">
        <v>901</v>
      </c>
      <c r="B245" s="189" t="str">
        <f t="shared" si="214"/>
        <v>MDG22</v>
      </c>
      <c r="C245" s="161" t="s">
        <v>909</v>
      </c>
      <c r="D245" s="189" t="str">
        <f t="shared" si="215"/>
        <v>MG22203</v>
      </c>
      <c r="E245" s="189" t="s">
        <v>928</v>
      </c>
      <c r="F245" s="1" t="str">
        <f t="shared" si="216"/>
        <v>Amoron I ManiaAmbositraMarosoa</v>
      </c>
      <c r="G245" s="45" t="str">
        <f t="shared" si="217"/>
        <v>MG22203170</v>
      </c>
      <c r="H245" s="133" t="e">
        <f t="shared" si="218"/>
        <v>#N/A</v>
      </c>
      <c r="I245" s="133"/>
      <c r="J245" s="134" t="e">
        <f t="shared" si="219"/>
        <v>#N/A</v>
      </c>
      <c r="K245" s="134" t="e">
        <f t="shared" si="220"/>
        <v>#N/A</v>
      </c>
      <c r="L245" s="134" t="e">
        <f t="shared" si="221"/>
        <v>#N/A</v>
      </c>
      <c r="M245" s="231">
        <f>SUMIF('Plans SAMS_A remplir'!$AE$3:$AE$875,(G245&amp;"PAM"&amp;"urgence"),'Plans SAMS_A remplir'!$AG$3:$AG$875)</f>
        <v>0</v>
      </c>
      <c r="N245" s="222">
        <f>SUMIF('Plans SAMS_A remplir'!$AE$3:$AE$875,(G245&amp;"PAM"&amp;"urgence"),'Plans SAMS_A remplir'!$AH$3:$AH$875)</f>
        <v>0</v>
      </c>
      <c r="O245" s="232">
        <f>SUMIF('Plans SAMS_A remplir'!$AE$3:$AE$875,(G245&amp;"PAM"&amp;"urgence"),'Plans SAMS_A remplir'!$AI$3:$AI$875)</f>
        <v>0</v>
      </c>
      <c r="P245" s="224" t="str">
        <f t="shared" si="233"/>
        <v>0</v>
      </c>
      <c r="Q245" s="238">
        <f>SUMIF('Plans SAMS_A remplir'!$AE$3:$AE$875,(G245&amp;"FID"&amp;"urgence"),'Plans SAMS_A remplir'!$AG$3:$AG$875)</f>
        <v>0</v>
      </c>
      <c r="R245" s="135">
        <f>SUMIF('Plans SAMS_A remplir'!$AE$3:$AE$875,(G245&amp;"FID"&amp;"urgence"),'Plans SAMS_A remplir'!$AH$3:$AH$875)</f>
        <v>0</v>
      </c>
      <c r="S245" s="239">
        <f>SUMIF('Plans SAMS_A remplir'!$AE$3:$AE$875,(G245&amp;"FID"&amp;"urgence"),'Plans SAMS_A remplir'!$AI$3:$AI$875)</f>
        <v>0</v>
      </c>
      <c r="T245" s="224" t="str">
        <f t="shared" si="234"/>
        <v>0</v>
      </c>
      <c r="U245" s="238">
        <f>SUMIF('Plans SAMS_A remplir'!$AE$3:$AE$875,(G245&amp;"CRS"&amp;"urgence"),'Plans SAMS_A remplir'!$AG$3:$AG$875)</f>
        <v>0</v>
      </c>
      <c r="V245" s="135">
        <f>SUMIF('Plans SAMS_A remplir'!$AE$3:$AE$875,(G245&amp;"CRS"&amp;"urgence"),'Plans SAMS_A remplir'!$AH$3:$AH$875)</f>
        <v>0</v>
      </c>
      <c r="W245" s="239">
        <f>SUMIF('Plans SAMS_A remplir'!$AE$3:$AE$875,(G245&amp;"CRS"&amp;"urgence"),'Plans SAMS_A remplir'!$AI$3:$AI$875)</f>
        <v>0</v>
      </c>
      <c r="X245" s="224" t="str">
        <f t="shared" si="235"/>
        <v>0</v>
      </c>
      <c r="Y245" s="238">
        <f>SUMIF('Plans SAMS_A remplir'!$AE$3:$AE$875,(G245&amp;"autreong"&amp;"urgence"),'Plans SAMS_A remplir'!$AG$3:$AG$875)</f>
        <v>0</v>
      </c>
      <c r="Z245" s="135">
        <f>SUMIF('Plans SAMS_A remplir'!$AE$3:$AE$875,(G245&amp;"autreong"&amp;"urgence"),'Plans SAMS_A remplir'!$AH$3:$AH$875)</f>
        <v>0</v>
      </c>
      <c r="AA245" s="239">
        <f>SUMIF('Plans SAMS_A remplir'!$AE$3:$AE$875,(G245&amp;"autreong"&amp;"urgence"),'Plans SAMS_A remplir'!$AI$3:$AI$875)</f>
        <v>0</v>
      </c>
      <c r="AB245" s="280" t="str">
        <f t="shared" si="225"/>
        <v>0</v>
      </c>
      <c r="AC245" s="285"/>
      <c r="AD245" s="173">
        <f t="shared" si="226"/>
        <v>0</v>
      </c>
      <c r="AE245" s="173">
        <f t="shared" si="227"/>
        <v>0</v>
      </c>
      <c r="AF245" s="286">
        <f t="shared" si="228"/>
        <v>0</v>
      </c>
      <c r="AG245" s="274" t="e">
        <f t="shared" si="229"/>
        <v>#N/A</v>
      </c>
      <c r="AH245" s="202"/>
      <c r="AI245" s="209" t="e">
        <f t="shared" si="230"/>
        <v>#N/A</v>
      </c>
      <c r="AJ245" s="197">
        <f t="shared" si="231"/>
        <v>3</v>
      </c>
      <c r="AK245" s="175"/>
      <c r="AL245" s="275" t="str">
        <f t="shared" si="232"/>
        <v>A verifier</v>
      </c>
      <c r="AM245" s="266"/>
      <c r="AN245" s="137"/>
      <c r="AO245" s="136"/>
      <c r="AP245" s="158"/>
      <c r="AQ245" s="136"/>
      <c r="AR245" s="138"/>
      <c r="AS245" s="139"/>
      <c r="AT245" s="140"/>
      <c r="AU245" s="159"/>
      <c r="AV245" s="140"/>
      <c r="AW245" s="140"/>
      <c r="AX245" s="140"/>
      <c r="AY245" s="249"/>
    </row>
    <row r="246" spans="1:51" ht="15" hidden="1" customHeight="1" x14ac:dyDescent="0.35">
      <c r="A246" s="252" t="s">
        <v>901</v>
      </c>
      <c r="B246" s="189" t="str">
        <f t="shared" si="214"/>
        <v>MDG22</v>
      </c>
      <c r="C246" s="161" t="s">
        <v>909</v>
      </c>
      <c r="D246" s="189" t="str">
        <f t="shared" si="215"/>
        <v>MG22203</v>
      </c>
      <c r="E246" s="189" t="s">
        <v>929</v>
      </c>
      <c r="F246" s="1" t="str">
        <f t="shared" si="216"/>
        <v>Amoron I ManiaAmbositraSahatsiho Ambohimanjaka</v>
      </c>
      <c r="G246" s="45" t="str">
        <f t="shared" si="217"/>
        <v>MG22203450</v>
      </c>
      <c r="H246" s="133" t="e">
        <f t="shared" si="218"/>
        <v>#N/A</v>
      </c>
      <c r="I246" s="133"/>
      <c r="J246" s="134" t="e">
        <f t="shared" si="219"/>
        <v>#N/A</v>
      </c>
      <c r="K246" s="134" t="e">
        <f t="shared" si="220"/>
        <v>#N/A</v>
      </c>
      <c r="L246" s="134" t="e">
        <f t="shared" si="221"/>
        <v>#N/A</v>
      </c>
      <c r="M246" s="231">
        <f>SUMIF('Plans SAMS_A remplir'!$AE$3:$AE$875,(G246&amp;"PAM"&amp;"urgence"),'Plans SAMS_A remplir'!$AG$3:$AG$875)</f>
        <v>0</v>
      </c>
      <c r="N246" s="222">
        <f>SUMIF('Plans SAMS_A remplir'!$AE$3:$AE$875,(G246&amp;"PAM"&amp;"urgence"),'Plans SAMS_A remplir'!$AH$3:$AH$875)</f>
        <v>0</v>
      </c>
      <c r="O246" s="232">
        <f>SUMIF('Plans SAMS_A remplir'!$AE$3:$AE$875,(G246&amp;"PAM"&amp;"urgence"),'Plans SAMS_A remplir'!$AI$3:$AI$875)</f>
        <v>0</v>
      </c>
      <c r="P246" s="224" t="str">
        <f t="shared" si="233"/>
        <v>0</v>
      </c>
      <c r="Q246" s="238">
        <f>SUMIF('Plans SAMS_A remplir'!$AE$3:$AE$875,(G246&amp;"FID"&amp;"urgence"),'Plans SAMS_A remplir'!$AG$3:$AG$875)</f>
        <v>0</v>
      </c>
      <c r="R246" s="135">
        <f>SUMIF('Plans SAMS_A remplir'!$AE$3:$AE$875,(G246&amp;"FID"&amp;"urgence"),'Plans SAMS_A remplir'!$AH$3:$AH$875)</f>
        <v>0</v>
      </c>
      <c r="S246" s="239">
        <f>SUMIF('Plans SAMS_A remplir'!$AE$3:$AE$875,(G246&amp;"FID"&amp;"urgence"),'Plans SAMS_A remplir'!$AI$3:$AI$875)</f>
        <v>0</v>
      </c>
      <c r="T246" s="224" t="str">
        <f t="shared" si="234"/>
        <v>0</v>
      </c>
      <c r="U246" s="238">
        <f>SUMIF('Plans SAMS_A remplir'!$AE$3:$AE$875,(G246&amp;"CRS"&amp;"urgence"),'Plans SAMS_A remplir'!$AG$3:$AG$875)</f>
        <v>0</v>
      </c>
      <c r="V246" s="135">
        <f>SUMIF('Plans SAMS_A remplir'!$AE$3:$AE$875,(G246&amp;"CRS"&amp;"urgence"),'Plans SAMS_A remplir'!$AH$3:$AH$875)</f>
        <v>0</v>
      </c>
      <c r="W246" s="239">
        <f>SUMIF('Plans SAMS_A remplir'!$AE$3:$AE$875,(G246&amp;"CRS"&amp;"urgence"),'Plans SAMS_A remplir'!$AI$3:$AI$875)</f>
        <v>0</v>
      </c>
      <c r="X246" s="224" t="str">
        <f t="shared" si="235"/>
        <v>0</v>
      </c>
      <c r="Y246" s="238">
        <f>SUMIF('Plans SAMS_A remplir'!$AE$3:$AE$875,(G246&amp;"autreong"&amp;"urgence"),'Plans SAMS_A remplir'!$AG$3:$AG$875)</f>
        <v>0</v>
      </c>
      <c r="Z246" s="135">
        <f>SUMIF('Plans SAMS_A remplir'!$AE$3:$AE$875,(G246&amp;"autreong"&amp;"urgence"),'Plans SAMS_A remplir'!$AH$3:$AH$875)</f>
        <v>0</v>
      </c>
      <c r="AA246" s="239">
        <f>SUMIF('Plans SAMS_A remplir'!$AE$3:$AE$875,(G246&amp;"autreong"&amp;"urgence"),'Plans SAMS_A remplir'!$AI$3:$AI$875)</f>
        <v>0</v>
      </c>
      <c r="AB246" s="280" t="str">
        <f t="shared" si="225"/>
        <v>0</v>
      </c>
      <c r="AC246" s="285"/>
      <c r="AD246" s="173">
        <f t="shared" si="226"/>
        <v>0</v>
      </c>
      <c r="AE246" s="173">
        <f t="shared" si="227"/>
        <v>0</v>
      </c>
      <c r="AF246" s="286">
        <f t="shared" si="228"/>
        <v>0</v>
      </c>
      <c r="AG246" s="274" t="e">
        <f t="shared" si="229"/>
        <v>#N/A</v>
      </c>
      <c r="AH246" s="202"/>
      <c r="AI246" s="209" t="e">
        <f t="shared" si="230"/>
        <v>#N/A</v>
      </c>
      <c r="AJ246" s="197">
        <f t="shared" si="231"/>
        <v>3</v>
      </c>
      <c r="AK246" s="175"/>
      <c r="AL246" s="275" t="str">
        <f t="shared" si="232"/>
        <v>A verifier</v>
      </c>
      <c r="AM246" s="266"/>
      <c r="AN246" s="137"/>
      <c r="AO246" s="136"/>
      <c r="AP246" s="158"/>
      <c r="AQ246" s="136"/>
      <c r="AR246" s="138"/>
      <c r="AS246" s="139"/>
      <c r="AT246" s="140"/>
      <c r="AU246" s="159"/>
      <c r="AV246" s="140"/>
      <c r="AW246" s="140"/>
      <c r="AX246" s="140"/>
      <c r="AY246" s="249"/>
    </row>
    <row r="247" spans="1:51" ht="15" hidden="1" customHeight="1" x14ac:dyDescent="0.35">
      <c r="A247" s="252" t="s">
        <v>901</v>
      </c>
      <c r="B247" s="189" t="str">
        <f t="shared" si="214"/>
        <v>MDG22</v>
      </c>
      <c r="C247" s="161" t="s">
        <v>909</v>
      </c>
      <c r="D247" s="189" t="str">
        <f t="shared" si="215"/>
        <v>MG22203</v>
      </c>
      <c r="E247" s="189" t="s">
        <v>930</v>
      </c>
      <c r="F247" s="1" t="str">
        <f t="shared" si="216"/>
        <v>Amoron I ManiaAmbositraTsarasaotra</v>
      </c>
      <c r="G247" s="45" t="str">
        <f t="shared" si="217"/>
        <v>MG22203150</v>
      </c>
      <c r="H247" s="133" t="e">
        <f t="shared" si="218"/>
        <v>#N/A</v>
      </c>
      <c r="I247" s="133"/>
      <c r="J247" s="134" t="e">
        <f t="shared" si="219"/>
        <v>#N/A</v>
      </c>
      <c r="K247" s="134" t="e">
        <f t="shared" si="220"/>
        <v>#N/A</v>
      </c>
      <c r="L247" s="134" t="e">
        <f t="shared" si="221"/>
        <v>#N/A</v>
      </c>
      <c r="M247" s="231">
        <f>SUMIF('Plans SAMS_A remplir'!$AE$3:$AE$875,(G247&amp;"PAM"&amp;"urgence"),'Plans SAMS_A remplir'!$AG$3:$AG$875)</f>
        <v>0</v>
      </c>
      <c r="N247" s="222">
        <f>SUMIF('Plans SAMS_A remplir'!$AE$3:$AE$875,(G247&amp;"PAM"&amp;"urgence"),'Plans SAMS_A remplir'!$AH$3:$AH$875)</f>
        <v>0</v>
      </c>
      <c r="O247" s="232">
        <f>SUMIF('Plans SAMS_A remplir'!$AE$3:$AE$875,(G247&amp;"PAM"&amp;"urgence"),'Plans SAMS_A remplir'!$AI$3:$AI$875)</f>
        <v>0</v>
      </c>
      <c r="P247" s="224" t="str">
        <f t="shared" si="233"/>
        <v>0</v>
      </c>
      <c r="Q247" s="238">
        <f>SUMIF('Plans SAMS_A remplir'!$AE$3:$AE$875,(G247&amp;"FID"&amp;"urgence"),'Plans SAMS_A remplir'!$AG$3:$AG$875)</f>
        <v>0</v>
      </c>
      <c r="R247" s="135">
        <f>SUMIF('Plans SAMS_A remplir'!$AE$3:$AE$875,(G247&amp;"FID"&amp;"urgence"),'Plans SAMS_A remplir'!$AH$3:$AH$875)</f>
        <v>0</v>
      </c>
      <c r="S247" s="239">
        <f>SUMIF('Plans SAMS_A remplir'!$AE$3:$AE$875,(G247&amp;"FID"&amp;"urgence"),'Plans SAMS_A remplir'!$AI$3:$AI$875)</f>
        <v>0</v>
      </c>
      <c r="T247" s="224" t="str">
        <f t="shared" si="234"/>
        <v>0</v>
      </c>
      <c r="U247" s="238">
        <f>SUMIF('Plans SAMS_A remplir'!$AE$3:$AE$875,(G247&amp;"CRS"&amp;"urgence"),'Plans SAMS_A remplir'!$AG$3:$AG$875)</f>
        <v>0</v>
      </c>
      <c r="V247" s="135">
        <f>SUMIF('Plans SAMS_A remplir'!$AE$3:$AE$875,(G247&amp;"CRS"&amp;"urgence"),'Plans SAMS_A remplir'!$AH$3:$AH$875)</f>
        <v>0</v>
      </c>
      <c r="W247" s="239">
        <f>SUMIF('Plans SAMS_A remplir'!$AE$3:$AE$875,(G247&amp;"CRS"&amp;"urgence"),'Plans SAMS_A remplir'!$AI$3:$AI$875)</f>
        <v>0</v>
      </c>
      <c r="X247" s="224" t="str">
        <f t="shared" si="235"/>
        <v>0</v>
      </c>
      <c r="Y247" s="238">
        <f>SUMIF('Plans SAMS_A remplir'!$AE$3:$AE$875,(G247&amp;"autreong"&amp;"urgence"),'Plans SAMS_A remplir'!$AG$3:$AG$875)</f>
        <v>0</v>
      </c>
      <c r="Z247" s="135">
        <f>SUMIF('Plans SAMS_A remplir'!$AE$3:$AE$875,(G247&amp;"autreong"&amp;"urgence"),'Plans SAMS_A remplir'!$AH$3:$AH$875)</f>
        <v>0</v>
      </c>
      <c r="AA247" s="239">
        <f>SUMIF('Plans SAMS_A remplir'!$AE$3:$AE$875,(G247&amp;"autreong"&amp;"urgence"),'Plans SAMS_A remplir'!$AI$3:$AI$875)</f>
        <v>0</v>
      </c>
      <c r="AB247" s="280" t="str">
        <f t="shared" si="225"/>
        <v>0</v>
      </c>
      <c r="AC247" s="285"/>
      <c r="AD247" s="173">
        <f t="shared" si="226"/>
        <v>0</v>
      </c>
      <c r="AE247" s="173">
        <f t="shared" si="227"/>
        <v>0</v>
      </c>
      <c r="AF247" s="286">
        <f t="shared" si="228"/>
        <v>0</v>
      </c>
      <c r="AG247" s="274" t="e">
        <f t="shared" si="229"/>
        <v>#N/A</v>
      </c>
      <c r="AH247" s="202"/>
      <c r="AI247" s="209" t="e">
        <f t="shared" si="230"/>
        <v>#N/A</v>
      </c>
      <c r="AJ247" s="197">
        <f t="shared" si="231"/>
        <v>3</v>
      </c>
      <c r="AK247" s="175"/>
      <c r="AL247" s="275" t="str">
        <f t="shared" si="232"/>
        <v>A verifier</v>
      </c>
      <c r="AM247" s="266"/>
      <c r="AN247" s="137"/>
      <c r="AO247" s="136"/>
      <c r="AP247" s="158"/>
      <c r="AQ247" s="136"/>
      <c r="AR247" s="138"/>
      <c r="AS247" s="139"/>
      <c r="AT247" s="140"/>
      <c r="AU247" s="159"/>
      <c r="AV247" s="140"/>
      <c r="AW247" s="140"/>
      <c r="AX247" s="140"/>
      <c r="AY247" s="249"/>
    </row>
    <row r="248" spans="1:51" ht="15" hidden="1" customHeight="1" x14ac:dyDescent="0.35">
      <c r="A248" s="252" t="s">
        <v>901</v>
      </c>
      <c r="B248" s="189" t="str">
        <f t="shared" si="214"/>
        <v>MDG22</v>
      </c>
      <c r="C248" s="161" t="s">
        <v>909</v>
      </c>
      <c r="D248" s="189" t="str">
        <f t="shared" si="215"/>
        <v>MG22203</v>
      </c>
      <c r="E248" s="189" t="s">
        <v>931</v>
      </c>
      <c r="F248" s="1" t="str">
        <f t="shared" si="216"/>
        <v>Amoron I ManiaAmbositraVohidahy</v>
      </c>
      <c r="G248" s="45" t="str">
        <f t="shared" si="217"/>
        <v>MG22203552</v>
      </c>
      <c r="H248" s="133" t="e">
        <f t="shared" si="218"/>
        <v>#N/A</v>
      </c>
      <c r="I248" s="133"/>
      <c r="J248" s="134" t="e">
        <f t="shared" si="219"/>
        <v>#N/A</v>
      </c>
      <c r="K248" s="134" t="e">
        <f t="shared" si="220"/>
        <v>#N/A</v>
      </c>
      <c r="L248" s="134" t="e">
        <f t="shared" si="221"/>
        <v>#N/A</v>
      </c>
      <c r="M248" s="231">
        <f>SUMIF('Plans SAMS_A remplir'!$AE$3:$AE$875,(G248&amp;"PAM"&amp;"urgence"),'Plans SAMS_A remplir'!$AG$3:$AG$875)</f>
        <v>0</v>
      </c>
      <c r="N248" s="222">
        <f>SUMIF('Plans SAMS_A remplir'!$AE$3:$AE$875,(G248&amp;"PAM"&amp;"urgence"),'Plans SAMS_A remplir'!$AH$3:$AH$875)</f>
        <v>0</v>
      </c>
      <c r="O248" s="232">
        <f>SUMIF('Plans SAMS_A remplir'!$AE$3:$AE$875,(G248&amp;"PAM"&amp;"urgence"),'Plans SAMS_A remplir'!$AI$3:$AI$875)</f>
        <v>0</v>
      </c>
      <c r="P248" s="224" t="str">
        <f t="shared" si="233"/>
        <v>0</v>
      </c>
      <c r="Q248" s="238">
        <f>SUMIF('Plans SAMS_A remplir'!$AE$3:$AE$875,(G248&amp;"FID"&amp;"urgence"),'Plans SAMS_A remplir'!$AG$3:$AG$875)</f>
        <v>0</v>
      </c>
      <c r="R248" s="135">
        <f>SUMIF('Plans SAMS_A remplir'!$AE$3:$AE$875,(G248&amp;"FID"&amp;"urgence"),'Plans SAMS_A remplir'!$AH$3:$AH$875)</f>
        <v>0</v>
      </c>
      <c r="S248" s="239">
        <f>SUMIF('Plans SAMS_A remplir'!$AE$3:$AE$875,(G248&amp;"FID"&amp;"urgence"),'Plans SAMS_A remplir'!$AI$3:$AI$875)</f>
        <v>0</v>
      </c>
      <c r="T248" s="224" t="str">
        <f t="shared" si="234"/>
        <v>0</v>
      </c>
      <c r="U248" s="238">
        <f>SUMIF('Plans SAMS_A remplir'!$AE$3:$AE$875,(G248&amp;"CRS"&amp;"urgence"),'Plans SAMS_A remplir'!$AG$3:$AG$875)</f>
        <v>0</v>
      </c>
      <c r="V248" s="135">
        <f>SUMIF('Plans SAMS_A remplir'!$AE$3:$AE$875,(G248&amp;"CRS"&amp;"urgence"),'Plans SAMS_A remplir'!$AH$3:$AH$875)</f>
        <v>0</v>
      </c>
      <c r="W248" s="239">
        <f>SUMIF('Plans SAMS_A remplir'!$AE$3:$AE$875,(G248&amp;"CRS"&amp;"urgence"),'Plans SAMS_A remplir'!$AI$3:$AI$875)</f>
        <v>0</v>
      </c>
      <c r="X248" s="224" t="str">
        <f t="shared" si="235"/>
        <v>0</v>
      </c>
      <c r="Y248" s="238">
        <f>SUMIF('Plans SAMS_A remplir'!$AE$3:$AE$875,(G248&amp;"autreong"&amp;"urgence"),'Plans SAMS_A remplir'!$AG$3:$AG$875)</f>
        <v>0</v>
      </c>
      <c r="Z248" s="135">
        <f>SUMIF('Plans SAMS_A remplir'!$AE$3:$AE$875,(G248&amp;"autreong"&amp;"urgence"),'Plans SAMS_A remplir'!$AH$3:$AH$875)</f>
        <v>0</v>
      </c>
      <c r="AA248" s="239">
        <f>SUMIF('Plans SAMS_A remplir'!$AE$3:$AE$875,(G248&amp;"autreong"&amp;"urgence"),'Plans SAMS_A remplir'!$AI$3:$AI$875)</f>
        <v>0</v>
      </c>
      <c r="AB248" s="280" t="str">
        <f t="shared" si="225"/>
        <v>0</v>
      </c>
      <c r="AC248" s="285"/>
      <c r="AD248" s="173">
        <f t="shared" si="226"/>
        <v>0</v>
      </c>
      <c r="AE248" s="173">
        <f t="shared" si="227"/>
        <v>0</v>
      </c>
      <c r="AF248" s="286">
        <f t="shared" si="228"/>
        <v>0</v>
      </c>
      <c r="AG248" s="274" t="e">
        <f t="shared" si="229"/>
        <v>#N/A</v>
      </c>
      <c r="AH248" s="202"/>
      <c r="AI248" s="209" t="e">
        <f t="shared" si="230"/>
        <v>#N/A</v>
      </c>
      <c r="AJ248" s="197">
        <f t="shared" si="231"/>
        <v>3</v>
      </c>
      <c r="AK248" s="175"/>
      <c r="AL248" s="275" t="str">
        <f t="shared" si="232"/>
        <v>A verifier</v>
      </c>
      <c r="AM248" s="266"/>
      <c r="AN248" s="137"/>
      <c r="AO248" s="136"/>
      <c r="AP248" s="158"/>
      <c r="AQ248" s="136"/>
      <c r="AR248" s="138"/>
      <c r="AS248" s="139"/>
      <c r="AT248" s="140"/>
      <c r="AU248" s="159"/>
      <c r="AV248" s="140"/>
      <c r="AW248" s="140"/>
      <c r="AX248" s="140"/>
      <c r="AY248" s="249"/>
    </row>
    <row r="249" spans="1:51" s="179" customFormat="1" hidden="1" x14ac:dyDescent="0.3">
      <c r="A249" s="328"/>
      <c r="B249" s="329"/>
      <c r="C249" s="330"/>
      <c r="D249" s="330"/>
      <c r="E249" s="330"/>
      <c r="F249" s="331"/>
      <c r="G249" s="332"/>
      <c r="H249" s="332"/>
      <c r="I249" s="333"/>
      <c r="J249" s="333"/>
      <c r="K249" s="333"/>
      <c r="L249" s="334"/>
      <c r="M249" s="335"/>
      <c r="N249" s="335"/>
      <c r="O249" s="335"/>
      <c r="P249" s="335"/>
      <c r="Q249" s="336"/>
      <c r="R249" s="336"/>
      <c r="S249" s="336"/>
      <c r="T249" s="335"/>
      <c r="U249" s="336"/>
      <c r="V249" s="336"/>
      <c r="W249" s="336"/>
      <c r="X249" s="335"/>
      <c r="Y249" s="336"/>
      <c r="Z249" s="336"/>
      <c r="AA249" s="336"/>
      <c r="AB249" s="337"/>
      <c r="AC249" s="338"/>
      <c r="AD249" s="339"/>
      <c r="AE249" s="339"/>
      <c r="AF249" s="340"/>
      <c r="AG249" s="341"/>
      <c r="AH249" s="342"/>
      <c r="AI249" s="342"/>
      <c r="AJ249" s="197"/>
      <c r="AK249" s="343"/>
      <c r="AL249" s="344"/>
      <c r="AM249" s="345"/>
      <c r="AN249" s="334"/>
      <c r="AO249" s="346"/>
      <c r="AP249" s="334"/>
      <c r="AQ249" s="334"/>
      <c r="AR249" s="347"/>
      <c r="AS249" s="347"/>
      <c r="AT249" s="348"/>
      <c r="AU249" s="348"/>
      <c r="AV249" s="349"/>
      <c r="AW249" s="350"/>
      <c r="AX249" s="350"/>
      <c r="AY249" s="351"/>
    </row>
    <row r="250" spans="1:51" ht="15" hidden="1" customHeight="1" x14ac:dyDescent="0.35">
      <c r="A250" s="252" t="s">
        <v>901</v>
      </c>
      <c r="B250" s="189" t="str">
        <f t="shared" ref="B250:B273" si="268">VLOOKUP(A250,admin_1,2,FALSE)</f>
        <v>MDG22</v>
      </c>
      <c r="C250" s="161" t="s">
        <v>932</v>
      </c>
      <c r="D250" s="189" t="str">
        <f t="shared" ref="D250:D273" si="269">VLOOKUP(C250,admin_2_2,2,FALSE)</f>
        <v>MG22204</v>
      </c>
      <c r="E250" s="189" t="s">
        <v>933</v>
      </c>
      <c r="F250" s="1" t="str">
        <f t="shared" ref="F250:F273" si="270">A250&amp;C250&amp;E250</f>
        <v>Amoron I ManiaFandrianaAlakamisy Ambohimahazo</v>
      </c>
      <c r="G250" s="45" t="str">
        <f t="shared" ref="G250:G273" si="271">VLOOKUP(F250,admin_3_2,12,FALSE)</f>
        <v>MG22204210</v>
      </c>
      <c r="H250" s="133" t="e">
        <f t="shared" ref="H250:H273" si="272">VLOOKUP(G250,prio,2,FALSE)</f>
        <v>#N/A</v>
      </c>
      <c r="I250" s="133"/>
      <c r="J250" s="134" t="e">
        <f t="shared" ref="J250:J273" si="273">IF(VLOOKUP(G250,pop,4,FALSE)=0,"",VLOOKUP(G250,pop,4,FALSE))</f>
        <v>#N/A</v>
      </c>
      <c r="K250" s="134" t="e">
        <f t="shared" ref="K250:K273" si="274">VLOOKUP(G250,pop,2,FALSE)</f>
        <v>#N/A</v>
      </c>
      <c r="L250" s="134" t="e">
        <f t="shared" ref="L250:L273" si="275">VLOOKUP(G250,pop,7,FALSE)</f>
        <v>#N/A</v>
      </c>
      <c r="M250" s="231">
        <f>SUMIF('Plans SAMS_A remplir'!$AE$3:$AE$875,(G250&amp;"PAM"&amp;"urgence"),'Plans SAMS_A remplir'!$AG$3:$AG$875)</f>
        <v>0</v>
      </c>
      <c r="N250" s="222">
        <f>SUMIF('Plans SAMS_A remplir'!$AE$3:$AE$875,(G250&amp;"PAM"&amp;"urgence"),'Plans SAMS_A remplir'!$AH$3:$AH$875)</f>
        <v>0</v>
      </c>
      <c r="O250" s="232">
        <f>SUMIF('Plans SAMS_A remplir'!$AE$3:$AE$875,(G250&amp;"PAM"&amp;"urgence"),'Plans SAMS_A remplir'!$AI$3:$AI$875)</f>
        <v>0</v>
      </c>
      <c r="P250" s="224" t="str">
        <f t="shared" ref="P250:P262" si="276">IFERROR(VLOOKUP(G250&amp;"PAM"&amp;"urgence",planification_pop,4,FALSE),"0")</f>
        <v>0</v>
      </c>
      <c r="Q250" s="238">
        <f>SUMIF('Plans SAMS_A remplir'!$AE$3:$AE$875,(G250&amp;"FID"&amp;"urgence"),'Plans SAMS_A remplir'!$AG$3:$AG$875)</f>
        <v>0</v>
      </c>
      <c r="R250" s="135">
        <f>SUMIF('Plans SAMS_A remplir'!$AE$3:$AE$875,(G250&amp;"FID"&amp;"urgence"),'Plans SAMS_A remplir'!$AH$3:$AH$875)</f>
        <v>0</v>
      </c>
      <c r="S250" s="239">
        <f>SUMIF('Plans SAMS_A remplir'!$AE$3:$AE$875,(G250&amp;"FID"&amp;"urgence"),'Plans SAMS_A remplir'!$AI$3:$AI$875)</f>
        <v>0</v>
      </c>
      <c r="T250" s="224" t="str">
        <f t="shared" ref="T250:T262" si="277">IFERROR(VLOOKUP(G250&amp;"FID"&amp;"urgence",planification_pop,4,FALSE),"0")</f>
        <v>0</v>
      </c>
      <c r="U250" s="238">
        <f>SUMIF('Plans SAMS_A remplir'!$AE$3:$AE$875,(G250&amp;"CRS"&amp;"urgence"),'Plans SAMS_A remplir'!$AG$3:$AG$875)</f>
        <v>0</v>
      </c>
      <c r="V250" s="135">
        <f>SUMIF('Plans SAMS_A remplir'!$AE$3:$AE$875,(G250&amp;"CRS"&amp;"urgence"),'Plans SAMS_A remplir'!$AH$3:$AH$875)</f>
        <v>0</v>
      </c>
      <c r="W250" s="239">
        <f>SUMIF('Plans SAMS_A remplir'!$AE$3:$AE$875,(G250&amp;"CRS"&amp;"urgence"),'Plans SAMS_A remplir'!$AI$3:$AI$875)</f>
        <v>0</v>
      </c>
      <c r="X250" s="224" t="str">
        <f t="shared" ref="X250:X262" si="278">IFERROR(VLOOKUP(K250&amp;"FID"&amp;"urgence",planification_pop,4,FALSE),"0")</f>
        <v>0</v>
      </c>
      <c r="Y250" s="238">
        <f>SUMIF('Plans SAMS_A remplir'!$AE$3:$AE$875,(G250&amp;"autreong"&amp;"urgence"),'Plans SAMS_A remplir'!$AG$3:$AG$875)</f>
        <v>0</v>
      </c>
      <c r="Z250" s="135">
        <f>SUMIF('Plans SAMS_A remplir'!$AE$3:$AE$875,(G250&amp;"autreong"&amp;"urgence"),'Plans SAMS_A remplir'!$AH$3:$AH$875)</f>
        <v>0</v>
      </c>
      <c r="AA250" s="239">
        <f>SUMIF('Plans SAMS_A remplir'!$AE$3:$AE$875,(G250&amp;"autreong"&amp;"urgence"),'Plans SAMS_A remplir'!$AI$3:$AI$875)</f>
        <v>0</v>
      </c>
      <c r="AB250" s="280" t="str">
        <f t="shared" ref="AB250:AB273" si="279">IFERROR(VLOOKUP(G250&amp;"autreong"&amp;"urgence",planification_pop,4,FALSE),"0")</f>
        <v>0</v>
      </c>
      <c r="AC250" s="285"/>
      <c r="AD250" s="173">
        <f t="shared" ref="AD250:AD273" si="280">IF($AC250="Oui (Fid/PAM)",MAX(M250,Q250)+Y250,IF($AC250="Oui (inter/orga)",MAX(M250,Q250,Y250),IF($AC250="Oui (CRS/FID)",MAX(Q250,U250),IF($AC250="Oui (CRS/PAM)",MAX(M250,U250),IF($AC250="Oui (cas special)","",SUM(M250,Q250,Y250,U250))))))</f>
        <v>0</v>
      </c>
      <c r="AE250" s="173">
        <f t="shared" ref="AE250:AE273" si="281">IF($AC250="Oui (Fid/PAM)",MAX(N250,R250)+Z250,IF($AC250="Oui (inter/orga)",MAX(N250,R250,Z250),IF($AC250="Oui (CRS/FID)",MAX(R250,V250),IF($AC250="Oui (CRS/PAM)",MAX(N250,V250),IF($AC250="Oui (cas special)","",SUM(N250,R250,Z250,V250))))))</f>
        <v>0</v>
      </c>
      <c r="AF250" s="286">
        <f t="shared" ref="AF250:AF273" si="282">IF($AC250="Oui (Fid/PAM)",MAX(O250,S250)+AA250,IF($AC250="Oui (inter/orga)",MAX(O250,S250,AA250),IF($AC250="Oui (CRS/FID)",MAX(S250,W250),IF($AC250="Oui (CRS/PAM)",MAX(O250,W250),IF($AC250="Oui (cas special)","",SUM(O250,S250,AA250,W250))))))</f>
        <v>0</v>
      </c>
      <c r="AG250" s="274" t="e">
        <f t="shared" ref="AG250:AG273" si="283">MAX(AD250:AF250)/L250</f>
        <v>#N/A</v>
      </c>
      <c r="AH250" s="202"/>
      <c r="AI250" s="209" t="e">
        <f t="shared" ref="AI250:AI273" si="284">IF((K250-AD250*AH250)&lt;0,"0",K250-AD250*AH250)</f>
        <v>#N/A</v>
      </c>
      <c r="AJ250" s="197">
        <f t="shared" ref="AJ250:AJ273" si="285">IF(M250&lt;&gt;"0",1,0)+IF(Q250&lt;&gt;"0",1,0)+IF(Y250&lt;&gt;"0",1,0)</f>
        <v>3</v>
      </c>
      <c r="AK250" s="175"/>
      <c r="AL250" s="275" t="str">
        <f t="shared" ref="AL250:AL273" si="286">IF(AC250="Non","YES",IF(AC250="Oui (cas special)","A verifier",IF(AC250="","A verifier","Non")))</f>
        <v>A verifier</v>
      </c>
      <c r="AM250" s="266"/>
      <c r="AN250" s="137"/>
      <c r="AO250" s="136"/>
      <c r="AP250" s="158"/>
      <c r="AQ250" s="136"/>
      <c r="AR250" s="138"/>
      <c r="AS250" s="139"/>
      <c r="AT250" s="140"/>
      <c r="AU250" s="159"/>
      <c r="AV250" s="140"/>
      <c r="AW250" s="140"/>
      <c r="AX250" s="140"/>
      <c r="AY250" s="249"/>
    </row>
    <row r="251" spans="1:51" ht="15" hidden="1" customHeight="1" x14ac:dyDescent="0.35">
      <c r="A251" s="252" t="s">
        <v>901</v>
      </c>
      <c r="B251" s="189" t="str">
        <f t="shared" si="268"/>
        <v>MDG22</v>
      </c>
      <c r="C251" s="161" t="s">
        <v>932</v>
      </c>
      <c r="D251" s="189" t="str">
        <f t="shared" si="269"/>
        <v>MG22204</v>
      </c>
      <c r="E251" s="189" t="s">
        <v>934</v>
      </c>
      <c r="F251" s="1" t="str">
        <f t="shared" si="270"/>
        <v>Amoron I ManiaFandrianaAnkarinoro</v>
      </c>
      <c r="G251" s="45" t="str">
        <f t="shared" si="271"/>
        <v>MG22204130</v>
      </c>
      <c r="H251" s="133" t="e">
        <f t="shared" si="272"/>
        <v>#N/A</v>
      </c>
      <c r="I251" s="133"/>
      <c r="J251" s="134" t="e">
        <f t="shared" si="273"/>
        <v>#N/A</v>
      </c>
      <c r="K251" s="134" t="e">
        <f t="shared" si="274"/>
        <v>#N/A</v>
      </c>
      <c r="L251" s="134" t="e">
        <f t="shared" si="275"/>
        <v>#N/A</v>
      </c>
      <c r="M251" s="231">
        <f>SUMIF('Plans SAMS_A remplir'!$AE$3:$AE$875,(G251&amp;"PAM"&amp;"urgence"),'Plans SAMS_A remplir'!$AG$3:$AG$875)</f>
        <v>0</v>
      </c>
      <c r="N251" s="222">
        <f>SUMIF('Plans SAMS_A remplir'!$AE$3:$AE$875,(G251&amp;"PAM"&amp;"urgence"),'Plans SAMS_A remplir'!$AH$3:$AH$875)</f>
        <v>0</v>
      </c>
      <c r="O251" s="232">
        <f>SUMIF('Plans SAMS_A remplir'!$AE$3:$AE$875,(G251&amp;"PAM"&amp;"urgence"),'Plans SAMS_A remplir'!$AI$3:$AI$875)</f>
        <v>0</v>
      </c>
      <c r="P251" s="224" t="str">
        <f t="shared" si="276"/>
        <v>0</v>
      </c>
      <c r="Q251" s="238">
        <f>SUMIF('Plans SAMS_A remplir'!$AE$3:$AE$875,(G251&amp;"FID"&amp;"urgence"),'Plans SAMS_A remplir'!$AG$3:$AG$875)</f>
        <v>0</v>
      </c>
      <c r="R251" s="135">
        <f>SUMIF('Plans SAMS_A remplir'!$AE$3:$AE$875,(G251&amp;"FID"&amp;"urgence"),'Plans SAMS_A remplir'!$AH$3:$AH$875)</f>
        <v>0</v>
      </c>
      <c r="S251" s="239">
        <f>SUMIF('Plans SAMS_A remplir'!$AE$3:$AE$875,(G251&amp;"FID"&amp;"urgence"),'Plans SAMS_A remplir'!$AI$3:$AI$875)</f>
        <v>0</v>
      </c>
      <c r="T251" s="224" t="str">
        <f t="shared" si="277"/>
        <v>0</v>
      </c>
      <c r="U251" s="238">
        <f>SUMIF('Plans SAMS_A remplir'!$AE$3:$AE$875,(G251&amp;"CRS"&amp;"urgence"),'Plans SAMS_A remplir'!$AG$3:$AG$875)</f>
        <v>0</v>
      </c>
      <c r="V251" s="135">
        <f>SUMIF('Plans SAMS_A remplir'!$AE$3:$AE$875,(G251&amp;"CRS"&amp;"urgence"),'Plans SAMS_A remplir'!$AH$3:$AH$875)</f>
        <v>0</v>
      </c>
      <c r="W251" s="239">
        <f>SUMIF('Plans SAMS_A remplir'!$AE$3:$AE$875,(G251&amp;"CRS"&amp;"urgence"),'Plans SAMS_A remplir'!$AI$3:$AI$875)</f>
        <v>0</v>
      </c>
      <c r="X251" s="224" t="str">
        <f t="shared" si="278"/>
        <v>0</v>
      </c>
      <c r="Y251" s="238">
        <f>SUMIF('Plans SAMS_A remplir'!$AE$3:$AE$875,(G251&amp;"autreong"&amp;"urgence"),'Plans SAMS_A remplir'!$AG$3:$AG$875)</f>
        <v>0</v>
      </c>
      <c r="Z251" s="135">
        <f>SUMIF('Plans SAMS_A remplir'!$AE$3:$AE$875,(G251&amp;"autreong"&amp;"urgence"),'Plans SAMS_A remplir'!$AH$3:$AH$875)</f>
        <v>0</v>
      </c>
      <c r="AA251" s="239">
        <f>SUMIF('Plans SAMS_A remplir'!$AE$3:$AE$875,(G251&amp;"autreong"&amp;"urgence"),'Plans SAMS_A remplir'!$AI$3:$AI$875)</f>
        <v>0</v>
      </c>
      <c r="AB251" s="280" t="str">
        <f t="shared" si="279"/>
        <v>0</v>
      </c>
      <c r="AC251" s="285"/>
      <c r="AD251" s="173">
        <f t="shared" si="280"/>
        <v>0</v>
      </c>
      <c r="AE251" s="173">
        <f t="shared" si="281"/>
        <v>0</v>
      </c>
      <c r="AF251" s="286">
        <f t="shared" si="282"/>
        <v>0</v>
      </c>
      <c r="AG251" s="274" t="e">
        <f t="shared" si="283"/>
        <v>#N/A</v>
      </c>
      <c r="AH251" s="202"/>
      <c r="AI251" s="209" t="e">
        <f t="shared" si="284"/>
        <v>#N/A</v>
      </c>
      <c r="AJ251" s="197">
        <f t="shared" si="285"/>
        <v>3</v>
      </c>
      <c r="AK251" s="175"/>
      <c r="AL251" s="275" t="str">
        <f t="shared" si="286"/>
        <v>A verifier</v>
      </c>
      <c r="AM251" s="266"/>
      <c r="AN251" s="137"/>
      <c r="AO251" s="136"/>
      <c r="AP251" s="158"/>
      <c r="AQ251" s="136"/>
      <c r="AR251" s="138"/>
      <c r="AS251" s="139"/>
      <c r="AT251" s="140"/>
      <c r="AU251" s="159"/>
      <c r="AV251" s="140"/>
      <c r="AW251" s="140"/>
      <c r="AX251" s="140"/>
      <c r="AY251" s="249"/>
    </row>
    <row r="252" spans="1:51" ht="15" hidden="1" customHeight="1" x14ac:dyDescent="0.35">
      <c r="A252" s="252" t="s">
        <v>901</v>
      </c>
      <c r="B252" s="189" t="str">
        <f t="shared" si="268"/>
        <v>MDG22</v>
      </c>
      <c r="C252" s="161" t="s">
        <v>932</v>
      </c>
      <c r="D252" s="189" t="str">
        <f t="shared" si="269"/>
        <v>MG22204</v>
      </c>
      <c r="E252" s="189" t="s">
        <v>935</v>
      </c>
      <c r="F252" s="1" t="str">
        <f t="shared" si="270"/>
        <v>Amoron I ManiaFandrianaBetsimisotra</v>
      </c>
      <c r="G252" s="45" t="str">
        <f t="shared" si="271"/>
        <v>MG22204192</v>
      </c>
      <c r="H252" s="133" t="e">
        <f t="shared" si="272"/>
        <v>#N/A</v>
      </c>
      <c r="I252" s="133"/>
      <c r="J252" s="134" t="e">
        <f t="shared" si="273"/>
        <v>#N/A</v>
      </c>
      <c r="K252" s="134" t="e">
        <f t="shared" si="274"/>
        <v>#N/A</v>
      </c>
      <c r="L252" s="134" t="e">
        <f t="shared" si="275"/>
        <v>#N/A</v>
      </c>
      <c r="M252" s="231">
        <f>SUMIF('Plans SAMS_A remplir'!$AE$3:$AE$875,(G252&amp;"PAM"&amp;"urgence"),'Plans SAMS_A remplir'!$AG$3:$AG$875)</f>
        <v>0</v>
      </c>
      <c r="N252" s="222">
        <f>SUMIF('Plans SAMS_A remplir'!$AE$3:$AE$875,(G252&amp;"PAM"&amp;"urgence"),'Plans SAMS_A remplir'!$AH$3:$AH$875)</f>
        <v>0</v>
      </c>
      <c r="O252" s="232">
        <f>SUMIF('Plans SAMS_A remplir'!$AE$3:$AE$875,(G252&amp;"PAM"&amp;"urgence"),'Plans SAMS_A remplir'!$AI$3:$AI$875)</f>
        <v>0</v>
      </c>
      <c r="P252" s="224" t="str">
        <f t="shared" si="276"/>
        <v>0</v>
      </c>
      <c r="Q252" s="238">
        <f>SUMIF('Plans SAMS_A remplir'!$AE$3:$AE$875,(G252&amp;"FID"&amp;"urgence"),'Plans SAMS_A remplir'!$AG$3:$AG$875)</f>
        <v>0</v>
      </c>
      <c r="R252" s="135">
        <f>SUMIF('Plans SAMS_A remplir'!$AE$3:$AE$875,(G252&amp;"FID"&amp;"urgence"),'Plans SAMS_A remplir'!$AH$3:$AH$875)</f>
        <v>0</v>
      </c>
      <c r="S252" s="239">
        <f>SUMIF('Plans SAMS_A remplir'!$AE$3:$AE$875,(G252&amp;"FID"&amp;"urgence"),'Plans SAMS_A remplir'!$AI$3:$AI$875)</f>
        <v>0</v>
      </c>
      <c r="T252" s="224" t="str">
        <f t="shared" si="277"/>
        <v>0</v>
      </c>
      <c r="U252" s="238">
        <f>SUMIF('Plans SAMS_A remplir'!$AE$3:$AE$875,(G252&amp;"CRS"&amp;"urgence"),'Plans SAMS_A remplir'!$AG$3:$AG$875)</f>
        <v>0</v>
      </c>
      <c r="V252" s="135">
        <f>SUMIF('Plans SAMS_A remplir'!$AE$3:$AE$875,(G252&amp;"CRS"&amp;"urgence"),'Plans SAMS_A remplir'!$AH$3:$AH$875)</f>
        <v>0</v>
      </c>
      <c r="W252" s="239">
        <f>SUMIF('Plans SAMS_A remplir'!$AE$3:$AE$875,(G252&amp;"CRS"&amp;"urgence"),'Plans SAMS_A remplir'!$AI$3:$AI$875)</f>
        <v>0</v>
      </c>
      <c r="X252" s="224" t="str">
        <f t="shared" si="278"/>
        <v>0</v>
      </c>
      <c r="Y252" s="238">
        <f>SUMIF('Plans SAMS_A remplir'!$AE$3:$AE$875,(G252&amp;"autreong"&amp;"urgence"),'Plans SAMS_A remplir'!$AG$3:$AG$875)</f>
        <v>0</v>
      </c>
      <c r="Z252" s="135">
        <f>SUMIF('Plans SAMS_A remplir'!$AE$3:$AE$875,(G252&amp;"autreong"&amp;"urgence"),'Plans SAMS_A remplir'!$AH$3:$AH$875)</f>
        <v>0</v>
      </c>
      <c r="AA252" s="239">
        <f>SUMIF('Plans SAMS_A remplir'!$AE$3:$AE$875,(G252&amp;"autreong"&amp;"urgence"),'Plans SAMS_A remplir'!$AI$3:$AI$875)</f>
        <v>0</v>
      </c>
      <c r="AB252" s="280" t="str">
        <f t="shared" si="279"/>
        <v>0</v>
      </c>
      <c r="AC252" s="285"/>
      <c r="AD252" s="173">
        <f t="shared" si="280"/>
        <v>0</v>
      </c>
      <c r="AE252" s="173">
        <f t="shared" si="281"/>
        <v>0</v>
      </c>
      <c r="AF252" s="286">
        <f t="shared" si="282"/>
        <v>0</v>
      </c>
      <c r="AG252" s="274" t="e">
        <f t="shared" si="283"/>
        <v>#N/A</v>
      </c>
      <c r="AH252" s="202"/>
      <c r="AI252" s="209" t="e">
        <f t="shared" si="284"/>
        <v>#N/A</v>
      </c>
      <c r="AJ252" s="197">
        <f t="shared" si="285"/>
        <v>3</v>
      </c>
      <c r="AK252" s="175"/>
      <c r="AL252" s="275" t="str">
        <f t="shared" si="286"/>
        <v>A verifier</v>
      </c>
      <c r="AM252" s="266"/>
      <c r="AN252" s="137"/>
      <c r="AO252" s="136"/>
      <c r="AP252" s="158"/>
      <c r="AQ252" s="136"/>
      <c r="AR252" s="138"/>
      <c r="AS252" s="139"/>
      <c r="AT252" s="140"/>
      <c r="AU252" s="159"/>
      <c r="AV252" s="140"/>
      <c r="AW252" s="140"/>
      <c r="AX252" s="140"/>
      <c r="AY252" s="249"/>
    </row>
    <row r="253" spans="1:51" ht="15" hidden="1" customHeight="1" x14ac:dyDescent="0.35">
      <c r="A253" s="252" t="s">
        <v>901</v>
      </c>
      <c r="B253" s="189" t="str">
        <f t="shared" si="268"/>
        <v>MDG22</v>
      </c>
      <c r="C253" s="161" t="s">
        <v>932</v>
      </c>
      <c r="D253" s="189" t="str">
        <f t="shared" si="269"/>
        <v>MG22204</v>
      </c>
      <c r="E253" s="189" t="s">
        <v>932</v>
      </c>
      <c r="F253" s="1" t="str">
        <f t="shared" si="270"/>
        <v>Amoron I ManiaFandrianaFandriana</v>
      </c>
      <c r="G253" s="45" t="str">
        <f t="shared" si="271"/>
        <v>MG22204010</v>
      </c>
      <c r="H253" s="133" t="e">
        <f t="shared" si="272"/>
        <v>#N/A</v>
      </c>
      <c r="I253" s="133"/>
      <c r="J253" s="134" t="e">
        <f t="shared" si="273"/>
        <v>#N/A</v>
      </c>
      <c r="K253" s="134" t="e">
        <f t="shared" si="274"/>
        <v>#N/A</v>
      </c>
      <c r="L253" s="134" t="e">
        <f t="shared" si="275"/>
        <v>#N/A</v>
      </c>
      <c r="M253" s="231">
        <f>SUMIF('Plans SAMS_A remplir'!$AE$3:$AE$875,(G253&amp;"PAM"&amp;"urgence"),'Plans SAMS_A remplir'!$AG$3:$AG$875)</f>
        <v>0</v>
      </c>
      <c r="N253" s="222">
        <f>SUMIF('Plans SAMS_A remplir'!$AE$3:$AE$875,(G253&amp;"PAM"&amp;"urgence"),'Plans SAMS_A remplir'!$AH$3:$AH$875)</f>
        <v>0</v>
      </c>
      <c r="O253" s="232">
        <f>SUMIF('Plans SAMS_A remplir'!$AE$3:$AE$875,(G253&amp;"PAM"&amp;"urgence"),'Plans SAMS_A remplir'!$AI$3:$AI$875)</f>
        <v>0</v>
      </c>
      <c r="P253" s="224" t="str">
        <f t="shared" si="276"/>
        <v>0</v>
      </c>
      <c r="Q253" s="238">
        <f>SUMIF('Plans SAMS_A remplir'!$AE$3:$AE$875,(G253&amp;"FID"&amp;"urgence"),'Plans SAMS_A remplir'!$AG$3:$AG$875)</f>
        <v>0</v>
      </c>
      <c r="R253" s="135">
        <f>SUMIF('Plans SAMS_A remplir'!$AE$3:$AE$875,(G253&amp;"FID"&amp;"urgence"),'Plans SAMS_A remplir'!$AH$3:$AH$875)</f>
        <v>0</v>
      </c>
      <c r="S253" s="239">
        <f>SUMIF('Plans SAMS_A remplir'!$AE$3:$AE$875,(G253&amp;"FID"&amp;"urgence"),'Plans SAMS_A remplir'!$AI$3:$AI$875)</f>
        <v>0</v>
      </c>
      <c r="T253" s="224" t="str">
        <f t="shared" si="277"/>
        <v>0</v>
      </c>
      <c r="U253" s="238">
        <f>SUMIF('Plans SAMS_A remplir'!$AE$3:$AE$875,(G253&amp;"CRS"&amp;"urgence"),'Plans SAMS_A remplir'!$AG$3:$AG$875)</f>
        <v>0</v>
      </c>
      <c r="V253" s="135">
        <f>SUMIF('Plans SAMS_A remplir'!$AE$3:$AE$875,(G253&amp;"CRS"&amp;"urgence"),'Plans SAMS_A remplir'!$AH$3:$AH$875)</f>
        <v>0</v>
      </c>
      <c r="W253" s="239">
        <f>SUMIF('Plans SAMS_A remplir'!$AE$3:$AE$875,(G253&amp;"CRS"&amp;"urgence"),'Plans SAMS_A remplir'!$AI$3:$AI$875)</f>
        <v>0</v>
      </c>
      <c r="X253" s="224" t="str">
        <f t="shared" si="278"/>
        <v>0</v>
      </c>
      <c r="Y253" s="238">
        <f>SUMIF('Plans SAMS_A remplir'!$AE$3:$AE$875,(G253&amp;"autreong"&amp;"urgence"),'Plans SAMS_A remplir'!$AG$3:$AG$875)</f>
        <v>0</v>
      </c>
      <c r="Z253" s="135">
        <f>SUMIF('Plans SAMS_A remplir'!$AE$3:$AE$875,(G253&amp;"autreong"&amp;"urgence"),'Plans SAMS_A remplir'!$AH$3:$AH$875)</f>
        <v>0</v>
      </c>
      <c r="AA253" s="239">
        <f>SUMIF('Plans SAMS_A remplir'!$AE$3:$AE$875,(G253&amp;"autreong"&amp;"urgence"),'Plans SAMS_A remplir'!$AI$3:$AI$875)</f>
        <v>0</v>
      </c>
      <c r="AB253" s="280" t="str">
        <f t="shared" si="279"/>
        <v>0</v>
      </c>
      <c r="AC253" s="285"/>
      <c r="AD253" s="173">
        <f t="shared" si="280"/>
        <v>0</v>
      </c>
      <c r="AE253" s="173">
        <f t="shared" si="281"/>
        <v>0</v>
      </c>
      <c r="AF253" s="286">
        <f t="shared" si="282"/>
        <v>0</v>
      </c>
      <c r="AG253" s="274" t="e">
        <f t="shared" si="283"/>
        <v>#N/A</v>
      </c>
      <c r="AH253" s="202"/>
      <c r="AI253" s="209" t="e">
        <f t="shared" si="284"/>
        <v>#N/A</v>
      </c>
      <c r="AJ253" s="197">
        <f t="shared" si="285"/>
        <v>3</v>
      </c>
      <c r="AK253" s="175"/>
      <c r="AL253" s="275" t="str">
        <f t="shared" si="286"/>
        <v>A verifier</v>
      </c>
      <c r="AM253" s="266"/>
      <c r="AN253" s="137"/>
      <c r="AO253" s="136"/>
      <c r="AP253" s="158"/>
      <c r="AQ253" s="136"/>
      <c r="AR253" s="138"/>
      <c r="AS253" s="139"/>
      <c r="AT253" s="140"/>
      <c r="AU253" s="159"/>
      <c r="AV253" s="140"/>
      <c r="AW253" s="140"/>
      <c r="AX253" s="140"/>
      <c r="AY253" s="249"/>
    </row>
    <row r="254" spans="1:51" ht="15" hidden="1" customHeight="1" x14ac:dyDescent="0.35">
      <c r="A254" s="252" t="s">
        <v>901</v>
      </c>
      <c r="B254" s="189" t="str">
        <f t="shared" si="268"/>
        <v>MDG22</v>
      </c>
      <c r="C254" s="161" t="s">
        <v>932</v>
      </c>
      <c r="D254" s="189" t="str">
        <f t="shared" si="269"/>
        <v>MG22204</v>
      </c>
      <c r="E254" s="189" t="s">
        <v>577</v>
      </c>
      <c r="F254" s="1" t="str">
        <f t="shared" si="270"/>
        <v>Amoron I ManiaFandrianaFiadanana</v>
      </c>
      <c r="G254" s="45" t="str">
        <f t="shared" si="271"/>
        <v>MG22204070</v>
      </c>
      <c r="H254" s="133" t="e">
        <f t="shared" si="272"/>
        <v>#N/A</v>
      </c>
      <c r="I254" s="133"/>
      <c r="J254" s="134" t="e">
        <f t="shared" si="273"/>
        <v>#N/A</v>
      </c>
      <c r="K254" s="134" t="e">
        <f t="shared" si="274"/>
        <v>#N/A</v>
      </c>
      <c r="L254" s="134" t="e">
        <f t="shared" si="275"/>
        <v>#N/A</v>
      </c>
      <c r="M254" s="231">
        <f>SUMIF('Plans SAMS_A remplir'!$AE$3:$AE$875,(G254&amp;"PAM"&amp;"urgence"),'Plans SAMS_A remplir'!$AG$3:$AG$875)</f>
        <v>0</v>
      </c>
      <c r="N254" s="222">
        <f>SUMIF('Plans SAMS_A remplir'!$AE$3:$AE$875,(G254&amp;"PAM"&amp;"urgence"),'Plans SAMS_A remplir'!$AH$3:$AH$875)</f>
        <v>0</v>
      </c>
      <c r="O254" s="232">
        <f>SUMIF('Plans SAMS_A remplir'!$AE$3:$AE$875,(G254&amp;"PAM"&amp;"urgence"),'Plans SAMS_A remplir'!$AI$3:$AI$875)</f>
        <v>0</v>
      </c>
      <c r="P254" s="224" t="str">
        <f t="shared" si="276"/>
        <v>0</v>
      </c>
      <c r="Q254" s="238">
        <f>SUMIF('Plans SAMS_A remplir'!$AE$3:$AE$875,(G254&amp;"FID"&amp;"urgence"),'Plans SAMS_A remplir'!$AG$3:$AG$875)</f>
        <v>0</v>
      </c>
      <c r="R254" s="135">
        <f>SUMIF('Plans SAMS_A remplir'!$AE$3:$AE$875,(G254&amp;"FID"&amp;"urgence"),'Plans SAMS_A remplir'!$AH$3:$AH$875)</f>
        <v>0</v>
      </c>
      <c r="S254" s="239">
        <f>SUMIF('Plans SAMS_A remplir'!$AE$3:$AE$875,(G254&amp;"FID"&amp;"urgence"),'Plans SAMS_A remplir'!$AI$3:$AI$875)</f>
        <v>0</v>
      </c>
      <c r="T254" s="224" t="str">
        <f t="shared" si="277"/>
        <v>0</v>
      </c>
      <c r="U254" s="238">
        <f>SUMIF('Plans SAMS_A remplir'!$AE$3:$AE$875,(G254&amp;"CRS"&amp;"urgence"),'Plans SAMS_A remplir'!$AG$3:$AG$875)</f>
        <v>0</v>
      </c>
      <c r="V254" s="135">
        <f>SUMIF('Plans SAMS_A remplir'!$AE$3:$AE$875,(G254&amp;"CRS"&amp;"urgence"),'Plans SAMS_A remplir'!$AH$3:$AH$875)</f>
        <v>0</v>
      </c>
      <c r="W254" s="239">
        <f>SUMIF('Plans SAMS_A remplir'!$AE$3:$AE$875,(G254&amp;"CRS"&amp;"urgence"),'Plans SAMS_A remplir'!$AI$3:$AI$875)</f>
        <v>0</v>
      </c>
      <c r="X254" s="224" t="str">
        <f t="shared" si="278"/>
        <v>0</v>
      </c>
      <c r="Y254" s="238">
        <f>SUMIF('Plans SAMS_A remplir'!$AE$3:$AE$875,(G254&amp;"autreong"&amp;"urgence"),'Plans SAMS_A remplir'!$AG$3:$AG$875)</f>
        <v>0</v>
      </c>
      <c r="Z254" s="135">
        <f>SUMIF('Plans SAMS_A remplir'!$AE$3:$AE$875,(G254&amp;"autreong"&amp;"urgence"),'Plans SAMS_A remplir'!$AH$3:$AH$875)</f>
        <v>0</v>
      </c>
      <c r="AA254" s="239">
        <f>SUMIF('Plans SAMS_A remplir'!$AE$3:$AE$875,(G254&amp;"autreong"&amp;"urgence"),'Plans SAMS_A remplir'!$AI$3:$AI$875)</f>
        <v>0</v>
      </c>
      <c r="AB254" s="280" t="str">
        <f t="shared" si="279"/>
        <v>0</v>
      </c>
      <c r="AC254" s="285"/>
      <c r="AD254" s="173">
        <f t="shared" si="280"/>
        <v>0</v>
      </c>
      <c r="AE254" s="173">
        <f t="shared" si="281"/>
        <v>0</v>
      </c>
      <c r="AF254" s="286">
        <f t="shared" si="282"/>
        <v>0</v>
      </c>
      <c r="AG254" s="274" t="e">
        <f t="shared" si="283"/>
        <v>#N/A</v>
      </c>
      <c r="AH254" s="202"/>
      <c r="AI254" s="209" t="e">
        <f t="shared" si="284"/>
        <v>#N/A</v>
      </c>
      <c r="AJ254" s="197">
        <f t="shared" si="285"/>
        <v>3</v>
      </c>
      <c r="AK254" s="175"/>
      <c r="AL254" s="275" t="str">
        <f t="shared" si="286"/>
        <v>A verifier</v>
      </c>
      <c r="AM254" s="266"/>
      <c r="AN254" s="137"/>
      <c r="AO254" s="136"/>
      <c r="AP254" s="158"/>
      <c r="AQ254" s="136"/>
      <c r="AR254" s="138"/>
      <c r="AS254" s="139"/>
      <c r="AT254" s="140"/>
      <c r="AU254" s="159"/>
      <c r="AV254" s="140"/>
      <c r="AW254" s="140"/>
      <c r="AX254" s="140"/>
      <c r="AY254" s="249"/>
    </row>
    <row r="255" spans="1:51" ht="15" hidden="1" customHeight="1" x14ac:dyDescent="0.35">
      <c r="A255" s="252" t="s">
        <v>901</v>
      </c>
      <c r="B255" s="189" t="str">
        <f t="shared" si="268"/>
        <v>MDG22</v>
      </c>
      <c r="C255" s="161" t="s">
        <v>932</v>
      </c>
      <c r="D255" s="189" t="str">
        <f t="shared" si="269"/>
        <v>MG22204</v>
      </c>
      <c r="E255" s="189" t="s">
        <v>936</v>
      </c>
      <c r="F255" s="1" t="str">
        <f t="shared" si="270"/>
        <v>Amoron I ManiaFandrianaImito</v>
      </c>
      <c r="G255" s="45" t="str">
        <f t="shared" si="271"/>
        <v>MG22204230</v>
      </c>
      <c r="H255" s="133" t="e">
        <f t="shared" si="272"/>
        <v>#N/A</v>
      </c>
      <c r="I255" s="133"/>
      <c r="J255" s="134" t="e">
        <f t="shared" si="273"/>
        <v>#N/A</v>
      </c>
      <c r="K255" s="134" t="e">
        <f t="shared" si="274"/>
        <v>#N/A</v>
      </c>
      <c r="L255" s="134" t="e">
        <f t="shared" si="275"/>
        <v>#N/A</v>
      </c>
      <c r="M255" s="231">
        <f>SUMIF('Plans SAMS_A remplir'!$AE$3:$AE$875,(G255&amp;"PAM"&amp;"urgence"),'Plans SAMS_A remplir'!$AG$3:$AG$875)</f>
        <v>0</v>
      </c>
      <c r="N255" s="222">
        <f>SUMIF('Plans SAMS_A remplir'!$AE$3:$AE$875,(G255&amp;"PAM"&amp;"urgence"),'Plans SAMS_A remplir'!$AH$3:$AH$875)</f>
        <v>0</v>
      </c>
      <c r="O255" s="232">
        <f>SUMIF('Plans SAMS_A remplir'!$AE$3:$AE$875,(G255&amp;"PAM"&amp;"urgence"),'Plans SAMS_A remplir'!$AI$3:$AI$875)</f>
        <v>0</v>
      </c>
      <c r="P255" s="224" t="str">
        <f t="shared" si="276"/>
        <v>0</v>
      </c>
      <c r="Q255" s="238">
        <f>SUMIF('Plans SAMS_A remplir'!$AE$3:$AE$875,(G255&amp;"FID"&amp;"urgence"),'Plans SAMS_A remplir'!$AG$3:$AG$875)</f>
        <v>0</v>
      </c>
      <c r="R255" s="135">
        <f>SUMIF('Plans SAMS_A remplir'!$AE$3:$AE$875,(G255&amp;"FID"&amp;"urgence"),'Plans SAMS_A remplir'!$AH$3:$AH$875)</f>
        <v>0</v>
      </c>
      <c r="S255" s="239">
        <f>SUMIF('Plans SAMS_A remplir'!$AE$3:$AE$875,(G255&amp;"FID"&amp;"urgence"),'Plans SAMS_A remplir'!$AI$3:$AI$875)</f>
        <v>0</v>
      </c>
      <c r="T255" s="224" t="str">
        <f t="shared" si="277"/>
        <v>0</v>
      </c>
      <c r="U255" s="238">
        <f>SUMIF('Plans SAMS_A remplir'!$AE$3:$AE$875,(G255&amp;"CRS"&amp;"urgence"),'Plans SAMS_A remplir'!$AG$3:$AG$875)</f>
        <v>0</v>
      </c>
      <c r="V255" s="135">
        <f>SUMIF('Plans SAMS_A remplir'!$AE$3:$AE$875,(G255&amp;"CRS"&amp;"urgence"),'Plans SAMS_A remplir'!$AH$3:$AH$875)</f>
        <v>0</v>
      </c>
      <c r="W255" s="239">
        <f>SUMIF('Plans SAMS_A remplir'!$AE$3:$AE$875,(G255&amp;"CRS"&amp;"urgence"),'Plans SAMS_A remplir'!$AI$3:$AI$875)</f>
        <v>0</v>
      </c>
      <c r="X255" s="224" t="str">
        <f t="shared" si="278"/>
        <v>0</v>
      </c>
      <c r="Y255" s="238">
        <f>SUMIF('Plans SAMS_A remplir'!$AE$3:$AE$875,(G255&amp;"autreong"&amp;"urgence"),'Plans SAMS_A remplir'!$AG$3:$AG$875)</f>
        <v>0</v>
      </c>
      <c r="Z255" s="135">
        <f>SUMIF('Plans SAMS_A remplir'!$AE$3:$AE$875,(G255&amp;"autreong"&amp;"urgence"),'Plans SAMS_A remplir'!$AH$3:$AH$875)</f>
        <v>0</v>
      </c>
      <c r="AA255" s="239">
        <f>SUMIF('Plans SAMS_A remplir'!$AE$3:$AE$875,(G255&amp;"autreong"&amp;"urgence"),'Plans SAMS_A remplir'!$AI$3:$AI$875)</f>
        <v>0</v>
      </c>
      <c r="AB255" s="280" t="str">
        <f t="shared" si="279"/>
        <v>0</v>
      </c>
      <c r="AC255" s="285"/>
      <c r="AD255" s="173">
        <f t="shared" si="280"/>
        <v>0</v>
      </c>
      <c r="AE255" s="173">
        <f t="shared" si="281"/>
        <v>0</v>
      </c>
      <c r="AF255" s="286">
        <f t="shared" si="282"/>
        <v>0</v>
      </c>
      <c r="AG255" s="274" t="e">
        <f t="shared" si="283"/>
        <v>#N/A</v>
      </c>
      <c r="AH255" s="202"/>
      <c r="AI255" s="209" t="e">
        <f t="shared" si="284"/>
        <v>#N/A</v>
      </c>
      <c r="AJ255" s="197">
        <f t="shared" si="285"/>
        <v>3</v>
      </c>
      <c r="AK255" s="175"/>
      <c r="AL255" s="275" t="str">
        <f t="shared" si="286"/>
        <v>A verifier</v>
      </c>
      <c r="AM255" s="266"/>
      <c r="AN255" s="137"/>
      <c r="AO255" s="136"/>
      <c r="AP255" s="158"/>
      <c r="AQ255" s="136"/>
      <c r="AR255" s="138"/>
      <c r="AS255" s="139"/>
      <c r="AT255" s="140"/>
      <c r="AU255" s="159"/>
      <c r="AV255" s="140"/>
      <c r="AW255" s="140"/>
      <c r="AX255" s="140"/>
      <c r="AY255" s="249"/>
    </row>
    <row r="256" spans="1:51" ht="15" hidden="1" customHeight="1" x14ac:dyDescent="0.35">
      <c r="A256" s="252" t="s">
        <v>901</v>
      </c>
      <c r="B256" s="189" t="str">
        <f t="shared" si="268"/>
        <v>MDG22</v>
      </c>
      <c r="C256" s="161" t="s">
        <v>932</v>
      </c>
      <c r="D256" s="189" t="str">
        <f t="shared" si="269"/>
        <v>MG22204</v>
      </c>
      <c r="E256" s="189" t="s">
        <v>816</v>
      </c>
      <c r="F256" s="1" t="str">
        <f t="shared" si="270"/>
        <v>Amoron I ManiaFandrianaMahazoarivo</v>
      </c>
      <c r="G256" s="45" t="str">
        <f t="shared" si="271"/>
        <v>MG22204170</v>
      </c>
      <c r="H256" s="133" t="e">
        <f t="shared" si="272"/>
        <v>#N/A</v>
      </c>
      <c r="I256" s="133"/>
      <c r="J256" s="134" t="e">
        <f t="shared" si="273"/>
        <v>#N/A</v>
      </c>
      <c r="K256" s="134" t="e">
        <f t="shared" si="274"/>
        <v>#N/A</v>
      </c>
      <c r="L256" s="134" t="e">
        <f t="shared" si="275"/>
        <v>#N/A</v>
      </c>
      <c r="M256" s="231">
        <f>SUMIF('Plans SAMS_A remplir'!$AE$3:$AE$875,(G256&amp;"PAM"&amp;"urgence"),'Plans SAMS_A remplir'!$AG$3:$AG$875)</f>
        <v>0</v>
      </c>
      <c r="N256" s="222">
        <f>SUMIF('Plans SAMS_A remplir'!$AE$3:$AE$875,(G256&amp;"PAM"&amp;"urgence"),'Plans SAMS_A remplir'!$AH$3:$AH$875)</f>
        <v>0</v>
      </c>
      <c r="O256" s="232">
        <f>SUMIF('Plans SAMS_A remplir'!$AE$3:$AE$875,(G256&amp;"PAM"&amp;"urgence"),'Plans SAMS_A remplir'!$AI$3:$AI$875)</f>
        <v>0</v>
      </c>
      <c r="P256" s="224" t="str">
        <f t="shared" si="276"/>
        <v>0</v>
      </c>
      <c r="Q256" s="238">
        <f>SUMIF('Plans SAMS_A remplir'!$AE$3:$AE$875,(G256&amp;"FID"&amp;"urgence"),'Plans SAMS_A remplir'!$AG$3:$AG$875)</f>
        <v>0</v>
      </c>
      <c r="R256" s="135">
        <f>SUMIF('Plans SAMS_A remplir'!$AE$3:$AE$875,(G256&amp;"FID"&amp;"urgence"),'Plans SAMS_A remplir'!$AH$3:$AH$875)</f>
        <v>0</v>
      </c>
      <c r="S256" s="239">
        <f>SUMIF('Plans SAMS_A remplir'!$AE$3:$AE$875,(G256&amp;"FID"&amp;"urgence"),'Plans SAMS_A remplir'!$AI$3:$AI$875)</f>
        <v>0</v>
      </c>
      <c r="T256" s="224" t="str">
        <f t="shared" si="277"/>
        <v>0</v>
      </c>
      <c r="U256" s="238">
        <f>SUMIF('Plans SAMS_A remplir'!$AE$3:$AE$875,(G256&amp;"CRS"&amp;"urgence"),'Plans SAMS_A remplir'!$AG$3:$AG$875)</f>
        <v>0</v>
      </c>
      <c r="V256" s="135">
        <f>SUMIF('Plans SAMS_A remplir'!$AE$3:$AE$875,(G256&amp;"CRS"&amp;"urgence"),'Plans SAMS_A remplir'!$AH$3:$AH$875)</f>
        <v>0</v>
      </c>
      <c r="W256" s="239">
        <f>SUMIF('Plans SAMS_A remplir'!$AE$3:$AE$875,(G256&amp;"CRS"&amp;"urgence"),'Plans SAMS_A remplir'!$AI$3:$AI$875)</f>
        <v>0</v>
      </c>
      <c r="X256" s="224" t="str">
        <f t="shared" si="278"/>
        <v>0</v>
      </c>
      <c r="Y256" s="238">
        <f>SUMIF('Plans SAMS_A remplir'!$AE$3:$AE$875,(G256&amp;"autreong"&amp;"urgence"),'Plans SAMS_A remplir'!$AG$3:$AG$875)</f>
        <v>0</v>
      </c>
      <c r="Z256" s="135">
        <f>SUMIF('Plans SAMS_A remplir'!$AE$3:$AE$875,(G256&amp;"autreong"&amp;"urgence"),'Plans SAMS_A remplir'!$AH$3:$AH$875)</f>
        <v>0</v>
      </c>
      <c r="AA256" s="239">
        <f>SUMIF('Plans SAMS_A remplir'!$AE$3:$AE$875,(G256&amp;"autreong"&amp;"urgence"),'Plans SAMS_A remplir'!$AI$3:$AI$875)</f>
        <v>0</v>
      </c>
      <c r="AB256" s="280" t="str">
        <f t="shared" si="279"/>
        <v>0</v>
      </c>
      <c r="AC256" s="285"/>
      <c r="AD256" s="173">
        <f t="shared" si="280"/>
        <v>0</v>
      </c>
      <c r="AE256" s="173">
        <f t="shared" si="281"/>
        <v>0</v>
      </c>
      <c r="AF256" s="286">
        <f t="shared" si="282"/>
        <v>0</v>
      </c>
      <c r="AG256" s="274" t="e">
        <f t="shared" si="283"/>
        <v>#N/A</v>
      </c>
      <c r="AH256" s="202"/>
      <c r="AI256" s="209" t="e">
        <f t="shared" si="284"/>
        <v>#N/A</v>
      </c>
      <c r="AJ256" s="197">
        <f t="shared" si="285"/>
        <v>3</v>
      </c>
      <c r="AK256" s="175"/>
      <c r="AL256" s="275" t="str">
        <f t="shared" si="286"/>
        <v>A verifier</v>
      </c>
      <c r="AM256" s="266"/>
      <c r="AN256" s="137"/>
      <c r="AO256" s="136"/>
      <c r="AP256" s="158"/>
      <c r="AQ256" s="136"/>
      <c r="AR256" s="138"/>
      <c r="AS256" s="139"/>
      <c r="AT256" s="140"/>
      <c r="AU256" s="159"/>
      <c r="AV256" s="140"/>
      <c r="AW256" s="140"/>
      <c r="AX256" s="140"/>
      <c r="AY256" s="249"/>
    </row>
    <row r="257" spans="1:51" ht="15" hidden="1" customHeight="1" x14ac:dyDescent="0.35">
      <c r="A257" s="252" t="s">
        <v>901</v>
      </c>
      <c r="B257" s="189" t="str">
        <f t="shared" si="268"/>
        <v>MDG22</v>
      </c>
      <c r="C257" s="161" t="s">
        <v>932</v>
      </c>
      <c r="D257" s="189" t="str">
        <f t="shared" si="269"/>
        <v>MG22204</v>
      </c>
      <c r="E257" s="189" t="s">
        <v>937</v>
      </c>
      <c r="F257" s="1" t="str">
        <f t="shared" si="270"/>
        <v>Amoron I ManiaFandrianaMiarinavaratra</v>
      </c>
      <c r="G257" s="45" t="str">
        <f t="shared" si="271"/>
        <v>MG22204191</v>
      </c>
      <c r="H257" s="133" t="e">
        <f t="shared" si="272"/>
        <v>#N/A</v>
      </c>
      <c r="I257" s="133"/>
      <c r="J257" s="134" t="e">
        <f t="shared" si="273"/>
        <v>#N/A</v>
      </c>
      <c r="K257" s="134" t="e">
        <f t="shared" si="274"/>
        <v>#N/A</v>
      </c>
      <c r="L257" s="134" t="e">
        <f t="shared" si="275"/>
        <v>#N/A</v>
      </c>
      <c r="M257" s="231">
        <f>SUMIF('Plans SAMS_A remplir'!$AE$3:$AE$875,(G257&amp;"PAM"&amp;"urgence"),'Plans SAMS_A remplir'!$AG$3:$AG$875)</f>
        <v>0</v>
      </c>
      <c r="N257" s="222">
        <f>SUMIF('Plans SAMS_A remplir'!$AE$3:$AE$875,(G257&amp;"PAM"&amp;"urgence"),'Plans SAMS_A remplir'!$AH$3:$AH$875)</f>
        <v>0</v>
      </c>
      <c r="O257" s="232">
        <f>SUMIF('Plans SAMS_A remplir'!$AE$3:$AE$875,(G257&amp;"PAM"&amp;"urgence"),'Plans SAMS_A remplir'!$AI$3:$AI$875)</f>
        <v>0</v>
      </c>
      <c r="P257" s="224" t="str">
        <f t="shared" si="276"/>
        <v>0</v>
      </c>
      <c r="Q257" s="238">
        <f>SUMIF('Plans SAMS_A remplir'!$AE$3:$AE$875,(G257&amp;"FID"&amp;"urgence"),'Plans SAMS_A remplir'!$AG$3:$AG$875)</f>
        <v>0</v>
      </c>
      <c r="R257" s="135">
        <f>SUMIF('Plans SAMS_A remplir'!$AE$3:$AE$875,(G257&amp;"FID"&amp;"urgence"),'Plans SAMS_A remplir'!$AH$3:$AH$875)</f>
        <v>0</v>
      </c>
      <c r="S257" s="239">
        <f>SUMIF('Plans SAMS_A remplir'!$AE$3:$AE$875,(G257&amp;"FID"&amp;"urgence"),'Plans SAMS_A remplir'!$AI$3:$AI$875)</f>
        <v>0</v>
      </c>
      <c r="T257" s="224" t="str">
        <f t="shared" si="277"/>
        <v>0</v>
      </c>
      <c r="U257" s="238">
        <f>SUMIF('Plans SAMS_A remplir'!$AE$3:$AE$875,(G257&amp;"CRS"&amp;"urgence"),'Plans SAMS_A remplir'!$AG$3:$AG$875)</f>
        <v>0</v>
      </c>
      <c r="V257" s="135">
        <f>SUMIF('Plans SAMS_A remplir'!$AE$3:$AE$875,(G257&amp;"CRS"&amp;"urgence"),'Plans SAMS_A remplir'!$AH$3:$AH$875)</f>
        <v>0</v>
      </c>
      <c r="W257" s="239">
        <f>SUMIF('Plans SAMS_A remplir'!$AE$3:$AE$875,(G257&amp;"CRS"&amp;"urgence"),'Plans SAMS_A remplir'!$AI$3:$AI$875)</f>
        <v>0</v>
      </c>
      <c r="X257" s="224" t="str">
        <f t="shared" si="278"/>
        <v>0</v>
      </c>
      <c r="Y257" s="238">
        <f>SUMIF('Plans SAMS_A remplir'!$AE$3:$AE$875,(G257&amp;"autreong"&amp;"urgence"),'Plans SAMS_A remplir'!$AG$3:$AG$875)</f>
        <v>0</v>
      </c>
      <c r="Z257" s="135">
        <f>SUMIF('Plans SAMS_A remplir'!$AE$3:$AE$875,(G257&amp;"autreong"&amp;"urgence"),'Plans SAMS_A remplir'!$AH$3:$AH$875)</f>
        <v>0</v>
      </c>
      <c r="AA257" s="239">
        <f>SUMIF('Plans SAMS_A remplir'!$AE$3:$AE$875,(G257&amp;"autreong"&amp;"urgence"),'Plans SAMS_A remplir'!$AI$3:$AI$875)</f>
        <v>0</v>
      </c>
      <c r="AB257" s="280" t="str">
        <f t="shared" si="279"/>
        <v>0</v>
      </c>
      <c r="AC257" s="285"/>
      <c r="AD257" s="173">
        <f t="shared" si="280"/>
        <v>0</v>
      </c>
      <c r="AE257" s="173">
        <f t="shared" si="281"/>
        <v>0</v>
      </c>
      <c r="AF257" s="286">
        <f t="shared" si="282"/>
        <v>0</v>
      </c>
      <c r="AG257" s="274" t="e">
        <f t="shared" si="283"/>
        <v>#N/A</v>
      </c>
      <c r="AH257" s="202"/>
      <c r="AI257" s="209" t="e">
        <f t="shared" si="284"/>
        <v>#N/A</v>
      </c>
      <c r="AJ257" s="197">
        <f t="shared" si="285"/>
        <v>3</v>
      </c>
      <c r="AK257" s="175"/>
      <c r="AL257" s="275" t="str">
        <f t="shared" si="286"/>
        <v>A verifier</v>
      </c>
      <c r="AM257" s="266"/>
      <c r="AN257" s="137"/>
      <c r="AO257" s="136"/>
      <c r="AP257" s="158"/>
      <c r="AQ257" s="136"/>
      <c r="AR257" s="138"/>
      <c r="AS257" s="139"/>
      <c r="AT257" s="140"/>
      <c r="AU257" s="159"/>
      <c r="AV257" s="140"/>
      <c r="AW257" s="140"/>
      <c r="AX257" s="140"/>
      <c r="AY257" s="249"/>
    </row>
    <row r="258" spans="1:51" ht="15" hidden="1" customHeight="1" x14ac:dyDescent="0.35">
      <c r="A258" s="252" t="s">
        <v>901</v>
      </c>
      <c r="B258" s="189" t="str">
        <f t="shared" si="268"/>
        <v>MDG22</v>
      </c>
      <c r="C258" s="161" t="s">
        <v>932</v>
      </c>
      <c r="D258" s="189" t="str">
        <f t="shared" si="269"/>
        <v>MG22204</v>
      </c>
      <c r="E258" s="189" t="s">
        <v>938</v>
      </c>
      <c r="F258" s="1" t="str">
        <f t="shared" si="270"/>
        <v>Amoron I ManiaFandrianaMilamaina</v>
      </c>
      <c r="G258" s="45" t="str">
        <f t="shared" si="271"/>
        <v>MG22204030</v>
      </c>
      <c r="H258" s="133" t="e">
        <f t="shared" si="272"/>
        <v>#N/A</v>
      </c>
      <c r="I258" s="133"/>
      <c r="J258" s="134" t="e">
        <f t="shared" si="273"/>
        <v>#N/A</v>
      </c>
      <c r="K258" s="134" t="e">
        <f t="shared" si="274"/>
        <v>#N/A</v>
      </c>
      <c r="L258" s="134" t="e">
        <f t="shared" si="275"/>
        <v>#N/A</v>
      </c>
      <c r="M258" s="231">
        <f>SUMIF('Plans SAMS_A remplir'!$AE$3:$AE$875,(G258&amp;"PAM"&amp;"urgence"),'Plans SAMS_A remplir'!$AG$3:$AG$875)</f>
        <v>0</v>
      </c>
      <c r="N258" s="222">
        <f>SUMIF('Plans SAMS_A remplir'!$AE$3:$AE$875,(G258&amp;"PAM"&amp;"urgence"),'Plans SAMS_A remplir'!$AH$3:$AH$875)</f>
        <v>0</v>
      </c>
      <c r="O258" s="232">
        <f>SUMIF('Plans SAMS_A remplir'!$AE$3:$AE$875,(G258&amp;"PAM"&amp;"urgence"),'Plans SAMS_A remplir'!$AI$3:$AI$875)</f>
        <v>0</v>
      </c>
      <c r="P258" s="224" t="str">
        <f t="shared" si="276"/>
        <v>0</v>
      </c>
      <c r="Q258" s="238">
        <f>SUMIF('Plans SAMS_A remplir'!$AE$3:$AE$875,(G258&amp;"FID"&amp;"urgence"),'Plans SAMS_A remplir'!$AG$3:$AG$875)</f>
        <v>0</v>
      </c>
      <c r="R258" s="135">
        <f>SUMIF('Plans SAMS_A remplir'!$AE$3:$AE$875,(G258&amp;"FID"&amp;"urgence"),'Plans SAMS_A remplir'!$AH$3:$AH$875)</f>
        <v>0</v>
      </c>
      <c r="S258" s="239">
        <f>SUMIF('Plans SAMS_A remplir'!$AE$3:$AE$875,(G258&amp;"FID"&amp;"urgence"),'Plans SAMS_A remplir'!$AI$3:$AI$875)</f>
        <v>0</v>
      </c>
      <c r="T258" s="224" t="str">
        <f t="shared" si="277"/>
        <v>0</v>
      </c>
      <c r="U258" s="238">
        <f>SUMIF('Plans SAMS_A remplir'!$AE$3:$AE$875,(G258&amp;"CRS"&amp;"urgence"),'Plans SAMS_A remplir'!$AG$3:$AG$875)</f>
        <v>0</v>
      </c>
      <c r="V258" s="135">
        <f>SUMIF('Plans SAMS_A remplir'!$AE$3:$AE$875,(G258&amp;"CRS"&amp;"urgence"),'Plans SAMS_A remplir'!$AH$3:$AH$875)</f>
        <v>0</v>
      </c>
      <c r="W258" s="239">
        <f>SUMIF('Plans SAMS_A remplir'!$AE$3:$AE$875,(G258&amp;"CRS"&amp;"urgence"),'Plans SAMS_A remplir'!$AI$3:$AI$875)</f>
        <v>0</v>
      </c>
      <c r="X258" s="224" t="str">
        <f t="shared" si="278"/>
        <v>0</v>
      </c>
      <c r="Y258" s="238">
        <f>SUMIF('Plans SAMS_A remplir'!$AE$3:$AE$875,(G258&amp;"autreong"&amp;"urgence"),'Plans SAMS_A remplir'!$AG$3:$AG$875)</f>
        <v>0</v>
      </c>
      <c r="Z258" s="135">
        <f>SUMIF('Plans SAMS_A remplir'!$AE$3:$AE$875,(G258&amp;"autreong"&amp;"urgence"),'Plans SAMS_A remplir'!$AH$3:$AH$875)</f>
        <v>0</v>
      </c>
      <c r="AA258" s="239">
        <f>SUMIF('Plans SAMS_A remplir'!$AE$3:$AE$875,(G258&amp;"autreong"&amp;"urgence"),'Plans SAMS_A remplir'!$AI$3:$AI$875)</f>
        <v>0</v>
      </c>
      <c r="AB258" s="280" t="str">
        <f t="shared" si="279"/>
        <v>0</v>
      </c>
      <c r="AC258" s="285"/>
      <c r="AD258" s="173">
        <f t="shared" si="280"/>
        <v>0</v>
      </c>
      <c r="AE258" s="173">
        <f t="shared" si="281"/>
        <v>0</v>
      </c>
      <c r="AF258" s="286">
        <f t="shared" si="282"/>
        <v>0</v>
      </c>
      <c r="AG258" s="274" t="e">
        <f t="shared" si="283"/>
        <v>#N/A</v>
      </c>
      <c r="AH258" s="202"/>
      <c r="AI258" s="209" t="e">
        <f t="shared" si="284"/>
        <v>#N/A</v>
      </c>
      <c r="AJ258" s="197">
        <f t="shared" si="285"/>
        <v>3</v>
      </c>
      <c r="AK258" s="175"/>
      <c r="AL258" s="275" t="str">
        <f t="shared" si="286"/>
        <v>A verifier</v>
      </c>
      <c r="AM258" s="266"/>
      <c r="AN258" s="137"/>
      <c r="AO258" s="136"/>
      <c r="AP258" s="158"/>
      <c r="AQ258" s="136"/>
      <c r="AR258" s="138"/>
      <c r="AS258" s="139"/>
      <c r="AT258" s="140"/>
      <c r="AU258" s="159"/>
      <c r="AV258" s="140"/>
      <c r="AW258" s="140"/>
      <c r="AX258" s="140"/>
      <c r="AY258" s="249"/>
    </row>
    <row r="259" spans="1:51" ht="15" hidden="1" customHeight="1" x14ac:dyDescent="0.35">
      <c r="A259" s="252" t="s">
        <v>901</v>
      </c>
      <c r="B259" s="189" t="str">
        <f t="shared" si="268"/>
        <v>MDG22</v>
      </c>
      <c r="C259" s="161" t="s">
        <v>932</v>
      </c>
      <c r="D259" s="189" t="str">
        <f t="shared" si="269"/>
        <v>MG22204</v>
      </c>
      <c r="E259" s="189" t="s">
        <v>939</v>
      </c>
      <c r="F259" s="1" t="str">
        <f t="shared" si="270"/>
        <v>Amoron I ManiaFandrianaSahamadio Fisakana</v>
      </c>
      <c r="G259" s="45" t="str">
        <f t="shared" si="271"/>
        <v>MG22204050</v>
      </c>
      <c r="H259" s="133" t="e">
        <f t="shared" si="272"/>
        <v>#N/A</v>
      </c>
      <c r="I259" s="133"/>
      <c r="J259" s="134" t="e">
        <f t="shared" si="273"/>
        <v>#N/A</v>
      </c>
      <c r="K259" s="134" t="e">
        <f t="shared" si="274"/>
        <v>#N/A</v>
      </c>
      <c r="L259" s="134" t="e">
        <f t="shared" si="275"/>
        <v>#N/A</v>
      </c>
      <c r="M259" s="231">
        <f>SUMIF('Plans SAMS_A remplir'!$AE$3:$AE$875,(G259&amp;"PAM"&amp;"urgence"),'Plans SAMS_A remplir'!$AG$3:$AG$875)</f>
        <v>0</v>
      </c>
      <c r="N259" s="222">
        <f>SUMIF('Plans SAMS_A remplir'!$AE$3:$AE$875,(G259&amp;"PAM"&amp;"urgence"),'Plans SAMS_A remplir'!$AH$3:$AH$875)</f>
        <v>0</v>
      </c>
      <c r="O259" s="232">
        <f>SUMIF('Plans SAMS_A remplir'!$AE$3:$AE$875,(G259&amp;"PAM"&amp;"urgence"),'Plans SAMS_A remplir'!$AI$3:$AI$875)</f>
        <v>0</v>
      </c>
      <c r="P259" s="224" t="str">
        <f t="shared" si="276"/>
        <v>0</v>
      </c>
      <c r="Q259" s="238">
        <f>SUMIF('Plans SAMS_A remplir'!$AE$3:$AE$875,(G259&amp;"FID"&amp;"urgence"),'Plans SAMS_A remplir'!$AG$3:$AG$875)</f>
        <v>0</v>
      </c>
      <c r="R259" s="135">
        <f>SUMIF('Plans SAMS_A remplir'!$AE$3:$AE$875,(G259&amp;"FID"&amp;"urgence"),'Plans SAMS_A remplir'!$AH$3:$AH$875)</f>
        <v>0</v>
      </c>
      <c r="S259" s="239">
        <f>SUMIF('Plans SAMS_A remplir'!$AE$3:$AE$875,(G259&amp;"FID"&amp;"urgence"),'Plans SAMS_A remplir'!$AI$3:$AI$875)</f>
        <v>0</v>
      </c>
      <c r="T259" s="224" t="str">
        <f t="shared" si="277"/>
        <v>0</v>
      </c>
      <c r="U259" s="238">
        <f>SUMIF('Plans SAMS_A remplir'!$AE$3:$AE$875,(G259&amp;"CRS"&amp;"urgence"),'Plans SAMS_A remplir'!$AG$3:$AG$875)</f>
        <v>0</v>
      </c>
      <c r="V259" s="135">
        <f>SUMIF('Plans SAMS_A remplir'!$AE$3:$AE$875,(G259&amp;"CRS"&amp;"urgence"),'Plans SAMS_A remplir'!$AH$3:$AH$875)</f>
        <v>0</v>
      </c>
      <c r="W259" s="239">
        <f>SUMIF('Plans SAMS_A remplir'!$AE$3:$AE$875,(G259&amp;"CRS"&amp;"urgence"),'Plans SAMS_A remplir'!$AI$3:$AI$875)</f>
        <v>0</v>
      </c>
      <c r="X259" s="224" t="str">
        <f t="shared" si="278"/>
        <v>0</v>
      </c>
      <c r="Y259" s="238">
        <f>SUMIF('Plans SAMS_A remplir'!$AE$3:$AE$875,(G259&amp;"autreong"&amp;"urgence"),'Plans SAMS_A remplir'!$AG$3:$AG$875)</f>
        <v>0</v>
      </c>
      <c r="Z259" s="135">
        <f>SUMIF('Plans SAMS_A remplir'!$AE$3:$AE$875,(G259&amp;"autreong"&amp;"urgence"),'Plans SAMS_A remplir'!$AH$3:$AH$875)</f>
        <v>0</v>
      </c>
      <c r="AA259" s="239">
        <f>SUMIF('Plans SAMS_A remplir'!$AE$3:$AE$875,(G259&amp;"autreong"&amp;"urgence"),'Plans SAMS_A remplir'!$AI$3:$AI$875)</f>
        <v>0</v>
      </c>
      <c r="AB259" s="280" t="str">
        <f t="shared" si="279"/>
        <v>0</v>
      </c>
      <c r="AC259" s="285"/>
      <c r="AD259" s="173">
        <f t="shared" si="280"/>
        <v>0</v>
      </c>
      <c r="AE259" s="173">
        <f t="shared" si="281"/>
        <v>0</v>
      </c>
      <c r="AF259" s="286">
        <f t="shared" si="282"/>
        <v>0</v>
      </c>
      <c r="AG259" s="274" t="e">
        <f t="shared" si="283"/>
        <v>#N/A</v>
      </c>
      <c r="AH259" s="202"/>
      <c r="AI259" s="209" t="e">
        <f t="shared" si="284"/>
        <v>#N/A</v>
      </c>
      <c r="AJ259" s="197">
        <f t="shared" si="285"/>
        <v>3</v>
      </c>
      <c r="AK259" s="175"/>
      <c r="AL259" s="275" t="str">
        <f t="shared" si="286"/>
        <v>A verifier</v>
      </c>
      <c r="AM259" s="266"/>
      <c r="AN259" s="137"/>
      <c r="AO259" s="136"/>
      <c r="AP259" s="158"/>
      <c r="AQ259" s="136"/>
      <c r="AR259" s="138"/>
      <c r="AS259" s="139"/>
      <c r="AT259" s="140"/>
      <c r="AU259" s="159"/>
      <c r="AV259" s="140"/>
      <c r="AW259" s="140"/>
      <c r="AX259" s="140"/>
      <c r="AY259" s="249"/>
    </row>
    <row r="260" spans="1:51" ht="15" hidden="1" customHeight="1" x14ac:dyDescent="0.35">
      <c r="A260" s="252" t="s">
        <v>901</v>
      </c>
      <c r="B260" s="189" t="str">
        <f t="shared" si="268"/>
        <v>MDG22</v>
      </c>
      <c r="C260" s="161" t="s">
        <v>932</v>
      </c>
      <c r="D260" s="189" t="str">
        <f t="shared" si="269"/>
        <v>MG22204</v>
      </c>
      <c r="E260" s="189" t="s">
        <v>940</v>
      </c>
      <c r="F260" s="1" t="str">
        <f t="shared" si="270"/>
        <v>Amoron I ManiaFandrianaSandrandahy</v>
      </c>
      <c r="G260" s="45" t="str">
        <f t="shared" si="271"/>
        <v>MG22204150</v>
      </c>
      <c r="H260" s="133" t="e">
        <f t="shared" si="272"/>
        <v>#N/A</v>
      </c>
      <c r="I260" s="133"/>
      <c r="J260" s="134" t="e">
        <f t="shared" si="273"/>
        <v>#N/A</v>
      </c>
      <c r="K260" s="134" t="e">
        <f t="shared" si="274"/>
        <v>#N/A</v>
      </c>
      <c r="L260" s="134" t="e">
        <f t="shared" si="275"/>
        <v>#N/A</v>
      </c>
      <c r="M260" s="231">
        <f>SUMIF('Plans SAMS_A remplir'!$AE$3:$AE$875,(G260&amp;"PAM"&amp;"urgence"),'Plans SAMS_A remplir'!$AG$3:$AG$875)</f>
        <v>0</v>
      </c>
      <c r="N260" s="222">
        <f>SUMIF('Plans SAMS_A remplir'!$AE$3:$AE$875,(G260&amp;"PAM"&amp;"urgence"),'Plans SAMS_A remplir'!$AH$3:$AH$875)</f>
        <v>0</v>
      </c>
      <c r="O260" s="232">
        <f>SUMIF('Plans SAMS_A remplir'!$AE$3:$AE$875,(G260&amp;"PAM"&amp;"urgence"),'Plans SAMS_A remplir'!$AI$3:$AI$875)</f>
        <v>0</v>
      </c>
      <c r="P260" s="224" t="str">
        <f t="shared" si="276"/>
        <v>0</v>
      </c>
      <c r="Q260" s="238">
        <f>SUMIF('Plans SAMS_A remplir'!$AE$3:$AE$875,(G260&amp;"FID"&amp;"urgence"),'Plans SAMS_A remplir'!$AG$3:$AG$875)</f>
        <v>0</v>
      </c>
      <c r="R260" s="135">
        <f>SUMIF('Plans SAMS_A remplir'!$AE$3:$AE$875,(G260&amp;"FID"&amp;"urgence"),'Plans SAMS_A remplir'!$AH$3:$AH$875)</f>
        <v>0</v>
      </c>
      <c r="S260" s="239">
        <f>SUMIF('Plans SAMS_A remplir'!$AE$3:$AE$875,(G260&amp;"FID"&amp;"urgence"),'Plans SAMS_A remplir'!$AI$3:$AI$875)</f>
        <v>0</v>
      </c>
      <c r="T260" s="224" t="str">
        <f t="shared" si="277"/>
        <v>0</v>
      </c>
      <c r="U260" s="238">
        <f>SUMIF('Plans SAMS_A remplir'!$AE$3:$AE$875,(G260&amp;"CRS"&amp;"urgence"),'Plans SAMS_A remplir'!$AG$3:$AG$875)</f>
        <v>0</v>
      </c>
      <c r="V260" s="135">
        <f>SUMIF('Plans SAMS_A remplir'!$AE$3:$AE$875,(G260&amp;"CRS"&amp;"urgence"),'Plans SAMS_A remplir'!$AH$3:$AH$875)</f>
        <v>0</v>
      </c>
      <c r="W260" s="239">
        <f>SUMIF('Plans SAMS_A remplir'!$AE$3:$AE$875,(G260&amp;"CRS"&amp;"urgence"),'Plans SAMS_A remplir'!$AI$3:$AI$875)</f>
        <v>0</v>
      </c>
      <c r="X260" s="224" t="str">
        <f t="shared" si="278"/>
        <v>0</v>
      </c>
      <c r="Y260" s="238">
        <f>SUMIF('Plans SAMS_A remplir'!$AE$3:$AE$875,(G260&amp;"autreong"&amp;"urgence"),'Plans SAMS_A remplir'!$AG$3:$AG$875)</f>
        <v>0</v>
      </c>
      <c r="Z260" s="135">
        <f>SUMIF('Plans SAMS_A remplir'!$AE$3:$AE$875,(G260&amp;"autreong"&amp;"urgence"),'Plans SAMS_A remplir'!$AH$3:$AH$875)</f>
        <v>0</v>
      </c>
      <c r="AA260" s="239">
        <f>SUMIF('Plans SAMS_A remplir'!$AE$3:$AE$875,(G260&amp;"autreong"&amp;"urgence"),'Plans SAMS_A remplir'!$AI$3:$AI$875)</f>
        <v>0</v>
      </c>
      <c r="AB260" s="280" t="str">
        <f t="shared" si="279"/>
        <v>0</v>
      </c>
      <c r="AC260" s="285"/>
      <c r="AD260" s="173">
        <f t="shared" si="280"/>
        <v>0</v>
      </c>
      <c r="AE260" s="173">
        <f t="shared" si="281"/>
        <v>0</v>
      </c>
      <c r="AF260" s="286">
        <f t="shared" si="282"/>
        <v>0</v>
      </c>
      <c r="AG260" s="274" t="e">
        <f t="shared" si="283"/>
        <v>#N/A</v>
      </c>
      <c r="AH260" s="202"/>
      <c r="AI260" s="209" t="e">
        <f t="shared" si="284"/>
        <v>#N/A</v>
      </c>
      <c r="AJ260" s="197">
        <f t="shared" si="285"/>
        <v>3</v>
      </c>
      <c r="AK260" s="175"/>
      <c r="AL260" s="275" t="str">
        <f t="shared" si="286"/>
        <v>A verifier</v>
      </c>
      <c r="AM260" s="266"/>
      <c r="AN260" s="137"/>
      <c r="AO260" s="136"/>
      <c r="AP260" s="158"/>
      <c r="AQ260" s="136"/>
      <c r="AR260" s="138"/>
      <c r="AS260" s="139"/>
      <c r="AT260" s="140"/>
      <c r="AU260" s="159"/>
      <c r="AV260" s="140"/>
      <c r="AW260" s="140"/>
      <c r="AX260" s="140"/>
      <c r="AY260" s="249"/>
    </row>
    <row r="261" spans="1:51" ht="15" hidden="1" customHeight="1" x14ac:dyDescent="0.35">
      <c r="A261" s="252" t="s">
        <v>901</v>
      </c>
      <c r="B261" s="189" t="str">
        <f t="shared" si="268"/>
        <v>MDG22</v>
      </c>
      <c r="C261" s="161" t="s">
        <v>932</v>
      </c>
      <c r="D261" s="189" t="str">
        <f t="shared" si="269"/>
        <v>MG22204</v>
      </c>
      <c r="E261" s="189" t="s">
        <v>941</v>
      </c>
      <c r="F261" s="1" t="str">
        <f t="shared" si="270"/>
        <v>Amoron I ManiaFandrianaTatamalaza</v>
      </c>
      <c r="G261" s="45" t="str">
        <f t="shared" si="271"/>
        <v>MG22204110</v>
      </c>
      <c r="H261" s="133" t="e">
        <f t="shared" si="272"/>
        <v>#N/A</v>
      </c>
      <c r="I261" s="133"/>
      <c r="J261" s="134" t="e">
        <f t="shared" si="273"/>
        <v>#N/A</v>
      </c>
      <c r="K261" s="134" t="e">
        <f t="shared" si="274"/>
        <v>#N/A</v>
      </c>
      <c r="L261" s="134" t="e">
        <f t="shared" si="275"/>
        <v>#N/A</v>
      </c>
      <c r="M261" s="231">
        <f>SUMIF('Plans SAMS_A remplir'!$AE$3:$AE$875,(G261&amp;"PAM"&amp;"urgence"),'Plans SAMS_A remplir'!$AG$3:$AG$875)</f>
        <v>0</v>
      </c>
      <c r="N261" s="222">
        <f>SUMIF('Plans SAMS_A remplir'!$AE$3:$AE$875,(G261&amp;"PAM"&amp;"urgence"),'Plans SAMS_A remplir'!$AH$3:$AH$875)</f>
        <v>0</v>
      </c>
      <c r="O261" s="232">
        <f>SUMIF('Plans SAMS_A remplir'!$AE$3:$AE$875,(G261&amp;"PAM"&amp;"urgence"),'Plans SAMS_A remplir'!$AI$3:$AI$875)</f>
        <v>0</v>
      </c>
      <c r="P261" s="224" t="str">
        <f t="shared" si="276"/>
        <v>0</v>
      </c>
      <c r="Q261" s="238">
        <f>SUMIF('Plans SAMS_A remplir'!$AE$3:$AE$875,(G261&amp;"FID"&amp;"urgence"),'Plans SAMS_A remplir'!$AG$3:$AG$875)</f>
        <v>0</v>
      </c>
      <c r="R261" s="135">
        <f>SUMIF('Plans SAMS_A remplir'!$AE$3:$AE$875,(G261&amp;"FID"&amp;"urgence"),'Plans SAMS_A remplir'!$AH$3:$AH$875)</f>
        <v>0</v>
      </c>
      <c r="S261" s="239">
        <f>SUMIF('Plans SAMS_A remplir'!$AE$3:$AE$875,(G261&amp;"FID"&amp;"urgence"),'Plans SAMS_A remplir'!$AI$3:$AI$875)</f>
        <v>0</v>
      </c>
      <c r="T261" s="224" t="str">
        <f t="shared" si="277"/>
        <v>0</v>
      </c>
      <c r="U261" s="238">
        <f>SUMIF('Plans SAMS_A remplir'!$AE$3:$AE$875,(G261&amp;"CRS"&amp;"urgence"),'Plans SAMS_A remplir'!$AG$3:$AG$875)</f>
        <v>0</v>
      </c>
      <c r="V261" s="135">
        <f>SUMIF('Plans SAMS_A remplir'!$AE$3:$AE$875,(G261&amp;"CRS"&amp;"urgence"),'Plans SAMS_A remplir'!$AH$3:$AH$875)</f>
        <v>0</v>
      </c>
      <c r="W261" s="239">
        <f>SUMIF('Plans SAMS_A remplir'!$AE$3:$AE$875,(G261&amp;"CRS"&amp;"urgence"),'Plans SAMS_A remplir'!$AI$3:$AI$875)</f>
        <v>0</v>
      </c>
      <c r="X261" s="224" t="str">
        <f t="shared" si="278"/>
        <v>0</v>
      </c>
      <c r="Y261" s="238">
        <f>SUMIF('Plans SAMS_A remplir'!$AE$3:$AE$875,(G261&amp;"autreong"&amp;"urgence"),'Plans SAMS_A remplir'!$AG$3:$AG$875)</f>
        <v>0</v>
      </c>
      <c r="Z261" s="135">
        <f>SUMIF('Plans SAMS_A remplir'!$AE$3:$AE$875,(G261&amp;"autreong"&amp;"urgence"),'Plans SAMS_A remplir'!$AH$3:$AH$875)</f>
        <v>0</v>
      </c>
      <c r="AA261" s="239">
        <f>SUMIF('Plans SAMS_A remplir'!$AE$3:$AE$875,(G261&amp;"autreong"&amp;"urgence"),'Plans SAMS_A remplir'!$AI$3:$AI$875)</f>
        <v>0</v>
      </c>
      <c r="AB261" s="280" t="str">
        <f t="shared" si="279"/>
        <v>0</v>
      </c>
      <c r="AC261" s="285"/>
      <c r="AD261" s="173">
        <f t="shared" si="280"/>
        <v>0</v>
      </c>
      <c r="AE261" s="173">
        <f t="shared" si="281"/>
        <v>0</v>
      </c>
      <c r="AF261" s="286">
        <f t="shared" si="282"/>
        <v>0</v>
      </c>
      <c r="AG261" s="274" t="e">
        <f t="shared" si="283"/>
        <v>#N/A</v>
      </c>
      <c r="AH261" s="202"/>
      <c r="AI261" s="209" t="e">
        <f t="shared" si="284"/>
        <v>#N/A</v>
      </c>
      <c r="AJ261" s="197">
        <f t="shared" si="285"/>
        <v>3</v>
      </c>
      <c r="AK261" s="175"/>
      <c r="AL261" s="275" t="str">
        <f t="shared" si="286"/>
        <v>A verifier</v>
      </c>
      <c r="AM261" s="266"/>
      <c r="AN261" s="137"/>
      <c r="AO261" s="136"/>
      <c r="AP261" s="158"/>
      <c r="AQ261" s="136"/>
      <c r="AR261" s="138"/>
      <c r="AS261" s="139"/>
      <c r="AT261" s="140"/>
      <c r="AU261" s="159"/>
      <c r="AV261" s="140"/>
      <c r="AW261" s="140"/>
      <c r="AX261" s="140"/>
      <c r="AY261" s="249"/>
    </row>
    <row r="262" spans="1:51" ht="15" hidden="1" customHeight="1" x14ac:dyDescent="0.35">
      <c r="A262" s="252" t="s">
        <v>901</v>
      </c>
      <c r="B262" s="189" t="str">
        <f t="shared" si="268"/>
        <v>MDG22</v>
      </c>
      <c r="C262" s="161" t="s">
        <v>932</v>
      </c>
      <c r="D262" s="189" t="str">
        <f t="shared" si="269"/>
        <v>MG22204</v>
      </c>
      <c r="E262" s="189" t="s">
        <v>942</v>
      </c>
      <c r="F262" s="1" t="str">
        <f t="shared" si="270"/>
        <v>Amoron I ManiaFandrianaTsarazaza</v>
      </c>
      <c r="G262" s="45" t="str">
        <f t="shared" si="271"/>
        <v>MG22204090</v>
      </c>
      <c r="H262" s="133" t="e">
        <f t="shared" si="272"/>
        <v>#N/A</v>
      </c>
      <c r="I262" s="133"/>
      <c r="J262" s="134" t="e">
        <f t="shared" si="273"/>
        <v>#N/A</v>
      </c>
      <c r="K262" s="134" t="e">
        <f t="shared" si="274"/>
        <v>#N/A</v>
      </c>
      <c r="L262" s="134" t="e">
        <f t="shared" si="275"/>
        <v>#N/A</v>
      </c>
      <c r="M262" s="231">
        <f>SUMIF('Plans SAMS_A remplir'!$AE$3:$AE$875,(G262&amp;"PAM"&amp;"urgence"),'Plans SAMS_A remplir'!$AG$3:$AG$875)</f>
        <v>0</v>
      </c>
      <c r="N262" s="222">
        <f>SUMIF('Plans SAMS_A remplir'!$AE$3:$AE$875,(G262&amp;"PAM"&amp;"urgence"),'Plans SAMS_A remplir'!$AH$3:$AH$875)</f>
        <v>0</v>
      </c>
      <c r="O262" s="232">
        <f>SUMIF('Plans SAMS_A remplir'!$AE$3:$AE$875,(G262&amp;"PAM"&amp;"urgence"),'Plans SAMS_A remplir'!$AI$3:$AI$875)</f>
        <v>0</v>
      </c>
      <c r="P262" s="224" t="str">
        <f t="shared" si="276"/>
        <v>0</v>
      </c>
      <c r="Q262" s="238">
        <f>SUMIF('Plans SAMS_A remplir'!$AE$3:$AE$875,(G262&amp;"FID"&amp;"urgence"),'Plans SAMS_A remplir'!$AG$3:$AG$875)</f>
        <v>0</v>
      </c>
      <c r="R262" s="135">
        <f>SUMIF('Plans SAMS_A remplir'!$AE$3:$AE$875,(G262&amp;"FID"&amp;"urgence"),'Plans SAMS_A remplir'!$AH$3:$AH$875)</f>
        <v>0</v>
      </c>
      <c r="S262" s="239">
        <f>SUMIF('Plans SAMS_A remplir'!$AE$3:$AE$875,(G262&amp;"FID"&amp;"urgence"),'Plans SAMS_A remplir'!$AI$3:$AI$875)</f>
        <v>0</v>
      </c>
      <c r="T262" s="224" t="str">
        <f t="shared" si="277"/>
        <v>0</v>
      </c>
      <c r="U262" s="238">
        <f>SUMIF('Plans SAMS_A remplir'!$AE$3:$AE$875,(G262&amp;"CRS"&amp;"urgence"),'Plans SAMS_A remplir'!$AG$3:$AG$875)</f>
        <v>0</v>
      </c>
      <c r="V262" s="135">
        <f>SUMIF('Plans SAMS_A remplir'!$AE$3:$AE$875,(G262&amp;"CRS"&amp;"urgence"),'Plans SAMS_A remplir'!$AH$3:$AH$875)</f>
        <v>0</v>
      </c>
      <c r="W262" s="239">
        <f>SUMIF('Plans SAMS_A remplir'!$AE$3:$AE$875,(G262&amp;"CRS"&amp;"urgence"),'Plans SAMS_A remplir'!$AI$3:$AI$875)</f>
        <v>0</v>
      </c>
      <c r="X262" s="224" t="str">
        <f t="shared" si="278"/>
        <v>0</v>
      </c>
      <c r="Y262" s="238">
        <f>SUMIF('Plans SAMS_A remplir'!$AE$3:$AE$875,(G262&amp;"autreong"&amp;"urgence"),'Plans SAMS_A remplir'!$AG$3:$AG$875)</f>
        <v>0</v>
      </c>
      <c r="Z262" s="135">
        <f>SUMIF('Plans SAMS_A remplir'!$AE$3:$AE$875,(G262&amp;"autreong"&amp;"urgence"),'Plans SAMS_A remplir'!$AH$3:$AH$875)</f>
        <v>0</v>
      </c>
      <c r="AA262" s="239">
        <f>SUMIF('Plans SAMS_A remplir'!$AE$3:$AE$875,(G262&amp;"autreong"&amp;"urgence"),'Plans SAMS_A remplir'!$AI$3:$AI$875)</f>
        <v>0</v>
      </c>
      <c r="AB262" s="280" t="str">
        <f t="shared" si="279"/>
        <v>0</v>
      </c>
      <c r="AC262" s="285"/>
      <c r="AD262" s="173">
        <f t="shared" si="280"/>
        <v>0</v>
      </c>
      <c r="AE262" s="173">
        <f t="shared" si="281"/>
        <v>0</v>
      </c>
      <c r="AF262" s="286">
        <f t="shared" si="282"/>
        <v>0</v>
      </c>
      <c r="AG262" s="274" t="e">
        <f t="shared" si="283"/>
        <v>#N/A</v>
      </c>
      <c r="AH262" s="202"/>
      <c r="AI262" s="209" t="e">
        <f t="shared" si="284"/>
        <v>#N/A</v>
      </c>
      <c r="AJ262" s="197">
        <f t="shared" si="285"/>
        <v>3</v>
      </c>
      <c r="AK262" s="175"/>
      <c r="AL262" s="275" t="str">
        <f t="shared" si="286"/>
        <v>A verifier</v>
      </c>
      <c r="AM262" s="266"/>
      <c r="AN262" s="137"/>
      <c r="AO262" s="136"/>
      <c r="AP262" s="158"/>
      <c r="AQ262" s="136"/>
      <c r="AR262" s="138"/>
      <c r="AS262" s="139"/>
      <c r="AT262" s="140"/>
      <c r="AU262" s="159"/>
      <c r="AV262" s="140"/>
      <c r="AW262" s="140"/>
      <c r="AX262" s="140"/>
      <c r="AY262" s="249"/>
    </row>
    <row r="263" spans="1:51" s="179" customFormat="1" hidden="1" x14ac:dyDescent="0.3">
      <c r="A263" s="328"/>
      <c r="B263" s="329"/>
      <c r="C263" s="330"/>
      <c r="D263" s="330"/>
      <c r="E263" s="330"/>
      <c r="F263" s="331"/>
      <c r="G263" s="332"/>
      <c r="H263" s="332"/>
      <c r="I263" s="333"/>
      <c r="J263" s="333"/>
      <c r="K263" s="333"/>
      <c r="L263" s="334"/>
      <c r="M263" s="335"/>
      <c r="N263" s="335"/>
      <c r="O263" s="335"/>
      <c r="P263" s="335"/>
      <c r="Q263" s="336"/>
      <c r="R263" s="336"/>
      <c r="S263" s="336"/>
      <c r="T263" s="335"/>
      <c r="U263" s="336"/>
      <c r="V263" s="336"/>
      <c r="W263" s="336"/>
      <c r="X263" s="335"/>
      <c r="Y263" s="336"/>
      <c r="Z263" s="336"/>
      <c r="AA263" s="336"/>
      <c r="AB263" s="337"/>
      <c r="AC263" s="338"/>
      <c r="AD263" s="339"/>
      <c r="AE263" s="339"/>
      <c r="AF263" s="340"/>
      <c r="AG263" s="341"/>
      <c r="AH263" s="342"/>
      <c r="AI263" s="342"/>
      <c r="AJ263" s="197"/>
      <c r="AK263" s="343"/>
      <c r="AL263" s="344"/>
      <c r="AM263" s="345"/>
      <c r="AN263" s="334"/>
      <c r="AO263" s="346"/>
      <c r="AP263" s="334"/>
      <c r="AQ263" s="334"/>
      <c r="AR263" s="347"/>
      <c r="AS263" s="347"/>
      <c r="AT263" s="348"/>
      <c r="AU263" s="348"/>
      <c r="AV263" s="349"/>
      <c r="AW263" s="350"/>
      <c r="AX263" s="350"/>
      <c r="AY263" s="351"/>
    </row>
    <row r="264" spans="1:51" ht="15" hidden="1" customHeight="1" x14ac:dyDescent="0.35">
      <c r="A264" s="252" t="s">
        <v>901</v>
      </c>
      <c r="B264" s="189" t="str">
        <f t="shared" si="268"/>
        <v>MDG22</v>
      </c>
      <c r="C264" s="161" t="s">
        <v>943</v>
      </c>
      <c r="D264" s="189" t="str">
        <f t="shared" si="269"/>
        <v>MG22223</v>
      </c>
      <c r="E264" s="189" t="s">
        <v>944</v>
      </c>
      <c r="F264" s="1" t="str">
        <f t="shared" si="270"/>
        <v>Amoron I ManiaManandrianaAmbatomarina</v>
      </c>
      <c r="G264" s="45" t="str">
        <f t="shared" si="271"/>
        <v>MG22223171</v>
      </c>
      <c r="H264" s="133" t="e">
        <f t="shared" si="272"/>
        <v>#N/A</v>
      </c>
      <c r="I264" s="133"/>
      <c r="J264" s="134" t="e">
        <f t="shared" si="273"/>
        <v>#N/A</v>
      </c>
      <c r="K264" s="134" t="e">
        <f t="shared" si="274"/>
        <v>#N/A</v>
      </c>
      <c r="L264" s="134" t="e">
        <f t="shared" si="275"/>
        <v>#N/A</v>
      </c>
      <c r="M264" s="231">
        <f>SUMIF('Plans SAMS_A remplir'!$AE$3:$AE$875,(G264&amp;"PAM"&amp;"urgence"),'Plans SAMS_A remplir'!$AG$3:$AG$875)</f>
        <v>0</v>
      </c>
      <c r="N264" s="222">
        <f>SUMIF('Plans SAMS_A remplir'!$AE$3:$AE$875,(G264&amp;"PAM"&amp;"urgence"),'Plans SAMS_A remplir'!$AH$3:$AH$875)</f>
        <v>0</v>
      </c>
      <c r="O264" s="232">
        <f>SUMIF('Plans SAMS_A remplir'!$AE$3:$AE$875,(G264&amp;"PAM"&amp;"urgence"),'Plans SAMS_A remplir'!$AI$3:$AI$875)</f>
        <v>0</v>
      </c>
      <c r="P264" s="224" t="str">
        <f t="shared" ref="P264:P273" si="287">IFERROR(VLOOKUP(G264&amp;"PAM"&amp;"urgence",planification_pop,4,FALSE),"0")</f>
        <v>0</v>
      </c>
      <c r="Q264" s="238">
        <f>SUMIF('Plans SAMS_A remplir'!$AE$3:$AE$875,(G264&amp;"FID"&amp;"urgence"),'Plans SAMS_A remplir'!$AG$3:$AG$875)</f>
        <v>0</v>
      </c>
      <c r="R264" s="135">
        <f>SUMIF('Plans SAMS_A remplir'!$AE$3:$AE$875,(G264&amp;"FID"&amp;"urgence"),'Plans SAMS_A remplir'!$AH$3:$AH$875)</f>
        <v>0</v>
      </c>
      <c r="S264" s="239">
        <f>SUMIF('Plans SAMS_A remplir'!$AE$3:$AE$875,(G264&amp;"FID"&amp;"urgence"),'Plans SAMS_A remplir'!$AI$3:$AI$875)</f>
        <v>0</v>
      </c>
      <c r="T264" s="224" t="str">
        <f t="shared" ref="T264:T273" si="288">IFERROR(VLOOKUP(G264&amp;"FID"&amp;"urgence",planification_pop,4,FALSE),"0")</f>
        <v>0</v>
      </c>
      <c r="U264" s="238">
        <f>SUMIF('Plans SAMS_A remplir'!$AE$3:$AE$875,(G264&amp;"CRS"&amp;"urgence"),'Plans SAMS_A remplir'!$AG$3:$AG$875)</f>
        <v>0</v>
      </c>
      <c r="V264" s="135">
        <f>SUMIF('Plans SAMS_A remplir'!$AE$3:$AE$875,(G264&amp;"CRS"&amp;"urgence"),'Plans SAMS_A remplir'!$AH$3:$AH$875)</f>
        <v>0</v>
      </c>
      <c r="W264" s="239">
        <f>SUMIF('Plans SAMS_A remplir'!$AE$3:$AE$875,(G264&amp;"CRS"&amp;"urgence"),'Plans SAMS_A remplir'!$AI$3:$AI$875)</f>
        <v>0</v>
      </c>
      <c r="X264" s="224" t="str">
        <f t="shared" ref="X264:X273" si="289">IFERROR(VLOOKUP(K264&amp;"FID"&amp;"urgence",planification_pop,4,FALSE),"0")</f>
        <v>0</v>
      </c>
      <c r="Y264" s="238">
        <f>SUMIF('Plans SAMS_A remplir'!$AE$3:$AE$875,(G264&amp;"autreong"&amp;"urgence"),'Plans SAMS_A remplir'!$AG$3:$AG$875)</f>
        <v>0</v>
      </c>
      <c r="Z264" s="135">
        <f>SUMIF('Plans SAMS_A remplir'!$AE$3:$AE$875,(G264&amp;"autreong"&amp;"urgence"),'Plans SAMS_A remplir'!$AH$3:$AH$875)</f>
        <v>0</v>
      </c>
      <c r="AA264" s="239">
        <f>SUMIF('Plans SAMS_A remplir'!$AE$3:$AE$875,(G264&amp;"autreong"&amp;"urgence"),'Plans SAMS_A remplir'!$AI$3:$AI$875)</f>
        <v>0</v>
      </c>
      <c r="AB264" s="280" t="str">
        <f t="shared" si="279"/>
        <v>0</v>
      </c>
      <c r="AC264" s="285"/>
      <c r="AD264" s="173">
        <f t="shared" si="280"/>
        <v>0</v>
      </c>
      <c r="AE264" s="173">
        <f t="shared" si="281"/>
        <v>0</v>
      </c>
      <c r="AF264" s="286">
        <f t="shared" si="282"/>
        <v>0</v>
      </c>
      <c r="AG264" s="274" t="e">
        <f t="shared" si="283"/>
        <v>#N/A</v>
      </c>
      <c r="AH264" s="202"/>
      <c r="AI264" s="209" t="e">
        <f t="shared" si="284"/>
        <v>#N/A</v>
      </c>
      <c r="AJ264" s="197">
        <f t="shared" si="285"/>
        <v>3</v>
      </c>
      <c r="AK264" s="175"/>
      <c r="AL264" s="275" t="str">
        <f t="shared" si="286"/>
        <v>A verifier</v>
      </c>
      <c r="AM264" s="266"/>
      <c r="AN264" s="137"/>
      <c r="AO264" s="136"/>
      <c r="AP264" s="158"/>
      <c r="AQ264" s="136"/>
      <c r="AR264" s="138"/>
      <c r="AS264" s="139"/>
      <c r="AT264" s="140"/>
      <c r="AU264" s="159"/>
      <c r="AV264" s="140"/>
      <c r="AW264" s="140"/>
      <c r="AX264" s="140"/>
      <c r="AY264" s="249"/>
    </row>
    <row r="265" spans="1:51" ht="15" hidden="1" customHeight="1" x14ac:dyDescent="0.35">
      <c r="A265" s="252" t="s">
        <v>901</v>
      </c>
      <c r="B265" s="189" t="str">
        <f t="shared" si="268"/>
        <v>MDG22</v>
      </c>
      <c r="C265" s="161" t="s">
        <v>943</v>
      </c>
      <c r="D265" s="189" t="str">
        <f t="shared" si="269"/>
        <v>MG22223</v>
      </c>
      <c r="E265" s="189" t="s">
        <v>945</v>
      </c>
      <c r="F265" s="1" t="str">
        <f t="shared" si="270"/>
        <v>Amoron I ManiaManandrianaAmbohimahazo</v>
      </c>
      <c r="G265" s="45" t="str">
        <f t="shared" si="271"/>
        <v>MG22223030</v>
      </c>
      <c r="H265" s="133" t="e">
        <f t="shared" si="272"/>
        <v>#N/A</v>
      </c>
      <c r="I265" s="133"/>
      <c r="J265" s="134" t="e">
        <f t="shared" si="273"/>
        <v>#N/A</v>
      </c>
      <c r="K265" s="134" t="e">
        <f t="shared" si="274"/>
        <v>#N/A</v>
      </c>
      <c r="L265" s="134" t="e">
        <f t="shared" si="275"/>
        <v>#N/A</v>
      </c>
      <c r="M265" s="231">
        <f>SUMIF('Plans SAMS_A remplir'!$AE$3:$AE$875,(G265&amp;"PAM"&amp;"urgence"),'Plans SAMS_A remplir'!$AG$3:$AG$875)</f>
        <v>0</v>
      </c>
      <c r="N265" s="222">
        <f>SUMIF('Plans SAMS_A remplir'!$AE$3:$AE$875,(G265&amp;"PAM"&amp;"urgence"),'Plans SAMS_A remplir'!$AH$3:$AH$875)</f>
        <v>0</v>
      </c>
      <c r="O265" s="232">
        <f>SUMIF('Plans SAMS_A remplir'!$AE$3:$AE$875,(G265&amp;"PAM"&amp;"urgence"),'Plans SAMS_A remplir'!$AI$3:$AI$875)</f>
        <v>0</v>
      </c>
      <c r="P265" s="224" t="str">
        <f t="shared" si="287"/>
        <v>0</v>
      </c>
      <c r="Q265" s="238">
        <f>SUMIF('Plans SAMS_A remplir'!$AE$3:$AE$875,(G265&amp;"FID"&amp;"urgence"),'Plans SAMS_A remplir'!$AG$3:$AG$875)</f>
        <v>0</v>
      </c>
      <c r="R265" s="135">
        <f>SUMIF('Plans SAMS_A remplir'!$AE$3:$AE$875,(G265&amp;"FID"&amp;"urgence"),'Plans SAMS_A remplir'!$AH$3:$AH$875)</f>
        <v>0</v>
      </c>
      <c r="S265" s="239">
        <f>SUMIF('Plans SAMS_A remplir'!$AE$3:$AE$875,(G265&amp;"FID"&amp;"urgence"),'Plans SAMS_A remplir'!$AI$3:$AI$875)</f>
        <v>0</v>
      </c>
      <c r="T265" s="224" t="str">
        <f t="shared" si="288"/>
        <v>0</v>
      </c>
      <c r="U265" s="238">
        <f>SUMIF('Plans SAMS_A remplir'!$AE$3:$AE$875,(G265&amp;"CRS"&amp;"urgence"),'Plans SAMS_A remplir'!$AG$3:$AG$875)</f>
        <v>0</v>
      </c>
      <c r="V265" s="135">
        <f>SUMIF('Plans SAMS_A remplir'!$AE$3:$AE$875,(G265&amp;"CRS"&amp;"urgence"),'Plans SAMS_A remplir'!$AH$3:$AH$875)</f>
        <v>0</v>
      </c>
      <c r="W265" s="239">
        <f>SUMIF('Plans SAMS_A remplir'!$AE$3:$AE$875,(G265&amp;"CRS"&amp;"urgence"),'Plans SAMS_A remplir'!$AI$3:$AI$875)</f>
        <v>0</v>
      </c>
      <c r="X265" s="224" t="str">
        <f t="shared" si="289"/>
        <v>0</v>
      </c>
      <c r="Y265" s="238">
        <f>SUMIF('Plans SAMS_A remplir'!$AE$3:$AE$875,(G265&amp;"autreong"&amp;"urgence"),'Plans SAMS_A remplir'!$AG$3:$AG$875)</f>
        <v>0</v>
      </c>
      <c r="Z265" s="135">
        <f>SUMIF('Plans SAMS_A remplir'!$AE$3:$AE$875,(G265&amp;"autreong"&amp;"urgence"),'Plans SAMS_A remplir'!$AH$3:$AH$875)</f>
        <v>0</v>
      </c>
      <c r="AA265" s="239">
        <f>SUMIF('Plans SAMS_A remplir'!$AE$3:$AE$875,(G265&amp;"autreong"&amp;"urgence"),'Plans SAMS_A remplir'!$AI$3:$AI$875)</f>
        <v>0</v>
      </c>
      <c r="AB265" s="280" t="str">
        <f t="shared" si="279"/>
        <v>0</v>
      </c>
      <c r="AC265" s="285"/>
      <c r="AD265" s="173">
        <f t="shared" si="280"/>
        <v>0</v>
      </c>
      <c r="AE265" s="173">
        <f t="shared" si="281"/>
        <v>0</v>
      </c>
      <c r="AF265" s="286">
        <f t="shared" si="282"/>
        <v>0</v>
      </c>
      <c r="AG265" s="274" t="e">
        <f t="shared" si="283"/>
        <v>#N/A</v>
      </c>
      <c r="AH265" s="202"/>
      <c r="AI265" s="209" t="e">
        <f t="shared" si="284"/>
        <v>#N/A</v>
      </c>
      <c r="AJ265" s="197">
        <f t="shared" si="285"/>
        <v>3</v>
      </c>
      <c r="AK265" s="175"/>
      <c r="AL265" s="275" t="str">
        <f t="shared" si="286"/>
        <v>A verifier</v>
      </c>
      <c r="AM265" s="266"/>
      <c r="AN265" s="137"/>
      <c r="AO265" s="136"/>
      <c r="AP265" s="158"/>
      <c r="AQ265" s="136"/>
      <c r="AR265" s="138"/>
      <c r="AS265" s="139"/>
      <c r="AT265" s="140"/>
      <c r="AU265" s="159"/>
      <c r="AV265" s="140"/>
      <c r="AW265" s="140"/>
      <c r="AX265" s="140"/>
      <c r="AY265" s="249"/>
    </row>
    <row r="266" spans="1:51" ht="15" hidden="1" customHeight="1" x14ac:dyDescent="0.35">
      <c r="A266" s="252" t="s">
        <v>901</v>
      </c>
      <c r="B266" s="189" t="str">
        <f t="shared" si="268"/>
        <v>MDG22</v>
      </c>
      <c r="C266" s="161" t="s">
        <v>943</v>
      </c>
      <c r="D266" s="189" t="str">
        <f t="shared" si="269"/>
        <v>MG22223</v>
      </c>
      <c r="E266" s="189" t="s">
        <v>946</v>
      </c>
      <c r="F266" s="1" t="str">
        <f t="shared" si="270"/>
        <v>Amoron I ManiaManandrianaAmbohimilanja</v>
      </c>
      <c r="G266" s="45" t="str">
        <f t="shared" si="271"/>
        <v>MG22223070</v>
      </c>
      <c r="H266" s="133" t="e">
        <f t="shared" si="272"/>
        <v>#N/A</v>
      </c>
      <c r="I266" s="133"/>
      <c r="J266" s="134" t="e">
        <f t="shared" si="273"/>
        <v>#N/A</v>
      </c>
      <c r="K266" s="134" t="e">
        <f t="shared" si="274"/>
        <v>#N/A</v>
      </c>
      <c r="L266" s="134" t="e">
        <f t="shared" si="275"/>
        <v>#N/A</v>
      </c>
      <c r="M266" s="231">
        <f>SUMIF('Plans SAMS_A remplir'!$AE$3:$AE$875,(G266&amp;"PAM"&amp;"urgence"),'Plans SAMS_A remplir'!$AG$3:$AG$875)</f>
        <v>0</v>
      </c>
      <c r="N266" s="222">
        <f>SUMIF('Plans SAMS_A remplir'!$AE$3:$AE$875,(G266&amp;"PAM"&amp;"urgence"),'Plans SAMS_A remplir'!$AH$3:$AH$875)</f>
        <v>0</v>
      </c>
      <c r="O266" s="232">
        <f>SUMIF('Plans SAMS_A remplir'!$AE$3:$AE$875,(G266&amp;"PAM"&amp;"urgence"),'Plans SAMS_A remplir'!$AI$3:$AI$875)</f>
        <v>0</v>
      </c>
      <c r="P266" s="224" t="str">
        <f t="shared" si="287"/>
        <v>0</v>
      </c>
      <c r="Q266" s="238">
        <f>SUMIF('Plans SAMS_A remplir'!$AE$3:$AE$875,(G266&amp;"FID"&amp;"urgence"),'Plans SAMS_A remplir'!$AG$3:$AG$875)</f>
        <v>0</v>
      </c>
      <c r="R266" s="135">
        <f>SUMIF('Plans SAMS_A remplir'!$AE$3:$AE$875,(G266&amp;"FID"&amp;"urgence"),'Plans SAMS_A remplir'!$AH$3:$AH$875)</f>
        <v>0</v>
      </c>
      <c r="S266" s="239">
        <f>SUMIF('Plans SAMS_A remplir'!$AE$3:$AE$875,(G266&amp;"FID"&amp;"urgence"),'Plans SAMS_A remplir'!$AI$3:$AI$875)</f>
        <v>0</v>
      </c>
      <c r="T266" s="224" t="str">
        <f t="shared" si="288"/>
        <v>0</v>
      </c>
      <c r="U266" s="238">
        <f>SUMIF('Plans SAMS_A remplir'!$AE$3:$AE$875,(G266&amp;"CRS"&amp;"urgence"),'Plans SAMS_A remplir'!$AG$3:$AG$875)</f>
        <v>0</v>
      </c>
      <c r="V266" s="135">
        <f>SUMIF('Plans SAMS_A remplir'!$AE$3:$AE$875,(G266&amp;"CRS"&amp;"urgence"),'Plans SAMS_A remplir'!$AH$3:$AH$875)</f>
        <v>0</v>
      </c>
      <c r="W266" s="239">
        <f>SUMIF('Plans SAMS_A remplir'!$AE$3:$AE$875,(G266&amp;"CRS"&amp;"urgence"),'Plans SAMS_A remplir'!$AI$3:$AI$875)</f>
        <v>0</v>
      </c>
      <c r="X266" s="224" t="str">
        <f t="shared" si="289"/>
        <v>0</v>
      </c>
      <c r="Y266" s="238">
        <f>SUMIF('Plans SAMS_A remplir'!$AE$3:$AE$875,(G266&amp;"autreong"&amp;"urgence"),'Plans SAMS_A remplir'!$AG$3:$AG$875)</f>
        <v>0</v>
      </c>
      <c r="Z266" s="135">
        <f>SUMIF('Plans SAMS_A remplir'!$AE$3:$AE$875,(G266&amp;"autreong"&amp;"urgence"),'Plans SAMS_A remplir'!$AH$3:$AH$875)</f>
        <v>0</v>
      </c>
      <c r="AA266" s="239">
        <f>SUMIF('Plans SAMS_A remplir'!$AE$3:$AE$875,(G266&amp;"autreong"&amp;"urgence"),'Plans SAMS_A remplir'!$AI$3:$AI$875)</f>
        <v>0</v>
      </c>
      <c r="AB266" s="280" t="str">
        <f t="shared" si="279"/>
        <v>0</v>
      </c>
      <c r="AC266" s="285"/>
      <c r="AD266" s="173">
        <f t="shared" si="280"/>
        <v>0</v>
      </c>
      <c r="AE266" s="173">
        <f t="shared" si="281"/>
        <v>0</v>
      </c>
      <c r="AF266" s="286">
        <f t="shared" si="282"/>
        <v>0</v>
      </c>
      <c r="AG266" s="274" t="e">
        <f t="shared" si="283"/>
        <v>#N/A</v>
      </c>
      <c r="AH266" s="202"/>
      <c r="AI266" s="209" t="e">
        <f t="shared" si="284"/>
        <v>#N/A</v>
      </c>
      <c r="AJ266" s="197">
        <f t="shared" si="285"/>
        <v>3</v>
      </c>
      <c r="AK266" s="175"/>
      <c r="AL266" s="275" t="str">
        <f t="shared" si="286"/>
        <v>A verifier</v>
      </c>
      <c r="AM266" s="266"/>
      <c r="AN266" s="137"/>
      <c r="AO266" s="136"/>
      <c r="AP266" s="158"/>
      <c r="AQ266" s="136"/>
      <c r="AR266" s="138"/>
      <c r="AS266" s="139"/>
      <c r="AT266" s="140"/>
      <c r="AU266" s="159"/>
      <c r="AV266" s="140"/>
      <c r="AW266" s="140"/>
      <c r="AX266" s="140"/>
      <c r="AY266" s="249"/>
    </row>
    <row r="267" spans="1:51" ht="15" hidden="1" customHeight="1" x14ac:dyDescent="0.35">
      <c r="A267" s="252" t="s">
        <v>901</v>
      </c>
      <c r="B267" s="189" t="str">
        <f t="shared" si="268"/>
        <v>MDG22</v>
      </c>
      <c r="C267" s="161" t="s">
        <v>943</v>
      </c>
      <c r="D267" s="189" t="str">
        <f t="shared" si="269"/>
        <v>MG22223</v>
      </c>
      <c r="E267" s="189" t="s">
        <v>947</v>
      </c>
      <c r="F267" s="1" t="str">
        <f t="shared" si="270"/>
        <v>Amoron I ManiaManandrianaAmbohipo</v>
      </c>
      <c r="G267" s="45" t="str">
        <f t="shared" si="271"/>
        <v>MG22223090</v>
      </c>
      <c r="H267" s="133" t="e">
        <f t="shared" si="272"/>
        <v>#N/A</v>
      </c>
      <c r="I267" s="133"/>
      <c r="J267" s="134" t="e">
        <f t="shared" si="273"/>
        <v>#N/A</v>
      </c>
      <c r="K267" s="134" t="e">
        <f t="shared" si="274"/>
        <v>#N/A</v>
      </c>
      <c r="L267" s="134" t="e">
        <f t="shared" si="275"/>
        <v>#N/A</v>
      </c>
      <c r="M267" s="231">
        <f>SUMIF('Plans SAMS_A remplir'!$AE$3:$AE$875,(G267&amp;"PAM"&amp;"urgence"),'Plans SAMS_A remplir'!$AG$3:$AG$875)</f>
        <v>0</v>
      </c>
      <c r="N267" s="222">
        <f>SUMIF('Plans SAMS_A remplir'!$AE$3:$AE$875,(G267&amp;"PAM"&amp;"urgence"),'Plans SAMS_A remplir'!$AH$3:$AH$875)</f>
        <v>0</v>
      </c>
      <c r="O267" s="232">
        <f>SUMIF('Plans SAMS_A remplir'!$AE$3:$AE$875,(G267&amp;"PAM"&amp;"urgence"),'Plans SAMS_A remplir'!$AI$3:$AI$875)</f>
        <v>0</v>
      </c>
      <c r="P267" s="224" t="str">
        <f t="shared" si="287"/>
        <v>0</v>
      </c>
      <c r="Q267" s="238">
        <f>SUMIF('Plans SAMS_A remplir'!$AE$3:$AE$875,(G267&amp;"FID"&amp;"urgence"),'Plans SAMS_A remplir'!$AG$3:$AG$875)</f>
        <v>0</v>
      </c>
      <c r="R267" s="135">
        <f>SUMIF('Plans SAMS_A remplir'!$AE$3:$AE$875,(G267&amp;"FID"&amp;"urgence"),'Plans SAMS_A remplir'!$AH$3:$AH$875)</f>
        <v>0</v>
      </c>
      <c r="S267" s="239">
        <f>SUMIF('Plans SAMS_A remplir'!$AE$3:$AE$875,(G267&amp;"FID"&amp;"urgence"),'Plans SAMS_A remplir'!$AI$3:$AI$875)</f>
        <v>0</v>
      </c>
      <c r="T267" s="224" t="str">
        <f t="shared" si="288"/>
        <v>0</v>
      </c>
      <c r="U267" s="238">
        <f>SUMIF('Plans SAMS_A remplir'!$AE$3:$AE$875,(G267&amp;"CRS"&amp;"urgence"),'Plans SAMS_A remplir'!$AG$3:$AG$875)</f>
        <v>0</v>
      </c>
      <c r="V267" s="135">
        <f>SUMIF('Plans SAMS_A remplir'!$AE$3:$AE$875,(G267&amp;"CRS"&amp;"urgence"),'Plans SAMS_A remplir'!$AH$3:$AH$875)</f>
        <v>0</v>
      </c>
      <c r="W267" s="239">
        <f>SUMIF('Plans SAMS_A remplir'!$AE$3:$AE$875,(G267&amp;"CRS"&amp;"urgence"),'Plans SAMS_A remplir'!$AI$3:$AI$875)</f>
        <v>0</v>
      </c>
      <c r="X267" s="224" t="str">
        <f t="shared" si="289"/>
        <v>0</v>
      </c>
      <c r="Y267" s="238">
        <f>SUMIF('Plans SAMS_A remplir'!$AE$3:$AE$875,(G267&amp;"autreong"&amp;"urgence"),'Plans SAMS_A remplir'!$AG$3:$AG$875)</f>
        <v>0</v>
      </c>
      <c r="Z267" s="135">
        <f>SUMIF('Plans SAMS_A remplir'!$AE$3:$AE$875,(G267&amp;"autreong"&amp;"urgence"),'Plans SAMS_A remplir'!$AH$3:$AH$875)</f>
        <v>0</v>
      </c>
      <c r="AA267" s="239">
        <f>SUMIF('Plans SAMS_A remplir'!$AE$3:$AE$875,(G267&amp;"autreong"&amp;"urgence"),'Plans SAMS_A remplir'!$AI$3:$AI$875)</f>
        <v>0</v>
      </c>
      <c r="AB267" s="280" t="str">
        <f t="shared" si="279"/>
        <v>0</v>
      </c>
      <c r="AC267" s="285"/>
      <c r="AD267" s="173">
        <f t="shared" si="280"/>
        <v>0</v>
      </c>
      <c r="AE267" s="173">
        <f t="shared" si="281"/>
        <v>0</v>
      </c>
      <c r="AF267" s="286">
        <f t="shared" si="282"/>
        <v>0</v>
      </c>
      <c r="AG267" s="274" t="e">
        <f t="shared" si="283"/>
        <v>#N/A</v>
      </c>
      <c r="AH267" s="202"/>
      <c r="AI267" s="209" t="e">
        <f t="shared" si="284"/>
        <v>#N/A</v>
      </c>
      <c r="AJ267" s="197">
        <f t="shared" si="285"/>
        <v>3</v>
      </c>
      <c r="AK267" s="175"/>
      <c r="AL267" s="275" t="str">
        <f t="shared" si="286"/>
        <v>A verifier</v>
      </c>
      <c r="AM267" s="266"/>
      <c r="AN267" s="137"/>
      <c r="AO267" s="136"/>
      <c r="AP267" s="158"/>
      <c r="AQ267" s="136"/>
      <c r="AR267" s="138"/>
      <c r="AS267" s="139"/>
      <c r="AT267" s="140"/>
      <c r="AU267" s="159"/>
      <c r="AV267" s="140"/>
      <c r="AW267" s="140"/>
      <c r="AX267" s="140"/>
      <c r="AY267" s="249"/>
    </row>
    <row r="268" spans="1:51" ht="15" hidden="1" customHeight="1" x14ac:dyDescent="0.35">
      <c r="A268" s="252" t="s">
        <v>901</v>
      </c>
      <c r="B268" s="189" t="str">
        <f t="shared" si="268"/>
        <v>MDG22</v>
      </c>
      <c r="C268" s="161" t="s">
        <v>943</v>
      </c>
      <c r="D268" s="189" t="str">
        <f t="shared" si="269"/>
        <v>MG22223</v>
      </c>
      <c r="E268" s="189" t="s">
        <v>948</v>
      </c>
      <c r="F268" s="1" t="str">
        <f t="shared" si="270"/>
        <v>Amoron I ManiaManandrianaAmbovombe Centre</v>
      </c>
      <c r="G268" s="45" t="str">
        <f t="shared" si="271"/>
        <v>MG22223010</v>
      </c>
      <c r="H268" s="133" t="e">
        <f t="shared" si="272"/>
        <v>#N/A</v>
      </c>
      <c r="I268" s="133"/>
      <c r="J268" s="134" t="e">
        <f t="shared" si="273"/>
        <v>#N/A</v>
      </c>
      <c r="K268" s="134" t="e">
        <f t="shared" si="274"/>
        <v>#N/A</v>
      </c>
      <c r="L268" s="134" t="e">
        <f t="shared" si="275"/>
        <v>#N/A</v>
      </c>
      <c r="M268" s="231">
        <f>SUMIF('Plans SAMS_A remplir'!$AE$3:$AE$875,(G268&amp;"PAM"&amp;"urgence"),'Plans SAMS_A remplir'!$AG$3:$AG$875)</f>
        <v>0</v>
      </c>
      <c r="N268" s="222">
        <f>SUMIF('Plans SAMS_A remplir'!$AE$3:$AE$875,(G268&amp;"PAM"&amp;"urgence"),'Plans SAMS_A remplir'!$AH$3:$AH$875)</f>
        <v>0</v>
      </c>
      <c r="O268" s="232">
        <f>SUMIF('Plans SAMS_A remplir'!$AE$3:$AE$875,(G268&amp;"PAM"&amp;"urgence"),'Plans SAMS_A remplir'!$AI$3:$AI$875)</f>
        <v>0</v>
      </c>
      <c r="P268" s="224" t="str">
        <f t="shared" si="287"/>
        <v>0</v>
      </c>
      <c r="Q268" s="238">
        <f>SUMIF('Plans SAMS_A remplir'!$AE$3:$AE$875,(G268&amp;"FID"&amp;"urgence"),'Plans SAMS_A remplir'!$AG$3:$AG$875)</f>
        <v>0</v>
      </c>
      <c r="R268" s="135">
        <f>SUMIF('Plans SAMS_A remplir'!$AE$3:$AE$875,(G268&amp;"FID"&amp;"urgence"),'Plans SAMS_A remplir'!$AH$3:$AH$875)</f>
        <v>0</v>
      </c>
      <c r="S268" s="239">
        <f>SUMIF('Plans SAMS_A remplir'!$AE$3:$AE$875,(G268&amp;"FID"&amp;"urgence"),'Plans SAMS_A remplir'!$AI$3:$AI$875)</f>
        <v>0</v>
      </c>
      <c r="T268" s="224" t="str">
        <f t="shared" si="288"/>
        <v>0</v>
      </c>
      <c r="U268" s="238">
        <f>SUMIF('Plans SAMS_A remplir'!$AE$3:$AE$875,(G268&amp;"CRS"&amp;"urgence"),'Plans SAMS_A remplir'!$AG$3:$AG$875)</f>
        <v>0</v>
      </c>
      <c r="V268" s="135">
        <f>SUMIF('Plans SAMS_A remplir'!$AE$3:$AE$875,(G268&amp;"CRS"&amp;"urgence"),'Plans SAMS_A remplir'!$AH$3:$AH$875)</f>
        <v>0</v>
      </c>
      <c r="W268" s="239">
        <f>SUMIF('Plans SAMS_A remplir'!$AE$3:$AE$875,(G268&amp;"CRS"&amp;"urgence"),'Plans SAMS_A remplir'!$AI$3:$AI$875)</f>
        <v>0</v>
      </c>
      <c r="X268" s="224" t="str">
        <f t="shared" si="289"/>
        <v>0</v>
      </c>
      <c r="Y268" s="238">
        <f>SUMIF('Plans SAMS_A remplir'!$AE$3:$AE$875,(G268&amp;"autreong"&amp;"urgence"),'Plans SAMS_A remplir'!$AG$3:$AG$875)</f>
        <v>0</v>
      </c>
      <c r="Z268" s="135">
        <f>SUMIF('Plans SAMS_A remplir'!$AE$3:$AE$875,(G268&amp;"autreong"&amp;"urgence"),'Plans SAMS_A remplir'!$AH$3:$AH$875)</f>
        <v>0</v>
      </c>
      <c r="AA268" s="239">
        <f>SUMIF('Plans SAMS_A remplir'!$AE$3:$AE$875,(G268&amp;"autreong"&amp;"urgence"),'Plans SAMS_A remplir'!$AI$3:$AI$875)</f>
        <v>0</v>
      </c>
      <c r="AB268" s="280" t="str">
        <f t="shared" si="279"/>
        <v>0</v>
      </c>
      <c r="AC268" s="285"/>
      <c r="AD268" s="173">
        <f t="shared" si="280"/>
        <v>0</v>
      </c>
      <c r="AE268" s="173">
        <f t="shared" si="281"/>
        <v>0</v>
      </c>
      <c r="AF268" s="286">
        <f t="shared" si="282"/>
        <v>0</v>
      </c>
      <c r="AG268" s="274" t="e">
        <f t="shared" si="283"/>
        <v>#N/A</v>
      </c>
      <c r="AH268" s="202"/>
      <c r="AI268" s="209" t="e">
        <f t="shared" si="284"/>
        <v>#N/A</v>
      </c>
      <c r="AJ268" s="197">
        <f t="shared" si="285"/>
        <v>3</v>
      </c>
      <c r="AK268" s="175"/>
      <c r="AL268" s="275" t="str">
        <f t="shared" si="286"/>
        <v>A verifier</v>
      </c>
      <c r="AM268" s="266"/>
      <c r="AN268" s="137"/>
      <c r="AO268" s="136"/>
      <c r="AP268" s="158"/>
      <c r="AQ268" s="136"/>
      <c r="AR268" s="138"/>
      <c r="AS268" s="139"/>
      <c r="AT268" s="140"/>
      <c r="AU268" s="159"/>
      <c r="AV268" s="140"/>
      <c r="AW268" s="140"/>
      <c r="AX268" s="140"/>
      <c r="AY268" s="249"/>
    </row>
    <row r="269" spans="1:51" ht="15" hidden="1" customHeight="1" x14ac:dyDescent="0.35">
      <c r="A269" s="252" t="s">
        <v>901</v>
      </c>
      <c r="B269" s="189" t="str">
        <f t="shared" si="268"/>
        <v>MDG22</v>
      </c>
      <c r="C269" s="161" t="s">
        <v>943</v>
      </c>
      <c r="D269" s="189" t="str">
        <f t="shared" si="269"/>
        <v>MG22223</v>
      </c>
      <c r="E269" s="189" t="s">
        <v>949</v>
      </c>
      <c r="F269" s="1" t="str">
        <f t="shared" si="270"/>
        <v>Amoron I ManiaManandrianaAndakatany</v>
      </c>
      <c r="G269" s="45" t="str">
        <f t="shared" si="271"/>
        <v>MG22223172</v>
      </c>
      <c r="H269" s="133" t="e">
        <f t="shared" si="272"/>
        <v>#N/A</v>
      </c>
      <c r="I269" s="133"/>
      <c r="J269" s="134" t="e">
        <f t="shared" si="273"/>
        <v>#N/A</v>
      </c>
      <c r="K269" s="134" t="e">
        <f t="shared" si="274"/>
        <v>#N/A</v>
      </c>
      <c r="L269" s="134" t="e">
        <f t="shared" si="275"/>
        <v>#N/A</v>
      </c>
      <c r="M269" s="231">
        <f>SUMIF('Plans SAMS_A remplir'!$AE$3:$AE$875,(G269&amp;"PAM"&amp;"urgence"),'Plans SAMS_A remplir'!$AG$3:$AG$875)</f>
        <v>0</v>
      </c>
      <c r="N269" s="222">
        <f>SUMIF('Plans SAMS_A remplir'!$AE$3:$AE$875,(G269&amp;"PAM"&amp;"urgence"),'Plans SAMS_A remplir'!$AH$3:$AH$875)</f>
        <v>0</v>
      </c>
      <c r="O269" s="232">
        <f>SUMIF('Plans SAMS_A remplir'!$AE$3:$AE$875,(G269&amp;"PAM"&amp;"urgence"),'Plans SAMS_A remplir'!$AI$3:$AI$875)</f>
        <v>0</v>
      </c>
      <c r="P269" s="224" t="str">
        <f t="shared" si="287"/>
        <v>0</v>
      </c>
      <c r="Q269" s="238">
        <f>SUMIF('Plans SAMS_A remplir'!$AE$3:$AE$875,(G269&amp;"FID"&amp;"urgence"),'Plans SAMS_A remplir'!$AG$3:$AG$875)</f>
        <v>0</v>
      </c>
      <c r="R269" s="135">
        <f>SUMIF('Plans SAMS_A remplir'!$AE$3:$AE$875,(G269&amp;"FID"&amp;"urgence"),'Plans SAMS_A remplir'!$AH$3:$AH$875)</f>
        <v>0</v>
      </c>
      <c r="S269" s="239">
        <f>SUMIF('Plans SAMS_A remplir'!$AE$3:$AE$875,(G269&amp;"FID"&amp;"urgence"),'Plans SAMS_A remplir'!$AI$3:$AI$875)</f>
        <v>0</v>
      </c>
      <c r="T269" s="224" t="str">
        <f t="shared" si="288"/>
        <v>0</v>
      </c>
      <c r="U269" s="238">
        <f>SUMIF('Plans SAMS_A remplir'!$AE$3:$AE$875,(G269&amp;"CRS"&amp;"urgence"),'Plans SAMS_A remplir'!$AG$3:$AG$875)</f>
        <v>0</v>
      </c>
      <c r="V269" s="135">
        <f>SUMIF('Plans SAMS_A remplir'!$AE$3:$AE$875,(G269&amp;"CRS"&amp;"urgence"),'Plans SAMS_A remplir'!$AH$3:$AH$875)</f>
        <v>0</v>
      </c>
      <c r="W269" s="239">
        <f>SUMIF('Plans SAMS_A remplir'!$AE$3:$AE$875,(G269&amp;"CRS"&amp;"urgence"),'Plans SAMS_A remplir'!$AI$3:$AI$875)</f>
        <v>0</v>
      </c>
      <c r="X269" s="224" t="str">
        <f t="shared" si="289"/>
        <v>0</v>
      </c>
      <c r="Y269" s="238">
        <f>SUMIF('Plans SAMS_A remplir'!$AE$3:$AE$875,(G269&amp;"autreong"&amp;"urgence"),'Plans SAMS_A remplir'!$AG$3:$AG$875)</f>
        <v>0</v>
      </c>
      <c r="Z269" s="135">
        <f>SUMIF('Plans SAMS_A remplir'!$AE$3:$AE$875,(G269&amp;"autreong"&amp;"urgence"),'Plans SAMS_A remplir'!$AH$3:$AH$875)</f>
        <v>0</v>
      </c>
      <c r="AA269" s="239">
        <f>SUMIF('Plans SAMS_A remplir'!$AE$3:$AE$875,(G269&amp;"autreong"&amp;"urgence"),'Plans SAMS_A remplir'!$AI$3:$AI$875)</f>
        <v>0</v>
      </c>
      <c r="AB269" s="280" t="str">
        <f t="shared" si="279"/>
        <v>0</v>
      </c>
      <c r="AC269" s="285"/>
      <c r="AD269" s="173">
        <f t="shared" si="280"/>
        <v>0</v>
      </c>
      <c r="AE269" s="173">
        <f t="shared" si="281"/>
        <v>0</v>
      </c>
      <c r="AF269" s="286">
        <f t="shared" si="282"/>
        <v>0</v>
      </c>
      <c r="AG269" s="274" t="e">
        <f t="shared" si="283"/>
        <v>#N/A</v>
      </c>
      <c r="AH269" s="202"/>
      <c r="AI269" s="209" t="e">
        <f t="shared" si="284"/>
        <v>#N/A</v>
      </c>
      <c r="AJ269" s="197">
        <f t="shared" si="285"/>
        <v>3</v>
      </c>
      <c r="AK269" s="175"/>
      <c r="AL269" s="275" t="str">
        <f t="shared" si="286"/>
        <v>A verifier</v>
      </c>
      <c r="AM269" s="266"/>
      <c r="AN269" s="137"/>
      <c r="AO269" s="136"/>
      <c r="AP269" s="158"/>
      <c r="AQ269" s="136"/>
      <c r="AR269" s="138"/>
      <c r="AS269" s="139"/>
      <c r="AT269" s="140"/>
      <c r="AU269" s="159"/>
      <c r="AV269" s="140"/>
      <c r="AW269" s="140"/>
      <c r="AX269" s="140"/>
      <c r="AY269" s="249"/>
    </row>
    <row r="270" spans="1:51" ht="15" hidden="1" customHeight="1" x14ac:dyDescent="0.35">
      <c r="A270" s="252" t="s">
        <v>901</v>
      </c>
      <c r="B270" s="189" t="str">
        <f t="shared" si="268"/>
        <v>MDG22</v>
      </c>
      <c r="C270" s="161" t="s">
        <v>943</v>
      </c>
      <c r="D270" s="189" t="str">
        <f t="shared" si="269"/>
        <v>MG22223</v>
      </c>
      <c r="E270" s="189" t="s">
        <v>950</v>
      </c>
      <c r="F270" s="1" t="str">
        <f t="shared" si="270"/>
        <v>Amoron I ManiaManandrianaAnjoma Nandihizana</v>
      </c>
      <c r="G270" s="45" t="str">
        <f t="shared" si="271"/>
        <v>MG22223050</v>
      </c>
      <c r="H270" s="133" t="e">
        <f t="shared" si="272"/>
        <v>#N/A</v>
      </c>
      <c r="I270" s="133"/>
      <c r="J270" s="134" t="e">
        <f t="shared" si="273"/>
        <v>#N/A</v>
      </c>
      <c r="K270" s="134" t="e">
        <f t="shared" si="274"/>
        <v>#N/A</v>
      </c>
      <c r="L270" s="134" t="e">
        <f t="shared" si="275"/>
        <v>#N/A</v>
      </c>
      <c r="M270" s="231">
        <f>SUMIF('Plans SAMS_A remplir'!$AE$3:$AE$875,(G270&amp;"PAM"&amp;"urgence"),'Plans SAMS_A remplir'!$AG$3:$AG$875)</f>
        <v>0</v>
      </c>
      <c r="N270" s="222">
        <f>SUMIF('Plans SAMS_A remplir'!$AE$3:$AE$875,(G270&amp;"PAM"&amp;"urgence"),'Plans SAMS_A remplir'!$AH$3:$AH$875)</f>
        <v>0</v>
      </c>
      <c r="O270" s="232">
        <f>SUMIF('Plans SAMS_A remplir'!$AE$3:$AE$875,(G270&amp;"PAM"&amp;"urgence"),'Plans SAMS_A remplir'!$AI$3:$AI$875)</f>
        <v>0</v>
      </c>
      <c r="P270" s="224" t="str">
        <f t="shared" si="287"/>
        <v>0</v>
      </c>
      <c r="Q270" s="238">
        <f>SUMIF('Plans SAMS_A remplir'!$AE$3:$AE$875,(G270&amp;"FID"&amp;"urgence"),'Plans SAMS_A remplir'!$AG$3:$AG$875)</f>
        <v>0</v>
      </c>
      <c r="R270" s="135">
        <f>SUMIF('Plans SAMS_A remplir'!$AE$3:$AE$875,(G270&amp;"FID"&amp;"urgence"),'Plans SAMS_A remplir'!$AH$3:$AH$875)</f>
        <v>0</v>
      </c>
      <c r="S270" s="239">
        <f>SUMIF('Plans SAMS_A remplir'!$AE$3:$AE$875,(G270&amp;"FID"&amp;"urgence"),'Plans SAMS_A remplir'!$AI$3:$AI$875)</f>
        <v>0</v>
      </c>
      <c r="T270" s="224" t="str">
        <f t="shared" si="288"/>
        <v>0</v>
      </c>
      <c r="U270" s="238">
        <f>SUMIF('Plans SAMS_A remplir'!$AE$3:$AE$875,(G270&amp;"CRS"&amp;"urgence"),'Plans SAMS_A remplir'!$AG$3:$AG$875)</f>
        <v>0</v>
      </c>
      <c r="V270" s="135">
        <f>SUMIF('Plans SAMS_A remplir'!$AE$3:$AE$875,(G270&amp;"CRS"&amp;"urgence"),'Plans SAMS_A remplir'!$AH$3:$AH$875)</f>
        <v>0</v>
      </c>
      <c r="W270" s="239">
        <f>SUMIF('Plans SAMS_A remplir'!$AE$3:$AE$875,(G270&amp;"CRS"&amp;"urgence"),'Plans SAMS_A remplir'!$AI$3:$AI$875)</f>
        <v>0</v>
      </c>
      <c r="X270" s="224" t="str">
        <f t="shared" si="289"/>
        <v>0</v>
      </c>
      <c r="Y270" s="238">
        <f>SUMIF('Plans SAMS_A remplir'!$AE$3:$AE$875,(G270&amp;"autreong"&amp;"urgence"),'Plans SAMS_A remplir'!$AG$3:$AG$875)</f>
        <v>0</v>
      </c>
      <c r="Z270" s="135">
        <f>SUMIF('Plans SAMS_A remplir'!$AE$3:$AE$875,(G270&amp;"autreong"&amp;"urgence"),'Plans SAMS_A remplir'!$AH$3:$AH$875)</f>
        <v>0</v>
      </c>
      <c r="AA270" s="239">
        <f>SUMIF('Plans SAMS_A remplir'!$AE$3:$AE$875,(G270&amp;"autreong"&amp;"urgence"),'Plans SAMS_A remplir'!$AI$3:$AI$875)</f>
        <v>0</v>
      </c>
      <c r="AB270" s="280" t="str">
        <f t="shared" si="279"/>
        <v>0</v>
      </c>
      <c r="AC270" s="285"/>
      <c r="AD270" s="173">
        <f t="shared" si="280"/>
        <v>0</v>
      </c>
      <c r="AE270" s="173">
        <f t="shared" si="281"/>
        <v>0</v>
      </c>
      <c r="AF270" s="286">
        <f t="shared" si="282"/>
        <v>0</v>
      </c>
      <c r="AG270" s="274" t="e">
        <f t="shared" si="283"/>
        <v>#N/A</v>
      </c>
      <c r="AH270" s="202"/>
      <c r="AI270" s="209" t="e">
        <f t="shared" si="284"/>
        <v>#N/A</v>
      </c>
      <c r="AJ270" s="197">
        <f t="shared" si="285"/>
        <v>3</v>
      </c>
      <c r="AK270" s="175"/>
      <c r="AL270" s="275" t="str">
        <f t="shared" si="286"/>
        <v>A verifier</v>
      </c>
      <c r="AM270" s="266"/>
      <c r="AN270" s="137"/>
      <c r="AO270" s="136"/>
      <c r="AP270" s="158"/>
      <c r="AQ270" s="136"/>
      <c r="AR270" s="138"/>
      <c r="AS270" s="139"/>
      <c r="AT270" s="140"/>
      <c r="AU270" s="159"/>
      <c r="AV270" s="140"/>
      <c r="AW270" s="140"/>
      <c r="AX270" s="140"/>
      <c r="AY270" s="249"/>
    </row>
    <row r="271" spans="1:51" ht="15" hidden="1" customHeight="1" x14ac:dyDescent="0.35">
      <c r="A271" s="252" t="s">
        <v>901</v>
      </c>
      <c r="B271" s="189" t="str">
        <f t="shared" si="268"/>
        <v>MDG22</v>
      </c>
      <c r="C271" s="161" t="s">
        <v>943</v>
      </c>
      <c r="D271" s="189" t="str">
        <f t="shared" si="269"/>
        <v>MG22223</v>
      </c>
      <c r="E271" s="189" t="s">
        <v>951</v>
      </c>
      <c r="F271" s="1" t="str">
        <f t="shared" si="270"/>
        <v>Amoron I ManiaManandrianaAnjoman'ankona</v>
      </c>
      <c r="G271" s="45" t="str">
        <f t="shared" si="271"/>
        <v>MG22223110</v>
      </c>
      <c r="H271" s="133" t="e">
        <f t="shared" si="272"/>
        <v>#N/A</v>
      </c>
      <c r="I271" s="133"/>
      <c r="J271" s="134" t="e">
        <f t="shared" si="273"/>
        <v>#N/A</v>
      </c>
      <c r="K271" s="134" t="e">
        <f t="shared" si="274"/>
        <v>#N/A</v>
      </c>
      <c r="L271" s="134" t="e">
        <f t="shared" si="275"/>
        <v>#N/A</v>
      </c>
      <c r="M271" s="231">
        <f>SUMIF('Plans SAMS_A remplir'!$AE$3:$AE$875,(G271&amp;"PAM"&amp;"urgence"),'Plans SAMS_A remplir'!$AG$3:$AG$875)</f>
        <v>0</v>
      </c>
      <c r="N271" s="222">
        <f>SUMIF('Plans SAMS_A remplir'!$AE$3:$AE$875,(G271&amp;"PAM"&amp;"urgence"),'Plans SAMS_A remplir'!$AH$3:$AH$875)</f>
        <v>0</v>
      </c>
      <c r="O271" s="232">
        <f>SUMIF('Plans SAMS_A remplir'!$AE$3:$AE$875,(G271&amp;"PAM"&amp;"urgence"),'Plans SAMS_A remplir'!$AI$3:$AI$875)</f>
        <v>0</v>
      </c>
      <c r="P271" s="224" t="str">
        <f t="shared" si="287"/>
        <v>0</v>
      </c>
      <c r="Q271" s="238">
        <f>SUMIF('Plans SAMS_A remplir'!$AE$3:$AE$875,(G271&amp;"FID"&amp;"urgence"),'Plans SAMS_A remplir'!$AG$3:$AG$875)</f>
        <v>0</v>
      </c>
      <c r="R271" s="135">
        <f>SUMIF('Plans SAMS_A remplir'!$AE$3:$AE$875,(G271&amp;"FID"&amp;"urgence"),'Plans SAMS_A remplir'!$AH$3:$AH$875)</f>
        <v>0</v>
      </c>
      <c r="S271" s="239">
        <f>SUMIF('Plans SAMS_A remplir'!$AE$3:$AE$875,(G271&amp;"FID"&amp;"urgence"),'Plans SAMS_A remplir'!$AI$3:$AI$875)</f>
        <v>0</v>
      </c>
      <c r="T271" s="224" t="str">
        <f t="shared" si="288"/>
        <v>0</v>
      </c>
      <c r="U271" s="238">
        <f>SUMIF('Plans SAMS_A remplir'!$AE$3:$AE$875,(G271&amp;"CRS"&amp;"urgence"),'Plans SAMS_A remplir'!$AG$3:$AG$875)</f>
        <v>0</v>
      </c>
      <c r="V271" s="135">
        <f>SUMIF('Plans SAMS_A remplir'!$AE$3:$AE$875,(G271&amp;"CRS"&amp;"urgence"),'Plans SAMS_A remplir'!$AH$3:$AH$875)</f>
        <v>0</v>
      </c>
      <c r="W271" s="239">
        <f>SUMIF('Plans SAMS_A remplir'!$AE$3:$AE$875,(G271&amp;"CRS"&amp;"urgence"),'Plans SAMS_A remplir'!$AI$3:$AI$875)</f>
        <v>0</v>
      </c>
      <c r="X271" s="224" t="str">
        <f t="shared" si="289"/>
        <v>0</v>
      </c>
      <c r="Y271" s="238">
        <f>SUMIF('Plans SAMS_A remplir'!$AE$3:$AE$875,(G271&amp;"autreong"&amp;"urgence"),'Plans SAMS_A remplir'!$AG$3:$AG$875)</f>
        <v>0</v>
      </c>
      <c r="Z271" s="135">
        <f>SUMIF('Plans SAMS_A remplir'!$AE$3:$AE$875,(G271&amp;"autreong"&amp;"urgence"),'Plans SAMS_A remplir'!$AH$3:$AH$875)</f>
        <v>0</v>
      </c>
      <c r="AA271" s="239">
        <f>SUMIF('Plans SAMS_A remplir'!$AE$3:$AE$875,(G271&amp;"autreong"&amp;"urgence"),'Plans SAMS_A remplir'!$AI$3:$AI$875)</f>
        <v>0</v>
      </c>
      <c r="AB271" s="280" t="str">
        <f t="shared" si="279"/>
        <v>0</v>
      </c>
      <c r="AC271" s="285"/>
      <c r="AD271" s="173">
        <f t="shared" si="280"/>
        <v>0</v>
      </c>
      <c r="AE271" s="173">
        <f t="shared" si="281"/>
        <v>0</v>
      </c>
      <c r="AF271" s="286">
        <f t="shared" si="282"/>
        <v>0</v>
      </c>
      <c r="AG271" s="274" t="e">
        <f t="shared" si="283"/>
        <v>#N/A</v>
      </c>
      <c r="AH271" s="202"/>
      <c r="AI271" s="209" t="e">
        <f t="shared" si="284"/>
        <v>#N/A</v>
      </c>
      <c r="AJ271" s="197">
        <f t="shared" si="285"/>
        <v>3</v>
      </c>
      <c r="AK271" s="175"/>
      <c r="AL271" s="275" t="str">
        <f t="shared" si="286"/>
        <v>A verifier</v>
      </c>
      <c r="AM271" s="266"/>
      <c r="AN271" s="137"/>
      <c r="AO271" s="136"/>
      <c r="AP271" s="158"/>
      <c r="AQ271" s="136"/>
      <c r="AR271" s="138"/>
      <c r="AS271" s="139"/>
      <c r="AT271" s="140"/>
      <c r="AU271" s="159"/>
      <c r="AV271" s="140"/>
      <c r="AW271" s="140"/>
      <c r="AX271" s="140"/>
      <c r="AY271" s="249"/>
    </row>
    <row r="272" spans="1:51" ht="15" hidden="1" customHeight="1" x14ac:dyDescent="0.35">
      <c r="A272" s="252" t="s">
        <v>901</v>
      </c>
      <c r="B272" s="189" t="str">
        <f t="shared" si="268"/>
        <v>MDG22</v>
      </c>
      <c r="C272" s="161" t="s">
        <v>943</v>
      </c>
      <c r="D272" s="189" t="str">
        <f t="shared" si="269"/>
        <v>MG22223</v>
      </c>
      <c r="E272" s="189" t="s">
        <v>952</v>
      </c>
      <c r="F272" s="1" t="str">
        <f t="shared" si="270"/>
        <v>Amoron I ManiaManandrianaTalata Vohimena</v>
      </c>
      <c r="G272" s="45" t="str">
        <f t="shared" si="271"/>
        <v>MG22223150</v>
      </c>
      <c r="H272" s="133" t="e">
        <f t="shared" si="272"/>
        <v>#N/A</v>
      </c>
      <c r="I272" s="133"/>
      <c r="J272" s="134" t="e">
        <f t="shared" si="273"/>
        <v>#N/A</v>
      </c>
      <c r="K272" s="134" t="e">
        <f t="shared" si="274"/>
        <v>#N/A</v>
      </c>
      <c r="L272" s="134" t="e">
        <f t="shared" si="275"/>
        <v>#N/A</v>
      </c>
      <c r="M272" s="231">
        <f>SUMIF('Plans SAMS_A remplir'!$AE$3:$AE$875,(G272&amp;"PAM"&amp;"urgence"),'Plans SAMS_A remplir'!$AG$3:$AG$875)</f>
        <v>0</v>
      </c>
      <c r="N272" s="222">
        <f>SUMIF('Plans SAMS_A remplir'!$AE$3:$AE$875,(G272&amp;"PAM"&amp;"urgence"),'Plans SAMS_A remplir'!$AH$3:$AH$875)</f>
        <v>0</v>
      </c>
      <c r="O272" s="232">
        <f>SUMIF('Plans SAMS_A remplir'!$AE$3:$AE$875,(G272&amp;"PAM"&amp;"urgence"),'Plans SAMS_A remplir'!$AI$3:$AI$875)</f>
        <v>0</v>
      </c>
      <c r="P272" s="224" t="str">
        <f t="shared" si="287"/>
        <v>0</v>
      </c>
      <c r="Q272" s="238">
        <f>SUMIF('Plans SAMS_A remplir'!$AE$3:$AE$875,(G272&amp;"FID"&amp;"urgence"),'Plans SAMS_A remplir'!$AG$3:$AG$875)</f>
        <v>0</v>
      </c>
      <c r="R272" s="135">
        <f>SUMIF('Plans SAMS_A remplir'!$AE$3:$AE$875,(G272&amp;"FID"&amp;"urgence"),'Plans SAMS_A remplir'!$AH$3:$AH$875)</f>
        <v>0</v>
      </c>
      <c r="S272" s="239">
        <f>SUMIF('Plans SAMS_A remplir'!$AE$3:$AE$875,(G272&amp;"FID"&amp;"urgence"),'Plans SAMS_A remplir'!$AI$3:$AI$875)</f>
        <v>0</v>
      </c>
      <c r="T272" s="224" t="str">
        <f t="shared" si="288"/>
        <v>0</v>
      </c>
      <c r="U272" s="238">
        <f>SUMIF('Plans SAMS_A remplir'!$AE$3:$AE$875,(G272&amp;"CRS"&amp;"urgence"),'Plans SAMS_A remplir'!$AG$3:$AG$875)</f>
        <v>0</v>
      </c>
      <c r="V272" s="135">
        <f>SUMIF('Plans SAMS_A remplir'!$AE$3:$AE$875,(G272&amp;"CRS"&amp;"urgence"),'Plans SAMS_A remplir'!$AH$3:$AH$875)</f>
        <v>0</v>
      </c>
      <c r="W272" s="239">
        <f>SUMIF('Plans SAMS_A remplir'!$AE$3:$AE$875,(G272&amp;"CRS"&amp;"urgence"),'Plans SAMS_A remplir'!$AI$3:$AI$875)</f>
        <v>0</v>
      </c>
      <c r="X272" s="224" t="str">
        <f t="shared" si="289"/>
        <v>0</v>
      </c>
      <c r="Y272" s="238">
        <f>SUMIF('Plans SAMS_A remplir'!$AE$3:$AE$875,(G272&amp;"autreong"&amp;"urgence"),'Plans SAMS_A remplir'!$AG$3:$AG$875)</f>
        <v>0</v>
      </c>
      <c r="Z272" s="135">
        <f>SUMIF('Plans SAMS_A remplir'!$AE$3:$AE$875,(G272&amp;"autreong"&amp;"urgence"),'Plans SAMS_A remplir'!$AH$3:$AH$875)</f>
        <v>0</v>
      </c>
      <c r="AA272" s="239">
        <f>SUMIF('Plans SAMS_A remplir'!$AE$3:$AE$875,(G272&amp;"autreong"&amp;"urgence"),'Plans SAMS_A remplir'!$AI$3:$AI$875)</f>
        <v>0</v>
      </c>
      <c r="AB272" s="280" t="str">
        <f t="shared" si="279"/>
        <v>0</v>
      </c>
      <c r="AC272" s="285"/>
      <c r="AD272" s="173">
        <f t="shared" si="280"/>
        <v>0</v>
      </c>
      <c r="AE272" s="173">
        <f t="shared" si="281"/>
        <v>0</v>
      </c>
      <c r="AF272" s="286">
        <f t="shared" si="282"/>
        <v>0</v>
      </c>
      <c r="AG272" s="274" t="e">
        <f t="shared" si="283"/>
        <v>#N/A</v>
      </c>
      <c r="AH272" s="202"/>
      <c r="AI272" s="209" t="e">
        <f t="shared" si="284"/>
        <v>#N/A</v>
      </c>
      <c r="AJ272" s="197">
        <f t="shared" si="285"/>
        <v>3</v>
      </c>
      <c r="AK272" s="175"/>
      <c r="AL272" s="275" t="str">
        <f t="shared" si="286"/>
        <v>A verifier</v>
      </c>
      <c r="AM272" s="266"/>
      <c r="AN272" s="137"/>
      <c r="AO272" s="136"/>
      <c r="AP272" s="158"/>
      <c r="AQ272" s="136"/>
      <c r="AR272" s="138"/>
      <c r="AS272" s="139"/>
      <c r="AT272" s="140"/>
      <c r="AU272" s="159"/>
      <c r="AV272" s="140"/>
      <c r="AW272" s="140"/>
      <c r="AX272" s="140"/>
      <c r="AY272" s="249"/>
    </row>
    <row r="273" spans="1:51" ht="15" hidden="1" customHeight="1" x14ac:dyDescent="0.35">
      <c r="A273" s="252" t="s">
        <v>901</v>
      </c>
      <c r="B273" s="189" t="str">
        <f t="shared" si="268"/>
        <v>MDG22</v>
      </c>
      <c r="C273" s="161" t="s">
        <v>943</v>
      </c>
      <c r="D273" s="189" t="str">
        <f t="shared" si="269"/>
        <v>MG22223</v>
      </c>
      <c r="E273" s="189" t="s">
        <v>953</v>
      </c>
      <c r="F273" s="1" t="str">
        <f t="shared" si="270"/>
        <v>Amoron I ManiaManandrianaVinany Andakatanikely</v>
      </c>
      <c r="G273" s="45" t="str">
        <f t="shared" si="271"/>
        <v>MG22223130</v>
      </c>
      <c r="H273" s="133" t="e">
        <f t="shared" si="272"/>
        <v>#N/A</v>
      </c>
      <c r="I273" s="133"/>
      <c r="J273" s="134" t="e">
        <f t="shared" si="273"/>
        <v>#N/A</v>
      </c>
      <c r="K273" s="134" t="e">
        <f t="shared" si="274"/>
        <v>#N/A</v>
      </c>
      <c r="L273" s="134" t="e">
        <f t="shared" si="275"/>
        <v>#N/A</v>
      </c>
      <c r="M273" s="231">
        <f>SUMIF('Plans SAMS_A remplir'!$AE$3:$AE$875,(G273&amp;"PAM"&amp;"urgence"),'Plans SAMS_A remplir'!$AG$3:$AG$875)</f>
        <v>0</v>
      </c>
      <c r="N273" s="222">
        <f>SUMIF('Plans SAMS_A remplir'!$AE$3:$AE$875,(G273&amp;"PAM"&amp;"urgence"),'Plans SAMS_A remplir'!$AH$3:$AH$875)</f>
        <v>0</v>
      </c>
      <c r="O273" s="232">
        <f>SUMIF('Plans SAMS_A remplir'!$AE$3:$AE$875,(G273&amp;"PAM"&amp;"urgence"),'Plans SAMS_A remplir'!$AI$3:$AI$875)</f>
        <v>0</v>
      </c>
      <c r="P273" s="224" t="str">
        <f t="shared" si="287"/>
        <v>0</v>
      </c>
      <c r="Q273" s="238">
        <f>SUMIF('Plans SAMS_A remplir'!$AE$3:$AE$875,(G273&amp;"FID"&amp;"urgence"),'Plans SAMS_A remplir'!$AG$3:$AG$875)</f>
        <v>0</v>
      </c>
      <c r="R273" s="135">
        <f>SUMIF('Plans SAMS_A remplir'!$AE$3:$AE$875,(G273&amp;"FID"&amp;"urgence"),'Plans SAMS_A remplir'!$AH$3:$AH$875)</f>
        <v>0</v>
      </c>
      <c r="S273" s="239">
        <f>SUMIF('Plans SAMS_A remplir'!$AE$3:$AE$875,(G273&amp;"FID"&amp;"urgence"),'Plans SAMS_A remplir'!$AI$3:$AI$875)</f>
        <v>0</v>
      </c>
      <c r="T273" s="224" t="str">
        <f t="shared" si="288"/>
        <v>0</v>
      </c>
      <c r="U273" s="238">
        <f>SUMIF('Plans SAMS_A remplir'!$AE$3:$AE$875,(G273&amp;"CRS"&amp;"urgence"),'Plans SAMS_A remplir'!$AG$3:$AG$875)</f>
        <v>0</v>
      </c>
      <c r="V273" s="135">
        <f>SUMIF('Plans SAMS_A remplir'!$AE$3:$AE$875,(G273&amp;"CRS"&amp;"urgence"),'Plans SAMS_A remplir'!$AH$3:$AH$875)</f>
        <v>0</v>
      </c>
      <c r="W273" s="239">
        <f>SUMIF('Plans SAMS_A remplir'!$AE$3:$AE$875,(G273&amp;"CRS"&amp;"urgence"),'Plans SAMS_A remplir'!$AI$3:$AI$875)</f>
        <v>0</v>
      </c>
      <c r="X273" s="224" t="str">
        <f t="shared" si="289"/>
        <v>0</v>
      </c>
      <c r="Y273" s="238">
        <f>SUMIF('Plans SAMS_A remplir'!$AE$3:$AE$875,(G273&amp;"autreong"&amp;"urgence"),'Plans SAMS_A remplir'!$AG$3:$AG$875)</f>
        <v>0</v>
      </c>
      <c r="Z273" s="135">
        <f>SUMIF('Plans SAMS_A remplir'!$AE$3:$AE$875,(G273&amp;"autreong"&amp;"urgence"),'Plans SAMS_A remplir'!$AH$3:$AH$875)</f>
        <v>0</v>
      </c>
      <c r="AA273" s="239">
        <f>SUMIF('Plans SAMS_A remplir'!$AE$3:$AE$875,(G273&amp;"autreong"&amp;"urgence"),'Plans SAMS_A remplir'!$AI$3:$AI$875)</f>
        <v>0</v>
      </c>
      <c r="AB273" s="280" t="str">
        <f t="shared" si="279"/>
        <v>0</v>
      </c>
      <c r="AC273" s="285"/>
      <c r="AD273" s="173">
        <f t="shared" si="280"/>
        <v>0</v>
      </c>
      <c r="AE273" s="173">
        <f t="shared" si="281"/>
        <v>0</v>
      </c>
      <c r="AF273" s="286">
        <f t="shared" si="282"/>
        <v>0</v>
      </c>
      <c r="AG273" s="274" t="e">
        <f t="shared" si="283"/>
        <v>#N/A</v>
      </c>
      <c r="AH273" s="202"/>
      <c r="AI273" s="209" t="e">
        <f t="shared" si="284"/>
        <v>#N/A</v>
      </c>
      <c r="AJ273" s="197">
        <f t="shared" si="285"/>
        <v>3</v>
      </c>
      <c r="AK273" s="175"/>
      <c r="AL273" s="275" t="str">
        <f t="shared" si="286"/>
        <v>A verifier</v>
      </c>
      <c r="AM273" s="266"/>
      <c r="AN273" s="137"/>
      <c r="AO273" s="136"/>
      <c r="AP273" s="158"/>
      <c r="AQ273" s="136"/>
      <c r="AR273" s="138"/>
      <c r="AS273" s="139"/>
      <c r="AT273" s="140"/>
      <c r="AU273" s="159"/>
      <c r="AV273" s="140"/>
      <c r="AW273" s="140"/>
      <c r="AX273" s="140"/>
      <c r="AY273" s="249"/>
    </row>
    <row r="274" spans="1:51" s="179" customFormat="1" hidden="1" x14ac:dyDescent="0.3">
      <c r="A274" s="328"/>
      <c r="B274" s="329"/>
      <c r="C274" s="330"/>
      <c r="D274" s="330"/>
      <c r="E274" s="330"/>
      <c r="F274" s="331"/>
      <c r="G274" s="332"/>
      <c r="H274" s="332"/>
      <c r="I274" s="333"/>
      <c r="J274" s="333"/>
      <c r="K274" s="333"/>
      <c r="L274" s="334"/>
      <c r="M274" s="335"/>
      <c r="N274" s="335"/>
      <c r="O274" s="335"/>
      <c r="P274" s="335"/>
      <c r="Q274" s="336"/>
      <c r="R274" s="336"/>
      <c r="S274" s="336"/>
      <c r="T274" s="335"/>
      <c r="U274" s="336"/>
      <c r="V274" s="336"/>
      <c r="W274" s="336"/>
      <c r="X274" s="335"/>
      <c r="Y274" s="336"/>
      <c r="Z274" s="336"/>
      <c r="AA274" s="336"/>
      <c r="AB274" s="337"/>
      <c r="AC274" s="338"/>
      <c r="AD274" s="339"/>
      <c r="AE274" s="339"/>
      <c r="AF274" s="340"/>
      <c r="AG274" s="341"/>
      <c r="AH274" s="342"/>
      <c r="AI274" s="342"/>
      <c r="AJ274" s="197"/>
      <c r="AK274" s="343"/>
      <c r="AL274" s="344"/>
      <c r="AM274" s="345"/>
      <c r="AN274" s="334"/>
      <c r="AO274" s="346"/>
      <c r="AP274" s="334"/>
      <c r="AQ274" s="334"/>
      <c r="AR274" s="347"/>
      <c r="AS274" s="347"/>
      <c r="AT274" s="348"/>
      <c r="AU274" s="348"/>
      <c r="AV274" s="349"/>
      <c r="AW274" s="350"/>
      <c r="AX274" s="350"/>
      <c r="AY274" s="351"/>
    </row>
    <row r="275" spans="1:51" ht="15" hidden="1" customHeight="1" x14ac:dyDescent="0.35">
      <c r="A275" s="252" t="s">
        <v>665</v>
      </c>
      <c r="B275" s="189" t="str">
        <f t="shared" ref="B275:B297" si="290">VLOOKUP(A275,admin_1,2,FALSE)</f>
        <v>MDG31</v>
      </c>
      <c r="C275" s="161" t="s">
        <v>954</v>
      </c>
      <c r="D275" s="189" t="str">
        <f t="shared" ref="D275:D297" si="291">VLOOKUP(C275,admin_2_2,2,FALSE)</f>
        <v>MG31301</v>
      </c>
      <c r="E275" s="189" t="s">
        <v>955</v>
      </c>
      <c r="F275" s="1" t="str">
        <f t="shared" ref="F275:F297" si="292">A275&amp;C275&amp;E275</f>
        <v>AtsinananaToamasina IAnjoma</v>
      </c>
      <c r="G275" s="45" t="str">
        <f t="shared" ref="G275:G297" si="293">VLOOKUP(F275,admin_3_2,12,FALSE)</f>
        <v>MG31301002</v>
      </c>
      <c r="H275" s="133" t="e">
        <f t="shared" ref="H275:H297" si="294">VLOOKUP(G275,prio,2,FALSE)</f>
        <v>#N/A</v>
      </c>
      <c r="I275" s="133"/>
      <c r="J275" s="134" t="e">
        <f t="shared" ref="J275:J297" si="295">IF(VLOOKUP(G275,pop,4,FALSE)=0,"",VLOOKUP(G275,pop,4,FALSE))</f>
        <v>#N/A</v>
      </c>
      <c r="K275" s="134" t="e">
        <f t="shared" ref="K275:K297" si="296">VLOOKUP(G275,pop,2,FALSE)</f>
        <v>#N/A</v>
      </c>
      <c r="L275" s="134" t="e">
        <f t="shared" ref="L275:L297" si="297">VLOOKUP(G275,pop,7,FALSE)</f>
        <v>#N/A</v>
      </c>
      <c r="M275" s="231">
        <f>SUMIF('Plans SAMS_A remplir'!$AE$3:$AE$875,(G275&amp;"PAM"&amp;"urgence"),'Plans SAMS_A remplir'!$AG$3:$AG$875)</f>
        <v>0</v>
      </c>
      <c r="N275" s="222">
        <f>SUMIF('Plans SAMS_A remplir'!$AE$3:$AE$875,(G275&amp;"PAM"&amp;"urgence"),'Plans SAMS_A remplir'!$AH$3:$AH$875)</f>
        <v>0</v>
      </c>
      <c r="O275" s="232">
        <f>SUMIF('Plans SAMS_A remplir'!$AE$3:$AE$875,(G275&amp;"PAM"&amp;"urgence"),'Plans SAMS_A remplir'!$AI$3:$AI$875)</f>
        <v>0</v>
      </c>
      <c r="P275" s="224" t="str">
        <f t="shared" ref="P275:P279" si="298">IFERROR(VLOOKUP(G275&amp;"PAM"&amp;"urgence",planification_pop,4,FALSE),"0")</f>
        <v>0</v>
      </c>
      <c r="Q275" s="238">
        <f>SUMIF('Plans SAMS_A remplir'!$AE$3:$AE$875,(G275&amp;"FID"&amp;"urgence"),'Plans SAMS_A remplir'!$AG$3:$AG$875)</f>
        <v>0</v>
      </c>
      <c r="R275" s="135">
        <f>SUMIF('Plans SAMS_A remplir'!$AE$3:$AE$875,(G275&amp;"FID"&amp;"urgence"),'Plans SAMS_A remplir'!$AH$3:$AH$875)</f>
        <v>0</v>
      </c>
      <c r="S275" s="239">
        <f>SUMIF('Plans SAMS_A remplir'!$AE$3:$AE$875,(G275&amp;"FID"&amp;"urgence"),'Plans SAMS_A remplir'!$AI$3:$AI$875)</f>
        <v>0</v>
      </c>
      <c r="T275" s="224" t="str">
        <f t="shared" ref="T275:T279" si="299">IFERROR(VLOOKUP(G275&amp;"FID"&amp;"urgence",planification_pop,4,FALSE),"0")</f>
        <v>0</v>
      </c>
      <c r="U275" s="238">
        <f>SUMIF('Plans SAMS_A remplir'!$AE$3:$AE$875,(G275&amp;"CRS"&amp;"urgence"),'Plans SAMS_A remplir'!$AG$3:$AG$875)</f>
        <v>0</v>
      </c>
      <c r="V275" s="135">
        <f>SUMIF('Plans SAMS_A remplir'!$AE$3:$AE$875,(G275&amp;"CRS"&amp;"urgence"),'Plans SAMS_A remplir'!$AH$3:$AH$875)</f>
        <v>0</v>
      </c>
      <c r="W275" s="239">
        <f>SUMIF('Plans SAMS_A remplir'!$AE$3:$AE$875,(G275&amp;"CRS"&amp;"urgence"),'Plans SAMS_A remplir'!$AI$3:$AI$875)</f>
        <v>0</v>
      </c>
      <c r="X275" s="224" t="str">
        <f t="shared" ref="X275:X279" si="300">IFERROR(VLOOKUP(K275&amp;"FID"&amp;"urgence",planification_pop,4,FALSE),"0")</f>
        <v>0</v>
      </c>
      <c r="Y275" s="238">
        <f>SUMIF('Plans SAMS_A remplir'!$AE$3:$AE$875,(G275&amp;"autreong"&amp;"urgence"),'Plans SAMS_A remplir'!$AG$3:$AG$875)</f>
        <v>0</v>
      </c>
      <c r="Z275" s="135">
        <f>SUMIF('Plans SAMS_A remplir'!$AE$3:$AE$875,(G275&amp;"autreong"&amp;"urgence"),'Plans SAMS_A remplir'!$AH$3:$AH$875)</f>
        <v>0</v>
      </c>
      <c r="AA275" s="239">
        <f>SUMIF('Plans SAMS_A remplir'!$AE$3:$AE$875,(G275&amp;"autreong"&amp;"urgence"),'Plans SAMS_A remplir'!$AI$3:$AI$875)</f>
        <v>0</v>
      </c>
      <c r="AB275" s="280" t="str">
        <f t="shared" ref="AB275:AB297" si="301">IFERROR(VLOOKUP(G275&amp;"autreong"&amp;"urgence",planification_pop,4,FALSE),"0")</f>
        <v>0</v>
      </c>
      <c r="AC275" s="285"/>
      <c r="AD275" s="173">
        <f t="shared" ref="AD275:AD297" si="302">IF($AC275="Oui (Fid/PAM)",MAX(M275,Q275)+Y275,IF($AC275="Oui (inter/orga)",MAX(M275,Q275,Y275),IF($AC275="Oui (CRS/FID)",MAX(Q275,U275),IF($AC275="Oui (CRS/PAM)",MAX(M275,U275),IF($AC275="Oui (cas special)","",SUM(M275,Q275,Y275,U275))))))</f>
        <v>0</v>
      </c>
      <c r="AE275" s="173">
        <f t="shared" ref="AE275:AE297" si="303">IF($AC275="Oui (Fid/PAM)",MAX(N275,R275)+Z275,IF($AC275="Oui (inter/orga)",MAX(N275,R275,Z275),IF($AC275="Oui (CRS/FID)",MAX(R275,V275),IF($AC275="Oui (CRS/PAM)",MAX(N275,V275),IF($AC275="Oui (cas special)","",SUM(N275,R275,Z275,V275))))))</f>
        <v>0</v>
      </c>
      <c r="AF275" s="286">
        <f t="shared" ref="AF275:AF297" si="304">IF($AC275="Oui (Fid/PAM)",MAX(O275,S275)+AA275,IF($AC275="Oui (inter/orga)",MAX(O275,S275,AA275),IF($AC275="Oui (CRS/FID)",MAX(S275,W275),IF($AC275="Oui (CRS/PAM)",MAX(O275,W275),IF($AC275="Oui (cas special)","",SUM(O275,S275,AA275,W275))))))</f>
        <v>0</v>
      </c>
      <c r="AG275" s="274" t="e">
        <f t="shared" ref="AG275:AG297" si="305">MAX(AD275:AF275)/L275</f>
        <v>#N/A</v>
      </c>
      <c r="AH275" s="202"/>
      <c r="AI275" s="209" t="e">
        <f t="shared" ref="AI275:AI297" si="306">IF((K275-AD275*AH275)&lt;0,"0",K275-AD275*AH275)</f>
        <v>#N/A</v>
      </c>
      <c r="AJ275" s="197">
        <f t="shared" si="213"/>
        <v>3</v>
      </c>
      <c r="AK275" s="175"/>
      <c r="AL275" s="275" t="str">
        <f t="shared" ref="AL275:AL297" si="307">IF(AC275="Non","YES",IF(AC275="Oui (cas special)","A verifier",IF(AC275="","A verifier","Non")))</f>
        <v>A verifier</v>
      </c>
      <c r="AM275" s="266"/>
      <c r="AN275" s="137"/>
      <c r="AO275" s="136"/>
      <c r="AP275" s="158"/>
      <c r="AQ275" s="136"/>
      <c r="AR275" s="138"/>
      <c r="AS275" s="139"/>
      <c r="AT275" s="140"/>
      <c r="AU275" s="159"/>
      <c r="AV275" s="140"/>
      <c r="AW275" s="140"/>
      <c r="AX275" s="140"/>
      <c r="AY275" s="249"/>
    </row>
    <row r="276" spans="1:51" ht="15" hidden="1" customHeight="1" x14ac:dyDescent="0.35">
      <c r="A276" s="252" t="s">
        <v>665</v>
      </c>
      <c r="B276" s="189" t="str">
        <f t="shared" si="290"/>
        <v>MDG31</v>
      </c>
      <c r="C276" s="161" t="s">
        <v>954</v>
      </c>
      <c r="D276" s="189" t="str">
        <f t="shared" si="291"/>
        <v>MG31301</v>
      </c>
      <c r="E276" s="189" t="s">
        <v>956</v>
      </c>
      <c r="F276" s="1" t="str">
        <f t="shared" si="292"/>
        <v>AtsinananaToamasina IMorarano</v>
      </c>
      <c r="G276" s="45" t="str">
        <f t="shared" si="293"/>
        <v>MG31301003</v>
      </c>
      <c r="H276" s="133" t="e">
        <f t="shared" si="294"/>
        <v>#N/A</v>
      </c>
      <c r="I276" s="133"/>
      <c r="J276" s="134" t="e">
        <f t="shared" si="295"/>
        <v>#N/A</v>
      </c>
      <c r="K276" s="134" t="e">
        <f t="shared" si="296"/>
        <v>#N/A</v>
      </c>
      <c r="L276" s="134" t="e">
        <f t="shared" si="297"/>
        <v>#N/A</v>
      </c>
      <c r="M276" s="231">
        <f>SUMIF('Plans SAMS_A remplir'!$AE$3:$AE$875,(G276&amp;"PAM"&amp;"urgence"),'Plans SAMS_A remplir'!$AG$3:$AG$875)</f>
        <v>0</v>
      </c>
      <c r="N276" s="222">
        <f>SUMIF('Plans SAMS_A remplir'!$AE$3:$AE$875,(G276&amp;"PAM"&amp;"urgence"),'Plans SAMS_A remplir'!$AH$3:$AH$875)</f>
        <v>0</v>
      </c>
      <c r="O276" s="232">
        <f>SUMIF('Plans SAMS_A remplir'!$AE$3:$AE$875,(G276&amp;"PAM"&amp;"urgence"),'Plans SAMS_A remplir'!$AI$3:$AI$875)</f>
        <v>0</v>
      </c>
      <c r="P276" s="224" t="str">
        <f t="shared" si="298"/>
        <v>0</v>
      </c>
      <c r="Q276" s="238">
        <f>SUMIF('Plans SAMS_A remplir'!$AE$3:$AE$875,(G276&amp;"FID"&amp;"urgence"),'Plans SAMS_A remplir'!$AG$3:$AG$875)</f>
        <v>0</v>
      </c>
      <c r="R276" s="135">
        <f>SUMIF('Plans SAMS_A remplir'!$AE$3:$AE$875,(G276&amp;"FID"&amp;"urgence"),'Plans SAMS_A remplir'!$AH$3:$AH$875)</f>
        <v>0</v>
      </c>
      <c r="S276" s="239">
        <f>SUMIF('Plans SAMS_A remplir'!$AE$3:$AE$875,(G276&amp;"FID"&amp;"urgence"),'Plans SAMS_A remplir'!$AI$3:$AI$875)</f>
        <v>0</v>
      </c>
      <c r="T276" s="224" t="str">
        <f t="shared" si="299"/>
        <v>0</v>
      </c>
      <c r="U276" s="238">
        <f>SUMIF('Plans SAMS_A remplir'!$AE$3:$AE$875,(G276&amp;"CRS"&amp;"urgence"),'Plans SAMS_A remplir'!$AG$3:$AG$875)</f>
        <v>0</v>
      </c>
      <c r="V276" s="135">
        <f>SUMIF('Plans SAMS_A remplir'!$AE$3:$AE$875,(G276&amp;"CRS"&amp;"urgence"),'Plans SAMS_A remplir'!$AH$3:$AH$875)</f>
        <v>0</v>
      </c>
      <c r="W276" s="239">
        <f>SUMIF('Plans SAMS_A remplir'!$AE$3:$AE$875,(G276&amp;"CRS"&amp;"urgence"),'Plans SAMS_A remplir'!$AI$3:$AI$875)</f>
        <v>0</v>
      </c>
      <c r="X276" s="224" t="str">
        <f t="shared" si="300"/>
        <v>0</v>
      </c>
      <c r="Y276" s="238">
        <f>SUMIF('Plans SAMS_A remplir'!$AE$3:$AE$875,(G276&amp;"autreong"&amp;"urgence"),'Plans SAMS_A remplir'!$AG$3:$AG$875)</f>
        <v>0</v>
      </c>
      <c r="Z276" s="135">
        <f>SUMIF('Plans SAMS_A remplir'!$AE$3:$AE$875,(G276&amp;"autreong"&amp;"urgence"),'Plans SAMS_A remplir'!$AH$3:$AH$875)</f>
        <v>0</v>
      </c>
      <c r="AA276" s="239">
        <f>SUMIF('Plans SAMS_A remplir'!$AE$3:$AE$875,(G276&amp;"autreong"&amp;"urgence"),'Plans SAMS_A remplir'!$AI$3:$AI$875)</f>
        <v>0</v>
      </c>
      <c r="AB276" s="280" t="str">
        <f t="shared" si="301"/>
        <v>0</v>
      </c>
      <c r="AC276" s="285"/>
      <c r="AD276" s="173">
        <f t="shared" si="302"/>
        <v>0</v>
      </c>
      <c r="AE276" s="173">
        <f t="shared" si="303"/>
        <v>0</v>
      </c>
      <c r="AF276" s="286">
        <f t="shared" si="304"/>
        <v>0</v>
      </c>
      <c r="AG276" s="274" t="e">
        <f t="shared" si="305"/>
        <v>#N/A</v>
      </c>
      <c r="AH276" s="202"/>
      <c r="AI276" s="209" t="e">
        <f t="shared" si="306"/>
        <v>#N/A</v>
      </c>
      <c r="AJ276" s="197">
        <f t="shared" si="213"/>
        <v>3</v>
      </c>
      <c r="AK276" s="175"/>
      <c r="AL276" s="275" t="str">
        <f t="shared" si="307"/>
        <v>A verifier</v>
      </c>
      <c r="AM276" s="266"/>
      <c r="AN276" s="137"/>
      <c r="AO276" s="136"/>
      <c r="AP276" s="158"/>
      <c r="AQ276" s="136"/>
      <c r="AR276" s="138"/>
      <c r="AS276" s="139"/>
      <c r="AT276" s="140"/>
      <c r="AU276" s="159"/>
      <c r="AV276" s="140"/>
      <c r="AW276" s="140"/>
      <c r="AX276" s="140"/>
      <c r="AY276" s="249"/>
    </row>
    <row r="277" spans="1:51" ht="15" hidden="1" customHeight="1" x14ac:dyDescent="0.35">
      <c r="A277" s="252" t="s">
        <v>665</v>
      </c>
      <c r="B277" s="189" t="str">
        <f t="shared" si="290"/>
        <v>MDG31</v>
      </c>
      <c r="C277" s="161" t="s">
        <v>954</v>
      </c>
      <c r="D277" s="189" t="str">
        <f t="shared" si="291"/>
        <v>MG31301</v>
      </c>
      <c r="E277" s="189" t="s">
        <v>957</v>
      </c>
      <c r="F277" s="1" t="str">
        <f t="shared" si="292"/>
        <v>AtsinananaToamasina IAmbodimanga</v>
      </c>
      <c r="G277" s="45" t="str">
        <f t="shared" si="293"/>
        <v>MG31301001</v>
      </c>
      <c r="H277" s="133" t="e">
        <f t="shared" si="294"/>
        <v>#N/A</v>
      </c>
      <c r="I277" s="133"/>
      <c r="J277" s="134" t="e">
        <f t="shared" si="295"/>
        <v>#N/A</v>
      </c>
      <c r="K277" s="134" t="e">
        <f t="shared" si="296"/>
        <v>#N/A</v>
      </c>
      <c r="L277" s="134" t="e">
        <f t="shared" si="297"/>
        <v>#N/A</v>
      </c>
      <c r="M277" s="231">
        <f>SUMIF('Plans SAMS_A remplir'!$AE$3:$AE$875,(G277&amp;"PAM"&amp;"urgence"),'Plans SAMS_A remplir'!$AG$3:$AG$875)</f>
        <v>0</v>
      </c>
      <c r="N277" s="222">
        <f>SUMIF('Plans SAMS_A remplir'!$AE$3:$AE$875,(G277&amp;"PAM"&amp;"urgence"),'Plans SAMS_A remplir'!$AH$3:$AH$875)</f>
        <v>0</v>
      </c>
      <c r="O277" s="232">
        <f>SUMIF('Plans SAMS_A remplir'!$AE$3:$AE$875,(G277&amp;"PAM"&amp;"urgence"),'Plans SAMS_A remplir'!$AI$3:$AI$875)</f>
        <v>0</v>
      </c>
      <c r="P277" s="224" t="str">
        <f t="shared" si="298"/>
        <v>0</v>
      </c>
      <c r="Q277" s="238">
        <f>SUMIF('Plans SAMS_A remplir'!$AE$3:$AE$875,(G277&amp;"FID"&amp;"urgence"),'Plans SAMS_A remplir'!$AG$3:$AG$875)</f>
        <v>0</v>
      </c>
      <c r="R277" s="135">
        <f>SUMIF('Plans SAMS_A remplir'!$AE$3:$AE$875,(G277&amp;"FID"&amp;"urgence"),'Plans SAMS_A remplir'!$AH$3:$AH$875)</f>
        <v>0</v>
      </c>
      <c r="S277" s="239">
        <f>SUMIF('Plans SAMS_A remplir'!$AE$3:$AE$875,(G277&amp;"FID"&amp;"urgence"),'Plans SAMS_A remplir'!$AI$3:$AI$875)</f>
        <v>0</v>
      </c>
      <c r="T277" s="224" t="str">
        <f t="shared" si="299"/>
        <v>0</v>
      </c>
      <c r="U277" s="238">
        <f>SUMIF('Plans SAMS_A remplir'!$AE$3:$AE$875,(G277&amp;"CRS"&amp;"urgence"),'Plans SAMS_A remplir'!$AG$3:$AG$875)</f>
        <v>0</v>
      </c>
      <c r="V277" s="135">
        <f>SUMIF('Plans SAMS_A remplir'!$AE$3:$AE$875,(G277&amp;"CRS"&amp;"urgence"),'Plans SAMS_A remplir'!$AH$3:$AH$875)</f>
        <v>0</v>
      </c>
      <c r="W277" s="239">
        <f>SUMIF('Plans SAMS_A remplir'!$AE$3:$AE$875,(G277&amp;"CRS"&amp;"urgence"),'Plans SAMS_A remplir'!$AI$3:$AI$875)</f>
        <v>0</v>
      </c>
      <c r="X277" s="224" t="str">
        <f t="shared" si="300"/>
        <v>0</v>
      </c>
      <c r="Y277" s="238">
        <f>SUMIF('Plans SAMS_A remplir'!$AE$3:$AE$875,(G277&amp;"autreong"&amp;"urgence"),'Plans SAMS_A remplir'!$AG$3:$AG$875)</f>
        <v>0</v>
      </c>
      <c r="Z277" s="135">
        <f>SUMIF('Plans SAMS_A remplir'!$AE$3:$AE$875,(G277&amp;"autreong"&amp;"urgence"),'Plans SAMS_A remplir'!$AH$3:$AH$875)</f>
        <v>0</v>
      </c>
      <c r="AA277" s="239">
        <f>SUMIF('Plans SAMS_A remplir'!$AE$3:$AE$875,(G277&amp;"autreong"&amp;"urgence"),'Plans SAMS_A remplir'!$AI$3:$AI$875)</f>
        <v>0</v>
      </c>
      <c r="AB277" s="280" t="str">
        <f t="shared" si="301"/>
        <v>0</v>
      </c>
      <c r="AC277" s="285"/>
      <c r="AD277" s="173">
        <f t="shared" si="302"/>
        <v>0</v>
      </c>
      <c r="AE277" s="173">
        <f t="shared" si="303"/>
        <v>0</v>
      </c>
      <c r="AF277" s="286">
        <f t="shared" si="304"/>
        <v>0</v>
      </c>
      <c r="AG277" s="274" t="e">
        <f t="shared" si="305"/>
        <v>#N/A</v>
      </c>
      <c r="AH277" s="202"/>
      <c r="AI277" s="209" t="e">
        <f t="shared" si="306"/>
        <v>#N/A</v>
      </c>
      <c r="AJ277" s="197">
        <f t="shared" si="213"/>
        <v>3</v>
      </c>
      <c r="AK277" s="175"/>
      <c r="AL277" s="275" t="str">
        <f t="shared" si="307"/>
        <v>A verifier</v>
      </c>
      <c r="AM277" s="266"/>
      <c r="AN277" s="137"/>
      <c r="AO277" s="136"/>
      <c r="AP277" s="158"/>
      <c r="AQ277" s="136"/>
      <c r="AR277" s="138"/>
      <c r="AS277" s="139"/>
      <c r="AT277" s="140"/>
      <c r="AU277" s="159"/>
      <c r="AV277" s="140"/>
      <c r="AW277" s="140"/>
      <c r="AX277" s="140"/>
      <c r="AY277" s="249"/>
    </row>
    <row r="278" spans="1:51" ht="15" hidden="1" customHeight="1" x14ac:dyDescent="0.35">
      <c r="A278" s="252" t="s">
        <v>665</v>
      </c>
      <c r="B278" s="189" t="str">
        <f t="shared" si="290"/>
        <v>MDG31</v>
      </c>
      <c r="C278" s="161" t="s">
        <v>954</v>
      </c>
      <c r="D278" s="189" t="str">
        <f t="shared" si="291"/>
        <v>MG31301</v>
      </c>
      <c r="E278" s="189" t="s">
        <v>958</v>
      </c>
      <c r="F278" s="1" t="str">
        <f t="shared" si="292"/>
        <v>AtsinananaToamasina ITanambao V</v>
      </c>
      <c r="G278" s="45" t="str">
        <f t="shared" si="293"/>
        <v>MG31301004</v>
      </c>
      <c r="H278" s="133" t="e">
        <f t="shared" si="294"/>
        <v>#N/A</v>
      </c>
      <c r="I278" s="133"/>
      <c r="J278" s="134" t="e">
        <f t="shared" si="295"/>
        <v>#N/A</v>
      </c>
      <c r="K278" s="134" t="e">
        <f t="shared" si="296"/>
        <v>#N/A</v>
      </c>
      <c r="L278" s="134" t="e">
        <f t="shared" si="297"/>
        <v>#N/A</v>
      </c>
      <c r="M278" s="231">
        <f>SUMIF('Plans SAMS_A remplir'!$AE$3:$AE$875,(G278&amp;"PAM"&amp;"urgence"),'Plans SAMS_A remplir'!$AG$3:$AG$875)</f>
        <v>0</v>
      </c>
      <c r="N278" s="222">
        <f>SUMIF('Plans SAMS_A remplir'!$AE$3:$AE$875,(G278&amp;"PAM"&amp;"urgence"),'Plans SAMS_A remplir'!$AH$3:$AH$875)</f>
        <v>0</v>
      </c>
      <c r="O278" s="232">
        <f>SUMIF('Plans SAMS_A remplir'!$AE$3:$AE$875,(G278&amp;"PAM"&amp;"urgence"),'Plans SAMS_A remplir'!$AI$3:$AI$875)</f>
        <v>0</v>
      </c>
      <c r="P278" s="224" t="str">
        <f t="shared" si="298"/>
        <v>0</v>
      </c>
      <c r="Q278" s="238">
        <f>SUMIF('Plans SAMS_A remplir'!$AE$3:$AE$875,(G278&amp;"FID"&amp;"urgence"),'Plans SAMS_A remplir'!$AG$3:$AG$875)</f>
        <v>0</v>
      </c>
      <c r="R278" s="135">
        <f>SUMIF('Plans SAMS_A remplir'!$AE$3:$AE$875,(G278&amp;"FID"&amp;"urgence"),'Plans SAMS_A remplir'!$AH$3:$AH$875)</f>
        <v>0</v>
      </c>
      <c r="S278" s="239">
        <f>SUMIF('Plans SAMS_A remplir'!$AE$3:$AE$875,(G278&amp;"FID"&amp;"urgence"),'Plans SAMS_A remplir'!$AI$3:$AI$875)</f>
        <v>0</v>
      </c>
      <c r="T278" s="224" t="str">
        <f t="shared" si="299"/>
        <v>0</v>
      </c>
      <c r="U278" s="238">
        <f>SUMIF('Plans SAMS_A remplir'!$AE$3:$AE$875,(G278&amp;"CRS"&amp;"urgence"),'Plans SAMS_A remplir'!$AG$3:$AG$875)</f>
        <v>0</v>
      </c>
      <c r="V278" s="135">
        <f>SUMIF('Plans SAMS_A remplir'!$AE$3:$AE$875,(G278&amp;"CRS"&amp;"urgence"),'Plans SAMS_A remplir'!$AH$3:$AH$875)</f>
        <v>0</v>
      </c>
      <c r="W278" s="239">
        <f>SUMIF('Plans SAMS_A remplir'!$AE$3:$AE$875,(G278&amp;"CRS"&amp;"urgence"),'Plans SAMS_A remplir'!$AI$3:$AI$875)</f>
        <v>0</v>
      </c>
      <c r="X278" s="224" t="str">
        <f t="shared" si="300"/>
        <v>0</v>
      </c>
      <c r="Y278" s="238">
        <f>SUMIF('Plans SAMS_A remplir'!$AE$3:$AE$875,(G278&amp;"autreong"&amp;"urgence"),'Plans SAMS_A remplir'!$AG$3:$AG$875)</f>
        <v>0</v>
      </c>
      <c r="Z278" s="135">
        <f>SUMIF('Plans SAMS_A remplir'!$AE$3:$AE$875,(G278&amp;"autreong"&amp;"urgence"),'Plans SAMS_A remplir'!$AH$3:$AH$875)</f>
        <v>0</v>
      </c>
      <c r="AA278" s="239">
        <f>SUMIF('Plans SAMS_A remplir'!$AE$3:$AE$875,(G278&amp;"autreong"&amp;"urgence"),'Plans SAMS_A remplir'!$AI$3:$AI$875)</f>
        <v>0</v>
      </c>
      <c r="AB278" s="280" t="str">
        <f t="shared" si="301"/>
        <v>0</v>
      </c>
      <c r="AC278" s="285"/>
      <c r="AD278" s="173">
        <f t="shared" si="302"/>
        <v>0</v>
      </c>
      <c r="AE278" s="173">
        <f t="shared" si="303"/>
        <v>0</v>
      </c>
      <c r="AF278" s="286">
        <f t="shared" si="304"/>
        <v>0</v>
      </c>
      <c r="AG278" s="274" t="e">
        <f t="shared" si="305"/>
        <v>#N/A</v>
      </c>
      <c r="AH278" s="202"/>
      <c r="AI278" s="209" t="e">
        <f t="shared" si="306"/>
        <v>#N/A</v>
      </c>
      <c r="AJ278" s="197">
        <f t="shared" si="213"/>
        <v>3</v>
      </c>
      <c r="AK278" s="175"/>
      <c r="AL278" s="275" t="str">
        <f t="shared" si="307"/>
        <v>A verifier</v>
      </c>
      <c r="AM278" s="266"/>
      <c r="AN278" s="137"/>
      <c r="AO278" s="136"/>
      <c r="AP278" s="158"/>
      <c r="AQ278" s="136"/>
      <c r="AR278" s="138"/>
      <c r="AS278" s="139"/>
      <c r="AT278" s="140"/>
      <c r="AU278" s="159"/>
      <c r="AV278" s="140"/>
      <c r="AW278" s="140"/>
      <c r="AX278" s="140"/>
      <c r="AY278" s="249"/>
    </row>
    <row r="279" spans="1:51" ht="15" hidden="1" customHeight="1" x14ac:dyDescent="0.35">
      <c r="A279" s="252" t="s">
        <v>665</v>
      </c>
      <c r="B279" s="189" t="str">
        <f t="shared" si="290"/>
        <v>MDG31</v>
      </c>
      <c r="C279" s="161" t="s">
        <v>954</v>
      </c>
      <c r="D279" s="189" t="str">
        <f t="shared" si="291"/>
        <v>MG31301</v>
      </c>
      <c r="E279" s="189" t="s">
        <v>959</v>
      </c>
      <c r="F279" s="1" t="str">
        <f t="shared" si="292"/>
        <v>AtsinananaToamasina IAnkirihiry</v>
      </c>
      <c r="G279" s="45" t="str">
        <f t="shared" si="293"/>
        <v>MG31301005</v>
      </c>
      <c r="H279" s="133" t="e">
        <f t="shared" si="294"/>
        <v>#N/A</v>
      </c>
      <c r="I279" s="133"/>
      <c r="J279" s="134" t="e">
        <f t="shared" si="295"/>
        <v>#N/A</v>
      </c>
      <c r="K279" s="134" t="e">
        <f t="shared" si="296"/>
        <v>#N/A</v>
      </c>
      <c r="L279" s="134" t="e">
        <f t="shared" si="297"/>
        <v>#N/A</v>
      </c>
      <c r="M279" s="231">
        <f>SUMIF('Plans SAMS_A remplir'!$AE$3:$AE$875,(G279&amp;"PAM"&amp;"urgence"),'Plans SAMS_A remplir'!$AG$3:$AG$875)</f>
        <v>0</v>
      </c>
      <c r="N279" s="222">
        <f>SUMIF('Plans SAMS_A remplir'!$AE$3:$AE$875,(G279&amp;"PAM"&amp;"urgence"),'Plans SAMS_A remplir'!$AH$3:$AH$875)</f>
        <v>0</v>
      </c>
      <c r="O279" s="232">
        <f>SUMIF('Plans SAMS_A remplir'!$AE$3:$AE$875,(G279&amp;"PAM"&amp;"urgence"),'Plans SAMS_A remplir'!$AI$3:$AI$875)</f>
        <v>0</v>
      </c>
      <c r="P279" s="224" t="str">
        <f t="shared" si="298"/>
        <v>0</v>
      </c>
      <c r="Q279" s="238">
        <f>SUMIF('Plans SAMS_A remplir'!$AE$3:$AE$875,(G279&amp;"FID"&amp;"urgence"),'Plans SAMS_A remplir'!$AG$3:$AG$875)</f>
        <v>0</v>
      </c>
      <c r="R279" s="135">
        <f>SUMIF('Plans SAMS_A remplir'!$AE$3:$AE$875,(G279&amp;"FID"&amp;"urgence"),'Plans SAMS_A remplir'!$AH$3:$AH$875)</f>
        <v>0</v>
      </c>
      <c r="S279" s="239">
        <f>SUMIF('Plans SAMS_A remplir'!$AE$3:$AE$875,(G279&amp;"FID"&amp;"urgence"),'Plans SAMS_A remplir'!$AI$3:$AI$875)</f>
        <v>0</v>
      </c>
      <c r="T279" s="224" t="str">
        <f t="shared" si="299"/>
        <v>0</v>
      </c>
      <c r="U279" s="238">
        <f>SUMIF('Plans SAMS_A remplir'!$AE$3:$AE$875,(G279&amp;"CRS"&amp;"urgence"),'Plans SAMS_A remplir'!$AG$3:$AG$875)</f>
        <v>0</v>
      </c>
      <c r="V279" s="135">
        <f>SUMIF('Plans SAMS_A remplir'!$AE$3:$AE$875,(G279&amp;"CRS"&amp;"urgence"),'Plans SAMS_A remplir'!$AH$3:$AH$875)</f>
        <v>0</v>
      </c>
      <c r="W279" s="239">
        <f>SUMIF('Plans SAMS_A remplir'!$AE$3:$AE$875,(G279&amp;"CRS"&amp;"urgence"),'Plans SAMS_A remplir'!$AI$3:$AI$875)</f>
        <v>0</v>
      </c>
      <c r="X279" s="224" t="str">
        <f t="shared" si="300"/>
        <v>0</v>
      </c>
      <c r="Y279" s="238">
        <f>SUMIF('Plans SAMS_A remplir'!$AE$3:$AE$875,(G279&amp;"autreong"&amp;"urgence"),'Plans SAMS_A remplir'!$AG$3:$AG$875)</f>
        <v>0</v>
      </c>
      <c r="Z279" s="135">
        <f>SUMIF('Plans SAMS_A remplir'!$AE$3:$AE$875,(G279&amp;"autreong"&amp;"urgence"),'Plans SAMS_A remplir'!$AH$3:$AH$875)</f>
        <v>0</v>
      </c>
      <c r="AA279" s="239">
        <f>SUMIF('Plans SAMS_A remplir'!$AE$3:$AE$875,(G279&amp;"autreong"&amp;"urgence"),'Plans SAMS_A remplir'!$AI$3:$AI$875)</f>
        <v>0</v>
      </c>
      <c r="AB279" s="280" t="str">
        <f t="shared" si="301"/>
        <v>0</v>
      </c>
      <c r="AC279" s="285"/>
      <c r="AD279" s="173">
        <f t="shared" si="302"/>
        <v>0</v>
      </c>
      <c r="AE279" s="173">
        <f t="shared" si="303"/>
        <v>0</v>
      </c>
      <c r="AF279" s="286">
        <f t="shared" si="304"/>
        <v>0</v>
      </c>
      <c r="AG279" s="274" t="e">
        <f t="shared" si="305"/>
        <v>#N/A</v>
      </c>
      <c r="AH279" s="202"/>
      <c r="AI279" s="209" t="e">
        <f t="shared" si="306"/>
        <v>#N/A</v>
      </c>
      <c r="AJ279" s="197">
        <f t="shared" si="213"/>
        <v>3</v>
      </c>
      <c r="AK279" s="175"/>
      <c r="AL279" s="275" t="str">
        <f t="shared" si="307"/>
        <v>A verifier</v>
      </c>
      <c r="AM279" s="266"/>
      <c r="AN279" s="137"/>
      <c r="AO279" s="136"/>
      <c r="AP279" s="158"/>
      <c r="AQ279" s="136"/>
      <c r="AR279" s="138"/>
      <c r="AS279" s="139"/>
      <c r="AT279" s="140"/>
      <c r="AU279" s="159"/>
      <c r="AV279" s="140"/>
      <c r="AW279" s="140"/>
      <c r="AX279" s="140"/>
      <c r="AY279" s="249"/>
    </row>
    <row r="280" spans="1:51" s="179" customFormat="1" hidden="1" x14ac:dyDescent="0.3">
      <c r="A280" s="328"/>
      <c r="B280" s="329"/>
      <c r="C280" s="330"/>
      <c r="D280" s="330"/>
      <c r="E280" s="330"/>
      <c r="F280" s="331"/>
      <c r="G280" s="332"/>
      <c r="H280" s="332"/>
      <c r="I280" s="333"/>
      <c r="J280" s="333"/>
      <c r="K280" s="333"/>
      <c r="L280" s="334"/>
      <c r="M280" s="335"/>
      <c r="N280" s="335"/>
      <c r="O280" s="335"/>
      <c r="P280" s="335"/>
      <c r="Q280" s="336"/>
      <c r="R280" s="336"/>
      <c r="S280" s="336"/>
      <c r="T280" s="335"/>
      <c r="U280" s="336"/>
      <c r="V280" s="336"/>
      <c r="W280" s="336"/>
      <c r="X280" s="335"/>
      <c r="Y280" s="336"/>
      <c r="Z280" s="336"/>
      <c r="AA280" s="336"/>
      <c r="AB280" s="337"/>
      <c r="AC280" s="338"/>
      <c r="AD280" s="339"/>
      <c r="AE280" s="339"/>
      <c r="AF280" s="340"/>
      <c r="AG280" s="341"/>
      <c r="AH280" s="342"/>
      <c r="AI280" s="342"/>
      <c r="AJ280" s="197"/>
      <c r="AK280" s="343"/>
      <c r="AL280" s="344"/>
      <c r="AM280" s="345"/>
      <c r="AN280" s="334"/>
      <c r="AO280" s="346"/>
      <c r="AP280" s="334"/>
      <c r="AQ280" s="334"/>
      <c r="AR280" s="347"/>
      <c r="AS280" s="347"/>
      <c r="AT280" s="348"/>
      <c r="AU280" s="348"/>
      <c r="AV280" s="349"/>
      <c r="AW280" s="350"/>
      <c r="AX280" s="350"/>
      <c r="AY280" s="351"/>
    </row>
    <row r="281" spans="1:51" ht="15" hidden="1" customHeight="1" x14ac:dyDescent="0.35">
      <c r="A281" s="252" t="s">
        <v>665</v>
      </c>
      <c r="B281" s="189" t="str">
        <f t="shared" si="290"/>
        <v>MDG31</v>
      </c>
      <c r="C281" s="161" t="s">
        <v>960</v>
      </c>
      <c r="D281" s="189" t="str">
        <f t="shared" si="291"/>
        <v>MG31306</v>
      </c>
      <c r="E281" s="189" t="s">
        <v>960</v>
      </c>
      <c r="F281" s="1" t="str">
        <f t="shared" si="292"/>
        <v>AtsinananaBrickavilleBrickaville</v>
      </c>
      <c r="G281" s="45" t="str">
        <f t="shared" si="293"/>
        <v>MG31306010</v>
      </c>
      <c r="H281" s="133" t="e">
        <f t="shared" si="294"/>
        <v>#N/A</v>
      </c>
      <c r="I281" s="133"/>
      <c r="J281" s="134" t="e">
        <f t="shared" si="295"/>
        <v>#N/A</v>
      </c>
      <c r="K281" s="134" t="e">
        <f t="shared" si="296"/>
        <v>#N/A</v>
      </c>
      <c r="L281" s="134" t="e">
        <f t="shared" si="297"/>
        <v>#N/A</v>
      </c>
      <c r="M281" s="231">
        <f>SUMIF('Plans SAMS_A remplir'!$AE$3:$AE$875,(G281&amp;"PAM"&amp;"urgence"),'Plans SAMS_A remplir'!$AG$3:$AG$875)</f>
        <v>0</v>
      </c>
      <c r="N281" s="222">
        <f>SUMIF('Plans SAMS_A remplir'!$AE$3:$AE$875,(G281&amp;"PAM"&amp;"urgence"),'Plans SAMS_A remplir'!$AH$3:$AH$875)</f>
        <v>0</v>
      </c>
      <c r="O281" s="232">
        <f>SUMIF('Plans SAMS_A remplir'!$AE$3:$AE$875,(G281&amp;"PAM"&amp;"urgence"),'Plans SAMS_A remplir'!$AI$3:$AI$875)</f>
        <v>0</v>
      </c>
      <c r="P281" s="224" t="str">
        <f t="shared" ref="P281:P297" si="308">IFERROR(VLOOKUP(G281&amp;"PAM"&amp;"urgence",planification_pop,4,FALSE),"0")</f>
        <v>0</v>
      </c>
      <c r="Q281" s="238">
        <f>SUMIF('Plans SAMS_A remplir'!$AE$3:$AE$875,(G281&amp;"FID"&amp;"urgence"),'Plans SAMS_A remplir'!$AG$3:$AG$875)</f>
        <v>0</v>
      </c>
      <c r="R281" s="135">
        <f>SUMIF('Plans SAMS_A remplir'!$AE$3:$AE$875,(G281&amp;"FID"&amp;"urgence"),'Plans SAMS_A remplir'!$AH$3:$AH$875)</f>
        <v>0</v>
      </c>
      <c r="S281" s="239">
        <f>SUMIF('Plans SAMS_A remplir'!$AE$3:$AE$875,(G281&amp;"FID"&amp;"urgence"),'Plans SAMS_A remplir'!$AI$3:$AI$875)</f>
        <v>0</v>
      </c>
      <c r="T281" s="224" t="str">
        <f t="shared" ref="T281:T297" si="309">IFERROR(VLOOKUP(G281&amp;"FID"&amp;"urgence",planification_pop,4,FALSE),"0")</f>
        <v>0</v>
      </c>
      <c r="U281" s="238">
        <f>SUMIF('Plans SAMS_A remplir'!$AE$3:$AE$875,(G281&amp;"CRS"&amp;"urgence"),'Plans SAMS_A remplir'!$AG$3:$AG$875)</f>
        <v>0</v>
      </c>
      <c r="V281" s="135">
        <f>SUMIF('Plans SAMS_A remplir'!$AE$3:$AE$875,(G281&amp;"CRS"&amp;"urgence"),'Plans SAMS_A remplir'!$AH$3:$AH$875)</f>
        <v>0</v>
      </c>
      <c r="W281" s="239">
        <f>SUMIF('Plans SAMS_A remplir'!$AE$3:$AE$875,(G281&amp;"CRS"&amp;"urgence"),'Plans SAMS_A remplir'!$AI$3:$AI$875)</f>
        <v>0</v>
      </c>
      <c r="X281" s="224" t="str">
        <f t="shared" ref="X281:X297" si="310">IFERROR(VLOOKUP(K281&amp;"FID"&amp;"urgence",planification_pop,4,FALSE),"0")</f>
        <v>0</v>
      </c>
      <c r="Y281" s="238">
        <f>SUMIF('Plans SAMS_A remplir'!$AE$3:$AE$875,(G281&amp;"autreong"&amp;"urgence"),'Plans SAMS_A remplir'!$AG$3:$AG$875)</f>
        <v>0</v>
      </c>
      <c r="Z281" s="135">
        <f>SUMIF('Plans SAMS_A remplir'!$AE$3:$AE$875,(G281&amp;"autreong"&amp;"urgence"),'Plans SAMS_A remplir'!$AH$3:$AH$875)</f>
        <v>0</v>
      </c>
      <c r="AA281" s="239">
        <f>SUMIF('Plans SAMS_A remplir'!$AE$3:$AE$875,(G281&amp;"autreong"&amp;"urgence"),'Plans SAMS_A remplir'!$AI$3:$AI$875)</f>
        <v>0</v>
      </c>
      <c r="AB281" s="280" t="str">
        <f t="shared" si="301"/>
        <v>0</v>
      </c>
      <c r="AC281" s="285"/>
      <c r="AD281" s="173">
        <f t="shared" si="302"/>
        <v>0</v>
      </c>
      <c r="AE281" s="173">
        <f t="shared" si="303"/>
        <v>0</v>
      </c>
      <c r="AF281" s="286">
        <f t="shared" si="304"/>
        <v>0</v>
      </c>
      <c r="AG281" s="274" t="e">
        <f t="shared" si="305"/>
        <v>#N/A</v>
      </c>
      <c r="AH281" s="202"/>
      <c r="AI281" s="209" t="e">
        <f t="shared" si="306"/>
        <v>#N/A</v>
      </c>
      <c r="AJ281" s="197">
        <f t="shared" si="213"/>
        <v>3</v>
      </c>
      <c r="AK281" s="175"/>
      <c r="AL281" s="275" t="str">
        <f t="shared" si="307"/>
        <v>A verifier</v>
      </c>
      <c r="AM281" s="266"/>
      <c r="AN281" s="137"/>
      <c r="AO281" s="136"/>
      <c r="AP281" s="158"/>
      <c r="AQ281" s="136"/>
      <c r="AR281" s="138"/>
      <c r="AS281" s="139"/>
      <c r="AT281" s="140"/>
      <c r="AU281" s="159"/>
      <c r="AV281" s="140"/>
      <c r="AW281" s="140"/>
      <c r="AX281" s="140"/>
      <c r="AY281" s="249"/>
    </row>
    <row r="282" spans="1:51" ht="15" hidden="1" customHeight="1" x14ac:dyDescent="0.35">
      <c r="A282" s="252" t="s">
        <v>665</v>
      </c>
      <c r="B282" s="189" t="str">
        <f t="shared" si="290"/>
        <v>MDG31</v>
      </c>
      <c r="C282" s="161" t="s">
        <v>960</v>
      </c>
      <c r="D282" s="189" t="str">
        <f t="shared" si="291"/>
        <v>MG31306</v>
      </c>
      <c r="E282" s="189" t="s">
        <v>961</v>
      </c>
      <c r="F282" s="1" t="str">
        <f t="shared" si="292"/>
        <v>AtsinananaBrickavilleVohitranivona</v>
      </c>
      <c r="G282" s="45" t="str">
        <f t="shared" si="293"/>
        <v>MG31306030</v>
      </c>
      <c r="H282" s="133" t="e">
        <f t="shared" si="294"/>
        <v>#N/A</v>
      </c>
      <c r="I282" s="133"/>
      <c r="J282" s="134" t="e">
        <f t="shared" si="295"/>
        <v>#N/A</v>
      </c>
      <c r="K282" s="134" t="e">
        <f t="shared" si="296"/>
        <v>#N/A</v>
      </c>
      <c r="L282" s="134" t="e">
        <f t="shared" si="297"/>
        <v>#N/A</v>
      </c>
      <c r="M282" s="231">
        <f>SUMIF('Plans SAMS_A remplir'!$AE$3:$AE$875,(G282&amp;"PAM"&amp;"urgence"),'Plans SAMS_A remplir'!$AG$3:$AG$875)</f>
        <v>0</v>
      </c>
      <c r="N282" s="222">
        <f>SUMIF('Plans SAMS_A remplir'!$AE$3:$AE$875,(G282&amp;"PAM"&amp;"urgence"),'Plans SAMS_A remplir'!$AH$3:$AH$875)</f>
        <v>0</v>
      </c>
      <c r="O282" s="232">
        <f>SUMIF('Plans SAMS_A remplir'!$AE$3:$AE$875,(G282&amp;"PAM"&amp;"urgence"),'Plans SAMS_A remplir'!$AI$3:$AI$875)</f>
        <v>0</v>
      </c>
      <c r="P282" s="224" t="str">
        <f t="shared" si="308"/>
        <v>0</v>
      </c>
      <c r="Q282" s="238">
        <f>SUMIF('Plans SAMS_A remplir'!$AE$3:$AE$875,(G282&amp;"FID"&amp;"urgence"),'Plans SAMS_A remplir'!$AG$3:$AG$875)</f>
        <v>0</v>
      </c>
      <c r="R282" s="135">
        <f>SUMIF('Plans SAMS_A remplir'!$AE$3:$AE$875,(G282&amp;"FID"&amp;"urgence"),'Plans SAMS_A remplir'!$AH$3:$AH$875)</f>
        <v>0</v>
      </c>
      <c r="S282" s="239">
        <f>SUMIF('Plans SAMS_A remplir'!$AE$3:$AE$875,(G282&amp;"FID"&amp;"urgence"),'Plans SAMS_A remplir'!$AI$3:$AI$875)</f>
        <v>0</v>
      </c>
      <c r="T282" s="224" t="str">
        <f t="shared" si="309"/>
        <v>0</v>
      </c>
      <c r="U282" s="238">
        <f>SUMIF('Plans SAMS_A remplir'!$AE$3:$AE$875,(G282&amp;"CRS"&amp;"urgence"),'Plans SAMS_A remplir'!$AG$3:$AG$875)</f>
        <v>0</v>
      </c>
      <c r="V282" s="135">
        <f>SUMIF('Plans SAMS_A remplir'!$AE$3:$AE$875,(G282&amp;"CRS"&amp;"urgence"),'Plans SAMS_A remplir'!$AH$3:$AH$875)</f>
        <v>0</v>
      </c>
      <c r="W282" s="239">
        <f>SUMIF('Plans SAMS_A remplir'!$AE$3:$AE$875,(G282&amp;"CRS"&amp;"urgence"),'Plans SAMS_A remplir'!$AI$3:$AI$875)</f>
        <v>0</v>
      </c>
      <c r="X282" s="224" t="str">
        <f t="shared" si="310"/>
        <v>0</v>
      </c>
      <c r="Y282" s="238">
        <f>SUMIF('Plans SAMS_A remplir'!$AE$3:$AE$875,(G282&amp;"autreong"&amp;"urgence"),'Plans SAMS_A remplir'!$AG$3:$AG$875)</f>
        <v>0</v>
      </c>
      <c r="Z282" s="135">
        <f>SUMIF('Plans SAMS_A remplir'!$AE$3:$AE$875,(G282&amp;"autreong"&amp;"urgence"),'Plans SAMS_A remplir'!$AH$3:$AH$875)</f>
        <v>0</v>
      </c>
      <c r="AA282" s="239">
        <f>SUMIF('Plans SAMS_A remplir'!$AE$3:$AE$875,(G282&amp;"autreong"&amp;"urgence"),'Plans SAMS_A remplir'!$AI$3:$AI$875)</f>
        <v>0</v>
      </c>
      <c r="AB282" s="280" t="str">
        <f t="shared" si="301"/>
        <v>0</v>
      </c>
      <c r="AC282" s="285"/>
      <c r="AD282" s="173">
        <f t="shared" si="302"/>
        <v>0</v>
      </c>
      <c r="AE282" s="173">
        <f t="shared" si="303"/>
        <v>0</v>
      </c>
      <c r="AF282" s="286">
        <f t="shared" si="304"/>
        <v>0</v>
      </c>
      <c r="AG282" s="274" t="e">
        <f t="shared" si="305"/>
        <v>#N/A</v>
      </c>
      <c r="AH282" s="202"/>
      <c r="AI282" s="209" t="e">
        <f t="shared" si="306"/>
        <v>#N/A</v>
      </c>
      <c r="AJ282" s="197">
        <f t="shared" si="213"/>
        <v>3</v>
      </c>
      <c r="AK282" s="175"/>
      <c r="AL282" s="275" t="str">
        <f t="shared" si="307"/>
        <v>A verifier</v>
      </c>
      <c r="AM282" s="266"/>
      <c r="AN282" s="137"/>
      <c r="AO282" s="136"/>
      <c r="AP282" s="158"/>
      <c r="AQ282" s="136"/>
      <c r="AR282" s="138"/>
      <c r="AS282" s="139"/>
      <c r="AT282" s="140"/>
      <c r="AU282" s="159"/>
      <c r="AV282" s="140"/>
      <c r="AW282" s="140"/>
      <c r="AX282" s="140"/>
      <c r="AY282" s="249"/>
    </row>
    <row r="283" spans="1:51" ht="15" hidden="1" customHeight="1" x14ac:dyDescent="0.35">
      <c r="A283" s="252" t="s">
        <v>665</v>
      </c>
      <c r="B283" s="189" t="str">
        <f t="shared" si="290"/>
        <v>MDG31</v>
      </c>
      <c r="C283" s="161" t="s">
        <v>960</v>
      </c>
      <c r="D283" s="189" t="str">
        <f t="shared" si="291"/>
        <v>MG31306</v>
      </c>
      <c r="E283" s="189" t="s">
        <v>962</v>
      </c>
      <c r="F283" s="1" t="str">
        <f t="shared" si="292"/>
        <v>AtsinananaBrickavilleAnivorano Est</v>
      </c>
      <c r="G283" s="45" t="str">
        <f t="shared" si="293"/>
        <v>MG31306050</v>
      </c>
      <c r="H283" s="133" t="e">
        <f t="shared" si="294"/>
        <v>#N/A</v>
      </c>
      <c r="I283" s="133"/>
      <c r="J283" s="134" t="e">
        <f t="shared" si="295"/>
        <v>#N/A</v>
      </c>
      <c r="K283" s="134" t="e">
        <f t="shared" si="296"/>
        <v>#N/A</v>
      </c>
      <c r="L283" s="134" t="e">
        <f t="shared" si="297"/>
        <v>#N/A</v>
      </c>
      <c r="M283" s="231">
        <f>SUMIF('Plans SAMS_A remplir'!$AE$3:$AE$875,(G283&amp;"PAM"&amp;"urgence"),'Plans SAMS_A remplir'!$AG$3:$AG$875)</f>
        <v>0</v>
      </c>
      <c r="N283" s="222">
        <f>SUMIF('Plans SAMS_A remplir'!$AE$3:$AE$875,(G283&amp;"PAM"&amp;"urgence"),'Plans SAMS_A remplir'!$AH$3:$AH$875)</f>
        <v>0</v>
      </c>
      <c r="O283" s="232">
        <f>SUMIF('Plans SAMS_A remplir'!$AE$3:$AE$875,(G283&amp;"PAM"&amp;"urgence"),'Plans SAMS_A remplir'!$AI$3:$AI$875)</f>
        <v>0</v>
      </c>
      <c r="P283" s="224" t="str">
        <f t="shared" si="308"/>
        <v>0</v>
      </c>
      <c r="Q283" s="238">
        <f>SUMIF('Plans SAMS_A remplir'!$AE$3:$AE$875,(G283&amp;"FID"&amp;"urgence"),'Plans SAMS_A remplir'!$AG$3:$AG$875)</f>
        <v>0</v>
      </c>
      <c r="R283" s="135">
        <f>SUMIF('Plans SAMS_A remplir'!$AE$3:$AE$875,(G283&amp;"FID"&amp;"urgence"),'Plans SAMS_A remplir'!$AH$3:$AH$875)</f>
        <v>0</v>
      </c>
      <c r="S283" s="239">
        <f>SUMIF('Plans SAMS_A remplir'!$AE$3:$AE$875,(G283&amp;"FID"&amp;"urgence"),'Plans SAMS_A remplir'!$AI$3:$AI$875)</f>
        <v>0</v>
      </c>
      <c r="T283" s="224" t="str">
        <f t="shared" si="309"/>
        <v>0</v>
      </c>
      <c r="U283" s="238">
        <f>SUMIF('Plans SAMS_A remplir'!$AE$3:$AE$875,(G283&amp;"CRS"&amp;"urgence"),'Plans SAMS_A remplir'!$AG$3:$AG$875)</f>
        <v>0</v>
      </c>
      <c r="V283" s="135">
        <f>SUMIF('Plans SAMS_A remplir'!$AE$3:$AE$875,(G283&amp;"CRS"&amp;"urgence"),'Plans SAMS_A remplir'!$AH$3:$AH$875)</f>
        <v>0</v>
      </c>
      <c r="W283" s="239">
        <f>SUMIF('Plans SAMS_A remplir'!$AE$3:$AE$875,(G283&amp;"CRS"&amp;"urgence"),'Plans SAMS_A remplir'!$AI$3:$AI$875)</f>
        <v>0</v>
      </c>
      <c r="X283" s="224" t="str">
        <f t="shared" si="310"/>
        <v>0</v>
      </c>
      <c r="Y283" s="238">
        <f>SUMIF('Plans SAMS_A remplir'!$AE$3:$AE$875,(G283&amp;"autreong"&amp;"urgence"),'Plans SAMS_A remplir'!$AG$3:$AG$875)</f>
        <v>0</v>
      </c>
      <c r="Z283" s="135">
        <f>SUMIF('Plans SAMS_A remplir'!$AE$3:$AE$875,(G283&amp;"autreong"&amp;"urgence"),'Plans SAMS_A remplir'!$AH$3:$AH$875)</f>
        <v>0</v>
      </c>
      <c r="AA283" s="239">
        <f>SUMIF('Plans SAMS_A remplir'!$AE$3:$AE$875,(G283&amp;"autreong"&amp;"urgence"),'Plans SAMS_A remplir'!$AI$3:$AI$875)</f>
        <v>0</v>
      </c>
      <c r="AB283" s="280" t="str">
        <f t="shared" si="301"/>
        <v>0</v>
      </c>
      <c r="AC283" s="285"/>
      <c r="AD283" s="173">
        <f t="shared" si="302"/>
        <v>0</v>
      </c>
      <c r="AE283" s="173">
        <f t="shared" si="303"/>
        <v>0</v>
      </c>
      <c r="AF283" s="286">
        <f t="shared" si="304"/>
        <v>0</v>
      </c>
      <c r="AG283" s="274" t="e">
        <f t="shared" si="305"/>
        <v>#N/A</v>
      </c>
      <c r="AH283" s="202"/>
      <c r="AI283" s="209" t="e">
        <f t="shared" si="306"/>
        <v>#N/A</v>
      </c>
      <c r="AJ283" s="197">
        <f t="shared" si="213"/>
        <v>3</v>
      </c>
      <c r="AK283" s="175"/>
      <c r="AL283" s="275" t="str">
        <f t="shared" si="307"/>
        <v>A verifier</v>
      </c>
      <c r="AM283" s="266"/>
      <c r="AN283" s="137"/>
      <c r="AO283" s="136"/>
      <c r="AP283" s="158"/>
      <c r="AQ283" s="136"/>
      <c r="AR283" s="138"/>
      <c r="AS283" s="139"/>
      <c r="AT283" s="140"/>
      <c r="AU283" s="159"/>
      <c r="AV283" s="140"/>
      <c r="AW283" s="140"/>
      <c r="AX283" s="140"/>
      <c r="AY283" s="249"/>
    </row>
    <row r="284" spans="1:51" ht="15" hidden="1" customHeight="1" x14ac:dyDescent="0.35">
      <c r="A284" s="252" t="s">
        <v>665</v>
      </c>
      <c r="B284" s="189" t="str">
        <f t="shared" si="290"/>
        <v>MDG31</v>
      </c>
      <c r="C284" s="161" t="s">
        <v>960</v>
      </c>
      <c r="D284" s="189" t="str">
        <f t="shared" si="291"/>
        <v>MG31306</v>
      </c>
      <c r="E284" s="189" t="s">
        <v>963</v>
      </c>
      <c r="F284" s="1" t="str">
        <f t="shared" si="292"/>
        <v>AtsinananaBrickavilleMahatsara</v>
      </c>
      <c r="G284" s="45" t="str">
        <f t="shared" si="293"/>
        <v>MG31306070</v>
      </c>
      <c r="H284" s="133" t="e">
        <f t="shared" si="294"/>
        <v>#N/A</v>
      </c>
      <c r="I284" s="133"/>
      <c r="J284" s="134" t="e">
        <f t="shared" si="295"/>
        <v>#N/A</v>
      </c>
      <c r="K284" s="134" t="e">
        <f t="shared" si="296"/>
        <v>#N/A</v>
      </c>
      <c r="L284" s="134" t="e">
        <f t="shared" si="297"/>
        <v>#N/A</v>
      </c>
      <c r="M284" s="231">
        <f>SUMIF('Plans SAMS_A remplir'!$AE$3:$AE$875,(G284&amp;"PAM"&amp;"urgence"),'Plans SAMS_A remplir'!$AG$3:$AG$875)</f>
        <v>0</v>
      </c>
      <c r="N284" s="222">
        <f>SUMIF('Plans SAMS_A remplir'!$AE$3:$AE$875,(G284&amp;"PAM"&amp;"urgence"),'Plans SAMS_A remplir'!$AH$3:$AH$875)</f>
        <v>0</v>
      </c>
      <c r="O284" s="232">
        <f>SUMIF('Plans SAMS_A remplir'!$AE$3:$AE$875,(G284&amp;"PAM"&amp;"urgence"),'Plans SAMS_A remplir'!$AI$3:$AI$875)</f>
        <v>0</v>
      </c>
      <c r="P284" s="224" t="str">
        <f t="shared" si="308"/>
        <v>0</v>
      </c>
      <c r="Q284" s="238">
        <f>SUMIF('Plans SAMS_A remplir'!$AE$3:$AE$875,(G284&amp;"FID"&amp;"urgence"),'Plans SAMS_A remplir'!$AG$3:$AG$875)</f>
        <v>0</v>
      </c>
      <c r="R284" s="135">
        <f>SUMIF('Plans SAMS_A remplir'!$AE$3:$AE$875,(G284&amp;"FID"&amp;"urgence"),'Plans SAMS_A remplir'!$AH$3:$AH$875)</f>
        <v>0</v>
      </c>
      <c r="S284" s="239">
        <f>SUMIF('Plans SAMS_A remplir'!$AE$3:$AE$875,(G284&amp;"FID"&amp;"urgence"),'Plans SAMS_A remplir'!$AI$3:$AI$875)</f>
        <v>0</v>
      </c>
      <c r="T284" s="224" t="str">
        <f t="shared" si="309"/>
        <v>0</v>
      </c>
      <c r="U284" s="238">
        <f>SUMIF('Plans SAMS_A remplir'!$AE$3:$AE$875,(G284&amp;"CRS"&amp;"urgence"),'Plans SAMS_A remplir'!$AG$3:$AG$875)</f>
        <v>0</v>
      </c>
      <c r="V284" s="135">
        <f>SUMIF('Plans SAMS_A remplir'!$AE$3:$AE$875,(G284&amp;"CRS"&amp;"urgence"),'Plans SAMS_A remplir'!$AH$3:$AH$875)</f>
        <v>0</v>
      </c>
      <c r="W284" s="239">
        <f>SUMIF('Plans SAMS_A remplir'!$AE$3:$AE$875,(G284&amp;"CRS"&amp;"urgence"),'Plans SAMS_A remplir'!$AI$3:$AI$875)</f>
        <v>0</v>
      </c>
      <c r="X284" s="224" t="str">
        <f t="shared" si="310"/>
        <v>0</v>
      </c>
      <c r="Y284" s="238">
        <f>SUMIF('Plans SAMS_A remplir'!$AE$3:$AE$875,(G284&amp;"autreong"&amp;"urgence"),'Plans SAMS_A remplir'!$AG$3:$AG$875)</f>
        <v>0</v>
      </c>
      <c r="Z284" s="135">
        <f>SUMIF('Plans SAMS_A remplir'!$AE$3:$AE$875,(G284&amp;"autreong"&amp;"urgence"),'Plans SAMS_A remplir'!$AH$3:$AH$875)</f>
        <v>0</v>
      </c>
      <c r="AA284" s="239">
        <f>SUMIF('Plans SAMS_A remplir'!$AE$3:$AE$875,(G284&amp;"autreong"&amp;"urgence"),'Plans SAMS_A remplir'!$AI$3:$AI$875)</f>
        <v>0</v>
      </c>
      <c r="AB284" s="280" t="str">
        <f t="shared" si="301"/>
        <v>0</v>
      </c>
      <c r="AC284" s="285"/>
      <c r="AD284" s="173">
        <f t="shared" si="302"/>
        <v>0</v>
      </c>
      <c r="AE284" s="173">
        <f t="shared" si="303"/>
        <v>0</v>
      </c>
      <c r="AF284" s="286">
        <f t="shared" si="304"/>
        <v>0</v>
      </c>
      <c r="AG284" s="274" t="e">
        <f t="shared" si="305"/>
        <v>#N/A</v>
      </c>
      <c r="AH284" s="202"/>
      <c r="AI284" s="209" t="e">
        <f t="shared" si="306"/>
        <v>#N/A</v>
      </c>
      <c r="AJ284" s="197">
        <f t="shared" si="213"/>
        <v>3</v>
      </c>
      <c r="AK284" s="175"/>
      <c r="AL284" s="275" t="str">
        <f t="shared" si="307"/>
        <v>A verifier</v>
      </c>
      <c r="AM284" s="266"/>
      <c r="AN284" s="137"/>
      <c r="AO284" s="136"/>
      <c r="AP284" s="158"/>
      <c r="AQ284" s="136"/>
      <c r="AR284" s="138"/>
      <c r="AS284" s="139"/>
      <c r="AT284" s="140"/>
      <c r="AU284" s="159"/>
      <c r="AV284" s="140"/>
      <c r="AW284" s="140"/>
      <c r="AX284" s="140"/>
      <c r="AY284" s="249"/>
    </row>
    <row r="285" spans="1:51" ht="15" hidden="1" customHeight="1" x14ac:dyDescent="0.35">
      <c r="A285" s="252" t="s">
        <v>665</v>
      </c>
      <c r="B285" s="189" t="str">
        <f t="shared" si="290"/>
        <v>MDG31</v>
      </c>
      <c r="C285" s="161" t="s">
        <v>960</v>
      </c>
      <c r="D285" s="189" t="str">
        <f t="shared" si="291"/>
        <v>MG31306</v>
      </c>
      <c r="E285" s="189" t="s">
        <v>964</v>
      </c>
      <c r="F285" s="1" t="str">
        <f t="shared" si="292"/>
        <v>AtsinananaBrickavilleAndovoranto</v>
      </c>
      <c r="G285" s="45" t="str">
        <f t="shared" si="293"/>
        <v>MG31306090</v>
      </c>
      <c r="H285" s="133" t="e">
        <f t="shared" si="294"/>
        <v>#N/A</v>
      </c>
      <c r="I285" s="133"/>
      <c r="J285" s="134" t="e">
        <f t="shared" si="295"/>
        <v>#N/A</v>
      </c>
      <c r="K285" s="134" t="e">
        <f t="shared" si="296"/>
        <v>#N/A</v>
      </c>
      <c r="L285" s="134" t="e">
        <f t="shared" si="297"/>
        <v>#N/A</v>
      </c>
      <c r="M285" s="231">
        <f>SUMIF('Plans SAMS_A remplir'!$AE$3:$AE$875,(G285&amp;"PAM"&amp;"urgence"),'Plans SAMS_A remplir'!$AG$3:$AG$875)</f>
        <v>0</v>
      </c>
      <c r="N285" s="222">
        <f>SUMIF('Plans SAMS_A remplir'!$AE$3:$AE$875,(G285&amp;"PAM"&amp;"urgence"),'Plans SAMS_A remplir'!$AH$3:$AH$875)</f>
        <v>0</v>
      </c>
      <c r="O285" s="232">
        <f>SUMIF('Plans SAMS_A remplir'!$AE$3:$AE$875,(G285&amp;"PAM"&amp;"urgence"),'Plans SAMS_A remplir'!$AI$3:$AI$875)</f>
        <v>0</v>
      </c>
      <c r="P285" s="224" t="str">
        <f t="shared" si="308"/>
        <v>0</v>
      </c>
      <c r="Q285" s="238">
        <f>SUMIF('Plans SAMS_A remplir'!$AE$3:$AE$875,(G285&amp;"FID"&amp;"urgence"),'Plans SAMS_A remplir'!$AG$3:$AG$875)</f>
        <v>0</v>
      </c>
      <c r="R285" s="135">
        <f>SUMIF('Plans SAMS_A remplir'!$AE$3:$AE$875,(G285&amp;"FID"&amp;"urgence"),'Plans SAMS_A remplir'!$AH$3:$AH$875)</f>
        <v>0</v>
      </c>
      <c r="S285" s="239">
        <f>SUMIF('Plans SAMS_A remplir'!$AE$3:$AE$875,(G285&amp;"FID"&amp;"urgence"),'Plans SAMS_A remplir'!$AI$3:$AI$875)</f>
        <v>0</v>
      </c>
      <c r="T285" s="224" t="str">
        <f t="shared" si="309"/>
        <v>0</v>
      </c>
      <c r="U285" s="238">
        <f>SUMIF('Plans SAMS_A remplir'!$AE$3:$AE$875,(G285&amp;"CRS"&amp;"urgence"),'Plans SAMS_A remplir'!$AG$3:$AG$875)</f>
        <v>0</v>
      </c>
      <c r="V285" s="135">
        <f>SUMIF('Plans SAMS_A remplir'!$AE$3:$AE$875,(G285&amp;"CRS"&amp;"urgence"),'Plans SAMS_A remplir'!$AH$3:$AH$875)</f>
        <v>0</v>
      </c>
      <c r="W285" s="239">
        <f>SUMIF('Plans SAMS_A remplir'!$AE$3:$AE$875,(G285&amp;"CRS"&amp;"urgence"),'Plans SAMS_A remplir'!$AI$3:$AI$875)</f>
        <v>0</v>
      </c>
      <c r="X285" s="224" t="str">
        <f t="shared" si="310"/>
        <v>0</v>
      </c>
      <c r="Y285" s="238">
        <f>SUMIF('Plans SAMS_A remplir'!$AE$3:$AE$875,(G285&amp;"autreong"&amp;"urgence"),'Plans SAMS_A remplir'!$AG$3:$AG$875)</f>
        <v>0</v>
      </c>
      <c r="Z285" s="135">
        <f>SUMIF('Plans SAMS_A remplir'!$AE$3:$AE$875,(G285&amp;"autreong"&amp;"urgence"),'Plans SAMS_A remplir'!$AH$3:$AH$875)</f>
        <v>0</v>
      </c>
      <c r="AA285" s="239">
        <f>SUMIF('Plans SAMS_A remplir'!$AE$3:$AE$875,(G285&amp;"autreong"&amp;"urgence"),'Plans SAMS_A remplir'!$AI$3:$AI$875)</f>
        <v>0</v>
      </c>
      <c r="AB285" s="280" t="str">
        <f t="shared" si="301"/>
        <v>0</v>
      </c>
      <c r="AC285" s="285"/>
      <c r="AD285" s="173">
        <f t="shared" si="302"/>
        <v>0</v>
      </c>
      <c r="AE285" s="173">
        <f t="shared" si="303"/>
        <v>0</v>
      </c>
      <c r="AF285" s="286">
        <f t="shared" si="304"/>
        <v>0</v>
      </c>
      <c r="AG285" s="274" t="e">
        <f t="shared" si="305"/>
        <v>#N/A</v>
      </c>
      <c r="AH285" s="202"/>
      <c r="AI285" s="209" t="e">
        <f t="shared" si="306"/>
        <v>#N/A</v>
      </c>
      <c r="AJ285" s="197">
        <f t="shared" si="213"/>
        <v>3</v>
      </c>
      <c r="AK285" s="175"/>
      <c r="AL285" s="275" t="str">
        <f t="shared" si="307"/>
        <v>A verifier</v>
      </c>
      <c r="AM285" s="266"/>
      <c r="AN285" s="137"/>
      <c r="AO285" s="136"/>
      <c r="AP285" s="158"/>
      <c r="AQ285" s="136"/>
      <c r="AR285" s="138"/>
      <c r="AS285" s="139"/>
      <c r="AT285" s="140"/>
      <c r="AU285" s="159"/>
      <c r="AV285" s="140"/>
      <c r="AW285" s="140"/>
      <c r="AX285" s="140"/>
      <c r="AY285" s="249"/>
    </row>
    <row r="286" spans="1:51" ht="15" hidden="1" customHeight="1" x14ac:dyDescent="0.35">
      <c r="A286" s="252" t="s">
        <v>665</v>
      </c>
      <c r="B286" s="189" t="str">
        <f t="shared" si="290"/>
        <v>MDG31</v>
      </c>
      <c r="C286" s="161" t="s">
        <v>960</v>
      </c>
      <c r="D286" s="189" t="str">
        <f t="shared" si="291"/>
        <v>MG31306</v>
      </c>
      <c r="E286" s="189" t="s">
        <v>965</v>
      </c>
      <c r="F286" s="1" t="str">
        <f t="shared" si="292"/>
        <v>AtsinananaBrickavilleAmbinaninony</v>
      </c>
      <c r="G286" s="45" t="str">
        <f t="shared" si="293"/>
        <v>MG31306110</v>
      </c>
      <c r="H286" s="133" t="e">
        <f t="shared" si="294"/>
        <v>#N/A</v>
      </c>
      <c r="I286" s="133"/>
      <c r="J286" s="134" t="e">
        <f t="shared" si="295"/>
        <v>#N/A</v>
      </c>
      <c r="K286" s="134" t="e">
        <f t="shared" si="296"/>
        <v>#N/A</v>
      </c>
      <c r="L286" s="134" t="e">
        <f t="shared" si="297"/>
        <v>#N/A</v>
      </c>
      <c r="M286" s="231">
        <f>SUMIF('Plans SAMS_A remplir'!$AE$3:$AE$875,(G286&amp;"PAM"&amp;"urgence"),'Plans SAMS_A remplir'!$AG$3:$AG$875)</f>
        <v>0</v>
      </c>
      <c r="N286" s="222">
        <f>SUMIF('Plans SAMS_A remplir'!$AE$3:$AE$875,(G286&amp;"PAM"&amp;"urgence"),'Plans SAMS_A remplir'!$AH$3:$AH$875)</f>
        <v>0</v>
      </c>
      <c r="O286" s="232">
        <f>SUMIF('Plans SAMS_A remplir'!$AE$3:$AE$875,(G286&amp;"PAM"&amp;"urgence"),'Plans SAMS_A remplir'!$AI$3:$AI$875)</f>
        <v>0</v>
      </c>
      <c r="P286" s="224" t="str">
        <f t="shared" si="308"/>
        <v>0</v>
      </c>
      <c r="Q286" s="238">
        <f>SUMIF('Plans SAMS_A remplir'!$AE$3:$AE$875,(G286&amp;"FID"&amp;"urgence"),'Plans SAMS_A remplir'!$AG$3:$AG$875)</f>
        <v>0</v>
      </c>
      <c r="R286" s="135">
        <f>SUMIF('Plans SAMS_A remplir'!$AE$3:$AE$875,(G286&amp;"FID"&amp;"urgence"),'Plans SAMS_A remplir'!$AH$3:$AH$875)</f>
        <v>0</v>
      </c>
      <c r="S286" s="239">
        <f>SUMIF('Plans SAMS_A remplir'!$AE$3:$AE$875,(G286&amp;"FID"&amp;"urgence"),'Plans SAMS_A remplir'!$AI$3:$AI$875)</f>
        <v>0</v>
      </c>
      <c r="T286" s="224" t="str">
        <f t="shared" si="309"/>
        <v>0</v>
      </c>
      <c r="U286" s="238">
        <f>SUMIF('Plans SAMS_A remplir'!$AE$3:$AE$875,(G286&amp;"CRS"&amp;"urgence"),'Plans SAMS_A remplir'!$AG$3:$AG$875)</f>
        <v>0</v>
      </c>
      <c r="V286" s="135">
        <f>SUMIF('Plans SAMS_A remplir'!$AE$3:$AE$875,(G286&amp;"CRS"&amp;"urgence"),'Plans SAMS_A remplir'!$AH$3:$AH$875)</f>
        <v>0</v>
      </c>
      <c r="W286" s="239">
        <f>SUMIF('Plans SAMS_A remplir'!$AE$3:$AE$875,(G286&amp;"CRS"&amp;"urgence"),'Plans SAMS_A remplir'!$AI$3:$AI$875)</f>
        <v>0</v>
      </c>
      <c r="X286" s="224" t="str">
        <f t="shared" si="310"/>
        <v>0</v>
      </c>
      <c r="Y286" s="238">
        <f>SUMIF('Plans SAMS_A remplir'!$AE$3:$AE$875,(G286&amp;"autreong"&amp;"urgence"),'Plans SAMS_A remplir'!$AG$3:$AG$875)</f>
        <v>0</v>
      </c>
      <c r="Z286" s="135">
        <f>SUMIF('Plans SAMS_A remplir'!$AE$3:$AE$875,(G286&amp;"autreong"&amp;"urgence"),'Plans SAMS_A remplir'!$AH$3:$AH$875)</f>
        <v>0</v>
      </c>
      <c r="AA286" s="239">
        <f>SUMIF('Plans SAMS_A remplir'!$AE$3:$AE$875,(G286&amp;"autreong"&amp;"urgence"),'Plans SAMS_A remplir'!$AI$3:$AI$875)</f>
        <v>0</v>
      </c>
      <c r="AB286" s="280" t="str">
        <f t="shared" si="301"/>
        <v>0</v>
      </c>
      <c r="AC286" s="285"/>
      <c r="AD286" s="173">
        <f t="shared" si="302"/>
        <v>0</v>
      </c>
      <c r="AE286" s="173">
        <f t="shared" si="303"/>
        <v>0</v>
      </c>
      <c r="AF286" s="286">
        <f t="shared" si="304"/>
        <v>0</v>
      </c>
      <c r="AG286" s="274" t="e">
        <f t="shared" si="305"/>
        <v>#N/A</v>
      </c>
      <c r="AH286" s="202"/>
      <c r="AI286" s="209" t="e">
        <f t="shared" si="306"/>
        <v>#N/A</v>
      </c>
      <c r="AJ286" s="197">
        <f t="shared" si="213"/>
        <v>3</v>
      </c>
      <c r="AK286" s="175"/>
      <c r="AL286" s="275" t="str">
        <f t="shared" si="307"/>
        <v>A verifier</v>
      </c>
      <c r="AM286" s="266"/>
      <c r="AN286" s="137"/>
      <c r="AO286" s="136"/>
      <c r="AP286" s="158"/>
      <c r="AQ286" s="136"/>
      <c r="AR286" s="138"/>
      <c r="AS286" s="139"/>
      <c r="AT286" s="140"/>
      <c r="AU286" s="159"/>
      <c r="AV286" s="140"/>
      <c r="AW286" s="140"/>
      <c r="AX286" s="140"/>
      <c r="AY286" s="249"/>
    </row>
    <row r="287" spans="1:51" ht="15" hidden="1" customHeight="1" x14ac:dyDescent="0.35">
      <c r="A287" s="252" t="s">
        <v>665</v>
      </c>
      <c r="B287" s="189" t="str">
        <f t="shared" si="290"/>
        <v>MDG31</v>
      </c>
      <c r="C287" s="161" t="s">
        <v>960</v>
      </c>
      <c r="D287" s="189" t="str">
        <f t="shared" si="291"/>
        <v>MG31306</v>
      </c>
      <c r="E287" s="45" t="s">
        <v>966</v>
      </c>
      <c r="F287" s="1" t="str">
        <f t="shared" si="292"/>
        <v>AtsinananaBrickavilleFetraomby</v>
      </c>
      <c r="G287" s="45" t="str">
        <f t="shared" si="293"/>
        <v>MG31306130</v>
      </c>
      <c r="H287" s="133" t="e">
        <f t="shared" si="294"/>
        <v>#N/A</v>
      </c>
      <c r="I287" s="133"/>
      <c r="J287" s="134" t="e">
        <f t="shared" si="295"/>
        <v>#N/A</v>
      </c>
      <c r="K287" s="134" t="e">
        <f t="shared" si="296"/>
        <v>#N/A</v>
      </c>
      <c r="L287" s="134" t="e">
        <f t="shared" si="297"/>
        <v>#N/A</v>
      </c>
      <c r="M287" s="231">
        <f>SUMIF('Plans SAMS_A remplir'!$AE$3:$AE$875,(G287&amp;"PAM"&amp;"urgence"),'Plans SAMS_A remplir'!$AG$3:$AG$875)</f>
        <v>0</v>
      </c>
      <c r="N287" s="222">
        <f>SUMIF('Plans SAMS_A remplir'!$AE$3:$AE$875,(G287&amp;"PAM"&amp;"urgence"),'Plans SAMS_A remplir'!$AH$3:$AH$875)</f>
        <v>0</v>
      </c>
      <c r="O287" s="232">
        <f>SUMIF('Plans SAMS_A remplir'!$AE$3:$AE$875,(G287&amp;"PAM"&amp;"urgence"),'Plans SAMS_A remplir'!$AI$3:$AI$875)</f>
        <v>0</v>
      </c>
      <c r="P287" s="224" t="str">
        <f t="shared" si="308"/>
        <v>0</v>
      </c>
      <c r="Q287" s="238">
        <f>SUMIF('Plans SAMS_A remplir'!$AE$3:$AE$875,(G287&amp;"FID"&amp;"urgence"),'Plans SAMS_A remplir'!$AG$3:$AG$875)</f>
        <v>0</v>
      </c>
      <c r="R287" s="135">
        <f>SUMIF('Plans SAMS_A remplir'!$AE$3:$AE$875,(G287&amp;"FID"&amp;"urgence"),'Plans SAMS_A remplir'!$AH$3:$AH$875)</f>
        <v>0</v>
      </c>
      <c r="S287" s="239">
        <f>SUMIF('Plans SAMS_A remplir'!$AE$3:$AE$875,(G287&amp;"FID"&amp;"urgence"),'Plans SAMS_A remplir'!$AI$3:$AI$875)</f>
        <v>0</v>
      </c>
      <c r="T287" s="224" t="str">
        <f t="shared" si="309"/>
        <v>0</v>
      </c>
      <c r="U287" s="238">
        <f>SUMIF('Plans SAMS_A remplir'!$AE$3:$AE$875,(G287&amp;"CRS"&amp;"urgence"),'Plans SAMS_A remplir'!$AG$3:$AG$875)</f>
        <v>0</v>
      </c>
      <c r="V287" s="135">
        <f>SUMIF('Plans SAMS_A remplir'!$AE$3:$AE$875,(G287&amp;"CRS"&amp;"urgence"),'Plans SAMS_A remplir'!$AH$3:$AH$875)</f>
        <v>0</v>
      </c>
      <c r="W287" s="239">
        <f>SUMIF('Plans SAMS_A remplir'!$AE$3:$AE$875,(G287&amp;"CRS"&amp;"urgence"),'Plans SAMS_A remplir'!$AI$3:$AI$875)</f>
        <v>0</v>
      </c>
      <c r="X287" s="224" t="str">
        <f t="shared" si="310"/>
        <v>0</v>
      </c>
      <c r="Y287" s="238">
        <f>SUMIF('Plans SAMS_A remplir'!$AE$3:$AE$875,(G287&amp;"autreong"&amp;"urgence"),'Plans SAMS_A remplir'!$AG$3:$AG$875)</f>
        <v>0</v>
      </c>
      <c r="Z287" s="135">
        <f>SUMIF('Plans SAMS_A remplir'!$AE$3:$AE$875,(G287&amp;"autreong"&amp;"urgence"),'Plans SAMS_A remplir'!$AH$3:$AH$875)</f>
        <v>0</v>
      </c>
      <c r="AA287" s="239">
        <f>SUMIF('Plans SAMS_A remplir'!$AE$3:$AE$875,(G287&amp;"autreong"&amp;"urgence"),'Plans SAMS_A remplir'!$AI$3:$AI$875)</f>
        <v>0</v>
      </c>
      <c r="AB287" s="280" t="str">
        <f t="shared" si="301"/>
        <v>0</v>
      </c>
      <c r="AC287" s="285"/>
      <c r="AD287" s="173">
        <f t="shared" si="302"/>
        <v>0</v>
      </c>
      <c r="AE287" s="173">
        <f t="shared" si="303"/>
        <v>0</v>
      </c>
      <c r="AF287" s="286">
        <f t="shared" si="304"/>
        <v>0</v>
      </c>
      <c r="AG287" s="274" t="e">
        <f t="shared" si="305"/>
        <v>#N/A</v>
      </c>
      <c r="AH287" s="202"/>
      <c r="AI287" s="209" t="e">
        <f t="shared" si="306"/>
        <v>#N/A</v>
      </c>
      <c r="AJ287" s="197">
        <f t="shared" si="213"/>
        <v>3</v>
      </c>
      <c r="AK287" s="175"/>
      <c r="AL287" s="275" t="str">
        <f t="shared" si="307"/>
        <v>A verifier</v>
      </c>
      <c r="AM287" s="266"/>
      <c r="AN287" s="137"/>
      <c r="AO287" s="136"/>
      <c r="AP287" s="158"/>
      <c r="AQ287" s="136"/>
      <c r="AR287" s="138"/>
      <c r="AS287" s="139"/>
      <c r="AT287" s="140"/>
      <c r="AU287" s="159"/>
      <c r="AV287" s="140"/>
      <c r="AW287" s="140"/>
      <c r="AX287" s="140"/>
      <c r="AY287" s="249"/>
    </row>
    <row r="288" spans="1:51" ht="15" hidden="1" customHeight="1" x14ac:dyDescent="0.35">
      <c r="A288" s="252" t="s">
        <v>665</v>
      </c>
      <c r="B288" s="189" t="str">
        <f t="shared" si="290"/>
        <v>MDG31</v>
      </c>
      <c r="C288" s="161" t="s">
        <v>960</v>
      </c>
      <c r="D288" s="189" t="str">
        <f t="shared" si="291"/>
        <v>MG31306</v>
      </c>
      <c r="E288" s="189" t="s">
        <v>967</v>
      </c>
      <c r="F288" s="1" t="str">
        <f t="shared" si="292"/>
        <v>AtsinananaBrickavilleVohipeno Razanaka</v>
      </c>
      <c r="G288" s="45" t="str">
        <f t="shared" si="293"/>
        <v>MG31306150</v>
      </c>
      <c r="H288" s="133" t="e">
        <f t="shared" si="294"/>
        <v>#N/A</v>
      </c>
      <c r="I288" s="133"/>
      <c r="J288" s="134" t="e">
        <f t="shared" si="295"/>
        <v>#N/A</v>
      </c>
      <c r="K288" s="134" t="e">
        <f t="shared" si="296"/>
        <v>#N/A</v>
      </c>
      <c r="L288" s="134" t="e">
        <f t="shared" si="297"/>
        <v>#N/A</v>
      </c>
      <c r="M288" s="231">
        <f>SUMIF('Plans SAMS_A remplir'!$AE$3:$AE$875,(G288&amp;"PAM"&amp;"urgence"),'Plans SAMS_A remplir'!$AG$3:$AG$875)</f>
        <v>0</v>
      </c>
      <c r="N288" s="222">
        <f>SUMIF('Plans SAMS_A remplir'!$AE$3:$AE$875,(G288&amp;"PAM"&amp;"urgence"),'Plans SAMS_A remplir'!$AH$3:$AH$875)</f>
        <v>0</v>
      </c>
      <c r="O288" s="232">
        <f>SUMIF('Plans SAMS_A remplir'!$AE$3:$AE$875,(G288&amp;"PAM"&amp;"urgence"),'Plans SAMS_A remplir'!$AI$3:$AI$875)</f>
        <v>0</v>
      </c>
      <c r="P288" s="224" t="str">
        <f t="shared" si="308"/>
        <v>0</v>
      </c>
      <c r="Q288" s="238">
        <f>SUMIF('Plans SAMS_A remplir'!$AE$3:$AE$875,(G288&amp;"FID"&amp;"urgence"),'Plans SAMS_A remplir'!$AG$3:$AG$875)</f>
        <v>0</v>
      </c>
      <c r="R288" s="135">
        <f>SUMIF('Plans SAMS_A remplir'!$AE$3:$AE$875,(G288&amp;"FID"&amp;"urgence"),'Plans SAMS_A remplir'!$AH$3:$AH$875)</f>
        <v>0</v>
      </c>
      <c r="S288" s="239">
        <f>SUMIF('Plans SAMS_A remplir'!$AE$3:$AE$875,(G288&amp;"FID"&amp;"urgence"),'Plans SAMS_A remplir'!$AI$3:$AI$875)</f>
        <v>0</v>
      </c>
      <c r="T288" s="224" t="str">
        <f t="shared" si="309"/>
        <v>0</v>
      </c>
      <c r="U288" s="238">
        <f>SUMIF('Plans SAMS_A remplir'!$AE$3:$AE$875,(G288&amp;"CRS"&amp;"urgence"),'Plans SAMS_A remplir'!$AG$3:$AG$875)</f>
        <v>0</v>
      </c>
      <c r="V288" s="135">
        <f>SUMIF('Plans SAMS_A remplir'!$AE$3:$AE$875,(G288&amp;"CRS"&amp;"urgence"),'Plans SAMS_A remplir'!$AH$3:$AH$875)</f>
        <v>0</v>
      </c>
      <c r="W288" s="239">
        <f>SUMIF('Plans SAMS_A remplir'!$AE$3:$AE$875,(G288&amp;"CRS"&amp;"urgence"),'Plans SAMS_A remplir'!$AI$3:$AI$875)</f>
        <v>0</v>
      </c>
      <c r="X288" s="224" t="str">
        <f t="shared" si="310"/>
        <v>0</v>
      </c>
      <c r="Y288" s="238">
        <f>SUMIF('Plans SAMS_A remplir'!$AE$3:$AE$875,(G288&amp;"autreong"&amp;"urgence"),'Plans SAMS_A remplir'!$AG$3:$AG$875)</f>
        <v>0</v>
      </c>
      <c r="Z288" s="135">
        <f>SUMIF('Plans SAMS_A remplir'!$AE$3:$AE$875,(G288&amp;"autreong"&amp;"urgence"),'Plans SAMS_A remplir'!$AH$3:$AH$875)</f>
        <v>0</v>
      </c>
      <c r="AA288" s="239">
        <f>SUMIF('Plans SAMS_A remplir'!$AE$3:$AE$875,(G288&amp;"autreong"&amp;"urgence"),'Plans SAMS_A remplir'!$AI$3:$AI$875)</f>
        <v>0</v>
      </c>
      <c r="AB288" s="280" t="str">
        <f t="shared" si="301"/>
        <v>0</v>
      </c>
      <c r="AC288" s="285"/>
      <c r="AD288" s="173">
        <f t="shared" si="302"/>
        <v>0</v>
      </c>
      <c r="AE288" s="173">
        <f t="shared" si="303"/>
        <v>0</v>
      </c>
      <c r="AF288" s="286">
        <f t="shared" si="304"/>
        <v>0</v>
      </c>
      <c r="AG288" s="274" t="e">
        <f t="shared" si="305"/>
        <v>#N/A</v>
      </c>
      <c r="AH288" s="202"/>
      <c r="AI288" s="209" t="e">
        <f t="shared" si="306"/>
        <v>#N/A</v>
      </c>
      <c r="AJ288" s="197">
        <f t="shared" si="213"/>
        <v>3</v>
      </c>
      <c r="AK288" s="175"/>
      <c r="AL288" s="275" t="str">
        <f t="shared" si="307"/>
        <v>A verifier</v>
      </c>
      <c r="AM288" s="266"/>
      <c r="AN288" s="137"/>
      <c r="AO288" s="136"/>
      <c r="AP288" s="158"/>
      <c r="AQ288" s="136"/>
      <c r="AR288" s="138"/>
      <c r="AS288" s="139"/>
      <c r="AT288" s="140"/>
      <c r="AU288" s="159"/>
      <c r="AV288" s="140"/>
      <c r="AW288" s="140"/>
      <c r="AX288" s="140"/>
      <c r="AY288" s="249"/>
    </row>
    <row r="289" spans="1:51" ht="15" hidden="1" customHeight="1" x14ac:dyDescent="0.35">
      <c r="A289" s="252" t="s">
        <v>665</v>
      </c>
      <c r="B289" s="189" t="str">
        <f t="shared" si="290"/>
        <v>MDG31</v>
      </c>
      <c r="C289" s="161" t="s">
        <v>960</v>
      </c>
      <c r="D289" s="189" t="str">
        <f t="shared" si="291"/>
        <v>MG31306</v>
      </c>
      <c r="E289" s="189" t="s">
        <v>968</v>
      </c>
      <c r="F289" s="1" t="str">
        <f t="shared" si="292"/>
        <v>AtsinananaBrickavilleRanomafana Est</v>
      </c>
      <c r="G289" s="45" t="str">
        <f t="shared" si="293"/>
        <v>MG31306171</v>
      </c>
      <c r="H289" s="133" t="e">
        <f t="shared" si="294"/>
        <v>#N/A</v>
      </c>
      <c r="I289" s="133"/>
      <c r="J289" s="134" t="e">
        <f t="shared" si="295"/>
        <v>#N/A</v>
      </c>
      <c r="K289" s="134" t="e">
        <f t="shared" si="296"/>
        <v>#N/A</v>
      </c>
      <c r="L289" s="134" t="e">
        <f t="shared" si="297"/>
        <v>#N/A</v>
      </c>
      <c r="M289" s="231">
        <f>SUMIF('Plans SAMS_A remplir'!$AE$3:$AE$875,(G289&amp;"PAM"&amp;"urgence"),'Plans SAMS_A remplir'!$AG$3:$AG$875)</f>
        <v>0</v>
      </c>
      <c r="N289" s="222">
        <f>SUMIF('Plans SAMS_A remplir'!$AE$3:$AE$875,(G289&amp;"PAM"&amp;"urgence"),'Plans SAMS_A remplir'!$AH$3:$AH$875)</f>
        <v>0</v>
      </c>
      <c r="O289" s="232">
        <f>SUMIF('Plans SAMS_A remplir'!$AE$3:$AE$875,(G289&amp;"PAM"&amp;"urgence"),'Plans SAMS_A remplir'!$AI$3:$AI$875)</f>
        <v>0</v>
      </c>
      <c r="P289" s="224" t="str">
        <f t="shared" si="308"/>
        <v>0</v>
      </c>
      <c r="Q289" s="238">
        <f>SUMIF('Plans SAMS_A remplir'!$AE$3:$AE$875,(G289&amp;"FID"&amp;"urgence"),'Plans SAMS_A remplir'!$AG$3:$AG$875)</f>
        <v>0</v>
      </c>
      <c r="R289" s="135">
        <f>SUMIF('Plans SAMS_A remplir'!$AE$3:$AE$875,(G289&amp;"FID"&amp;"urgence"),'Plans SAMS_A remplir'!$AH$3:$AH$875)</f>
        <v>0</v>
      </c>
      <c r="S289" s="239">
        <f>SUMIF('Plans SAMS_A remplir'!$AE$3:$AE$875,(G289&amp;"FID"&amp;"urgence"),'Plans SAMS_A remplir'!$AI$3:$AI$875)</f>
        <v>0</v>
      </c>
      <c r="T289" s="224" t="str">
        <f t="shared" si="309"/>
        <v>0</v>
      </c>
      <c r="U289" s="238">
        <f>SUMIF('Plans SAMS_A remplir'!$AE$3:$AE$875,(G289&amp;"CRS"&amp;"urgence"),'Plans SAMS_A remplir'!$AG$3:$AG$875)</f>
        <v>0</v>
      </c>
      <c r="V289" s="135">
        <f>SUMIF('Plans SAMS_A remplir'!$AE$3:$AE$875,(G289&amp;"CRS"&amp;"urgence"),'Plans SAMS_A remplir'!$AH$3:$AH$875)</f>
        <v>0</v>
      </c>
      <c r="W289" s="239">
        <f>SUMIF('Plans SAMS_A remplir'!$AE$3:$AE$875,(G289&amp;"CRS"&amp;"urgence"),'Plans SAMS_A remplir'!$AI$3:$AI$875)</f>
        <v>0</v>
      </c>
      <c r="X289" s="224" t="str">
        <f t="shared" si="310"/>
        <v>0</v>
      </c>
      <c r="Y289" s="238">
        <f>SUMIF('Plans SAMS_A remplir'!$AE$3:$AE$875,(G289&amp;"autreong"&amp;"urgence"),'Plans SAMS_A remplir'!$AG$3:$AG$875)</f>
        <v>0</v>
      </c>
      <c r="Z289" s="135">
        <f>SUMIF('Plans SAMS_A remplir'!$AE$3:$AE$875,(G289&amp;"autreong"&amp;"urgence"),'Plans SAMS_A remplir'!$AH$3:$AH$875)</f>
        <v>0</v>
      </c>
      <c r="AA289" s="239">
        <f>SUMIF('Plans SAMS_A remplir'!$AE$3:$AE$875,(G289&amp;"autreong"&amp;"urgence"),'Plans SAMS_A remplir'!$AI$3:$AI$875)</f>
        <v>0</v>
      </c>
      <c r="AB289" s="280" t="str">
        <f t="shared" si="301"/>
        <v>0</v>
      </c>
      <c r="AC289" s="285"/>
      <c r="AD289" s="173">
        <f t="shared" si="302"/>
        <v>0</v>
      </c>
      <c r="AE289" s="173">
        <f t="shared" si="303"/>
        <v>0</v>
      </c>
      <c r="AF289" s="286">
        <f t="shared" si="304"/>
        <v>0</v>
      </c>
      <c r="AG289" s="274" t="e">
        <f t="shared" si="305"/>
        <v>#N/A</v>
      </c>
      <c r="AH289" s="202"/>
      <c r="AI289" s="209" t="e">
        <f t="shared" si="306"/>
        <v>#N/A</v>
      </c>
      <c r="AJ289" s="197">
        <f t="shared" si="213"/>
        <v>3</v>
      </c>
      <c r="AK289" s="175"/>
      <c r="AL289" s="275" t="str">
        <f t="shared" si="307"/>
        <v>A verifier</v>
      </c>
      <c r="AM289" s="266"/>
      <c r="AN289" s="137"/>
      <c r="AO289" s="136"/>
      <c r="AP289" s="158"/>
      <c r="AQ289" s="136"/>
      <c r="AR289" s="138"/>
      <c r="AS289" s="139"/>
      <c r="AT289" s="140"/>
      <c r="AU289" s="159"/>
      <c r="AV289" s="140"/>
      <c r="AW289" s="140"/>
      <c r="AX289" s="140"/>
      <c r="AY289" s="249"/>
    </row>
    <row r="290" spans="1:51" ht="15" hidden="1" customHeight="1" x14ac:dyDescent="0.35">
      <c r="A290" s="252" t="s">
        <v>665</v>
      </c>
      <c r="B290" s="189" t="str">
        <f t="shared" si="290"/>
        <v>MDG31</v>
      </c>
      <c r="C290" s="161" t="s">
        <v>960</v>
      </c>
      <c r="D290" s="189" t="str">
        <f t="shared" si="291"/>
        <v>MG31306</v>
      </c>
      <c r="E290" s="189" t="s">
        <v>969</v>
      </c>
      <c r="F290" s="1" t="str">
        <f t="shared" si="292"/>
        <v>AtsinananaBrickavilleAmpasimbe</v>
      </c>
      <c r="G290" s="45" t="str">
        <f t="shared" si="293"/>
        <v>MG31306172</v>
      </c>
      <c r="H290" s="133" t="e">
        <f t="shared" si="294"/>
        <v>#N/A</v>
      </c>
      <c r="I290" s="133"/>
      <c r="J290" s="134" t="e">
        <f t="shared" si="295"/>
        <v>#N/A</v>
      </c>
      <c r="K290" s="134" t="e">
        <f t="shared" si="296"/>
        <v>#N/A</v>
      </c>
      <c r="L290" s="134" t="e">
        <f t="shared" si="297"/>
        <v>#N/A</v>
      </c>
      <c r="M290" s="231">
        <f>SUMIF('Plans SAMS_A remplir'!$AE$3:$AE$875,(G290&amp;"PAM"&amp;"urgence"),'Plans SAMS_A remplir'!$AG$3:$AG$875)</f>
        <v>0</v>
      </c>
      <c r="N290" s="222">
        <f>SUMIF('Plans SAMS_A remplir'!$AE$3:$AE$875,(G290&amp;"PAM"&amp;"urgence"),'Plans SAMS_A remplir'!$AH$3:$AH$875)</f>
        <v>0</v>
      </c>
      <c r="O290" s="232">
        <f>SUMIF('Plans SAMS_A remplir'!$AE$3:$AE$875,(G290&amp;"PAM"&amp;"urgence"),'Plans SAMS_A remplir'!$AI$3:$AI$875)</f>
        <v>0</v>
      </c>
      <c r="P290" s="224" t="str">
        <f t="shared" si="308"/>
        <v>0</v>
      </c>
      <c r="Q290" s="238">
        <f>SUMIF('Plans SAMS_A remplir'!$AE$3:$AE$875,(G290&amp;"FID"&amp;"urgence"),'Plans SAMS_A remplir'!$AG$3:$AG$875)</f>
        <v>0</v>
      </c>
      <c r="R290" s="135">
        <f>SUMIF('Plans SAMS_A remplir'!$AE$3:$AE$875,(G290&amp;"FID"&amp;"urgence"),'Plans SAMS_A remplir'!$AH$3:$AH$875)</f>
        <v>0</v>
      </c>
      <c r="S290" s="239">
        <f>SUMIF('Plans SAMS_A remplir'!$AE$3:$AE$875,(G290&amp;"FID"&amp;"urgence"),'Plans SAMS_A remplir'!$AI$3:$AI$875)</f>
        <v>0</v>
      </c>
      <c r="T290" s="224" t="str">
        <f t="shared" si="309"/>
        <v>0</v>
      </c>
      <c r="U290" s="238">
        <f>SUMIF('Plans SAMS_A remplir'!$AE$3:$AE$875,(G290&amp;"CRS"&amp;"urgence"),'Plans SAMS_A remplir'!$AG$3:$AG$875)</f>
        <v>0</v>
      </c>
      <c r="V290" s="135">
        <f>SUMIF('Plans SAMS_A remplir'!$AE$3:$AE$875,(G290&amp;"CRS"&amp;"urgence"),'Plans SAMS_A remplir'!$AH$3:$AH$875)</f>
        <v>0</v>
      </c>
      <c r="W290" s="239">
        <f>SUMIF('Plans SAMS_A remplir'!$AE$3:$AE$875,(G290&amp;"CRS"&amp;"urgence"),'Plans SAMS_A remplir'!$AI$3:$AI$875)</f>
        <v>0</v>
      </c>
      <c r="X290" s="224" t="str">
        <f t="shared" si="310"/>
        <v>0</v>
      </c>
      <c r="Y290" s="238">
        <f>SUMIF('Plans SAMS_A remplir'!$AE$3:$AE$875,(G290&amp;"autreong"&amp;"urgence"),'Plans SAMS_A remplir'!$AG$3:$AG$875)</f>
        <v>0</v>
      </c>
      <c r="Z290" s="135">
        <f>SUMIF('Plans SAMS_A remplir'!$AE$3:$AE$875,(G290&amp;"autreong"&amp;"urgence"),'Plans SAMS_A remplir'!$AH$3:$AH$875)</f>
        <v>0</v>
      </c>
      <c r="AA290" s="239">
        <f>SUMIF('Plans SAMS_A remplir'!$AE$3:$AE$875,(G290&amp;"autreong"&amp;"urgence"),'Plans SAMS_A remplir'!$AI$3:$AI$875)</f>
        <v>0</v>
      </c>
      <c r="AB290" s="280" t="str">
        <f t="shared" si="301"/>
        <v>0</v>
      </c>
      <c r="AC290" s="285"/>
      <c r="AD290" s="173">
        <f t="shared" si="302"/>
        <v>0</v>
      </c>
      <c r="AE290" s="173">
        <f t="shared" si="303"/>
        <v>0</v>
      </c>
      <c r="AF290" s="286">
        <f t="shared" si="304"/>
        <v>0</v>
      </c>
      <c r="AG290" s="274" t="e">
        <f t="shared" si="305"/>
        <v>#N/A</v>
      </c>
      <c r="AH290" s="202"/>
      <c r="AI290" s="209" t="e">
        <f t="shared" si="306"/>
        <v>#N/A</v>
      </c>
      <c r="AJ290" s="197">
        <f t="shared" si="213"/>
        <v>3</v>
      </c>
      <c r="AK290" s="175"/>
      <c r="AL290" s="275" t="str">
        <f t="shared" si="307"/>
        <v>A verifier</v>
      </c>
      <c r="AM290" s="266"/>
      <c r="AN290" s="137"/>
      <c r="AO290" s="136"/>
      <c r="AP290" s="158"/>
      <c r="AQ290" s="136"/>
      <c r="AR290" s="138"/>
      <c r="AS290" s="139"/>
      <c r="AT290" s="140"/>
      <c r="AU290" s="159"/>
      <c r="AV290" s="140"/>
      <c r="AW290" s="140"/>
      <c r="AX290" s="140"/>
      <c r="AY290" s="249"/>
    </row>
    <row r="291" spans="1:51" ht="15" hidden="1" customHeight="1" x14ac:dyDescent="0.35">
      <c r="A291" s="252" t="s">
        <v>665</v>
      </c>
      <c r="B291" s="189" t="str">
        <f t="shared" si="290"/>
        <v>MDG31</v>
      </c>
      <c r="C291" s="161" t="s">
        <v>960</v>
      </c>
      <c r="D291" s="189" t="str">
        <f t="shared" si="291"/>
        <v>MG31306</v>
      </c>
      <c r="E291" s="189" t="s">
        <v>970</v>
      </c>
      <c r="F291" s="1" t="str">
        <f t="shared" si="292"/>
        <v>AtsinananaBrickavilleFanasana</v>
      </c>
      <c r="G291" s="45" t="str">
        <f t="shared" si="293"/>
        <v>MG31306190</v>
      </c>
      <c r="H291" s="133" t="e">
        <f t="shared" si="294"/>
        <v>#N/A</v>
      </c>
      <c r="I291" s="133"/>
      <c r="J291" s="134" t="e">
        <f t="shared" si="295"/>
        <v>#N/A</v>
      </c>
      <c r="K291" s="134" t="e">
        <f t="shared" si="296"/>
        <v>#N/A</v>
      </c>
      <c r="L291" s="134" t="e">
        <f t="shared" si="297"/>
        <v>#N/A</v>
      </c>
      <c r="M291" s="231">
        <f>SUMIF('Plans SAMS_A remplir'!$AE$3:$AE$875,(G291&amp;"PAM"&amp;"urgence"),'Plans SAMS_A remplir'!$AG$3:$AG$875)</f>
        <v>0</v>
      </c>
      <c r="N291" s="222">
        <f>SUMIF('Plans SAMS_A remplir'!$AE$3:$AE$875,(G291&amp;"PAM"&amp;"urgence"),'Plans SAMS_A remplir'!$AH$3:$AH$875)</f>
        <v>0</v>
      </c>
      <c r="O291" s="232">
        <f>SUMIF('Plans SAMS_A remplir'!$AE$3:$AE$875,(G291&amp;"PAM"&amp;"urgence"),'Plans SAMS_A remplir'!$AI$3:$AI$875)</f>
        <v>0</v>
      </c>
      <c r="P291" s="224" t="str">
        <f t="shared" si="308"/>
        <v>0</v>
      </c>
      <c r="Q291" s="238">
        <f>SUMIF('Plans SAMS_A remplir'!$AE$3:$AE$875,(G291&amp;"FID"&amp;"urgence"),'Plans SAMS_A remplir'!$AG$3:$AG$875)</f>
        <v>0</v>
      </c>
      <c r="R291" s="135">
        <f>SUMIF('Plans SAMS_A remplir'!$AE$3:$AE$875,(G291&amp;"FID"&amp;"urgence"),'Plans SAMS_A remplir'!$AH$3:$AH$875)</f>
        <v>0</v>
      </c>
      <c r="S291" s="239">
        <f>SUMIF('Plans SAMS_A remplir'!$AE$3:$AE$875,(G291&amp;"FID"&amp;"urgence"),'Plans SAMS_A remplir'!$AI$3:$AI$875)</f>
        <v>0</v>
      </c>
      <c r="T291" s="224" t="str">
        <f t="shared" si="309"/>
        <v>0</v>
      </c>
      <c r="U291" s="238">
        <f>SUMIF('Plans SAMS_A remplir'!$AE$3:$AE$875,(G291&amp;"CRS"&amp;"urgence"),'Plans SAMS_A remplir'!$AG$3:$AG$875)</f>
        <v>0</v>
      </c>
      <c r="V291" s="135">
        <f>SUMIF('Plans SAMS_A remplir'!$AE$3:$AE$875,(G291&amp;"CRS"&amp;"urgence"),'Plans SAMS_A remplir'!$AH$3:$AH$875)</f>
        <v>0</v>
      </c>
      <c r="W291" s="239">
        <f>SUMIF('Plans SAMS_A remplir'!$AE$3:$AE$875,(G291&amp;"CRS"&amp;"urgence"),'Plans SAMS_A remplir'!$AI$3:$AI$875)</f>
        <v>0</v>
      </c>
      <c r="X291" s="224" t="str">
        <f t="shared" si="310"/>
        <v>0</v>
      </c>
      <c r="Y291" s="238">
        <f>SUMIF('Plans SAMS_A remplir'!$AE$3:$AE$875,(G291&amp;"autreong"&amp;"urgence"),'Plans SAMS_A remplir'!$AG$3:$AG$875)</f>
        <v>0</v>
      </c>
      <c r="Z291" s="135">
        <f>SUMIF('Plans SAMS_A remplir'!$AE$3:$AE$875,(G291&amp;"autreong"&amp;"urgence"),'Plans SAMS_A remplir'!$AH$3:$AH$875)</f>
        <v>0</v>
      </c>
      <c r="AA291" s="239">
        <f>SUMIF('Plans SAMS_A remplir'!$AE$3:$AE$875,(G291&amp;"autreong"&amp;"urgence"),'Plans SAMS_A remplir'!$AI$3:$AI$875)</f>
        <v>0</v>
      </c>
      <c r="AB291" s="280" t="str">
        <f t="shared" si="301"/>
        <v>0</v>
      </c>
      <c r="AC291" s="285"/>
      <c r="AD291" s="173">
        <f t="shared" si="302"/>
        <v>0</v>
      </c>
      <c r="AE291" s="173">
        <f t="shared" si="303"/>
        <v>0</v>
      </c>
      <c r="AF291" s="286">
        <f t="shared" si="304"/>
        <v>0</v>
      </c>
      <c r="AG291" s="274" t="e">
        <f t="shared" si="305"/>
        <v>#N/A</v>
      </c>
      <c r="AH291" s="202"/>
      <c r="AI291" s="209" t="e">
        <f t="shared" si="306"/>
        <v>#N/A</v>
      </c>
      <c r="AJ291" s="197">
        <f t="shared" si="213"/>
        <v>3</v>
      </c>
      <c r="AK291" s="175"/>
      <c r="AL291" s="275" t="str">
        <f t="shared" si="307"/>
        <v>A verifier</v>
      </c>
      <c r="AM291" s="266"/>
      <c r="AN291" s="137"/>
      <c r="AO291" s="136"/>
      <c r="AP291" s="158"/>
      <c r="AQ291" s="136"/>
      <c r="AR291" s="138"/>
      <c r="AS291" s="139"/>
      <c r="AT291" s="140"/>
      <c r="AU291" s="159"/>
      <c r="AV291" s="140"/>
      <c r="AW291" s="140"/>
      <c r="AX291" s="140"/>
      <c r="AY291" s="249"/>
    </row>
    <row r="292" spans="1:51" ht="15" hidden="1" customHeight="1" x14ac:dyDescent="0.35">
      <c r="A292" s="252" t="s">
        <v>665</v>
      </c>
      <c r="B292" s="189" t="str">
        <f t="shared" si="290"/>
        <v>MDG31</v>
      </c>
      <c r="C292" s="161" t="s">
        <v>960</v>
      </c>
      <c r="D292" s="189" t="str">
        <f t="shared" si="291"/>
        <v>MG31306</v>
      </c>
      <c r="E292" s="189" t="s">
        <v>971</v>
      </c>
      <c r="F292" s="1" t="str">
        <f t="shared" si="292"/>
        <v>AtsinananaBrickavilleAmbalarondra</v>
      </c>
      <c r="G292" s="45" t="str">
        <f t="shared" si="293"/>
        <v>MG31306210</v>
      </c>
      <c r="H292" s="133" t="e">
        <f t="shared" si="294"/>
        <v>#N/A</v>
      </c>
      <c r="I292" s="133"/>
      <c r="J292" s="134" t="e">
        <f t="shared" si="295"/>
        <v>#N/A</v>
      </c>
      <c r="K292" s="134" t="e">
        <f t="shared" si="296"/>
        <v>#N/A</v>
      </c>
      <c r="L292" s="134" t="e">
        <f t="shared" si="297"/>
        <v>#N/A</v>
      </c>
      <c r="M292" s="231">
        <f>SUMIF('Plans SAMS_A remplir'!$AE$3:$AE$875,(G292&amp;"PAM"&amp;"urgence"),'Plans SAMS_A remplir'!$AG$3:$AG$875)</f>
        <v>0</v>
      </c>
      <c r="N292" s="222">
        <f>SUMIF('Plans SAMS_A remplir'!$AE$3:$AE$875,(G292&amp;"PAM"&amp;"urgence"),'Plans SAMS_A remplir'!$AH$3:$AH$875)</f>
        <v>0</v>
      </c>
      <c r="O292" s="232">
        <f>SUMIF('Plans SAMS_A remplir'!$AE$3:$AE$875,(G292&amp;"PAM"&amp;"urgence"),'Plans SAMS_A remplir'!$AI$3:$AI$875)</f>
        <v>0</v>
      </c>
      <c r="P292" s="224" t="str">
        <f t="shared" si="308"/>
        <v>0</v>
      </c>
      <c r="Q292" s="238">
        <f>SUMIF('Plans SAMS_A remplir'!$AE$3:$AE$875,(G292&amp;"FID"&amp;"urgence"),'Plans SAMS_A remplir'!$AG$3:$AG$875)</f>
        <v>0</v>
      </c>
      <c r="R292" s="135">
        <f>SUMIF('Plans SAMS_A remplir'!$AE$3:$AE$875,(G292&amp;"FID"&amp;"urgence"),'Plans SAMS_A remplir'!$AH$3:$AH$875)</f>
        <v>0</v>
      </c>
      <c r="S292" s="239">
        <f>SUMIF('Plans SAMS_A remplir'!$AE$3:$AE$875,(G292&amp;"FID"&amp;"urgence"),'Plans SAMS_A remplir'!$AI$3:$AI$875)</f>
        <v>0</v>
      </c>
      <c r="T292" s="224" t="str">
        <f t="shared" si="309"/>
        <v>0</v>
      </c>
      <c r="U292" s="238">
        <f>SUMIF('Plans SAMS_A remplir'!$AE$3:$AE$875,(G292&amp;"CRS"&amp;"urgence"),'Plans SAMS_A remplir'!$AG$3:$AG$875)</f>
        <v>0</v>
      </c>
      <c r="V292" s="135">
        <f>SUMIF('Plans SAMS_A remplir'!$AE$3:$AE$875,(G292&amp;"CRS"&amp;"urgence"),'Plans SAMS_A remplir'!$AH$3:$AH$875)</f>
        <v>0</v>
      </c>
      <c r="W292" s="239">
        <f>SUMIF('Plans SAMS_A remplir'!$AE$3:$AE$875,(G292&amp;"CRS"&amp;"urgence"),'Plans SAMS_A remplir'!$AI$3:$AI$875)</f>
        <v>0</v>
      </c>
      <c r="X292" s="224" t="str">
        <f t="shared" si="310"/>
        <v>0</v>
      </c>
      <c r="Y292" s="238">
        <f>SUMIF('Plans SAMS_A remplir'!$AE$3:$AE$875,(G292&amp;"autreong"&amp;"urgence"),'Plans SAMS_A remplir'!$AG$3:$AG$875)</f>
        <v>0</v>
      </c>
      <c r="Z292" s="135">
        <f>SUMIF('Plans SAMS_A remplir'!$AE$3:$AE$875,(G292&amp;"autreong"&amp;"urgence"),'Plans SAMS_A remplir'!$AH$3:$AH$875)</f>
        <v>0</v>
      </c>
      <c r="AA292" s="239">
        <f>SUMIF('Plans SAMS_A remplir'!$AE$3:$AE$875,(G292&amp;"autreong"&amp;"urgence"),'Plans SAMS_A remplir'!$AI$3:$AI$875)</f>
        <v>0</v>
      </c>
      <c r="AB292" s="280" t="str">
        <f t="shared" si="301"/>
        <v>0</v>
      </c>
      <c r="AC292" s="285"/>
      <c r="AD292" s="173">
        <f t="shared" si="302"/>
        <v>0</v>
      </c>
      <c r="AE292" s="173">
        <f t="shared" si="303"/>
        <v>0</v>
      </c>
      <c r="AF292" s="286">
        <f t="shared" si="304"/>
        <v>0</v>
      </c>
      <c r="AG292" s="274" t="e">
        <f t="shared" si="305"/>
        <v>#N/A</v>
      </c>
      <c r="AH292" s="202"/>
      <c r="AI292" s="209" t="e">
        <f t="shared" si="306"/>
        <v>#N/A</v>
      </c>
      <c r="AJ292" s="197">
        <f t="shared" si="213"/>
        <v>3</v>
      </c>
      <c r="AK292" s="175"/>
      <c r="AL292" s="275" t="str">
        <f t="shared" si="307"/>
        <v>A verifier</v>
      </c>
      <c r="AM292" s="266"/>
      <c r="AN292" s="137"/>
      <c r="AO292" s="136"/>
      <c r="AP292" s="158"/>
      <c r="AQ292" s="136"/>
      <c r="AR292" s="138"/>
      <c r="AS292" s="139"/>
      <c r="AT292" s="140"/>
      <c r="AU292" s="159"/>
      <c r="AV292" s="140"/>
      <c r="AW292" s="140"/>
      <c r="AX292" s="140"/>
      <c r="AY292" s="249"/>
    </row>
    <row r="293" spans="1:51" ht="15" hidden="1" customHeight="1" x14ac:dyDescent="0.35">
      <c r="A293" s="252" t="s">
        <v>665</v>
      </c>
      <c r="B293" s="189" t="str">
        <f t="shared" si="290"/>
        <v>MDG31</v>
      </c>
      <c r="C293" s="161" t="s">
        <v>960</v>
      </c>
      <c r="D293" s="189" t="str">
        <f t="shared" si="291"/>
        <v>MG31306</v>
      </c>
      <c r="E293" s="189" t="s">
        <v>972</v>
      </c>
      <c r="F293" s="1" t="str">
        <f t="shared" si="292"/>
        <v>AtsinananaBrickavilleMaroseranana</v>
      </c>
      <c r="G293" s="45" t="str">
        <f t="shared" si="293"/>
        <v>MG31306230</v>
      </c>
      <c r="H293" s="133" t="e">
        <f t="shared" si="294"/>
        <v>#N/A</v>
      </c>
      <c r="I293" s="133"/>
      <c r="J293" s="134" t="e">
        <f t="shared" si="295"/>
        <v>#N/A</v>
      </c>
      <c r="K293" s="134" t="e">
        <f t="shared" si="296"/>
        <v>#N/A</v>
      </c>
      <c r="L293" s="134" t="e">
        <f t="shared" si="297"/>
        <v>#N/A</v>
      </c>
      <c r="M293" s="231">
        <f>SUMIF('Plans SAMS_A remplir'!$AE$3:$AE$875,(G293&amp;"PAM"&amp;"urgence"),'Plans SAMS_A remplir'!$AG$3:$AG$875)</f>
        <v>0</v>
      </c>
      <c r="N293" s="222">
        <f>SUMIF('Plans SAMS_A remplir'!$AE$3:$AE$875,(G293&amp;"PAM"&amp;"urgence"),'Plans SAMS_A remplir'!$AH$3:$AH$875)</f>
        <v>0</v>
      </c>
      <c r="O293" s="232">
        <f>SUMIF('Plans SAMS_A remplir'!$AE$3:$AE$875,(G293&amp;"PAM"&amp;"urgence"),'Plans SAMS_A remplir'!$AI$3:$AI$875)</f>
        <v>0</v>
      </c>
      <c r="P293" s="224" t="str">
        <f t="shared" si="308"/>
        <v>0</v>
      </c>
      <c r="Q293" s="238">
        <f>SUMIF('Plans SAMS_A remplir'!$AE$3:$AE$875,(G293&amp;"FID"&amp;"urgence"),'Plans SAMS_A remplir'!$AG$3:$AG$875)</f>
        <v>0</v>
      </c>
      <c r="R293" s="135">
        <f>SUMIF('Plans SAMS_A remplir'!$AE$3:$AE$875,(G293&amp;"FID"&amp;"urgence"),'Plans SAMS_A remplir'!$AH$3:$AH$875)</f>
        <v>0</v>
      </c>
      <c r="S293" s="239">
        <f>SUMIF('Plans SAMS_A remplir'!$AE$3:$AE$875,(G293&amp;"FID"&amp;"urgence"),'Plans SAMS_A remplir'!$AI$3:$AI$875)</f>
        <v>0</v>
      </c>
      <c r="T293" s="224" t="str">
        <f t="shared" si="309"/>
        <v>0</v>
      </c>
      <c r="U293" s="238">
        <f>SUMIF('Plans SAMS_A remplir'!$AE$3:$AE$875,(G293&amp;"CRS"&amp;"urgence"),'Plans SAMS_A remplir'!$AG$3:$AG$875)</f>
        <v>0</v>
      </c>
      <c r="V293" s="135">
        <f>SUMIF('Plans SAMS_A remplir'!$AE$3:$AE$875,(G293&amp;"CRS"&amp;"urgence"),'Plans SAMS_A remplir'!$AH$3:$AH$875)</f>
        <v>0</v>
      </c>
      <c r="W293" s="239">
        <f>SUMIF('Plans SAMS_A remplir'!$AE$3:$AE$875,(G293&amp;"CRS"&amp;"urgence"),'Plans SAMS_A remplir'!$AI$3:$AI$875)</f>
        <v>0</v>
      </c>
      <c r="X293" s="224" t="str">
        <f t="shared" si="310"/>
        <v>0</v>
      </c>
      <c r="Y293" s="238">
        <f>SUMIF('Plans SAMS_A remplir'!$AE$3:$AE$875,(G293&amp;"autreong"&amp;"urgence"),'Plans SAMS_A remplir'!$AG$3:$AG$875)</f>
        <v>0</v>
      </c>
      <c r="Z293" s="135">
        <f>SUMIF('Plans SAMS_A remplir'!$AE$3:$AE$875,(G293&amp;"autreong"&amp;"urgence"),'Plans SAMS_A remplir'!$AH$3:$AH$875)</f>
        <v>0</v>
      </c>
      <c r="AA293" s="239">
        <f>SUMIF('Plans SAMS_A remplir'!$AE$3:$AE$875,(G293&amp;"autreong"&amp;"urgence"),'Plans SAMS_A remplir'!$AI$3:$AI$875)</f>
        <v>0</v>
      </c>
      <c r="AB293" s="280" t="str">
        <f t="shared" si="301"/>
        <v>0</v>
      </c>
      <c r="AC293" s="285"/>
      <c r="AD293" s="173">
        <f t="shared" si="302"/>
        <v>0</v>
      </c>
      <c r="AE293" s="173">
        <f t="shared" si="303"/>
        <v>0</v>
      </c>
      <c r="AF293" s="286">
        <f t="shared" si="304"/>
        <v>0</v>
      </c>
      <c r="AG293" s="274" t="e">
        <f t="shared" si="305"/>
        <v>#N/A</v>
      </c>
      <c r="AH293" s="202"/>
      <c r="AI293" s="209" t="e">
        <f t="shared" si="306"/>
        <v>#N/A</v>
      </c>
      <c r="AJ293" s="197">
        <f t="shared" si="213"/>
        <v>3</v>
      </c>
      <c r="AK293" s="175"/>
      <c r="AL293" s="275" t="str">
        <f t="shared" si="307"/>
        <v>A verifier</v>
      </c>
      <c r="AM293" s="266"/>
      <c r="AN293" s="137"/>
      <c r="AO293" s="136"/>
      <c r="AP293" s="158"/>
      <c r="AQ293" s="136"/>
      <c r="AR293" s="138"/>
      <c r="AS293" s="139"/>
      <c r="AT293" s="140"/>
      <c r="AU293" s="159"/>
      <c r="AV293" s="140"/>
      <c r="AW293" s="140"/>
      <c r="AX293" s="140"/>
      <c r="AY293" s="249"/>
    </row>
    <row r="294" spans="1:51" ht="15" hidden="1" customHeight="1" x14ac:dyDescent="0.35">
      <c r="A294" s="252" t="s">
        <v>665</v>
      </c>
      <c r="B294" s="189" t="str">
        <f t="shared" si="290"/>
        <v>MDG31</v>
      </c>
      <c r="C294" s="161" t="s">
        <v>960</v>
      </c>
      <c r="D294" s="189" t="str">
        <f t="shared" si="291"/>
        <v>MG31306</v>
      </c>
      <c r="E294" s="189" t="s">
        <v>973</v>
      </c>
      <c r="F294" s="1" t="str">
        <f t="shared" si="292"/>
        <v>AtsinananaBrickavilleLohariandava</v>
      </c>
      <c r="G294" s="45" t="str">
        <f t="shared" si="293"/>
        <v>MG31306251</v>
      </c>
      <c r="H294" s="133" t="e">
        <f t="shared" si="294"/>
        <v>#N/A</v>
      </c>
      <c r="I294" s="133"/>
      <c r="J294" s="134" t="e">
        <f t="shared" si="295"/>
        <v>#N/A</v>
      </c>
      <c r="K294" s="134" t="e">
        <f t="shared" si="296"/>
        <v>#N/A</v>
      </c>
      <c r="L294" s="134" t="e">
        <f t="shared" si="297"/>
        <v>#N/A</v>
      </c>
      <c r="M294" s="231">
        <f>SUMIF('Plans SAMS_A remplir'!$AE$3:$AE$875,(G294&amp;"PAM"&amp;"urgence"),'Plans SAMS_A remplir'!$AG$3:$AG$875)</f>
        <v>0</v>
      </c>
      <c r="N294" s="222">
        <f>SUMIF('Plans SAMS_A remplir'!$AE$3:$AE$875,(G294&amp;"PAM"&amp;"urgence"),'Plans SAMS_A remplir'!$AH$3:$AH$875)</f>
        <v>0</v>
      </c>
      <c r="O294" s="232">
        <f>SUMIF('Plans SAMS_A remplir'!$AE$3:$AE$875,(G294&amp;"PAM"&amp;"urgence"),'Plans SAMS_A remplir'!$AI$3:$AI$875)</f>
        <v>0</v>
      </c>
      <c r="P294" s="224" t="str">
        <f t="shared" si="308"/>
        <v>0</v>
      </c>
      <c r="Q294" s="238">
        <f>SUMIF('Plans SAMS_A remplir'!$AE$3:$AE$875,(G294&amp;"FID"&amp;"urgence"),'Plans SAMS_A remplir'!$AG$3:$AG$875)</f>
        <v>0</v>
      </c>
      <c r="R294" s="135">
        <f>SUMIF('Plans SAMS_A remplir'!$AE$3:$AE$875,(G294&amp;"FID"&amp;"urgence"),'Plans SAMS_A remplir'!$AH$3:$AH$875)</f>
        <v>0</v>
      </c>
      <c r="S294" s="239">
        <f>SUMIF('Plans SAMS_A remplir'!$AE$3:$AE$875,(G294&amp;"FID"&amp;"urgence"),'Plans SAMS_A remplir'!$AI$3:$AI$875)</f>
        <v>0</v>
      </c>
      <c r="T294" s="224" t="str">
        <f t="shared" si="309"/>
        <v>0</v>
      </c>
      <c r="U294" s="238">
        <f>SUMIF('Plans SAMS_A remplir'!$AE$3:$AE$875,(G294&amp;"CRS"&amp;"urgence"),'Plans SAMS_A remplir'!$AG$3:$AG$875)</f>
        <v>0</v>
      </c>
      <c r="V294" s="135">
        <f>SUMIF('Plans SAMS_A remplir'!$AE$3:$AE$875,(G294&amp;"CRS"&amp;"urgence"),'Plans SAMS_A remplir'!$AH$3:$AH$875)</f>
        <v>0</v>
      </c>
      <c r="W294" s="239">
        <f>SUMIF('Plans SAMS_A remplir'!$AE$3:$AE$875,(G294&amp;"CRS"&amp;"urgence"),'Plans SAMS_A remplir'!$AI$3:$AI$875)</f>
        <v>0</v>
      </c>
      <c r="X294" s="224" t="str">
        <f t="shared" si="310"/>
        <v>0</v>
      </c>
      <c r="Y294" s="238">
        <f>SUMIF('Plans SAMS_A remplir'!$AE$3:$AE$875,(G294&amp;"autreong"&amp;"urgence"),'Plans SAMS_A remplir'!$AG$3:$AG$875)</f>
        <v>0</v>
      </c>
      <c r="Z294" s="135">
        <f>SUMIF('Plans SAMS_A remplir'!$AE$3:$AE$875,(G294&amp;"autreong"&amp;"urgence"),'Plans SAMS_A remplir'!$AH$3:$AH$875)</f>
        <v>0</v>
      </c>
      <c r="AA294" s="239">
        <f>SUMIF('Plans SAMS_A remplir'!$AE$3:$AE$875,(G294&amp;"autreong"&amp;"urgence"),'Plans SAMS_A remplir'!$AI$3:$AI$875)</f>
        <v>0</v>
      </c>
      <c r="AB294" s="280" t="str">
        <f t="shared" si="301"/>
        <v>0</v>
      </c>
      <c r="AC294" s="285"/>
      <c r="AD294" s="173">
        <f t="shared" si="302"/>
        <v>0</v>
      </c>
      <c r="AE294" s="173">
        <f t="shared" si="303"/>
        <v>0</v>
      </c>
      <c r="AF294" s="286">
        <f t="shared" si="304"/>
        <v>0</v>
      </c>
      <c r="AG294" s="274" t="e">
        <f t="shared" si="305"/>
        <v>#N/A</v>
      </c>
      <c r="AH294" s="202"/>
      <c r="AI294" s="209" t="e">
        <f t="shared" si="306"/>
        <v>#N/A</v>
      </c>
      <c r="AJ294" s="197">
        <f t="shared" si="213"/>
        <v>3</v>
      </c>
      <c r="AK294" s="175"/>
      <c r="AL294" s="275" t="str">
        <f t="shared" si="307"/>
        <v>A verifier</v>
      </c>
      <c r="AM294" s="266"/>
      <c r="AN294" s="137"/>
      <c r="AO294" s="136"/>
      <c r="AP294" s="158"/>
      <c r="AQ294" s="136"/>
      <c r="AR294" s="138"/>
      <c r="AS294" s="139"/>
      <c r="AT294" s="140"/>
      <c r="AU294" s="159"/>
      <c r="AV294" s="140"/>
      <c r="AW294" s="140"/>
      <c r="AX294" s="140"/>
      <c r="AY294" s="249"/>
    </row>
    <row r="295" spans="1:51" ht="15" hidden="1" customHeight="1" x14ac:dyDescent="0.35">
      <c r="A295" s="252" t="s">
        <v>665</v>
      </c>
      <c r="B295" s="189" t="str">
        <f t="shared" si="290"/>
        <v>MDG31</v>
      </c>
      <c r="C295" s="161" t="s">
        <v>960</v>
      </c>
      <c r="D295" s="189" t="str">
        <f t="shared" si="291"/>
        <v>MG31306</v>
      </c>
      <c r="E295" s="189" t="s">
        <v>974</v>
      </c>
      <c r="F295" s="1" t="str">
        <f t="shared" si="292"/>
        <v>AtsinananaBrickavilleAndekaleka</v>
      </c>
      <c r="G295" s="45" t="str">
        <f t="shared" si="293"/>
        <v>MG31306252</v>
      </c>
      <c r="H295" s="133" t="e">
        <f t="shared" si="294"/>
        <v>#N/A</v>
      </c>
      <c r="I295" s="133"/>
      <c r="J295" s="134" t="e">
        <f t="shared" si="295"/>
        <v>#N/A</v>
      </c>
      <c r="K295" s="134" t="e">
        <f t="shared" si="296"/>
        <v>#N/A</v>
      </c>
      <c r="L295" s="134" t="e">
        <f t="shared" si="297"/>
        <v>#N/A</v>
      </c>
      <c r="M295" s="231">
        <f>SUMIF('Plans SAMS_A remplir'!$AE$3:$AE$875,(G295&amp;"PAM"&amp;"urgence"),'Plans SAMS_A remplir'!$AG$3:$AG$875)</f>
        <v>0</v>
      </c>
      <c r="N295" s="222">
        <f>SUMIF('Plans SAMS_A remplir'!$AE$3:$AE$875,(G295&amp;"PAM"&amp;"urgence"),'Plans SAMS_A remplir'!$AH$3:$AH$875)</f>
        <v>0</v>
      </c>
      <c r="O295" s="232">
        <f>SUMIF('Plans SAMS_A remplir'!$AE$3:$AE$875,(G295&amp;"PAM"&amp;"urgence"),'Plans SAMS_A remplir'!$AI$3:$AI$875)</f>
        <v>0</v>
      </c>
      <c r="P295" s="224" t="str">
        <f t="shared" si="308"/>
        <v>0</v>
      </c>
      <c r="Q295" s="238">
        <f>SUMIF('Plans SAMS_A remplir'!$AE$3:$AE$875,(G295&amp;"FID"&amp;"urgence"),'Plans SAMS_A remplir'!$AG$3:$AG$875)</f>
        <v>0</v>
      </c>
      <c r="R295" s="135">
        <f>SUMIF('Plans SAMS_A remplir'!$AE$3:$AE$875,(G295&amp;"FID"&amp;"urgence"),'Plans SAMS_A remplir'!$AH$3:$AH$875)</f>
        <v>0</v>
      </c>
      <c r="S295" s="239">
        <f>SUMIF('Plans SAMS_A remplir'!$AE$3:$AE$875,(G295&amp;"FID"&amp;"urgence"),'Plans SAMS_A remplir'!$AI$3:$AI$875)</f>
        <v>0</v>
      </c>
      <c r="T295" s="224" t="str">
        <f t="shared" si="309"/>
        <v>0</v>
      </c>
      <c r="U295" s="238">
        <f>SUMIF('Plans SAMS_A remplir'!$AE$3:$AE$875,(G295&amp;"CRS"&amp;"urgence"),'Plans SAMS_A remplir'!$AG$3:$AG$875)</f>
        <v>0</v>
      </c>
      <c r="V295" s="135">
        <f>SUMIF('Plans SAMS_A remplir'!$AE$3:$AE$875,(G295&amp;"CRS"&amp;"urgence"),'Plans SAMS_A remplir'!$AH$3:$AH$875)</f>
        <v>0</v>
      </c>
      <c r="W295" s="239">
        <f>SUMIF('Plans SAMS_A remplir'!$AE$3:$AE$875,(G295&amp;"CRS"&amp;"urgence"),'Plans SAMS_A remplir'!$AI$3:$AI$875)</f>
        <v>0</v>
      </c>
      <c r="X295" s="224" t="str">
        <f t="shared" si="310"/>
        <v>0</v>
      </c>
      <c r="Y295" s="238">
        <f>SUMIF('Plans SAMS_A remplir'!$AE$3:$AE$875,(G295&amp;"autreong"&amp;"urgence"),'Plans SAMS_A remplir'!$AG$3:$AG$875)</f>
        <v>0</v>
      </c>
      <c r="Z295" s="135">
        <f>SUMIF('Plans SAMS_A remplir'!$AE$3:$AE$875,(G295&amp;"autreong"&amp;"urgence"),'Plans SAMS_A remplir'!$AH$3:$AH$875)</f>
        <v>0</v>
      </c>
      <c r="AA295" s="239">
        <f>SUMIF('Plans SAMS_A remplir'!$AE$3:$AE$875,(G295&amp;"autreong"&amp;"urgence"),'Plans SAMS_A remplir'!$AI$3:$AI$875)</f>
        <v>0</v>
      </c>
      <c r="AB295" s="280" t="str">
        <f t="shared" si="301"/>
        <v>0</v>
      </c>
      <c r="AC295" s="285"/>
      <c r="AD295" s="173">
        <f t="shared" si="302"/>
        <v>0</v>
      </c>
      <c r="AE295" s="173">
        <f t="shared" si="303"/>
        <v>0</v>
      </c>
      <c r="AF295" s="286">
        <f t="shared" si="304"/>
        <v>0</v>
      </c>
      <c r="AG295" s="274" t="e">
        <f t="shared" si="305"/>
        <v>#N/A</v>
      </c>
      <c r="AH295" s="202"/>
      <c r="AI295" s="209" t="e">
        <f t="shared" si="306"/>
        <v>#N/A</v>
      </c>
      <c r="AJ295" s="197">
        <f t="shared" si="213"/>
        <v>3</v>
      </c>
      <c r="AK295" s="175"/>
      <c r="AL295" s="275" t="str">
        <f t="shared" si="307"/>
        <v>A verifier</v>
      </c>
      <c r="AM295" s="266"/>
      <c r="AN295" s="137"/>
      <c r="AO295" s="136"/>
      <c r="AP295" s="158"/>
      <c r="AQ295" s="136"/>
      <c r="AR295" s="138"/>
      <c r="AS295" s="139"/>
      <c r="AT295" s="140"/>
      <c r="AU295" s="159"/>
      <c r="AV295" s="140"/>
      <c r="AW295" s="140"/>
      <c r="AX295" s="140"/>
      <c r="AY295" s="249"/>
    </row>
    <row r="296" spans="1:51" ht="15" hidden="1" customHeight="1" x14ac:dyDescent="0.35">
      <c r="A296" s="252" t="s">
        <v>665</v>
      </c>
      <c r="B296" s="189" t="str">
        <f t="shared" si="290"/>
        <v>MDG31</v>
      </c>
      <c r="C296" s="161" t="s">
        <v>960</v>
      </c>
      <c r="D296" s="189" t="str">
        <f t="shared" si="291"/>
        <v>MG31306</v>
      </c>
      <c r="E296" s="189" t="s">
        <v>975</v>
      </c>
      <c r="F296" s="1" t="str">
        <f t="shared" si="292"/>
        <v>AtsinananaBrickavilleAmbohimanana</v>
      </c>
      <c r="G296" s="45" t="str">
        <f t="shared" si="293"/>
        <v>MG31306270</v>
      </c>
      <c r="H296" s="133" t="e">
        <f t="shared" si="294"/>
        <v>#N/A</v>
      </c>
      <c r="I296" s="133"/>
      <c r="J296" s="134" t="e">
        <f t="shared" si="295"/>
        <v>#N/A</v>
      </c>
      <c r="K296" s="134" t="e">
        <f t="shared" si="296"/>
        <v>#N/A</v>
      </c>
      <c r="L296" s="134" t="e">
        <f t="shared" si="297"/>
        <v>#N/A</v>
      </c>
      <c r="M296" s="231">
        <f>SUMIF('Plans SAMS_A remplir'!$AE$3:$AE$875,(G296&amp;"PAM"&amp;"urgence"),'Plans SAMS_A remplir'!$AG$3:$AG$875)</f>
        <v>0</v>
      </c>
      <c r="N296" s="222">
        <f>SUMIF('Plans SAMS_A remplir'!$AE$3:$AE$875,(G296&amp;"PAM"&amp;"urgence"),'Plans SAMS_A remplir'!$AH$3:$AH$875)</f>
        <v>0</v>
      </c>
      <c r="O296" s="232">
        <f>SUMIF('Plans SAMS_A remplir'!$AE$3:$AE$875,(G296&amp;"PAM"&amp;"urgence"),'Plans SAMS_A remplir'!$AI$3:$AI$875)</f>
        <v>0</v>
      </c>
      <c r="P296" s="224" t="str">
        <f t="shared" si="308"/>
        <v>0</v>
      </c>
      <c r="Q296" s="238">
        <f>SUMIF('Plans SAMS_A remplir'!$AE$3:$AE$875,(G296&amp;"FID"&amp;"urgence"),'Plans SAMS_A remplir'!$AG$3:$AG$875)</f>
        <v>0</v>
      </c>
      <c r="R296" s="135">
        <f>SUMIF('Plans SAMS_A remplir'!$AE$3:$AE$875,(G296&amp;"FID"&amp;"urgence"),'Plans SAMS_A remplir'!$AH$3:$AH$875)</f>
        <v>0</v>
      </c>
      <c r="S296" s="239">
        <f>SUMIF('Plans SAMS_A remplir'!$AE$3:$AE$875,(G296&amp;"FID"&amp;"urgence"),'Plans SAMS_A remplir'!$AI$3:$AI$875)</f>
        <v>0</v>
      </c>
      <c r="T296" s="224" t="str">
        <f t="shared" si="309"/>
        <v>0</v>
      </c>
      <c r="U296" s="238">
        <f>SUMIF('Plans SAMS_A remplir'!$AE$3:$AE$875,(G296&amp;"CRS"&amp;"urgence"),'Plans SAMS_A remplir'!$AG$3:$AG$875)</f>
        <v>0</v>
      </c>
      <c r="V296" s="135">
        <f>SUMIF('Plans SAMS_A remplir'!$AE$3:$AE$875,(G296&amp;"CRS"&amp;"urgence"),'Plans SAMS_A remplir'!$AH$3:$AH$875)</f>
        <v>0</v>
      </c>
      <c r="W296" s="239">
        <f>SUMIF('Plans SAMS_A remplir'!$AE$3:$AE$875,(G296&amp;"CRS"&amp;"urgence"),'Plans SAMS_A remplir'!$AI$3:$AI$875)</f>
        <v>0</v>
      </c>
      <c r="X296" s="224" t="str">
        <f t="shared" si="310"/>
        <v>0</v>
      </c>
      <c r="Y296" s="238">
        <f>SUMIF('Plans SAMS_A remplir'!$AE$3:$AE$875,(G296&amp;"autreong"&amp;"urgence"),'Plans SAMS_A remplir'!$AG$3:$AG$875)</f>
        <v>0</v>
      </c>
      <c r="Z296" s="135">
        <f>SUMIF('Plans SAMS_A remplir'!$AE$3:$AE$875,(G296&amp;"autreong"&amp;"urgence"),'Plans SAMS_A remplir'!$AH$3:$AH$875)</f>
        <v>0</v>
      </c>
      <c r="AA296" s="239">
        <f>SUMIF('Plans SAMS_A remplir'!$AE$3:$AE$875,(G296&amp;"autreong"&amp;"urgence"),'Plans SAMS_A remplir'!$AI$3:$AI$875)</f>
        <v>0</v>
      </c>
      <c r="AB296" s="280" t="str">
        <f t="shared" si="301"/>
        <v>0</v>
      </c>
      <c r="AC296" s="285"/>
      <c r="AD296" s="173">
        <f t="shared" si="302"/>
        <v>0</v>
      </c>
      <c r="AE296" s="173">
        <f t="shared" si="303"/>
        <v>0</v>
      </c>
      <c r="AF296" s="286">
        <f t="shared" si="304"/>
        <v>0</v>
      </c>
      <c r="AG296" s="274" t="e">
        <f t="shared" si="305"/>
        <v>#N/A</v>
      </c>
      <c r="AH296" s="202"/>
      <c r="AI296" s="209" t="e">
        <f t="shared" si="306"/>
        <v>#N/A</v>
      </c>
      <c r="AJ296" s="197">
        <f t="shared" si="213"/>
        <v>3</v>
      </c>
      <c r="AK296" s="175"/>
      <c r="AL296" s="275" t="str">
        <f t="shared" si="307"/>
        <v>A verifier</v>
      </c>
      <c r="AM296" s="266"/>
      <c r="AN296" s="137"/>
      <c r="AO296" s="136"/>
      <c r="AP296" s="158"/>
      <c r="AQ296" s="136"/>
      <c r="AR296" s="138"/>
      <c r="AS296" s="139"/>
      <c r="AT296" s="140"/>
      <c r="AU296" s="159"/>
      <c r="AV296" s="140"/>
      <c r="AW296" s="140"/>
      <c r="AX296" s="140"/>
      <c r="AY296" s="249"/>
    </row>
    <row r="297" spans="1:51" ht="15" hidden="1" customHeight="1" x14ac:dyDescent="0.35">
      <c r="A297" s="252" t="s">
        <v>665</v>
      </c>
      <c r="B297" s="189" t="str">
        <f t="shared" si="290"/>
        <v>MDG31</v>
      </c>
      <c r="C297" s="161" t="s">
        <v>960</v>
      </c>
      <c r="D297" s="189" t="str">
        <f t="shared" si="291"/>
        <v>MG31306</v>
      </c>
      <c r="E297" s="189" t="s">
        <v>976</v>
      </c>
      <c r="F297" s="1" t="str">
        <f t="shared" si="292"/>
        <v>AtsinananaBrickavilleAnjahamana</v>
      </c>
      <c r="G297" s="45" t="str">
        <f t="shared" si="293"/>
        <v>MG31306290</v>
      </c>
      <c r="H297" s="133" t="e">
        <f t="shared" si="294"/>
        <v>#N/A</v>
      </c>
      <c r="I297" s="133"/>
      <c r="J297" s="134" t="e">
        <f t="shared" si="295"/>
        <v>#N/A</v>
      </c>
      <c r="K297" s="134" t="e">
        <f t="shared" si="296"/>
        <v>#N/A</v>
      </c>
      <c r="L297" s="134" t="e">
        <f t="shared" si="297"/>
        <v>#N/A</v>
      </c>
      <c r="M297" s="231">
        <f>SUMIF('Plans SAMS_A remplir'!$AE$3:$AE$875,(G297&amp;"PAM"&amp;"urgence"),'Plans SAMS_A remplir'!$AG$3:$AG$875)</f>
        <v>0</v>
      </c>
      <c r="N297" s="222">
        <f>SUMIF('Plans SAMS_A remplir'!$AE$3:$AE$875,(G297&amp;"PAM"&amp;"urgence"),'Plans SAMS_A remplir'!$AH$3:$AH$875)</f>
        <v>0</v>
      </c>
      <c r="O297" s="232">
        <f>SUMIF('Plans SAMS_A remplir'!$AE$3:$AE$875,(G297&amp;"PAM"&amp;"urgence"),'Plans SAMS_A remplir'!$AI$3:$AI$875)</f>
        <v>0</v>
      </c>
      <c r="P297" s="224" t="str">
        <f t="shared" si="308"/>
        <v>0</v>
      </c>
      <c r="Q297" s="238">
        <f>SUMIF('Plans SAMS_A remplir'!$AE$3:$AE$875,(G297&amp;"FID"&amp;"urgence"),'Plans SAMS_A remplir'!$AG$3:$AG$875)</f>
        <v>0</v>
      </c>
      <c r="R297" s="135">
        <f>SUMIF('Plans SAMS_A remplir'!$AE$3:$AE$875,(G297&amp;"FID"&amp;"urgence"),'Plans SAMS_A remplir'!$AH$3:$AH$875)</f>
        <v>0</v>
      </c>
      <c r="S297" s="239">
        <f>SUMIF('Plans SAMS_A remplir'!$AE$3:$AE$875,(G297&amp;"FID"&amp;"urgence"),'Plans SAMS_A remplir'!$AI$3:$AI$875)</f>
        <v>0</v>
      </c>
      <c r="T297" s="224" t="str">
        <f t="shared" si="309"/>
        <v>0</v>
      </c>
      <c r="U297" s="238">
        <f>SUMIF('Plans SAMS_A remplir'!$AE$3:$AE$875,(G297&amp;"CRS"&amp;"urgence"),'Plans SAMS_A remplir'!$AG$3:$AG$875)</f>
        <v>0</v>
      </c>
      <c r="V297" s="135">
        <f>SUMIF('Plans SAMS_A remplir'!$AE$3:$AE$875,(G297&amp;"CRS"&amp;"urgence"),'Plans SAMS_A remplir'!$AH$3:$AH$875)</f>
        <v>0</v>
      </c>
      <c r="W297" s="239">
        <f>SUMIF('Plans SAMS_A remplir'!$AE$3:$AE$875,(G297&amp;"CRS"&amp;"urgence"),'Plans SAMS_A remplir'!$AI$3:$AI$875)</f>
        <v>0</v>
      </c>
      <c r="X297" s="224" t="str">
        <f t="shared" si="310"/>
        <v>0</v>
      </c>
      <c r="Y297" s="238">
        <f>SUMIF('Plans SAMS_A remplir'!$AE$3:$AE$875,(G297&amp;"autreong"&amp;"urgence"),'Plans SAMS_A remplir'!$AG$3:$AG$875)</f>
        <v>0</v>
      </c>
      <c r="Z297" s="135">
        <f>SUMIF('Plans SAMS_A remplir'!$AE$3:$AE$875,(G297&amp;"autreong"&amp;"urgence"),'Plans SAMS_A remplir'!$AH$3:$AH$875)</f>
        <v>0</v>
      </c>
      <c r="AA297" s="239">
        <f>SUMIF('Plans SAMS_A remplir'!$AE$3:$AE$875,(G297&amp;"autreong"&amp;"urgence"),'Plans SAMS_A remplir'!$AI$3:$AI$875)</f>
        <v>0</v>
      </c>
      <c r="AB297" s="280" t="str">
        <f t="shared" si="301"/>
        <v>0</v>
      </c>
      <c r="AC297" s="285"/>
      <c r="AD297" s="173">
        <f t="shared" si="302"/>
        <v>0</v>
      </c>
      <c r="AE297" s="173">
        <f t="shared" si="303"/>
        <v>0</v>
      </c>
      <c r="AF297" s="286">
        <f t="shared" si="304"/>
        <v>0</v>
      </c>
      <c r="AG297" s="274" t="e">
        <f t="shared" si="305"/>
        <v>#N/A</v>
      </c>
      <c r="AH297" s="202"/>
      <c r="AI297" s="209" t="e">
        <f t="shared" si="306"/>
        <v>#N/A</v>
      </c>
      <c r="AJ297" s="197">
        <f t="shared" si="213"/>
        <v>3</v>
      </c>
      <c r="AK297" s="175"/>
      <c r="AL297" s="275" t="str">
        <f t="shared" si="307"/>
        <v>A verifier</v>
      </c>
      <c r="AM297" s="266"/>
      <c r="AN297" s="137"/>
      <c r="AO297" s="136"/>
      <c r="AP297" s="158"/>
      <c r="AQ297" s="136"/>
      <c r="AR297" s="138"/>
      <c r="AS297" s="139"/>
      <c r="AT297" s="140"/>
      <c r="AU297" s="159"/>
      <c r="AV297" s="140"/>
      <c r="AW297" s="140"/>
      <c r="AX297" s="140"/>
      <c r="AY297" s="249"/>
    </row>
    <row r="298" spans="1:51" s="179" customFormat="1" hidden="1" x14ac:dyDescent="0.3">
      <c r="A298" s="328"/>
      <c r="B298" s="329"/>
      <c r="C298" s="330"/>
      <c r="D298" s="330"/>
      <c r="E298" s="330"/>
      <c r="F298" s="331"/>
      <c r="G298" s="332"/>
      <c r="H298" s="332"/>
      <c r="I298" s="333"/>
      <c r="J298" s="333"/>
      <c r="K298" s="333"/>
      <c r="L298" s="334"/>
      <c r="M298" s="335"/>
      <c r="N298" s="335"/>
      <c r="O298" s="335"/>
      <c r="P298" s="335"/>
      <c r="Q298" s="336"/>
      <c r="R298" s="336"/>
      <c r="S298" s="336"/>
      <c r="T298" s="335"/>
      <c r="U298" s="336"/>
      <c r="V298" s="336"/>
      <c r="W298" s="336"/>
      <c r="X298" s="335"/>
      <c r="Y298" s="336"/>
      <c r="Z298" s="336"/>
      <c r="AA298" s="336"/>
      <c r="AB298" s="337"/>
      <c r="AC298" s="338"/>
      <c r="AD298" s="339"/>
      <c r="AE298" s="339"/>
      <c r="AF298" s="340"/>
      <c r="AG298" s="341"/>
      <c r="AH298" s="342"/>
      <c r="AI298" s="342"/>
      <c r="AJ298" s="197"/>
      <c r="AK298" s="343"/>
      <c r="AL298" s="344"/>
      <c r="AM298" s="345"/>
      <c r="AN298" s="334"/>
      <c r="AO298" s="346"/>
      <c r="AP298" s="334"/>
      <c r="AQ298" s="334"/>
      <c r="AR298" s="347"/>
      <c r="AS298" s="347"/>
      <c r="AT298" s="348"/>
      <c r="AU298" s="348"/>
      <c r="AV298" s="349"/>
      <c r="AW298" s="350"/>
      <c r="AX298" s="350"/>
      <c r="AY298" s="351"/>
    </row>
    <row r="299" spans="1:51" ht="15" hidden="1" customHeight="1" x14ac:dyDescent="0.35">
      <c r="A299" s="252" t="s">
        <v>665</v>
      </c>
      <c r="B299" s="189" t="str">
        <f t="shared" ref="B299:B323" si="311">VLOOKUP(A299,admin_1,2,FALSE)</f>
        <v>MDG31</v>
      </c>
      <c r="C299" s="161" t="s">
        <v>977</v>
      </c>
      <c r="D299" s="189" t="str">
        <f t="shared" ref="D299:D323" si="312">VLOOKUP(C299,admin_2_2,2,FALSE)</f>
        <v>MG31307</v>
      </c>
      <c r="E299" s="189" t="s">
        <v>977</v>
      </c>
      <c r="F299" s="1" t="str">
        <f t="shared" ref="F299:F323" si="313">A299&amp;C299&amp;E299</f>
        <v>AtsinananaVatomandryVatomandry</v>
      </c>
      <c r="G299" s="45" t="str">
        <f t="shared" ref="G299:G323" si="314">VLOOKUP(F299,admin_3_2,12,FALSE)</f>
        <v>MG31307010</v>
      </c>
      <c r="H299" s="133" t="e">
        <f t="shared" ref="H299:H323" si="315">VLOOKUP(G299,prio,2,FALSE)</f>
        <v>#N/A</v>
      </c>
      <c r="I299" s="133"/>
      <c r="J299" s="134" t="e">
        <f t="shared" ref="J299:J323" si="316">IF(VLOOKUP(G299,pop,4,FALSE)=0,"",VLOOKUP(G299,pop,4,FALSE))</f>
        <v>#N/A</v>
      </c>
      <c r="K299" s="134" t="e">
        <f t="shared" ref="K299:K323" si="317">VLOOKUP(G299,pop,2,FALSE)</f>
        <v>#N/A</v>
      </c>
      <c r="L299" s="134" t="e">
        <f t="shared" ref="L299:L323" si="318">VLOOKUP(G299,pop,7,FALSE)</f>
        <v>#N/A</v>
      </c>
      <c r="M299" s="231">
        <f>SUMIF('Plans SAMS_A remplir'!$AE$3:$AE$875,(G299&amp;"PAM"&amp;"urgence"),'Plans SAMS_A remplir'!$AG$3:$AG$875)</f>
        <v>0</v>
      </c>
      <c r="N299" s="222">
        <f>SUMIF('Plans SAMS_A remplir'!$AE$3:$AE$875,(G299&amp;"PAM"&amp;"urgence"),'Plans SAMS_A remplir'!$AH$3:$AH$875)</f>
        <v>0</v>
      </c>
      <c r="O299" s="232">
        <f>SUMIF('Plans SAMS_A remplir'!$AE$3:$AE$875,(G299&amp;"PAM"&amp;"urgence"),'Plans SAMS_A remplir'!$AI$3:$AI$875)</f>
        <v>0</v>
      </c>
      <c r="P299" s="224" t="str">
        <f t="shared" ref="P299:P317" si="319">IFERROR(VLOOKUP(G299&amp;"PAM"&amp;"urgence",planification_pop,4,FALSE),"0")</f>
        <v>0</v>
      </c>
      <c r="Q299" s="238">
        <f>SUMIF('Plans SAMS_A remplir'!$AE$3:$AE$875,(G299&amp;"FID"&amp;"urgence"),'Plans SAMS_A remplir'!$AG$3:$AG$875)</f>
        <v>0</v>
      </c>
      <c r="R299" s="135">
        <f>SUMIF('Plans SAMS_A remplir'!$AE$3:$AE$875,(G299&amp;"FID"&amp;"urgence"),'Plans SAMS_A remplir'!$AH$3:$AH$875)</f>
        <v>0</v>
      </c>
      <c r="S299" s="239">
        <f>SUMIF('Plans SAMS_A remplir'!$AE$3:$AE$875,(G299&amp;"FID"&amp;"urgence"),'Plans SAMS_A remplir'!$AI$3:$AI$875)</f>
        <v>0</v>
      </c>
      <c r="T299" s="224" t="str">
        <f t="shared" ref="T299:T317" si="320">IFERROR(VLOOKUP(G299&amp;"FID"&amp;"urgence",planification_pop,4,FALSE),"0")</f>
        <v>0</v>
      </c>
      <c r="U299" s="238">
        <f>SUMIF('Plans SAMS_A remplir'!$AE$3:$AE$875,(G299&amp;"CRS"&amp;"urgence"),'Plans SAMS_A remplir'!$AG$3:$AG$875)</f>
        <v>0</v>
      </c>
      <c r="V299" s="135">
        <f>SUMIF('Plans SAMS_A remplir'!$AE$3:$AE$875,(G299&amp;"CRS"&amp;"urgence"),'Plans SAMS_A remplir'!$AH$3:$AH$875)</f>
        <v>0</v>
      </c>
      <c r="W299" s="239">
        <f>SUMIF('Plans SAMS_A remplir'!$AE$3:$AE$875,(G299&amp;"CRS"&amp;"urgence"),'Plans SAMS_A remplir'!$AI$3:$AI$875)</f>
        <v>0</v>
      </c>
      <c r="X299" s="224" t="str">
        <f t="shared" ref="X299:X317" si="321">IFERROR(VLOOKUP(K299&amp;"FID"&amp;"urgence",planification_pop,4,FALSE),"0")</f>
        <v>0</v>
      </c>
      <c r="Y299" s="238">
        <f>SUMIF('Plans SAMS_A remplir'!$AE$3:$AE$875,(G299&amp;"autreong"&amp;"urgence"),'Plans SAMS_A remplir'!$AG$3:$AG$875)</f>
        <v>0</v>
      </c>
      <c r="Z299" s="135">
        <f>SUMIF('Plans SAMS_A remplir'!$AE$3:$AE$875,(G299&amp;"autreong"&amp;"urgence"),'Plans SAMS_A remplir'!$AH$3:$AH$875)</f>
        <v>0</v>
      </c>
      <c r="AA299" s="239">
        <f>SUMIF('Plans SAMS_A remplir'!$AE$3:$AE$875,(G299&amp;"autreong"&amp;"urgence"),'Plans SAMS_A remplir'!$AI$3:$AI$875)</f>
        <v>0</v>
      </c>
      <c r="AB299" s="280" t="str">
        <f t="shared" ref="AB299:AB323" si="322">IFERROR(VLOOKUP(G299&amp;"autreong"&amp;"urgence",planification_pop,4,FALSE),"0")</f>
        <v>0</v>
      </c>
      <c r="AC299" s="285"/>
      <c r="AD299" s="173">
        <f t="shared" ref="AD299:AD323" si="323">IF($AC299="Oui (Fid/PAM)",MAX(M299,Q299)+Y299,IF($AC299="Oui (inter/orga)",MAX(M299,Q299,Y299),IF($AC299="Oui (CRS/FID)",MAX(Q299,U299),IF($AC299="Oui (CRS/PAM)",MAX(M299,U299),IF($AC299="Oui (cas special)","",SUM(M299,Q299,Y299,U299))))))</f>
        <v>0</v>
      </c>
      <c r="AE299" s="173">
        <f t="shared" ref="AE299:AE323" si="324">IF($AC299="Oui (Fid/PAM)",MAX(N299,R299)+Z299,IF($AC299="Oui (inter/orga)",MAX(N299,R299,Z299),IF($AC299="Oui (CRS/FID)",MAX(R299,V299),IF($AC299="Oui (CRS/PAM)",MAX(N299,V299),IF($AC299="Oui (cas special)","",SUM(N299,R299,Z299,V299))))))</f>
        <v>0</v>
      </c>
      <c r="AF299" s="286">
        <f t="shared" ref="AF299:AF323" si="325">IF($AC299="Oui (Fid/PAM)",MAX(O299,S299)+AA299,IF($AC299="Oui (inter/orga)",MAX(O299,S299,AA299),IF($AC299="Oui (CRS/FID)",MAX(S299,W299),IF($AC299="Oui (CRS/PAM)",MAX(O299,W299),IF($AC299="Oui (cas special)","",SUM(O299,S299,AA299,W299))))))</f>
        <v>0</v>
      </c>
      <c r="AG299" s="274" t="e">
        <f t="shared" ref="AG299:AG323" si="326">MAX(AD299:AF299)/L299</f>
        <v>#N/A</v>
      </c>
      <c r="AH299" s="202"/>
      <c r="AI299" s="209" t="e">
        <f t="shared" ref="AI299:AI323" si="327">IF((K299-AD299*AH299)&lt;0,"0",K299-AD299*AH299)</f>
        <v>#N/A</v>
      </c>
      <c r="AJ299" s="197">
        <f t="shared" ref="AJ299:AJ323" si="328">IF(M299&lt;&gt;"0",1,0)+IF(Q299&lt;&gt;"0",1,0)+IF(Y299&lt;&gt;"0",1,0)</f>
        <v>3</v>
      </c>
      <c r="AK299" s="175"/>
      <c r="AL299" s="275" t="str">
        <f t="shared" ref="AL299:AL323" si="329">IF(AC299="Non","YES",IF(AC299="Oui (cas special)","A verifier",IF(AC299="","A verifier","Non")))</f>
        <v>A verifier</v>
      </c>
      <c r="AM299" s="266"/>
      <c r="AN299" s="137"/>
      <c r="AO299" s="136"/>
      <c r="AP299" s="158"/>
      <c r="AQ299" s="136"/>
      <c r="AR299" s="138"/>
      <c r="AS299" s="139"/>
      <c r="AT299" s="140"/>
      <c r="AU299" s="159"/>
      <c r="AV299" s="140"/>
      <c r="AW299" s="140"/>
      <c r="AX299" s="140"/>
      <c r="AY299" s="249"/>
    </row>
    <row r="300" spans="1:51" ht="15" hidden="1" customHeight="1" x14ac:dyDescent="0.35">
      <c r="A300" s="252" t="s">
        <v>665</v>
      </c>
      <c r="B300" s="189" t="str">
        <f t="shared" si="311"/>
        <v>MDG31</v>
      </c>
      <c r="C300" s="161" t="s">
        <v>977</v>
      </c>
      <c r="D300" s="189" t="str">
        <f t="shared" si="312"/>
        <v>MG31307</v>
      </c>
      <c r="E300" s="189" t="s">
        <v>978</v>
      </c>
      <c r="F300" s="1" t="str">
        <f t="shared" si="313"/>
        <v>AtsinananaVatomandryAmbodivoananto</v>
      </c>
      <c r="G300" s="45" t="str">
        <f t="shared" si="314"/>
        <v>MG31307030</v>
      </c>
      <c r="H300" s="133" t="e">
        <f t="shared" si="315"/>
        <v>#N/A</v>
      </c>
      <c r="I300" s="133"/>
      <c r="J300" s="134" t="e">
        <f t="shared" si="316"/>
        <v>#N/A</v>
      </c>
      <c r="K300" s="134" t="e">
        <f t="shared" si="317"/>
        <v>#N/A</v>
      </c>
      <c r="L300" s="134" t="e">
        <f t="shared" si="318"/>
        <v>#N/A</v>
      </c>
      <c r="M300" s="231">
        <f>SUMIF('Plans SAMS_A remplir'!$AE$3:$AE$875,(G300&amp;"PAM"&amp;"urgence"),'Plans SAMS_A remplir'!$AG$3:$AG$875)</f>
        <v>0</v>
      </c>
      <c r="N300" s="222">
        <f>SUMIF('Plans SAMS_A remplir'!$AE$3:$AE$875,(G300&amp;"PAM"&amp;"urgence"),'Plans SAMS_A remplir'!$AH$3:$AH$875)</f>
        <v>0</v>
      </c>
      <c r="O300" s="232">
        <f>SUMIF('Plans SAMS_A remplir'!$AE$3:$AE$875,(G300&amp;"PAM"&amp;"urgence"),'Plans SAMS_A remplir'!$AI$3:$AI$875)</f>
        <v>0</v>
      </c>
      <c r="P300" s="224" t="str">
        <f t="shared" si="319"/>
        <v>0</v>
      </c>
      <c r="Q300" s="238">
        <f>SUMIF('Plans SAMS_A remplir'!$AE$3:$AE$875,(G300&amp;"FID"&amp;"urgence"),'Plans SAMS_A remplir'!$AG$3:$AG$875)</f>
        <v>0</v>
      </c>
      <c r="R300" s="135">
        <f>SUMIF('Plans SAMS_A remplir'!$AE$3:$AE$875,(G300&amp;"FID"&amp;"urgence"),'Plans SAMS_A remplir'!$AH$3:$AH$875)</f>
        <v>0</v>
      </c>
      <c r="S300" s="239">
        <f>SUMIF('Plans SAMS_A remplir'!$AE$3:$AE$875,(G300&amp;"FID"&amp;"urgence"),'Plans SAMS_A remplir'!$AI$3:$AI$875)</f>
        <v>0</v>
      </c>
      <c r="T300" s="224" t="str">
        <f t="shared" si="320"/>
        <v>0</v>
      </c>
      <c r="U300" s="238">
        <f>SUMIF('Plans SAMS_A remplir'!$AE$3:$AE$875,(G300&amp;"CRS"&amp;"urgence"),'Plans SAMS_A remplir'!$AG$3:$AG$875)</f>
        <v>0</v>
      </c>
      <c r="V300" s="135">
        <f>SUMIF('Plans SAMS_A remplir'!$AE$3:$AE$875,(G300&amp;"CRS"&amp;"urgence"),'Plans SAMS_A remplir'!$AH$3:$AH$875)</f>
        <v>0</v>
      </c>
      <c r="W300" s="239">
        <f>SUMIF('Plans SAMS_A remplir'!$AE$3:$AE$875,(G300&amp;"CRS"&amp;"urgence"),'Plans SAMS_A remplir'!$AI$3:$AI$875)</f>
        <v>0</v>
      </c>
      <c r="X300" s="224" t="str">
        <f t="shared" si="321"/>
        <v>0</v>
      </c>
      <c r="Y300" s="238">
        <f>SUMIF('Plans SAMS_A remplir'!$AE$3:$AE$875,(G300&amp;"autreong"&amp;"urgence"),'Plans SAMS_A remplir'!$AG$3:$AG$875)</f>
        <v>0</v>
      </c>
      <c r="Z300" s="135">
        <f>SUMIF('Plans SAMS_A remplir'!$AE$3:$AE$875,(G300&amp;"autreong"&amp;"urgence"),'Plans SAMS_A remplir'!$AH$3:$AH$875)</f>
        <v>0</v>
      </c>
      <c r="AA300" s="239">
        <f>SUMIF('Plans SAMS_A remplir'!$AE$3:$AE$875,(G300&amp;"autreong"&amp;"urgence"),'Plans SAMS_A remplir'!$AI$3:$AI$875)</f>
        <v>0</v>
      </c>
      <c r="AB300" s="280" t="str">
        <f t="shared" si="322"/>
        <v>0</v>
      </c>
      <c r="AC300" s="285"/>
      <c r="AD300" s="173">
        <f t="shared" si="323"/>
        <v>0</v>
      </c>
      <c r="AE300" s="173">
        <f t="shared" si="324"/>
        <v>0</v>
      </c>
      <c r="AF300" s="286">
        <f t="shared" si="325"/>
        <v>0</v>
      </c>
      <c r="AG300" s="274" t="e">
        <f t="shared" si="326"/>
        <v>#N/A</v>
      </c>
      <c r="AH300" s="202"/>
      <c r="AI300" s="209" t="e">
        <f t="shared" si="327"/>
        <v>#N/A</v>
      </c>
      <c r="AJ300" s="197">
        <f t="shared" si="328"/>
        <v>3</v>
      </c>
      <c r="AK300" s="175"/>
      <c r="AL300" s="275" t="str">
        <f t="shared" si="329"/>
        <v>A verifier</v>
      </c>
      <c r="AM300" s="266"/>
      <c r="AN300" s="137"/>
      <c r="AO300" s="136"/>
      <c r="AP300" s="158"/>
      <c r="AQ300" s="136"/>
      <c r="AR300" s="138"/>
      <c r="AS300" s="139"/>
      <c r="AT300" s="140"/>
      <c r="AU300" s="159"/>
      <c r="AV300" s="140"/>
      <c r="AW300" s="140"/>
      <c r="AX300" s="140"/>
      <c r="AY300" s="249"/>
    </row>
    <row r="301" spans="1:51" ht="15" hidden="1" customHeight="1" x14ac:dyDescent="0.35">
      <c r="A301" s="252" t="s">
        <v>665</v>
      </c>
      <c r="B301" s="189" t="str">
        <f t="shared" si="311"/>
        <v>MDG31</v>
      </c>
      <c r="C301" s="161" t="s">
        <v>977</v>
      </c>
      <c r="D301" s="189" t="str">
        <f t="shared" si="312"/>
        <v>MG31307</v>
      </c>
      <c r="E301" s="189" t="s">
        <v>979</v>
      </c>
      <c r="F301" s="1" t="str">
        <f t="shared" si="313"/>
        <v>AtsinananaVatomandryMaintinandry</v>
      </c>
      <c r="G301" s="45" t="str">
        <f t="shared" si="314"/>
        <v>MG31307051</v>
      </c>
      <c r="H301" s="133" t="e">
        <f t="shared" si="315"/>
        <v>#N/A</v>
      </c>
      <c r="I301" s="133"/>
      <c r="J301" s="134" t="e">
        <f t="shared" si="316"/>
        <v>#N/A</v>
      </c>
      <c r="K301" s="134" t="e">
        <f t="shared" si="317"/>
        <v>#N/A</v>
      </c>
      <c r="L301" s="134" t="e">
        <f t="shared" si="318"/>
        <v>#N/A</v>
      </c>
      <c r="M301" s="231">
        <f>SUMIF('Plans SAMS_A remplir'!$AE$3:$AE$875,(G301&amp;"PAM"&amp;"urgence"),'Plans SAMS_A remplir'!$AG$3:$AG$875)</f>
        <v>0</v>
      </c>
      <c r="N301" s="222">
        <f>SUMIF('Plans SAMS_A remplir'!$AE$3:$AE$875,(G301&amp;"PAM"&amp;"urgence"),'Plans SAMS_A remplir'!$AH$3:$AH$875)</f>
        <v>0</v>
      </c>
      <c r="O301" s="232">
        <f>SUMIF('Plans SAMS_A remplir'!$AE$3:$AE$875,(G301&amp;"PAM"&amp;"urgence"),'Plans SAMS_A remplir'!$AI$3:$AI$875)</f>
        <v>0</v>
      </c>
      <c r="P301" s="224" t="str">
        <f t="shared" si="319"/>
        <v>0</v>
      </c>
      <c r="Q301" s="238">
        <f>SUMIF('Plans SAMS_A remplir'!$AE$3:$AE$875,(G301&amp;"FID"&amp;"urgence"),'Plans SAMS_A remplir'!$AG$3:$AG$875)</f>
        <v>0</v>
      </c>
      <c r="R301" s="135">
        <f>SUMIF('Plans SAMS_A remplir'!$AE$3:$AE$875,(G301&amp;"FID"&amp;"urgence"),'Plans SAMS_A remplir'!$AH$3:$AH$875)</f>
        <v>0</v>
      </c>
      <c r="S301" s="239">
        <f>SUMIF('Plans SAMS_A remplir'!$AE$3:$AE$875,(G301&amp;"FID"&amp;"urgence"),'Plans SAMS_A remplir'!$AI$3:$AI$875)</f>
        <v>0</v>
      </c>
      <c r="T301" s="224" t="str">
        <f t="shared" si="320"/>
        <v>0</v>
      </c>
      <c r="U301" s="238">
        <f>SUMIF('Plans SAMS_A remplir'!$AE$3:$AE$875,(G301&amp;"CRS"&amp;"urgence"),'Plans SAMS_A remplir'!$AG$3:$AG$875)</f>
        <v>0</v>
      </c>
      <c r="V301" s="135">
        <f>SUMIF('Plans SAMS_A remplir'!$AE$3:$AE$875,(G301&amp;"CRS"&amp;"urgence"),'Plans SAMS_A remplir'!$AH$3:$AH$875)</f>
        <v>0</v>
      </c>
      <c r="W301" s="239">
        <f>SUMIF('Plans SAMS_A remplir'!$AE$3:$AE$875,(G301&amp;"CRS"&amp;"urgence"),'Plans SAMS_A remplir'!$AI$3:$AI$875)</f>
        <v>0</v>
      </c>
      <c r="X301" s="224" t="str">
        <f t="shared" si="321"/>
        <v>0</v>
      </c>
      <c r="Y301" s="238">
        <f>SUMIF('Plans SAMS_A remplir'!$AE$3:$AE$875,(G301&amp;"autreong"&amp;"urgence"),'Plans SAMS_A remplir'!$AG$3:$AG$875)</f>
        <v>0</v>
      </c>
      <c r="Z301" s="135">
        <f>SUMIF('Plans SAMS_A remplir'!$AE$3:$AE$875,(G301&amp;"autreong"&amp;"urgence"),'Plans SAMS_A remplir'!$AH$3:$AH$875)</f>
        <v>0</v>
      </c>
      <c r="AA301" s="239">
        <f>SUMIF('Plans SAMS_A remplir'!$AE$3:$AE$875,(G301&amp;"autreong"&amp;"urgence"),'Plans SAMS_A remplir'!$AI$3:$AI$875)</f>
        <v>0</v>
      </c>
      <c r="AB301" s="280" t="str">
        <f t="shared" si="322"/>
        <v>0</v>
      </c>
      <c r="AC301" s="285"/>
      <c r="AD301" s="173">
        <f t="shared" si="323"/>
        <v>0</v>
      </c>
      <c r="AE301" s="173">
        <f t="shared" si="324"/>
        <v>0</v>
      </c>
      <c r="AF301" s="286">
        <f t="shared" si="325"/>
        <v>0</v>
      </c>
      <c r="AG301" s="274" t="e">
        <f t="shared" si="326"/>
        <v>#N/A</v>
      </c>
      <c r="AH301" s="202"/>
      <c r="AI301" s="209" t="e">
        <f t="shared" si="327"/>
        <v>#N/A</v>
      </c>
      <c r="AJ301" s="197">
        <f t="shared" si="328"/>
        <v>3</v>
      </c>
      <c r="AK301" s="175"/>
      <c r="AL301" s="275" t="str">
        <f t="shared" si="329"/>
        <v>A verifier</v>
      </c>
      <c r="AM301" s="266"/>
      <c r="AN301" s="137"/>
      <c r="AO301" s="136"/>
      <c r="AP301" s="158"/>
      <c r="AQ301" s="136"/>
      <c r="AR301" s="138"/>
      <c r="AS301" s="139"/>
      <c r="AT301" s="140"/>
      <c r="AU301" s="159"/>
      <c r="AV301" s="140"/>
      <c r="AW301" s="140"/>
      <c r="AX301" s="140"/>
      <c r="AY301" s="249"/>
    </row>
    <row r="302" spans="1:51" ht="15" hidden="1" customHeight="1" x14ac:dyDescent="0.35">
      <c r="A302" s="252" t="s">
        <v>665</v>
      </c>
      <c r="B302" s="189" t="str">
        <f t="shared" si="311"/>
        <v>MDG31</v>
      </c>
      <c r="C302" s="161" t="s">
        <v>977</v>
      </c>
      <c r="D302" s="189" t="str">
        <f t="shared" si="312"/>
        <v>MG31307</v>
      </c>
      <c r="E302" s="189" t="s">
        <v>980</v>
      </c>
      <c r="F302" s="1" t="str">
        <f t="shared" si="313"/>
        <v>AtsinananaVatomandryTanambao Vahatrakaka</v>
      </c>
      <c r="G302" s="45" t="str">
        <f t="shared" si="314"/>
        <v>MG31307052</v>
      </c>
      <c r="H302" s="133" t="e">
        <f t="shared" si="315"/>
        <v>#N/A</v>
      </c>
      <c r="I302" s="133"/>
      <c r="J302" s="134" t="e">
        <f t="shared" si="316"/>
        <v>#N/A</v>
      </c>
      <c r="K302" s="134" t="e">
        <f t="shared" si="317"/>
        <v>#N/A</v>
      </c>
      <c r="L302" s="134" t="e">
        <f t="shared" si="318"/>
        <v>#N/A</v>
      </c>
      <c r="M302" s="231">
        <f>SUMIF('Plans SAMS_A remplir'!$AE$3:$AE$875,(G302&amp;"PAM"&amp;"urgence"),'Plans SAMS_A remplir'!$AG$3:$AG$875)</f>
        <v>0</v>
      </c>
      <c r="N302" s="222">
        <f>SUMIF('Plans SAMS_A remplir'!$AE$3:$AE$875,(G302&amp;"PAM"&amp;"urgence"),'Plans SAMS_A remplir'!$AH$3:$AH$875)</f>
        <v>0</v>
      </c>
      <c r="O302" s="232">
        <f>SUMIF('Plans SAMS_A remplir'!$AE$3:$AE$875,(G302&amp;"PAM"&amp;"urgence"),'Plans SAMS_A remplir'!$AI$3:$AI$875)</f>
        <v>0</v>
      </c>
      <c r="P302" s="224" t="str">
        <f t="shared" si="319"/>
        <v>0</v>
      </c>
      <c r="Q302" s="238">
        <f>SUMIF('Plans SAMS_A remplir'!$AE$3:$AE$875,(G302&amp;"FID"&amp;"urgence"),'Plans SAMS_A remplir'!$AG$3:$AG$875)</f>
        <v>0</v>
      </c>
      <c r="R302" s="135">
        <f>SUMIF('Plans SAMS_A remplir'!$AE$3:$AE$875,(G302&amp;"FID"&amp;"urgence"),'Plans SAMS_A remplir'!$AH$3:$AH$875)</f>
        <v>0</v>
      </c>
      <c r="S302" s="239">
        <f>SUMIF('Plans SAMS_A remplir'!$AE$3:$AE$875,(G302&amp;"FID"&amp;"urgence"),'Plans SAMS_A remplir'!$AI$3:$AI$875)</f>
        <v>0</v>
      </c>
      <c r="T302" s="224" t="str">
        <f t="shared" si="320"/>
        <v>0</v>
      </c>
      <c r="U302" s="238">
        <f>SUMIF('Plans SAMS_A remplir'!$AE$3:$AE$875,(G302&amp;"CRS"&amp;"urgence"),'Plans SAMS_A remplir'!$AG$3:$AG$875)</f>
        <v>0</v>
      </c>
      <c r="V302" s="135">
        <f>SUMIF('Plans SAMS_A remplir'!$AE$3:$AE$875,(G302&amp;"CRS"&amp;"urgence"),'Plans SAMS_A remplir'!$AH$3:$AH$875)</f>
        <v>0</v>
      </c>
      <c r="W302" s="239">
        <f>SUMIF('Plans SAMS_A remplir'!$AE$3:$AE$875,(G302&amp;"CRS"&amp;"urgence"),'Plans SAMS_A remplir'!$AI$3:$AI$875)</f>
        <v>0</v>
      </c>
      <c r="X302" s="224" t="str">
        <f t="shared" si="321"/>
        <v>0</v>
      </c>
      <c r="Y302" s="238">
        <f>SUMIF('Plans SAMS_A remplir'!$AE$3:$AE$875,(G302&amp;"autreong"&amp;"urgence"),'Plans SAMS_A remplir'!$AG$3:$AG$875)</f>
        <v>0</v>
      </c>
      <c r="Z302" s="135">
        <f>SUMIF('Plans SAMS_A remplir'!$AE$3:$AE$875,(G302&amp;"autreong"&amp;"urgence"),'Plans SAMS_A remplir'!$AH$3:$AH$875)</f>
        <v>0</v>
      </c>
      <c r="AA302" s="239">
        <f>SUMIF('Plans SAMS_A remplir'!$AE$3:$AE$875,(G302&amp;"autreong"&amp;"urgence"),'Plans SAMS_A remplir'!$AI$3:$AI$875)</f>
        <v>0</v>
      </c>
      <c r="AB302" s="280" t="str">
        <f t="shared" si="322"/>
        <v>0</v>
      </c>
      <c r="AC302" s="285"/>
      <c r="AD302" s="173">
        <f t="shared" si="323"/>
        <v>0</v>
      </c>
      <c r="AE302" s="173">
        <f t="shared" si="324"/>
        <v>0</v>
      </c>
      <c r="AF302" s="286">
        <f t="shared" si="325"/>
        <v>0</v>
      </c>
      <c r="AG302" s="274" t="e">
        <f t="shared" si="326"/>
        <v>#N/A</v>
      </c>
      <c r="AH302" s="202"/>
      <c r="AI302" s="209" t="e">
        <f t="shared" si="327"/>
        <v>#N/A</v>
      </c>
      <c r="AJ302" s="197">
        <f t="shared" si="328"/>
        <v>3</v>
      </c>
      <c r="AK302" s="175"/>
      <c r="AL302" s="275" t="str">
        <f t="shared" si="329"/>
        <v>A verifier</v>
      </c>
      <c r="AM302" s="266"/>
      <c r="AN302" s="137"/>
      <c r="AO302" s="136"/>
      <c r="AP302" s="158"/>
      <c r="AQ302" s="136"/>
      <c r="AR302" s="138"/>
      <c r="AS302" s="139"/>
      <c r="AT302" s="140"/>
      <c r="AU302" s="159"/>
      <c r="AV302" s="140"/>
      <c r="AW302" s="140"/>
      <c r="AX302" s="140"/>
      <c r="AY302" s="249"/>
    </row>
    <row r="303" spans="1:51" ht="15" hidden="1" customHeight="1" x14ac:dyDescent="0.35">
      <c r="A303" s="252" t="s">
        <v>665</v>
      </c>
      <c r="B303" s="189" t="str">
        <f t="shared" si="311"/>
        <v>MDG31</v>
      </c>
      <c r="C303" s="161" t="s">
        <v>977</v>
      </c>
      <c r="D303" s="189" t="str">
        <f t="shared" si="312"/>
        <v>MG31307</v>
      </c>
      <c r="E303" s="189" t="s">
        <v>981</v>
      </c>
      <c r="F303" s="1" t="str">
        <f t="shared" si="313"/>
        <v>AtsinananaVatomandryTsarasambo</v>
      </c>
      <c r="G303" s="45" t="str">
        <f t="shared" si="314"/>
        <v>MG31307053</v>
      </c>
      <c r="H303" s="133" t="e">
        <f t="shared" si="315"/>
        <v>#N/A</v>
      </c>
      <c r="I303" s="133"/>
      <c r="J303" s="134" t="e">
        <f t="shared" si="316"/>
        <v>#N/A</v>
      </c>
      <c r="K303" s="134" t="e">
        <f t="shared" si="317"/>
        <v>#N/A</v>
      </c>
      <c r="L303" s="134" t="e">
        <f t="shared" si="318"/>
        <v>#N/A</v>
      </c>
      <c r="M303" s="231">
        <f>SUMIF('Plans SAMS_A remplir'!$AE$3:$AE$875,(G303&amp;"PAM"&amp;"urgence"),'Plans SAMS_A remplir'!$AG$3:$AG$875)</f>
        <v>0</v>
      </c>
      <c r="N303" s="222">
        <f>SUMIF('Plans SAMS_A remplir'!$AE$3:$AE$875,(G303&amp;"PAM"&amp;"urgence"),'Plans SAMS_A remplir'!$AH$3:$AH$875)</f>
        <v>0</v>
      </c>
      <c r="O303" s="232">
        <f>SUMIF('Plans SAMS_A remplir'!$AE$3:$AE$875,(G303&amp;"PAM"&amp;"urgence"),'Plans SAMS_A remplir'!$AI$3:$AI$875)</f>
        <v>0</v>
      </c>
      <c r="P303" s="224" t="str">
        <f t="shared" si="319"/>
        <v>0</v>
      </c>
      <c r="Q303" s="238">
        <f>SUMIF('Plans SAMS_A remplir'!$AE$3:$AE$875,(G303&amp;"FID"&amp;"urgence"),'Plans SAMS_A remplir'!$AG$3:$AG$875)</f>
        <v>0</v>
      </c>
      <c r="R303" s="135">
        <f>SUMIF('Plans SAMS_A remplir'!$AE$3:$AE$875,(G303&amp;"FID"&amp;"urgence"),'Plans SAMS_A remplir'!$AH$3:$AH$875)</f>
        <v>0</v>
      </c>
      <c r="S303" s="239">
        <f>SUMIF('Plans SAMS_A remplir'!$AE$3:$AE$875,(G303&amp;"FID"&amp;"urgence"),'Plans SAMS_A remplir'!$AI$3:$AI$875)</f>
        <v>0</v>
      </c>
      <c r="T303" s="224" t="str">
        <f t="shared" si="320"/>
        <v>0</v>
      </c>
      <c r="U303" s="238">
        <f>SUMIF('Plans SAMS_A remplir'!$AE$3:$AE$875,(G303&amp;"CRS"&amp;"urgence"),'Plans SAMS_A remplir'!$AG$3:$AG$875)</f>
        <v>0</v>
      </c>
      <c r="V303" s="135">
        <f>SUMIF('Plans SAMS_A remplir'!$AE$3:$AE$875,(G303&amp;"CRS"&amp;"urgence"),'Plans SAMS_A remplir'!$AH$3:$AH$875)</f>
        <v>0</v>
      </c>
      <c r="W303" s="239">
        <f>SUMIF('Plans SAMS_A remplir'!$AE$3:$AE$875,(G303&amp;"CRS"&amp;"urgence"),'Plans SAMS_A remplir'!$AI$3:$AI$875)</f>
        <v>0</v>
      </c>
      <c r="X303" s="224" t="str">
        <f t="shared" si="321"/>
        <v>0</v>
      </c>
      <c r="Y303" s="238">
        <f>SUMIF('Plans SAMS_A remplir'!$AE$3:$AE$875,(G303&amp;"autreong"&amp;"urgence"),'Plans SAMS_A remplir'!$AG$3:$AG$875)</f>
        <v>0</v>
      </c>
      <c r="Z303" s="135">
        <f>SUMIF('Plans SAMS_A remplir'!$AE$3:$AE$875,(G303&amp;"autreong"&amp;"urgence"),'Plans SAMS_A remplir'!$AH$3:$AH$875)</f>
        <v>0</v>
      </c>
      <c r="AA303" s="239">
        <f>SUMIF('Plans SAMS_A remplir'!$AE$3:$AE$875,(G303&amp;"autreong"&amp;"urgence"),'Plans SAMS_A remplir'!$AI$3:$AI$875)</f>
        <v>0</v>
      </c>
      <c r="AB303" s="280" t="str">
        <f t="shared" si="322"/>
        <v>0</v>
      </c>
      <c r="AC303" s="285"/>
      <c r="AD303" s="173">
        <f t="shared" si="323"/>
        <v>0</v>
      </c>
      <c r="AE303" s="173">
        <f t="shared" si="324"/>
        <v>0</v>
      </c>
      <c r="AF303" s="286">
        <f t="shared" si="325"/>
        <v>0</v>
      </c>
      <c r="AG303" s="274" t="e">
        <f t="shared" si="326"/>
        <v>#N/A</v>
      </c>
      <c r="AH303" s="202"/>
      <c r="AI303" s="209" t="e">
        <f t="shared" si="327"/>
        <v>#N/A</v>
      </c>
      <c r="AJ303" s="197">
        <f t="shared" si="328"/>
        <v>3</v>
      </c>
      <c r="AK303" s="175"/>
      <c r="AL303" s="275" t="str">
        <f t="shared" si="329"/>
        <v>A verifier</v>
      </c>
      <c r="AM303" s="266"/>
      <c r="AN303" s="137"/>
      <c r="AO303" s="136"/>
      <c r="AP303" s="158"/>
      <c r="AQ303" s="136"/>
      <c r="AR303" s="138"/>
      <c r="AS303" s="139"/>
      <c r="AT303" s="140"/>
      <c r="AU303" s="159"/>
      <c r="AV303" s="140"/>
      <c r="AW303" s="140"/>
      <c r="AX303" s="140"/>
      <c r="AY303" s="249"/>
    </row>
    <row r="304" spans="1:51" ht="15" hidden="1" customHeight="1" x14ac:dyDescent="0.35">
      <c r="A304" s="252" t="s">
        <v>665</v>
      </c>
      <c r="B304" s="189" t="str">
        <f t="shared" si="311"/>
        <v>MDG31</v>
      </c>
      <c r="C304" s="161" t="s">
        <v>977</v>
      </c>
      <c r="D304" s="189" t="str">
        <f t="shared" si="312"/>
        <v>MG31307</v>
      </c>
      <c r="E304" s="189" t="s">
        <v>982</v>
      </c>
      <c r="F304" s="1" t="str">
        <f t="shared" si="313"/>
        <v>AtsinananaVatomandrySahamatevina</v>
      </c>
      <c r="G304" s="45" t="str">
        <f t="shared" si="314"/>
        <v>MG31307070</v>
      </c>
      <c r="H304" s="133" t="e">
        <f t="shared" si="315"/>
        <v>#N/A</v>
      </c>
      <c r="I304" s="133"/>
      <c r="J304" s="134" t="e">
        <f t="shared" si="316"/>
        <v>#N/A</v>
      </c>
      <c r="K304" s="134" t="e">
        <f t="shared" si="317"/>
        <v>#N/A</v>
      </c>
      <c r="L304" s="134" t="e">
        <f t="shared" si="318"/>
        <v>#N/A</v>
      </c>
      <c r="M304" s="231">
        <f>SUMIF('Plans SAMS_A remplir'!$AE$3:$AE$875,(G304&amp;"PAM"&amp;"urgence"),'Plans SAMS_A remplir'!$AG$3:$AG$875)</f>
        <v>0</v>
      </c>
      <c r="N304" s="222">
        <f>SUMIF('Plans SAMS_A remplir'!$AE$3:$AE$875,(G304&amp;"PAM"&amp;"urgence"),'Plans SAMS_A remplir'!$AH$3:$AH$875)</f>
        <v>0</v>
      </c>
      <c r="O304" s="232">
        <f>SUMIF('Plans SAMS_A remplir'!$AE$3:$AE$875,(G304&amp;"PAM"&amp;"urgence"),'Plans SAMS_A remplir'!$AI$3:$AI$875)</f>
        <v>0</v>
      </c>
      <c r="P304" s="224" t="str">
        <f t="shared" si="319"/>
        <v>0</v>
      </c>
      <c r="Q304" s="238">
        <f>SUMIF('Plans SAMS_A remplir'!$AE$3:$AE$875,(G304&amp;"FID"&amp;"urgence"),'Plans SAMS_A remplir'!$AG$3:$AG$875)</f>
        <v>0</v>
      </c>
      <c r="R304" s="135">
        <f>SUMIF('Plans SAMS_A remplir'!$AE$3:$AE$875,(G304&amp;"FID"&amp;"urgence"),'Plans SAMS_A remplir'!$AH$3:$AH$875)</f>
        <v>0</v>
      </c>
      <c r="S304" s="239">
        <f>SUMIF('Plans SAMS_A remplir'!$AE$3:$AE$875,(G304&amp;"FID"&amp;"urgence"),'Plans SAMS_A remplir'!$AI$3:$AI$875)</f>
        <v>0</v>
      </c>
      <c r="T304" s="224" t="str">
        <f t="shared" si="320"/>
        <v>0</v>
      </c>
      <c r="U304" s="238">
        <f>SUMIF('Plans SAMS_A remplir'!$AE$3:$AE$875,(G304&amp;"CRS"&amp;"urgence"),'Plans SAMS_A remplir'!$AG$3:$AG$875)</f>
        <v>0</v>
      </c>
      <c r="V304" s="135">
        <f>SUMIF('Plans SAMS_A remplir'!$AE$3:$AE$875,(G304&amp;"CRS"&amp;"urgence"),'Plans SAMS_A remplir'!$AH$3:$AH$875)</f>
        <v>0</v>
      </c>
      <c r="W304" s="239">
        <f>SUMIF('Plans SAMS_A remplir'!$AE$3:$AE$875,(G304&amp;"CRS"&amp;"urgence"),'Plans SAMS_A remplir'!$AI$3:$AI$875)</f>
        <v>0</v>
      </c>
      <c r="X304" s="224" t="str">
        <f t="shared" si="321"/>
        <v>0</v>
      </c>
      <c r="Y304" s="238">
        <f>SUMIF('Plans SAMS_A remplir'!$AE$3:$AE$875,(G304&amp;"autreong"&amp;"urgence"),'Plans SAMS_A remplir'!$AG$3:$AG$875)</f>
        <v>0</v>
      </c>
      <c r="Z304" s="135">
        <f>SUMIF('Plans SAMS_A remplir'!$AE$3:$AE$875,(G304&amp;"autreong"&amp;"urgence"),'Plans SAMS_A remplir'!$AH$3:$AH$875)</f>
        <v>0</v>
      </c>
      <c r="AA304" s="239">
        <f>SUMIF('Plans SAMS_A remplir'!$AE$3:$AE$875,(G304&amp;"autreong"&amp;"urgence"),'Plans SAMS_A remplir'!$AI$3:$AI$875)</f>
        <v>0</v>
      </c>
      <c r="AB304" s="280" t="str">
        <f t="shared" si="322"/>
        <v>0</v>
      </c>
      <c r="AC304" s="285"/>
      <c r="AD304" s="173">
        <f t="shared" si="323"/>
        <v>0</v>
      </c>
      <c r="AE304" s="173">
        <f t="shared" si="324"/>
        <v>0</v>
      </c>
      <c r="AF304" s="286">
        <f t="shared" si="325"/>
        <v>0</v>
      </c>
      <c r="AG304" s="274" t="e">
        <f t="shared" si="326"/>
        <v>#N/A</v>
      </c>
      <c r="AH304" s="202"/>
      <c r="AI304" s="209" t="e">
        <f t="shared" si="327"/>
        <v>#N/A</v>
      </c>
      <c r="AJ304" s="197">
        <f t="shared" si="328"/>
        <v>3</v>
      </c>
      <c r="AK304" s="175"/>
      <c r="AL304" s="275" t="str">
        <f t="shared" si="329"/>
        <v>A verifier</v>
      </c>
      <c r="AM304" s="266"/>
      <c r="AN304" s="137"/>
      <c r="AO304" s="136"/>
      <c r="AP304" s="158"/>
      <c r="AQ304" s="136"/>
      <c r="AR304" s="138"/>
      <c r="AS304" s="139"/>
      <c r="AT304" s="140"/>
      <c r="AU304" s="159"/>
      <c r="AV304" s="140"/>
      <c r="AW304" s="140"/>
      <c r="AX304" s="140"/>
      <c r="AY304" s="249"/>
    </row>
    <row r="305" spans="1:51" ht="15" hidden="1" customHeight="1" x14ac:dyDescent="0.35">
      <c r="A305" s="252" t="s">
        <v>665</v>
      </c>
      <c r="B305" s="189" t="str">
        <f t="shared" si="311"/>
        <v>MDG31</v>
      </c>
      <c r="C305" s="161" t="s">
        <v>977</v>
      </c>
      <c r="D305" s="189" t="str">
        <f t="shared" si="312"/>
        <v>MG31307</v>
      </c>
      <c r="E305" s="189" t="s">
        <v>983</v>
      </c>
      <c r="F305" s="1" t="str">
        <f t="shared" si="313"/>
        <v>AtsinananaVatomandryAntanambao Mahatsara</v>
      </c>
      <c r="G305" s="45" t="str">
        <f t="shared" si="314"/>
        <v>MG31307091</v>
      </c>
      <c r="H305" s="133" t="e">
        <f t="shared" si="315"/>
        <v>#N/A</v>
      </c>
      <c r="I305" s="133"/>
      <c r="J305" s="134" t="e">
        <f t="shared" si="316"/>
        <v>#N/A</v>
      </c>
      <c r="K305" s="134" t="e">
        <f t="shared" si="317"/>
        <v>#N/A</v>
      </c>
      <c r="L305" s="134" t="e">
        <f t="shared" si="318"/>
        <v>#N/A</v>
      </c>
      <c r="M305" s="231">
        <f>SUMIF('Plans SAMS_A remplir'!$AE$3:$AE$875,(G305&amp;"PAM"&amp;"urgence"),'Plans SAMS_A remplir'!$AG$3:$AG$875)</f>
        <v>0</v>
      </c>
      <c r="N305" s="222">
        <f>SUMIF('Plans SAMS_A remplir'!$AE$3:$AE$875,(G305&amp;"PAM"&amp;"urgence"),'Plans SAMS_A remplir'!$AH$3:$AH$875)</f>
        <v>0</v>
      </c>
      <c r="O305" s="232">
        <f>SUMIF('Plans SAMS_A remplir'!$AE$3:$AE$875,(G305&amp;"PAM"&amp;"urgence"),'Plans SAMS_A remplir'!$AI$3:$AI$875)</f>
        <v>0</v>
      </c>
      <c r="P305" s="224" t="str">
        <f t="shared" si="319"/>
        <v>0</v>
      </c>
      <c r="Q305" s="238">
        <f>SUMIF('Plans SAMS_A remplir'!$AE$3:$AE$875,(G305&amp;"FID"&amp;"urgence"),'Plans SAMS_A remplir'!$AG$3:$AG$875)</f>
        <v>0</v>
      </c>
      <c r="R305" s="135">
        <f>SUMIF('Plans SAMS_A remplir'!$AE$3:$AE$875,(G305&amp;"FID"&amp;"urgence"),'Plans SAMS_A remplir'!$AH$3:$AH$875)</f>
        <v>0</v>
      </c>
      <c r="S305" s="239">
        <f>SUMIF('Plans SAMS_A remplir'!$AE$3:$AE$875,(G305&amp;"FID"&amp;"urgence"),'Plans SAMS_A remplir'!$AI$3:$AI$875)</f>
        <v>0</v>
      </c>
      <c r="T305" s="224" t="str">
        <f t="shared" si="320"/>
        <v>0</v>
      </c>
      <c r="U305" s="238">
        <f>SUMIF('Plans SAMS_A remplir'!$AE$3:$AE$875,(G305&amp;"CRS"&amp;"urgence"),'Plans SAMS_A remplir'!$AG$3:$AG$875)</f>
        <v>0</v>
      </c>
      <c r="V305" s="135">
        <f>SUMIF('Plans SAMS_A remplir'!$AE$3:$AE$875,(G305&amp;"CRS"&amp;"urgence"),'Plans SAMS_A remplir'!$AH$3:$AH$875)</f>
        <v>0</v>
      </c>
      <c r="W305" s="239">
        <f>SUMIF('Plans SAMS_A remplir'!$AE$3:$AE$875,(G305&amp;"CRS"&amp;"urgence"),'Plans SAMS_A remplir'!$AI$3:$AI$875)</f>
        <v>0</v>
      </c>
      <c r="X305" s="224" t="str">
        <f t="shared" si="321"/>
        <v>0</v>
      </c>
      <c r="Y305" s="238">
        <f>SUMIF('Plans SAMS_A remplir'!$AE$3:$AE$875,(G305&amp;"autreong"&amp;"urgence"),'Plans SAMS_A remplir'!$AG$3:$AG$875)</f>
        <v>0</v>
      </c>
      <c r="Z305" s="135">
        <f>SUMIF('Plans SAMS_A remplir'!$AE$3:$AE$875,(G305&amp;"autreong"&amp;"urgence"),'Plans SAMS_A remplir'!$AH$3:$AH$875)</f>
        <v>0</v>
      </c>
      <c r="AA305" s="239">
        <f>SUMIF('Plans SAMS_A remplir'!$AE$3:$AE$875,(G305&amp;"autreong"&amp;"urgence"),'Plans SAMS_A remplir'!$AI$3:$AI$875)</f>
        <v>0</v>
      </c>
      <c r="AB305" s="280" t="str">
        <f t="shared" si="322"/>
        <v>0</v>
      </c>
      <c r="AC305" s="285"/>
      <c r="AD305" s="173">
        <f t="shared" si="323"/>
        <v>0</v>
      </c>
      <c r="AE305" s="173">
        <f t="shared" si="324"/>
        <v>0</v>
      </c>
      <c r="AF305" s="286">
        <f t="shared" si="325"/>
        <v>0</v>
      </c>
      <c r="AG305" s="274" t="e">
        <f t="shared" si="326"/>
        <v>#N/A</v>
      </c>
      <c r="AH305" s="202"/>
      <c r="AI305" s="209" t="e">
        <f t="shared" si="327"/>
        <v>#N/A</v>
      </c>
      <c r="AJ305" s="197">
        <f t="shared" si="328"/>
        <v>3</v>
      </c>
      <c r="AK305" s="175"/>
      <c r="AL305" s="275" t="str">
        <f t="shared" si="329"/>
        <v>A verifier</v>
      </c>
      <c r="AM305" s="266"/>
      <c r="AN305" s="137"/>
      <c r="AO305" s="136"/>
      <c r="AP305" s="158"/>
      <c r="AQ305" s="136"/>
      <c r="AR305" s="138"/>
      <c r="AS305" s="139"/>
      <c r="AT305" s="140"/>
      <c r="AU305" s="159"/>
      <c r="AV305" s="140"/>
      <c r="AW305" s="140"/>
      <c r="AX305" s="140"/>
      <c r="AY305" s="249"/>
    </row>
    <row r="306" spans="1:51" ht="15" hidden="1" customHeight="1" x14ac:dyDescent="0.35">
      <c r="A306" s="252" t="s">
        <v>665</v>
      </c>
      <c r="B306" s="189" t="str">
        <f t="shared" si="311"/>
        <v>MDG31</v>
      </c>
      <c r="C306" s="161" t="s">
        <v>977</v>
      </c>
      <c r="D306" s="189" t="str">
        <f t="shared" si="312"/>
        <v>MG31307</v>
      </c>
      <c r="E306" s="189" t="s">
        <v>984</v>
      </c>
      <c r="F306" s="1" t="str">
        <f t="shared" si="313"/>
        <v>AtsinananaVatomandryIamborano</v>
      </c>
      <c r="G306" s="45" t="str">
        <f t="shared" si="314"/>
        <v>MG31307092</v>
      </c>
      <c r="H306" s="133" t="e">
        <f t="shared" si="315"/>
        <v>#N/A</v>
      </c>
      <c r="I306" s="133"/>
      <c r="J306" s="134" t="e">
        <f t="shared" si="316"/>
        <v>#N/A</v>
      </c>
      <c r="K306" s="134" t="e">
        <f t="shared" si="317"/>
        <v>#N/A</v>
      </c>
      <c r="L306" s="134" t="e">
        <f t="shared" si="318"/>
        <v>#N/A</v>
      </c>
      <c r="M306" s="231">
        <f>SUMIF('Plans SAMS_A remplir'!$AE$3:$AE$875,(G306&amp;"PAM"&amp;"urgence"),'Plans SAMS_A remplir'!$AG$3:$AG$875)</f>
        <v>0</v>
      </c>
      <c r="N306" s="222">
        <f>SUMIF('Plans SAMS_A remplir'!$AE$3:$AE$875,(G306&amp;"PAM"&amp;"urgence"),'Plans SAMS_A remplir'!$AH$3:$AH$875)</f>
        <v>0</v>
      </c>
      <c r="O306" s="232">
        <f>SUMIF('Plans SAMS_A remplir'!$AE$3:$AE$875,(G306&amp;"PAM"&amp;"urgence"),'Plans SAMS_A remplir'!$AI$3:$AI$875)</f>
        <v>0</v>
      </c>
      <c r="P306" s="224" t="str">
        <f t="shared" si="319"/>
        <v>0</v>
      </c>
      <c r="Q306" s="238">
        <f>SUMIF('Plans SAMS_A remplir'!$AE$3:$AE$875,(G306&amp;"FID"&amp;"urgence"),'Plans SAMS_A remplir'!$AG$3:$AG$875)</f>
        <v>0</v>
      </c>
      <c r="R306" s="135">
        <f>SUMIF('Plans SAMS_A remplir'!$AE$3:$AE$875,(G306&amp;"FID"&amp;"urgence"),'Plans SAMS_A remplir'!$AH$3:$AH$875)</f>
        <v>0</v>
      </c>
      <c r="S306" s="239">
        <f>SUMIF('Plans SAMS_A remplir'!$AE$3:$AE$875,(G306&amp;"FID"&amp;"urgence"),'Plans SAMS_A remplir'!$AI$3:$AI$875)</f>
        <v>0</v>
      </c>
      <c r="T306" s="224" t="str">
        <f t="shared" si="320"/>
        <v>0</v>
      </c>
      <c r="U306" s="238">
        <f>SUMIF('Plans SAMS_A remplir'!$AE$3:$AE$875,(G306&amp;"CRS"&amp;"urgence"),'Plans SAMS_A remplir'!$AG$3:$AG$875)</f>
        <v>0</v>
      </c>
      <c r="V306" s="135">
        <f>SUMIF('Plans SAMS_A remplir'!$AE$3:$AE$875,(G306&amp;"CRS"&amp;"urgence"),'Plans SAMS_A remplir'!$AH$3:$AH$875)</f>
        <v>0</v>
      </c>
      <c r="W306" s="239">
        <f>SUMIF('Plans SAMS_A remplir'!$AE$3:$AE$875,(G306&amp;"CRS"&amp;"urgence"),'Plans SAMS_A remplir'!$AI$3:$AI$875)</f>
        <v>0</v>
      </c>
      <c r="X306" s="224" t="str">
        <f t="shared" si="321"/>
        <v>0</v>
      </c>
      <c r="Y306" s="238">
        <f>SUMIF('Plans SAMS_A remplir'!$AE$3:$AE$875,(G306&amp;"autreong"&amp;"urgence"),'Plans SAMS_A remplir'!$AG$3:$AG$875)</f>
        <v>0</v>
      </c>
      <c r="Z306" s="135">
        <f>SUMIF('Plans SAMS_A remplir'!$AE$3:$AE$875,(G306&amp;"autreong"&amp;"urgence"),'Plans SAMS_A remplir'!$AH$3:$AH$875)</f>
        <v>0</v>
      </c>
      <c r="AA306" s="239">
        <f>SUMIF('Plans SAMS_A remplir'!$AE$3:$AE$875,(G306&amp;"autreong"&amp;"urgence"),'Plans SAMS_A remplir'!$AI$3:$AI$875)</f>
        <v>0</v>
      </c>
      <c r="AB306" s="280" t="str">
        <f t="shared" si="322"/>
        <v>0</v>
      </c>
      <c r="AC306" s="285"/>
      <c r="AD306" s="173">
        <f t="shared" si="323"/>
        <v>0</v>
      </c>
      <c r="AE306" s="173">
        <f t="shared" si="324"/>
        <v>0</v>
      </c>
      <c r="AF306" s="286">
        <f t="shared" si="325"/>
        <v>0</v>
      </c>
      <c r="AG306" s="274" t="e">
        <f t="shared" si="326"/>
        <v>#N/A</v>
      </c>
      <c r="AH306" s="202"/>
      <c r="AI306" s="209" t="e">
        <f t="shared" si="327"/>
        <v>#N/A</v>
      </c>
      <c r="AJ306" s="197">
        <f t="shared" si="328"/>
        <v>3</v>
      </c>
      <c r="AK306" s="175"/>
      <c r="AL306" s="275" t="str">
        <f t="shared" si="329"/>
        <v>A verifier</v>
      </c>
      <c r="AM306" s="266"/>
      <c r="AN306" s="137"/>
      <c r="AO306" s="136"/>
      <c r="AP306" s="158"/>
      <c r="AQ306" s="136"/>
      <c r="AR306" s="138"/>
      <c r="AS306" s="139"/>
      <c r="AT306" s="140"/>
      <c r="AU306" s="159"/>
      <c r="AV306" s="140"/>
      <c r="AW306" s="140"/>
      <c r="AX306" s="140"/>
      <c r="AY306" s="249"/>
    </row>
    <row r="307" spans="1:51" ht="15" hidden="1" customHeight="1" x14ac:dyDescent="0.35">
      <c r="A307" s="252" t="s">
        <v>665</v>
      </c>
      <c r="B307" s="189" t="str">
        <f t="shared" si="311"/>
        <v>MDG31</v>
      </c>
      <c r="C307" s="161" t="s">
        <v>977</v>
      </c>
      <c r="D307" s="189" t="str">
        <f t="shared" si="312"/>
        <v>MG31307</v>
      </c>
      <c r="E307" s="189" t="s">
        <v>985</v>
      </c>
      <c r="F307" s="1" t="str">
        <f t="shared" si="313"/>
        <v>AtsinananaVatomandryAmbalavolo</v>
      </c>
      <c r="G307" s="45" t="str">
        <f t="shared" si="314"/>
        <v>MG31307110</v>
      </c>
      <c r="H307" s="133" t="e">
        <f t="shared" si="315"/>
        <v>#N/A</v>
      </c>
      <c r="I307" s="133"/>
      <c r="J307" s="134" t="e">
        <f t="shared" si="316"/>
        <v>#N/A</v>
      </c>
      <c r="K307" s="134" t="e">
        <f t="shared" si="317"/>
        <v>#N/A</v>
      </c>
      <c r="L307" s="134" t="e">
        <f t="shared" si="318"/>
        <v>#N/A</v>
      </c>
      <c r="M307" s="231">
        <f>SUMIF('Plans SAMS_A remplir'!$AE$3:$AE$875,(G307&amp;"PAM"&amp;"urgence"),'Plans SAMS_A remplir'!$AG$3:$AG$875)</f>
        <v>0</v>
      </c>
      <c r="N307" s="222">
        <f>SUMIF('Plans SAMS_A remplir'!$AE$3:$AE$875,(G307&amp;"PAM"&amp;"urgence"),'Plans SAMS_A remplir'!$AH$3:$AH$875)</f>
        <v>0</v>
      </c>
      <c r="O307" s="232">
        <f>SUMIF('Plans SAMS_A remplir'!$AE$3:$AE$875,(G307&amp;"PAM"&amp;"urgence"),'Plans SAMS_A remplir'!$AI$3:$AI$875)</f>
        <v>0</v>
      </c>
      <c r="P307" s="224" t="str">
        <f t="shared" si="319"/>
        <v>0</v>
      </c>
      <c r="Q307" s="238">
        <f>SUMIF('Plans SAMS_A remplir'!$AE$3:$AE$875,(G307&amp;"FID"&amp;"urgence"),'Plans SAMS_A remplir'!$AG$3:$AG$875)</f>
        <v>0</v>
      </c>
      <c r="R307" s="135">
        <f>SUMIF('Plans SAMS_A remplir'!$AE$3:$AE$875,(G307&amp;"FID"&amp;"urgence"),'Plans SAMS_A remplir'!$AH$3:$AH$875)</f>
        <v>0</v>
      </c>
      <c r="S307" s="239">
        <f>SUMIF('Plans SAMS_A remplir'!$AE$3:$AE$875,(G307&amp;"FID"&amp;"urgence"),'Plans SAMS_A remplir'!$AI$3:$AI$875)</f>
        <v>0</v>
      </c>
      <c r="T307" s="224" t="str">
        <f t="shared" si="320"/>
        <v>0</v>
      </c>
      <c r="U307" s="238">
        <f>SUMIF('Plans SAMS_A remplir'!$AE$3:$AE$875,(G307&amp;"CRS"&amp;"urgence"),'Plans SAMS_A remplir'!$AG$3:$AG$875)</f>
        <v>0</v>
      </c>
      <c r="V307" s="135">
        <f>SUMIF('Plans SAMS_A remplir'!$AE$3:$AE$875,(G307&amp;"CRS"&amp;"urgence"),'Plans SAMS_A remplir'!$AH$3:$AH$875)</f>
        <v>0</v>
      </c>
      <c r="W307" s="239">
        <f>SUMIF('Plans SAMS_A remplir'!$AE$3:$AE$875,(G307&amp;"CRS"&amp;"urgence"),'Plans SAMS_A remplir'!$AI$3:$AI$875)</f>
        <v>0</v>
      </c>
      <c r="X307" s="224" t="str">
        <f t="shared" si="321"/>
        <v>0</v>
      </c>
      <c r="Y307" s="238">
        <f>SUMIF('Plans SAMS_A remplir'!$AE$3:$AE$875,(G307&amp;"autreong"&amp;"urgence"),'Plans SAMS_A remplir'!$AG$3:$AG$875)</f>
        <v>0</v>
      </c>
      <c r="Z307" s="135">
        <f>SUMIF('Plans SAMS_A remplir'!$AE$3:$AE$875,(G307&amp;"autreong"&amp;"urgence"),'Plans SAMS_A remplir'!$AH$3:$AH$875)</f>
        <v>0</v>
      </c>
      <c r="AA307" s="239">
        <f>SUMIF('Plans SAMS_A remplir'!$AE$3:$AE$875,(G307&amp;"autreong"&amp;"urgence"),'Plans SAMS_A remplir'!$AI$3:$AI$875)</f>
        <v>0</v>
      </c>
      <c r="AB307" s="280" t="str">
        <f t="shared" si="322"/>
        <v>0</v>
      </c>
      <c r="AC307" s="285"/>
      <c r="AD307" s="173">
        <f t="shared" si="323"/>
        <v>0</v>
      </c>
      <c r="AE307" s="173">
        <f t="shared" si="324"/>
        <v>0</v>
      </c>
      <c r="AF307" s="286">
        <f t="shared" si="325"/>
        <v>0</v>
      </c>
      <c r="AG307" s="274" t="e">
        <f t="shared" si="326"/>
        <v>#N/A</v>
      </c>
      <c r="AH307" s="202"/>
      <c r="AI307" s="209" t="e">
        <f t="shared" si="327"/>
        <v>#N/A</v>
      </c>
      <c r="AJ307" s="197">
        <f t="shared" si="328"/>
        <v>3</v>
      </c>
      <c r="AK307" s="175"/>
      <c r="AL307" s="275" t="str">
        <f t="shared" si="329"/>
        <v>A verifier</v>
      </c>
      <c r="AM307" s="266"/>
      <c r="AN307" s="137"/>
      <c r="AO307" s="136"/>
      <c r="AP307" s="158"/>
      <c r="AQ307" s="136"/>
      <c r="AR307" s="138"/>
      <c r="AS307" s="139"/>
      <c r="AT307" s="140"/>
      <c r="AU307" s="159"/>
      <c r="AV307" s="140"/>
      <c r="AW307" s="140"/>
      <c r="AX307" s="140"/>
      <c r="AY307" s="249"/>
    </row>
    <row r="308" spans="1:51" ht="15" hidden="1" customHeight="1" x14ac:dyDescent="0.35">
      <c r="A308" s="252" t="s">
        <v>665</v>
      </c>
      <c r="B308" s="189" t="str">
        <f t="shared" si="311"/>
        <v>MDG31</v>
      </c>
      <c r="C308" s="161" t="s">
        <v>977</v>
      </c>
      <c r="D308" s="189" t="str">
        <f t="shared" si="312"/>
        <v>MG31307</v>
      </c>
      <c r="E308" s="189" t="s">
        <v>986</v>
      </c>
      <c r="F308" s="1" t="str">
        <f t="shared" si="313"/>
        <v>AtsinananaVatomandryAmboditavolo</v>
      </c>
      <c r="G308" s="45" t="str">
        <f t="shared" si="314"/>
        <v>MG31307131</v>
      </c>
      <c r="H308" s="133" t="e">
        <f t="shared" si="315"/>
        <v>#N/A</v>
      </c>
      <c r="I308" s="133"/>
      <c r="J308" s="134" t="e">
        <f t="shared" si="316"/>
        <v>#N/A</v>
      </c>
      <c r="K308" s="134" t="e">
        <f t="shared" si="317"/>
        <v>#N/A</v>
      </c>
      <c r="L308" s="134" t="e">
        <f t="shared" si="318"/>
        <v>#N/A</v>
      </c>
      <c r="M308" s="231">
        <f>SUMIF('Plans SAMS_A remplir'!$AE$3:$AE$875,(G308&amp;"PAM"&amp;"urgence"),'Plans SAMS_A remplir'!$AG$3:$AG$875)</f>
        <v>0</v>
      </c>
      <c r="N308" s="222">
        <f>SUMIF('Plans SAMS_A remplir'!$AE$3:$AE$875,(G308&amp;"PAM"&amp;"urgence"),'Plans SAMS_A remplir'!$AH$3:$AH$875)</f>
        <v>0</v>
      </c>
      <c r="O308" s="232">
        <f>SUMIF('Plans SAMS_A remplir'!$AE$3:$AE$875,(G308&amp;"PAM"&amp;"urgence"),'Plans SAMS_A remplir'!$AI$3:$AI$875)</f>
        <v>0</v>
      </c>
      <c r="P308" s="224" t="str">
        <f t="shared" si="319"/>
        <v>0</v>
      </c>
      <c r="Q308" s="238">
        <f>SUMIF('Plans SAMS_A remplir'!$AE$3:$AE$875,(G308&amp;"FID"&amp;"urgence"),'Plans SAMS_A remplir'!$AG$3:$AG$875)</f>
        <v>0</v>
      </c>
      <c r="R308" s="135">
        <f>SUMIF('Plans SAMS_A remplir'!$AE$3:$AE$875,(G308&amp;"FID"&amp;"urgence"),'Plans SAMS_A remplir'!$AH$3:$AH$875)</f>
        <v>0</v>
      </c>
      <c r="S308" s="239">
        <f>SUMIF('Plans SAMS_A remplir'!$AE$3:$AE$875,(G308&amp;"FID"&amp;"urgence"),'Plans SAMS_A remplir'!$AI$3:$AI$875)</f>
        <v>0</v>
      </c>
      <c r="T308" s="224" t="str">
        <f t="shared" si="320"/>
        <v>0</v>
      </c>
      <c r="U308" s="238">
        <f>SUMIF('Plans SAMS_A remplir'!$AE$3:$AE$875,(G308&amp;"CRS"&amp;"urgence"),'Plans SAMS_A remplir'!$AG$3:$AG$875)</f>
        <v>0</v>
      </c>
      <c r="V308" s="135">
        <f>SUMIF('Plans SAMS_A remplir'!$AE$3:$AE$875,(G308&amp;"CRS"&amp;"urgence"),'Plans SAMS_A remplir'!$AH$3:$AH$875)</f>
        <v>0</v>
      </c>
      <c r="W308" s="239">
        <f>SUMIF('Plans SAMS_A remplir'!$AE$3:$AE$875,(G308&amp;"CRS"&amp;"urgence"),'Plans SAMS_A remplir'!$AI$3:$AI$875)</f>
        <v>0</v>
      </c>
      <c r="X308" s="224" t="str">
        <f t="shared" si="321"/>
        <v>0</v>
      </c>
      <c r="Y308" s="238">
        <f>SUMIF('Plans SAMS_A remplir'!$AE$3:$AE$875,(G308&amp;"autreong"&amp;"urgence"),'Plans SAMS_A remplir'!$AG$3:$AG$875)</f>
        <v>0</v>
      </c>
      <c r="Z308" s="135">
        <f>SUMIF('Plans SAMS_A remplir'!$AE$3:$AE$875,(G308&amp;"autreong"&amp;"urgence"),'Plans SAMS_A remplir'!$AH$3:$AH$875)</f>
        <v>0</v>
      </c>
      <c r="AA308" s="239">
        <f>SUMIF('Plans SAMS_A remplir'!$AE$3:$AE$875,(G308&amp;"autreong"&amp;"urgence"),'Plans SAMS_A remplir'!$AI$3:$AI$875)</f>
        <v>0</v>
      </c>
      <c r="AB308" s="280" t="str">
        <f t="shared" si="322"/>
        <v>0</v>
      </c>
      <c r="AC308" s="285"/>
      <c r="AD308" s="173">
        <f t="shared" si="323"/>
        <v>0</v>
      </c>
      <c r="AE308" s="173">
        <f t="shared" si="324"/>
        <v>0</v>
      </c>
      <c r="AF308" s="286">
        <f t="shared" si="325"/>
        <v>0</v>
      </c>
      <c r="AG308" s="274" t="e">
        <f t="shared" si="326"/>
        <v>#N/A</v>
      </c>
      <c r="AH308" s="202"/>
      <c r="AI308" s="209" t="e">
        <f t="shared" si="327"/>
        <v>#N/A</v>
      </c>
      <c r="AJ308" s="197">
        <f t="shared" si="328"/>
        <v>3</v>
      </c>
      <c r="AK308" s="175"/>
      <c r="AL308" s="275" t="str">
        <f t="shared" si="329"/>
        <v>A verifier</v>
      </c>
      <c r="AM308" s="266"/>
      <c r="AN308" s="137"/>
      <c r="AO308" s="136"/>
      <c r="AP308" s="158"/>
      <c r="AQ308" s="136"/>
      <c r="AR308" s="138"/>
      <c r="AS308" s="139"/>
      <c r="AT308" s="140"/>
      <c r="AU308" s="159"/>
      <c r="AV308" s="140"/>
      <c r="AW308" s="140"/>
      <c r="AX308" s="140"/>
      <c r="AY308" s="249"/>
    </row>
    <row r="309" spans="1:51" ht="15" hidden="1" customHeight="1" x14ac:dyDescent="0.35">
      <c r="A309" s="252" t="s">
        <v>665</v>
      </c>
      <c r="B309" s="189" t="str">
        <f t="shared" si="311"/>
        <v>MDG31</v>
      </c>
      <c r="C309" s="161" t="s">
        <v>977</v>
      </c>
      <c r="D309" s="189" t="str">
        <f t="shared" si="312"/>
        <v>MG31307</v>
      </c>
      <c r="E309" s="189" t="s">
        <v>987</v>
      </c>
      <c r="F309" s="1" t="str">
        <f t="shared" si="313"/>
        <v>AtsinananaVatomandryNiherenana</v>
      </c>
      <c r="G309" s="45" t="str">
        <f t="shared" si="314"/>
        <v>MG31307132</v>
      </c>
      <c r="H309" s="133" t="e">
        <f t="shared" si="315"/>
        <v>#N/A</v>
      </c>
      <c r="I309" s="133"/>
      <c r="J309" s="134" t="e">
        <f t="shared" si="316"/>
        <v>#N/A</v>
      </c>
      <c r="K309" s="134" t="e">
        <f t="shared" si="317"/>
        <v>#N/A</v>
      </c>
      <c r="L309" s="134" t="e">
        <f t="shared" si="318"/>
        <v>#N/A</v>
      </c>
      <c r="M309" s="231">
        <f>SUMIF('Plans SAMS_A remplir'!$AE$3:$AE$875,(G309&amp;"PAM"&amp;"urgence"),'Plans SAMS_A remplir'!$AG$3:$AG$875)</f>
        <v>0</v>
      </c>
      <c r="N309" s="222">
        <f>SUMIF('Plans SAMS_A remplir'!$AE$3:$AE$875,(G309&amp;"PAM"&amp;"urgence"),'Plans SAMS_A remplir'!$AH$3:$AH$875)</f>
        <v>0</v>
      </c>
      <c r="O309" s="232">
        <f>SUMIF('Plans SAMS_A remplir'!$AE$3:$AE$875,(G309&amp;"PAM"&amp;"urgence"),'Plans SAMS_A remplir'!$AI$3:$AI$875)</f>
        <v>0</v>
      </c>
      <c r="P309" s="224" t="str">
        <f t="shared" si="319"/>
        <v>0</v>
      </c>
      <c r="Q309" s="238">
        <f>SUMIF('Plans SAMS_A remplir'!$AE$3:$AE$875,(G309&amp;"FID"&amp;"urgence"),'Plans SAMS_A remplir'!$AG$3:$AG$875)</f>
        <v>0</v>
      </c>
      <c r="R309" s="135">
        <f>SUMIF('Plans SAMS_A remplir'!$AE$3:$AE$875,(G309&amp;"FID"&amp;"urgence"),'Plans SAMS_A remplir'!$AH$3:$AH$875)</f>
        <v>0</v>
      </c>
      <c r="S309" s="239">
        <f>SUMIF('Plans SAMS_A remplir'!$AE$3:$AE$875,(G309&amp;"FID"&amp;"urgence"),'Plans SAMS_A remplir'!$AI$3:$AI$875)</f>
        <v>0</v>
      </c>
      <c r="T309" s="224" t="str">
        <f t="shared" si="320"/>
        <v>0</v>
      </c>
      <c r="U309" s="238">
        <f>SUMIF('Plans SAMS_A remplir'!$AE$3:$AE$875,(G309&amp;"CRS"&amp;"urgence"),'Plans SAMS_A remplir'!$AG$3:$AG$875)</f>
        <v>0</v>
      </c>
      <c r="V309" s="135">
        <f>SUMIF('Plans SAMS_A remplir'!$AE$3:$AE$875,(G309&amp;"CRS"&amp;"urgence"),'Plans SAMS_A remplir'!$AH$3:$AH$875)</f>
        <v>0</v>
      </c>
      <c r="W309" s="239">
        <f>SUMIF('Plans SAMS_A remplir'!$AE$3:$AE$875,(G309&amp;"CRS"&amp;"urgence"),'Plans SAMS_A remplir'!$AI$3:$AI$875)</f>
        <v>0</v>
      </c>
      <c r="X309" s="224" t="str">
        <f t="shared" si="321"/>
        <v>0</v>
      </c>
      <c r="Y309" s="238">
        <f>SUMIF('Plans SAMS_A remplir'!$AE$3:$AE$875,(G309&amp;"autreong"&amp;"urgence"),'Plans SAMS_A remplir'!$AG$3:$AG$875)</f>
        <v>0</v>
      </c>
      <c r="Z309" s="135">
        <f>SUMIF('Plans SAMS_A remplir'!$AE$3:$AE$875,(G309&amp;"autreong"&amp;"urgence"),'Plans SAMS_A remplir'!$AH$3:$AH$875)</f>
        <v>0</v>
      </c>
      <c r="AA309" s="239">
        <f>SUMIF('Plans SAMS_A remplir'!$AE$3:$AE$875,(G309&amp;"autreong"&amp;"urgence"),'Plans SAMS_A remplir'!$AI$3:$AI$875)</f>
        <v>0</v>
      </c>
      <c r="AB309" s="280" t="str">
        <f t="shared" si="322"/>
        <v>0</v>
      </c>
      <c r="AC309" s="285"/>
      <c r="AD309" s="173">
        <f t="shared" si="323"/>
        <v>0</v>
      </c>
      <c r="AE309" s="173">
        <f t="shared" si="324"/>
        <v>0</v>
      </c>
      <c r="AF309" s="286">
        <f t="shared" si="325"/>
        <v>0</v>
      </c>
      <c r="AG309" s="274" t="e">
        <f t="shared" si="326"/>
        <v>#N/A</v>
      </c>
      <c r="AH309" s="202"/>
      <c r="AI309" s="209" t="e">
        <f t="shared" si="327"/>
        <v>#N/A</v>
      </c>
      <c r="AJ309" s="197">
        <f t="shared" si="328"/>
        <v>3</v>
      </c>
      <c r="AK309" s="175"/>
      <c r="AL309" s="275" t="str">
        <f t="shared" si="329"/>
        <v>A verifier</v>
      </c>
      <c r="AM309" s="266"/>
      <c r="AN309" s="137"/>
      <c r="AO309" s="136"/>
      <c r="AP309" s="158"/>
      <c r="AQ309" s="136"/>
      <c r="AR309" s="138"/>
      <c r="AS309" s="139"/>
      <c r="AT309" s="140"/>
      <c r="AU309" s="159"/>
      <c r="AV309" s="140"/>
      <c r="AW309" s="140"/>
      <c r="AX309" s="140"/>
      <c r="AY309" s="249"/>
    </row>
    <row r="310" spans="1:51" ht="15" hidden="1" customHeight="1" x14ac:dyDescent="0.35">
      <c r="A310" s="252" t="s">
        <v>665</v>
      </c>
      <c r="B310" s="189" t="str">
        <f t="shared" si="311"/>
        <v>MDG31</v>
      </c>
      <c r="C310" s="161" t="s">
        <v>977</v>
      </c>
      <c r="D310" s="189" t="str">
        <f t="shared" si="312"/>
        <v>MG31307</v>
      </c>
      <c r="E310" s="189" t="s">
        <v>988</v>
      </c>
      <c r="F310" s="1" t="str">
        <f t="shared" si="313"/>
        <v>AtsinananaVatomandryIlaka Est</v>
      </c>
      <c r="G310" s="45" t="str">
        <f t="shared" si="314"/>
        <v>MG31307151</v>
      </c>
      <c r="H310" s="133" t="e">
        <f t="shared" si="315"/>
        <v>#N/A</v>
      </c>
      <c r="I310" s="133"/>
      <c r="J310" s="134" t="e">
        <f t="shared" si="316"/>
        <v>#N/A</v>
      </c>
      <c r="K310" s="134" t="e">
        <f t="shared" si="317"/>
        <v>#N/A</v>
      </c>
      <c r="L310" s="134" t="e">
        <f t="shared" si="318"/>
        <v>#N/A</v>
      </c>
      <c r="M310" s="231">
        <f>SUMIF('Plans SAMS_A remplir'!$AE$3:$AE$875,(G310&amp;"PAM"&amp;"urgence"),'Plans SAMS_A remplir'!$AG$3:$AG$875)</f>
        <v>0</v>
      </c>
      <c r="N310" s="222">
        <f>SUMIF('Plans SAMS_A remplir'!$AE$3:$AE$875,(G310&amp;"PAM"&amp;"urgence"),'Plans SAMS_A remplir'!$AH$3:$AH$875)</f>
        <v>0</v>
      </c>
      <c r="O310" s="232">
        <f>SUMIF('Plans SAMS_A remplir'!$AE$3:$AE$875,(G310&amp;"PAM"&amp;"urgence"),'Plans SAMS_A remplir'!$AI$3:$AI$875)</f>
        <v>0</v>
      </c>
      <c r="P310" s="224" t="str">
        <f t="shared" si="319"/>
        <v>0</v>
      </c>
      <c r="Q310" s="238">
        <f>SUMIF('Plans SAMS_A remplir'!$AE$3:$AE$875,(G310&amp;"FID"&amp;"urgence"),'Plans SAMS_A remplir'!$AG$3:$AG$875)</f>
        <v>0</v>
      </c>
      <c r="R310" s="135">
        <f>SUMIF('Plans SAMS_A remplir'!$AE$3:$AE$875,(G310&amp;"FID"&amp;"urgence"),'Plans SAMS_A remplir'!$AH$3:$AH$875)</f>
        <v>0</v>
      </c>
      <c r="S310" s="239">
        <f>SUMIF('Plans SAMS_A remplir'!$AE$3:$AE$875,(G310&amp;"FID"&amp;"urgence"),'Plans SAMS_A remplir'!$AI$3:$AI$875)</f>
        <v>0</v>
      </c>
      <c r="T310" s="224" t="str">
        <f t="shared" si="320"/>
        <v>0</v>
      </c>
      <c r="U310" s="238">
        <f>SUMIF('Plans SAMS_A remplir'!$AE$3:$AE$875,(G310&amp;"CRS"&amp;"urgence"),'Plans SAMS_A remplir'!$AG$3:$AG$875)</f>
        <v>0</v>
      </c>
      <c r="V310" s="135">
        <f>SUMIF('Plans SAMS_A remplir'!$AE$3:$AE$875,(G310&amp;"CRS"&amp;"urgence"),'Plans SAMS_A remplir'!$AH$3:$AH$875)</f>
        <v>0</v>
      </c>
      <c r="W310" s="239">
        <f>SUMIF('Plans SAMS_A remplir'!$AE$3:$AE$875,(G310&amp;"CRS"&amp;"urgence"),'Plans SAMS_A remplir'!$AI$3:$AI$875)</f>
        <v>0</v>
      </c>
      <c r="X310" s="224" t="str">
        <f t="shared" si="321"/>
        <v>0</v>
      </c>
      <c r="Y310" s="238">
        <f>SUMIF('Plans SAMS_A remplir'!$AE$3:$AE$875,(G310&amp;"autreong"&amp;"urgence"),'Plans SAMS_A remplir'!$AG$3:$AG$875)</f>
        <v>0</v>
      </c>
      <c r="Z310" s="135">
        <f>SUMIF('Plans SAMS_A remplir'!$AE$3:$AE$875,(G310&amp;"autreong"&amp;"urgence"),'Plans SAMS_A remplir'!$AH$3:$AH$875)</f>
        <v>0</v>
      </c>
      <c r="AA310" s="239">
        <f>SUMIF('Plans SAMS_A remplir'!$AE$3:$AE$875,(G310&amp;"autreong"&amp;"urgence"),'Plans SAMS_A remplir'!$AI$3:$AI$875)</f>
        <v>0</v>
      </c>
      <c r="AB310" s="280" t="str">
        <f t="shared" si="322"/>
        <v>0</v>
      </c>
      <c r="AC310" s="285"/>
      <c r="AD310" s="173">
        <f t="shared" si="323"/>
        <v>0</v>
      </c>
      <c r="AE310" s="173">
        <f t="shared" si="324"/>
        <v>0</v>
      </c>
      <c r="AF310" s="286">
        <f t="shared" si="325"/>
        <v>0</v>
      </c>
      <c r="AG310" s="274" t="e">
        <f t="shared" si="326"/>
        <v>#N/A</v>
      </c>
      <c r="AH310" s="202"/>
      <c r="AI310" s="209" t="e">
        <f t="shared" si="327"/>
        <v>#N/A</v>
      </c>
      <c r="AJ310" s="197">
        <f t="shared" si="328"/>
        <v>3</v>
      </c>
      <c r="AK310" s="175"/>
      <c r="AL310" s="275" t="str">
        <f t="shared" si="329"/>
        <v>A verifier</v>
      </c>
      <c r="AM310" s="266"/>
      <c r="AN310" s="137"/>
      <c r="AO310" s="136"/>
      <c r="AP310" s="158"/>
      <c r="AQ310" s="136"/>
      <c r="AR310" s="138"/>
      <c r="AS310" s="139"/>
      <c r="AT310" s="140"/>
      <c r="AU310" s="159"/>
      <c r="AV310" s="140"/>
      <c r="AW310" s="140"/>
      <c r="AX310" s="140"/>
      <c r="AY310" s="249"/>
    </row>
    <row r="311" spans="1:51" ht="15" hidden="1" customHeight="1" x14ac:dyDescent="0.35">
      <c r="A311" s="252" t="s">
        <v>665</v>
      </c>
      <c r="B311" s="189" t="str">
        <f t="shared" si="311"/>
        <v>MDG31</v>
      </c>
      <c r="C311" s="161" t="s">
        <v>977</v>
      </c>
      <c r="D311" s="189" t="str">
        <f t="shared" si="312"/>
        <v>MG31307</v>
      </c>
      <c r="E311" s="45" t="s">
        <v>989</v>
      </c>
      <c r="F311" s="1" t="str">
        <f t="shared" si="313"/>
        <v>AtsinananaVatomandryNiarovana Caroline</v>
      </c>
      <c r="G311" s="45" t="str">
        <f t="shared" si="314"/>
        <v>MG31307152</v>
      </c>
      <c r="H311" s="133" t="e">
        <f t="shared" si="315"/>
        <v>#N/A</v>
      </c>
      <c r="I311" s="133"/>
      <c r="J311" s="134" t="e">
        <f t="shared" si="316"/>
        <v>#N/A</v>
      </c>
      <c r="K311" s="134" t="e">
        <f t="shared" si="317"/>
        <v>#N/A</v>
      </c>
      <c r="L311" s="134" t="e">
        <f t="shared" si="318"/>
        <v>#N/A</v>
      </c>
      <c r="M311" s="231">
        <f>SUMIF('Plans SAMS_A remplir'!$AE$3:$AE$875,(G311&amp;"PAM"&amp;"urgence"),'Plans SAMS_A remplir'!$AG$3:$AG$875)</f>
        <v>0</v>
      </c>
      <c r="N311" s="222">
        <f>SUMIF('Plans SAMS_A remplir'!$AE$3:$AE$875,(G311&amp;"PAM"&amp;"urgence"),'Plans SAMS_A remplir'!$AH$3:$AH$875)</f>
        <v>0</v>
      </c>
      <c r="O311" s="232">
        <f>SUMIF('Plans SAMS_A remplir'!$AE$3:$AE$875,(G311&amp;"PAM"&amp;"urgence"),'Plans SAMS_A remplir'!$AI$3:$AI$875)</f>
        <v>0</v>
      </c>
      <c r="P311" s="224" t="str">
        <f t="shared" si="319"/>
        <v>0</v>
      </c>
      <c r="Q311" s="238">
        <f>SUMIF('Plans SAMS_A remplir'!$AE$3:$AE$875,(G311&amp;"FID"&amp;"urgence"),'Plans SAMS_A remplir'!$AG$3:$AG$875)</f>
        <v>0</v>
      </c>
      <c r="R311" s="135">
        <f>SUMIF('Plans SAMS_A remplir'!$AE$3:$AE$875,(G311&amp;"FID"&amp;"urgence"),'Plans SAMS_A remplir'!$AH$3:$AH$875)</f>
        <v>0</v>
      </c>
      <c r="S311" s="239">
        <f>SUMIF('Plans SAMS_A remplir'!$AE$3:$AE$875,(G311&amp;"FID"&amp;"urgence"),'Plans SAMS_A remplir'!$AI$3:$AI$875)</f>
        <v>0</v>
      </c>
      <c r="T311" s="224" t="str">
        <f t="shared" si="320"/>
        <v>0</v>
      </c>
      <c r="U311" s="238">
        <f>SUMIF('Plans SAMS_A remplir'!$AE$3:$AE$875,(G311&amp;"CRS"&amp;"urgence"),'Plans SAMS_A remplir'!$AG$3:$AG$875)</f>
        <v>0</v>
      </c>
      <c r="V311" s="135">
        <f>SUMIF('Plans SAMS_A remplir'!$AE$3:$AE$875,(G311&amp;"CRS"&amp;"urgence"),'Plans SAMS_A remplir'!$AH$3:$AH$875)</f>
        <v>0</v>
      </c>
      <c r="W311" s="239">
        <f>SUMIF('Plans SAMS_A remplir'!$AE$3:$AE$875,(G311&amp;"CRS"&amp;"urgence"),'Plans SAMS_A remplir'!$AI$3:$AI$875)</f>
        <v>0</v>
      </c>
      <c r="X311" s="224" t="str">
        <f t="shared" si="321"/>
        <v>0</v>
      </c>
      <c r="Y311" s="238">
        <f>SUMIF('Plans SAMS_A remplir'!$AE$3:$AE$875,(G311&amp;"autreong"&amp;"urgence"),'Plans SAMS_A remplir'!$AG$3:$AG$875)</f>
        <v>0</v>
      </c>
      <c r="Z311" s="135">
        <f>SUMIF('Plans SAMS_A remplir'!$AE$3:$AE$875,(G311&amp;"autreong"&amp;"urgence"),'Plans SAMS_A remplir'!$AH$3:$AH$875)</f>
        <v>0</v>
      </c>
      <c r="AA311" s="239">
        <f>SUMIF('Plans SAMS_A remplir'!$AE$3:$AE$875,(G311&amp;"autreong"&amp;"urgence"),'Plans SAMS_A remplir'!$AI$3:$AI$875)</f>
        <v>0</v>
      </c>
      <c r="AB311" s="280" t="str">
        <f t="shared" si="322"/>
        <v>0</v>
      </c>
      <c r="AC311" s="285"/>
      <c r="AD311" s="173">
        <f t="shared" si="323"/>
        <v>0</v>
      </c>
      <c r="AE311" s="173">
        <f t="shared" si="324"/>
        <v>0</v>
      </c>
      <c r="AF311" s="286">
        <f t="shared" si="325"/>
        <v>0</v>
      </c>
      <c r="AG311" s="274" t="e">
        <f t="shared" si="326"/>
        <v>#N/A</v>
      </c>
      <c r="AH311" s="202"/>
      <c r="AI311" s="209" t="e">
        <f t="shared" si="327"/>
        <v>#N/A</v>
      </c>
      <c r="AJ311" s="197">
        <f t="shared" si="328"/>
        <v>3</v>
      </c>
      <c r="AK311" s="175"/>
      <c r="AL311" s="275" t="str">
        <f t="shared" si="329"/>
        <v>A verifier</v>
      </c>
      <c r="AM311" s="266"/>
      <c r="AN311" s="137"/>
      <c r="AO311" s="136"/>
      <c r="AP311" s="158"/>
      <c r="AQ311" s="136"/>
      <c r="AR311" s="138"/>
      <c r="AS311" s="139"/>
      <c r="AT311" s="140"/>
      <c r="AU311" s="159"/>
      <c r="AV311" s="140"/>
      <c r="AW311" s="140"/>
      <c r="AX311" s="140"/>
      <c r="AY311" s="249"/>
    </row>
    <row r="312" spans="1:51" ht="15" hidden="1" customHeight="1" x14ac:dyDescent="0.35">
      <c r="A312" s="252" t="s">
        <v>665</v>
      </c>
      <c r="B312" s="189" t="str">
        <f t="shared" si="311"/>
        <v>MDG31</v>
      </c>
      <c r="C312" s="161" t="s">
        <v>977</v>
      </c>
      <c r="D312" s="189" t="str">
        <f t="shared" si="312"/>
        <v>MG31307</v>
      </c>
      <c r="E312" s="189" t="s">
        <v>990</v>
      </c>
      <c r="F312" s="1" t="str">
        <f t="shared" si="313"/>
        <v>AtsinananaVatomandryTsivangiana</v>
      </c>
      <c r="G312" s="45" t="str">
        <f t="shared" si="314"/>
        <v>MG31307171</v>
      </c>
      <c r="H312" s="133" t="e">
        <f t="shared" si="315"/>
        <v>#N/A</v>
      </c>
      <c r="I312" s="133"/>
      <c r="J312" s="134" t="e">
        <f t="shared" si="316"/>
        <v>#N/A</v>
      </c>
      <c r="K312" s="134" t="e">
        <f t="shared" si="317"/>
        <v>#N/A</v>
      </c>
      <c r="L312" s="134" t="e">
        <f t="shared" si="318"/>
        <v>#N/A</v>
      </c>
      <c r="M312" s="231">
        <f>SUMIF('Plans SAMS_A remplir'!$AE$3:$AE$875,(G312&amp;"PAM"&amp;"urgence"),'Plans SAMS_A remplir'!$AG$3:$AG$875)</f>
        <v>0</v>
      </c>
      <c r="N312" s="222">
        <f>SUMIF('Plans SAMS_A remplir'!$AE$3:$AE$875,(G312&amp;"PAM"&amp;"urgence"),'Plans SAMS_A remplir'!$AH$3:$AH$875)</f>
        <v>0</v>
      </c>
      <c r="O312" s="232">
        <f>SUMIF('Plans SAMS_A remplir'!$AE$3:$AE$875,(G312&amp;"PAM"&amp;"urgence"),'Plans SAMS_A remplir'!$AI$3:$AI$875)</f>
        <v>0</v>
      </c>
      <c r="P312" s="224" t="str">
        <f t="shared" si="319"/>
        <v>0</v>
      </c>
      <c r="Q312" s="238">
        <f>SUMIF('Plans SAMS_A remplir'!$AE$3:$AE$875,(G312&amp;"FID"&amp;"urgence"),'Plans SAMS_A remplir'!$AG$3:$AG$875)</f>
        <v>0</v>
      </c>
      <c r="R312" s="135">
        <f>SUMIF('Plans SAMS_A remplir'!$AE$3:$AE$875,(G312&amp;"FID"&amp;"urgence"),'Plans SAMS_A remplir'!$AH$3:$AH$875)</f>
        <v>0</v>
      </c>
      <c r="S312" s="239">
        <f>SUMIF('Plans SAMS_A remplir'!$AE$3:$AE$875,(G312&amp;"FID"&amp;"urgence"),'Plans SAMS_A remplir'!$AI$3:$AI$875)</f>
        <v>0</v>
      </c>
      <c r="T312" s="224" t="str">
        <f t="shared" si="320"/>
        <v>0</v>
      </c>
      <c r="U312" s="238">
        <f>SUMIF('Plans SAMS_A remplir'!$AE$3:$AE$875,(G312&amp;"CRS"&amp;"urgence"),'Plans SAMS_A remplir'!$AG$3:$AG$875)</f>
        <v>0</v>
      </c>
      <c r="V312" s="135">
        <f>SUMIF('Plans SAMS_A remplir'!$AE$3:$AE$875,(G312&amp;"CRS"&amp;"urgence"),'Plans SAMS_A remplir'!$AH$3:$AH$875)</f>
        <v>0</v>
      </c>
      <c r="W312" s="239">
        <f>SUMIF('Plans SAMS_A remplir'!$AE$3:$AE$875,(G312&amp;"CRS"&amp;"urgence"),'Plans SAMS_A remplir'!$AI$3:$AI$875)</f>
        <v>0</v>
      </c>
      <c r="X312" s="224" t="str">
        <f t="shared" si="321"/>
        <v>0</v>
      </c>
      <c r="Y312" s="238">
        <f>SUMIF('Plans SAMS_A remplir'!$AE$3:$AE$875,(G312&amp;"autreong"&amp;"urgence"),'Plans SAMS_A remplir'!$AG$3:$AG$875)</f>
        <v>0</v>
      </c>
      <c r="Z312" s="135">
        <f>SUMIF('Plans SAMS_A remplir'!$AE$3:$AE$875,(G312&amp;"autreong"&amp;"urgence"),'Plans SAMS_A remplir'!$AH$3:$AH$875)</f>
        <v>0</v>
      </c>
      <c r="AA312" s="239">
        <f>SUMIF('Plans SAMS_A remplir'!$AE$3:$AE$875,(G312&amp;"autreong"&amp;"urgence"),'Plans SAMS_A remplir'!$AI$3:$AI$875)</f>
        <v>0</v>
      </c>
      <c r="AB312" s="280" t="str">
        <f t="shared" si="322"/>
        <v>0</v>
      </c>
      <c r="AC312" s="285"/>
      <c r="AD312" s="173">
        <f t="shared" si="323"/>
        <v>0</v>
      </c>
      <c r="AE312" s="173">
        <f t="shared" si="324"/>
        <v>0</v>
      </c>
      <c r="AF312" s="286">
        <f t="shared" si="325"/>
        <v>0</v>
      </c>
      <c r="AG312" s="274" t="e">
        <f t="shared" si="326"/>
        <v>#N/A</v>
      </c>
      <c r="AH312" s="202"/>
      <c r="AI312" s="209" t="e">
        <f t="shared" si="327"/>
        <v>#N/A</v>
      </c>
      <c r="AJ312" s="197">
        <f t="shared" si="328"/>
        <v>3</v>
      </c>
      <c r="AK312" s="175"/>
      <c r="AL312" s="275" t="str">
        <f t="shared" si="329"/>
        <v>A verifier</v>
      </c>
      <c r="AM312" s="266"/>
      <c r="AN312" s="137"/>
      <c r="AO312" s="136"/>
      <c r="AP312" s="158"/>
      <c r="AQ312" s="136"/>
      <c r="AR312" s="138"/>
      <c r="AS312" s="139"/>
      <c r="AT312" s="140"/>
      <c r="AU312" s="159"/>
      <c r="AV312" s="140"/>
      <c r="AW312" s="140"/>
      <c r="AX312" s="140"/>
      <c r="AY312" s="249"/>
    </row>
    <row r="313" spans="1:51" ht="15" hidden="1" customHeight="1" x14ac:dyDescent="0.35">
      <c r="A313" s="252" t="s">
        <v>665</v>
      </c>
      <c r="B313" s="189" t="str">
        <f t="shared" si="311"/>
        <v>MDG31</v>
      </c>
      <c r="C313" s="161" t="s">
        <v>977</v>
      </c>
      <c r="D313" s="189" t="str">
        <f t="shared" si="312"/>
        <v>MG31307</v>
      </c>
      <c r="E313" s="189" t="s">
        <v>991</v>
      </c>
      <c r="F313" s="1" t="str">
        <f t="shared" si="313"/>
        <v>AtsinananaVatomandryAmpasimazava</v>
      </c>
      <c r="G313" s="45" t="str">
        <f t="shared" si="314"/>
        <v>MG31307172</v>
      </c>
      <c r="H313" s="133" t="e">
        <f t="shared" si="315"/>
        <v>#N/A</v>
      </c>
      <c r="I313" s="133"/>
      <c r="J313" s="134" t="e">
        <f t="shared" si="316"/>
        <v>#N/A</v>
      </c>
      <c r="K313" s="134" t="e">
        <f t="shared" si="317"/>
        <v>#N/A</v>
      </c>
      <c r="L313" s="134" t="e">
        <f t="shared" si="318"/>
        <v>#N/A</v>
      </c>
      <c r="M313" s="231">
        <f>SUMIF('Plans SAMS_A remplir'!$AE$3:$AE$875,(G313&amp;"PAM"&amp;"urgence"),'Plans SAMS_A remplir'!$AG$3:$AG$875)</f>
        <v>0</v>
      </c>
      <c r="N313" s="222">
        <f>SUMIF('Plans SAMS_A remplir'!$AE$3:$AE$875,(G313&amp;"PAM"&amp;"urgence"),'Plans SAMS_A remplir'!$AH$3:$AH$875)</f>
        <v>0</v>
      </c>
      <c r="O313" s="232">
        <f>SUMIF('Plans SAMS_A remplir'!$AE$3:$AE$875,(G313&amp;"PAM"&amp;"urgence"),'Plans SAMS_A remplir'!$AI$3:$AI$875)</f>
        <v>0</v>
      </c>
      <c r="P313" s="224" t="str">
        <f t="shared" si="319"/>
        <v>0</v>
      </c>
      <c r="Q313" s="238">
        <f>SUMIF('Plans SAMS_A remplir'!$AE$3:$AE$875,(G313&amp;"FID"&amp;"urgence"),'Plans SAMS_A remplir'!$AG$3:$AG$875)</f>
        <v>0</v>
      </c>
      <c r="R313" s="135">
        <f>SUMIF('Plans SAMS_A remplir'!$AE$3:$AE$875,(G313&amp;"FID"&amp;"urgence"),'Plans SAMS_A remplir'!$AH$3:$AH$875)</f>
        <v>0</v>
      </c>
      <c r="S313" s="239">
        <f>SUMIF('Plans SAMS_A remplir'!$AE$3:$AE$875,(G313&amp;"FID"&amp;"urgence"),'Plans SAMS_A remplir'!$AI$3:$AI$875)</f>
        <v>0</v>
      </c>
      <c r="T313" s="224" t="str">
        <f t="shared" si="320"/>
        <v>0</v>
      </c>
      <c r="U313" s="238">
        <f>SUMIF('Plans SAMS_A remplir'!$AE$3:$AE$875,(G313&amp;"CRS"&amp;"urgence"),'Plans SAMS_A remplir'!$AG$3:$AG$875)</f>
        <v>0</v>
      </c>
      <c r="V313" s="135">
        <f>SUMIF('Plans SAMS_A remplir'!$AE$3:$AE$875,(G313&amp;"CRS"&amp;"urgence"),'Plans SAMS_A remplir'!$AH$3:$AH$875)</f>
        <v>0</v>
      </c>
      <c r="W313" s="239">
        <f>SUMIF('Plans SAMS_A remplir'!$AE$3:$AE$875,(G313&amp;"CRS"&amp;"urgence"),'Plans SAMS_A remplir'!$AI$3:$AI$875)</f>
        <v>0</v>
      </c>
      <c r="X313" s="224" t="str">
        <f t="shared" si="321"/>
        <v>0</v>
      </c>
      <c r="Y313" s="238">
        <f>SUMIF('Plans SAMS_A remplir'!$AE$3:$AE$875,(G313&amp;"autreong"&amp;"urgence"),'Plans SAMS_A remplir'!$AG$3:$AG$875)</f>
        <v>0</v>
      </c>
      <c r="Z313" s="135">
        <f>SUMIF('Plans SAMS_A remplir'!$AE$3:$AE$875,(G313&amp;"autreong"&amp;"urgence"),'Plans SAMS_A remplir'!$AH$3:$AH$875)</f>
        <v>0</v>
      </c>
      <c r="AA313" s="239">
        <f>SUMIF('Plans SAMS_A remplir'!$AE$3:$AE$875,(G313&amp;"autreong"&amp;"urgence"),'Plans SAMS_A remplir'!$AI$3:$AI$875)</f>
        <v>0</v>
      </c>
      <c r="AB313" s="280" t="str">
        <f t="shared" si="322"/>
        <v>0</v>
      </c>
      <c r="AC313" s="285"/>
      <c r="AD313" s="173">
        <f t="shared" si="323"/>
        <v>0</v>
      </c>
      <c r="AE313" s="173">
        <f t="shared" si="324"/>
        <v>0</v>
      </c>
      <c r="AF313" s="286">
        <f t="shared" si="325"/>
        <v>0</v>
      </c>
      <c r="AG313" s="274" t="e">
        <f t="shared" si="326"/>
        <v>#N/A</v>
      </c>
      <c r="AH313" s="202"/>
      <c r="AI313" s="209" t="e">
        <f t="shared" si="327"/>
        <v>#N/A</v>
      </c>
      <c r="AJ313" s="197">
        <f t="shared" si="328"/>
        <v>3</v>
      </c>
      <c r="AK313" s="175"/>
      <c r="AL313" s="275" t="str">
        <f t="shared" si="329"/>
        <v>A verifier</v>
      </c>
      <c r="AM313" s="266"/>
      <c r="AN313" s="137"/>
      <c r="AO313" s="136"/>
      <c r="AP313" s="158"/>
      <c r="AQ313" s="136"/>
      <c r="AR313" s="138"/>
      <c r="AS313" s="139"/>
      <c r="AT313" s="140"/>
      <c r="AU313" s="159"/>
      <c r="AV313" s="140"/>
      <c r="AW313" s="140"/>
      <c r="AX313" s="140"/>
      <c r="AY313" s="249"/>
    </row>
    <row r="314" spans="1:51" ht="15" hidden="1" customHeight="1" x14ac:dyDescent="0.35">
      <c r="A314" s="252" t="s">
        <v>665</v>
      </c>
      <c r="B314" s="189" t="str">
        <f t="shared" si="311"/>
        <v>MDG31</v>
      </c>
      <c r="C314" s="161" t="s">
        <v>977</v>
      </c>
      <c r="D314" s="189" t="str">
        <f t="shared" si="312"/>
        <v>MG31307</v>
      </c>
      <c r="E314" s="189" t="s">
        <v>992</v>
      </c>
      <c r="F314" s="1" t="str">
        <f t="shared" si="313"/>
        <v>AtsinananaVatomandryAmpasimadinika</v>
      </c>
      <c r="G314" s="45" t="str">
        <f t="shared" si="314"/>
        <v>MG31307190</v>
      </c>
      <c r="H314" s="133" t="e">
        <f t="shared" si="315"/>
        <v>#N/A</v>
      </c>
      <c r="I314" s="133"/>
      <c r="J314" s="134" t="e">
        <f t="shared" si="316"/>
        <v>#N/A</v>
      </c>
      <c r="K314" s="134" t="e">
        <f t="shared" si="317"/>
        <v>#N/A</v>
      </c>
      <c r="L314" s="134" t="e">
        <f t="shared" si="318"/>
        <v>#N/A</v>
      </c>
      <c r="M314" s="231">
        <f>SUMIF('Plans SAMS_A remplir'!$AE$3:$AE$875,(G314&amp;"PAM"&amp;"urgence"),'Plans SAMS_A remplir'!$AG$3:$AG$875)</f>
        <v>0</v>
      </c>
      <c r="N314" s="222">
        <f>SUMIF('Plans SAMS_A remplir'!$AE$3:$AE$875,(G314&amp;"PAM"&amp;"urgence"),'Plans SAMS_A remplir'!$AH$3:$AH$875)</f>
        <v>0</v>
      </c>
      <c r="O314" s="232">
        <f>SUMIF('Plans SAMS_A remplir'!$AE$3:$AE$875,(G314&amp;"PAM"&amp;"urgence"),'Plans SAMS_A remplir'!$AI$3:$AI$875)</f>
        <v>0</v>
      </c>
      <c r="P314" s="224" t="str">
        <f t="shared" si="319"/>
        <v>0</v>
      </c>
      <c r="Q314" s="238">
        <f>SUMIF('Plans SAMS_A remplir'!$AE$3:$AE$875,(G314&amp;"FID"&amp;"urgence"),'Plans SAMS_A remplir'!$AG$3:$AG$875)</f>
        <v>0</v>
      </c>
      <c r="R314" s="135">
        <f>SUMIF('Plans SAMS_A remplir'!$AE$3:$AE$875,(G314&amp;"FID"&amp;"urgence"),'Plans SAMS_A remplir'!$AH$3:$AH$875)</f>
        <v>0</v>
      </c>
      <c r="S314" s="239">
        <f>SUMIF('Plans SAMS_A remplir'!$AE$3:$AE$875,(G314&amp;"FID"&amp;"urgence"),'Plans SAMS_A remplir'!$AI$3:$AI$875)</f>
        <v>0</v>
      </c>
      <c r="T314" s="224" t="str">
        <f t="shared" si="320"/>
        <v>0</v>
      </c>
      <c r="U314" s="238">
        <f>SUMIF('Plans SAMS_A remplir'!$AE$3:$AE$875,(G314&amp;"CRS"&amp;"urgence"),'Plans SAMS_A remplir'!$AG$3:$AG$875)</f>
        <v>0</v>
      </c>
      <c r="V314" s="135">
        <f>SUMIF('Plans SAMS_A remplir'!$AE$3:$AE$875,(G314&amp;"CRS"&amp;"urgence"),'Plans SAMS_A remplir'!$AH$3:$AH$875)</f>
        <v>0</v>
      </c>
      <c r="W314" s="239">
        <f>SUMIF('Plans SAMS_A remplir'!$AE$3:$AE$875,(G314&amp;"CRS"&amp;"urgence"),'Plans SAMS_A remplir'!$AI$3:$AI$875)</f>
        <v>0</v>
      </c>
      <c r="X314" s="224" t="str">
        <f t="shared" si="321"/>
        <v>0</v>
      </c>
      <c r="Y314" s="238">
        <f>SUMIF('Plans SAMS_A remplir'!$AE$3:$AE$875,(G314&amp;"autreong"&amp;"urgence"),'Plans SAMS_A remplir'!$AG$3:$AG$875)</f>
        <v>0</v>
      </c>
      <c r="Z314" s="135">
        <f>SUMIF('Plans SAMS_A remplir'!$AE$3:$AE$875,(G314&amp;"autreong"&amp;"urgence"),'Plans SAMS_A remplir'!$AH$3:$AH$875)</f>
        <v>0</v>
      </c>
      <c r="AA314" s="239">
        <f>SUMIF('Plans SAMS_A remplir'!$AE$3:$AE$875,(G314&amp;"autreong"&amp;"urgence"),'Plans SAMS_A remplir'!$AI$3:$AI$875)</f>
        <v>0</v>
      </c>
      <c r="AB314" s="280" t="str">
        <f t="shared" si="322"/>
        <v>0</v>
      </c>
      <c r="AC314" s="285"/>
      <c r="AD314" s="173">
        <f t="shared" si="323"/>
        <v>0</v>
      </c>
      <c r="AE314" s="173">
        <f t="shared" si="324"/>
        <v>0</v>
      </c>
      <c r="AF314" s="286">
        <f t="shared" si="325"/>
        <v>0</v>
      </c>
      <c r="AG314" s="274" t="e">
        <f t="shared" si="326"/>
        <v>#N/A</v>
      </c>
      <c r="AH314" s="202"/>
      <c r="AI314" s="209" t="e">
        <f t="shared" si="327"/>
        <v>#N/A</v>
      </c>
      <c r="AJ314" s="197">
        <f t="shared" si="328"/>
        <v>3</v>
      </c>
      <c r="AK314" s="175"/>
      <c r="AL314" s="275" t="str">
        <f t="shared" si="329"/>
        <v>A verifier</v>
      </c>
      <c r="AM314" s="266"/>
      <c r="AN314" s="137"/>
      <c r="AO314" s="136"/>
      <c r="AP314" s="158"/>
      <c r="AQ314" s="136"/>
      <c r="AR314" s="138"/>
      <c r="AS314" s="139"/>
      <c r="AT314" s="140"/>
      <c r="AU314" s="159"/>
      <c r="AV314" s="140"/>
      <c r="AW314" s="140"/>
      <c r="AX314" s="140"/>
      <c r="AY314" s="249"/>
    </row>
    <row r="315" spans="1:51" ht="15" hidden="1" customHeight="1" x14ac:dyDescent="0.35">
      <c r="A315" s="252" t="s">
        <v>665</v>
      </c>
      <c r="B315" s="189" t="str">
        <f t="shared" si="311"/>
        <v>MDG31</v>
      </c>
      <c r="C315" s="161" t="s">
        <v>977</v>
      </c>
      <c r="D315" s="189" t="str">
        <f t="shared" si="312"/>
        <v>MG31307</v>
      </c>
      <c r="E315" s="189" t="s">
        <v>993</v>
      </c>
      <c r="F315" s="1" t="str">
        <f t="shared" si="313"/>
        <v>AtsinananaVatomandryIfasina I</v>
      </c>
      <c r="G315" s="45" t="str">
        <f t="shared" si="314"/>
        <v>MG31307210</v>
      </c>
      <c r="H315" s="133" t="e">
        <f t="shared" si="315"/>
        <v>#N/A</v>
      </c>
      <c r="I315" s="133"/>
      <c r="J315" s="134" t="e">
        <f t="shared" si="316"/>
        <v>#N/A</v>
      </c>
      <c r="K315" s="134" t="e">
        <f t="shared" si="317"/>
        <v>#N/A</v>
      </c>
      <c r="L315" s="134" t="e">
        <f t="shared" si="318"/>
        <v>#N/A</v>
      </c>
      <c r="M315" s="231">
        <f>SUMIF('Plans SAMS_A remplir'!$AE$3:$AE$875,(G315&amp;"PAM"&amp;"urgence"),'Plans SAMS_A remplir'!$AG$3:$AG$875)</f>
        <v>0</v>
      </c>
      <c r="N315" s="222">
        <f>SUMIF('Plans SAMS_A remplir'!$AE$3:$AE$875,(G315&amp;"PAM"&amp;"urgence"),'Plans SAMS_A remplir'!$AH$3:$AH$875)</f>
        <v>0</v>
      </c>
      <c r="O315" s="232">
        <f>SUMIF('Plans SAMS_A remplir'!$AE$3:$AE$875,(G315&amp;"PAM"&amp;"urgence"),'Plans SAMS_A remplir'!$AI$3:$AI$875)</f>
        <v>0</v>
      </c>
      <c r="P315" s="224" t="str">
        <f t="shared" si="319"/>
        <v>0</v>
      </c>
      <c r="Q315" s="238">
        <f>SUMIF('Plans SAMS_A remplir'!$AE$3:$AE$875,(G315&amp;"FID"&amp;"urgence"),'Plans SAMS_A remplir'!$AG$3:$AG$875)</f>
        <v>0</v>
      </c>
      <c r="R315" s="135">
        <f>SUMIF('Plans SAMS_A remplir'!$AE$3:$AE$875,(G315&amp;"FID"&amp;"urgence"),'Plans SAMS_A remplir'!$AH$3:$AH$875)</f>
        <v>0</v>
      </c>
      <c r="S315" s="239">
        <f>SUMIF('Plans SAMS_A remplir'!$AE$3:$AE$875,(G315&amp;"FID"&amp;"urgence"),'Plans SAMS_A remplir'!$AI$3:$AI$875)</f>
        <v>0</v>
      </c>
      <c r="T315" s="224" t="str">
        <f t="shared" si="320"/>
        <v>0</v>
      </c>
      <c r="U315" s="238">
        <f>SUMIF('Plans SAMS_A remplir'!$AE$3:$AE$875,(G315&amp;"CRS"&amp;"urgence"),'Plans SAMS_A remplir'!$AG$3:$AG$875)</f>
        <v>0</v>
      </c>
      <c r="V315" s="135">
        <f>SUMIF('Plans SAMS_A remplir'!$AE$3:$AE$875,(G315&amp;"CRS"&amp;"urgence"),'Plans SAMS_A remplir'!$AH$3:$AH$875)</f>
        <v>0</v>
      </c>
      <c r="W315" s="239">
        <f>SUMIF('Plans SAMS_A remplir'!$AE$3:$AE$875,(G315&amp;"CRS"&amp;"urgence"),'Plans SAMS_A remplir'!$AI$3:$AI$875)</f>
        <v>0</v>
      </c>
      <c r="X315" s="224" t="str">
        <f t="shared" si="321"/>
        <v>0</v>
      </c>
      <c r="Y315" s="238">
        <f>SUMIF('Plans SAMS_A remplir'!$AE$3:$AE$875,(G315&amp;"autreong"&amp;"urgence"),'Plans SAMS_A remplir'!$AG$3:$AG$875)</f>
        <v>0</v>
      </c>
      <c r="Z315" s="135">
        <f>SUMIF('Plans SAMS_A remplir'!$AE$3:$AE$875,(G315&amp;"autreong"&amp;"urgence"),'Plans SAMS_A remplir'!$AH$3:$AH$875)</f>
        <v>0</v>
      </c>
      <c r="AA315" s="239">
        <f>SUMIF('Plans SAMS_A remplir'!$AE$3:$AE$875,(G315&amp;"autreong"&amp;"urgence"),'Plans SAMS_A remplir'!$AI$3:$AI$875)</f>
        <v>0</v>
      </c>
      <c r="AB315" s="280" t="str">
        <f t="shared" si="322"/>
        <v>0</v>
      </c>
      <c r="AC315" s="285"/>
      <c r="AD315" s="173">
        <f t="shared" si="323"/>
        <v>0</v>
      </c>
      <c r="AE315" s="173">
        <f t="shared" si="324"/>
        <v>0</v>
      </c>
      <c r="AF315" s="286">
        <f t="shared" si="325"/>
        <v>0</v>
      </c>
      <c r="AG315" s="274" t="e">
        <f t="shared" si="326"/>
        <v>#N/A</v>
      </c>
      <c r="AH315" s="202"/>
      <c r="AI315" s="209" t="e">
        <f t="shared" si="327"/>
        <v>#N/A</v>
      </c>
      <c r="AJ315" s="197">
        <f t="shared" si="328"/>
        <v>3</v>
      </c>
      <c r="AK315" s="175"/>
      <c r="AL315" s="275" t="str">
        <f t="shared" si="329"/>
        <v>A verifier</v>
      </c>
      <c r="AM315" s="266"/>
      <c r="AN315" s="137"/>
      <c r="AO315" s="136"/>
      <c r="AP315" s="158"/>
      <c r="AQ315" s="136"/>
      <c r="AR315" s="138"/>
      <c r="AS315" s="139"/>
      <c r="AT315" s="140"/>
      <c r="AU315" s="159"/>
      <c r="AV315" s="140"/>
      <c r="AW315" s="140"/>
      <c r="AX315" s="140"/>
      <c r="AY315" s="249"/>
    </row>
    <row r="316" spans="1:51" ht="15" hidden="1" customHeight="1" x14ac:dyDescent="0.35">
      <c r="A316" s="252" t="s">
        <v>665</v>
      </c>
      <c r="B316" s="189" t="str">
        <f t="shared" si="311"/>
        <v>MDG31</v>
      </c>
      <c r="C316" s="161" t="s">
        <v>977</v>
      </c>
      <c r="D316" s="189" t="str">
        <f t="shared" si="312"/>
        <v>MG31307</v>
      </c>
      <c r="E316" s="189" t="s">
        <v>994</v>
      </c>
      <c r="F316" s="1" t="str">
        <f t="shared" si="313"/>
        <v>AtsinananaVatomandryAmbalabe</v>
      </c>
      <c r="G316" s="45" t="str">
        <f t="shared" si="314"/>
        <v>MG31307230</v>
      </c>
      <c r="H316" s="133" t="e">
        <f t="shared" si="315"/>
        <v>#N/A</v>
      </c>
      <c r="I316" s="133"/>
      <c r="J316" s="134" t="e">
        <f t="shared" si="316"/>
        <v>#N/A</v>
      </c>
      <c r="K316" s="134" t="e">
        <f t="shared" si="317"/>
        <v>#N/A</v>
      </c>
      <c r="L316" s="134" t="e">
        <f t="shared" si="318"/>
        <v>#N/A</v>
      </c>
      <c r="M316" s="231">
        <f>SUMIF('Plans SAMS_A remplir'!$AE$3:$AE$875,(G316&amp;"PAM"&amp;"urgence"),'Plans SAMS_A remplir'!$AG$3:$AG$875)</f>
        <v>0</v>
      </c>
      <c r="N316" s="222">
        <f>SUMIF('Plans SAMS_A remplir'!$AE$3:$AE$875,(G316&amp;"PAM"&amp;"urgence"),'Plans SAMS_A remplir'!$AH$3:$AH$875)</f>
        <v>0</v>
      </c>
      <c r="O316" s="232">
        <f>SUMIF('Plans SAMS_A remplir'!$AE$3:$AE$875,(G316&amp;"PAM"&amp;"urgence"),'Plans SAMS_A remplir'!$AI$3:$AI$875)</f>
        <v>0</v>
      </c>
      <c r="P316" s="224" t="str">
        <f t="shared" si="319"/>
        <v>0</v>
      </c>
      <c r="Q316" s="238">
        <f>SUMIF('Plans SAMS_A remplir'!$AE$3:$AE$875,(G316&amp;"FID"&amp;"urgence"),'Plans SAMS_A remplir'!$AG$3:$AG$875)</f>
        <v>0</v>
      </c>
      <c r="R316" s="135">
        <f>SUMIF('Plans SAMS_A remplir'!$AE$3:$AE$875,(G316&amp;"FID"&amp;"urgence"),'Plans SAMS_A remplir'!$AH$3:$AH$875)</f>
        <v>0</v>
      </c>
      <c r="S316" s="239">
        <f>SUMIF('Plans SAMS_A remplir'!$AE$3:$AE$875,(G316&amp;"FID"&amp;"urgence"),'Plans SAMS_A remplir'!$AI$3:$AI$875)</f>
        <v>0</v>
      </c>
      <c r="T316" s="224" t="str">
        <f t="shared" si="320"/>
        <v>0</v>
      </c>
      <c r="U316" s="238">
        <f>SUMIF('Plans SAMS_A remplir'!$AE$3:$AE$875,(G316&amp;"CRS"&amp;"urgence"),'Plans SAMS_A remplir'!$AG$3:$AG$875)</f>
        <v>0</v>
      </c>
      <c r="V316" s="135">
        <f>SUMIF('Plans SAMS_A remplir'!$AE$3:$AE$875,(G316&amp;"CRS"&amp;"urgence"),'Plans SAMS_A remplir'!$AH$3:$AH$875)</f>
        <v>0</v>
      </c>
      <c r="W316" s="239">
        <f>SUMIF('Plans SAMS_A remplir'!$AE$3:$AE$875,(G316&amp;"CRS"&amp;"urgence"),'Plans SAMS_A remplir'!$AI$3:$AI$875)</f>
        <v>0</v>
      </c>
      <c r="X316" s="224" t="str">
        <f t="shared" si="321"/>
        <v>0</v>
      </c>
      <c r="Y316" s="238">
        <f>SUMIF('Plans SAMS_A remplir'!$AE$3:$AE$875,(G316&amp;"autreong"&amp;"urgence"),'Plans SAMS_A remplir'!$AG$3:$AG$875)</f>
        <v>0</v>
      </c>
      <c r="Z316" s="135">
        <f>SUMIF('Plans SAMS_A remplir'!$AE$3:$AE$875,(G316&amp;"autreong"&amp;"urgence"),'Plans SAMS_A remplir'!$AH$3:$AH$875)</f>
        <v>0</v>
      </c>
      <c r="AA316" s="239">
        <f>SUMIF('Plans SAMS_A remplir'!$AE$3:$AE$875,(G316&amp;"autreong"&amp;"urgence"),'Plans SAMS_A remplir'!$AI$3:$AI$875)</f>
        <v>0</v>
      </c>
      <c r="AB316" s="280" t="str">
        <f t="shared" si="322"/>
        <v>0</v>
      </c>
      <c r="AC316" s="285"/>
      <c r="AD316" s="173">
        <f t="shared" si="323"/>
        <v>0</v>
      </c>
      <c r="AE316" s="173">
        <f t="shared" si="324"/>
        <v>0</v>
      </c>
      <c r="AF316" s="286">
        <f t="shared" si="325"/>
        <v>0</v>
      </c>
      <c r="AG316" s="274" t="e">
        <f t="shared" si="326"/>
        <v>#N/A</v>
      </c>
      <c r="AH316" s="202"/>
      <c r="AI316" s="209" t="e">
        <f t="shared" si="327"/>
        <v>#N/A</v>
      </c>
      <c r="AJ316" s="197">
        <f t="shared" si="328"/>
        <v>3</v>
      </c>
      <c r="AK316" s="175"/>
      <c r="AL316" s="275" t="str">
        <f t="shared" si="329"/>
        <v>A verifier</v>
      </c>
      <c r="AM316" s="266"/>
      <c r="AN316" s="137"/>
      <c r="AO316" s="136"/>
      <c r="AP316" s="158"/>
      <c r="AQ316" s="136"/>
      <c r="AR316" s="138"/>
      <c r="AS316" s="139"/>
      <c r="AT316" s="140"/>
      <c r="AU316" s="159"/>
      <c r="AV316" s="140"/>
      <c r="AW316" s="140"/>
      <c r="AX316" s="140"/>
      <c r="AY316" s="249"/>
    </row>
    <row r="317" spans="1:51" ht="15" hidden="1" customHeight="1" x14ac:dyDescent="0.35">
      <c r="A317" s="252" t="s">
        <v>665</v>
      </c>
      <c r="B317" s="189" t="str">
        <f t="shared" si="311"/>
        <v>MDG31</v>
      </c>
      <c r="C317" s="161" t="s">
        <v>977</v>
      </c>
      <c r="D317" s="189" t="str">
        <f t="shared" si="312"/>
        <v>MG31307</v>
      </c>
      <c r="E317" s="189" t="s">
        <v>995</v>
      </c>
      <c r="F317" s="1" t="str">
        <f t="shared" si="313"/>
        <v>AtsinananaVatomandryIfasina II</v>
      </c>
      <c r="G317" s="45" t="str">
        <f t="shared" si="314"/>
        <v>MG31307250</v>
      </c>
      <c r="H317" s="133" t="e">
        <f t="shared" si="315"/>
        <v>#N/A</v>
      </c>
      <c r="I317" s="133"/>
      <c r="J317" s="134" t="e">
        <f t="shared" si="316"/>
        <v>#N/A</v>
      </c>
      <c r="K317" s="134" t="e">
        <f t="shared" si="317"/>
        <v>#N/A</v>
      </c>
      <c r="L317" s="134" t="e">
        <f t="shared" si="318"/>
        <v>#N/A</v>
      </c>
      <c r="M317" s="231">
        <f>SUMIF('Plans SAMS_A remplir'!$AE$3:$AE$875,(G317&amp;"PAM"&amp;"urgence"),'Plans SAMS_A remplir'!$AG$3:$AG$875)</f>
        <v>0</v>
      </c>
      <c r="N317" s="222">
        <f>SUMIF('Plans SAMS_A remplir'!$AE$3:$AE$875,(G317&amp;"PAM"&amp;"urgence"),'Plans SAMS_A remplir'!$AH$3:$AH$875)</f>
        <v>0</v>
      </c>
      <c r="O317" s="232">
        <f>SUMIF('Plans SAMS_A remplir'!$AE$3:$AE$875,(G317&amp;"PAM"&amp;"urgence"),'Plans SAMS_A remplir'!$AI$3:$AI$875)</f>
        <v>0</v>
      </c>
      <c r="P317" s="224" t="str">
        <f t="shared" si="319"/>
        <v>0</v>
      </c>
      <c r="Q317" s="238">
        <f>SUMIF('Plans SAMS_A remplir'!$AE$3:$AE$875,(G317&amp;"FID"&amp;"urgence"),'Plans SAMS_A remplir'!$AG$3:$AG$875)</f>
        <v>0</v>
      </c>
      <c r="R317" s="135">
        <f>SUMIF('Plans SAMS_A remplir'!$AE$3:$AE$875,(G317&amp;"FID"&amp;"urgence"),'Plans SAMS_A remplir'!$AH$3:$AH$875)</f>
        <v>0</v>
      </c>
      <c r="S317" s="239">
        <f>SUMIF('Plans SAMS_A remplir'!$AE$3:$AE$875,(G317&amp;"FID"&amp;"urgence"),'Plans SAMS_A remplir'!$AI$3:$AI$875)</f>
        <v>0</v>
      </c>
      <c r="T317" s="224" t="str">
        <f t="shared" si="320"/>
        <v>0</v>
      </c>
      <c r="U317" s="238">
        <f>SUMIF('Plans SAMS_A remplir'!$AE$3:$AE$875,(G317&amp;"CRS"&amp;"urgence"),'Plans SAMS_A remplir'!$AG$3:$AG$875)</f>
        <v>0</v>
      </c>
      <c r="V317" s="135">
        <f>SUMIF('Plans SAMS_A remplir'!$AE$3:$AE$875,(G317&amp;"CRS"&amp;"urgence"),'Plans SAMS_A remplir'!$AH$3:$AH$875)</f>
        <v>0</v>
      </c>
      <c r="W317" s="239">
        <f>SUMIF('Plans SAMS_A remplir'!$AE$3:$AE$875,(G317&amp;"CRS"&amp;"urgence"),'Plans SAMS_A remplir'!$AI$3:$AI$875)</f>
        <v>0</v>
      </c>
      <c r="X317" s="224" t="str">
        <f t="shared" si="321"/>
        <v>0</v>
      </c>
      <c r="Y317" s="238">
        <f>SUMIF('Plans SAMS_A remplir'!$AE$3:$AE$875,(G317&amp;"autreong"&amp;"urgence"),'Plans SAMS_A remplir'!$AG$3:$AG$875)</f>
        <v>0</v>
      </c>
      <c r="Z317" s="135">
        <f>SUMIF('Plans SAMS_A remplir'!$AE$3:$AE$875,(G317&amp;"autreong"&amp;"urgence"),'Plans SAMS_A remplir'!$AH$3:$AH$875)</f>
        <v>0</v>
      </c>
      <c r="AA317" s="239">
        <f>SUMIF('Plans SAMS_A remplir'!$AE$3:$AE$875,(G317&amp;"autreong"&amp;"urgence"),'Plans SAMS_A remplir'!$AI$3:$AI$875)</f>
        <v>0</v>
      </c>
      <c r="AB317" s="280" t="str">
        <f t="shared" si="322"/>
        <v>0</v>
      </c>
      <c r="AC317" s="285"/>
      <c r="AD317" s="173">
        <f t="shared" si="323"/>
        <v>0</v>
      </c>
      <c r="AE317" s="173">
        <f t="shared" si="324"/>
        <v>0</v>
      </c>
      <c r="AF317" s="286">
        <f t="shared" si="325"/>
        <v>0</v>
      </c>
      <c r="AG317" s="274" t="e">
        <f t="shared" si="326"/>
        <v>#N/A</v>
      </c>
      <c r="AH317" s="202"/>
      <c r="AI317" s="209" t="e">
        <f t="shared" si="327"/>
        <v>#N/A</v>
      </c>
      <c r="AJ317" s="197">
        <f t="shared" si="328"/>
        <v>3</v>
      </c>
      <c r="AK317" s="175"/>
      <c r="AL317" s="275" t="str">
        <f t="shared" si="329"/>
        <v>A verifier</v>
      </c>
      <c r="AM317" s="266"/>
      <c r="AN317" s="137"/>
      <c r="AO317" s="136"/>
      <c r="AP317" s="158"/>
      <c r="AQ317" s="136"/>
      <c r="AR317" s="138"/>
      <c r="AS317" s="139"/>
      <c r="AT317" s="140"/>
      <c r="AU317" s="159"/>
      <c r="AV317" s="140"/>
      <c r="AW317" s="140"/>
      <c r="AX317" s="140"/>
      <c r="AY317" s="249"/>
    </row>
    <row r="318" spans="1:51" s="179" customFormat="1" hidden="1" x14ac:dyDescent="0.3">
      <c r="A318" s="328"/>
      <c r="B318" s="329"/>
      <c r="C318" s="330"/>
      <c r="D318" s="330"/>
      <c r="E318" s="330"/>
      <c r="F318" s="331"/>
      <c r="G318" s="332"/>
      <c r="H318" s="332"/>
      <c r="I318" s="333"/>
      <c r="J318" s="333"/>
      <c r="K318" s="333"/>
      <c r="L318" s="334"/>
      <c r="M318" s="335"/>
      <c r="N318" s="335"/>
      <c r="O318" s="335"/>
      <c r="P318" s="335"/>
      <c r="Q318" s="336"/>
      <c r="R318" s="336"/>
      <c r="S318" s="336"/>
      <c r="T318" s="335"/>
      <c r="U318" s="336"/>
      <c r="V318" s="336"/>
      <c r="W318" s="336"/>
      <c r="X318" s="335"/>
      <c r="Y318" s="336"/>
      <c r="Z318" s="336"/>
      <c r="AA318" s="336"/>
      <c r="AB318" s="337"/>
      <c r="AC318" s="338"/>
      <c r="AD318" s="339"/>
      <c r="AE318" s="339"/>
      <c r="AF318" s="340"/>
      <c r="AG318" s="341"/>
      <c r="AH318" s="342"/>
      <c r="AI318" s="342"/>
      <c r="AJ318" s="197"/>
      <c r="AK318" s="343"/>
      <c r="AL318" s="344"/>
      <c r="AM318" s="345"/>
      <c r="AN318" s="334"/>
      <c r="AO318" s="346"/>
      <c r="AP318" s="334"/>
      <c r="AQ318" s="334"/>
      <c r="AR318" s="347"/>
      <c r="AS318" s="347"/>
      <c r="AT318" s="348"/>
      <c r="AU318" s="348"/>
      <c r="AV318" s="349"/>
      <c r="AW318" s="350"/>
      <c r="AX318" s="350"/>
      <c r="AY318" s="351"/>
    </row>
    <row r="319" spans="1:51" ht="15" hidden="1" customHeight="1" x14ac:dyDescent="0.35">
      <c r="A319" s="252" t="s">
        <v>665</v>
      </c>
      <c r="B319" s="189" t="str">
        <f t="shared" si="311"/>
        <v>MDG31</v>
      </c>
      <c r="C319" s="161" t="s">
        <v>666</v>
      </c>
      <c r="D319" s="189" t="str">
        <f t="shared" si="312"/>
        <v>MG31308</v>
      </c>
      <c r="E319" s="189" t="s">
        <v>913</v>
      </c>
      <c r="F319" s="1" t="str">
        <f t="shared" si="313"/>
        <v>AtsinananaMahanoroAmbinanindrano</v>
      </c>
      <c r="G319" s="45" t="str">
        <f t="shared" si="314"/>
        <v>MG31308170</v>
      </c>
      <c r="H319" s="133" t="e">
        <f t="shared" si="315"/>
        <v>#N/A</v>
      </c>
      <c r="I319" s="133"/>
      <c r="J319" s="134" t="e">
        <f t="shared" si="316"/>
        <v>#N/A</v>
      </c>
      <c r="K319" s="134" t="e">
        <f t="shared" si="317"/>
        <v>#N/A</v>
      </c>
      <c r="L319" s="134" t="e">
        <f t="shared" si="318"/>
        <v>#N/A</v>
      </c>
      <c r="M319" s="231">
        <f>SUMIF('Plans SAMS_A remplir'!$AE$3:$AE$875,(G319&amp;"PAM"&amp;"urgence"),'Plans SAMS_A remplir'!$AG$3:$AG$875)</f>
        <v>0</v>
      </c>
      <c r="N319" s="222">
        <f>SUMIF('Plans SAMS_A remplir'!$AE$3:$AE$875,(G319&amp;"PAM"&amp;"urgence"),'Plans SAMS_A remplir'!$AH$3:$AH$875)</f>
        <v>0</v>
      </c>
      <c r="O319" s="232">
        <f>SUMIF('Plans SAMS_A remplir'!$AE$3:$AE$875,(G319&amp;"PAM"&amp;"urgence"),'Plans SAMS_A remplir'!$AI$3:$AI$875)</f>
        <v>0</v>
      </c>
      <c r="P319" s="224" t="str">
        <f t="shared" ref="P319:P329" si="330">IFERROR(VLOOKUP(G319&amp;"PAM"&amp;"urgence",planification_pop,4,FALSE),"0")</f>
        <v>0</v>
      </c>
      <c r="Q319" s="238">
        <f>SUMIF('Plans SAMS_A remplir'!$AE$3:$AE$875,(G319&amp;"FID"&amp;"urgence"),'Plans SAMS_A remplir'!$AG$3:$AG$875)</f>
        <v>0</v>
      </c>
      <c r="R319" s="135">
        <f>SUMIF('Plans SAMS_A remplir'!$AE$3:$AE$875,(G319&amp;"FID"&amp;"urgence"),'Plans SAMS_A remplir'!$AH$3:$AH$875)</f>
        <v>0</v>
      </c>
      <c r="S319" s="239">
        <f>SUMIF('Plans SAMS_A remplir'!$AE$3:$AE$875,(G319&amp;"FID"&amp;"urgence"),'Plans SAMS_A remplir'!$AI$3:$AI$875)</f>
        <v>0</v>
      </c>
      <c r="T319" s="224" t="str">
        <f t="shared" ref="T319:T329" si="331">IFERROR(VLOOKUP(G319&amp;"FID"&amp;"urgence",planification_pop,4,FALSE),"0")</f>
        <v>0</v>
      </c>
      <c r="U319" s="238">
        <f>SUMIF('Plans SAMS_A remplir'!$AE$3:$AE$875,(G319&amp;"CRS"&amp;"urgence"),'Plans SAMS_A remplir'!$AG$3:$AG$875)</f>
        <v>0</v>
      </c>
      <c r="V319" s="135">
        <f>SUMIF('Plans SAMS_A remplir'!$AE$3:$AE$875,(G319&amp;"CRS"&amp;"urgence"),'Plans SAMS_A remplir'!$AH$3:$AH$875)</f>
        <v>0</v>
      </c>
      <c r="W319" s="239">
        <f>SUMIF('Plans SAMS_A remplir'!$AE$3:$AE$875,(G319&amp;"CRS"&amp;"urgence"),'Plans SAMS_A remplir'!$AI$3:$AI$875)</f>
        <v>0</v>
      </c>
      <c r="X319" s="224" t="str">
        <f t="shared" ref="X319:X329" si="332">IFERROR(VLOOKUP(K319&amp;"FID"&amp;"urgence",planification_pop,4,FALSE),"0")</f>
        <v>0</v>
      </c>
      <c r="Y319" s="238">
        <f>SUMIF('Plans SAMS_A remplir'!$AE$3:$AE$875,(G319&amp;"autreong"&amp;"urgence"),'Plans SAMS_A remplir'!$AG$3:$AG$875)</f>
        <v>0</v>
      </c>
      <c r="Z319" s="135">
        <f>SUMIF('Plans SAMS_A remplir'!$AE$3:$AE$875,(G319&amp;"autreong"&amp;"urgence"),'Plans SAMS_A remplir'!$AH$3:$AH$875)</f>
        <v>0</v>
      </c>
      <c r="AA319" s="239">
        <f>SUMIF('Plans SAMS_A remplir'!$AE$3:$AE$875,(G319&amp;"autreong"&amp;"urgence"),'Plans SAMS_A remplir'!$AI$3:$AI$875)</f>
        <v>0</v>
      </c>
      <c r="AB319" s="280" t="str">
        <f t="shared" si="322"/>
        <v>0</v>
      </c>
      <c r="AC319" s="285"/>
      <c r="AD319" s="173">
        <f t="shared" si="323"/>
        <v>0</v>
      </c>
      <c r="AE319" s="173">
        <f t="shared" si="324"/>
        <v>0</v>
      </c>
      <c r="AF319" s="286">
        <f t="shared" si="325"/>
        <v>0</v>
      </c>
      <c r="AG319" s="274" t="e">
        <f t="shared" si="326"/>
        <v>#N/A</v>
      </c>
      <c r="AH319" s="202"/>
      <c r="AI319" s="209" t="e">
        <f t="shared" si="327"/>
        <v>#N/A</v>
      </c>
      <c r="AJ319" s="197">
        <f t="shared" si="328"/>
        <v>3</v>
      </c>
      <c r="AK319" s="175"/>
      <c r="AL319" s="275" t="str">
        <f t="shared" si="329"/>
        <v>A verifier</v>
      </c>
      <c r="AM319" s="266"/>
      <c r="AN319" s="137"/>
      <c r="AO319" s="136"/>
      <c r="AP319" s="158"/>
      <c r="AQ319" s="136"/>
      <c r="AR319" s="138"/>
      <c r="AS319" s="139"/>
      <c r="AT319" s="140"/>
      <c r="AU319" s="159"/>
      <c r="AV319" s="140"/>
      <c r="AW319" s="140"/>
      <c r="AX319" s="140"/>
      <c r="AY319" s="249"/>
    </row>
    <row r="320" spans="1:51" ht="15" hidden="1" customHeight="1" x14ac:dyDescent="0.35">
      <c r="A320" s="252" t="s">
        <v>665</v>
      </c>
      <c r="B320" s="189" t="str">
        <f t="shared" si="311"/>
        <v>MDG31</v>
      </c>
      <c r="C320" s="161" t="s">
        <v>666</v>
      </c>
      <c r="D320" s="189" t="str">
        <f t="shared" si="312"/>
        <v>MG31308</v>
      </c>
      <c r="E320" s="189" t="s">
        <v>996</v>
      </c>
      <c r="F320" s="1" t="str">
        <f t="shared" si="313"/>
        <v>AtsinananaMahanoroManjakandriana</v>
      </c>
      <c r="G320" s="45" t="str">
        <f t="shared" si="314"/>
        <v>MG31308070</v>
      </c>
      <c r="H320" s="133" t="e">
        <f t="shared" si="315"/>
        <v>#N/A</v>
      </c>
      <c r="I320" s="133"/>
      <c r="J320" s="134" t="e">
        <f t="shared" si="316"/>
        <v>#N/A</v>
      </c>
      <c r="K320" s="134" t="e">
        <f t="shared" si="317"/>
        <v>#N/A</v>
      </c>
      <c r="L320" s="134" t="e">
        <f t="shared" si="318"/>
        <v>#N/A</v>
      </c>
      <c r="M320" s="231">
        <f>SUMIF('Plans SAMS_A remplir'!$AE$3:$AE$875,(G320&amp;"PAM"&amp;"urgence"),'Plans SAMS_A remplir'!$AG$3:$AG$875)</f>
        <v>0</v>
      </c>
      <c r="N320" s="222">
        <f>SUMIF('Plans SAMS_A remplir'!$AE$3:$AE$875,(G320&amp;"PAM"&amp;"urgence"),'Plans SAMS_A remplir'!$AH$3:$AH$875)</f>
        <v>0</v>
      </c>
      <c r="O320" s="232">
        <f>SUMIF('Plans SAMS_A remplir'!$AE$3:$AE$875,(G320&amp;"PAM"&amp;"urgence"),'Plans SAMS_A remplir'!$AI$3:$AI$875)</f>
        <v>0</v>
      </c>
      <c r="P320" s="224" t="str">
        <f t="shared" si="330"/>
        <v>0</v>
      </c>
      <c r="Q320" s="238">
        <f>SUMIF('Plans SAMS_A remplir'!$AE$3:$AE$875,(G320&amp;"FID"&amp;"urgence"),'Plans SAMS_A remplir'!$AG$3:$AG$875)</f>
        <v>0</v>
      </c>
      <c r="R320" s="135">
        <f>SUMIF('Plans SAMS_A remplir'!$AE$3:$AE$875,(G320&amp;"FID"&amp;"urgence"),'Plans SAMS_A remplir'!$AH$3:$AH$875)</f>
        <v>0</v>
      </c>
      <c r="S320" s="239">
        <f>SUMIF('Plans SAMS_A remplir'!$AE$3:$AE$875,(G320&amp;"FID"&amp;"urgence"),'Plans SAMS_A remplir'!$AI$3:$AI$875)</f>
        <v>0</v>
      </c>
      <c r="T320" s="224" t="str">
        <f t="shared" si="331"/>
        <v>0</v>
      </c>
      <c r="U320" s="238">
        <f>SUMIF('Plans SAMS_A remplir'!$AE$3:$AE$875,(G320&amp;"CRS"&amp;"urgence"),'Plans SAMS_A remplir'!$AG$3:$AG$875)</f>
        <v>0</v>
      </c>
      <c r="V320" s="135">
        <f>SUMIF('Plans SAMS_A remplir'!$AE$3:$AE$875,(G320&amp;"CRS"&amp;"urgence"),'Plans SAMS_A remplir'!$AH$3:$AH$875)</f>
        <v>0</v>
      </c>
      <c r="W320" s="239">
        <f>SUMIF('Plans SAMS_A remplir'!$AE$3:$AE$875,(G320&amp;"CRS"&amp;"urgence"),'Plans SAMS_A remplir'!$AI$3:$AI$875)</f>
        <v>0</v>
      </c>
      <c r="X320" s="224" t="str">
        <f t="shared" si="332"/>
        <v>0</v>
      </c>
      <c r="Y320" s="238">
        <f>SUMIF('Plans SAMS_A remplir'!$AE$3:$AE$875,(G320&amp;"autreong"&amp;"urgence"),'Plans SAMS_A remplir'!$AG$3:$AG$875)</f>
        <v>0</v>
      </c>
      <c r="Z320" s="135">
        <f>SUMIF('Plans SAMS_A remplir'!$AE$3:$AE$875,(G320&amp;"autreong"&amp;"urgence"),'Plans SAMS_A remplir'!$AH$3:$AH$875)</f>
        <v>0</v>
      </c>
      <c r="AA320" s="239">
        <f>SUMIF('Plans SAMS_A remplir'!$AE$3:$AE$875,(G320&amp;"autreong"&amp;"urgence"),'Plans SAMS_A remplir'!$AI$3:$AI$875)</f>
        <v>0</v>
      </c>
      <c r="AB320" s="280" t="str">
        <f t="shared" si="322"/>
        <v>0</v>
      </c>
      <c r="AC320" s="285"/>
      <c r="AD320" s="173">
        <f t="shared" si="323"/>
        <v>0</v>
      </c>
      <c r="AE320" s="173">
        <f t="shared" si="324"/>
        <v>0</v>
      </c>
      <c r="AF320" s="286">
        <f t="shared" si="325"/>
        <v>0</v>
      </c>
      <c r="AG320" s="274" t="e">
        <f t="shared" si="326"/>
        <v>#N/A</v>
      </c>
      <c r="AH320" s="202"/>
      <c r="AI320" s="209" t="e">
        <f t="shared" si="327"/>
        <v>#N/A</v>
      </c>
      <c r="AJ320" s="197">
        <f t="shared" si="328"/>
        <v>3</v>
      </c>
      <c r="AK320" s="175"/>
      <c r="AL320" s="275" t="str">
        <f t="shared" si="329"/>
        <v>A verifier</v>
      </c>
      <c r="AM320" s="266"/>
      <c r="AN320" s="137"/>
      <c r="AO320" s="136"/>
      <c r="AP320" s="158"/>
      <c r="AQ320" s="136"/>
      <c r="AR320" s="138"/>
      <c r="AS320" s="139"/>
      <c r="AT320" s="140"/>
      <c r="AU320" s="159"/>
      <c r="AV320" s="140"/>
      <c r="AW320" s="140"/>
      <c r="AX320" s="140"/>
      <c r="AY320" s="249"/>
    </row>
    <row r="321" spans="1:51" ht="15" hidden="1" customHeight="1" x14ac:dyDescent="0.35">
      <c r="A321" s="252" t="s">
        <v>665</v>
      </c>
      <c r="B321" s="189" t="str">
        <f t="shared" si="311"/>
        <v>MDG31</v>
      </c>
      <c r="C321" s="161" t="s">
        <v>666</v>
      </c>
      <c r="D321" s="189" t="str">
        <f t="shared" si="312"/>
        <v>MG31308</v>
      </c>
      <c r="E321" s="189" t="s">
        <v>666</v>
      </c>
      <c r="F321" s="1" t="str">
        <f t="shared" si="313"/>
        <v>AtsinananaMahanoroMahanoro</v>
      </c>
      <c r="G321" s="45" t="str">
        <f t="shared" si="314"/>
        <v>MG31308011</v>
      </c>
      <c r="H321" s="133" t="e">
        <f t="shared" si="315"/>
        <v>#N/A</v>
      </c>
      <c r="I321" s="133"/>
      <c r="J321" s="134" t="e">
        <f t="shared" si="316"/>
        <v>#N/A</v>
      </c>
      <c r="K321" s="134" t="e">
        <f t="shared" si="317"/>
        <v>#N/A</v>
      </c>
      <c r="L321" s="134" t="e">
        <f t="shared" si="318"/>
        <v>#N/A</v>
      </c>
      <c r="M321" s="231">
        <f>SUMIF('Plans SAMS_A remplir'!$AE$3:$AE$875,(G321&amp;"PAM"&amp;"urgence"),'Plans SAMS_A remplir'!$AG$3:$AG$875)</f>
        <v>0</v>
      </c>
      <c r="N321" s="222">
        <f>SUMIF('Plans SAMS_A remplir'!$AE$3:$AE$875,(G321&amp;"PAM"&amp;"urgence"),'Plans SAMS_A remplir'!$AH$3:$AH$875)</f>
        <v>0</v>
      </c>
      <c r="O321" s="232">
        <f>SUMIF('Plans SAMS_A remplir'!$AE$3:$AE$875,(G321&amp;"PAM"&amp;"urgence"),'Plans SAMS_A remplir'!$AI$3:$AI$875)</f>
        <v>0</v>
      </c>
      <c r="P321" s="224" t="str">
        <f t="shared" si="330"/>
        <v>0</v>
      </c>
      <c r="Q321" s="238">
        <f>SUMIF('Plans SAMS_A remplir'!$AE$3:$AE$875,(G321&amp;"FID"&amp;"urgence"),'Plans SAMS_A remplir'!$AG$3:$AG$875)</f>
        <v>0</v>
      </c>
      <c r="R321" s="135">
        <f>SUMIF('Plans SAMS_A remplir'!$AE$3:$AE$875,(G321&amp;"FID"&amp;"urgence"),'Plans SAMS_A remplir'!$AH$3:$AH$875)</f>
        <v>0</v>
      </c>
      <c r="S321" s="239">
        <f>SUMIF('Plans SAMS_A remplir'!$AE$3:$AE$875,(G321&amp;"FID"&amp;"urgence"),'Plans SAMS_A remplir'!$AI$3:$AI$875)</f>
        <v>0</v>
      </c>
      <c r="T321" s="224" t="str">
        <f t="shared" si="331"/>
        <v>0</v>
      </c>
      <c r="U321" s="238">
        <f>SUMIF('Plans SAMS_A remplir'!$AE$3:$AE$875,(G321&amp;"CRS"&amp;"urgence"),'Plans SAMS_A remplir'!$AG$3:$AG$875)</f>
        <v>0</v>
      </c>
      <c r="V321" s="135">
        <f>SUMIF('Plans SAMS_A remplir'!$AE$3:$AE$875,(G321&amp;"CRS"&amp;"urgence"),'Plans SAMS_A remplir'!$AH$3:$AH$875)</f>
        <v>0</v>
      </c>
      <c r="W321" s="239">
        <f>SUMIF('Plans SAMS_A remplir'!$AE$3:$AE$875,(G321&amp;"CRS"&amp;"urgence"),'Plans SAMS_A remplir'!$AI$3:$AI$875)</f>
        <v>0</v>
      </c>
      <c r="X321" s="224" t="str">
        <f t="shared" si="332"/>
        <v>0</v>
      </c>
      <c r="Y321" s="238">
        <f>SUMIF('Plans SAMS_A remplir'!$AE$3:$AE$875,(G321&amp;"autreong"&amp;"urgence"),'Plans SAMS_A remplir'!$AG$3:$AG$875)</f>
        <v>0</v>
      </c>
      <c r="Z321" s="135">
        <f>SUMIF('Plans SAMS_A remplir'!$AE$3:$AE$875,(G321&amp;"autreong"&amp;"urgence"),'Plans SAMS_A remplir'!$AH$3:$AH$875)</f>
        <v>0</v>
      </c>
      <c r="AA321" s="239">
        <f>SUMIF('Plans SAMS_A remplir'!$AE$3:$AE$875,(G321&amp;"autreong"&amp;"urgence"),'Plans SAMS_A remplir'!$AI$3:$AI$875)</f>
        <v>0</v>
      </c>
      <c r="AB321" s="280" t="str">
        <f t="shared" si="322"/>
        <v>0</v>
      </c>
      <c r="AC321" s="285"/>
      <c r="AD321" s="173">
        <f t="shared" si="323"/>
        <v>0</v>
      </c>
      <c r="AE321" s="173">
        <f t="shared" si="324"/>
        <v>0</v>
      </c>
      <c r="AF321" s="286">
        <f t="shared" si="325"/>
        <v>0</v>
      </c>
      <c r="AG321" s="274" t="e">
        <f t="shared" si="326"/>
        <v>#N/A</v>
      </c>
      <c r="AH321" s="202"/>
      <c r="AI321" s="209" t="e">
        <f t="shared" si="327"/>
        <v>#N/A</v>
      </c>
      <c r="AJ321" s="197">
        <f t="shared" si="328"/>
        <v>3</v>
      </c>
      <c r="AK321" s="175"/>
      <c r="AL321" s="275" t="str">
        <f t="shared" si="329"/>
        <v>A verifier</v>
      </c>
      <c r="AM321" s="266"/>
      <c r="AN321" s="137"/>
      <c r="AO321" s="136"/>
      <c r="AP321" s="158"/>
      <c r="AQ321" s="136"/>
      <c r="AR321" s="138"/>
      <c r="AS321" s="139"/>
      <c r="AT321" s="140"/>
      <c r="AU321" s="159"/>
      <c r="AV321" s="140"/>
      <c r="AW321" s="140"/>
      <c r="AX321" s="140"/>
      <c r="AY321" s="249"/>
    </row>
    <row r="322" spans="1:51" ht="15" hidden="1" customHeight="1" x14ac:dyDescent="0.35">
      <c r="A322" s="252" t="s">
        <v>665</v>
      </c>
      <c r="B322" s="189" t="str">
        <f t="shared" si="311"/>
        <v>MDG31</v>
      </c>
      <c r="C322" s="161" t="s">
        <v>666</v>
      </c>
      <c r="D322" s="189" t="str">
        <f t="shared" si="312"/>
        <v>MG31308</v>
      </c>
      <c r="E322" s="189" t="s">
        <v>997</v>
      </c>
      <c r="F322" s="1" t="str">
        <f t="shared" si="313"/>
        <v>AtsinananaMahanoroBetsizaraina</v>
      </c>
      <c r="G322" s="45" t="str">
        <f t="shared" si="314"/>
        <v>MG31308012</v>
      </c>
      <c r="H322" s="133" t="e">
        <f t="shared" si="315"/>
        <v>#N/A</v>
      </c>
      <c r="I322" s="133"/>
      <c r="J322" s="134" t="e">
        <f t="shared" si="316"/>
        <v>#N/A</v>
      </c>
      <c r="K322" s="134" t="e">
        <f t="shared" si="317"/>
        <v>#N/A</v>
      </c>
      <c r="L322" s="134" t="e">
        <f t="shared" si="318"/>
        <v>#N/A</v>
      </c>
      <c r="M322" s="231">
        <f>SUMIF('Plans SAMS_A remplir'!$AE$3:$AE$875,(G322&amp;"PAM"&amp;"urgence"),'Plans SAMS_A remplir'!$AG$3:$AG$875)</f>
        <v>0</v>
      </c>
      <c r="N322" s="222">
        <f>SUMIF('Plans SAMS_A remplir'!$AE$3:$AE$875,(G322&amp;"PAM"&amp;"urgence"),'Plans SAMS_A remplir'!$AH$3:$AH$875)</f>
        <v>0</v>
      </c>
      <c r="O322" s="232">
        <f>SUMIF('Plans SAMS_A remplir'!$AE$3:$AE$875,(G322&amp;"PAM"&amp;"urgence"),'Plans SAMS_A remplir'!$AI$3:$AI$875)</f>
        <v>0</v>
      </c>
      <c r="P322" s="224" t="str">
        <f t="shared" si="330"/>
        <v>0</v>
      </c>
      <c r="Q322" s="238">
        <f>SUMIF('Plans SAMS_A remplir'!$AE$3:$AE$875,(G322&amp;"FID"&amp;"urgence"),'Plans SAMS_A remplir'!$AG$3:$AG$875)</f>
        <v>0</v>
      </c>
      <c r="R322" s="135">
        <f>SUMIF('Plans SAMS_A remplir'!$AE$3:$AE$875,(G322&amp;"FID"&amp;"urgence"),'Plans SAMS_A remplir'!$AH$3:$AH$875)</f>
        <v>0</v>
      </c>
      <c r="S322" s="239">
        <f>SUMIF('Plans SAMS_A remplir'!$AE$3:$AE$875,(G322&amp;"FID"&amp;"urgence"),'Plans SAMS_A remplir'!$AI$3:$AI$875)</f>
        <v>0</v>
      </c>
      <c r="T322" s="224" t="str">
        <f t="shared" si="331"/>
        <v>0</v>
      </c>
      <c r="U322" s="238">
        <f>SUMIF('Plans SAMS_A remplir'!$AE$3:$AE$875,(G322&amp;"CRS"&amp;"urgence"),'Plans SAMS_A remplir'!$AG$3:$AG$875)</f>
        <v>0</v>
      </c>
      <c r="V322" s="135">
        <f>SUMIF('Plans SAMS_A remplir'!$AE$3:$AE$875,(G322&amp;"CRS"&amp;"urgence"),'Plans SAMS_A remplir'!$AH$3:$AH$875)</f>
        <v>0</v>
      </c>
      <c r="W322" s="239">
        <f>SUMIF('Plans SAMS_A remplir'!$AE$3:$AE$875,(G322&amp;"CRS"&amp;"urgence"),'Plans SAMS_A remplir'!$AI$3:$AI$875)</f>
        <v>0</v>
      </c>
      <c r="X322" s="224" t="str">
        <f t="shared" si="332"/>
        <v>0</v>
      </c>
      <c r="Y322" s="238">
        <f>SUMIF('Plans SAMS_A remplir'!$AE$3:$AE$875,(G322&amp;"autreong"&amp;"urgence"),'Plans SAMS_A remplir'!$AG$3:$AG$875)</f>
        <v>0</v>
      </c>
      <c r="Z322" s="135">
        <f>SUMIF('Plans SAMS_A remplir'!$AE$3:$AE$875,(G322&amp;"autreong"&amp;"urgence"),'Plans SAMS_A remplir'!$AH$3:$AH$875)</f>
        <v>0</v>
      </c>
      <c r="AA322" s="239">
        <f>SUMIF('Plans SAMS_A remplir'!$AE$3:$AE$875,(G322&amp;"autreong"&amp;"urgence"),'Plans SAMS_A remplir'!$AI$3:$AI$875)</f>
        <v>0</v>
      </c>
      <c r="AB322" s="280" t="str">
        <f t="shared" si="322"/>
        <v>0</v>
      </c>
      <c r="AC322" s="285"/>
      <c r="AD322" s="173">
        <f t="shared" si="323"/>
        <v>0</v>
      </c>
      <c r="AE322" s="173">
        <f t="shared" si="324"/>
        <v>0</v>
      </c>
      <c r="AF322" s="286">
        <f t="shared" si="325"/>
        <v>0</v>
      </c>
      <c r="AG322" s="274" t="e">
        <f t="shared" si="326"/>
        <v>#N/A</v>
      </c>
      <c r="AH322" s="202"/>
      <c r="AI322" s="209" t="e">
        <f t="shared" si="327"/>
        <v>#N/A</v>
      </c>
      <c r="AJ322" s="197">
        <f t="shared" si="328"/>
        <v>3</v>
      </c>
      <c r="AK322" s="175"/>
      <c r="AL322" s="275" t="str">
        <f t="shared" si="329"/>
        <v>A verifier</v>
      </c>
      <c r="AM322" s="266"/>
      <c r="AN322" s="137"/>
      <c r="AO322" s="136"/>
      <c r="AP322" s="158"/>
      <c r="AQ322" s="136"/>
      <c r="AR322" s="138"/>
      <c r="AS322" s="139"/>
      <c r="AT322" s="140"/>
      <c r="AU322" s="159"/>
      <c r="AV322" s="140"/>
      <c r="AW322" s="140"/>
      <c r="AX322" s="140"/>
      <c r="AY322" s="249"/>
    </row>
    <row r="323" spans="1:51" ht="15" hidden="1" customHeight="1" x14ac:dyDescent="0.35">
      <c r="A323" s="252" t="s">
        <v>665</v>
      </c>
      <c r="B323" s="189" t="str">
        <f t="shared" si="311"/>
        <v>MDG31</v>
      </c>
      <c r="C323" s="161" t="s">
        <v>666</v>
      </c>
      <c r="D323" s="189" t="str">
        <f t="shared" si="312"/>
        <v>MG31308</v>
      </c>
      <c r="E323" s="189" t="s">
        <v>998</v>
      </c>
      <c r="F323" s="1" t="str">
        <f t="shared" si="313"/>
        <v>AtsinananaMahanoroTsaravinany</v>
      </c>
      <c r="G323" s="45" t="str">
        <f t="shared" si="314"/>
        <v>MG31308030</v>
      </c>
      <c r="H323" s="133" t="e">
        <f t="shared" si="315"/>
        <v>#N/A</v>
      </c>
      <c r="I323" s="133"/>
      <c r="J323" s="134" t="e">
        <f t="shared" si="316"/>
        <v>#N/A</v>
      </c>
      <c r="K323" s="134" t="e">
        <f t="shared" si="317"/>
        <v>#N/A</v>
      </c>
      <c r="L323" s="134" t="e">
        <f t="shared" si="318"/>
        <v>#N/A</v>
      </c>
      <c r="M323" s="231">
        <f>SUMIF('Plans SAMS_A remplir'!$AE$3:$AE$875,(G323&amp;"PAM"&amp;"urgence"),'Plans SAMS_A remplir'!$AG$3:$AG$875)</f>
        <v>0</v>
      </c>
      <c r="N323" s="222">
        <f>SUMIF('Plans SAMS_A remplir'!$AE$3:$AE$875,(G323&amp;"PAM"&amp;"urgence"),'Plans SAMS_A remplir'!$AH$3:$AH$875)</f>
        <v>0</v>
      </c>
      <c r="O323" s="232">
        <f>SUMIF('Plans SAMS_A remplir'!$AE$3:$AE$875,(G323&amp;"PAM"&amp;"urgence"),'Plans SAMS_A remplir'!$AI$3:$AI$875)</f>
        <v>0</v>
      </c>
      <c r="P323" s="224" t="str">
        <f t="shared" si="330"/>
        <v>0</v>
      </c>
      <c r="Q323" s="238">
        <f>SUMIF('Plans SAMS_A remplir'!$AE$3:$AE$875,(G323&amp;"FID"&amp;"urgence"),'Plans SAMS_A remplir'!$AG$3:$AG$875)</f>
        <v>0</v>
      </c>
      <c r="R323" s="135">
        <f>SUMIF('Plans SAMS_A remplir'!$AE$3:$AE$875,(G323&amp;"FID"&amp;"urgence"),'Plans SAMS_A remplir'!$AH$3:$AH$875)</f>
        <v>0</v>
      </c>
      <c r="S323" s="239">
        <f>SUMIF('Plans SAMS_A remplir'!$AE$3:$AE$875,(G323&amp;"FID"&amp;"urgence"),'Plans SAMS_A remplir'!$AI$3:$AI$875)</f>
        <v>0</v>
      </c>
      <c r="T323" s="224" t="str">
        <f t="shared" si="331"/>
        <v>0</v>
      </c>
      <c r="U323" s="238">
        <f>SUMIF('Plans SAMS_A remplir'!$AE$3:$AE$875,(G323&amp;"CRS"&amp;"urgence"),'Plans SAMS_A remplir'!$AG$3:$AG$875)</f>
        <v>0</v>
      </c>
      <c r="V323" s="135">
        <f>SUMIF('Plans SAMS_A remplir'!$AE$3:$AE$875,(G323&amp;"CRS"&amp;"urgence"),'Plans SAMS_A remplir'!$AH$3:$AH$875)</f>
        <v>0</v>
      </c>
      <c r="W323" s="239">
        <f>SUMIF('Plans SAMS_A remplir'!$AE$3:$AE$875,(G323&amp;"CRS"&amp;"urgence"),'Plans SAMS_A remplir'!$AI$3:$AI$875)</f>
        <v>0</v>
      </c>
      <c r="X323" s="224" t="str">
        <f t="shared" si="332"/>
        <v>0</v>
      </c>
      <c r="Y323" s="238">
        <f>SUMIF('Plans SAMS_A remplir'!$AE$3:$AE$875,(G323&amp;"autreong"&amp;"urgence"),'Plans SAMS_A remplir'!$AG$3:$AG$875)</f>
        <v>0</v>
      </c>
      <c r="Z323" s="135">
        <f>SUMIF('Plans SAMS_A remplir'!$AE$3:$AE$875,(G323&amp;"autreong"&amp;"urgence"),'Plans SAMS_A remplir'!$AH$3:$AH$875)</f>
        <v>0</v>
      </c>
      <c r="AA323" s="239">
        <f>SUMIF('Plans SAMS_A remplir'!$AE$3:$AE$875,(G323&amp;"autreong"&amp;"urgence"),'Plans SAMS_A remplir'!$AI$3:$AI$875)</f>
        <v>0</v>
      </c>
      <c r="AB323" s="280" t="str">
        <f t="shared" si="322"/>
        <v>0</v>
      </c>
      <c r="AC323" s="285"/>
      <c r="AD323" s="173">
        <f t="shared" si="323"/>
        <v>0</v>
      </c>
      <c r="AE323" s="173">
        <f t="shared" si="324"/>
        <v>0</v>
      </c>
      <c r="AF323" s="286">
        <f t="shared" si="325"/>
        <v>0</v>
      </c>
      <c r="AG323" s="274" t="e">
        <f t="shared" si="326"/>
        <v>#N/A</v>
      </c>
      <c r="AH323" s="202"/>
      <c r="AI323" s="209" t="e">
        <f t="shared" si="327"/>
        <v>#N/A</v>
      </c>
      <c r="AJ323" s="197">
        <f t="shared" si="328"/>
        <v>3</v>
      </c>
      <c r="AK323" s="175"/>
      <c r="AL323" s="275" t="str">
        <f t="shared" si="329"/>
        <v>A verifier</v>
      </c>
      <c r="AM323" s="266"/>
      <c r="AN323" s="137"/>
      <c r="AO323" s="136"/>
      <c r="AP323" s="158"/>
      <c r="AQ323" s="136"/>
      <c r="AR323" s="138"/>
      <c r="AS323" s="139"/>
      <c r="AT323" s="140"/>
      <c r="AU323" s="159"/>
      <c r="AV323" s="140"/>
      <c r="AW323" s="140"/>
      <c r="AX323" s="140"/>
      <c r="AY323" s="249"/>
    </row>
    <row r="324" spans="1:51" ht="15" hidden="1" customHeight="1" x14ac:dyDescent="0.35">
      <c r="A324" s="252" t="s">
        <v>665</v>
      </c>
      <c r="B324" s="189" t="str">
        <f t="shared" ref="B324:B350" si="333">VLOOKUP(A324,admin_1,2,FALSE)</f>
        <v>MDG31</v>
      </c>
      <c r="C324" s="161" t="s">
        <v>666</v>
      </c>
      <c r="D324" s="189" t="str">
        <f t="shared" ref="D324:D350" si="334">VLOOKUP(C324,admin_2_2,2,FALSE)</f>
        <v>MG31308</v>
      </c>
      <c r="E324" s="189" t="s">
        <v>999</v>
      </c>
      <c r="F324" s="1" t="str">
        <f t="shared" ref="F324:F350" si="335">A324&amp;C324&amp;E324</f>
        <v>AtsinananaMahanoroAmbodiharina</v>
      </c>
      <c r="G324" s="45" t="str">
        <f t="shared" ref="G324:G350" si="336">VLOOKUP(F324,admin_3_2,12,FALSE)</f>
        <v>MG31308050</v>
      </c>
      <c r="H324" s="133" t="e">
        <f t="shared" ref="H324:H350" si="337">VLOOKUP(G324,prio,2,FALSE)</f>
        <v>#N/A</v>
      </c>
      <c r="I324" s="133"/>
      <c r="J324" s="134" t="e">
        <f t="shared" ref="J324:J350" si="338">IF(VLOOKUP(G324,pop,4,FALSE)=0,"",VLOOKUP(G324,pop,4,FALSE))</f>
        <v>#N/A</v>
      </c>
      <c r="K324" s="134" t="e">
        <f t="shared" ref="K324:K350" si="339">VLOOKUP(G324,pop,2,FALSE)</f>
        <v>#N/A</v>
      </c>
      <c r="L324" s="134" t="e">
        <f t="shared" ref="L324:L350" si="340">VLOOKUP(G324,pop,7,FALSE)</f>
        <v>#N/A</v>
      </c>
      <c r="M324" s="231">
        <f>SUMIF('Plans SAMS_A remplir'!$AE$3:$AE$875,(G324&amp;"PAM"&amp;"urgence"),'Plans SAMS_A remplir'!$AG$3:$AG$875)</f>
        <v>0</v>
      </c>
      <c r="N324" s="222">
        <f>SUMIF('Plans SAMS_A remplir'!$AE$3:$AE$875,(G324&amp;"PAM"&amp;"urgence"),'Plans SAMS_A remplir'!$AH$3:$AH$875)</f>
        <v>0</v>
      </c>
      <c r="O324" s="232">
        <f>SUMIF('Plans SAMS_A remplir'!$AE$3:$AE$875,(G324&amp;"PAM"&amp;"urgence"),'Plans SAMS_A remplir'!$AI$3:$AI$875)</f>
        <v>0</v>
      </c>
      <c r="P324" s="224" t="str">
        <f t="shared" si="330"/>
        <v>0</v>
      </c>
      <c r="Q324" s="238">
        <f>SUMIF('Plans SAMS_A remplir'!$AE$3:$AE$875,(G324&amp;"FID"&amp;"urgence"),'Plans SAMS_A remplir'!$AG$3:$AG$875)</f>
        <v>0</v>
      </c>
      <c r="R324" s="135">
        <f>SUMIF('Plans SAMS_A remplir'!$AE$3:$AE$875,(G324&amp;"FID"&amp;"urgence"),'Plans SAMS_A remplir'!$AH$3:$AH$875)</f>
        <v>0</v>
      </c>
      <c r="S324" s="239">
        <f>SUMIF('Plans SAMS_A remplir'!$AE$3:$AE$875,(G324&amp;"FID"&amp;"urgence"),'Plans SAMS_A remplir'!$AI$3:$AI$875)</f>
        <v>0</v>
      </c>
      <c r="T324" s="224" t="str">
        <f t="shared" si="331"/>
        <v>0</v>
      </c>
      <c r="U324" s="238">
        <f>SUMIF('Plans SAMS_A remplir'!$AE$3:$AE$875,(G324&amp;"CRS"&amp;"urgence"),'Plans SAMS_A remplir'!$AG$3:$AG$875)</f>
        <v>0</v>
      </c>
      <c r="V324" s="135">
        <f>SUMIF('Plans SAMS_A remplir'!$AE$3:$AE$875,(G324&amp;"CRS"&amp;"urgence"),'Plans SAMS_A remplir'!$AH$3:$AH$875)</f>
        <v>0</v>
      </c>
      <c r="W324" s="239">
        <f>SUMIF('Plans SAMS_A remplir'!$AE$3:$AE$875,(G324&amp;"CRS"&amp;"urgence"),'Plans SAMS_A remplir'!$AI$3:$AI$875)</f>
        <v>0</v>
      </c>
      <c r="X324" s="224" t="str">
        <f t="shared" si="332"/>
        <v>0</v>
      </c>
      <c r="Y324" s="238">
        <f>SUMIF('Plans SAMS_A remplir'!$AE$3:$AE$875,(G324&amp;"autreong"&amp;"urgence"),'Plans SAMS_A remplir'!$AG$3:$AG$875)</f>
        <v>0</v>
      </c>
      <c r="Z324" s="135">
        <f>SUMIF('Plans SAMS_A remplir'!$AE$3:$AE$875,(G324&amp;"autreong"&amp;"urgence"),'Plans SAMS_A remplir'!$AH$3:$AH$875)</f>
        <v>0</v>
      </c>
      <c r="AA324" s="239">
        <f>SUMIF('Plans SAMS_A remplir'!$AE$3:$AE$875,(G324&amp;"autreong"&amp;"urgence"),'Plans SAMS_A remplir'!$AI$3:$AI$875)</f>
        <v>0</v>
      </c>
      <c r="AB324" s="280" t="str">
        <f t="shared" ref="AB324:AB350" si="341">IFERROR(VLOOKUP(G324&amp;"autreong"&amp;"urgence",planification_pop,4,FALSE),"0")</f>
        <v>0</v>
      </c>
      <c r="AC324" s="285"/>
      <c r="AD324" s="173">
        <f t="shared" ref="AD324:AD350" si="342">IF($AC324="Oui (Fid/PAM)",MAX(M324,Q324)+Y324,IF($AC324="Oui (inter/orga)",MAX(M324,Q324,Y324),IF($AC324="Oui (CRS/FID)",MAX(Q324,U324),IF($AC324="Oui (CRS/PAM)",MAX(M324,U324),IF($AC324="Oui (cas special)","",SUM(M324,Q324,Y324,U324))))))</f>
        <v>0</v>
      </c>
      <c r="AE324" s="173">
        <f t="shared" ref="AE324:AE350" si="343">IF($AC324="Oui (Fid/PAM)",MAX(N324,R324)+Z324,IF($AC324="Oui (inter/orga)",MAX(N324,R324,Z324),IF($AC324="Oui (CRS/FID)",MAX(R324,V324),IF($AC324="Oui (CRS/PAM)",MAX(N324,V324),IF($AC324="Oui (cas special)","",SUM(N324,R324,Z324,V324))))))</f>
        <v>0</v>
      </c>
      <c r="AF324" s="286">
        <f t="shared" ref="AF324:AF350" si="344">IF($AC324="Oui (Fid/PAM)",MAX(O324,S324)+AA324,IF($AC324="Oui (inter/orga)",MAX(O324,S324,AA324),IF($AC324="Oui (CRS/FID)",MAX(S324,W324),IF($AC324="Oui (CRS/PAM)",MAX(O324,W324),IF($AC324="Oui (cas special)","",SUM(O324,S324,AA324,W324))))))</f>
        <v>0</v>
      </c>
      <c r="AG324" s="274" t="e">
        <f t="shared" ref="AG324:AG350" si="345">MAX(AD324:AF324)/L324</f>
        <v>#N/A</v>
      </c>
      <c r="AH324" s="202"/>
      <c r="AI324" s="209" t="e">
        <f t="shared" ref="AI324:AI350" si="346">IF((K324-AD324*AH324)&lt;0,"0",K324-AD324*AH324)</f>
        <v>#N/A</v>
      </c>
      <c r="AJ324" s="197">
        <f t="shared" ref="AJ324:AJ350" si="347">IF(M324&lt;&gt;"0",1,0)+IF(Q324&lt;&gt;"0",1,0)+IF(Y324&lt;&gt;"0",1,0)</f>
        <v>3</v>
      </c>
      <c r="AK324" s="175"/>
      <c r="AL324" s="275" t="str">
        <f t="shared" ref="AL324:AL350" si="348">IF(AC324="Non","YES",IF(AC324="Oui (cas special)","A verifier",IF(AC324="","A verifier","Non")))</f>
        <v>A verifier</v>
      </c>
      <c r="AM324" s="266"/>
      <c r="AN324" s="137"/>
      <c r="AO324" s="136"/>
      <c r="AP324" s="158"/>
      <c r="AQ324" s="136"/>
      <c r="AR324" s="138"/>
      <c r="AS324" s="139"/>
      <c r="AT324" s="140"/>
      <c r="AU324" s="159"/>
      <c r="AV324" s="140"/>
      <c r="AW324" s="140"/>
      <c r="AX324" s="140"/>
      <c r="AY324" s="249"/>
    </row>
    <row r="325" spans="1:51" ht="15" hidden="1" customHeight="1" x14ac:dyDescent="0.35">
      <c r="A325" s="252" t="s">
        <v>665</v>
      </c>
      <c r="B325" s="189" t="str">
        <f t="shared" si="333"/>
        <v>MDG31</v>
      </c>
      <c r="C325" s="161" t="s">
        <v>666</v>
      </c>
      <c r="D325" s="189" t="str">
        <f t="shared" si="334"/>
        <v>MG31308</v>
      </c>
      <c r="E325" s="189" t="s">
        <v>667</v>
      </c>
      <c r="F325" s="1" t="str">
        <f t="shared" si="335"/>
        <v>AtsinananaMahanoroMasomeloka</v>
      </c>
      <c r="G325" s="45" t="str">
        <f t="shared" si="336"/>
        <v>MG31308090</v>
      </c>
      <c r="H325" s="133" t="e">
        <f t="shared" si="337"/>
        <v>#N/A</v>
      </c>
      <c r="I325" s="133"/>
      <c r="J325" s="134" t="e">
        <f t="shared" si="338"/>
        <v>#N/A</v>
      </c>
      <c r="K325" s="134" t="e">
        <f t="shared" si="339"/>
        <v>#N/A</v>
      </c>
      <c r="L325" s="134" t="e">
        <f t="shared" si="340"/>
        <v>#N/A</v>
      </c>
      <c r="M325" s="231">
        <f>SUMIF('Plans SAMS_A remplir'!$AE$3:$AE$875,(G325&amp;"PAM"&amp;"urgence"),'Plans SAMS_A remplir'!$AG$3:$AG$875)</f>
        <v>0</v>
      </c>
      <c r="N325" s="222">
        <f>SUMIF('Plans SAMS_A remplir'!$AE$3:$AE$875,(G325&amp;"PAM"&amp;"urgence"),'Plans SAMS_A remplir'!$AH$3:$AH$875)</f>
        <v>0</v>
      </c>
      <c r="O325" s="232">
        <f>SUMIF('Plans SAMS_A remplir'!$AE$3:$AE$875,(G325&amp;"PAM"&amp;"urgence"),'Plans SAMS_A remplir'!$AI$3:$AI$875)</f>
        <v>0</v>
      </c>
      <c r="P325" s="224" t="str">
        <f t="shared" si="330"/>
        <v>0</v>
      </c>
      <c r="Q325" s="238">
        <f>SUMIF('Plans SAMS_A remplir'!$AE$3:$AE$875,(G325&amp;"FID"&amp;"urgence"),'Plans SAMS_A remplir'!$AG$3:$AG$875)</f>
        <v>0</v>
      </c>
      <c r="R325" s="135">
        <f>SUMIF('Plans SAMS_A remplir'!$AE$3:$AE$875,(G325&amp;"FID"&amp;"urgence"),'Plans SAMS_A remplir'!$AH$3:$AH$875)</f>
        <v>0</v>
      </c>
      <c r="S325" s="239">
        <f>SUMIF('Plans SAMS_A remplir'!$AE$3:$AE$875,(G325&amp;"FID"&amp;"urgence"),'Plans SAMS_A remplir'!$AI$3:$AI$875)</f>
        <v>0</v>
      </c>
      <c r="T325" s="224" t="str">
        <f t="shared" si="331"/>
        <v>0</v>
      </c>
      <c r="U325" s="238">
        <f>SUMIF('Plans SAMS_A remplir'!$AE$3:$AE$875,(G325&amp;"CRS"&amp;"urgence"),'Plans SAMS_A remplir'!$AG$3:$AG$875)</f>
        <v>0</v>
      </c>
      <c r="V325" s="135">
        <f>SUMIF('Plans SAMS_A remplir'!$AE$3:$AE$875,(G325&amp;"CRS"&amp;"urgence"),'Plans SAMS_A remplir'!$AH$3:$AH$875)</f>
        <v>0</v>
      </c>
      <c r="W325" s="239">
        <f>SUMIF('Plans SAMS_A remplir'!$AE$3:$AE$875,(G325&amp;"CRS"&amp;"urgence"),'Plans SAMS_A remplir'!$AI$3:$AI$875)</f>
        <v>0</v>
      </c>
      <c r="X325" s="224" t="str">
        <f t="shared" si="332"/>
        <v>0</v>
      </c>
      <c r="Y325" s="238">
        <f>SUMIF('Plans SAMS_A remplir'!$AE$3:$AE$875,(G325&amp;"autreong"&amp;"urgence"),'Plans SAMS_A remplir'!$AG$3:$AG$875)</f>
        <v>0</v>
      </c>
      <c r="Z325" s="135">
        <f>SUMIF('Plans SAMS_A remplir'!$AE$3:$AE$875,(G325&amp;"autreong"&amp;"urgence"),'Plans SAMS_A remplir'!$AH$3:$AH$875)</f>
        <v>0</v>
      </c>
      <c r="AA325" s="239">
        <f>SUMIF('Plans SAMS_A remplir'!$AE$3:$AE$875,(G325&amp;"autreong"&amp;"urgence"),'Plans SAMS_A remplir'!$AI$3:$AI$875)</f>
        <v>0</v>
      </c>
      <c r="AB325" s="280" t="str">
        <f t="shared" si="341"/>
        <v>0</v>
      </c>
      <c r="AC325" s="285"/>
      <c r="AD325" s="173">
        <f t="shared" si="342"/>
        <v>0</v>
      </c>
      <c r="AE325" s="173">
        <f t="shared" si="343"/>
        <v>0</v>
      </c>
      <c r="AF325" s="286">
        <f t="shared" si="344"/>
        <v>0</v>
      </c>
      <c r="AG325" s="274" t="e">
        <f t="shared" si="345"/>
        <v>#N/A</v>
      </c>
      <c r="AH325" s="202"/>
      <c r="AI325" s="209" t="e">
        <f t="shared" si="346"/>
        <v>#N/A</v>
      </c>
      <c r="AJ325" s="197">
        <f t="shared" si="347"/>
        <v>3</v>
      </c>
      <c r="AK325" s="175"/>
      <c r="AL325" s="275" t="str">
        <f t="shared" si="348"/>
        <v>A verifier</v>
      </c>
      <c r="AM325" s="266"/>
      <c r="AN325" s="137"/>
      <c r="AO325" s="136"/>
      <c r="AP325" s="158"/>
      <c r="AQ325" s="136"/>
      <c r="AR325" s="138"/>
      <c r="AS325" s="139"/>
      <c r="AT325" s="140"/>
      <c r="AU325" s="159"/>
      <c r="AV325" s="140"/>
      <c r="AW325" s="140"/>
      <c r="AX325" s="140"/>
      <c r="AY325" s="249"/>
    </row>
    <row r="326" spans="1:51" ht="15" hidden="1" customHeight="1" x14ac:dyDescent="0.35">
      <c r="A326" s="252" t="s">
        <v>665</v>
      </c>
      <c r="B326" s="189" t="str">
        <f t="shared" si="333"/>
        <v>MDG31</v>
      </c>
      <c r="C326" s="161" t="s">
        <v>666</v>
      </c>
      <c r="D326" s="189" t="str">
        <f t="shared" si="334"/>
        <v>MG31308</v>
      </c>
      <c r="E326" s="189" t="s">
        <v>1000</v>
      </c>
      <c r="F326" s="1" t="str">
        <f t="shared" si="335"/>
        <v>AtsinananaMahanoroAmbinanidilana</v>
      </c>
      <c r="G326" s="45" t="str">
        <f t="shared" si="336"/>
        <v>MG31308110</v>
      </c>
      <c r="H326" s="133" t="e">
        <f t="shared" si="337"/>
        <v>#N/A</v>
      </c>
      <c r="I326" s="133"/>
      <c r="J326" s="134" t="e">
        <f t="shared" si="338"/>
        <v>#N/A</v>
      </c>
      <c r="K326" s="134" t="e">
        <f t="shared" si="339"/>
        <v>#N/A</v>
      </c>
      <c r="L326" s="134" t="e">
        <f t="shared" si="340"/>
        <v>#N/A</v>
      </c>
      <c r="M326" s="231">
        <f>SUMIF('Plans SAMS_A remplir'!$AE$3:$AE$875,(G326&amp;"PAM"&amp;"urgence"),'Plans SAMS_A remplir'!$AG$3:$AG$875)</f>
        <v>0</v>
      </c>
      <c r="N326" s="222">
        <f>SUMIF('Plans SAMS_A remplir'!$AE$3:$AE$875,(G326&amp;"PAM"&amp;"urgence"),'Plans SAMS_A remplir'!$AH$3:$AH$875)</f>
        <v>0</v>
      </c>
      <c r="O326" s="232">
        <f>SUMIF('Plans SAMS_A remplir'!$AE$3:$AE$875,(G326&amp;"PAM"&amp;"urgence"),'Plans SAMS_A remplir'!$AI$3:$AI$875)</f>
        <v>0</v>
      </c>
      <c r="P326" s="224" t="str">
        <f t="shared" si="330"/>
        <v>0</v>
      </c>
      <c r="Q326" s="238">
        <f>SUMIF('Plans SAMS_A remplir'!$AE$3:$AE$875,(G326&amp;"FID"&amp;"urgence"),'Plans SAMS_A remplir'!$AG$3:$AG$875)</f>
        <v>0</v>
      </c>
      <c r="R326" s="135">
        <f>SUMIF('Plans SAMS_A remplir'!$AE$3:$AE$875,(G326&amp;"FID"&amp;"urgence"),'Plans SAMS_A remplir'!$AH$3:$AH$875)</f>
        <v>0</v>
      </c>
      <c r="S326" s="239">
        <f>SUMIF('Plans SAMS_A remplir'!$AE$3:$AE$875,(G326&amp;"FID"&amp;"urgence"),'Plans SAMS_A remplir'!$AI$3:$AI$875)</f>
        <v>0</v>
      </c>
      <c r="T326" s="224" t="str">
        <f t="shared" si="331"/>
        <v>0</v>
      </c>
      <c r="U326" s="238">
        <f>SUMIF('Plans SAMS_A remplir'!$AE$3:$AE$875,(G326&amp;"CRS"&amp;"urgence"),'Plans SAMS_A remplir'!$AG$3:$AG$875)</f>
        <v>0</v>
      </c>
      <c r="V326" s="135">
        <f>SUMIF('Plans SAMS_A remplir'!$AE$3:$AE$875,(G326&amp;"CRS"&amp;"urgence"),'Plans SAMS_A remplir'!$AH$3:$AH$875)</f>
        <v>0</v>
      </c>
      <c r="W326" s="239">
        <f>SUMIF('Plans SAMS_A remplir'!$AE$3:$AE$875,(G326&amp;"CRS"&amp;"urgence"),'Plans SAMS_A remplir'!$AI$3:$AI$875)</f>
        <v>0</v>
      </c>
      <c r="X326" s="224" t="str">
        <f t="shared" si="332"/>
        <v>0</v>
      </c>
      <c r="Y326" s="238">
        <f>SUMIF('Plans SAMS_A remplir'!$AE$3:$AE$875,(G326&amp;"autreong"&amp;"urgence"),'Plans SAMS_A remplir'!$AG$3:$AG$875)</f>
        <v>0</v>
      </c>
      <c r="Z326" s="135">
        <f>SUMIF('Plans SAMS_A remplir'!$AE$3:$AE$875,(G326&amp;"autreong"&amp;"urgence"),'Plans SAMS_A remplir'!$AH$3:$AH$875)</f>
        <v>0</v>
      </c>
      <c r="AA326" s="239">
        <f>SUMIF('Plans SAMS_A remplir'!$AE$3:$AE$875,(G326&amp;"autreong"&amp;"urgence"),'Plans SAMS_A remplir'!$AI$3:$AI$875)</f>
        <v>0</v>
      </c>
      <c r="AB326" s="280" t="str">
        <f t="shared" si="341"/>
        <v>0</v>
      </c>
      <c r="AC326" s="285"/>
      <c r="AD326" s="173">
        <f t="shared" si="342"/>
        <v>0</v>
      </c>
      <c r="AE326" s="173">
        <f t="shared" si="343"/>
        <v>0</v>
      </c>
      <c r="AF326" s="286">
        <f t="shared" si="344"/>
        <v>0</v>
      </c>
      <c r="AG326" s="274" t="e">
        <f t="shared" si="345"/>
        <v>#N/A</v>
      </c>
      <c r="AH326" s="202"/>
      <c r="AI326" s="209" t="e">
        <f t="shared" si="346"/>
        <v>#N/A</v>
      </c>
      <c r="AJ326" s="197">
        <f t="shared" si="347"/>
        <v>3</v>
      </c>
      <c r="AK326" s="175"/>
      <c r="AL326" s="275" t="str">
        <f t="shared" si="348"/>
        <v>A verifier</v>
      </c>
      <c r="AM326" s="266"/>
      <c r="AN326" s="137"/>
      <c r="AO326" s="136"/>
      <c r="AP326" s="158"/>
      <c r="AQ326" s="136"/>
      <c r="AR326" s="138"/>
      <c r="AS326" s="139"/>
      <c r="AT326" s="140"/>
      <c r="AU326" s="159"/>
      <c r="AV326" s="140"/>
      <c r="AW326" s="140"/>
      <c r="AX326" s="140"/>
      <c r="AY326" s="249"/>
    </row>
    <row r="327" spans="1:51" ht="15" hidden="1" customHeight="1" x14ac:dyDescent="0.35">
      <c r="A327" s="252" t="s">
        <v>665</v>
      </c>
      <c r="B327" s="189" t="str">
        <f t="shared" si="333"/>
        <v>MDG31</v>
      </c>
      <c r="C327" s="161" t="s">
        <v>666</v>
      </c>
      <c r="D327" s="189" t="str">
        <f t="shared" si="334"/>
        <v>MG31308</v>
      </c>
      <c r="E327" s="189" t="s">
        <v>1001</v>
      </c>
      <c r="F327" s="1" t="str">
        <f t="shared" si="335"/>
        <v>AtsinananaMahanoroAmbodibonara</v>
      </c>
      <c r="G327" s="45" t="str">
        <f t="shared" si="336"/>
        <v>MG31308130</v>
      </c>
      <c r="H327" s="133" t="e">
        <f t="shared" si="337"/>
        <v>#N/A</v>
      </c>
      <c r="I327" s="133"/>
      <c r="J327" s="134" t="e">
        <f t="shared" si="338"/>
        <v>#N/A</v>
      </c>
      <c r="K327" s="134" t="e">
        <f t="shared" si="339"/>
        <v>#N/A</v>
      </c>
      <c r="L327" s="134" t="e">
        <f t="shared" si="340"/>
        <v>#N/A</v>
      </c>
      <c r="M327" s="231">
        <f>SUMIF('Plans SAMS_A remplir'!$AE$3:$AE$875,(G327&amp;"PAM"&amp;"urgence"),'Plans SAMS_A remplir'!$AG$3:$AG$875)</f>
        <v>0</v>
      </c>
      <c r="N327" s="222">
        <f>SUMIF('Plans SAMS_A remplir'!$AE$3:$AE$875,(G327&amp;"PAM"&amp;"urgence"),'Plans SAMS_A remplir'!$AH$3:$AH$875)</f>
        <v>0</v>
      </c>
      <c r="O327" s="232">
        <f>SUMIF('Plans SAMS_A remplir'!$AE$3:$AE$875,(G327&amp;"PAM"&amp;"urgence"),'Plans SAMS_A remplir'!$AI$3:$AI$875)</f>
        <v>0</v>
      </c>
      <c r="P327" s="224" t="str">
        <f t="shared" si="330"/>
        <v>0</v>
      </c>
      <c r="Q327" s="238">
        <f>SUMIF('Plans SAMS_A remplir'!$AE$3:$AE$875,(G327&amp;"FID"&amp;"urgence"),'Plans SAMS_A remplir'!$AG$3:$AG$875)</f>
        <v>0</v>
      </c>
      <c r="R327" s="135">
        <f>SUMIF('Plans SAMS_A remplir'!$AE$3:$AE$875,(G327&amp;"FID"&amp;"urgence"),'Plans SAMS_A remplir'!$AH$3:$AH$875)</f>
        <v>0</v>
      </c>
      <c r="S327" s="239">
        <f>SUMIF('Plans SAMS_A remplir'!$AE$3:$AE$875,(G327&amp;"FID"&amp;"urgence"),'Plans SAMS_A remplir'!$AI$3:$AI$875)</f>
        <v>0</v>
      </c>
      <c r="T327" s="224" t="str">
        <f t="shared" si="331"/>
        <v>0</v>
      </c>
      <c r="U327" s="238">
        <f>SUMIF('Plans SAMS_A remplir'!$AE$3:$AE$875,(G327&amp;"CRS"&amp;"urgence"),'Plans SAMS_A remplir'!$AG$3:$AG$875)</f>
        <v>0</v>
      </c>
      <c r="V327" s="135">
        <f>SUMIF('Plans SAMS_A remplir'!$AE$3:$AE$875,(G327&amp;"CRS"&amp;"urgence"),'Plans SAMS_A remplir'!$AH$3:$AH$875)</f>
        <v>0</v>
      </c>
      <c r="W327" s="239">
        <f>SUMIF('Plans SAMS_A remplir'!$AE$3:$AE$875,(G327&amp;"CRS"&amp;"urgence"),'Plans SAMS_A remplir'!$AI$3:$AI$875)</f>
        <v>0</v>
      </c>
      <c r="X327" s="224" t="str">
        <f t="shared" si="332"/>
        <v>0</v>
      </c>
      <c r="Y327" s="238">
        <f>SUMIF('Plans SAMS_A remplir'!$AE$3:$AE$875,(G327&amp;"autreong"&amp;"urgence"),'Plans SAMS_A remplir'!$AG$3:$AG$875)</f>
        <v>0</v>
      </c>
      <c r="Z327" s="135">
        <f>SUMIF('Plans SAMS_A remplir'!$AE$3:$AE$875,(G327&amp;"autreong"&amp;"urgence"),'Plans SAMS_A remplir'!$AH$3:$AH$875)</f>
        <v>0</v>
      </c>
      <c r="AA327" s="239">
        <f>SUMIF('Plans SAMS_A remplir'!$AE$3:$AE$875,(G327&amp;"autreong"&amp;"urgence"),'Plans SAMS_A remplir'!$AI$3:$AI$875)</f>
        <v>0</v>
      </c>
      <c r="AB327" s="280" t="str">
        <f t="shared" si="341"/>
        <v>0</v>
      </c>
      <c r="AC327" s="285"/>
      <c r="AD327" s="173">
        <f t="shared" si="342"/>
        <v>0</v>
      </c>
      <c r="AE327" s="173">
        <f t="shared" si="343"/>
        <v>0</v>
      </c>
      <c r="AF327" s="286">
        <f t="shared" si="344"/>
        <v>0</v>
      </c>
      <c r="AG327" s="274" t="e">
        <f t="shared" si="345"/>
        <v>#N/A</v>
      </c>
      <c r="AH327" s="202"/>
      <c r="AI327" s="209" t="e">
        <f t="shared" si="346"/>
        <v>#N/A</v>
      </c>
      <c r="AJ327" s="197">
        <f t="shared" si="347"/>
        <v>3</v>
      </c>
      <c r="AK327" s="175"/>
      <c r="AL327" s="275" t="str">
        <f t="shared" si="348"/>
        <v>A verifier</v>
      </c>
      <c r="AM327" s="266"/>
      <c r="AN327" s="137"/>
      <c r="AO327" s="136"/>
      <c r="AP327" s="158"/>
      <c r="AQ327" s="136"/>
      <c r="AR327" s="138"/>
      <c r="AS327" s="139"/>
      <c r="AT327" s="140"/>
      <c r="AU327" s="159"/>
      <c r="AV327" s="140"/>
      <c r="AW327" s="140"/>
      <c r="AX327" s="140"/>
      <c r="AY327" s="249"/>
    </row>
    <row r="328" spans="1:51" ht="15" hidden="1" customHeight="1" x14ac:dyDescent="0.35">
      <c r="A328" s="252" t="s">
        <v>665</v>
      </c>
      <c r="B328" s="189" t="str">
        <f t="shared" si="333"/>
        <v>MDG31</v>
      </c>
      <c r="C328" s="161" t="s">
        <v>666</v>
      </c>
      <c r="D328" s="189" t="str">
        <f t="shared" si="334"/>
        <v>MG31308</v>
      </c>
      <c r="E328" s="189" t="s">
        <v>1002</v>
      </c>
      <c r="F328" s="1" t="str">
        <f t="shared" si="335"/>
        <v>AtsinananaMahanoroAnkazotsifantatra</v>
      </c>
      <c r="G328" s="45" t="str">
        <f t="shared" si="336"/>
        <v>MG31308150</v>
      </c>
      <c r="H328" s="133" t="e">
        <f t="shared" si="337"/>
        <v>#N/A</v>
      </c>
      <c r="I328" s="133"/>
      <c r="J328" s="134" t="e">
        <f t="shared" si="338"/>
        <v>#N/A</v>
      </c>
      <c r="K328" s="134" t="e">
        <f t="shared" si="339"/>
        <v>#N/A</v>
      </c>
      <c r="L328" s="134" t="e">
        <f t="shared" si="340"/>
        <v>#N/A</v>
      </c>
      <c r="M328" s="231">
        <f>SUMIF('Plans SAMS_A remplir'!$AE$3:$AE$875,(G328&amp;"PAM"&amp;"urgence"),'Plans SAMS_A remplir'!$AG$3:$AG$875)</f>
        <v>0</v>
      </c>
      <c r="N328" s="222">
        <f>SUMIF('Plans SAMS_A remplir'!$AE$3:$AE$875,(G328&amp;"PAM"&amp;"urgence"),'Plans SAMS_A remplir'!$AH$3:$AH$875)</f>
        <v>0</v>
      </c>
      <c r="O328" s="232">
        <f>SUMIF('Plans SAMS_A remplir'!$AE$3:$AE$875,(G328&amp;"PAM"&amp;"urgence"),'Plans SAMS_A remplir'!$AI$3:$AI$875)</f>
        <v>0</v>
      </c>
      <c r="P328" s="224" t="str">
        <f t="shared" si="330"/>
        <v>0</v>
      </c>
      <c r="Q328" s="238">
        <f>SUMIF('Plans SAMS_A remplir'!$AE$3:$AE$875,(G328&amp;"FID"&amp;"urgence"),'Plans SAMS_A remplir'!$AG$3:$AG$875)</f>
        <v>0</v>
      </c>
      <c r="R328" s="135">
        <f>SUMIF('Plans SAMS_A remplir'!$AE$3:$AE$875,(G328&amp;"FID"&amp;"urgence"),'Plans SAMS_A remplir'!$AH$3:$AH$875)</f>
        <v>0</v>
      </c>
      <c r="S328" s="239">
        <f>SUMIF('Plans SAMS_A remplir'!$AE$3:$AE$875,(G328&amp;"FID"&amp;"urgence"),'Plans SAMS_A remplir'!$AI$3:$AI$875)</f>
        <v>0</v>
      </c>
      <c r="T328" s="224" t="str">
        <f t="shared" si="331"/>
        <v>0</v>
      </c>
      <c r="U328" s="238">
        <f>SUMIF('Plans SAMS_A remplir'!$AE$3:$AE$875,(G328&amp;"CRS"&amp;"urgence"),'Plans SAMS_A remplir'!$AG$3:$AG$875)</f>
        <v>0</v>
      </c>
      <c r="V328" s="135">
        <f>SUMIF('Plans SAMS_A remplir'!$AE$3:$AE$875,(G328&amp;"CRS"&amp;"urgence"),'Plans SAMS_A remplir'!$AH$3:$AH$875)</f>
        <v>0</v>
      </c>
      <c r="W328" s="239">
        <f>SUMIF('Plans SAMS_A remplir'!$AE$3:$AE$875,(G328&amp;"CRS"&amp;"urgence"),'Plans SAMS_A remplir'!$AI$3:$AI$875)</f>
        <v>0</v>
      </c>
      <c r="X328" s="224" t="str">
        <f t="shared" si="332"/>
        <v>0</v>
      </c>
      <c r="Y328" s="238">
        <f>SUMIF('Plans SAMS_A remplir'!$AE$3:$AE$875,(G328&amp;"autreong"&amp;"urgence"),'Plans SAMS_A remplir'!$AG$3:$AG$875)</f>
        <v>0</v>
      </c>
      <c r="Z328" s="135">
        <f>SUMIF('Plans SAMS_A remplir'!$AE$3:$AE$875,(G328&amp;"autreong"&amp;"urgence"),'Plans SAMS_A remplir'!$AH$3:$AH$875)</f>
        <v>0</v>
      </c>
      <c r="AA328" s="239">
        <f>SUMIF('Plans SAMS_A remplir'!$AE$3:$AE$875,(G328&amp;"autreong"&amp;"urgence"),'Plans SAMS_A remplir'!$AI$3:$AI$875)</f>
        <v>0</v>
      </c>
      <c r="AB328" s="280" t="str">
        <f t="shared" si="341"/>
        <v>0</v>
      </c>
      <c r="AC328" s="285"/>
      <c r="AD328" s="173">
        <f t="shared" si="342"/>
        <v>0</v>
      </c>
      <c r="AE328" s="173">
        <f t="shared" si="343"/>
        <v>0</v>
      </c>
      <c r="AF328" s="286">
        <f t="shared" si="344"/>
        <v>0</v>
      </c>
      <c r="AG328" s="274" t="e">
        <f t="shared" si="345"/>
        <v>#N/A</v>
      </c>
      <c r="AH328" s="202"/>
      <c r="AI328" s="209" t="e">
        <f t="shared" si="346"/>
        <v>#N/A</v>
      </c>
      <c r="AJ328" s="197">
        <f t="shared" si="347"/>
        <v>3</v>
      </c>
      <c r="AK328" s="175"/>
      <c r="AL328" s="275" t="str">
        <f t="shared" si="348"/>
        <v>A verifier</v>
      </c>
      <c r="AM328" s="266"/>
      <c r="AN328" s="137"/>
      <c r="AO328" s="136"/>
      <c r="AP328" s="158"/>
      <c r="AQ328" s="136"/>
      <c r="AR328" s="138"/>
      <c r="AS328" s="139"/>
      <c r="AT328" s="140"/>
      <c r="AU328" s="159"/>
      <c r="AV328" s="140"/>
      <c r="AW328" s="140"/>
      <c r="AX328" s="140"/>
      <c r="AY328" s="249"/>
    </row>
    <row r="329" spans="1:51" ht="15" hidden="1" customHeight="1" x14ac:dyDescent="0.35">
      <c r="A329" s="252" t="s">
        <v>665</v>
      </c>
      <c r="B329" s="189" t="str">
        <f t="shared" si="333"/>
        <v>MDG31</v>
      </c>
      <c r="C329" s="161" t="s">
        <v>666</v>
      </c>
      <c r="D329" s="189" t="str">
        <f t="shared" si="334"/>
        <v>MG31308</v>
      </c>
      <c r="E329" s="189" t="s">
        <v>681</v>
      </c>
      <c r="F329" s="1" t="str">
        <f t="shared" si="335"/>
        <v>AtsinananaMahanoroBefotaka</v>
      </c>
      <c r="G329" s="45" t="str">
        <f t="shared" si="336"/>
        <v>MG31308190</v>
      </c>
      <c r="H329" s="133" t="e">
        <f t="shared" si="337"/>
        <v>#N/A</v>
      </c>
      <c r="I329" s="133"/>
      <c r="J329" s="134" t="e">
        <f t="shared" si="338"/>
        <v>#N/A</v>
      </c>
      <c r="K329" s="134" t="e">
        <f t="shared" si="339"/>
        <v>#N/A</v>
      </c>
      <c r="L329" s="134" t="e">
        <f t="shared" si="340"/>
        <v>#N/A</v>
      </c>
      <c r="M329" s="231">
        <f>SUMIF('Plans SAMS_A remplir'!$AE$3:$AE$875,(G329&amp;"PAM"&amp;"urgence"),'Plans SAMS_A remplir'!$AG$3:$AG$875)</f>
        <v>0</v>
      </c>
      <c r="N329" s="222">
        <f>SUMIF('Plans SAMS_A remplir'!$AE$3:$AE$875,(G329&amp;"PAM"&amp;"urgence"),'Plans SAMS_A remplir'!$AH$3:$AH$875)</f>
        <v>0</v>
      </c>
      <c r="O329" s="232">
        <f>SUMIF('Plans SAMS_A remplir'!$AE$3:$AE$875,(G329&amp;"PAM"&amp;"urgence"),'Plans SAMS_A remplir'!$AI$3:$AI$875)</f>
        <v>0</v>
      </c>
      <c r="P329" s="224" t="str">
        <f t="shared" si="330"/>
        <v>0</v>
      </c>
      <c r="Q329" s="238">
        <f>SUMIF('Plans SAMS_A remplir'!$AE$3:$AE$875,(G329&amp;"FID"&amp;"urgence"),'Plans SAMS_A remplir'!$AG$3:$AG$875)</f>
        <v>0</v>
      </c>
      <c r="R329" s="135">
        <f>SUMIF('Plans SAMS_A remplir'!$AE$3:$AE$875,(G329&amp;"FID"&amp;"urgence"),'Plans SAMS_A remplir'!$AH$3:$AH$875)</f>
        <v>0</v>
      </c>
      <c r="S329" s="239">
        <f>SUMIF('Plans SAMS_A remplir'!$AE$3:$AE$875,(G329&amp;"FID"&amp;"urgence"),'Plans SAMS_A remplir'!$AI$3:$AI$875)</f>
        <v>0</v>
      </c>
      <c r="T329" s="224" t="str">
        <f t="shared" si="331"/>
        <v>0</v>
      </c>
      <c r="U329" s="238">
        <f>SUMIF('Plans SAMS_A remplir'!$AE$3:$AE$875,(G329&amp;"CRS"&amp;"urgence"),'Plans SAMS_A remplir'!$AG$3:$AG$875)</f>
        <v>0</v>
      </c>
      <c r="V329" s="135">
        <f>SUMIF('Plans SAMS_A remplir'!$AE$3:$AE$875,(G329&amp;"CRS"&amp;"urgence"),'Plans SAMS_A remplir'!$AH$3:$AH$875)</f>
        <v>0</v>
      </c>
      <c r="W329" s="239">
        <f>SUMIF('Plans SAMS_A remplir'!$AE$3:$AE$875,(G329&amp;"CRS"&amp;"urgence"),'Plans SAMS_A remplir'!$AI$3:$AI$875)</f>
        <v>0</v>
      </c>
      <c r="X329" s="224" t="str">
        <f t="shared" si="332"/>
        <v>0</v>
      </c>
      <c r="Y329" s="238">
        <f>SUMIF('Plans SAMS_A remplir'!$AE$3:$AE$875,(G329&amp;"autreong"&amp;"urgence"),'Plans SAMS_A remplir'!$AG$3:$AG$875)</f>
        <v>0</v>
      </c>
      <c r="Z329" s="135">
        <f>SUMIF('Plans SAMS_A remplir'!$AE$3:$AE$875,(G329&amp;"autreong"&amp;"urgence"),'Plans SAMS_A remplir'!$AH$3:$AH$875)</f>
        <v>0</v>
      </c>
      <c r="AA329" s="239">
        <f>SUMIF('Plans SAMS_A remplir'!$AE$3:$AE$875,(G329&amp;"autreong"&amp;"urgence"),'Plans SAMS_A remplir'!$AI$3:$AI$875)</f>
        <v>0</v>
      </c>
      <c r="AB329" s="280" t="str">
        <f t="shared" si="341"/>
        <v>0</v>
      </c>
      <c r="AC329" s="285"/>
      <c r="AD329" s="173">
        <f t="shared" si="342"/>
        <v>0</v>
      </c>
      <c r="AE329" s="173">
        <f t="shared" si="343"/>
        <v>0</v>
      </c>
      <c r="AF329" s="286">
        <f t="shared" si="344"/>
        <v>0</v>
      </c>
      <c r="AG329" s="274" t="e">
        <f t="shared" si="345"/>
        <v>#N/A</v>
      </c>
      <c r="AH329" s="202"/>
      <c r="AI329" s="209" t="e">
        <f t="shared" si="346"/>
        <v>#N/A</v>
      </c>
      <c r="AJ329" s="197">
        <f t="shared" si="347"/>
        <v>3</v>
      </c>
      <c r="AK329" s="175"/>
      <c r="AL329" s="275" t="str">
        <f t="shared" si="348"/>
        <v>A verifier</v>
      </c>
      <c r="AM329" s="266"/>
      <c r="AN329" s="137"/>
      <c r="AO329" s="136"/>
      <c r="AP329" s="158"/>
      <c r="AQ329" s="136"/>
      <c r="AR329" s="138"/>
      <c r="AS329" s="139"/>
      <c r="AT329" s="140"/>
      <c r="AU329" s="159"/>
      <c r="AV329" s="140"/>
      <c r="AW329" s="140"/>
      <c r="AX329" s="140"/>
      <c r="AY329" s="249"/>
    </row>
    <row r="330" spans="1:51" s="179" customFormat="1" hidden="1" x14ac:dyDescent="0.3">
      <c r="A330" s="328"/>
      <c r="B330" s="329"/>
      <c r="C330" s="330"/>
      <c r="D330" s="330"/>
      <c r="E330" s="330"/>
      <c r="F330" s="331"/>
      <c r="G330" s="332"/>
      <c r="H330" s="332"/>
      <c r="I330" s="333"/>
      <c r="J330" s="333"/>
      <c r="K330" s="333"/>
      <c r="L330" s="334"/>
      <c r="M330" s="335"/>
      <c r="N330" s="335"/>
      <c r="O330" s="335"/>
      <c r="P330" s="335"/>
      <c r="Q330" s="336"/>
      <c r="R330" s="336"/>
      <c r="S330" s="336"/>
      <c r="T330" s="335"/>
      <c r="U330" s="336"/>
      <c r="V330" s="336"/>
      <c r="W330" s="336"/>
      <c r="X330" s="335"/>
      <c r="Y330" s="336"/>
      <c r="Z330" s="336"/>
      <c r="AA330" s="336"/>
      <c r="AB330" s="337"/>
      <c r="AC330" s="338"/>
      <c r="AD330" s="339"/>
      <c r="AE330" s="339"/>
      <c r="AF330" s="340"/>
      <c r="AG330" s="341"/>
      <c r="AH330" s="342"/>
      <c r="AI330" s="342"/>
      <c r="AJ330" s="197"/>
      <c r="AK330" s="343"/>
      <c r="AL330" s="344"/>
      <c r="AM330" s="345"/>
      <c r="AN330" s="334"/>
      <c r="AO330" s="346"/>
      <c r="AP330" s="334"/>
      <c r="AQ330" s="334"/>
      <c r="AR330" s="347"/>
      <c r="AS330" s="347"/>
      <c r="AT330" s="348"/>
      <c r="AU330" s="348"/>
      <c r="AV330" s="349"/>
      <c r="AW330" s="350"/>
      <c r="AX330" s="350"/>
      <c r="AY330" s="351"/>
    </row>
    <row r="331" spans="1:51" ht="15" hidden="1" customHeight="1" x14ac:dyDescent="0.35">
      <c r="A331" s="252" t="s">
        <v>665</v>
      </c>
      <c r="B331" s="189" t="str">
        <f t="shared" si="333"/>
        <v>MDG31</v>
      </c>
      <c r="C331" s="161" t="s">
        <v>1003</v>
      </c>
      <c r="D331" s="189" t="str">
        <f t="shared" si="334"/>
        <v>MG31309</v>
      </c>
      <c r="E331" s="189" t="s">
        <v>946</v>
      </c>
      <c r="F331" s="1" t="str">
        <f t="shared" si="335"/>
        <v>AtsinananaMarolamboAmbohimilanja</v>
      </c>
      <c r="G331" s="45" t="str">
        <f t="shared" si="336"/>
        <v>MG31309090</v>
      </c>
      <c r="H331" s="133" t="e">
        <f t="shared" si="337"/>
        <v>#N/A</v>
      </c>
      <c r="I331" s="133"/>
      <c r="J331" s="134" t="e">
        <f t="shared" si="338"/>
        <v>#N/A</v>
      </c>
      <c r="K331" s="134" t="e">
        <f t="shared" si="339"/>
        <v>#N/A</v>
      </c>
      <c r="L331" s="134" t="e">
        <f t="shared" si="340"/>
        <v>#N/A</v>
      </c>
      <c r="M331" s="231">
        <f>SUMIF('Plans SAMS_A remplir'!$AE$3:$AE$875,(G331&amp;"PAM"&amp;"urgence"),'Plans SAMS_A remplir'!$AG$3:$AG$875)</f>
        <v>0</v>
      </c>
      <c r="N331" s="222">
        <f>SUMIF('Plans SAMS_A remplir'!$AE$3:$AE$875,(G331&amp;"PAM"&amp;"urgence"),'Plans SAMS_A remplir'!$AH$3:$AH$875)</f>
        <v>0</v>
      </c>
      <c r="O331" s="232">
        <f>SUMIF('Plans SAMS_A remplir'!$AE$3:$AE$875,(G331&amp;"PAM"&amp;"urgence"),'Plans SAMS_A remplir'!$AI$3:$AI$875)</f>
        <v>0</v>
      </c>
      <c r="P331" s="224" t="str">
        <f t="shared" ref="P331:P344" si="349">IFERROR(VLOOKUP(G331&amp;"PAM"&amp;"urgence",planification_pop,4,FALSE),"0")</f>
        <v>0</v>
      </c>
      <c r="Q331" s="238">
        <f>SUMIF('Plans SAMS_A remplir'!$AE$3:$AE$875,(G331&amp;"FID"&amp;"urgence"),'Plans SAMS_A remplir'!$AG$3:$AG$875)</f>
        <v>0</v>
      </c>
      <c r="R331" s="135">
        <f>SUMIF('Plans SAMS_A remplir'!$AE$3:$AE$875,(G331&amp;"FID"&amp;"urgence"),'Plans SAMS_A remplir'!$AH$3:$AH$875)</f>
        <v>0</v>
      </c>
      <c r="S331" s="239">
        <f>SUMIF('Plans SAMS_A remplir'!$AE$3:$AE$875,(G331&amp;"FID"&amp;"urgence"),'Plans SAMS_A remplir'!$AI$3:$AI$875)</f>
        <v>0</v>
      </c>
      <c r="T331" s="224" t="str">
        <f t="shared" ref="T331:T344" si="350">IFERROR(VLOOKUP(G331&amp;"FID"&amp;"urgence",planification_pop,4,FALSE),"0")</f>
        <v>0</v>
      </c>
      <c r="U331" s="238">
        <f>SUMIF('Plans SAMS_A remplir'!$AE$3:$AE$875,(G331&amp;"CRS"&amp;"urgence"),'Plans SAMS_A remplir'!$AG$3:$AG$875)</f>
        <v>0</v>
      </c>
      <c r="V331" s="135">
        <f>SUMIF('Plans SAMS_A remplir'!$AE$3:$AE$875,(G331&amp;"CRS"&amp;"urgence"),'Plans SAMS_A remplir'!$AH$3:$AH$875)</f>
        <v>0</v>
      </c>
      <c r="W331" s="239">
        <f>SUMIF('Plans SAMS_A remplir'!$AE$3:$AE$875,(G331&amp;"CRS"&amp;"urgence"),'Plans SAMS_A remplir'!$AI$3:$AI$875)</f>
        <v>0</v>
      </c>
      <c r="X331" s="224" t="str">
        <f t="shared" ref="X331:X344" si="351">IFERROR(VLOOKUP(K331&amp;"FID"&amp;"urgence",planification_pop,4,FALSE),"0")</f>
        <v>0</v>
      </c>
      <c r="Y331" s="238">
        <f>SUMIF('Plans SAMS_A remplir'!$AE$3:$AE$875,(G331&amp;"autreong"&amp;"urgence"),'Plans SAMS_A remplir'!$AG$3:$AG$875)</f>
        <v>0</v>
      </c>
      <c r="Z331" s="135">
        <f>SUMIF('Plans SAMS_A remplir'!$AE$3:$AE$875,(G331&amp;"autreong"&amp;"urgence"),'Plans SAMS_A remplir'!$AH$3:$AH$875)</f>
        <v>0</v>
      </c>
      <c r="AA331" s="239">
        <f>SUMIF('Plans SAMS_A remplir'!$AE$3:$AE$875,(G331&amp;"autreong"&amp;"urgence"),'Plans SAMS_A remplir'!$AI$3:$AI$875)</f>
        <v>0</v>
      </c>
      <c r="AB331" s="280" t="str">
        <f t="shared" si="341"/>
        <v>0</v>
      </c>
      <c r="AC331" s="285"/>
      <c r="AD331" s="173">
        <f t="shared" si="342"/>
        <v>0</v>
      </c>
      <c r="AE331" s="173">
        <f t="shared" si="343"/>
        <v>0</v>
      </c>
      <c r="AF331" s="286">
        <f t="shared" si="344"/>
        <v>0</v>
      </c>
      <c r="AG331" s="274" t="e">
        <f t="shared" si="345"/>
        <v>#N/A</v>
      </c>
      <c r="AH331" s="202"/>
      <c r="AI331" s="209" t="e">
        <f t="shared" si="346"/>
        <v>#N/A</v>
      </c>
      <c r="AJ331" s="197">
        <f t="shared" si="347"/>
        <v>3</v>
      </c>
      <c r="AK331" s="175"/>
      <c r="AL331" s="275" t="str">
        <f t="shared" si="348"/>
        <v>A verifier</v>
      </c>
      <c r="AM331" s="266"/>
      <c r="AN331" s="137"/>
      <c r="AO331" s="136"/>
      <c r="AP331" s="158"/>
      <c r="AQ331" s="136"/>
      <c r="AR331" s="138"/>
      <c r="AS331" s="139"/>
      <c r="AT331" s="140"/>
      <c r="AU331" s="159"/>
      <c r="AV331" s="140"/>
      <c r="AW331" s="140"/>
      <c r="AX331" s="140"/>
      <c r="AY331" s="249"/>
    </row>
    <row r="332" spans="1:51" ht="15" hidden="1" customHeight="1" x14ac:dyDescent="0.35">
      <c r="A332" s="252" t="s">
        <v>665</v>
      </c>
      <c r="B332" s="189" t="str">
        <f t="shared" si="333"/>
        <v>MDG31</v>
      </c>
      <c r="C332" s="161" t="s">
        <v>1003</v>
      </c>
      <c r="D332" s="189" t="str">
        <f t="shared" si="334"/>
        <v>MG31309</v>
      </c>
      <c r="E332" s="189" t="s">
        <v>581</v>
      </c>
      <c r="F332" s="1" t="str">
        <f t="shared" si="335"/>
        <v>AtsinananaMarolamboAndrorangavola</v>
      </c>
      <c r="G332" s="45" t="str">
        <f t="shared" si="336"/>
        <v>MG31309131</v>
      </c>
      <c r="H332" s="133" t="e">
        <f t="shared" si="337"/>
        <v>#N/A</v>
      </c>
      <c r="I332" s="133"/>
      <c r="J332" s="134" t="e">
        <f t="shared" si="338"/>
        <v>#N/A</v>
      </c>
      <c r="K332" s="134" t="e">
        <f t="shared" si="339"/>
        <v>#N/A</v>
      </c>
      <c r="L332" s="134" t="e">
        <f t="shared" si="340"/>
        <v>#N/A</v>
      </c>
      <c r="M332" s="231">
        <f>SUMIF('Plans SAMS_A remplir'!$AE$3:$AE$875,(G332&amp;"PAM"&amp;"urgence"),'Plans SAMS_A remplir'!$AG$3:$AG$875)</f>
        <v>0</v>
      </c>
      <c r="N332" s="222">
        <f>SUMIF('Plans SAMS_A remplir'!$AE$3:$AE$875,(G332&amp;"PAM"&amp;"urgence"),'Plans SAMS_A remplir'!$AH$3:$AH$875)</f>
        <v>0</v>
      </c>
      <c r="O332" s="232">
        <f>SUMIF('Plans SAMS_A remplir'!$AE$3:$AE$875,(G332&amp;"PAM"&amp;"urgence"),'Plans SAMS_A remplir'!$AI$3:$AI$875)</f>
        <v>0</v>
      </c>
      <c r="P332" s="224" t="str">
        <f t="shared" si="349"/>
        <v>0</v>
      </c>
      <c r="Q332" s="238">
        <f>SUMIF('Plans SAMS_A remplir'!$AE$3:$AE$875,(G332&amp;"FID"&amp;"urgence"),'Plans SAMS_A remplir'!$AG$3:$AG$875)</f>
        <v>0</v>
      </c>
      <c r="R332" s="135">
        <f>SUMIF('Plans SAMS_A remplir'!$AE$3:$AE$875,(G332&amp;"FID"&amp;"urgence"),'Plans SAMS_A remplir'!$AH$3:$AH$875)</f>
        <v>0</v>
      </c>
      <c r="S332" s="239">
        <f>SUMIF('Plans SAMS_A remplir'!$AE$3:$AE$875,(G332&amp;"FID"&amp;"urgence"),'Plans SAMS_A remplir'!$AI$3:$AI$875)</f>
        <v>0</v>
      </c>
      <c r="T332" s="224" t="str">
        <f t="shared" si="350"/>
        <v>0</v>
      </c>
      <c r="U332" s="238">
        <f>SUMIF('Plans SAMS_A remplir'!$AE$3:$AE$875,(G332&amp;"CRS"&amp;"urgence"),'Plans SAMS_A remplir'!$AG$3:$AG$875)</f>
        <v>0</v>
      </c>
      <c r="V332" s="135">
        <f>SUMIF('Plans SAMS_A remplir'!$AE$3:$AE$875,(G332&amp;"CRS"&amp;"urgence"),'Plans SAMS_A remplir'!$AH$3:$AH$875)</f>
        <v>0</v>
      </c>
      <c r="W332" s="239">
        <f>SUMIF('Plans SAMS_A remplir'!$AE$3:$AE$875,(G332&amp;"CRS"&amp;"urgence"),'Plans SAMS_A remplir'!$AI$3:$AI$875)</f>
        <v>0</v>
      </c>
      <c r="X332" s="224" t="str">
        <f t="shared" si="351"/>
        <v>0</v>
      </c>
      <c r="Y332" s="238">
        <f>SUMIF('Plans SAMS_A remplir'!$AE$3:$AE$875,(G332&amp;"autreong"&amp;"urgence"),'Plans SAMS_A remplir'!$AG$3:$AG$875)</f>
        <v>0</v>
      </c>
      <c r="Z332" s="135">
        <f>SUMIF('Plans SAMS_A remplir'!$AE$3:$AE$875,(G332&amp;"autreong"&amp;"urgence"),'Plans SAMS_A remplir'!$AH$3:$AH$875)</f>
        <v>0</v>
      </c>
      <c r="AA332" s="239">
        <f>SUMIF('Plans SAMS_A remplir'!$AE$3:$AE$875,(G332&amp;"autreong"&amp;"urgence"),'Plans SAMS_A remplir'!$AI$3:$AI$875)</f>
        <v>0</v>
      </c>
      <c r="AB332" s="280" t="str">
        <f t="shared" si="341"/>
        <v>0</v>
      </c>
      <c r="AC332" s="285"/>
      <c r="AD332" s="173">
        <f t="shared" si="342"/>
        <v>0</v>
      </c>
      <c r="AE332" s="173">
        <f t="shared" si="343"/>
        <v>0</v>
      </c>
      <c r="AF332" s="286">
        <f t="shared" si="344"/>
        <v>0</v>
      </c>
      <c r="AG332" s="274" t="e">
        <f t="shared" si="345"/>
        <v>#N/A</v>
      </c>
      <c r="AH332" s="202"/>
      <c r="AI332" s="209" t="e">
        <f t="shared" si="346"/>
        <v>#N/A</v>
      </c>
      <c r="AJ332" s="197">
        <f t="shared" si="347"/>
        <v>3</v>
      </c>
      <c r="AK332" s="175"/>
      <c r="AL332" s="275" t="str">
        <f t="shared" si="348"/>
        <v>A verifier</v>
      </c>
      <c r="AM332" s="266"/>
      <c r="AN332" s="137"/>
      <c r="AO332" s="136"/>
      <c r="AP332" s="158"/>
      <c r="AQ332" s="136"/>
      <c r="AR332" s="138"/>
      <c r="AS332" s="139"/>
      <c r="AT332" s="140"/>
      <c r="AU332" s="159"/>
      <c r="AV332" s="140"/>
      <c r="AW332" s="140"/>
      <c r="AX332" s="140"/>
      <c r="AY332" s="249"/>
    </row>
    <row r="333" spans="1:51" ht="15" hidden="1" customHeight="1" x14ac:dyDescent="0.35">
      <c r="A333" s="252" t="s">
        <v>665</v>
      </c>
      <c r="B333" s="189" t="str">
        <f t="shared" si="333"/>
        <v>MDG31</v>
      </c>
      <c r="C333" s="161" t="s">
        <v>1003</v>
      </c>
      <c r="D333" s="189" t="str">
        <f t="shared" si="334"/>
        <v>MG31309</v>
      </c>
      <c r="E333" s="189" t="s">
        <v>559</v>
      </c>
      <c r="F333" s="1" t="str">
        <f t="shared" si="335"/>
        <v>AtsinananaMarolamboAmbodinonoka</v>
      </c>
      <c r="G333" s="45" t="str">
        <f t="shared" si="336"/>
        <v>MG31309191</v>
      </c>
      <c r="H333" s="133" t="e">
        <f t="shared" si="337"/>
        <v>#N/A</v>
      </c>
      <c r="I333" s="133"/>
      <c r="J333" s="134" t="e">
        <f t="shared" si="338"/>
        <v>#N/A</v>
      </c>
      <c r="K333" s="134" t="e">
        <f t="shared" si="339"/>
        <v>#N/A</v>
      </c>
      <c r="L333" s="134" t="e">
        <f t="shared" si="340"/>
        <v>#N/A</v>
      </c>
      <c r="M333" s="231">
        <f>SUMIF('Plans SAMS_A remplir'!$AE$3:$AE$875,(G333&amp;"PAM"&amp;"urgence"),'Plans SAMS_A remplir'!$AG$3:$AG$875)</f>
        <v>0</v>
      </c>
      <c r="N333" s="222">
        <f>SUMIF('Plans SAMS_A remplir'!$AE$3:$AE$875,(G333&amp;"PAM"&amp;"urgence"),'Plans SAMS_A remplir'!$AH$3:$AH$875)</f>
        <v>0</v>
      </c>
      <c r="O333" s="232">
        <f>SUMIF('Plans SAMS_A remplir'!$AE$3:$AE$875,(G333&amp;"PAM"&amp;"urgence"),'Plans SAMS_A remplir'!$AI$3:$AI$875)</f>
        <v>0</v>
      </c>
      <c r="P333" s="224" t="str">
        <f t="shared" si="349"/>
        <v>0</v>
      </c>
      <c r="Q333" s="238">
        <f>SUMIF('Plans SAMS_A remplir'!$AE$3:$AE$875,(G333&amp;"FID"&amp;"urgence"),'Plans SAMS_A remplir'!$AG$3:$AG$875)</f>
        <v>0</v>
      </c>
      <c r="R333" s="135">
        <f>SUMIF('Plans SAMS_A remplir'!$AE$3:$AE$875,(G333&amp;"FID"&amp;"urgence"),'Plans SAMS_A remplir'!$AH$3:$AH$875)</f>
        <v>0</v>
      </c>
      <c r="S333" s="239">
        <f>SUMIF('Plans SAMS_A remplir'!$AE$3:$AE$875,(G333&amp;"FID"&amp;"urgence"),'Plans SAMS_A remplir'!$AI$3:$AI$875)</f>
        <v>0</v>
      </c>
      <c r="T333" s="224" t="str">
        <f t="shared" si="350"/>
        <v>0</v>
      </c>
      <c r="U333" s="238">
        <f>SUMIF('Plans SAMS_A remplir'!$AE$3:$AE$875,(G333&amp;"CRS"&amp;"urgence"),'Plans SAMS_A remplir'!$AG$3:$AG$875)</f>
        <v>0</v>
      </c>
      <c r="V333" s="135">
        <f>SUMIF('Plans SAMS_A remplir'!$AE$3:$AE$875,(G333&amp;"CRS"&amp;"urgence"),'Plans SAMS_A remplir'!$AH$3:$AH$875)</f>
        <v>0</v>
      </c>
      <c r="W333" s="239">
        <f>SUMIF('Plans SAMS_A remplir'!$AE$3:$AE$875,(G333&amp;"CRS"&amp;"urgence"),'Plans SAMS_A remplir'!$AI$3:$AI$875)</f>
        <v>0</v>
      </c>
      <c r="X333" s="224" t="str">
        <f t="shared" si="351"/>
        <v>0</v>
      </c>
      <c r="Y333" s="238">
        <f>SUMIF('Plans SAMS_A remplir'!$AE$3:$AE$875,(G333&amp;"autreong"&amp;"urgence"),'Plans SAMS_A remplir'!$AG$3:$AG$875)</f>
        <v>0</v>
      </c>
      <c r="Z333" s="135">
        <f>SUMIF('Plans SAMS_A remplir'!$AE$3:$AE$875,(G333&amp;"autreong"&amp;"urgence"),'Plans SAMS_A remplir'!$AH$3:$AH$875)</f>
        <v>0</v>
      </c>
      <c r="AA333" s="239">
        <f>SUMIF('Plans SAMS_A remplir'!$AE$3:$AE$875,(G333&amp;"autreong"&amp;"urgence"),'Plans SAMS_A remplir'!$AI$3:$AI$875)</f>
        <v>0</v>
      </c>
      <c r="AB333" s="280" t="str">
        <f t="shared" si="341"/>
        <v>0</v>
      </c>
      <c r="AC333" s="285"/>
      <c r="AD333" s="173">
        <f t="shared" si="342"/>
        <v>0</v>
      </c>
      <c r="AE333" s="173">
        <f t="shared" si="343"/>
        <v>0</v>
      </c>
      <c r="AF333" s="286">
        <f t="shared" si="344"/>
        <v>0</v>
      </c>
      <c r="AG333" s="274" t="e">
        <f t="shared" si="345"/>
        <v>#N/A</v>
      </c>
      <c r="AH333" s="202"/>
      <c r="AI333" s="209" t="e">
        <f t="shared" si="346"/>
        <v>#N/A</v>
      </c>
      <c r="AJ333" s="197">
        <f t="shared" si="347"/>
        <v>3</v>
      </c>
      <c r="AK333" s="175"/>
      <c r="AL333" s="275" t="str">
        <f t="shared" si="348"/>
        <v>A verifier</v>
      </c>
      <c r="AM333" s="266"/>
      <c r="AN333" s="137"/>
      <c r="AO333" s="136"/>
      <c r="AP333" s="158"/>
      <c r="AQ333" s="136"/>
      <c r="AR333" s="138"/>
      <c r="AS333" s="139"/>
      <c r="AT333" s="140"/>
      <c r="AU333" s="159"/>
      <c r="AV333" s="140"/>
      <c r="AW333" s="140"/>
      <c r="AX333" s="140"/>
      <c r="AY333" s="249"/>
    </row>
    <row r="334" spans="1:51" ht="15" hidden="1" customHeight="1" x14ac:dyDescent="0.35">
      <c r="A334" s="252" t="s">
        <v>665</v>
      </c>
      <c r="B334" s="189" t="str">
        <f t="shared" si="333"/>
        <v>MDG31</v>
      </c>
      <c r="C334" s="161" t="s">
        <v>1003</v>
      </c>
      <c r="D334" s="189" t="str">
        <f t="shared" si="334"/>
        <v>MG31309</v>
      </c>
      <c r="E334" s="189" t="s">
        <v>1004</v>
      </c>
      <c r="F334" s="1" t="str">
        <f t="shared" si="335"/>
        <v>AtsinananaMarolamboBetampona</v>
      </c>
      <c r="G334" s="45" t="str">
        <f t="shared" si="336"/>
        <v>MG31309031</v>
      </c>
      <c r="H334" s="133" t="e">
        <f t="shared" si="337"/>
        <v>#N/A</v>
      </c>
      <c r="I334" s="133"/>
      <c r="J334" s="134" t="e">
        <f t="shared" si="338"/>
        <v>#N/A</v>
      </c>
      <c r="K334" s="134" t="e">
        <f t="shared" si="339"/>
        <v>#N/A</v>
      </c>
      <c r="L334" s="134" t="e">
        <f t="shared" si="340"/>
        <v>#N/A</v>
      </c>
      <c r="M334" s="231">
        <f>SUMIF('Plans SAMS_A remplir'!$AE$3:$AE$875,(G334&amp;"PAM"&amp;"urgence"),'Plans SAMS_A remplir'!$AG$3:$AG$875)</f>
        <v>0</v>
      </c>
      <c r="N334" s="222">
        <f>SUMIF('Plans SAMS_A remplir'!$AE$3:$AE$875,(G334&amp;"PAM"&amp;"urgence"),'Plans SAMS_A remplir'!$AH$3:$AH$875)</f>
        <v>0</v>
      </c>
      <c r="O334" s="232">
        <f>SUMIF('Plans SAMS_A remplir'!$AE$3:$AE$875,(G334&amp;"PAM"&amp;"urgence"),'Plans SAMS_A remplir'!$AI$3:$AI$875)</f>
        <v>0</v>
      </c>
      <c r="P334" s="224" t="str">
        <f t="shared" si="349"/>
        <v>0</v>
      </c>
      <c r="Q334" s="238">
        <f>SUMIF('Plans SAMS_A remplir'!$AE$3:$AE$875,(G334&amp;"FID"&amp;"urgence"),'Plans SAMS_A remplir'!$AG$3:$AG$875)</f>
        <v>0</v>
      </c>
      <c r="R334" s="135">
        <f>SUMIF('Plans SAMS_A remplir'!$AE$3:$AE$875,(G334&amp;"FID"&amp;"urgence"),'Plans SAMS_A remplir'!$AH$3:$AH$875)</f>
        <v>0</v>
      </c>
      <c r="S334" s="239">
        <f>SUMIF('Plans SAMS_A remplir'!$AE$3:$AE$875,(G334&amp;"FID"&amp;"urgence"),'Plans SAMS_A remplir'!$AI$3:$AI$875)</f>
        <v>0</v>
      </c>
      <c r="T334" s="224" t="str">
        <f t="shared" si="350"/>
        <v>0</v>
      </c>
      <c r="U334" s="238">
        <f>SUMIF('Plans SAMS_A remplir'!$AE$3:$AE$875,(G334&amp;"CRS"&amp;"urgence"),'Plans SAMS_A remplir'!$AG$3:$AG$875)</f>
        <v>0</v>
      </c>
      <c r="V334" s="135">
        <f>SUMIF('Plans SAMS_A remplir'!$AE$3:$AE$875,(G334&amp;"CRS"&amp;"urgence"),'Plans SAMS_A remplir'!$AH$3:$AH$875)</f>
        <v>0</v>
      </c>
      <c r="W334" s="239">
        <f>SUMIF('Plans SAMS_A remplir'!$AE$3:$AE$875,(G334&amp;"CRS"&amp;"urgence"),'Plans SAMS_A remplir'!$AI$3:$AI$875)</f>
        <v>0</v>
      </c>
      <c r="X334" s="224" t="str">
        <f t="shared" si="351"/>
        <v>0</v>
      </c>
      <c r="Y334" s="238">
        <f>SUMIF('Plans SAMS_A remplir'!$AE$3:$AE$875,(G334&amp;"autreong"&amp;"urgence"),'Plans SAMS_A remplir'!$AG$3:$AG$875)</f>
        <v>0</v>
      </c>
      <c r="Z334" s="135">
        <f>SUMIF('Plans SAMS_A remplir'!$AE$3:$AE$875,(G334&amp;"autreong"&amp;"urgence"),'Plans SAMS_A remplir'!$AH$3:$AH$875)</f>
        <v>0</v>
      </c>
      <c r="AA334" s="239">
        <f>SUMIF('Plans SAMS_A remplir'!$AE$3:$AE$875,(G334&amp;"autreong"&amp;"urgence"),'Plans SAMS_A remplir'!$AI$3:$AI$875)</f>
        <v>0</v>
      </c>
      <c r="AB334" s="280" t="str">
        <f t="shared" si="341"/>
        <v>0</v>
      </c>
      <c r="AC334" s="285"/>
      <c r="AD334" s="173">
        <f t="shared" si="342"/>
        <v>0</v>
      </c>
      <c r="AE334" s="173">
        <f t="shared" si="343"/>
        <v>0</v>
      </c>
      <c r="AF334" s="286">
        <f t="shared" si="344"/>
        <v>0</v>
      </c>
      <c r="AG334" s="274" t="e">
        <f t="shared" si="345"/>
        <v>#N/A</v>
      </c>
      <c r="AH334" s="202"/>
      <c r="AI334" s="209" t="e">
        <f t="shared" si="346"/>
        <v>#N/A</v>
      </c>
      <c r="AJ334" s="197">
        <f t="shared" si="347"/>
        <v>3</v>
      </c>
      <c r="AK334" s="175"/>
      <c r="AL334" s="275" t="str">
        <f t="shared" si="348"/>
        <v>A verifier</v>
      </c>
      <c r="AM334" s="266"/>
      <c r="AN334" s="137"/>
      <c r="AO334" s="136"/>
      <c r="AP334" s="158"/>
      <c r="AQ334" s="136"/>
      <c r="AR334" s="138"/>
      <c r="AS334" s="139"/>
      <c r="AT334" s="140"/>
      <c r="AU334" s="159"/>
      <c r="AV334" s="140"/>
      <c r="AW334" s="140"/>
      <c r="AX334" s="140"/>
      <c r="AY334" s="249"/>
    </row>
    <row r="335" spans="1:51" ht="15" hidden="1" customHeight="1" x14ac:dyDescent="0.35">
      <c r="A335" s="252" t="s">
        <v>665</v>
      </c>
      <c r="B335" s="189" t="str">
        <f t="shared" si="333"/>
        <v>MDG31</v>
      </c>
      <c r="C335" s="161" t="s">
        <v>1003</v>
      </c>
      <c r="D335" s="189" t="str">
        <f t="shared" si="334"/>
        <v>MG31309</v>
      </c>
      <c r="E335" s="189" t="s">
        <v>1003</v>
      </c>
      <c r="F335" s="1" t="str">
        <f t="shared" si="335"/>
        <v>AtsinananaMarolamboMarolambo</v>
      </c>
      <c r="G335" s="45" t="str">
        <f t="shared" si="336"/>
        <v>MG31309010</v>
      </c>
      <c r="H335" s="133" t="e">
        <f t="shared" si="337"/>
        <v>#N/A</v>
      </c>
      <c r="I335" s="133"/>
      <c r="J335" s="134" t="e">
        <f t="shared" si="338"/>
        <v>#N/A</v>
      </c>
      <c r="K335" s="134" t="e">
        <f t="shared" si="339"/>
        <v>#N/A</v>
      </c>
      <c r="L335" s="134" t="e">
        <f t="shared" si="340"/>
        <v>#N/A</v>
      </c>
      <c r="M335" s="231">
        <f>SUMIF('Plans SAMS_A remplir'!$AE$3:$AE$875,(G335&amp;"PAM"&amp;"urgence"),'Plans SAMS_A remplir'!$AG$3:$AG$875)</f>
        <v>0</v>
      </c>
      <c r="N335" s="222">
        <f>SUMIF('Plans SAMS_A remplir'!$AE$3:$AE$875,(G335&amp;"PAM"&amp;"urgence"),'Plans SAMS_A remplir'!$AH$3:$AH$875)</f>
        <v>0</v>
      </c>
      <c r="O335" s="232">
        <f>SUMIF('Plans SAMS_A remplir'!$AE$3:$AE$875,(G335&amp;"PAM"&amp;"urgence"),'Plans SAMS_A remplir'!$AI$3:$AI$875)</f>
        <v>0</v>
      </c>
      <c r="P335" s="224" t="str">
        <f t="shared" si="349"/>
        <v>0</v>
      </c>
      <c r="Q335" s="238">
        <f>SUMIF('Plans SAMS_A remplir'!$AE$3:$AE$875,(G335&amp;"FID"&amp;"urgence"),'Plans SAMS_A remplir'!$AG$3:$AG$875)</f>
        <v>0</v>
      </c>
      <c r="R335" s="135">
        <f>SUMIF('Plans SAMS_A remplir'!$AE$3:$AE$875,(G335&amp;"FID"&amp;"urgence"),'Plans SAMS_A remplir'!$AH$3:$AH$875)</f>
        <v>0</v>
      </c>
      <c r="S335" s="239">
        <f>SUMIF('Plans SAMS_A remplir'!$AE$3:$AE$875,(G335&amp;"FID"&amp;"urgence"),'Plans SAMS_A remplir'!$AI$3:$AI$875)</f>
        <v>0</v>
      </c>
      <c r="T335" s="224" t="str">
        <f t="shared" si="350"/>
        <v>0</v>
      </c>
      <c r="U335" s="238">
        <f>SUMIF('Plans SAMS_A remplir'!$AE$3:$AE$875,(G335&amp;"CRS"&amp;"urgence"),'Plans SAMS_A remplir'!$AG$3:$AG$875)</f>
        <v>0</v>
      </c>
      <c r="V335" s="135">
        <f>SUMIF('Plans SAMS_A remplir'!$AE$3:$AE$875,(G335&amp;"CRS"&amp;"urgence"),'Plans SAMS_A remplir'!$AH$3:$AH$875)</f>
        <v>0</v>
      </c>
      <c r="W335" s="239">
        <f>SUMIF('Plans SAMS_A remplir'!$AE$3:$AE$875,(G335&amp;"CRS"&amp;"urgence"),'Plans SAMS_A remplir'!$AI$3:$AI$875)</f>
        <v>0</v>
      </c>
      <c r="X335" s="224" t="str">
        <f t="shared" si="351"/>
        <v>0</v>
      </c>
      <c r="Y335" s="238">
        <f>SUMIF('Plans SAMS_A remplir'!$AE$3:$AE$875,(G335&amp;"autreong"&amp;"urgence"),'Plans SAMS_A remplir'!$AG$3:$AG$875)</f>
        <v>0</v>
      </c>
      <c r="Z335" s="135">
        <f>SUMIF('Plans SAMS_A remplir'!$AE$3:$AE$875,(G335&amp;"autreong"&amp;"urgence"),'Plans SAMS_A remplir'!$AH$3:$AH$875)</f>
        <v>0</v>
      </c>
      <c r="AA335" s="239">
        <f>SUMIF('Plans SAMS_A remplir'!$AE$3:$AE$875,(G335&amp;"autreong"&amp;"urgence"),'Plans SAMS_A remplir'!$AI$3:$AI$875)</f>
        <v>0</v>
      </c>
      <c r="AB335" s="280" t="str">
        <f t="shared" si="341"/>
        <v>0</v>
      </c>
      <c r="AC335" s="285"/>
      <c r="AD335" s="173">
        <f t="shared" si="342"/>
        <v>0</v>
      </c>
      <c r="AE335" s="173">
        <f t="shared" si="343"/>
        <v>0</v>
      </c>
      <c r="AF335" s="286">
        <f t="shared" si="344"/>
        <v>0</v>
      </c>
      <c r="AG335" s="274" t="e">
        <f t="shared" si="345"/>
        <v>#N/A</v>
      </c>
      <c r="AH335" s="202"/>
      <c r="AI335" s="209" t="e">
        <f t="shared" si="346"/>
        <v>#N/A</v>
      </c>
      <c r="AJ335" s="197">
        <f t="shared" si="347"/>
        <v>3</v>
      </c>
      <c r="AK335" s="175"/>
      <c r="AL335" s="275" t="str">
        <f t="shared" si="348"/>
        <v>A verifier</v>
      </c>
      <c r="AM335" s="266"/>
      <c r="AN335" s="137"/>
      <c r="AO335" s="136"/>
      <c r="AP335" s="158"/>
      <c r="AQ335" s="136"/>
      <c r="AR335" s="138"/>
      <c r="AS335" s="139"/>
      <c r="AT335" s="140"/>
      <c r="AU335" s="159"/>
      <c r="AV335" s="140"/>
      <c r="AW335" s="140"/>
      <c r="AX335" s="140"/>
      <c r="AY335" s="249"/>
    </row>
    <row r="336" spans="1:51" ht="15" hidden="1" customHeight="1" x14ac:dyDescent="0.35">
      <c r="A336" s="252" t="s">
        <v>665</v>
      </c>
      <c r="B336" s="189" t="str">
        <f t="shared" si="333"/>
        <v>MDG31</v>
      </c>
      <c r="C336" s="161" t="s">
        <v>1003</v>
      </c>
      <c r="D336" s="189" t="str">
        <f t="shared" si="334"/>
        <v>MG31309</v>
      </c>
      <c r="E336" s="45" t="s">
        <v>1005</v>
      </c>
      <c r="F336" s="1" t="str">
        <f t="shared" si="335"/>
        <v>AtsinananaMarolamboTanambao Rabemanana</v>
      </c>
      <c r="G336" s="45" t="str">
        <f t="shared" si="336"/>
        <v>MG31309032</v>
      </c>
      <c r="H336" s="133" t="e">
        <f t="shared" si="337"/>
        <v>#N/A</v>
      </c>
      <c r="I336" s="133"/>
      <c r="J336" s="134" t="e">
        <f t="shared" si="338"/>
        <v>#N/A</v>
      </c>
      <c r="K336" s="134" t="e">
        <f t="shared" si="339"/>
        <v>#N/A</v>
      </c>
      <c r="L336" s="134" t="e">
        <f t="shared" si="340"/>
        <v>#N/A</v>
      </c>
      <c r="M336" s="231">
        <f>SUMIF('Plans SAMS_A remplir'!$AE$3:$AE$875,(G336&amp;"PAM"&amp;"urgence"),'Plans SAMS_A remplir'!$AG$3:$AG$875)</f>
        <v>0</v>
      </c>
      <c r="N336" s="222">
        <f>SUMIF('Plans SAMS_A remplir'!$AE$3:$AE$875,(G336&amp;"PAM"&amp;"urgence"),'Plans SAMS_A remplir'!$AH$3:$AH$875)</f>
        <v>0</v>
      </c>
      <c r="O336" s="232">
        <f>SUMIF('Plans SAMS_A remplir'!$AE$3:$AE$875,(G336&amp;"PAM"&amp;"urgence"),'Plans SAMS_A remplir'!$AI$3:$AI$875)</f>
        <v>0</v>
      </c>
      <c r="P336" s="224" t="str">
        <f t="shared" si="349"/>
        <v>0</v>
      </c>
      <c r="Q336" s="238">
        <f>SUMIF('Plans SAMS_A remplir'!$AE$3:$AE$875,(G336&amp;"FID"&amp;"urgence"),'Plans SAMS_A remplir'!$AG$3:$AG$875)</f>
        <v>0</v>
      </c>
      <c r="R336" s="135">
        <f>SUMIF('Plans SAMS_A remplir'!$AE$3:$AE$875,(G336&amp;"FID"&amp;"urgence"),'Plans SAMS_A remplir'!$AH$3:$AH$875)</f>
        <v>0</v>
      </c>
      <c r="S336" s="239">
        <f>SUMIF('Plans SAMS_A remplir'!$AE$3:$AE$875,(G336&amp;"FID"&amp;"urgence"),'Plans SAMS_A remplir'!$AI$3:$AI$875)</f>
        <v>0</v>
      </c>
      <c r="T336" s="224" t="str">
        <f t="shared" si="350"/>
        <v>0</v>
      </c>
      <c r="U336" s="238">
        <f>SUMIF('Plans SAMS_A remplir'!$AE$3:$AE$875,(G336&amp;"CRS"&amp;"urgence"),'Plans SAMS_A remplir'!$AG$3:$AG$875)</f>
        <v>0</v>
      </c>
      <c r="V336" s="135">
        <f>SUMIF('Plans SAMS_A remplir'!$AE$3:$AE$875,(G336&amp;"CRS"&amp;"urgence"),'Plans SAMS_A remplir'!$AH$3:$AH$875)</f>
        <v>0</v>
      </c>
      <c r="W336" s="239">
        <f>SUMIF('Plans SAMS_A remplir'!$AE$3:$AE$875,(G336&amp;"CRS"&amp;"urgence"),'Plans SAMS_A remplir'!$AI$3:$AI$875)</f>
        <v>0</v>
      </c>
      <c r="X336" s="224" t="str">
        <f t="shared" si="351"/>
        <v>0</v>
      </c>
      <c r="Y336" s="238">
        <f>SUMIF('Plans SAMS_A remplir'!$AE$3:$AE$875,(G336&amp;"autreong"&amp;"urgence"),'Plans SAMS_A remplir'!$AG$3:$AG$875)</f>
        <v>0</v>
      </c>
      <c r="Z336" s="135">
        <f>SUMIF('Plans SAMS_A remplir'!$AE$3:$AE$875,(G336&amp;"autreong"&amp;"urgence"),'Plans SAMS_A remplir'!$AH$3:$AH$875)</f>
        <v>0</v>
      </c>
      <c r="AA336" s="239">
        <f>SUMIF('Plans SAMS_A remplir'!$AE$3:$AE$875,(G336&amp;"autreong"&amp;"urgence"),'Plans SAMS_A remplir'!$AI$3:$AI$875)</f>
        <v>0</v>
      </c>
      <c r="AB336" s="280" t="str">
        <f t="shared" si="341"/>
        <v>0</v>
      </c>
      <c r="AC336" s="285"/>
      <c r="AD336" s="173">
        <f t="shared" si="342"/>
        <v>0</v>
      </c>
      <c r="AE336" s="173">
        <f t="shared" si="343"/>
        <v>0</v>
      </c>
      <c r="AF336" s="286">
        <f t="shared" si="344"/>
        <v>0</v>
      </c>
      <c r="AG336" s="274" t="e">
        <f t="shared" si="345"/>
        <v>#N/A</v>
      </c>
      <c r="AH336" s="202"/>
      <c r="AI336" s="209" t="e">
        <f t="shared" si="346"/>
        <v>#N/A</v>
      </c>
      <c r="AJ336" s="197">
        <f t="shared" si="347"/>
        <v>3</v>
      </c>
      <c r="AK336" s="175"/>
      <c r="AL336" s="275" t="str">
        <f t="shared" si="348"/>
        <v>A verifier</v>
      </c>
      <c r="AM336" s="266"/>
      <c r="AN336" s="137"/>
      <c r="AO336" s="136"/>
      <c r="AP336" s="158"/>
      <c r="AQ336" s="136"/>
      <c r="AR336" s="138"/>
      <c r="AS336" s="139"/>
      <c r="AT336" s="140"/>
      <c r="AU336" s="159"/>
      <c r="AV336" s="140"/>
      <c r="AW336" s="140"/>
      <c r="AX336" s="140"/>
      <c r="AY336" s="249"/>
    </row>
    <row r="337" spans="1:51" ht="15" hidden="1" customHeight="1" x14ac:dyDescent="0.35">
      <c r="A337" s="252" t="s">
        <v>665</v>
      </c>
      <c r="B337" s="189" t="str">
        <f t="shared" si="333"/>
        <v>MDG31</v>
      </c>
      <c r="C337" s="161" t="s">
        <v>1003</v>
      </c>
      <c r="D337" s="189" t="str">
        <f t="shared" si="334"/>
        <v>MG31309</v>
      </c>
      <c r="E337" s="189" t="s">
        <v>1006</v>
      </c>
      <c r="F337" s="1" t="str">
        <f t="shared" si="335"/>
        <v>AtsinananaMarolamboAndonabe Sud</v>
      </c>
      <c r="G337" s="45" t="str">
        <f t="shared" si="336"/>
        <v>MG31309050</v>
      </c>
      <c r="H337" s="133" t="e">
        <f t="shared" si="337"/>
        <v>#N/A</v>
      </c>
      <c r="I337" s="133"/>
      <c r="J337" s="134" t="e">
        <f t="shared" si="338"/>
        <v>#N/A</v>
      </c>
      <c r="K337" s="134" t="e">
        <f t="shared" si="339"/>
        <v>#N/A</v>
      </c>
      <c r="L337" s="134" t="e">
        <f t="shared" si="340"/>
        <v>#N/A</v>
      </c>
      <c r="M337" s="231">
        <f>SUMIF('Plans SAMS_A remplir'!$AE$3:$AE$875,(G337&amp;"PAM"&amp;"urgence"),'Plans SAMS_A remplir'!$AG$3:$AG$875)</f>
        <v>0</v>
      </c>
      <c r="N337" s="222">
        <f>SUMIF('Plans SAMS_A remplir'!$AE$3:$AE$875,(G337&amp;"PAM"&amp;"urgence"),'Plans SAMS_A remplir'!$AH$3:$AH$875)</f>
        <v>0</v>
      </c>
      <c r="O337" s="232">
        <f>SUMIF('Plans SAMS_A remplir'!$AE$3:$AE$875,(G337&amp;"PAM"&amp;"urgence"),'Plans SAMS_A remplir'!$AI$3:$AI$875)</f>
        <v>0</v>
      </c>
      <c r="P337" s="224" t="str">
        <f t="shared" si="349"/>
        <v>0</v>
      </c>
      <c r="Q337" s="238">
        <f>SUMIF('Plans SAMS_A remplir'!$AE$3:$AE$875,(G337&amp;"FID"&amp;"urgence"),'Plans SAMS_A remplir'!$AG$3:$AG$875)</f>
        <v>0</v>
      </c>
      <c r="R337" s="135">
        <f>SUMIF('Plans SAMS_A remplir'!$AE$3:$AE$875,(G337&amp;"FID"&amp;"urgence"),'Plans SAMS_A remplir'!$AH$3:$AH$875)</f>
        <v>0</v>
      </c>
      <c r="S337" s="239">
        <f>SUMIF('Plans SAMS_A remplir'!$AE$3:$AE$875,(G337&amp;"FID"&amp;"urgence"),'Plans SAMS_A remplir'!$AI$3:$AI$875)</f>
        <v>0</v>
      </c>
      <c r="T337" s="224" t="str">
        <f t="shared" si="350"/>
        <v>0</v>
      </c>
      <c r="U337" s="238">
        <f>SUMIF('Plans SAMS_A remplir'!$AE$3:$AE$875,(G337&amp;"CRS"&amp;"urgence"),'Plans SAMS_A remplir'!$AG$3:$AG$875)</f>
        <v>0</v>
      </c>
      <c r="V337" s="135">
        <f>SUMIF('Plans SAMS_A remplir'!$AE$3:$AE$875,(G337&amp;"CRS"&amp;"urgence"),'Plans SAMS_A remplir'!$AH$3:$AH$875)</f>
        <v>0</v>
      </c>
      <c r="W337" s="239">
        <f>SUMIF('Plans SAMS_A remplir'!$AE$3:$AE$875,(G337&amp;"CRS"&amp;"urgence"),'Plans SAMS_A remplir'!$AI$3:$AI$875)</f>
        <v>0</v>
      </c>
      <c r="X337" s="224" t="str">
        <f t="shared" si="351"/>
        <v>0</v>
      </c>
      <c r="Y337" s="238">
        <f>SUMIF('Plans SAMS_A remplir'!$AE$3:$AE$875,(G337&amp;"autreong"&amp;"urgence"),'Plans SAMS_A remplir'!$AG$3:$AG$875)</f>
        <v>0</v>
      </c>
      <c r="Z337" s="135">
        <f>SUMIF('Plans SAMS_A remplir'!$AE$3:$AE$875,(G337&amp;"autreong"&amp;"urgence"),'Plans SAMS_A remplir'!$AH$3:$AH$875)</f>
        <v>0</v>
      </c>
      <c r="AA337" s="239">
        <f>SUMIF('Plans SAMS_A remplir'!$AE$3:$AE$875,(G337&amp;"autreong"&amp;"urgence"),'Plans SAMS_A remplir'!$AI$3:$AI$875)</f>
        <v>0</v>
      </c>
      <c r="AB337" s="280" t="str">
        <f t="shared" si="341"/>
        <v>0</v>
      </c>
      <c r="AC337" s="285"/>
      <c r="AD337" s="173">
        <f t="shared" si="342"/>
        <v>0</v>
      </c>
      <c r="AE337" s="173">
        <f t="shared" si="343"/>
        <v>0</v>
      </c>
      <c r="AF337" s="286">
        <f t="shared" si="344"/>
        <v>0</v>
      </c>
      <c r="AG337" s="274" t="e">
        <f t="shared" si="345"/>
        <v>#N/A</v>
      </c>
      <c r="AH337" s="202"/>
      <c r="AI337" s="209" t="e">
        <f t="shared" si="346"/>
        <v>#N/A</v>
      </c>
      <c r="AJ337" s="197">
        <f t="shared" si="347"/>
        <v>3</v>
      </c>
      <c r="AK337" s="175"/>
      <c r="AL337" s="275" t="str">
        <f t="shared" si="348"/>
        <v>A verifier</v>
      </c>
      <c r="AM337" s="266"/>
      <c r="AN337" s="137"/>
      <c r="AO337" s="136"/>
      <c r="AP337" s="158"/>
      <c r="AQ337" s="136"/>
      <c r="AR337" s="138"/>
      <c r="AS337" s="139"/>
      <c r="AT337" s="140"/>
      <c r="AU337" s="159"/>
      <c r="AV337" s="140"/>
      <c r="AW337" s="140"/>
      <c r="AX337" s="140"/>
      <c r="AY337" s="249"/>
    </row>
    <row r="338" spans="1:51" ht="15" hidden="1" customHeight="1" x14ac:dyDescent="0.35">
      <c r="A338" s="252" t="s">
        <v>665</v>
      </c>
      <c r="B338" s="189" t="str">
        <f t="shared" si="333"/>
        <v>MDG31</v>
      </c>
      <c r="C338" s="161" t="s">
        <v>1003</v>
      </c>
      <c r="D338" s="189" t="str">
        <f t="shared" si="334"/>
        <v>MG31309</v>
      </c>
      <c r="E338" s="189" t="s">
        <v>1007</v>
      </c>
      <c r="F338" s="1" t="str">
        <f t="shared" si="335"/>
        <v>AtsinananaMarolamboAmbalapaiso II</v>
      </c>
      <c r="G338" s="45" t="str">
        <f t="shared" si="336"/>
        <v>MG31309071</v>
      </c>
      <c r="H338" s="133" t="e">
        <f t="shared" si="337"/>
        <v>#N/A</v>
      </c>
      <c r="I338" s="133"/>
      <c r="J338" s="134" t="e">
        <f t="shared" si="338"/>
        <v>#N/A</v>
      </c>
      <c r="K338" s="134" t="e">
        <f t="shared" si="339"/>
        <v>#N/A</v>
      </c>
      <c r="L338" s="134" t="e">
        <f t="shared" si="340"/>
        <v>#N/A</v>
      </c>
      <c r="M338" s="231">
        <f>SUMIF('Plans SAMS_A remplir'!$AE$3:$AE$875,(G338&amp;"PAM"&amp;"urgence"),'Plans SAMS_A remplir'!$AG$3:$AG$875)</f>
        <v>0</v>
      </c>
      <c r="N338" s="222">
        <f>SUMIF('Plans SAMS_A remplir'!$AE$3:$AE$875,(G338&amp;"PAM"&amp;"urgence"),'Plans SAMS_A remplir'!$AH$3:$AH$875)</f>
        <v>0</v>
      </c>
      <c r="O338" s="232">
        <f>SUMIF('Plans SAMS_A remplir'!$AE$3:$AE$875,(G338&amp;"PAM"&amp;"urgence"),'Plans SAMS_A remplir'!$AI$3:$AI$875)</f>
        <v>0</v>
      </c>
      <c r="P338" s="224" t="str">
        <f t="shared" si="349"/>
        <v>0</v>
      </c>
      <c r="Q338" s="238">
        <f>SUMIF('Plans SAMS_A remplir'!$AE$3:$AE$875,(G338&amp;"FID"&amp;"urgence"),'Plans SAMS_A remplir'!$AG$3:$AG$875)</f>
        <v>0</v>
      </c>
      <c r="R338" s="135">
        <f>SUMIF('Plans SAMS_A remplir'!$AE$3:$AE$875,(G338&amp;"FID"&amp;"urgence"),'Plans SAMS_A remplir'!$AH$3:$AH$875)</f>
        <v>0</v>
      </c>
      <c r="S338" s="239">
        <f>SUMIF('Plans SAMS_A remplir'!$AE$3:$AE$875,(G338&amp;"FID"&amp;"urgence"),'Plans SAMS_A remplir'!$AI$3:$AI$875)</f>
        <v>0</v>
      </c>
      <c r="T338" s="224" t="str">
        <f t="shared" si="350"/>
        <v>0</v>
      </c>
      <c r="U338" s="238">
        <f>SUMIF('Plans SAMS_A remplir'!$AE$3:$AE$875,(G338&amp;"CRS"&amp;"urgence"),'Plans SAMS_A remplir'!$AG$3:$AG$875)</f>
        <v>0</v>
      </c>
      <c r="V338" s="135">
        <f>SUMIF('Plans SAMS_A remplir'!$AE$3:$AE$875,(G338&amp;"CRS"&amp;"urgence"),'Plans SAMS_A remplir'!$AH$3:$AH$875)</f>
        <v>0</v>
      </c>
      <c r="W338" s="239">
        <f>SUMIF('Plans SAMS_A remplir'!$AE$3:$AE$875,(G338&amp;"CRS"&amp;"urgence"),'Plans SAMS_A remplir'!$AI$3:$AI$875)</f>
        <v>0</v>
      </c>
      <c r="X338" s="224" t="str">
        <f t="shared" si="351"/>
        <v>0</v>
      </c>
      <c r="Y338" s="238">
        <f>SUMIF('Plans SAMS_A remplir'!$AE$3:$AE$875,(G338&amp;"autreong"&amp;"urgence"),'Plans SAMS_A remplir'!$AG$3:$AG$875)</f>
        <v>0</v>
      </c>
      <c r="Z338" s="135">
        <f>SUMIF('Plans SAMS_A remplir'!$AE$3:$AE$875,(G338&amp;"autreong"&amp;"urgence"),'Plans SAMS_A remplir'!$AH$3:$AH$875)</f>
        <v>0</v>
      </c>
      <c r="AA338" s="239">
        <f>SUMIF('Plans SAMS_A remplir'!$AE$3:$AE$875,(G338&amp;"autreong"&amp;"urgence"),'Plans SAMS_A remplir'!$AI$3:$AI$875)</f>
        <v>0</v>
      </c>
      <c r="AB338" s="280" t="str">
        <f t="shared" si="341"/>
        <v>0</v>
      </c>
      <c r="AC338" s="285"/>
      <c r="AD338" s="173">
        <f t="shared" si="342"/>
        <v>0</v>
      </c>
      <c r="AE338" s="173">
        <f t="shared" si="343"/>
        <v>0</v>
      </c>
      <c r="AF338" s="286">
        <f t="shared" si="344"/>
        <v>0</v>
      </c>
      <c r="AG338" s="274" t="e">
        <f t="shared" si="345"/>
        <v>#N/A</v>
      </c>
      <c r="AH338" s="202"/>
      <c r="AI338" s="209" t="e">
        <f t="shared" si="346"/>
        <v>#N/A</v>
      </c>
      <c r="AJ338" s="197">
        <f t="shared" si="347"/>
        <v>3</v>
      </c>
      <c r="AK338" s="175"/>
      <c r="AL338" s="275" t="str">
        <f t="shared" si="348"/>
        <v>A verifier</v>
      </c>
      <c r="AM338" s="266"/>
      <c r="AN338" s="137"/>
      <c r="AO338" s="136"/>
      <c r="AP338" s="158"/>
      <c r="AQ338" s="136"/>
      <c r="AR338" s="138"/>
      <c r="AS338" s="139"/>
      <c r="AT338" s="140"/>
      <c r="AU338" s="159"/>
      <c r="AV338" s="140"/>
      <c r="AW338" s="140"/>
      <c r="AX338" s="140"/>
      <c r="AY338" s="249"/>
    </row>
    <row r="339" spans="1:51" ht="15" hidden="1" customHeight="1" x14ac:dyDescent="0.35">
      <c r="A339" s="252" t="s">
        <v>665</v>
      </c>
      <c r="B339" s="189" t="str">
        <f t="shared" si="333"/>
        <v>MDG31</v>
      </c>
      <c r="C339" s="161" t="s">
        <v>1003</v>
      </c>
      <c r="D339" s="189" t="str">
        <f t="shared" si="334"/>
        <v>MG31309</v>
      </c>
      <c r="E339" s="189" t="s">
        <v>1008</v>
      </c>
      <c r="F339" s="1" t="str">
        <f t="shared" si="335"/>
        <v>AtsinananaMarolamboAmbodivoangy</v>
      </c>
      <c r="G339" s="45" t="str">
        <f t="shared" si="336"/>
        <v>MG31309072</v>
      </c>
      <c r="H339" s="133" t="e">
        <f t="shared" si="337"/>
        <v>#N/A</v>
      </c>
      <c r="I339" s="133"/>
      <c r="J339" s="134" t="e">
        <f t="shared" si="338"/>
        <v>#N/A</v>
      </c>
      <c r="K339" s="134" t="e">
        <f t="shared" si="339"/>
        <v>#N/A</v>
      </c>
      <c r="L339" s="134" t="e">
        <f t="shared" si="340"/>
        <v>#N/A</v>
      </c>
      <c r="M339" s="231">
        <f>SUMIF('Plans SAMS_A remplir'!$AE$3:$AE$875,(G339&amp;"PAM"&amp;"urgence"),'Plans SAMS_A remplir'!$AG$3:$AG$875)</f>
        <v>0</v>
      </c>
      <c r="N339" s="222">
        <f>SUMIF('Plans SAMS_A remplir'!$AE$3:$AE$875,(G339&amp;"PAM"&amp;"urgence"),'Plans SAMS_A remplir'!$AH$3:$AH$875)</f>
        <v>0</v>
      </c>
      <c r="O339" s="232">
        <f>SUMIF('Plans SAMS_A remplir'!$AE$3:$AE$875,(G339&amp;"PAM"&amp;"urgence"),'Plans SAMS_A remplir'!$AI$3:$AI$875)</f>
        <v>0</v>
      </c>
      <c r="P339" s="224" t="str">
        <f t="shared" si="349"/>
        <v>0</v>
      </c>
      <c r="Q339" s="238">
        <f>SUMIF('Plans SAMS_A remplir'!$AE$3:$AE$875,(G339&amp;"FID"&amp;"urgence"),'Plans SAMS_A remplir'!$AG$3:$AG$875)</f>
        <v>0</v>
      </c>
      <c r="R339" s="135">
        <f>SUMIF('Plans SAMS_A remplir'!$AE$3:$AE$875,(G339&amp;"FID"&amp;"urgence"),'Plans SAMS_A remplir'!$AH$3:$AH$875)</f>
        <v>0</v>
      </c>
      <c r="S339" s="239">
        <f>SUMIF('Plans SAMS_A remplir'!$AE$3:$AE$875,(G339&amp;"FID"&amp;"urgence"),'Plans SAMS_A remplir'!$AI$3:$AI$875)</f>
        <v>0</v>
      </c>
      <c r="T339" s="224" t="str">
        <f t="shared" si="350"/>
        <v>0</v>
      </c>
      <c r="U339" s="238">
        <f>SUMIF('Plans SAMS_A remplir'!$AE$3:$AE$875,(G339&amp;"CRS"&amp;"urgence"),'Plans SAMS_A remplir'!$AG$3:$AG$875)</f>
        <v>0</v>
      </c>
      <c r="V339" s="135">
        <f>SUMIF('Plans SAMS_A remplir'!$AE$3:$AE$875,(G339&amp;"CRS"&amp;"urgence"),'Plans SAMS_A remplir'!$AH$3:$AH$875)</f>
        <v>0</v>
      </c>
      <c r="W339" s="239">
        <f>SUMIF('Plans SAMS_A remplir'!$AE$3:$AE$875,(G339&amp;"CRS"&amp;"urgence"),'Plans SAMS_A remplir'!$AI$3:$AI$875)</f>
        <v>0</v>
      </c>
      <c r="X339" s="224" t="str">
        <f t="shared" si="351"/>
        <v>0</v>
      </c>
      <c r="Y339" s="238">
        <f>SUMIF('Plans SAMS_A remplir'!$AE$3:$AE$875,(G339&amp;"autreong"&amp;"urgence"),'Plans SAMS_A remplir'!$AG$3:$AG$875)</f>
        <v>0</v>
      </c>
      <c r="Z339" s="135">
        <f>SUMIF('Plans SAMS_A remplir'!$AE$3:$AE$875,(G339&amp;"autreong"&amp;"urgence"),'Plans SAMS_A remplir'!$AH$3:$AH$875)</f>
        <v>0</v>
      </c>
      <c r="AA339" s="239">
        <f>SUMIF('Plans SAMS_A remplir'!$AE$3:$AE$875,(G339&amp;"autreong"&amp;"urgence"),'Plans SAMS_A remplir'!$AI$3:$AI$875)</f>
        <v>0</v>
      </c>
      <c r="AB339" s="280" t="str">
        <f t="shared" si="341"/>
        <v>0</v>
      </c>
      <c r="AC339" s="285"/>
      <c r="AD339" s="173">
        <f t="shared" si="342"/>
        <v>0</v>
      </c>
      <c r="AE339" s="173">
        <f t="shared" si="343"/>
        <v>0</v>
      </c>
      <c r="AF339" s="286">
        <f t="shared" si="344"/>
        <v>0</v>
      </c>
      <c r="AG339" s="274" t="e">
        <f t="shared" si="345"/>
        <v>#N/A</v>
      </c>
      <c r="AH339" s="202"/>
      <c r="AI339" s="209" t="e">
        <f t="shared" si="346"/>
        <v>#N/A</v>
      </c>
      <c r="AJ339" s="197">
        <f t="shared" si="347"/>
        <v>3</v>
      </c>
      <c r="AK339" s="175"/>
      <c r="AL339" s="275" t="str">
        <f t="shared" si="348"/>
        <v>A verifier</v>
      </c>
      <c r="AM339" s="266"/>
      <c r="AN339" s="137"/>
      <c r="AO339" s="136"/>
      <c r="AP339" s="158"/>
      <c r="AQ339" s="136"/>
      <c r="AR339" s="138"/>
      <c r="AS339" s="139"/>
      <c r="AT339" s="140"/>
      <c r="AU339" s="159"/>
      <c r="AV339" s="140"/>
      <c r="AW339" s="140"/>
      <c r="AX339" s="140"/>
      <c r="AY339" s="249"/>
    </row>
    <row r="340" spans="1:51" ht="15" hidden="1" customHeight="1" x14ac:dyDescent="0.35">
      <c r="A340" s="252" t="s">
        <v>665</v>
      </c>
      <c r="B340" s="189" t="str">
        <f t="shared" si="333"/>
        <v>MDG31</v>
      </c>
      <c r="C340" s="161" t="s">
        <v>1003</v>
      </c>
      <c r="D340" s="189" t="str">
        <f t="shared" si="334"/>
        <v>MG31309</v>
      </c>
      <c r="E340" s="189" t="s">
        <v>1009</v>
      </c>
      <c r="F340" s="1" t="str">
        <f t="shared" si="335"/>
        <v>AtsinananaMarolamboAmbatofisaka II</v>
      </c>
      <c r="G340" s="45" t="str">
        <f t="shared" si="336"/>
        <v>MG31309110</v>
      </c>
      <c r="H340" s="133" t="e">
        <f t="shared" si="337"/>
        <v>#N/A</v>
      </c>
      <c r="I340" s="133"/>
      <c r="J340" s="134" t="e">
        <f t="shared" si="338"/>
        <v>#N/A</v>
      </c>
      <c r="K340" s="134" t="e">
        <f t="shared" si="339"/>
        <v>#N/A</v>
      </c>
      <c r="L340" s="134" t="e">
        <f t="shared" si="340"/>
        <v>#N/A</v>
      </c>
      <c r="M340" s="231">
        <f>SUMIF('Plans SAMS_A remplir'!$AE$3:$AE$875,(G340&amp;"PAM"&amp;"urgence"),'Plans SAMS_A remplir'!$AG$3:$AG$875)</f>
        <v>0</v>
      </c>
      <c r="N340" s="222">
        <f>SUMIF('Plans SAMS_A remplir'!$AE$3:$AE$875,(G340&amp;"PAM"&amp;"urgence"),'Plans SAMS_A remplir'!$AH$3:$AH$875)</f>
        <v>0</v>
      </c>
      <c r="O340" s="232">
        <f>SUMIF('Plans SAMS_A remplir'!$AE$3:$AE$875,(G340&amp;"PAM"&amp;"urgence"),'Plans SAMS_A remplir'!$AI$3:$AI$875)</f>
        <v>0</v>
      </c>
      <c r="P340" s="224" t="str">
        <f t="shared" si="349"/>
        <v>0</v>
      </c>
      <c r="Q340" s="238">
        <f>SUMIF('Plans SAMS_A remplir'!$AE$3:$AE$875,(G340&amp;"FID"&amp;"urgence"),'Plans SAMS_A remplir'!$AG$3:$AG$875)</f>
        <v>0</v>
      </c>
      <c r="R340" s="135">
        <f>SUMIF('Plans SAMS_A remplir'!$AE$3:$AE$875,(G340&amp;"FID"&amp;"urgence"),'Plans SAMS_A remplir'!$AH$3:$AH$875)</f>
        <v>0</v>
      </c>
      <c r="S340" s="239">
        <f>SUMIF('Plans SAMS_A remplir'!$AE$3:$AE$875,(G340&amp;"FID"&amp;"urgence"),'Plans SAMS_A remplir'!$AI$3:$AI$875)</f>
        <v>0</v>
      </c>
      <c r="T340" s="224" t="str">
        <f t="shared" si="350"/>
        <v>0</v>
      </c>
      <c r="U340" s="238">
        <f>SUMIF('Plans SAMS_A remplir'!$AE$3:$AE$875,(G340&amp;"CRS"&amp;"urgence"),'Plans SAMS_A remplir'!$AG$3:$AG$875)</f>
        <v>0</v>
      </c>
      <c r="V340" s="135">
        <f>SUMIF('Plans SAMS_A remplir'!$AE$3:$AE$875,(G340&amp;"CRS"&amp;"urgence"),'Plans SAMS_A remplir'!$AH$3:$AH$875)</f>
        <v>0</v>
      </c>
      <c r="W340" s="239">
        <f>SUMIF('Plans SAMS_A remplir'!$AE$3:$AE$875,(G340&amp;"CRS"&amp;"urgence"),'Plans SAMS_A remplir'!$AI$3:$AI$875)</f>
        <v>0</v>
      </c>
      <c r="X340" s="224" t="str">
        <f t="shared" si="351"/>
        <v>0</v>
      </c>
      <c r="Y340" s="238">
        <f>SUMIF('Plans SAMS_A remplir'!$AE$3:$AE$875,(G340&amp;"autreong"&amp;"urgence"),'Plans SAMS_A remplir'!$AG$3:$AG$875)</f>
        <v>0</v>
      </c>
      <c r="Z340" s="135">
        <f>SUMIF('Plans SAMS_A remplir'!$AE$3:$AE$875,(G340&amp;"autreong"&amp;"urgence"),'Plans SAMS_A remplir'!$AH$3:$AH$875)</f>
        <v>0</v>
      </c>
      <c r="AA340" s="239">
        <f>SUMIF('Plans SAMS_A remplir'!$AE$3:$AE$875,(G340&amp;"autreong"&amp;"urgence"),'Plans SAMS_A remplir'!$AI$3:$AI$875)</f>
        <v>0</v>
      </c>
      <c r="AB340" s="280" t="str">
        <f t="shared" si="341"/>
        <v>0</v>
      </c>
      <c r="AC340" s="285"/>
      <c r="AD340" s="173">
        <f t="shared" si="342"/>
        <v>0</v>
      </c>
      <c r="AE340" s="173">
        <f t="shared" si="343"/>
        <v>0</v>
      </c>
      <c r="AF340" s="286">
        <f t="shared" si="344"/>
        <v>0</v>
      </c>
      <c r="AG340" s="274" t="e">
        <f t="shared" si="345"/>
        <v>#N/A</v>
      </c>
      <c r="AH340" s="202"/>
      <c r="AI340" s="209" t="e">
        <f t="shared" si="346"/>
        <v>#N/A</v>
      </c>
      <c r="AJ340" s="197">
        <f t="shared" si="347"/>
        <v>3</v>
      </c>
      <c r="AK340" s="175"/>
      <c r="AL340" s="275" t="str">
        <f t="shared" si="348"/>
        <v>A verifier</v>
      </c>
      <c r="AM340" s="266"/>
      <c r="AN340" s="137"/>
      <c r="AO340" s="136"/>
      <c r="AP340" s="158"/>
      <c r="AQ340" s="136"/>
      <c r="AR340" s="138"/>
      <c r="AS340" s="139"/>
      <c r="AT340" s="140"/>
      <c r="AU340" s="159"/>
      <c r="AV340" s="140"/>
      <c r="AW340" s="140"/>
      <c r="AX340" s="140"/>
      <c r="AY340" s="249"/>
    </row>
    <row r="341" spans="1:51" ht="15" hidden="1" customHeight="1" x14ac:dyDescent="0.35">
      <c r="A341" s="252" t="s">
        <v>665</v>
      </c>
      <c r="B341" s="189" t="str">
        <f t="shared" si="333"/>
        <v>MDG31</v>
      </c>
      <c r="C341" s="161" t="s">
        <v>1003</v>
      </c>
      <c r="D341" s="189" t="str">
        <f t="shared" si="334"/>
        <v>MG31309</v>
      </c>
      <c r="E341" s="189" t="s">
        <v>1010</v>
      </c>
      <c r="F341" s="1" t="str">
        <f t="shared" si="335"/>
        <v>AtsinananaMarolamboAnosiarivo I</v>
      </c>
      <c r="G341" s="45" t="str">
        <f t="shared" si="336"/>
        <v>MG31309132</v>
      </c>
      <c r="H341" s="133" t="e">
        <f t="shared" si="337"/>
        <v>#N/A</v>
      </c>
      <c r="I341" s="133"/>
      <c r="J341" s="134" t="e">
        <f t="shared" si="338"/>
        <v>#N/A</v>
      </c>
      <c r="K341" s="134" t="e">
        <f t="shared" si="339"/>
        <v>#N/A</v>
      </c>
      <c r="L341" s="134" t="e">
        <f t="shared" si="340"/>
        <v>#N/A</v>
      </c>
      <c r="M341" s="231">
        <f>SUMIF('Plans SAMS_A remplir'!$AE$3:$AE$875,(G341&amp;"PAM"&amp;"urgence"),'Plans SAMS_A remplir'!$AG$3:$AG$875)</f>
        <v>0</v>
      </c>
      <c r="N341" s="222">
        <f>SUMIF('Plans SAMS_A remplir'!$AE$3:$AE$875,(G341&amp;"PAM"&amp;"urgence"),'Plans SAMS_A remplir'!$AH$3:$AH$875)</f>
        <v>0</v>
      </c>
      <c r="O341" s="232">
        <f>SUMIF('Plans SAMS_A remplir'!$AE$3:$AE$875,(G341&amp;"PAM"&amp;"urgence"),'Plans SAMS_A remplir'!$AI$3:$AI$875)</f>
        <v>0</v>
      </c>
      <c r="P341" s="224" t="str">
        <f t="shared" si="349"/>
        <v>0</v>
      </c>
      <c r="Q341" s="238">
        <f>SUMIF('Plans SAMS_A remplir'!$AE$3:$AE$875,(G341&amp;"FID"&amp;"urgence"),'Plans SAMS_A remplir'!$AG$3:$AG$875)</f>
        <v>0</v>
      </c>
      <c r="R341" s="135">
        <f>SUMIF('Plans SAMS_A remplir'!$AE$3:$AE$875,(G341&amp;"FID"&amp;"urgence"),'Plans SAMS_A remplir'!$AH$3:$AH$875)</f>
        <v>0</v>
      </c>
      <c r="S341" s="239">
        <f>SUMIF('Plans SAMS_A remplir'!$AE$3:$AE$875,(G341&amp;"FID"&amp;"urgence"),'Plans SAMS_A remplir'!$AI$3:$AI$875)</f>
        <v>0</v>
      </c>
      <c r="T341" s="224" t="str">
        <f t="shared" si="350"/>
        <v>0</v>
      </c>
      <c r="U341" s="238">
        <f>SUMIF('Plans SAMS_A remplir'!$AE$3:$AE$875,(G341&amp;"CRS"&amp;"urgence"),'Plans SAMS_A remplir'!$AG$3:$AG$875)</f>
        <v>0</v>
      </c>
      <c r="V341" s="135">
        <f>SUMIF('Plans SAMS_A remplir'!$AE$3:$AE$875,(G341&amp;"CRS"&amp;"urgence"),'Plans SAMS_A remplir'!$AH$3:$AH$875)</f>
        <v>0</v>
      </c>
      <c r="W341" s="239">
        <f>SUMIF('Plans SAMS_A remplir'!$AE$3:$AE$875,(G341&amp;"CRS"&amp;"urgence"),'Plans SAMS_A remplir'!$AI$3:$AI$875)</f>
        <v>0</v>
      </c>
      <c r="X341" s="224" t="str">
        <f t="shared" si="351"/>
        <v>0</v>
      </c>
      <c r="Y341" s="238">
        <f>SUMIF('Plans SAMS_A remplir'!$AE$3:$AE$875,(G341&amp;"autreong"&amp;"urgence"),'Plans SAMS_A remplir'!$AG$3:$AG$875)</f>
        <v>0</v>
      </c>
      <c r="Z341" s="135">
        <f>SUMIF('Plans SAMS_A remplir'!$AE$3:$AE$875,(G341&amp;"autreong"&amp;"urgence"),'Plans SAMS_A remplir'!$AH$3:$AH$875)</f>
        <v>0</v>
      </c>
      <c r="AA341" s="239">
        <f>SUMIF('Plans SAMS_A remplir'!$AE$3:$AE$875,(G341&amp;"autreong"&amp;"urgence"),'Plans SAMS_A remplir'!$AI$3:$AI$875)</f>
        <v>0</v>
      </c>
      <c r="AB341" s="280" t="str">
        <f t="shared" si="341"/>
        <v>0</v>
      </c>
      <c r="AC341" s="285"/>
      <c r="AD341" s="173">
        <f t="shared" si="342"/>
        <v>0</v>
      </c>
      <c r="AE341" s="173">
        <f t="shared" si="343"/>
        <v>0</v>
      </c>
      <c r="AF341" s="286">
        <f t="shared" si="344"/>
        <v>0</v>
      </c>
      <c r="AG341" s="274" t="e">
        <f t="shared" si="345"/>
        <v>#N/A</v>
      </c>
      <c r="AH341" s="202"/>
      <c r="AI341" s="209" t="e">
        <f t="shared" si="346"/>
        <v>#N/A</v>
      </c>
      <c r="AJ341" s="197">
        <f t="shared" si="347"/>
        <v>3</v>
      </c>
      <c r="AK341" s="175"/>
      <c r="AL341" s="275" t="str">
        <f t="shared" si="348"/>
        <v>A verifier</v>
      </c>
      <c r="AM341" s="266"/>
      <c r="AN341" s="137"/>
      <c r="AO341" s="136"/>
      <c r="AP341" s="158"/>
      <c r="AQ341" s="136"/>
      <c r="AR341" s="138"/>
      <c r="AS341" s="139"/>
      <c r="AT341" s="140"/>
      <c r="AU341" s="159"/>
      <c r="AV341" s="140"/>
      <c r="AW341" s="140"/>
      <c r="AX341" s="140"/>
      <c r="AY341" s="249"/>
    </row>
    <row r="342" spans="1:51" ht="15" hidden="1" customHeight="1" x14ac:dyDescent="0.35">
      <c r="A342" s="252" t="s">
        <v>665</v>
      </c>
      <c r="B342" s="189" t="str">
        <f t="shared" si="333"/>
        <v>MDG31</v>
      </c>
      <c r="C342" s="161" t="s">
        <v>1003</v>
      </c>
      <c r="D342" s="189" t="str">
        <f t="shared" si="334"/>
        <v>MG31309</v>
      </c>
      <c r="E342" s="189" t="s">
        <v>1011</v>
      </c>
      <c r="F342" s="1" t="str">
        <f t="shared" si="335"/>
        <v>AtsinananaMarolamboAmboasary</v>
      </c>
      <c r="G342" s="45" t="str">
        <f t="shared" si="336"/>
        <v>MG31309150</v>
      </c>
      <c r="H342" s="133" t="e">
        <f t="shared" si="337"/>
        <v>#N/A</v>
      </c>
      <c r="I342" s="133"/>
      <c r="J342" s="134" t="e">
        <f t="shared" si="338"/>
        <v>#N/A</v>
      </c>
      <c r="K342" s="134" t="e">
        <f t="shared" si="339"/>
        <v>#N/A</v>
      </c>
      <c r="L342" s="134" t="e">
        <f t="shared" si="340"/>
        <v>#N/A</v>
      </c>
      <c r="M342" s="231">
        <f>SUMIF('Plans SAMS_A remplir'!$AE$3:$AE$875,(G342&amp;"PAM"&amp;"urgence"),'Plans SAMS_A remplir'!$AG$3:$AG$875)</f>
        <v>0</v>
      </c>
      <c r="N342" s="222">
        <f>SUMIF('Plans SAMS_A remplir'!$AE$3:$AE$875,(G342&amp;"PAM"&amp;"urgence"),'Plans SAMS_A remplir'!$AH$3:$AH$875)</f>
        <v>0</v>
      </c>
      <c r="O342" s="232">
        <f>SUMIF('Plans SAMS_A remplir'!$AE$3:$AE$875,(G342&amp;"PAM"&amp;"urgence"),'Plans SAMS_A remplir'!$AI$3:$AI$875)</f>
        <v>0</v>
      </c>
      <c r="P342" s="224" t="str">
        <f t="shared" si="349"/>
        <v>0</v>
      </c>
      <c r="Q342" s="238">
        <f>SUMIF('Plans SAMS_A remplir'!$AE$3:$AE$875,(G342&amp;"FID"&amp;"urgence"),'Plans SAMS_A remplir'!$AG$3:$AG$875)</f>
        <v>0</v>
      </c>
      <c r="R342" s="135">
        <f>SUMIF('Plans SAMS_A remplir'!$AE$3:$AE$875,(G342&amp;"FID"&amp;"urgence"),'Plans SAMS_A remplir'!$AH$3:$AH$875)</f>
        <v>0</v>
      </c>
      <c r="S342" s="239">
        <f>SUMIF('Plans SAMS_A remplir'!$AE$3:$AE$875,(G342&amp;"FID"&amp;"urgence"),'Plans SAMS_A remplir'!$AI$3:$AI$875)</f>
        <v>0</v>
      </c>
      <c r="T342" s="224" t="str">
        <f t="shared" si="350"/>
        <v>0</v>
      </c>
      <c r="U342" s="238">
        <f>SUMIF('Plans SAMS_A remplir'!$AE$3:$AE$875,(G342&amp;"CRS"&amp;"urgence"),'Plans SAMS_A remplir'!$AG$3:$AG$875)</f>
        <v>0</v>
      </c>
      <c r="V342" s="135">
        <f>SUMIF('Plans SAMS_A remplir'!$AE$3:$AE$875,(G342&amp;"CRS"&amp;"urgence"),'Plans SAMS_A remplir'!$AH$3:$AH$875)</f>
        <v>0</v>
      </c>
      <c r="W342" s="239">
        <f>SUMIF('Plans SAMS_A remplir'!$AE$3:$AE$875,(G342&amp;"CRS"&amp;"urgence"),'Plans SAMS_A remplir'!$AI$3:$AI$875)</f>
        <v>0</v>
      </c>
      <c r="X342" s="224" t="str">
        <f t="shared" si="351"/>
        <v>0</v>
      </c>
      <c r="Y342" s="238">
        <f>SUMIF('Plans SAMS_A remplir'!$AE$3:$AE$875,(G342&amp;"autreong"&amp;"urgence"),'Plans SAMS_A remplir'!$AG$3:$AG$875)</f>
        <v>0</v>
      </c>
      <c r="Z342" s="135">
        <f>SUMIF('Plans SAMS_A remplir'!$AE$3:$AE$875,(G342&amp;"autreong"&amp;"urgence"),'Plans SAMS_A remplir'!$AH$3:$AH$875)</f>
        <v>0</v>
      </c>
      <c r="AA342" s="239">
        <f>SUMIF('Plans SAMS_A remplir'!$AE$3:$AE$875,(G342&amp;"autreong"&amp;"urgence"),'Plans SAMS_A remplir'!$AI$3:$AI$875)</f>
        <v>0</v>
      </c>
      <c r="AB342" s="280" t="str">
        <f t="shared" si="341"/>
        <v>0</v>
      </c>
      <c r="AC342" s="285"/>
      <c r="AD342" s="173">
        <f t="shared" si="342"/>
        <v>0</v>
      </c>
      <c r="AE342" s="173">
        <f t="shared" si="343"/>
        <v>0</v>
      </c>
      <c r="AF342" s="286">
        <f t="shared" si="344"/>
        <v>0</v>
      </c>
      <c r="AG342" s="274" t="e">
        <f t="shared" si="345"/>
        <v>#N/A</v>
      </c>
      <c r="AH342" s="202"/>
      <c r="AI342" s="209" t="e">
        <f t="shared" si="346"/>
        <v>#N/A</v>
      </c>
      <c r="AJ342" s="197">
        <f t="shared" si="347"/>
        <v>3</v>
      </c>
      <c r="AK342" s="175"/>
      <c r="AL342" s="275" t="str">
        <f t="shared" si="348"/>
        <v>A verifier</v>
      </c>
      <c r="AM342" s="266"/>
      <c r="AN342" s="137"/>
      <c r="AO342" s="136"/>
      <c r="AP342" s="158"/>
      <c r="AQ342" s="136"/>
      <c r="AR342" s="138"/>
      <c r="AS342" s="139"/>
      <c r="AT342" s="140"/>
      <c r="AU342" s="159"/>
      <c r="AV342" s="140"/>
      <c r="AW342" s="140"/>
      <c r="AX342" s="140"/>
      <c r="AY342" s="249"/>
    </row>
    <row r="343" spans="1:51" ht="15" hidden="1" customHeight="1" x14ac:dyDescent="0.35">
      <c r="A343" s="252" t="s">
        <v>665</v>
      </c>
      <c r="B343" s="189" t="str">
        <f t="shared" si="333"/>
        <v>MDG31</v>
      </c>
      <c r="C343" s="161" t="s">
        <v>1003</v>
      </c>
      <c r="D343" s="189" t="str">
        <f t="shared" si="334"/>
        <v>MG31309</v>
      </c>
      <c r="E343" s="189" t="s">
        <v>1012</v>
      </c>
      <c r="F343" s="1" t="str">
        <f t="shared" si="335"/>
        <v>AtsinananaMarolamboLohavanana</v>
      </c>
      <c r="G343" s="45" t="str">
        <f t="shared" si="336"/>
        <v>MG31309170</v>
      </c>
      <c r="H343" s="133" t="e">
        <f t="shared" si="337"/>
        <v>#N/A</v>
      </c>
      <c r="I343" s="133"/>
      <c r="J343" s="134" t="e">
        <f t="shared" si="338"/>
        <v>#N/A</v>
      </c>
      <c r="K343" s="134" t="e">
        <f t="shared" si="339"/>
        <v>#N/A</v>
      </c>
      <c r="L343" s="134" t="e">
        <f t="shared" si="340"/>
        <v>#N/A</v>
      </c>
      <c r="M343" s="231">
        <f>SUMIF('Plans SAMS_A remplir'!$AE$3:$AE$875,(G343&amp;"PAM"&amp;"urgence"),'Plans SAMS_A remplir'!$AG$3:$AG$875)</f>
        <v>0</v>
      </c>
      <c r="N343" s="222">
        <f>SUMIF('Plans SAMS_A remplir'!$AE$3:$AE$875,(G343&amp;"PAM"&amp;"urgence"),'Plans SAMS_A remplir'!$AH$3:$AH$875)</f>
        <v>0</v>
      </c>
      <c r="O343" s="232">
        <f>SUMIF('Plans SAMS_A remplir'!$AE$3:$AE$875,(G343&amp;"PAM"&amp;"urgence"),'Plans SAMS_A remplir'!$AI$3:$AI$875)</f>
        <v>0</v>
      </c>
      <c r="P343" s="224" t="str">
        <f t="shared" si="349"/>
        <v>0</v>
      </c>
      <c r="Q343" s="238">
        <f>SUMIF('Plans SAMS_A remplir'!$AE$3:$AE$875,(G343&amp;"FID"&amp;"urgence"),'Plans SAMS_A remplir'!$AG$3:$AG$875)</f>
        <v>0</v>
      </c>
      <c r="R343" s="135">
        <f>SUMIF('Plans SAMS_A remplir'!$AE$3:$AE$875,(G343&amp;"FID"&amp;"urgence"),'Plans SAMS_A remplir'!$AH$3:$AH$875)</f>
        <v>0</v>
      </c>
      <c r="S343" s="239">
        <f>SUMIF('Plans SAMS_A remplir'!$AE$3:$AE$875,(G343&amp;"FID"&amp;"urgence"),'Plans SAMS_A remplir'!$AI$3:$AI$875)</f>
        <v>0</v>
      </c>
      <c r="T343" s="224" t="str">
        <f t="shared" si="350"/>
        <v>0</v>
      </c>
      <c r="U343" s="238">
        <f>SUMIF('Plans SAMS_A remplir'!$AE$3:$AE$875,(G343&amp;"CRS"&amp;"urgence"),'Plans SAMS_A remplir'!$AG$3:$AG$875)</f>
        <v>0</v>
      </c>
      <c r="V343" s="135">
        <f>SUMIF('Plans SAMS_A remplir'!$AE$3:$AE$875,(G343&amp;"CRS"&amp;"urgence"),'Plans SAMS_A remplir'!$AH$3:$AH$875)</f>
        <v>0</v>
      </c>
      <c r="W343" s="239">
        <f>SUMIF('Plans SAMS_A remplir'!$AE$3:$AE$875,(G343&amp;"CRS"&amp;"urgence"),'Plans SAMS_A remplir'!$AI$3:$AI$875)</f>
        <v>0</v>
      </c>
      <c r="X343" s="224" t="str">
        <f t="shared" si="351"/>
        <v>0</v>
      </c>
      <c r="Y343" s="238">
        <f>SUMIF('Plans SAMS_A remplir'!$AE$3:$AE$875,(G343&amp;"autreong"&amp;"urgence"),'Plans SAMS_A remplir'!$AG$3:$AG$875)</f>
        <v>0</v>
      </c>
      <c r="Z343" s="135">
        <f>SUMIF('Plans SAMS_A remplir'!$AE$3:$AE$875,(G343&amp;"autreong"&amp;"urgence"),'Plans SAMS_A remplir'!$AH$3:$AH$875)</f>
        <v>0</v>
      </c>
      <c r="AA343" s="239">
        <f>SUMIF('Plans SAMS_A remplir'!$AE$3:$AE$875,(G343&amp;"autreong"&amp;"urgence"),'Plans SAMS_A remplir'!$AI$3:$AI$875)</f>
        <v>0</v>
      </c>
      <c r="AB343" s="280" t="str">
        <f t="shared" si="341"/>
        <v>0</v>
      </c>
      <c r="AC343" s="285"/>
      <c r="AD343" s="173">
        <f t="shared" si="342"/>
        <v>0</v>
      </c>
      <c r="AE343" s="173">
        <f t="shared" si="343"/>
        <v>0</v>
      </c>
      <c r="AF343" s="286">
        <f t="shared" si="344"/>
        <v>0</v>
      </c>
      <c r="AG343" s="274" t="e">
        <f t="shared" si="345"/>
        <v>#N/A</v>
      </c>
      <c r="AH343" s="202"/>
      <c r="AI343" s="209" t="e">
        <f t="shared" si="346"/>
        <v>#N/A</v>
      </c>
      <c r="AJ343" s="197">
        <f t="shared" si="347"/>
        <v>3</v>
      </c>
      <c r="AK343" s="175"/>
      <c r="AL343" s="275" t="str">
        <f t="shared" si="348"/>
        <v>A verifier</v>
      </c>
      <c r="AM343" s="266"/>
      <c r="AN343" s="137"/>
      <c r="AO343" s="136"/>
      <c r="AP343" s="158"/>
      <c r="AQ343" s="136"/>
      <c r="AR343" s="138"/>
      <c r="AS343" s="139"/>
      <c r="AT343" s="140"/>
      <c r="AU343" s="159"/>
      <c r="AV343" s="140"/>
      <c r="AW343" s="140"/>
      <c r="AX343" s="140"/>
      <c r="AY343" s="249"/>
    </row>
    <row r="344" spans="1:51" ht="15" hidden="1" customHeight="1" x14ac:dyDescent="0.35">
      <c r="A344" s="252" t="s">
        <v>665</v>
      </c>
      <c r="B344" s="189" t="str">
        <f t="shared" si="333"/>
        <v>MDG31</v>
      </c>
      <c r="C344" s="161" t="s">
        <v>1003</v>
      </c>
      <c r="D344" s="189" t="str">
        <f t="shared" si="334"/>
        <v>MG31309</v>
      </c>
      <c r="E344" s="189" t="s">
        <v>1013</v>
      </c>
      <c r="F344" s="1" t="str">
        <f t="shared" si="335"/>
        <v>AtsinananaMarolamboSahakevo</v>
      </c>
      <c r="G344" s="45" t="str">
        <f t="shared" si="336"/>
        <v>MG31309192</v>
      </c>
      <c r="H344" s="133" t="e">
        <f t="shared" si="337"/>
        <v>#N/A</v>
      </c>
      <c r="I344" s="133"/>
      <c r="J344" s="134" t="e">
        <f t="shared" si="338"/>
        <v>#N/A</v>
      </c>
      <c r="K344" s="134" t="e">
        <f t="shared" si="339"/>
        <v>#N/A</v>
      </c>
      <c r="L344" s="134" t="e">
        <f t="shared" si="340"/>
        <v>#N/A</v>
      </c>
      <c r="M344" s="231">
        <f>SUMIF('Plans SAMS_A remplir'!$AE$3:$AE$875,(G344&amp;"PAM"&amp;"urgence"),'Plans SAMS_A remplir'!$AG$3:$AG$875)</f>
        <v>0</v>
      </c>
      <c r="N344" s="222">
        <f>SUMIF('Plans SAMS_A remplir'!$AE$3:$AE$875,(G344&amp;"PAM"&amp;"urgence"),'Plans SAMS_A remplir'!$AH$3:$AH$875)</f>
        <v>0</v>
      </c>
      <c r="O344" s="232">
        <f>SUMIF('Plans SAMS_A remplir'!$AE$3:$AE$875,(G344&amp;"PAM"&amp;"urgence"),'Plans SAMS_A remplir'!$AI$3:$AI$875)</f>
        <v>0</v>
      </c>
      <c r="P344" s="224" t="str">
        <f t="shared" si="349"/>
        <v>0</v>
      </c>
      <c r="Q344" s="238">
        <f>SUMIF('Plans SAMS_A remplir'!$AE$3:$AE$875,(G344&amp;"FID"&amp;"urgence"),'Plans SAMS_A remplir'!$AG$3:$AG$875)</f>
        <v>0</v>
      </c>
      <c r="R344" s="135">
        <f>SUMIF('Plans SAMS_A remplir'!$AE$3:$AE$875,(G344&amp;"FID"&amp;"urgence"),'Plans SAMS_A remplir'!$AH$3:$AH$875)</f>
        <v>0</v>
      </c>
      <c r="S344" s="239">
        <f>SUMIF('Plans SAMS_A remplir'!$AE$3:$AE$875,(G344&amp;"FID"&amp;"urgence"),'Plans SAMS_A remplir'!$AI$3:$AI$875)</f>
        <v>0</v>
      </c>
      <c r="T344" s="224" t="str">
        <f t="shared" si="350"/>
        <v>0</v>
      </c>
      <c r="U344" s="238">
        <f>SUMIF('Plans SAMS_A remplir'!$AE$3:$AE$875,(G344&amp;"CRS"&amp;"urgence"),'Plans SAMS_A remplir'!$AG$3:$AG$875)</f>
        <v>0</v>
      </c>
      <c r="V344" s="135">
        <f>SUMIF('Plans SAMS_A remplir'!$AE$3:$AE$875,(G344&amp;"CRS"&amp;"urgence"),'Plans SAMS_A remplir'!$AH$3:$AH$875)</f>
        <v>0</v>
      </c>
      <c r="W344" s="239">
        <f>SUMIF('Plans SAMS_A remplir'!$AE$3:$AE$875,(G344&amp;"CRS"&amp;"urgence"),'Plans SAMS_A remplir'!$AI$3:$AI$875)</f>
        <v>0</v>
      </c>
      <c r="X344" s="224" t="str">
        <f t="shared" si="351"/>
        <v>0</v>
      </c>
      <c r="Y344" s="238">
        <f>SUMIF('Plans SAMS_A remplir'!$AE$3:$AE$875,(G344&amp;"autreong"&amp;"urgence"),'Plans SAMS_A remplir'!$AG$3:$AG$875)</f>
        <v>0</v>
      </c>
      <c r="Z344" s="135">
        <f>SUMIF('Plans SAMS_A remplir'!$AE$3:$AE$875,(G344&amp;"autreong"&amp;"urgence"),'Plans SAMS_A remplir'!$AH$3:$AH$875)</f>
        <v>0</v>
      </c>
      <c r="AA344" s="239">
        <f>SUMIF('Plans SAMS_A remplir'!$AE$3:$AE$875,(G344&amp;"autreong"&amp;"urgence"),'Plans SAMS_A remplir'!$AI$3:$AI$875)</f>
        <v>0</v>
      </c>
      <c r="AB344" s="280" t="str">
        <f t="shared" si="341"/>
        <v>0</v>
      </c>
      <c r="AC344" s="285"/>
      <c r="AD344" s="173">
        <f t="shared" si="342"/>
        <v>0</v>
      </c>
      <c r="AE344" s="173">
        <f t="shared" si="343"/>
        <v>0</v>
      </c>
      <c r="AF344" s="286">
        <f t="shared" si="344"/>
        <v>0</v>
      </c>
      <c r="AG344" s="274" t="e">
        <f t="shared" si="345"/>
        <v>#N/A</v>
      </c>
      <c r="AH344" s="202"/>
      <c r="AI344" s="209" t="e">
        <f t="shared" si="346"/>
        <v>#N/A</v>
      </c>
      <c r="AJ344" s="197">
        <f t="shared" si="347"/>
        <v>3</v>
      </c>
      <c r="AK344" s="175"/>
      <c r="AL344" s="275" t="str">
        <f t="shared" si="348"/>
        <v>A verifier</v>
      </c>
      <c r="AM344" s="266"/>
      <c r="AN344" s="137"/>
      <c r="AO344" s="136"/>
      <c r="AP344" s="158"/>
      <c r="AQ344" s="136"/>
      <c r="AR344" s="138"/>
      <c r="AS344" s="139"/>
      <c r="AT344" s="140"/>
      <c r="AU344" s="159"/>
      <c r="AV344" s="140"/>
      <c r="AW344" s="140"/>
      <c r="AX344" s="140"/>
      <c r="AY344" s="249"/>
    </row>
    <row r="345" spans="1:51" s="179" customFormat="1" hidden="1" x14ac:dyDescent="0.3">
      <c r="A345" s="328"/>
      <c r="B345" s="329"/>
      <c r="C345" s="330"/>
      <c r="D345" s="330"/>
      <c r="E345" s="330"/>
      <c r="F345" s="331"/>
      <c r="G345" s="332"/>
      <c r="H345" s="332"/>
      <c r="I345" s="333"/>
      <c r="J345" s="333"/>
      <c r="K345" s="333"/>
      <c r="L345" s="334"/>
      <c r="M345" s="335"/>
      <c r="N345" s="335"/>
      <c r="O345" s="335"/>
      <c r="P345" s="335"/>
      <c r="Q345" s="336"/>
      <c r="R345" s="336"/>
      <c r="S345" s="336"/>
      <c r="T345" s="335"/>
      <c r="U345" s="336"/>
      <c r="V345" s="336"/>
      <c r="W345" s="336"/>
      <c r="X345" s="335"/>
      <c r="Y345" s="336"/>
      <c r="Z345" s="336"/>
      <c r="AA345" s="336"/>
      <c r="AB345" s="337"/>
      <c r="AC345" s="338"/>
      <c r="AD345" s="339"/>
      <c r="AE345" s="339"/>
      <c r="AF345" s="340"/>
      <c r="AG345" s="341"/>
      <c r="AH345" s="342"/>
      <c r="AI345" s="342"/>
      <c r="AJ345" s="197"/>
      <c r="AK345" s="343"/>
      <c r="AL345" s="344"/>
      <c r="AM345" s="345"/>
      <c r="AN345" s="334"/>
      <c r="AO345" s="346"/>
      <c r="AP345" s="334"/>
      <c r="AQ345" s="334"/>
      <c r="AR345" s="347"/>
      <c r="AS345" s="347"/>
      <c r="AT345" s="348"/>
      <c r="AU345" s="348"/>
      <c r="AV345" s="349"/>
      <c r="AW345" s="350"/>
      <c r="AX345" s="350"/>
      <c r="AY345" s="351"/>
    </row>
    <row r="346" spans="1:51" ht="15" hidden="1" customHeight="1" x14ac:dyDescent="0.35">
      <c r="A346" s="252" t="s">
        <v>665</v>
      </c>
      <c r="B346" s="189" t="str">
        <f t="shared" si="333"/>
        <v>MDG31</v>
      </c>
      <c r="C346" s="161" t="s">
        <v>1014</v>
      </c>
      <c r="D346" s="189" t="str">
        <f t="shared" si="334"/>
        <v>MG31311</v>
      </c>
      <c r="E346" s="189" t="s">
        <v>549</v>
      </c>
      <c r="F346" s="1" t="str">
        <f t="shared" si="335"/>
        <v>AtsinananaAntanambao ManampontsyMahela</v>
      </c>
      <c r="G346" s="45" t="str">
        <f t="shared" si="336"/>
        <v>MG31311030</v>
      </c>
      <c r="H346" s="133" t="e">
        <f t="shared" si="337"/>
        <v>#N/A</v>
      </c>
      <c r="I346" s="133"/>
      <c r="J346" s="134" t="e">
        <f t="shared" si="338"/>
        <v>#N/A</v>
      </c>
      <c r="K346" s="134" t="e">
        <f t="shared" si="339"/>
        <v>#N/A</v>
      </c>
      <c r="L346" s="134" t="e">
        <f t="shared" si="340"/>
        <v>#N/A</v>
      </c>
      <c r="M346" s="231">
        <f>SUMIF('Plans SAMS_A remplir'!$AE$3:$AE$875,(G346&amp;"PAM"&amp;"urgence"),'Plans SAMS_A remplir'!$AG$3:$AG$875)</f>
        <v>0</v>
      </c>
      <c r="N346" s="222">
        <f>SUMIF('Plans SAMS_A remplir'!$AE$3:$AE$875,(G346&amp;"PAM"&amp;"urgence"),'Plans SAMS_A remplir'!$AH$3:$AH$875)</f>
        <v>0</v>
      </c>
      <c r="O346" s="232">
        <f>SUMIF('Plans SAMS_A remplir'!$AE$3:$AE$875,(G346&amp;"PAM"&amp;"urgence"),'Plans SAMS_A remplir'!$AI$3:$AI$875)</f>
        <v>0</v>
      </c>
      <c r="P346" s="224" t="str">
        <f t="shared" ref="P346:P350" si="352">IFERROR(VLOOKUP(G346&amp;"PAM"&amp;"urgence",planification_pop,4,FALSE),"0")</f>
        <v>0</v>
      </c>
      <c r="Q346" s="238">
        <f>SUMIF('Plans SAMS_A remplir'!$AE$3:$AE$875,(G346&amp;"FID"&amp;"urgence"),'Plans SAMS_A remplir'!$AG$3:$AG$875)</f>
        <v>0</v>
      </c>
      <c r="R346" s="135">
        <f>SUMIF('Plans SAMS_A remplir'!$AE$3:$AE$875,(G346&amp;"FID"&amp;"urgence"),'Plans SAMS_A remplir'!$AH$3:$AH$875)</f>
        <v>0</v>
      </c>
      <c r="S346" s="239">
        <f>SUMIF('Plans SAMS_A remplir'!$AE$3:$AE$875,(G346&amp;"FID"&amp;"urgence"),'Plans SAMS_A remplir'!$AI$3:$AI$875)</f>
        <v>0</v>
      </c>
      <c r="T346" s="224" t="str">
        <f t="shared" ref="T346:T350" si="353">IFERROR(VLOOKUP(G346&amp;"FID"&amp;"urgence",planification_pop,4,FALSE),"0")</f>
        <v>0</v>
      </c>
      <c r="U346" s="238">
        <f>SUMIF('Plans SAMS_A remplir'!$AE$3:$AE$875,(G346&amp;"CRS"&amp;"urgence"),'Plans SAMS_A remplir'!$AG$3:$AG$875)</f>
        <v>0</v>
      </c>
      <c r="V346" s="135">
        <f>SUMIF('Plans SAMS_A remplir'!$AE$3:$AE$875,(G346&amp;"CRS"&amp;"urgence"),'Plans SAMS_A remplir'!$AH$3:$AH$875)</f>
        <v>0</v>
      </c>
      <c r="W346" s="239">
        <f>SUMIF('Plans SAMS_A remplir'!$AE$3:$AE$875,(G346&amp;"CRS"&amp;"urgence"),'Plans SAMS_A remplir'!$AI$3:$AI$875)</f>
        <v>0</v>
      </c>
      <c r="X346" s="224" t="str">
        <f t="shared" ref="X346:X350" si="354">IFERROR(VLOOKUP(K346&amp;"FID"&amp;"urgence",planification_pop,4,FALSE),"0")</f>
        <v>0</v>
      </c>
      <c r="Y346" s="238">
        <f>SUMIF('Plans SAMS_A remplir'!$AE$3:$AE$875,(G346&amp;"autreong"&amp;"urgence"),'Plans SAMS_A remplir'!$AG$3:$AG$875)</f>
        <v>0</v>
      </c>
      <c r="Z346" s="135">
        <f>SUMIF('Plans SAMS_A remplir'!$AE$3:$AE$875,(G346&amp;"autreong"&amp;"urgence"),'Plans SAMS_A remplir'!$AH$3:$AH$875)</f>
        <v>0</v>
      </c>
      <c r="AA346" s="239">
        <f>SUMIF('Plans SAMS_A remplir'!$AE$3:$AE$875,(G346&amp;"autreong"&amp;"urgence"),'Plans SAMS_A remplir'!$AI$3:$AI$875)</f>
        <v>0</v>
      </c>
      <c r="AB346" s="280" t="str">
        <f t="shared" si="341"/>
        <v>0</v>
      </c>
      <c r="AC346" s="285"/>
      <c r="AD346" s="173">
        <f t="shared" si="342"/>
        <v>0</v>
      </c>
      <c r="AE346" s="173">
        <f t="shared" si="343"/>
        <v>0</v>
      </c>
      <c r="AF346" s="286">
        <f t="shared" si="344"/>
        <v>0</v>
      </c>
      <c r="AG346" s="274" t="e">
        <f t="shared" si="345"/>
        <v>#N/A</v>
      </c>
      <c r="AH346" s="202"/>
      <c r="AI346" s="209" t="e">
        <f t="shared" si="346"/>
        <v>#N/A</v>
      </c>
      <c r="AJ346" s="197">
        <f t="shared" si="347"/>
        <v>3</v>
      </c>
      <c r="AK346" s="175"/>
      <c r="AL346" s="275" t="str">
        <f t="shared" si="348"/>
        <v>A verifier</v>
      </c>
      <c r="AM346" s="266"/>
      <c r="AN346" s="137"/>
      <c r="AO346" s="136"/>
      <c r="AP346" s="158"/>
      <c r="AQ346" s="136"/>
      <c r="AR346" s="138"/>
      <c r="AS346" s="139"/>
      <c r="AT346" s="140"/>
      <c r="AU346" s="159"/>
      <c r="AV346" s="140"/>
      <c r="AW346" s="140"/>
      <c r="AX346" s="140"/>
      <c r="AY346" s="249"/>
    </row>
    <row r="347" spans="1:51" ht="15" hidden="1" customHeight="1" x14ac:dyDescent="0.35">
      <c r="A347" s="252" t="s">
        <v>665</v>
      </c>
      <c r="B347" s="189" t="str">
        <f t="shared" si="333"/>
        <v>MDG31</v>
      </c>
      <c r="C347" s="161" t="s">
        <v>1014</v>
      </c>
      <c r="D347" s="189" t="str">
        <f t="shared" si="334"/>
        <v>MG31311</v>
      </c>
      <c r="E347" s="189" t="s">
        <v>1014</v>
      </c>
      <c r="F347" s="1" t="str">
        <f t="shared" si="335"/>
        <v>AtsinananaAntanambao ManampontsyAntanambao Manampontsy</v>
      </c>
      <c r="G347" s="45" t="str">
        <f t="shared" si="336"/>
        <v>MG31311010</v>
      </c>
      <c r="H347" s="133" t="e">
        <f t="shared" si="337"/>
        <v>#N/A</v>
      </c>
      <c r="I347" s="133"/>
      <c r="J347" s="134" t="e">
        <f t="shared" si="338"/>
        <v>#N/A</v>
      </c>
      <c r="K347" s="134" t="e">
        <f t="shared" si="339"/>
        <v>#N/A</v>
      </c>
      <c r="L347" s="134" t="e">
        <f t="shared" si="340"/>
        <v>#N/A</v>
      </c>
      <c r="M347" s="231">
        <f>SUMIF('Plans SAMS_A remplir'!$AE$3:$AE$875,(G347&amp;"PAM"&amp;"urgence"),'Plans SAMS_A remplir'!$AG$3:$AG$875)</f>
        <v>0</v>
      </c>
      <c r="N347" s="222">
        <f>SUMIF('Plans SAMS_A remplir'!$AE$3:$AE$875,(G347&amp;"PAM"&amp;"urgence"),'Plans SAMS_A remplir'!$AH$3:$AH$875)</f>
        <v>0</v>
      </c>
      <c r="O347" s="232">
        <f>SUMIF('Plans SAMS_A remplir'!$AE$3:$AE$875,(G347&amp;"PAM"&amp;"urgence"),'Plans SAMS_A remplir'!$AI$3:$AI$875)</f>
        <v>0</v>
      </c>
      <c r="P347" s="224" t="str">
        <f t="shared" si="352"/>
        <v>0</v>
      </c>
      <c r="Q347" s="238">
        <f>SUMIF('Plans SAMS_A remplir'!$AE$3:$AE$875,(G347&amp;"FID"&amp;"urgence"),'Plans SAMS_A remplir'!$AG$3:$AG$875)</f>
        <v>0</v>
      </c>
      <c r="R347" s="135">
        <f>SUMIF('Plans SAMS_A remplir'!$AE$3:$AE$875,(G347&amp;"FID"&amp;"urgence"),'Plans SAMS_A remplir'!$AH$3:$AH$875)</f>
        <v>0</v>
      </c>
      <c r="S347" s="239">
        <f>SUMIF('Plans SAMS_A remplir'!$AE$3:$AE$875,(G347&amp;"FID"&amp;"urgence"),'Plans SAMS_A remplir'!$AI$3:$AI$875)</f>
        <v>0</v>
      </c>
      <c r="T347" s="224" t="str">
        <f t="shared" si="353"/>
        <v>0</v>
      </c>
      <c r="U347" s="238">
        <f>SUMIF('Plans SAMS_A remplir'!$AE$3:$AE$875,(G347&amp;"CRS"&amp;"urgence"),'Plans SAMS_A remplir'!$AG$3:$AG$875)</f>
        <v>0</v>
      </c>
      <c r="V347" s="135">
        <f>SUMIF('Plans SAMS_A remplir'!$AE$3:$AE$875,(G347&amp;"CRS"&amp;"urgence"),'Plans SAMS_A remplir'!$AH$3:$AH$875)</f>
        <v>0</v>
      </c>
      <c r="W347" s="239">
        <f>SUMIF('Plans SAMS_A remplir'!$AE$3:$AE$875,(G347&amp;"CRS"&amp;"urgence"),'Plans SAMS_A remplir'!$AI$3:$AI$875)</f>
        <v>0</v>
      </c>
      <c r="X347" s="224" t="str">
        <f t="shared" si="354"/>
        <v>0</v>
      </c>
      <c r="Y347" s="238">
        <f>SUMIF('Plans SAMS_A remplir'!$AE$3:$AE$875,(G347&amp;"autreong"&amp;"urgence"),'Plans SAMS_A remplir'!$AG$3:$AG$875)</f>
        <v>0</v>
      </c>
      <c r="Z347" s="135">
        <f>SUMIF('Plans SAMS_A remplir'!$AE$3:$AE$875,(G347&amp;"autreong"&amp;"urgence"),'Plans SAMS_A remplir'!$AH$3:$AH$875)</f>
        <v>0</v>
      </c>
      <c r="AA347" s="239">
        <f>SUMIF('Plans SAMS_A remplir'!$AE$3:$AE$875,(G347&amp;"autreong"&amp;"urgence"),'Plans SAMS_A remplir'!$AI$3:$AI$875)</f>
        <v>0</v>
      </c>
      <c r="AB347" s="280" t="str">
        <f t="shared" si="341"/>
        <v>0</v>
      </c>
      <c r="AC347" s="285"/>
      <c r="AD347" s="173">
        <f t="shared" si="342"/>
        <v>0</v>
      </c>
      <c r="AE347" s="173">
        <f t="shared" si="343"/>
        <v>0</v>
      </c>
      <c r="AF347" s="286">
        <f t="shared" si="344"/>
        <v>0</v>
      </c>
      <c r="AG347" s="274" t="e">
        <f t="shared" si="345"/>
        <v>#N/A</v>
      </c>
      <c r="AH347" s="202"/>
      <c r="AI347" s="209" t="e">
        <f t="shared" si="346"/>
        <v>#N/A</v>
      </c>
      <c r="AJ347" s="197">
        <f t="shared" si="347"/>
        <v>3</v>
      </c>
      <c r="AK347" s="175"/>
      <c r="AL347" s="275" t="str">
        <f t="shared" si="348"/>
        <v>A verifier</v>
      </c>
      <c r="AM347" s="266"/>
      <c r="AN347" s="137"/>
      <c r="AO347" s="136"/>
      <c r="AP347" s="158"/>
      <c r="AQ347" s="136"/>
      <c r="AR347" s="138"/>
      <c r="AS347" s="139"/>
      <c r="AT347" s="140"/>
      <c r="AU347" s="159"/>
      <c r="AV347" s="140"/>
      <c r="AW347" s="140"/>
      <c r="AX347" s="140"/>
      <c r="AY347" s="249"/>
    </row>
    <row r="348" spans="1:51" ht="15" hidden="1" customHeight="1" x14ac:dyDescent="0.35">
      <c r="A348" s="252" t="s">
        <v>665</v>
      </c>
      <c r="B348" s="189" t="str">
        <f t="shared" ref="B348:B349" si="355">VLOOKUP(A348,admin_1,2,FALSE)</f>
        <v>MDG31</v>
      </c>
      <c r="C348" s="161" t="s">
        <v>1014</v>
      </c>
      <c r="D348" s="189" t="str">
        <f t="shared" ref="D348:D349" si="356">VLOOKUP(C348,admin_2_2,2,FALSE)</f>
        <v>MG31311</v>
      </c>
      <c r="E348" s="189" t="s">
        <v>1015</v>
      </c>
      <c r="F348" s="1" t="str">
        <f t="shared" ref="F348:F349" si="357">A348&amp;C348&amp;E348</f>
        <v>AtsinananaAntanambao ManampontsySaivaza</v>
      </c>
      <c r="G348" s="45" t="str">
        <f t="shared" ref="G348:G349" si="358">VLOOKUP(F348,admin_3_2,12,FALSE)</f>
        <v>MG31311050</v>
      </c>
      <c r="H348" s="133" t="e">
        <f t="shared" ref="H348:H349" si="359">VLOOKUP(G348,prio,2,FALSE)</f>
        <v>#N/A</v>
      </c>
      <c r="I348" s="133"/>
      <c r="J348" s="134" t="e">
        <f t="shared" ref="J348:J349" si="360">IF(VLOOKUP(G348,pop,4,FALSE)=0,"",VLOOKUP(G348,pop,4,FALSE))</f>
        <v>#N/A</v>
      </c>
      <c r="K348" s="134" t="e">
        <f t="shared" ref="K348:K349" si="361">VLOOKUP(G348,pop,2,FALSE)</f>
        <v>#N/A</v>
      </c>
      <c r="L348" s="134" t="e">
        <f t="shared" ref="L348:L349" si="362">VLOOKUP(G348,pop,7,FALSE)</f>
        <v>#N/A</v>
      </c>
      <c r="M348" s="231">
        <f>SUMIF('Plans SAMS_A remplir'!$AE$3:$AE$875,(G348&amp;"PAM"&amp;"urgence"),'Plans SAMS_A remplir'!$AG$3:$AG$875)</f>
        <v>0</v>
      </c>
      <c r="N348" s="222">
        <f>SUMIF('Plans SAMS_A remplir'!$AE$3:$AE$875,(G348&amp;"PAM"&amp;"urgence"),'Plans SAMS_A remplir'!$AH$3:$AH$875)</f>
        <v>0</v>
      </c>
      <c r="O348" s="232">
        <f>SUMIF('Plans SAMS_A remplir'!$AE$3:$AE$875,(G348&amp;"PAM"&amp;"urgence"),'Plans SAMS_A remplir'!$AI$3:$AI$875)</f>
        <v>0</v>
      </c>
      <c r="P348" s="224" t="str">
        <f t="shared" si="352"/>
        <v>0</v>
      </c>
      <c r="Q348" s="238">
        <f>SUMIF('Plans SAMS_A remplir'!$AE$3:$AE$875,(G348&amp;"FID"&amp;"urgence"),'Plans SAMS_A remplir'!$AG$3:$AG$875)</f>
        <v>0</v>
      </c>
      <c r="R348" s="135">
        <f>SUMIF('Plans SAMS_A remplir'!$AE$3:$AE$875,(G348&amp;"FID"&amp;"urgence"),'Plans SAMS_A remplir'!$AH$3:$AH$875)</f>
        <v>0</v>
      </c>
      <c r="S348" s="239">
        <f>SUMIF('Plans SAMS_A remplir'!$AE$3:$AE$875,(G348&amp;"FID"&amp;"urgence"),'Plans SAMS_A remplir'!$AI$3:$AI$875)</f>
        <v>0</v>
      </c>
      <c r="T348" s="224" t="str">
        <f t="shared" si="353"/>
        <v>0</v>
      </c>
      <c r="U348" s="238">
        <f>SUMIF('Plans SAMS_A remplir'!$AE$3:$AE$875,(G348&amp;"CRS"&amp;"urgence"),'Plans SAMS_A remplir'!$AG$3:$AG$875)</f>
        <v>0</v>
      </c>
      <c r="V348" s="135">
        <f>SUMIF('Plans SAMS_A remplir'!$AE$3:$AE$875,(G348&amp;"CRS"&amp;"urgence"),'Plans SAMS_A remplir'!$AH$3:$AH$875)</f>
        <v>0</v>
      </c>
      <c r="W348" s="239">
        <f>SUMIF('Plans SAMS_A remplir'!$AE$3:$AE$875,(G348&amp;"CRS"&amp;"urgence"),'Plans SAMS_A remplir'!$AI$3:$AI$875)</f>
        <v>0</v>
      </c>
      <c r="X348" s="224" t="str">
        <f t="shared" si="354"/>
        <v>0</v>
      </c>
      <c r="Y348" s="238">
        <f>SUMIF('Plans SAMS_A remplir'!$AE$3:$AE$875,(G348&amp;"autreong"&amp;"urgence"),'Plans SAMS_A remplir'!$AG$3:$AG$875)</f>
        <v>0</v>
      </c>
      <c r="Z348" s="135">
        <f>SUMIF('Plans SAMS_A remplir'!$AE$3:$AE$875,(G348&amp;"autreong"&amp;"urgence"),'Plans SAMS_A remplir'!$AH$3:$AH$875)</f>
        <v>0</v>
      </c>
      <c r="AA348" s="239">
        <f>SUMIF('Plans SAMS_A remplir'!$AE$3:$AE$875,(G348&amp;"autreong"&amp;"urgence"),'Plans SAMS_A remplir'!$AI$3:$AI$875)</f>
        <v>0</v>
      </c>
      <c r="AB348" s="280" t="str">
        <f t="shared" ref="AB348:AB349" si="363">IFERROR(VLOOKUP(G348&amp;"autreong"&amp;"urgence",planification_pop,4,FALSE),"0")</f>
        <v>0</v>
      </c>
      <c r="AC348" s="285"/>
      <c r="AD348" s="173">
        <f t="shared" ref="AD348:AD349" si="364">IF($AC348="Oui (Fid/PAM)",MAX(M348,Q348)+Y348,IF($AC348="Oui (inter/orga)",MAX(M348,Q348,Y348),IF($AC348="Oui (CRS/FID)",MAX(Q348,U348),IF($AC348="Oui (CRS/PAM)",MAX(M348,U348),IF($AC348="Oui (cas special)","",SUM(M348,Q348,Y348,U348))))))</f>
        <v>0</v>
      </c>
      <c r="AE348" s="173">
        <f t="shared" ref="AE348:AE349" si="365">IF($AC348="Oui (Fid/PAM)",MAX(N348,R348)+Z348,IF($AC348="Oui (inter/orga)",MAX(N348,R348,Z348),IF($AC348="Oui (CRS/FID)",MAX(R348,V348),IF($AC348="Oui (CRS/PAM)",MAX(N348,V348),IF($AC348="Oui (cas special)","",SUM(N348,R348,Z348,V348))))))</f>
        <v>0</v>
      </c>
      <c r="AF348" s="286">
        <f t="shared" ref="AF348:AF349" si="366">IF($AC348="Oui (Fid/PAM)",MAX(O348,S348)+AA348,IF($AC348="Oui (inter/orga)",MAX(O348,S348,AA348),IF($AC348="Oui (CRS/FID)",MAX(S348,W348),IF($AC348="Oui (CRS/PAM)",MAX(O348,W348),IF($AC348="Oui (cas special)","",SUM(O348,S348,AA348,W348))))))</f>
        <v>0</v>
      </c>
      <c r="AG348" s="274" t="e">
        <f t="shared" ref="AG348:AG349" si="367">MAX(AD348:AF348)/L348</f>
        <v>#N/A</v>
      </c>
      <c r="AH348" s="202"/>
      <c r="AI348" s="209" t="e">
        <f t="shared" ref="AI348:AI349" si="368">IF((K348-AD348*AH348)&lt;0,"0",K348-AD348*AH348)</f>
        <v>#N/A</v>
      </c>
      <c r="AJ348" s="197">
        <f t="shared" ref="AJ348:AJ349" si="369">IF(M348&lt;&gt;"0",1,0)+IF(Q348&lt;&gt;"0",1,0)+IF(Y348&lt;&gt;"0",1,0)</f>
        <v>3</v>
      </c>
      <c r="AK348" s="175"/>
      <c r="AL348" s="275" t="str">
        <f t="shared" ref="AL348:AL349" si="370">IF(AC348="Non","YES",IF(AC348="Oui (cas special)","A verifier",IF(AC348="","A verifier","Non")))</f>
        <v>A verifier</v>
      </c>
      <c r="AM348" s="266"/>
      <c r="AN348" s="137"/>
      <c r="AO348" s="136"/>
      <c r="AP348" s="158"/>
      <c r="AQ348" s="136"/>
      <c r="AR348" s="138"/>
      <c r="AS348" s="139"/>
      <c r="AT348" s="140"/>
      <c r="AU348" s="159"/>
      <c r="AV348" s="140"/>
      <c r="AW348" s="140"/>
      <c r="AX348" s="140"/>
      <c r="AY348" s="249"/>
    </row>
    <row r="349" spans="1:51" ht="15" hidden="1" customHeight="1" x14ac:dyDescent="0.35">
      <c r="A349" s="252" t="s">
        <v>665</v>
      </c>
      <c r="B349" s="189" t="str">
        <f t="shared" si="355"/>
        <v>MDG31</v>
      </c>
      <c r="C349" s="161" t="s">
        <v>1014</v>
      </c>
      <c r="D349" s="189" t="str">
        <f t="shared" si="356"/>
        <v>MG31311</v>
      </c>
      <c r="E349" s="189" t="s">
        <v>1016</v>
      </c>
      <c r="F349" s="1" t="str">
        <f t="shared" si="357"/>
        <v>AtsinananaAntanambao ManampontsyAntanandehibe</v>
      </c>
      <c r="G349" s="45" t="str">
        <f t="shared" si="358"/>
        <v>MG31311070</v>
      </c>
      <c r="H349" s="133" t="e">
        <f t="shared" si="359"/>
        <v>#N/A</v>
      </c>
      <c r="I349" s="133"/>
      <c r="J349" s="134" t="e">
        <f t="shared" si="360"/>
        <v>#N/A</v>
      </c>
      <c r="K349" s="134" t="e">
        <f t="shared" si="361"/>
        <v>#N/A</v>
      </c>
      <c r="L349" s="134" t="e">
        <f t="shared" si="362"/>
        <v>#N/A</v>
      </c>
      <c r="M349" s="231">
        <f>SUMIF('Plans SAMS_A remplir'!$AE$3:$AE$875,(G349&amp;"PAM"&amp;"urgence"),'Plans SAMS_A remplir'!$AG$3:$AG$875)</f>
        <v>0</v>
      </c>
      <c r="N349" s="222">
        <f>SUMIF('Plans SAMS_A remplir'!$AE$3:$AE$875,(G349&amp;"PAM"&amp;"urgence"),'Plans SAMS_A remplir'!$AH$3:$AH$875)</f>
        <v>0</v>
      </c>
      <c r="O349" s="232">
        <f>SUMIF('Plans SAMS_A remplir'!$AE$3:$AE$875,(G349&amp;"PAM"&amp;"urgence"),'Plans SAMS_A remplir'!$AI$3:$AI$875)</f>
        <v>0</v>
      </c>
      <c r="P349" s="224" t="str">
        <f t="shared" si="352"/>
        <v>0</v>
      </c>
      <c r="Q349" s="238">
        <f>SUMIF('Plans SAMS_A remplir'!$AE$3:$AE$875,(G349&amp;"FID"&amp;"urgence"),'Plans SAMS_A remplir'!$AG$3:$AG$875)</f>
        <v>0</v>
      </c>
      <c r="R349" s="135">
        <f>SUMIF('Plans SAMS_A remplir'!$AE$3:$AE$875,(G349&amp;"FID"&amp;"urgence"),'Plans SAMS_A remplir'!$AH$3:$AH$875)</f>
        <v>0</v>
      </c>
      <c r="S349" s="239">
        <f>SUMIF('Plans SAMS_A remplir'!$AE$3:$AE$875,(G349&amp;"FID"&amp;"urgence"),'Plans SAMS_A remplir'!$AI$3:$AI$875)</f>
        <v>0</v>
      </c>
      <c r="T349" s="224" t="str">
        <f t="shared" si="353"/>
        <v>0</v>
      </c>
      <c r="U349" s="238">
        <f>SUMIF('Plans SAMS_A remplir'!$AE$3:$AE$875,(G349&amp;"CRS"&amp;"urgence"),'Plans SAMS_A remplir'!$AG$3:$AG$875)</f>
        <v>0</v>
      </c>
      <c r="V349" s="135">
        <f>SUMIF('Plans SAMS_A remplir'!$AE$3:$AE$875,(G349&amp;"CRS"&amp;"urgence"),'Plans SAMS_A remplir'!$AH$3:$AH$875)</f>
        <v>0</v>
      </c>
      <c r="W349" s="239">
        <f>SUMIF('Plans SAMS_A remplir'!$AE$3:$AE$875,(G349&amp;"CRS"&amp;"urgence"),'Plans SAMS_A remplir'!$AI$3:$AI$875)</f>
        <v>0</v>
      </c>
      <c r="X349" s="224" t="str">
        <f t="shared" si="354"/>
        <v>0</v>
      </c>
      <c r="Y349" s="238">
        <f>SUMIF('Plans SAMS_A remplir'!$AE$3:$AE$875,(G349&amp;"autreong"&amp;"urgence"),'Plans SAMS_A remplir'!$AG$3:$AG$875)</f>
        <v>0</v>
      </c>
      <c r="Z349" s="135">
        <f>SUMIF('Plans SAMS_A remplir'!$AE$3:$AE$875,(G349&amp;"autreong"&amp;"urgence"),'Plans SAMS_A remplir'!$AH$3:$AH$875)</f>
        <v>0</v>
      </c>
      <c r="AA349" s="239">
        <f>SUMIF('Plans SAMS_A remplir'!$AE$3:$AE$875,(G349&amp;"autreong"&amp;"urgence"),'Plans SAMS_A remplir'!$AI$3:$AI$875)</f>
        <v>0</v>
      </c>
      <c r="AB349" s="280" t="str">
        <f t="shared" si="363"/>
        <v>0</v>
      </c>
      <c r="AC349" s="285"/>
      <c r="AD349" s="173">
        <f t="shared" si="364"/>
        <v>0</v>
      </c>
      <c r="AE349" s="173">
        <f t="shared" si="365"/>
        <v>0</v>
      </c>
      <c r="AF349" s="286">
        <f t="shared" si="366"/>
        <v>0</v>
      </c>
      <c r="AG349" s="274" t="e">
        <f t="shared" si="367"/>
        <v>#N/A</v>
      </c>
      <c r="AH349" s="202"/>
      <c r="AI349" s="209" t="e">
        <f t="shared" si="368"/>
        <v>#N/A</v>
      </c>
      <c r="AJ349" s="197">
        <f t="shared" si="369"/>
        <v>3</v>
      </c>
      <c r="AK349" s="175"/>
      <c r="AL349" s="275" t="str">
        <f t="shared" si="370"/>
        <v>A verifier</v>
      </c>
      <c r="AM349" s="266"/>
      <c r="AN349" s="137"/>
      <c r="AO349" s="136"/>
      <c r="AP349" s="158"/>
      <c r="AQ349" s="136"/>
      <c r="AR349" s="138"/>
      <c r="AS349" s="139"/>
      <c r="AT349" s="140"/>
      <c r="AU349" s="159"/>
      <c r="AV349" s="140"/>
      <c r="AW349" s="140"/>
      <c r="AX349" s="140"/>
      <c r="AY349" s="249"/>
    </row>
    <row r="350" spans="1:51" ht="15" hidden="1" customHeight="1" x14ac:dyDescent="0.35">
      <c r="A350" s="252" t="s">
        <v>665</v>
      </c>
      <c r="B350" s="189" t="str">
        <f t="shared" si="333"/>
        <v>MDG31</v>
      </c>
      <c r="C350" s="161" t="s">
        <v>1014</v>
      </c>
      <c r="D350" s="189" t="str">
        <f t="shared" si="334"/>
        <v>MG31311</v>
      </c>
      <c r="E350" s="189" t="s">
        <v>1017</v>
      </c>
      <c r="F350" s="1" t="str">
        <f t="shared" si="335"/>
        <v>AtsinananaAntanambao ManampontsyManakana</v>
      </c>
      <c r="G350" s="45" t="str">
        <f t="shared" si="336"/>
        <v>MG31311090</v>
      </c>
      <c r="H350" s="133" t="e">
        <f t="shared" si="337"/>
        <v>#N/A</v>
      </c>
      <c r="I350" s="133"/>
      <c r="J350" s="134" t="e">
        <f t="shared" si="338"/>
        <v>#N/A</v>
      </c>
      <c r="K350" s="134" t="e">
        <f t="shared" si="339"/>
        <v>#N/A</v>
      </c>
      <c r="L350" s="134" t="e">
        <f t="shared" si="340"/>
        <v>#N/A</v>
      </c>
      <c r="M350" s="231">
        <f>SUMIF('Plans SAMS_A remplir'!$AE$3:$AE$875,(G350&amp;"PAM"&amp;"urgence"),'Plans SAMS_A remplir'!$AG$3:$AG$875)</f>
        <v>0</v>
      </c>
      <c r="N350" s="222">
        <f>SUMIF('Plans SAMS_A remplir'!$AE$3:$AE$875,(G350&amp;"PAM"&amp;"urgence"),'Plans SAMS_A remplir'!$AH$3:$AH$875)</f>
        <v>0</v>
      </c>
      <c r="O350" s="232">
        <f>SUMIF('Plans SAMS_A remplir'!$AE$3:$AE$875,(G350&amp;"PAM"&amp;"urgence"),'Plans SAMS_A remplir'!$AI$3:$AI$875)</f>
        <v>0</v>
      </c>
      <c r="P350" s="224" t="str">
        <f t="shared" si="352"/>
        <v>0</v>
      </c>
      <c r="Q350" s="238">
        <f>SUMIF('Plans SAMS_A remplir'!$AE$3:$AE$875,(G350&amp;"FID"&amp;"urgence"),'Plans SAMS_A remplir'!$AG$3:$AG$875)</f>
        <v>0</v>
      </c>
      <c r="R350" s="135">
        <f>SUMIF('Plans SAMS_A remplir'!$AE$3:$AE$875,(G350&amp;"FID"&amp;"urgence"),'Plans SAMS_A remplir'!$AH$3:$AH$875)</f>
        <v>0</v>
      </c>
      <c r="S350" s="239">
        <f>SUMIF('Plans SAMS_A remplir'!$AE$3:$AE$875,(G350&amp;"FID"&amp;"urgence"),'Plans SAMS_A remplir'!$AI$3:$AI$875)</f>
        <v>0</v>
      </c>
      <c r="T350" s="224" t="str">
        <f t="shared" si="353"/>
        <v>0</v>
      </c>
      <c r="U350" s="238">
        <f>SUMIF('Plans SAMS_A remplir'!$AE$3:$AE$875,(G350&amp;"CRS"&amp;"urgence"),'Plans SAMS_A remplir'!$AG$3:$AG$875)</f>
        <v>0</v>
      </c>
      <c r="V350" s="135">
        <f>SUMIF('Plans SAMS_A remplir'!$AE$3:$AE$875,(G350&amp;"CRS"&amp;"urgence"),'Plans SAMS_A remplir'!$AH$3:$AH$875)</f>
        <v>0</v>
      </c>
      <c r="W350" s="239">
        <f>SUMIF('Plans SAMS_A remplir'!$AE$3:$AE$875,(G350&amp;"CRS"&amp;"urgence"),'Plans SAMS_A remplir'!$AI$3:$AI$875)</f>
        <v>0</v>
      </c>
      <c r="X350" s="224" t="str">
        <f t="shared" si="354"/>
        <v>0</v>
      </c>
      <c r="Y350" s="238">
        <f>SUMIF('Plans SAMS_A remplir'!$AE$3:$AE$875,(G350&amp;"autreong"&amp;"urgence"),'Plans SAMS_A remplir'!$AG$3:$AG$875)</f>
        <v>0</v>
      </c>
      <c r="Z350" s="135">
        <f>SUMIF('Plans SAMS_A remplir'!$AE$3:$AE$875,(G350&amp;"autreong"&amp;"urgence"),'Plans SAMS_A remplir'!$AH$3:$AH$875)</f>
        <v>0</v>
      </c>
      <c r="AA350" s="239">
        <f>SUMIF('Plans SAMS_A remplir'!$AE$3:$AE$875,(G350&amp;"autreong"&amp;"urgence"),'Plans SAMS_A remplir'!$AI$3:$AI$875)</f>
        <v>0</v>
      </c>
      <c r="AB350" s="280" t="str">
        <f t="shared" si="341"/>
        <v>0</v>
      </c>
      <c r="AC350" s="285"/>
      <c r="AD350" s="173">
        <f t="shared" si="342"/>
        <v>0</v>
      </c>
      <c r="AE350" s="173">
        <f t="shared" si="343"/>
        <v>0</v>
      </c>
      <c r="AF350" s="286">
        <f t="shared" si="344"/>
        <v>0</v>
      </c>
      <c r="AG350" s="274" t="e">
        <f t="shared" si="345"/>
        <v>#N/A</v>
      </c>
      <c r="AH350" s="202"/>
      <c r="AI350" s="209" t="e">
        <f t="shared" si="346"/>
        <v>#N/A</v>
      </c>
      <c r="AJ350" s="197">
        <f t="shared" si="347"/>
        <v>3</v>
      </c>
      <c r="AK350" s="175"/>
      <c r="AL350" s="275" t="str">
        <f t="shared" si="348"/>
        <v>A verifier</v>
      </c>
      <c r="AM350" s="266"/>
      <c r="AN350" s="137"/>
      <c r="AO350" s="136"/>
      <c r="AP350" s="158"/>
      <c r="AQ350" s="136"/>
      <c r="AR350" s="138"/>
      <c r="AS350" s="139"/>
      <c r="AT350" s="140"/>
      <c r="AU350" s="159"/>
      <c r="AV350" s="140"/>
      <c r="AW350" s="140"/>
      <c r="AX350" s="140"/>
      <c r="AY350" s="249"/>
    </row>
    <row r="351" spans="1:51" s="179" customFormat="1" hidden="1" x14ac:dyDescent="0.3">
      <c r="A351" s="328"/>
      <c r="B351" s="329"/>
      <c r="C351" s="330"/>
      <c r="D351" s="330"/>
      <c r="E351" s="330"/>
      <c r="F351" s="331"/>
      <c r="G351" s="332"/>
      <c r="H351" s="332"/>
      <c r="I351" s="333"/>
      <c r="J351" s="333"/>
      <c r="K351" s="333"/>
      <c r="L351" s="334"/>
      <c r="M351" s="335"/>
      <c r="N351" s="335"/>
      <c r="O351" s="335"/>
      <c r="P351" s="335"/>
      <c r="Q351" s="336"/>
      <c r="R351" s="336"/>
      <c r="S351" s="336"/>
      <c r="T351" s="335"/>
      <c r="U351" s="336"/>
      <c r="V351" s="336"/>
      <c r="W351" s="336"/>
      <c r="X351" s="335"/>
      <c r="Y351" s="336"/>
      <c r="Z351" s="336"/>
      <c r="AA351" s="336"/>
      <c r="AB351" s="337"/>
      <c r="AC351" s="338"/>
      <c r="AD351" s="339"/>
      <c r="AE351" s="339"/>
      <c r="AF351" s="340"/>
      <c r="AG351" s="341"/>
      <c r="AH351" s="342"/>
      <c r="AI351" s="342"/>
      <c r="AJ351" s="197"/>
      <c r="AK351" s="343"/>
      <c r="AL351" s="344"/>
      <c r="AM351" s="345"/>
      <c r="AN351" s="334"/>
      <c r="AO351" s="346"/>
      <c r="AP351" s="334"/>
      <c r="AQ351" s="334"/>
      <c r="AR351" s="347"/>
      <c r="AS351" s="347"/>
      <c r="AT351" s="348"/>
      <c r="AU351" s="348"/>
      <c r="AV351" s="349"/>
      <c r="AW351" s="350"/>
      <c r="AX351" s="350"/>
      <c r="AY351" s="351"/>
    </row>
    <row r="352" spans="1:51" ht="15" hidden="1" customHeight="1" x14ac:dyDescent="0.35">
      <c r="A352" s="252" t="s">
        <v>665</v>
      </c>
      <c r="B352" s="189" t="str">
        <f t="shared" ref="B352:B376" si="371">VLOOKUP(A352,admin_1,2,FALSE)</f>
        <v>MDG31</v>
      </c>
      <c r="C352" s="161" t="s">
        <v>1018</v>
      </c>
      <c r="D352" s="189" t="str">
        <f t="shared" ref="D352:D376" si="372">VLOOKUP(C352,admin_2_2,2,FALSE)</f>
        <v>MG31310</v>
      </c>
      <c r="E352" s="189" t="s">
        <v>578</v>
      </c>
      <c r="F352" s="1" t="str">
        <f t="shared" ref="F352:F376" si="373">A352&amp;C352&amp;E352</f>
        <v>AtsinananaToamasina IIAmbodiriana</v>
      </c>
      <c r="G352" s="45" t="str">
        <f t="shared" ref="G352:G376" si="374">VLOOKUP(F352,admin_3_2,12,FALSE)</f>
        <v>MG31310070</v>
      </c>
      <c r="H352" s="133" t="e">
        <f t="shared" ref="H352:H376" si="375">VLOOKUP(G352,prio,2,FALSE)</f>
        <v>#N/A</v>
      </c>
      <c r="I352" s="133"/>
      <c r="J352" s="134" t="e">
        <f t="shared" ref="J352:J376" si="376">IF(VLOOKUP(G352,pop,4,FALSE)=0,"",VLOOKUP(G352,pop,4,FALSE))</f>
        <v>#N/A</v>
      </c>
      <c r="K352" s="134" t="e">
        <f t="shared" ref="K352:K376" si="377">VLOOKUP(G352,pop,2,FALSE)</f>
        <v>#N/A</v>
      </c>
      <c r="L352" s="134" t="e">
        <f t="shared" ref="L352:L376" si="378">VLOOKUP(G352,pop,7,FALSE)</f>
        <v>#N/A</v>
      </c>
      <c r="M352" s="231">
        <f>SUMIF('Plans SAMS_A remplir'!$AE$3:$AE$875,(G352&amp;"PAM"&amp;"urgence"),'Plans SAMS_A remplir'!$AG$3:$AG$875)</f>
        <v>0</v>
      </c>
      <c r="N352" s="222">
        <f>SUMIF('Plans SAMS_A remplir'!$AE$3:$AE$875,(G352&amp;"PAM"&amp;"urgence"),'Plans SAMS_A remplir'!$AH$3:$AH$875)</f>
        <v>0</v>
      </c>
      <c r="O352" s="232">
        <f>SUMIF('Plans SAMS_A remplir'!$AE$3:$AE$875,(G352&amp;"PAM"&amp;"urgence"),'Plans SAMS_A remplir'!$AI$3:$AI$875)</f>
        <v>0</v>
      </c>
      <c r="P352" s="224" t="str">
        <f t="shared" ref="P352:P368" si="379">IFERROR(VLOOKUP(G352&amp;"PAM"&amp;"urgence",planification_pop,4,FALSE),"0")</f>
        <v>0</v>
      </c>
      <c r="Q352" s="238">
        <f>SUMIF('Plans SAMS_A remplir'!$AE$3:$AE$875,(G352&amp;"FID"&amp;"urgence"),'Plans SAMS_A remplir'!$AG$3:$AG$875)</f>
        <v>0</v>
      </c>
      <c r="R352" s="135">
        <f>SUMIF('Plans SAMS_A remplir'!$AE$3:$AE$875,(G352&amp;"FID"&amp;"urgence"),'Plans SAMS_A remplir'!$AH$3:$AH$875)</f>
        <v>0</v>
      </c>
      <c r="S352" s="239">
        <f>SUMIF('Plans SAMS_A remplir'!$AE$3:$AE$875,(G352&amp;"FID"&amp;"urgence"),'Plans SAMS_A remplir'!$AI$3:$AI$875)</f>
        <v>0</v>
      </c>
      <c r="T352" s="224" t="str">
        <f t="shared" ref="T352:T368" si="380">IFERROR(VLOOKUP(G352&amp;"FID"&amp;"urgence",planification_pop,4,FALSE),"0")</f>
        <v>0</v>
      </c>
      <c r="U352" s="238">
        <f>SUMIF('Plans SAMS_A remplir'!$AE$3:$AE$875,(G352&amp;"CRS"&amp;"urgence"),'Plans SAMS_A remplir'!$AG$3:$AG$875)</f>
        <v>0</v>
      </c>
      <c r="V352" s="135">
        <f>SUMIF('Plans SAMS_A remplir'!$AE$3:$AE$875,(G352&amp;"CRS"&amp;"urgence"),'Plans SAMS_A remplir'!$AH$3:$AH$875)</f>
        <v>0</v>
      </c>
      <c r="W352" s="239">
        <f>SUMIF('Plans SAMS_A remplir'!$AE$3:$AE$875,(G352&amp;"CRS"&amp;"urgence"),'Plans SAMS_A remplir'!$AI$3:$AI$875)</f>
        <v>0</v>
      </c>
      <c r="X352" s="224" t="str">
        <f t="shared" ref="X352:X368" si="381">IFERROR(VLOOKUP(K352&amp;"FID"&amp;"urgence",planification_pop,4,FALSE),"0")</f>
        <v>0</v>
      </c>
      <c r="Y352" s="238">
        <f>SUMIF('Plans SAMS_A remplir'!$AE$3:$AE$875,(G352&amp;"autreong"&amp;"urgence"),'Plans SAMS_A remplir'!$AG$3:$AG$875)</f>
        <v>0</v>
      </c>
      <c r="Z352" s="135">
        <f>SUMIF('Plans SAMS_A remplir'!$AE$3:$AE$875,(G352&amp;"autreong"&amp;"urgence"),'Plans SAMS_A remplir'!$AH$3:$AH$875)</f>
        <v>0</v>
      </c>
      <c r="AA352" s="239">
        <f>SUMIF('Plans SAMS_A remplir'!$AE$3:$AE$875,(G352&amp;"autreong"&amp;"urgence"),'Plans SAMS_A remplir'!$AI$3:$AI$875)</f>
        <v>0</v>
      </c>
      <c r="AB352" s="280" t="str">
        <f t="shared" ref="AB352:AB376" si="382">IFERROR(VLOOKUP(G352&amp;"autreong"&amp;"urgence",planification_pop,4,FALSE),"0")</f>
        <v>0</v>
      </c>
      <c r="AC352" s="285"/>
      <c r="AD352" s="173">
        <f t="shared" ref="AD352:AD376" si="383">IF($AC352="Oui (Fid/PAM)",MAX(M352,Q352)+Y352,IF($AC352="Oui (inter/orga)",MAX(M352,Q352,Y352),IF($AC352="Oui (CRS/FID)",MAX(Q352,U352),IF($AC352="Oui (CRS/PAM)",MAX(M352,U352),IF($AC352="Oui (cas special)","",SUM(M352,Q352,Y352,U352))))))</f>
        <v>0</v>
      </c>
      <c r="AE352" s="173">
        <f t="shared" ref="AE352:AE376" si="384">IF($AC352="Oui (Fid/PAM)",MAX(N352,R352)+Z352,IF($AC352="Oui (inter/orga)",MAX(N352,R352,Z352),IF($AC352="Oui (CRS/FID)",MAX(R352,V352),IF($AC352="Oui (CRS/PAM)",MAX(N352,V352),IF($AC352="Oui (cas special)","",SUM(N352,R352,Z352,V352))))))</f>
        <v>0</v>
      </c>
      <c r="AF352" s="286">
        <f t="shared" ref="AF352:AF376" si="385">IF($AC352="Oui (Fid/PAM)",MAX(O352,S352)+AA352,IF($AC352="Oui (inter/orga)",MAX(O352,S352,AA352),IF($AC352="Oui (CRS/FID)",MAX(S352,W352),IF($AC352="Oui (CRS/PAM)",MAX(O352,W352),IF($AC352="Oui (cas special)","",SUM(O352,S352,AA352,W352))))))</f>
        <v>0</v>
      </c>
      <c r="AG352" s="274" t="e">
        <f t="shared" ref="AG352:AG376" si="386">MAX(AD352:AF352)/L352</f>
        <v>#N/A</v>
      </c>
      <c r="AH352" s="202"/>
      <c r="AI352" s="209" t="e">
        <f t="shared" ref="AI352:AI376" si="387">IF((K352-AD352*AH352)&lt;0,"0",K352-AD352*AH352)</f>
        <v>#N/A</v>
      </c>
      <c r="AJ352" s="197">
        <f t="shared" ref="AJ352:AJ376" si="388">IF(M352&lt;&gt;"0",1,0)+IF(Q352&lt;&gt;"0",1,0)+IF(Y352&lt;&gt;"0",1,0)</f>
        <v>3</v>
      </c>
      <c r="AK352" s="175"/>
      <c r="AL352" s="275" t="str">
        <f t="shared" ref="AL352:AL376" si="389">IF(AC352="Non","YES",IF(AC352="Oui (cas special)","A verifier",IF(AC352="","A verifier","Non")))</f>
        <v>A verifier</v>
      </c>
      <c r="AM352" s="266"/>
      <c r="AN352" s="137"/>
      <c r="AO352" s="136"/>
      <c r="AP352" s="158"/>
      <c r="AQ352" s="136"/>
      <c r="AR352" s="138"/>
      <c r="AS352" s="139"/>
      <c r="AT352" s="140"/>
      <c r="AU352" s="159"/>
      <c r="AV352" s="140"/>
      <c r="AW352" s="140"/>
      <c r="AX352" s="140"/>
      <c r="AY352" s="249"/>
    </row>
    <row r="353" spans="1:51" ht="15" hidden="1" customHeight="1" x14ac:dyDescent="0.35">
      <c r="A353" s="252" t="s">
        <v>665</v>
      </c>
      <c r="B353" s="189" t="str">
        <f t="shared" si="371"/>
        <v>MDG31</v>
      </c>
      <c r="C353" s="161" t="s">
        <v>1018</v>
      </c>
      <c r="D353" s="189" t="str">
        <f t="shared" si="372"/>
        <v>MG31310</v>
      </c>
      <c r="E353" s="189" t="s">
        <v>640</v>
      </c>
      <c r="F353" s="1" t="str">
        <f t="shared" si="373"/>
        <v>AtsinananaToamasina IIAmporoforo</v>
      </c>
      <c r="G353" s="45" t="str">
        <f t="shared" si="374"/>
        <v>MG31310192</v>
      </c>
      <c r="H353" s="133" t="e">
        <f t="shared" si="375"/>
        <v>#N/A</v>
      </c>
      <c r="I353" s="133"/>
      <c r="J353" s="134" t="e">
        <f t="shared" si="376"/>
        <v>#N/A</v>
      </c>
      <c r="K353" s="134" t="e">
        <f t="shared" si="377"/>
        <v>#N/A</v>
      </c>
      <c r="L353" s="134" t="e">
        <f t="shared" si="378"/>
        <v>#N/A</v>
      </c>
      <c r="M353" s="231">
        <f>SUMIF('Plans SAMS_A remplir'!$AE$3:$AE$875,(G353&amp;"PAM"&amp;"urgence"),'Plans SAMS_A remplir'!$AG$3:$AG$875)</f>
        <v>0</v>
      </c>
      <c r="N353" s="222">
        <f>SUMIF('Plans SAMS_A remplir'!$AE$3:$AE$875,(G353&amp;"PAM"&amp;"urgence"),'Plans SAMS_A remplir'!$AH$3:$AH$875)</f>
        <v>0</v>
      </c>
      <c r="O353" s="232">
        <f>SUMIF('Plans SAMS_A remplir'!$AE$3:$AE$875,(G353&amp;"PAM"&amp;"urgence"),'Plans SAMS_A remplir'!$AI$3:$AI$875)</f>
        <v>0</v>
      </c>
      <c r="P353" s="224" t="str">
        <f t="shared" si="379"/>
        <v>0</v>
      </c>
      <c r="Q353" s="238">
        <f>SUMIF('Plans SAMS_A remplir'!$AE$3:$AE$875,(G353&amp;"FID"&amp;"urgence"),'Plans SAMS_A remplir'!$AG$3:$AG$875)</f>
        <v>0</v>
      </c>
      <c r="R353" s="135">
        <f>SUMIF('Plans SAMS_A remplir'!$AE$3:$AE$875,(G353&amp;"FID"&amp;"urgence"),'Plans SAMS_A remplir'!$AH$3:$AH$875)</f>
        <v>0</v>
      </c>
      <c r="S353" s="239">
        <f>SUMIF('Plans SAMS_A remplir'!$AE$3:$AE$875,(G353&amp;"FID"&amp;"urgence"),'Plans SAMS_A remplir'!$AI$3:$AI$875)</f>
        <v>0</v>
      </c>
      <c r="T353" s="224" t="str">
        <f t="shared" si="380"/>
        <v>0</v>
      </c>
      <c r="U353" s="238">
        <f>SUMIF('Plans SAMS_A remplir'!$AE$3:$AE$875,(G353&amp;"CRS"&amp;"urgence"),'Plans SAMS_A remplir'!$AG$3:$AG$875)</f>
        <v>0</v>
      </c>
      <c r="V353" s="135">
        <f>SUMIF('Plans SAMS_A remplir'!$AE$3:$AE$875,(G353&amp;"CRS"&amp;"urgence"),'Plans SAMS_A remplir'!$AH$3:$AH$875)</f>
        <v>0</v>
      </c>
      <c r="W353" s="239">
        <f>SUMIF('Plans SAMS_A remplir'!$AE$3:$AE$875,(G353&amp;"CRS"&amp;"urgence"),'Plans SAMS_A remplir'!$AI$3:$AI$875)</f>
        <v>0</v>
      </c>
      <c r="X353" s="224" t="str">
        <f t="shared" si="381"/>
        <v>0</v>
      </c>
      <c r="Y353" s="238">
        <f>SUMIF('Plans SAMS_A remplir'!$AE$3:$AE$875,(G353&amp;"autreong"&amp;"urgence"),'Plans SAMS_A remplir'!$AG$3:$AG$875)</f>
        <v>0</v>
      </c>
      <c r="Z353" s="135">
        <f>SUMIF('Plans SAMS_A remplir'!$AE$3:$AE$875,(G353&amp;"autreong"&amp;"urgence"),'Plans SAMS_A remplir'!$AH$3:$AH$875)</f>
        <v>0</v>
      </c>
      <c r="AA353" s="239">
        <f>SUMIF('Plans SAMS_A remplir'!$AE$3:$AE$875,(G353&amp;"autreong"&amp;"urgence"),'Plans SAMS_A remplir'!$AI$3:$AI$875)</f>
        <v>0</v>
      </c>
      <c r="AB353" s="280" t="str">
        <f t="shared" si="382"/>
        <v>0</v>
      </c>
      <c r="AC353" s="285"/>
      <c r="AD353" s="173">
        <f t="shared" si="383"/>
        <v>0</v>
      </c>
      <c r="AE353" s="173">
        <f t="shared" si="384"/>
        <v>0</v>
      </c>
      <c r="AF353" s="286">
        <f t="shared" si="385"/>
        <v>0</v>
      </c>
      <c r="AG353" s="274" t="e">
        <f t="shared" si="386"/>
        <v>#N/A</v>
      </c>
      <c r="AH353" s="202"/>
      <c r="AI353" s="209" t="e">
        <f t="shared" si="387"/>
        <v>#N/A</v>
      </c>
      <c r="AJ353" s="197">
        <f t="shared" si="388"/>
        <v>3</v>
      </c>
      <c r="AK353" s="175"/>
      <c r="AL353" s="275" t="str">
        <f t="shared" si="389"/>
        <v>A verifier</v>
      </c>
      <c r="AM353" s="266"/>
      <c r="AN353" s="137"/>
      <c r="AO353" s="136"/>
      <c r="AP353" s="158"/>
      <c r="AQ353" s="136"/>
      <c r="AR353" s="138"/>
      <c r="AS353" s="139"/>
      <c r="AT353" s="140"/>
      <c r="AU353" s="159"/>
      <c r="AV353" s="140"/>
      <c r="AW353" s="140"/>
      <c r="AX353" s="140"/>
      <c r="AY353" s="249"/>
    </row>
    <row r="354" spans="1:51" ht="15" hidden="1" customHeight="1" x14ac:dyDescent="0.35">
      <c r="A354" s="252" t="s">
        <v>665</v>
      </c>
      <c r="B354" s="189" t="str">
        <f t="shared" si="371"/>
        <v>MDG31</v>
      </c>
      <c r="C354" s="161" t="s">
        <v>1018</v>
      </c>
      <c r="D354" s="189" t="str">
        <f t="shared" si="372"/>
        <v>MG31310</v>
      </c>
      <c r="E354" s="189" t="s">
        <v>1019</v>
      </c>
      <c r="F354" s="1" t="str">
        <f t="shared" si="373"/>
        <v>AtsinananaToamasina IIToamasina Suburbaine</v>
      </c>
      <c r="G354" s="45" t="str">
        <f t="shared" si="374"/>
        <v>MG31310010</v>
      </c>
      <c r="H354" s="133" t="e">
        <f t="shared" si="375"/>
        <v>#N/A</v>
      </c>
      <c r="I354" s="133"/>
      <c r="J354" s="134" t="e">
        <f t="shared" si="376"/>
        <v>#N/A</v>
      </c>
      <c r="K354" s="134" t="e">
        <f t="shared" si="377"/>
        <v>#N/A</v>
      </c>
      <c r="L354" s="134" t="e">
        <f t="shared" si="378"/>
        <v>#N/A</v>
      </c>
      <c r="M354" s="231">
        <f>SUMIF('Plans SAMS_A remplir'!$AE$3:$AE$875,(G354&amp;"PAM"&amp;"urgence"),'Plans SAMS_A remplir'!$AG$3:$AG$875)</f>
        <v>0</v>
      </c>
      <c r="N354" s="222">
        <f>SUMIF('Plans SAMS_A remplir'!$AE$3:$AE$875,(G354&amp;"PAM"&amp;"urgence"),'Plans SAMS_A remplir'!$AH$3:$AH$875)</f>
        <v>0</v>
      </c>
      <c r="O354" s="232">
        <f>SUMIF('Plans SAMS_A remplir'!$AE$3:$AE$875,(G354&amp;"PAM"&amp;"urgence"),'Plans SAMS_A remplir'!$AI$3:$AI$875)</f>
        <v>0</v>
      </c>
      <c r="P354" s="224" t="str">
        <f t="shared" si="379"/>
        <v>0</v>
      </c>
      <c r="Q354" s="238">
        <f>SUMIF('Plans SAMS_A remplir'!$AE$3:$AE$875,(G354&amp;"FID"&amp;"urgence"),'Plans SAMS_A remplir'!$AG$3:$AG$875)</f>
        <v>0</v>
      </c>
      <c r="R354" s="135">
        <f>SUMIF('Plans SAMS_A remplir'!$AE$3:$AE$875,(G354&amp;"FID"&amp;"urgence"),'Plans SAMS_A remplir'!$AH$3:$AH$875)</f>
        <v>0</v>
      </c>
      <c r="S354" s="239">
        <f>SUMIF('Plans SAMS_A remplir'!$AE$3:$AE$875,(G354&amp;"FID"&amp;"urgence"),'Plans SAMS_A remplir'!$AI$3:$AI$875)</f>
        <v>0</v>
      </c>
      <c r="T354" s="224" t="str">
        <f t="shared" si="380"/>
        <v>0</v>
      </c>
      <c r="U354" s="238">
        <f>SUMIF('Plans SAMS_A remplir'!$AE$3:$AE$875,(G354&amp;"CRS"&amp;"urgence"),'Plans SAMS_A remplir'!$AG$3:$AG$875)</f>
        <v>0</v>
      </c>
      <c r="V354" s="135">
        <f>SUMIF('Plans SAMS_A remplir'!$AE$3:$AE$875,(G354&amp;"CRS"&amp;"urgence"),'Plans SAMS_A remplir'!$AH$3:$AH$875)</f>
        <v>0</v>
      </c>
      <c r="W354" s="239">
        <f>SUMIF('Plans SAMS_A remplir'!$AE$3:$AE$875,(G354&amp;"CRS"&amp;"urgence"),'Plans SAMS_A remplir'!$AI$3:$AI$875)</f>
        <v>0</v>
      </c>
      <c r="X354" s="224" t="str">
        <f t="shared" si="381"/>
        <v>0</v>
      </c>
      <c r="Y354" s="238">
        <f>SUMIF('Plans SAMS_A remplir'!$AE$3:$AE$875,(G354&amp;"autreong"&amp;"urgence"),'Plans SAMS_A remplir'!$AG$3:$AG$875)</f>
        <v>0</v>
      </c>
      <c r="Z354" s="135">
        <f>SUMIF('Plans SAMS_A remplir'!$AE$3:$AE$875,(G354&amp;"autreong"&amp;"urgence"),'Plans SAMS_A remplir'!$AH$3:$AH$875)</f>
        <v>0</v>
      </c>
      <c r="AA354" s="239">
        <f>SUMIF('Plans SAMS_A remplir'!$AE$3:$AE$875,(G354&amp;"autreong"&amp;"urgence"),'Plans SAMS_A remplir'!$AI$3:$AI$875)</f>
        <v>0</v>
      </c>
      <c r="AB354" s="280" t="str">
        <f t="shared" si="382"/>
        <v>0</v>
      </c>
      <c r="AC354" s="285"/>
      <c r="AD354" s="173">
        <f t="shared" si="383"/>
        <v>0</v>
      </c>
      <c r="AE354" s="173">
        <f t="shared" si="384"/>
        <v>0</v>
      </c>
      <c r="AF354" s="286">
        <f t="shared" si="385"/>
        <v>0</v>
      </c>
      <c r="AG354" s="274" t="e">
        <f t="shared" si="386"/>
        <v>#N/A</v>
      </c>
      <c r="AH354" s="202"/>
      <c r="AI354" s="209" t="e">
        <f t="shared" si="387"/>
        <v>#N/A</v>
      </c>
      <c r="AJ354" s="197">
        <f t="shared" si="388"/>
        <v>3</v>
      </c>
      <c r="AK354" s="175"/>
      <c r="AL354" s="275" t="str">
        <f t="shared" si="389"/>
        <v>A verifier</v>
      </c>
      <c r="AM354" s="266"/>
      <c r="AN354" s="137"/>
      <c r="AO354" s="136"/>
      <c r="AP354" s="158"/>
      <c r="AQ354" s="136"/>
      <c r="AR354" s="138"/>
      <c r="AS354" s="139"/>
      <c r="AT354" s="140"/>
      <c r="AU354" s="159"/>
      <c r="AV354" s="140"/>
      <c r="AW354" s="140"/>
      <c r="AX354" s="140"/>
      <c r="AY354" s="249"/>
    </row>
    <row r="355" spans="1:51" ht="15" hidden="1" customHeight="1" x14ac:dyDescent="0.35">
      <c r="A355" s="252" t="s">
        <v>665</v>
      </c>
      <c r="B355" s="189" t="str">
        <f t="shared" si="371"/>
        <v>MDG31</v>
      </c>
      <c r="C355" s="161" t="s">
        <v>1018</v>
      </c>
      <c r="D355" s="189" t="str">
        <f t="shared" si="372"/>
        <v>MG31310</v>
      </c>
      <c r="E355" s="189" t="s">
        <v>1020</v>
      </c>
      <c r="F355" s="1" t="str">
        <f t="shared" si="373"/>
        <v>AtsinananaToamasina IIAntetezambaro</v>
      </c>
      <c r="G355" s="45" t="str">
        <f t="shared" si="374"/>
        <v>MG31310030</v>
      </c>
      <c r="H355" s="133" t="e">
        <f t="shared" si="375"/>
        <v>#N/A</v>
      </c>
      <c r="I355" s="133"/>
      <c r="J355" s="134" t="e">
        <f t="shared" si="376"/>
        <v>#N/A</v>
      </c>
      <c r="K355" s="134" t="e">
        <f t="shared" si="377"/>
        <v>#N/A</v>
      </c>
      <c r="L355" s="134" t="e">
        <f t="shared" si="378"/>
        <v>#N/A</v>
      </c>
      <c r="M355" s="231">
        <f>SUMIF('Plans SAMS_A remplir'!$AE$3:$AE$875,(G355&amp;"PAM"&amp;"urgence"),'Plans SAMS_A remplir'!$AG$3:$AG$875)</f>
        <v>0</v>
      </c>
      <c r="N355" s="222">
        <f>SUMIF('Plans SAMS_A remplir'!$AE$3:$AE$875,(G355&amp;"PAM"&amp;"urgence"),'Plans SAMS_A remplir'!$AH$3:$AH$875)</f>
        <v>0</v>
      </c>
      <c r="O355" s="232">
        <f>SUMIF('Plans SAMS_A remplir'!$AE$3:$AE$875,(G355&amp;"PAM"&amp;"urgence"),'Plans SAMS_A remplir'!$AI$3:$AI$875)</f>
        <v>0</v>
      </c>
      <c r="P355" s="224" t="str">
        <f t="shared" si="379"/>
        <v>0</v>
      </c>
      <c r="Q355" s="238">
        <f>SUMIF('Plans SAMS_A remplir'!$AE$3:$AE$875,(G355&amp;"FID"&amp;"urgence"),'Plans SAMS_A remplir'!$AG$3:$AG$875)</f>
        <v>0</v>
      </c>
      <c r="R355" s="135">
        <f>SUMIF('Plans SAMS_A remplir'!$AE$3:$AE$875,(G355&amp;"FID"&amp;"urgence"),'Plans SAMS_A remplir'!$AH$3:$AH$875)</f>
        <v>0</v>
      </c>
      <c r="S355" s="239">
        <f>SUMIF('Plans SAMS_A remplir'!$AE$3:$AE$875,(G355&amp;"FID"&amp;"urgence"),'Plans SAMS_A remplir'!$AI$3:$AI$875)</f>
        <v>0</v>
      </c>
      <c r="T355" s="224" t="str">
        <f t="shared" si="380"/>
        <v>0</v>
      </c>
      <c r="U355" s="238">
        <f>SUMIF('Plans SAMS_A remplir'!$AE$3:$AE$875,(G355&amp;"CRS"&amp;"urgence"),'Plans SAMS_A remplir'!$AG$3:$AG$875)</f>
        <v>0</v>
      </c>
      <c r="V355" s="135">
        <f>SUMIF('Plans SAMS_A remplir'!$AE$3:$AE$875,(G355&amp;"CRS"&amp;"urgence"),'Plans SAMS_A remplir'!$AH$3:$AH$875)</f>
        <v>0</v>
      </c>
      <c r="W355" s="239">
        <f>SUMIF('Plans SAMS_A remplir'!$AE$3:$AE$875,(G355&amp;"CRS"&amp;"urgence"),'Plans SAMS_A remplir'!$AI$3:$AI$875)</f>
        <v>0</v>
      </c>
      <c r="X355" s="224" t="str">
        <f t="shared" si="381"/>
        <v>0</v>
      </c>
      <c r="Y355" s="238">
        <f>SUMIF('Plans SAMS_A remplir'!$AE$3:$AE$875,(G355&amp;"autreong"&amp;"urgence"),'Plans SAMS_A remplir'!$AG$3:$AG$875)</f>
        <v>0</v>
      </c>
      <c r="Z355" s="135">
        <f>SUMIF('Plans SAMS_A remplir'!$AE$3:$AE$875,(G355&amp;"autreong"&amp;"urgence"),'Plans SAMS_A remplir'!$AH$3:$AH$875)</f>
        <v>0</v>
      </c>
      <c r="AA355" s="239">
        <f>SUMIF('Plans SAMS_A remplir'!$AE$3:$AE$875,(G355&amp;"autreong"&amp;"urgence"),'Plans SAMS_A remplir'!$AI$3:$AI$875)</f>
        <v>0</v>
      </c>
      <c r="AB355" s="280" t="str">
        <f t="shared" si="382"/>
        <v>0</v>
      </c>
      <c r="AC355" s="285"/>
      <c r="AD355" s="173">
        <f t="shared" si="383"/>
        <v>0</v>
      </c>
      <c r="AE355" s="173">
        <f t="shared" si="384"/>
        <v>0</v>
      </c>
      <c r="AF355" s="286">
        <f t="shared" si="385"/>
        <v>0</v>
      </c>
      <c r="AG355" s="274" t="e">
        <f t="shared" si="386"/>
        <v>#N/A</v>
      </c>
      <c r="AH355" s="202"/>
      <c r="AI355" s="209" t="e">
        <f t="shared" si="387"/>
        <v>#N/A</v>
      </c>
      <c r="AJ355" s="197">
        <f t="shared" si="388"/>
        <v>3</v>
      </c>
      <c r="AK355" s="175"/>
      <c r="AL355" s="275" t="str">
        <f t="shared" si="389"/>
        <v>A verifier</v>
      </c>
      <c r="AM355" s="266"/>
      <c r="AN355" s="137"/>
      <c r="AO355" s="136"/>
      <c r="AP355" s="158"/>
      <c r="AQ355" s="136"/>
      <c r="AR355" s="138"/>
      <c r="AS355" s="139"/>
      <c r="AT355" s="140"/>
      <c r="AU355" s="159"/>
      <c r="AV355" s="140"/>
      <c r="AW355" s="140"/>
      <c r="AX355" s="140"/>
      <c r="AY355" s="249"/>
    </row>
    <row r="356" spans="1:51" ht="15" hidden="1" customHeight="1" x14ac:dyDescent="0.35">
      <c r="A356" s="252" t="s">
        <v>665</v>
      </c>
      <c r="B356" s="189" t="str">
        <f t="shared" si="371"/>
        <v>MDG31</v>
      </c>
      <c r="C356" s="161" t="s">
        <v>1018</v>
      </c>
      <c r="D356" s="189" t="str">
        <f>VLOOKUP(C356,admin_2_2,2,FALSE)</f>
        <v>MG31310</v>
      </c>
      <c r="E356" s="189" t="s">
        <v>1021</v>
      </c>
      <c r="F356" s="1" t="str">
        <f t="shared" si="373"/>
        <v>AtsinananaToamasina IIFanandrana</v>
      </c>
      <c r="G356" s="45" t="str">
        <f t="shared" si="374"/>
        <v>MG31310050</v>
      </c>
      <c r="H356" s="133" t="e">
        <f t="shared" si="375"/>
        <v>#N/A</v>
      </c>
      <c r="I356" s="133"/>
      <c r="J356" s="134" t="e">
        <f t="shared" si="376"/>
        <v>#N/A</v>
      </c>
      <c r="K356" s="134" t="e">
        <f t="shared" si="377"/>
        <v>#N/A</v>
      </c>
      <c r="L356" s="134" t="e">
        <f t="shared" si="378"/>
        <v>#N/A</v>
      </c>
      <c r="M356" s="231">
        <f>SUMIF('Plans SAMS_A remplir'!$AE$3:$AE$875,(G356&amp;"PAM"&amp;"urgence"),'Plans SAMS_A remplir'!$AG$3:$AG$875)</f>
        <v>0</v>
      </c>
      <c r="N356" s="222">
        <f>SUMIF('Plans SAMS_A remplir'!$AE$3:$AE$875,(G356&amp;"PAM"&amp;"urgence"),'Plans SAMS_A remplir'!$AH$3:$AH$875)</f>
        <v>0</v>
      </c>
      <c r="O356" s="232">
        <f>SUMIF('Plans SAMS_A remplir'!$AE$3:$AE$875,(G356&amp;"PAM"&amp;"urgence"),'Plans SAMS_A remplir'!$AI$3:$AI$875)</f>
        <v>0</v>
      </c>
      <c r="P356" s="224" t="str">
        <f t="shared" si="379"/>
        <v>0</v>
      </c>
      <c r="Q356" s="238">
        <f>SUMIF('Plans SAMS_A remplir'!$AE$3:$AE$875,(G356&amp;"FID"&amp;"urgence"),'Plans SAMS_A remplir'!$AG$3:$AG$875)</f>
        <v>0</v>
      </c>
      <c r="R356" s="135">
        <f>SUMIF('Plans SAMS_A remplir'!$AE$3:$AE$875,(G356&amp;"FID"&amp;"urgence"),'Plans SAMS_A remplir'!$AH$3:$AH$875)</f>
        <v>0</v>
      </c>
      <c r="S356" s="239">
        <f>SUMIF('Plans SAMS_A remplir'!$AE$3:$AE$875,(G356&amp;"FID"&amp;"urgence"),'Plans SAMS_A remplir'!$AI$3:$AI$875)</f>
        <v>0</v>
      </c>
      <c r="T356" s="224" t="str">
        <f t="shared" si="380"/>
        <v>0</v>
      </c>
      <c r="U356" s="238">
        <f>SUMIF('Plans SAMS_A remplir'!$AE$3:$AE$875,(G356&amp;"CRS"&amp;"urgence"),'Plans SAMS_A remplir'!$AG$3:$AG$875)</f>
        <v>0</v>
      </c>
      <c r="V356" s="135">
        <f>SUMIF('Plans SAMS_A remplir'!$AE$3:$AE$875,(G356&amp;"CRS"&amp;"urgence"),'Plans SAMS_A remplir'!$AH$3:$AH$875)</f>
        <v>0</v>
      </c>
      <c r="W356" s="239">
        <f>SUMIF('Plans SAMS_A remplir'!$AE$3:$AE$875,(G356&amp;"CRS"&amp;"urgence"),'Plans SAMS_A remplir'!$AI$3:$AI$875)</f>
        <v>0</v>
      </c>
      <c r="X356" s="224" t="str">
        <f t="shared" si="381"/>
        <v>0</v>
      </c>
      <c r="Y356" s="238">
        <f>SUMIF('Plans SAMS_A remplir'!$AE$3:$AE$875,(G356&amp;"autreong"&amp;"urgence"),'Plans SAMS_A remplir'!$AG$3:$AG$875)</f>
        <v>0</v>
      </c>
      <c r="Z356" s="135">
        <f>SUMIF('Plans SAMS_A remplir'!$AE$3:$AE$875,(G356&amp;"autreong"&amp;"urgence"),'Plans SAMS_A remplir'!$AH$3:$AH$875)</f>
        <v>0</v>
      </c>
      <c r="AA356" s="239">
        <f>SUMIF('Plans SAMS_A remplir'!$AE$3:$AE$875,(G356&amp;"autreong"&amp;"urgence"),'Plans SAMS_A remplir'!$AI$3:$AI$875)</f>
        <v>0</v>
      </c>
      <c r="AB356" s="280" t="str">
        <f t="shared" si="382"/>
        <v>0</v>
      </c>
      <c r="AC356" s="285"/>
      <c r="AD356" s="173">
        <f t="shared" si="383"/>
        <v>0</v>
      </c>
      <c r="AE356" s="173">
        <f t="shared" si="384"/>
        <v>0</v>
      </c>
      <c r="AF356" s="286">
        <f t="shared" si="385"/>
        <v>0</v>
      </c>
      <c r="AG356" s="274" t="e">
        <f t="shared" si="386"/>
        <v>#N/A</v>
      </c>
      <c r="AH356" s="202"/>
      <c r="AI356" s="209" t="e">
        <f t="shared" si="387"/>
        <v>#N/A</v>
      </c>
      <c r="AJ356" s="197">
        <f t="shared" si="388"/>
        <v>3</v>
      </c>
      <c r="AK356" s="175"/>
      <c r="AL356" s="275" t="str">
        <f t="shared" si="389"/>
        <v>A verifier</v>
      </c>
      <c r="AM356" s="266"/>
      <c r="AN356" s="137"/>
      <c r="AO356" s="136"/>
      <c r="AP356" s="158"/>
      <c r="AQ356" s="136"/>
      <c r="AR356" s="138"/>
      <c r="AS356" s="139"/>
      <c r="AT356" s="140"/>
      <c r="AU356" s="159"/>
      <c r="AV356" s="140"/>
      <c r="AW356" s="140"/>
      <c r="AX356" s="140"/>
      <c r="AY356" s="249"/>
    </row>
    <row r="357" spans="1:51" ht="15" hidden="1" customHeight="1" x14ac:dyDescent="0.35">
      <c r="A357" s="252" t="s">
        <v>665</v>
      </c>
      <c r="B357" s="189" t="str">
        <f t="shared" si="371"/>
        <v>MDG31</v>
      </c>
      <c r="C357" s="161" t="s">
        <v>1018</v>
      </c>
      <c r="D357" s="189" t="str">
        <f t="shared" si="372"/>
        <v>MG31310</v>
      </c>
      <c r="E357" s="189" t="s">
        <v>1022</v>
      </c>
      <c r="F357" s="1" t="str">
        <f t="shared" si="373"/>
        <v>AtsinananaToamasina IIAmpasimadinika Manambolo</v>
      </c>
      <c r="G357" s="45" t="str">
        <f t="shared" si="374"/>
        <v>MG31310091</v>
      </c>
      <c r="H357" s="133" t="e">
        <f t="shared" si="375"/>
        <v>#N/A</v>
      </c>
      <c r="I357" s="133"/>
      <c r="J357" s="134" t="e">
        <f t="shared" si="376"/>
        <v>#N/A</v>
      </c>
      <c r="K357" s="134" t="e">
        <f t="shared" si="377"/>
        <v>#N/A</v>
      </c>
      <c r="L357" s="134" t="e">
        <f t="shared" si="378"/>
        <v>#N/A</v>
      </c>
      <c r="M357" s="231">
        <f>SUMIF('Plans SAMS_A remplir'!$AE$3:$AE$875,(G357&amp;"PAM"&amp;"urgence"),'Plans SAMS_A remplir'!$AG$3:$AG$875)</f>
        <v>0</v>
      </c>
      <c r="N357" s="222">
        <f>SUMIF('Plans SAMS_A remplir'!$AE$3:$AE$875,(G357&amp;"PAM"&amp;"urgence"),'Plans SAMS_A remplir'!$AH$3:$AH$875)</f>
        <v>0</v>
      </c>
      <c r="O357" s="232">
        <f>SUMIF('Plans SAMS_A remplir'!$AE$3:$AE$875,(G357&amp;"PAM"&amp;"urgence"),'Plans SAMS_A remplir'!$AI$3:$AI$875)</f>
        <v>0</v>
      </c>
      <c r="P357" s="224" t="str">
        <f t="shared" si="379"/>
        <v>0</v>
      </c>
      <c r="Q357" s="238">
        <f>SUMIF('Plans SAMS_A remplir'!$AE$3:$AE$875,(G357&amp;"FID"&amp;"urgence"),'Plans SAMS_A remplir'!$AG$3:$AG$875)</f>
        <v>0</v>
      </c>
      <c r="R357" s="135">
        <f>SUMIF('Plans SAMS_A remplir'!$AE$3:$AE$875,(G357&amp;"FID"&amp;"urgence"),'Plans SAMS_A remplir'!$AH$3:$AH$875)</f>
        <v>0</v>
      </c>
      <c r="S357" s="239">
        <f>SUMIF('Plans SAMS_A remplir'!$AE$3:$AE$875,(G357&amp;"FID"&amp;"urgence"),'Plans SAMS_A remplir'!$AI$3:$AI$875)</f>
        <v>0</v>
      </c>
      <c r="T357" s="224" t="str">
        <f t="shared" si="380"/>
        <v>0</v>
      </c>
      <c r="U357" s="238">
        <f>SUMIF('Plans SAMS_A remplir'!$AE$3:$AE$875,(G357&amp;"CRS"&amp;"urgence"),'Plans SAMS_A remplir'!$AG$3:$AG$875)</f>
        <v>0</v>
      </c>
      <c r="V357" s="135">
        <f>SUMIF('Plans SAMS_A remplir'!$AE$3:$AE$875,(G357&amp;"CRS"&amp;"urgence"),'Plans SAMS_A remplir'!$AH$3:$AH$875)</f>
        <v>0</v>
      </c>
      <c r="W357" s="239">
        <f>SUMIF('Plans SAMS_A remplir'!$AE$3:$AE$875,(G357&amp;"CRS"&amp;"urgence"),'Plans SAMS_A remplir'!$AI$3:$AI$875)</f>
        <v>0</v>
      </c>
      <c r="X357" s="224" t="str">
        <f t="shared" si="381"/>
        <v>0</v>
      </c>
      <c r="Y357" s="238">
        <f>SUMIF('Plans SAMS_A remplir'!$AE$3:$AE$875,(G357&amp;"autreong"&amp;"urgence"),'Plans SAMS_A remplir'!$AG$3:$AG$875)</f>
        <v>0</v>
      </c>
      <c r="Z357" s="135">
        <f>SUMIF('Plans SAMS_A remplir'!$AE$3:$AE$875,(G357&amp;"autreong"&amp;"urgence"),'Plans SAMS_A remplir'!$AH$3:$AH$875)</f>
        <v>0</v>
      </c>
      <c r="AA357" s="239">
        <f>SUMIF('Plans SAMS_A remplir'!$AE$3:$AE$875,(G357&amp;"autreong"&amp;"urgence"),'Plans SAMS_A remplir'!$AI$3:$AI$875)</f>
        <v>0</v>
      </c>
      <c r="AB357" s="280" t="str">
        <f t="shared" si="382"/>
        <v>0</v>
      </c>
      <c r="AC357" s="285"/>
      <c r="AD357" s="173">
        <f t="shared" si="383"/>
        <v>0</v>
      </c>
      <c r="AE357" s="173">
        <f t="shared" si="384"/>
        <v>0</v>
      </c>
      <c r="AF357" s="286">
        <f t="shared" si="385"/>
        <v>0</v>
      </c>
      <c r="AG357" s="274" t="e">
        <f t="shared" si="386"/>
        <v>#N/A</v>
      </c>
      <c r="AH357" s="202"/>
      <c r="AI357" s="209" t="e">
        <f t="shared" si="387"/>
        <v>#N/A</v>
      </c>
      <c r="AJ357" s="197">
        <f t="shared" si="388"/>
        <v>3</v>
      </c>
      <c r="AK357" s="175"/>
      <c r="AL357" s="275" t="str">
        <f t="shared" si="389"/>
        <v>A verifier</v>
      </c>
      <c r="AM357" s="266"/>
      <c r="AN357" s="137"/>
      <c r="AO357" s="136"/>
      <c r="AP357" s="158"/>
      <c r="AQ357" s="136"/>
      <c r="AR357" s="138"/>
      <c r="AS357" s="139"/>
      <c r="AT357" s="140"/>
      <c r="AU357" s="159"/>
      <c r="AV357" s="140"/>
      <c r="AW357" s="140"/>
      <c r="AX357" s="140"/>
      <c r="AY357" s="249"/>
    </row>
    <row r="358" spans="1:51" ht="15" hidden="1" customHeight="1" x14ac:dyDescent="0.35">
      <c r="A358" s="252" t="s">
        <v>665</v>
      </c>
      <c r="B358" s="189" t="str">
        <f t="shared" si="371"/>
        <v>MDG31</v>
      </c>
      <c r="C358" s="161" t="s">
        <v>1018</v>
      </c>
      <c r="D358" s="189" t="str">
        <f t="shared" si="372"/>
        <v>MG31310</v>
      </c>
      <c r="E358" s="189" t="s">
        <v>1023</v>
      </c>
      <c r="F358" s="1" t="str">
        <f t="shared" si="373"/>
        <v>AtsinananaToamasina IIAmboditandroroho</v>
      </c>
      <c r="G358" s="45" t="str">
        <f t="shared" si="374"/>
        <v>MG31310092</v>
      </c>
      <c r="H358" s="133" t="e">
        <f t="shared" si="375"/>
        <v>#N/A</v>
      </c>
      <c r="I358" s="133"/>
      <c r="J358" s="134" t="e">
        <f t="shared" si="376"/>
        <v>#N/A</v>
      </c>
      <c r="K358" s="134" t="e">
        <f t="shared" si="377"/>
        <v>#N/A</v>
      </c>
      <c r="L358" s="134" t="e">
        <f t="shared" si="378"/>
        <v>#N/A</v>
      </c>
      <c r="M358" s="231">
        <f>SUMIF('Plans SAMS_A remplir'!$AE$3:$AE$875,(G358&amp;"PAM"&amp;"urgence"),'Plans SAMS_A remplir'!$AG$3:$AG$875)</f>
        <v>0</v>
      </c>
      <c r="N358" s="222">
        <f>SUMIF('Plans SAMS_A remplir'!$AE$3:$AE$875,(G358&amp;"PAM"&amp;"urgence"),'Plans SAMS_A remplir'!$AH$3:$AH$875)</f>
        <v>0</v>
      </c>
      <c r="O358" s="232">
        <f>SUMIF('Plans SAMS_A remplir'!$AE$3:$AE$875,(G358&amp;"PAM"&amp;"urgence"),'Plans SAMS_A remplir'!$AI$3:$AI$875)</f>
        <v>0</v>
      </c>
      <c r="P358" s="224" t="str">
        <f t="shared" si="379"/>
        <v>0</v>
      </c>
      <c r="Q358" s="238">
        <f>SUMIF('Plans SAMS_A remplir'!$AE$3:$AE$875,(G358&amp;"FID"&amp;"urgence"),'Plans SAMS_A remplir'!$AG$3:$AG$875)</f>
        <v>0</v>
      </c>
      <c r="R358" s="135">
        <f>SUMIF('Plans SAMS_A remplir'!$AE$3:$AE$875,(G358&amp;"FID"&amp;"urgence"),'Plans SAMS_A remplir'!$AH$3:$AH$875)</f>
        <v>0</v>
      </c>
      <c r="S358" s="239">
        <f>SUMIF('Plans SAMS_A remplir'!$AE$3:$AE$875,(G358&amp;"FID"&amp;"urgence"),'Plans SAMS_A remplir'!$AI$3:$AI$875)</f>
        <v>0</v>
      </c>
      <c r="T358" s="224" t="str">
        <f t="shared" si="380"/>
        <v>0</v>
      </c>
      <c r="U358" s="238">
        <f>SUMIF('Plans SAMS_A remplir'!$AE$3:$AE$875,(G358&amp;"CRS"&amp;"urgence"),'Plans SAMS_A remplir'!$AG$3:$AG$875)</f>
        <v>0</v>
      </c>
      <c r="V358" s="135">
        <f>SUMIF('Plans SAMS_A remplir'!$AE$3:$AE$875,(G358&amp;"CRS"&amp;"urgence"),'Plans SAMS_A remplir'!$AH$3:$AH$875)</f>
        <v>0</v>
      </c>
      <c r="W358" s="239">
        <f>SUMIF('Plans SAMS_A remplir'!$AE$3:$AE$875,(G358&amp;"CRS"&amp;"urgence"),'Plans SAMS_A remplir'!$AI$3:$AI$875)</f>
        <v>0</v>
      </c>
      <c r="X358" s="224" t="str">
        <f t="shared" si="381"/>
        <v>0</v>
      </c>
      <c r="Y358" s="238">
        <f>SUMIF('Plans SAMS_A remplir'!$AE$3:$AE$875,(G358&amp;"autreong"&amp;"urgence"),'Plans SAMS_A remplir'!$AG$3:$AG$875)</f>
        <v>0</v>
      </c>
      <c r="Z358" s="135">
        <f>SUMIF('Plans SAMS_A remplir'!$AE$3:$AE$875,(G358&amp;"autreong"&amp;"urgence"),'Plans SAMS_A remplir'!$AH$3:$AH$875)</f>
        <v>0</v>
      </c>
      <c r="AA358" s="239">
        <f>SUMIF('Plans SAMS_A remplir'!$AE$3:$AE$875,(G358&amp;"autreong"&amp;"urgence"),'Plans SAMS_A remplir'!$AI$3:$AI$875)</f>
        <v>0</v>
      </c>
      <c r="AB358" s="280" t="str">
        <f t="shared" si="382"/>
        <v>0</v>
      </c>
      <c r="AC358" s="285"/>
      <c r="AD358" s="173">
        <f t="shared" si="383"/>
        <v>0</v>
      </c>
      <c r="AE358" s="173">
        <f t="shared" si="384"/>
        <v>0</v>
      </c>
      <c r="AF358" s="286">
        <f t="shared" si="385"/>
        <v>0</v>
      </c>
      <c r="AG358" s="274" t="e">
        <f t="shared" si="386"/>
        <v>#N/A</v>
      </c>
      <c r="AH358" s="202"/>
      <c r="AI358" s="209" t="e">
        <f t="shared" si="387"/>
        <v>#N/A</v>
      </c>
      <c r="AJ358" s="197">
        <f t="shared" si="388"/>
        <v>3</v>
      </c>
      <c r="AK358" s="175"/>
      <c r="AL358" s="275" t="str">
        <f t="shared" si="389"/>
        <v>A verifier</v>
      </c>
      <c r="AM358" s="266"/>
      <c r="AN358" s="137"/>
      <c r="AO358" s="136"/>
      <c r="AP358" s="158"/>
      <c r="AQ358" s="136"/>
      <c r="AR358" s="138"/>
      <c r="AS358" s="139"/>
      <c r="AT358" s="140"/>
      <c r="AU358" s="159"/>
      <c r="AV358" s="140"/>
      <c r="AW358" s="140"/>
      <c r="AX358" s="140"/>
      <c r="AY358" s="249"/>
    </row>
    <row r="359" spans="1:51" ht="15" hidden="1" customHeight="1" x14ac:dyDescent="0.35">
      <c r="A359" s="252" t="s">
        <v>665</v>
      </c>
      <c r="B359" s="189" t="str">
        <f t="shared" si="371"/>
        <v>MDG31</v>
      </c>
      <c r="C359" s="161" t="s">
        <v>1018</v>
      </c>
      <c r="D359" s="189" t="str">
        <f t="shared" si="372"/>
        <v>MG31310</v>
      </c>
      <c r="E359" s="189" t="s">
        <v>1024</v>
      </c>
      <c r="F359" s="1" t="str">
        <f t="shared" si="373"/>
        <v>AtsinananaToamasina IIMahavelona (Foulpointe)</v>
      </c>
      <c r="G359" s="45" t="str">
        <f t="shared" si="374"/>
        <v>MG31310110</v>
      </c>
      <c r="H359" s="133" t="e">
        <f t="shared" si="375"/>
        <v>#N/A</v>
      </c>
      <c r="I359" s="133"/>
      <c r="J359" s="134" t="e">
        <f t="shared" si="376"/>
        <v>#N/A</v>
      </c>
      <c r="K359" s="134" t="e">
        <f t="shared" si="377"/>
        <v>#N/A</v>
      </c>
      <c r="L359" s="134" t="e">
        <f t="shared" si="378"/>
        <v>#N/A</v>
      </c>
      <c r="M359" s="231">
        <f>SUMIF('Plans SAMS_A remplir'!$AE$3:$AE$875,(G359&amp;"PAM"&amp;"urgence"),'Plans SAMS_A remplir'!$AG$3:$AG$875)</f>
        <v>0</v>
      </c>
      <c r="N359" s="222">
        <f>SUMIF('Plans SAMS_A remplir'!$AE$3:$AE$875,(G359&amp;"PAM"&amp;"urgence"),'Plans SAMS_A remplir'!$AH$3:$AH$875)</f>
        <v>0</v>
      </c>
      <c r="O359" s="232">
        <f>SUMIF('Plans SAMS_A remplir'!$AE$3:$AE$875,(G359&amp;"PAM"&amp;"urgence"),'Plans SAMS_A remplir'!$AI$3:$AI$875)</f>
        <v>0</v>
      </c>
      <c r="P359" s="224" t="str">
        <f t="shared" si="379"/>
        <v>0</v>
      </c>
      <c r="Q359" s="238">
        <f>SUMIF('Plans SAMS_A remplir'!$AE$3:$AE$875,(G359&amp;"FID"&amp;"urgence"),'Plans SAMS_A remplir'!$AG$3:$AG$875)</f>
        <v>0</v>
      </c>
      <c r="R359" s="135">
        <f>SUMIF('Plans SAMS_A remplir'!$AE$3:$AE$875,(G359&amp;"FID"&amp;"urgence"),'Plans SAMS_A remplir'!$AH$3:$AH$875)</f>
        <v>0</v>
      </c>
      <c r="S359" s="239">
        <f>SUMIF('Plans SAMS_A remplir'!$AE$3:$AE$875,(G359&amp;"FID"&amp;"urgence"),'Plans SAMS_A remplir'!$AI$3:$AI$875)</f>
        <v>0</v>
      </c>
      <c r="T359" s="224" t="str">
        <f t="shared" si="380"/>
        <v>0</v>
      </c>
      <c r="U359" s="238">
        <f>SUMIF('Plans SAMS_A remplir'!$AE$3:$AE$875,(G359&amp;"CRS"&amp;"urgence"),'Plans SAMS_A remplir'!$AG$3:$AG$875)</f>
        <v>0</v>
      </c>
      <c r="V359" s="135">
        <f>SUMIF('Plans SAMS_A remplir'!$AE$3:$AE$875,(G359&amp;"CRS"&amp;"urgence"),'Plans SAMS_A remplir'!$AH$3:$AH$875)</f>
        <v>0</v>
      </c>
      <c r="W359" s="239">
        <f>SUMIF('Plans SAMS_A remplir'!$AE$3:$AE$875,(G359&amp;"CRS"&amp;"urgence"),'Plans SAMS_A remplir'!$AI$3:$AI$875)</f>
        <v>0</v>
      </c>
      <c r="X359" s="224" t="str">
        <f t="shared" si="381"/>
        <v>0</v>
      </c>
      <c r="Y359" s="238">
        <f>SUMIF('Plans SAMS_A remplir'!$AE$3:$AE$875,(G359&amp;"autreong"&amp;"urgence"),'Plans SAMS_A remplir'!$AG$3:$AG$875)</f>
        <v>0</v>
      </c>
      <c r="Z359" s="135">
        <f>SUMIF('Plans SAMS_A remplir'!$AE$3:$AE$875,(G359&amp;"autreong"&amp;"urgence"),'Plans SAMS_A remplir'!$AH$3:$AH$875)</f>
        <v>0</v>
      </c>
      <c r="AA359" s="239">
        <f>SUMIF('Plans SAMS_A remplir'!$AE$3:$AE$875,(G359&amp;"autreong"&amp;"urgence"),'Plans SAMS_A remplir'!$AI$3:$AI$875)</f>
        <v>0</v>
      </c>
      <c r="AB359" s="280" t="str">
        <f t="shared" si="382"/>
        <v>0</v>
      </c>
      <c r="AC359" s="285"/>
      <c r="AD359" s="173">
        <f t="shared" si="383"/>
        <v>0</v>
      </c>
      <c r="AE359" s="173">
        <f t="shared" si="384"/>
        <v>0</v>
      </c>
      <c r="AF359" s="286">
        <f t="shared" si="385"/>
        <v>0</v>
      </c>
      <c r="AG359" s="274" t="e">
        <f t="shared" si="386"/>
        <v>#N/A</v>
      </c>
      <c r="AH359" s="202"/>
      <c r="AI359" s="209" t="e">
        <f t="shared" si="387"/>
        <v>#N/A</v>
      </c>
      <c r="AJ359" s="197">
        <f t="shared" si="388"/>
        <v>3</v>
      </c>
      <c r="AK359" s="175"/>
      <c r="AL359" s="275" t="str">
        <f t="shared" si="389"/>
        <v>A verifier</v>
      </c>
      <c r="AM359" s="266"/>
      <c r="AN359" s="137"/>
      <c r="AO359" s="136"/>
      <c r="AP359" s="158"/>
      <c r="AQ359" s="136"/>
      <c r="AR359" s="138"/>
      <c r="AS359" s="139"/>
      <c r="AT359" s="140"/>
      <c r="AU359" s="159"/>
      <c r="AV359" s="140"/>
      <c r="AW359" s="140"/>
      <c r="AX359" s="140"/>
      <c r="AY359" s="249"/>
    </row>
    <row r="360" spans="1:51" ht="15" hidden="1" customHeight="1" x14ac:dyDescent="0.35">
      <c r="A360" s="252" t="s">
        <v>665</v>
      </c>
      <c r="B360" s="189" t="str">
        <f t="shared" si="371"/>
        <v>MDG31</v>
      </c>
      <c r="C360" s="161" t="s">
        <v>1018</v>
      </c>
      <c r="D360" s="189" t="str">
        <f t="shared" si="372"/>
        <v>MG31310</v>
      </c>
      <c r="E360" s="189" t="s">
        <v>1025</v>
      </c>
      <c r="F360" s="1" t="str">
        <f t="shared" si="373"/>
        <v>AtsinananaToamasina IISahambala</v>
      </c>
      <c r="G360" s="45" t="str">
        <f t="shared" si="374"/>
        <v>MG31310130</v>
      </c>
      <c r="H360" s="133" t="e">
        <f t="shared" si="375"/>
        <v>#N/A</v>
      </c>
      <c r="I360" s="133"/>
      <c r="J360" s="134" t="e">
        <f t="shared" si="376"/>
        <v>#N/A</v>
      </c>
      <c r="K360" s="134" t="e">
        <f t="shared" si="377"/>
        <v>#N/A</v>
      </c>
      <c r="L360" s="134" t="e">
        <f t="shared" si="378"/>
        <v>#N/A</v>
      </c>
      <c r="M360" s="231">
        <f>SUMIF('Plans SAMS_A remplir'!$AE$3:$AE$875,(G360&amp;"PAM"&amp;"urgence"),'Plans SAMS_A remplir'!$AG$3:$AG$875)</f>
        <v>0</v>
      </c>
      <c r="N360" s="222">
        <f>SUMIF('Plans SAMS_A remplir'!$AE$3:$AE$875,(G360&amp;"PAM"&amp;"urgence"),'Plans SAMS_A remplir'!$AH$3:$AH$875)</f>
        <v>0</v>
      </c>
      <c r="O360" s="232">
        <f>SUMIF('Plans SAMS_A remplir'!$AE$3:$AE$875,(G360&amp;"PAM"&amp;"urgence"),'Plans SAMS_A remplir'!$AI$3:$AI$875)</f>
        <v>0</v>
      </c>
      <c r="P360" s="224" t="str">
        <f t="shared" si="379"/>
        <v>0</v>
      </c>
      <c r="Q360" s="238">
        <f>SUMIF('Plans SAMS_A remplir'!$AE$3:$AE$875,(G360&amp;"FID"&amp;"urgence"),'Plans SAMS_A remplir'!$AG$3:$AG$875)</f>
        <v>0</v>
      </c>
      <c r="R360" s="135">
        <f>SUMIF('Plans SAMS_A remplir'!$AE$3:$AE$875,(G360&amp;"FID"&amp;"urgence"),'Plans SAMS_A remplir'!$AH$3:$AH$875)</f>
        <v>0</v>
      </c>
      <c r="S360" s="239">
        <f>SUMIF('Plans SAMS_A remplir'!$AE$3:$AE$875,(G360&amp;"FID"&amp;"urgence"),'Plans SAMS_A remplir'!$AI$3:$AI$875)</f>
        <v>0</v>
      </c>
      <c r="T360" s="224" t="str">
        <f t="shared" si="380"/>
        <v>0</v>
      </c>
      <c r="U360" s="238">
        <f>SUMIF('Plans SAMS_A remplir'!$AE$3:$AE$875,(G360&amp;"CRS"&amp;"urgence"),'Plans SAMS_A remplir'!$AG$3:$AG$875)</f>
        <v>0</v>
      </c>
      <c r="V360" s="135">
        <f>SUMIF('Plans SAMS_A remplir'!$AE$3:$AE$875,(G360&amp;"CRS"&amp;"urgence"),'Plans SAMS_A remplir'!$AH$3:$AH$875)</f>
        <v>0</v>
      </c>
      <c r="W360" s="239">
        <f>SUMIF('Plans SAMS_A remplir'!$AE$3:$AE$875,(G360&amp;"CRS"&amp;"urgence"),'Plans SAMS_A remplir'!$AI$3:$AI$875)</f>
        <v>0</v>
      </c>
      <c r="X360" s="224" t="str">
        <f t="shared" si="381"/>
        <v>0</v>
      </c>
      <c r="Y360" s="238">
        <f>SUMIF('Plans SAMS_A remplir'!$AE$3:$AE$875,(G360&amp;"autreong"&amp;"urgence"),'Plans SAMS_A remplir'!$AG$3:$AG$875)</f>
        <v>0</v>
      </c>
      <c r="Z360" s="135">
        <f>SUMIF('Plans SAMS_A remplir'!$AE$3:$AE$875,(G360&amp;"autreong"&amp;"urgence"),'Plans SAMS_A remplir'!$AH$3:$AH$875)</f>
        <v>0</v>
      </c>
      <c r="AA360" s="239">
        <f>SUMIF('Plans SAMS_A remplir'!$AE$3:$AE$875,(G360&amp;"autreong"&amp;"urgence"),'Plans SAMS_A remplir'!$AI$3:$AI$875)</f>
        <v>0</v>
      </c>
      <c r="AB360" s="280" t="str">
        <f t="shared" si="382"/>
        <v>0</v>
      </c>
      <c r="AC360" s="285"/>
      <c r="AD360" s="173">
        <f t="shared" si="383"/>
        <v>0</v>
      </c>
      <c r="AE360" s="173">
        <f t="shared" si="384"/>
        <v>0</v>
      </c>
      <c r="AF360" s="286">
        <f t="shared" si="385"/>
        <v>0</v>
      </c>
      <c r="AG360" s="274" t="e">
        <f t="shared" si="386"/>
        <v>#N/A</v>
      </c>
      <c r="AH360" s="202"/>
      <c r="AI360" s="209" t="e">
        <f t="shared" si="387"/>
        <v>#N/A</v>
      </c>
      <c r="AJ360" s="197">
        <f t="shared" si="388"/>
        <v>3</v>
      </c>
      <c r="AK360" s="175"/>
      <c r="AL360" s="275" t="str">
        <f t="shared" si="389"/>
        <v>A verifier</v>
      </c>
      <c r="AM360" s="266"/>
      <c r="AN360" s="137"/>
      <c r="AO360" s="136"/>
      <c r="AP360" s="158"/>
      <c r="AQ360" s="136"/>
      <c r="AR360" s="138"/>
      <c r="AS360" s="139"/>
      <c r="AT360" s="140"/>
      <c r="AU360" s="159"/>
      <c r="AV360" s="140"/>
      <c r="AW360" s="140"/>
      <c r="AX360" s="140"/>
      <c r="AY360" s="249"/>
    </row>
    <row r="361" spans="1:51" ht="15" hidden="1" customHeight="1" x14ac:dyDescent="0.35">
      <c r="A361" s="252" t="s">
        <v>665</v>
      </c>
      <c r="B361" s="189" t="str">
        <f t="shared" si="371"/>
        <v>MDG31</v>
      </c>
      <c r="C361" s="161" t="s">
        <v>1018</v>
      </c>
      <c r="D361" s="189" t="str">
        <f t="shared" si="372"/>
        <v>MG31310</v>
      </c>
      <c r="E361" s="189" t="s">
        <v>1026</v>
      </c>
      <c r="F361" s="1" t="str">
        <f t="shared" si="373"/>
        <v>AtsinananaToamasina IIAmbodilazana</v>
      </c>
      <c r="G361" s="45" t="str">
        <f t="shared" si="374"/>
        <v>MG31310150</v>
      </c>
      <c r="H361" s="133" t="e">
        <f t="shared" si="375"/>
        <v>#N/A</v>
      </c>
      <c r="I361" s="133"/>
      <c r="J361" s="134" t="e">
        <f t="shared" si="376"/>
        <v>#N/A</v>
      </c>
      <c r="K361" s="134" t="e">
        <f t="shared" si="377"/>
        <v>#N/A</v>
      </c>
      <c r="L361" s="134" t="e">
        <f t="shared" si="378"/>
        <v>#N/A</v>
      </c>
      <c r="M361" s="231">
        <f>SUMIF('Plans SAMS_A remplir'!$AE$3:$AE$875,(G361&amp;"PAM"&amp;"urgence"),'Plans SAMS_A remplir'!$AG$3:$AG$875)</f>
        <v>0</v>
      </c>
      <c r="N361" s="222">
        <f>SUMIF('Plans SAMS_A remplir'!$AE$3:$AE$875,(G361&amp;"PAM"&amp;"urgence"),'Plans SAMS_A remplir'!$AH$3:$AH$875)</f>
        <v>0</v>
      </c>
      <c r="O361" s="232">
        <f>SUMIF('Plans SAMS_A remplir'!$AE$3:$AE$875,(G361&amp;"PAM"&amp;"urgence"),'Plans SAMS_A remplir'!$AI$3:$AI$875)</f>
        <v>0</v>
      </c>
      <c r="P361" s="224" t="str">
        <f t="shared" si="379"/>
        <v>0</v>
      </c>
      <c r="Q361" s="238">
        <f>SUMIF('Plans SAMS_A remplir'!$AE$3:$AE$875,(G361&amp;"FID"&amp;"urgence"),'Plans SAMS_A remplir'!$AG$3:$AG$875)</f>
        <v>0</v>
      </c>
      <c r="R361" s="135">
        <f>SUMIF('Plans SAMS_A remplir'!$AE$3:$AE$875,(G361&amp;"FID"&amp;"urgence"),'Plans SAMS_A remplir'!$AH$3:$AH$875)</f>
        <v>0</v>
      </c>
      <c r="S361" s="239">
        <f>SUMIF('Plans SAMS_A remplir'!$AE$3:$AE$875,(G361&amp;"FID"&amp;"urgence"),'Plans SAMS_A remplir'!$AI$3:$AI$875)</f>
        <v>0</v>
      </c>
      <c r="T361" s="224" t="str">
        <f t="shared" si="380"/>
        <v>0</v>
      </c>
      <c r="U361" s="238">
        <f>SUMIF('Plans SAMS_A remplir'!$AE$3:$AE$875,(G361&amp;"CRS"&amp;"urgence"),'Plans SAMS_A remplir'!$AG$3:$AG$875)</f>
        <v>0</v>
      </c>
      <c r="V361" s="135">
        <f>SUMIF('Plans SAMS_A remplir'!$AE$3:$AE$875,(G361&amp;"CRS"&amp;"urgence"),'Plans SAMS_A remplir'!$AH$3:$AH$875)</f>
        <v>0</v>
      </c>
      <c r="W361" s="239">
        <f>SUMIF('Plans SAMS_A remplir'!$AE$3:$AE$875,(G361&amp;"CRS"&amp;"urgence"),'Plans SAMS_A remplir'!$AI$3:$AI$875)</f>
        <v>0</v>
      </c>
      <c r="X361" s="224" t="str">
        <f t="shared" si="381"/>
        <v>0</v>
      </c>
      <c r="Y361" s="238">
        <f>SUMIF('Plans SAMS_A remplir'!$AE$3:$AE$875,(G361&amp;"autreong"&amp;"urgence"),'Plans SAMS_A remplir'!$AG$3:$AG$875)</f>
        <v>0</v>
      </c>
      <c r="Z361" s="135">
        <f>SUMIF('Plans SAMS_A remplir'!$AE$3:$AE$875,(G361&amp;"autreong"&amp;"urgence"),'Plans SAMS_A remplir'!$AH$3:$AH$875)</f>
        <v>0</v>
      </c>
      <c r="AA361" s="239">
        <f>SUMIF('Plans SAMS_A remplir'!$AE$3:$AE$875,(G361&amp;"autreong"&amp;"urgence"),'Plans SAMS_A remplir'!$AI$3:$AI$875)</f>
        <v>0</v>
      </c>
      <c r="AB361" s="280" t="str">
        <f t="shared" si="382"/>
        <v>0</v>
      </c>
      <c r="AC361" s="285"/>
      <c r="AD361" s="173">
        <f t="shared" si="383"/>
        <v>0</v>
      </c>
      <c r="AE361" s="173">
        <f t="shared" si="384"/>
        <v>0</v>
      </c>
      <c r="AF361" s="286">
        <f t="shared" si="385"/>
        <v>0</v>
      </c>
      <c r="AG361" s="274" t="e">
        <f t="shared" si="386"/>
        <v>#N/A</v>
      </c>
      <c r="AH361" s="202"/>
      <c r="AI361" s="209" t="e">
        <f t="shared" si="387"/>
        <v>#N/A</v>
      </c>
      <c r="AJ361" s="197">
        <f t="shared" si="388"/>
        <v>3</v>
      </c>
      <c r="AK361" s="175"/>
      <c r="AL361" s="275" t="str">
        <f t="shared" si="389"/>
        <v>A verifier</v>
      </c>
      <c r="AM361" s="266"/>
      <c r="AN361" s="137"/>
      <c r="AO361" s="136"/>
      <c r="AP361" s="158"/>
      <c r="AQ361" s="136"/>
      <c r="AR361" s="138"/>
      <c r="AS361" s="139"/>
      <c r="AT361" s="140"/>
      <c r="AU361" s="159"/>
      <c r="AV361" s="140"/>
      <c r="AW361" s="140"/>
      <c r="AX361" s="140"/>
      <c r="AY361" s="249"/>
    </row>
    <row r="362" spans="1:51" ht="15" hidden="1" customHeight="1" x14ac:dyDescent="0.35">
      <c r="A362" s="252" t="s">
        <v>665</v>
      </c>
      <c r="B362" s="189" t="str">
        <f t="shared" si="371"/>
        <v>MDG31</v>
      </c>
      <c r="C362" s="161" t="s">
        <v>1018</v>
      </c>
      <c r="D362" s="189" t="str">
        <f t="shared" si="372"/>
        <v>MG31310</v>
      </c>
      <c r="E362" s="189" t="s">
        <v>1027</v>
      </c>
      <c r="F362" s="1" t="str">
        <f t="shared" si="373"/>
        <v>AtsinananaToamasina IIAmpasimbe Onibe</v>
      </c>
      <c r="G362" s="45" t="str">
        <f t="shared" si="374"/>
        <v>MG31310170</v>
      </c>
      <c r="H362" s="133" t="e">
        <f t="shared" si="375"/>
        <v>#N/A</v>
      </c>
      <c r="I362" s="133"/>
      <c r="J362" s="134" t="e">
        <f t="shared" si="376"/>
        <v>#N/A</v>
      </c>
      <c r="K362" s="134" t="e">
        <f t="shared" si="377"/>
        <v>#N/A</v>
      </c>
      <c r="L362" s="134" t="e">
        <f t="shared" si="378"/>
        <v>#N/A</v>
      </c>
      <c r="M362" s="231">
        <f>SUMIF('Plans SAMS_A remplir'!$AE$3:$AE$875,(G362&amp;"PAM"&amp;"urgence"),'Plans SAMS_A remplir'!$AG$3:$AG$875)</f>
        <v>0</v>
      </c>
      <c r="N362" s="222">
        <f>SUMIF('Plans SAMS_A remplir'!$AE$3:$AE$875,(G362&amp;"PAM"&amp;"urgence"),'Plans SAMS_A remplir'!$AH$3:$AH$875)</f>
        <v>0</v>
      </c>
      <c r="O362" s="232">
        <f>SUMIF('Plans SAMS_A remplir'!$AE$3:$AE$875,(G362&amp;"PAM"&amp;"urgence"),'Plans SAMS_A remplir'!$AI$3:$AI$875)</f>
        <v>0</v>
      </c>
      <c r="P362" s="224" t="str">
        <f t="shared" si="379"/>
        <v>0</v>
      </c>
      <c r="Q362" s="238">
        <f>SUMIF('Plans SAMS_A remplir'!$AE$3:$AE$875,(G362&amp;"FID"&amp;"urgence"),'Plans SAMS_A remplir'!$AG$3:$AG$875)</f>
        <v>0</v>
      </c>
      <c r="R362" s="135">
        <f>SUMIF('Plans SAMS_A remplir'!$AE$3:$AE$875,(G362&amp;"FID"&amp;"urgence"),'Plans SAMS_A remplir'!$AH$3:$AH$875)</f>
        <v>0</v>
      </c>
      <c r="S362" s="239">
        <f>SUMIF('Plans SAMS_A remplir'!$AE$3:$AE$875,(G362&amp;"FID"&amp;"urgence"),'Plans SAMS_A remplir'!$AI$3:$AI$875)</f>
        <v>0</v>
      </c>
      <c r="T362" s="224" t="str">
        <f t="shared" si="380"/>
        <v>0</v>
      </c>
      <c r="U362" s="238">
        <f>SUMIF('Plans SAMS_A remplir'!$AE$3:$AE$875,(G362&amp;"CRS"&amp;"urgence"),'Plans SAMS_A remplir'!$AG$3:$AG$875)</f>
        <v>0</v>
      </c>
      <c r="V362" s="135">
        <f>SUMIF('Plans SAMS_A remplir'!$AE$3:$AE$875,(G362&amp;"CRS"&amp;"urgence"),'Plans SAMS_A remplir'!$AH$3:$AH$875)</f>
        <v>0</v>
      </c>
      <c r="W362" s="239">
        <f>SUMIF('Plans SAMS_A remplir'!$AE$3:$AE$875,(G362&amp;"CRS"&amp;"urgence"),'Plans SAMS_A remplir'!$AI$3:$AI$875)</f>
        <v>0</v>
      </c>
      <c r="X362" s="224" t="str">
        <f t="shared" si="381"/>
        <v>0</v>
      </c>
      <c r="Y362" s="238">
        <f>SUMIF('Plans SAMS_A remplir'!$AE$3:$AE$875,(G362&amp;"autreong"&amp;"urgence"),'Plans SAMS_A remplir'!$AG$3:$AG$875)</f>
        <v>0</v>
      </c>
      <c r="Z362" s="135">
        <f>SUMIF('Plans SAMS_A remplir'!$AE$3:$AE$875,(G362&amp;"autreong"&amp;"urgence"),'Plans SAMS_A remplir'!$AH$3:$AH$875)</f>
        <v>0</v>
      </c>
      <c r="AA362" s="239">
        <f>SUMIF('Plans SAMS_A remplir'!$AE$3:$AE$875,(G362&amp;"autreong"&amp;"urgence"),'Plans SAMS_A remplir'!$AI$3:$AI$875)</f>
        <v>0</v>
      </c>
      <c r="AB362" s="280" t="str">
        <f t="shared" si="382"/>
        <v>0</v>
      </c>
      <c r="AC362" s="285"/>
      <c r="AD362" s="173">
        <f t="shared" si="383"/>
        <v>0</v>
      </c>
      <c r="AE362" s="173">
        <f t="shared" si="384"/>
        <v>0</v>
      </c>
      <c r="AF362" s="286">
        <f t="shared" si="385"/>
        <v>0</v>
      </c>
      <c r="AG362" s="274" t="e">
        <f t="shared" si="386"/>
        <v>#N/A</v>
      </c>
      <c r="AH362" s="202"/>
      <c r="AI362" s="209" t="e">
        <f t="shared" si="387"/>
        <v>#N/A</v>
      </c>
      <c r="AJ362" s="197">
        <f t="shared" si="388"/>
        <v>3</v>
      </c>
      <c r="AK362" s="175"/>
      <c r="AL362" s="275" t="str">
        <f t="shared" si="389"/>
        <v>A verifier</v>
      </c>
      <c r="AM362" s="266"/>
      <c r="AN362" s="137"/>
      <c r="AO362" s="136"/>
      <c r="AP362" s="158"/>
      <c r="AQ362" s="136"/>
      <c r="AR362" s="138"/>
      <c r="AS362" s="139"/>
      <c r="AT362" s="140"/>
      <c r="AU362" s="159"/>
      <c r="AV362" s="140"/>
      <c r="AW362" s="140"/>
      <c r="AX362" s="140"/>
      <c r="AY362" s="249"/>
    </row>
    <row r="363" spans="1:51" ht="15" hidden="1" customHeight="1" x14ac:dyDescent="0.35">
      <c r="A363" s="252" t="s">
        <v>665</v>
      </c>
      <c r="B363" s="189" t="str">
        <f t="shared" si="371"/>
        <v>MDG31</v>
      </c>
      <c r="C363" s="161" t="s">
        <v>1018</v>
      </c>
      <c r="D363" s="189" t="str">
        <f t="shared" si="372"/>
        <v>MG31310</v>
      </c>
      <c r="E363" s="189" t="s">
        <v>1028</v>
      </c>
      <c r="F363" s="1" t="str">
        <f t="shared" si="373"/>
        <v>AtsinananaToamasina IIMangabe</v>
      </c>
      <c r="G363" s="45" t="str">
        <f t="shared" si="374"/>
        <v>MG31310191</v>
      </c>
      <c r="H363" s="133" t="e">
        <f t="shared" si="375"/>
        <v>#N/A</v>
      </c>
      <c r="I363" s="133"/>
      <c r="J363" s="134" t="e">
        <f t="shared" si="376"/>
        <v>#N/A</v>
      </c>
      <c r="K363" s="134" t="e">
        <f t="shared" si="377"/>
        <v>#N/A</v>
      </c>
      <c r="L363" s="134" t="e">
        <f t="shared" si="378"/>
        <v>#N/A</v>
      </c>
      <c r="M363" s="231">
        <f>SUMIF('Plans SAMS_A remplir'!$AE$3:$AE$875,(G363&amp;"PAM"&amp;"urgence"),'Plans SAMS_A remplir'!$AG$3:$AG$875)</f>
        <v>0</v>
      </c>
      <c r="N363" s="222">
        <f>SUMIF('Plans SAMS_A remplir'!$AE$3:$AE$875,(G363&amp;"PAM"&amp;"urgence"),'Plans SAMS_A remplir'!$AH$3:$AH$875)</f>
        <v>0</v>
      </c>
      <c r="O363" s="232">
        <f>SUMIF('Plans SAMS_A remplir'!$AE$3:$AE$875,(G363&amp;"PAM"&amp;"urgence"),'Plans SAMS_A remplir'!$AI$3:$AI$875)</f>
        <v>0</v>
      </c>
      <c r="P363" s="224" t="str">
        <f t="shared" si="379"/>
        <v>0</v>
      </c>
      <c r="Q363" s="238">
        <f>SUMIF('Plans SAMS_A remplir'!$AE$3:$AE$875,(G363&amp;"FID"&amp;"urgence"),'Plans SAMS_A remplir'!$AG$3:$AG$875)</f>
        <v>0</v>
      </c>
      <c r="R363" s="135">
        <f>SUMIF('Plans SAMS_A remplir'!$AE$3:$AE$875,(G363&amp;"FID"&amp;"urgence"),'Plans SAMS_A remplir'!$AH$3:$AH$875)</f>
        <v>0</v>
      </c>
      <c r="S363" s="239">
        <f>SUMIF('Plans SAMS_A remplir'!$AE$3:$AE$875,(G363&amp;"FID"&amp;"urgence"),'Plans SAMS_A remplir'!$AI$3:$AI$875)</f>
        <v>0</v>
      </c>
      <c r="T363" s="224" t="str">
        <f t="shared" si="380"/>
        <v>0</v>
      </c>
      <c r="U363" s="238">
        <f>SUMIF('Plans SAMS_A remplir'!$AE$3:$AE$875,(G363&amp;"CRS"&amp;"urgence"),'Plans SAMS_A remplir'!$AG$3:$AG$875)</f>
        <v>0</v>
      </c>
      <c r="V363" s="135">
        <f>SUMIF('Plans SAMS_A remplir'!$AE$3:$AE$875,(G363&amp;"CRS"&amp;"urgence"),'Plans SAMS_A remplir'!$AH$3:$AH$875)</f>
        <v>0</v>
      </c>
      <c r="W363" s="239">
        <f>SUMIF('Plans SAMS_A remplir'!$AE$3:$AE$875,(G363&amp;"CRS"&amp;"urgence"),'Plans SAMS_A remplir'!$AI$3:$AI$875)</f>
        <v>0</v>
      </c>
      <c r="X363" s="224" t="str">
        <f t="shared" si="381"/>
        <v>0</v>
      </c>
      <c r="Y363" s="238">
        <f>SUMIF('Plans SAMS_A remplir'!$AE$3:$AE$875,(G363&amp;"autreong"&amp;"urgence"),'Plans SAMS_A remplir'!$AG$3:$AG$875)</f>
        <v>0</v>
      </c>
      <c r="Z363" s="135">
        <f>SUMIF('Plans SAMS_A remplir'!$AE$3:$AE$875,(G363&amp;"autreong"&amp;"urgence"),'Plans SAMS_A remplir'!$AH$3:$AH$875)</f>
        <v>0</v>
      </c>
      <c r="AA363" s="239">
        <f>SUMIF('Plans SAMS_A remplir'!$AE$3:$AE$875,(G363&amp;"autreong"&amp;"urgence"),'Plans SAMS_A remplir'!$AI$3:$AI$875)</f>
        <v>0</v>
      </c>
      <c r="AB363" s="280" t="str">
        <f t="shared" si="382"/>
        <v>0</v>
      </c>
      <c r="AC363" s="285"/>
      <c r="AD363" s="173">
        <f t="shared" si="383"/>
        <v>0</v>
      </c>
      <c r="AE363" s="173">
        <f t="shared" si="384"/>
        <v>0</v>
      </c>
      <c r="AF363" s="286">
        <f t="shared" si="385"/>
        <v>0</v>
      </c>
      <c r="AG363" s="274" t="e">
        <f t="shared" si="386"/>
        <v>#N/A</v>
      </c>
      <c r="AH363" s="202"/>
      <c r="AI363" s="209" t="e">
        <f t="shared" si="387"/>
        <v>#N/A</v>
      </c>
      <c r="AJ363" s="197">
        <f t="shared" si="388"/>
        <v>3</v>
      </c>
      <c r="AK363" s="175"/>
      <c r="AL363" s="275" t="str">
        <f t="shared" si="389"/>
        <v>A verifier</v>
      </c>
      <c r="AM363" s="266"/>
      <c r="AN363" s="137"/>
      <c r="AO363" s="136"/>
      <c r="AP363" s="158"/>
      <c r="AQ363" s="136"/>
      <c r="AR363" s="138"/>
      <c r="AS363" s="139"/>
      <c r="AT363" s="140"/>
      <c r="AU363" s="159"/>
      <c r="AV363" s="140"/>
      <c r="AW363" s="140"/>
      <c r="AX363" s="140"/>
      <c r="AY363" s="249"/>
    </row>
    <row r="364" spans="1:51" ht="15" hidden="1" customHeight="1" x14ac:dyDescent="0.35">
      <c r="A364" s="252" t="s">
        <v>665</v>
      </c>
      <c r="B364" s="189" t="str">
        <f t="shared" si="371"/>
        <v>MDG31</v>
      </c>
      <c r="C364" s="161" t="s">
        <v>1018</v>
      </c>
      <c r="D364" s="189" t="str">
        <f t="shared" si="372"/>
        <v>MG31310</v>
      </c>
      <c r="E364" s="45" t="s">
        <v>1029</v>
      </c>
      <c r="F364" s="1" t="str">
        <f t="shared" si="373"/>
        <v>AtsinananaToamasina IIAntenina</v>
      </c>
      <c r="G364" s="45" t="str">
        <f t="shared" si="374"/>
        <v>MG31310193</v>
      </c>
      <c r="H364" s="133" t="e">
        <f t="shared" si="375"/>
        <v>#N/A</v>
      </c>
      <c r="I364" s="133"/>
      <c r="J364" s="134" t="e">
        <f t="shared" si="376"/>
        <v>#N/A</v>
      </c>
      <c r="K364" s="134" t="e">
        <f t="shared" si="377"/>
        <v>#N/A</v>
      </c>
      <c r="L364" s="134" t="e">
        <f t="shared" si="378"/>
        <v>#N/A</v>
      </c>
      <c r="M364" s="231">
        <f>SUMIF('Plans SAMS_A remplir'!$AE$3:$AE$875,(G364&amp;"PAM"&amp;"urgence"),'Plans SAMS_A remplir'!$AG$3:$AG$875)</f>
        <v>0</v>
      </c>
      <c r="N364" s="222">
        <f>SUMIF('Plans SAMS_A remplir'!$AE$3:$AE$875,(G364&amp;"PAM"&amp;"urgence"),'Plans SAMS_A remplir'!$AH$3:$AH$875)</f>
        <v>0</v>
      </c>
      <c r="O364" s="232">
        <f>SUMIF('Plans SAMS_A remplir'!$AE$3:$AE$875,(G364&amp;"PAM"&amp;"urgence"),'Plans SAMS_A remplir'!$AI$3:$AI$875)</f>
        <v>0</v>
      </c>
      <c r="P364" s="224" t="str">
        <f t="shared" si="379"/>
        <v>0</v>
      </c>
      <c r="Q364" s="238">
        <f>SUMIF('Plans SAMS_A remplir'!$AE$3:$AE$875,(G364&amp;"FID"&amp;"urgence"),'Plans SAMS_A remplir'!$AG$3:$AG$875)</f>
        <v>0</v>
      </c>
      <c r="R364" s="135">
        <f>SUMIF('Plans SAMS_A remplir'!$AE$3:$AE$875,(G364&amp;"FID"&amp;"urgence"),'Plans SAMS_A remplir'!$AH$3:$AH$875)</f>
        <v>0</v>
      </c>
      <c r="S364" s="239">
        <f>SUMIF('Plans SAMS_A remplir'!$AE$3:$AE$875,(G364&amp;"FID"&amp;"urgence"),'Plans SAMS_A remplir'!$AI$3:$AI$875)</f>
        <v>0</v>
      </c>
      <c r="T364" s="224" t="str">
        <f t="shared" si="380"/>
        <v>0</v>
      </c>
      <c r="U364" s="238">
        <f>SUMIF('Plans SAMS_A remplir'!$AE$3:$AE$875,(G364&amp;"CRS"&amp;"urgence"),'Plans SAMS_A remplir'!$AG$3:$AG$875)</f>
        <v>0</v>
      </c>
      <c r="V364" s="135">
        <f>SUMIF('Plans SAMS_A remplir'!$AE$3:$AE$875,(G364&amp;"CRS"&amp;"urgence"),'Plans SAMS_A remplir'!$AH$3:$AH$875)</f>
        <v>0</v>
      </c>
      <c r="W364" s="239">
        <f>SUMIF('Plans SAMS_A remplir'!$AE$3:$AE$875,(G364&amp;"CRS"&amp;"urgence"),'Plans SAMS_A remplir'!$AI$3:$AI$875)</f>
        <v>0</v>
      </c>
      <c r="X364" s="224" t="str">
        <f t="shared" si="381"/>
        <v>0</v>
      </c>
      <c r="Y364" s="238">
        <f>SUMIF('Plans SAMS_A remplir'!$AE$3:$AE$875,(G364&amp;"autreong"&amp;"urgence"),'Plans SAMS_A remplir'!$AG$3:$AG$875)</f>
        <v>0</v>
      </c>
      <c r="Z364" s="135">
        <f>SUMIF('Plans SAMS_A remplir'!$AE$3:$AE$875,(G364&amp;"autreong"&amp;"urgence"),'Plans SAMS_A remplir'!$AH$3:$AH$875)</f>
        <v>0</v>
      </c>
      <c r="AA364" s="239">
        <f>SUMIF('Plans SAMS_A remplir'!$AE$3:$AE$875,(G364&amp;"autreong"&amp;"urgence"),'Plans SAMS_A remplir'!$AI$3:$AI$875)</f>
        <v>0</v>
      </c>
      <c r="AB364" s="280" t="str">
        <f t="shared" si="382"/>
        <v>0</v>
      </c>
      <c r="AC364" s="285"/>
      <c r="AD364" s="173">
        <f t="shared" si="383"/>
        <v>0</v>
      </c>
      <c r="AE364" s="173">
        <f t="shared" si="384"/>
        <v>0</v>
      </c>
      <c r="AF364" s="286">
        <f t="shared" si="385"/>
        <v>0</v>
      </c>
      <c r="AG364" s="274" t="e">
        <f t="shared" si="386"/>
        <v>#N/A</v>
      </c>
      <c r="AH364" s="202"/>
      <c r="AI364" s="209" t="e">
        <f t="shared" si="387"/>
        <v>#N/A</v>
      </c>
      <c r="AJ364" s="197">
        <f t="shared" si="388"/>
        <v>3</v>
      </c>
      <c r="AK364" s="175"/>
      <c r="AL364" s="275" t="str">
        <f t="shared" si="389"/>
        <v>A verifier</v>
      </c>
      <c r="AM364" s="266"/>
      <c r="AN364" s="137"/>
      <c r="AO364" s="136"/>
      <c r="AP364" s="158"/>
      <c r="AQ364" s="136"/>
      <c r="AR364" s="138"/>
      <c r="AS364" s="139"/>
      <c r="AT364" s="140"/>
      <c r="AU364" s="159"/>
      <c r="AV364" s="140"/>
      <c r="AW364" s="140"/>
      <c r="AX364" s="140"/>
      <c r="AY364" s="249"/>
    </row>
    <row r="365" spans="1:51" ht="15" hidden="1" customHeight="1" x14ac:dyDescent="0.35">
      <c r="A365" s="252" t="s">
        <v>665</v>
      </c>
      <c r="B365" s="189" t="str">
        <f t="shared" si="371"/>
        <v>MDG31</v>
      </c>
      <c r="C365" s="161" t="s">
        <v>1018</v>
      </c>
      <c r="D365" s="189" t="str">
        <f t="shared" si="372"/>
        <v>MG31310</v>
      </c>
      <c r="E365" s="189" t="s">
        <v>1030</v>
      </c>
      <c r="F365" s="1" t="str">
        <f t="shared" si="373"/>
        <v>AtsinananaToamasina IIAndondabe</v>
      </c>
      <c r="G365" s="45" t="str">
        <f t="shared" si="374"/>
        <v>MG31310211</v>
      </c>
      <c r="H365" s="133" t="e">
        <f t="shared" si="375"/>
        <v>#N/A</v>
      </c>
      <c r="I365" s="133"/>
      <c r="J365" s="134" t="e">
        <f t="shared" si="376"/>
        <v>#N/A</v>
      </c>
      <c r="K365" s="134" t="e">
        <f t="shared" si="377"/>
        <v>#N/A</v>
      </c>
      <c r="L365" s="134" t="e">
        <f t="shared" si="378"/>
        <v>#N/A</v>
      </c>
      <c r="M365" s="231">
        <f>SUMIF('Plans SAMS_A remplir'!$AE$3:$AE$875,(G365&amp;"PAM"&amp;"urgence"),'Plans SAMS_A remplir'!$AG$3:$AG$875)</f>
        <v>0</v>
      </c>
      <c r="N365" s="222">
        <f>SUMIF('Plans SAMS_A remplir'!$AE$3:$AE$875,(G365&amp;"PAM"&amp;"urgence"),'Plans SAMS_A remplir'!$AH$3:$AH$875)</f>
        <v>0</v>
      </c>
      <c r="O365" s="232">
        <f>SUMIF('Plans SAMS_A remplir'!$AE$3:$AE$875,(G365&amp;"PAM"&amp;"urgence"),'Plans SAMS_A remplir'!$AI$3:$AI$875)</f>
        <v>0</v>
      </c>
      <c r="P365" s="224" t="str">
        <f t="shared" si="379"/>
        <v>0</v>
      </c>
      <c r="Q365" s="238">
        <f>SUMIF('Plans SAMS_A remplir'!$AE$3:$AE$875,(G365&amp;"FID"&amp;"urgence"),'Plans SAMS_A remplir'!$AG$3:$AG$875)</f>
        <v>0</v>
      </c>
      <c r="R365" s="135">
        <f>SUMIF('Plans SAMS_A remplir'!$AE$3:$AE$875,(G365&amp;"FID"&amp;"urgence"),'Plans SAMS_A remplir'!$AH$3:$AH$875)</f>
        <v>0</v>
      </c>
      <c r="S365" s="239">
        <f>SUMIF('Plans SAMS_A remplir'!$AE$3:$AE$875,(G365&amp;"FID"&amp;"urgence"),'Plans SAMS_A remplir'!$AI$3:$AI$875)</f>
        <v>0</v>
      </c>
      <c r="T365" s="224" t="str">
        <f t="shared" si="380"/>
        <v>0</v>
      </c>
      <c r="U365" s="238">
        <f>SUMIF('Plans SAMS_A remplir'!$AE$3:$AE$875,(G365&amp;"CRS"&amp;"urgence"),'Plans SAMS_A remplir'!$AG$3:$AG$875)</f>
        <v>0</v>
      </c>
      <c r="V365" s="135">
        <f>SUMIF('Plans SAMS_A remplir'!$AE$3:$AE$875,(G365&amp;"CRS"&amp;"urgence"),'Plans SAMS_A remplir'!$AH$3:$AH$875)</f>
        <v>0</v>
      </c>
      <c r="W365" s="239">
        <f>SUMIF('Plans SAMS_A remplir'!$AE$3:$AE$875,(G365&amp;"CRS"&amp;"urgence"),'Plans SAMS_A remplir'!$AI$3:$AI$875)</f>
        <v>0</v>
      </c>
      <c r="X365" s="224" t="str">
        <f t="shared" si="381"/>
        <v>0</v>
      </c>
      <c r="Y365" s="238">
        <f>SUMIF('Plans SAMS_A remplir'!$AE$3:$AE$875,(G365&amp;"autreong"&amp;"urgence"),'Plans SAMS_A remplir'!$AG$3:$AG$875)</f>
        <v>0</v>
      </c>
      <c r="Z365" s="135">
        <f>SUMIF('Plans SAMS_A remplir'!$AE$3:$AE$875,(G365&amp;"autreong"&amp;"urgence"),'Plans SAMS_A remplir'!$AH$3:$AH$875)</f>
        <v>0</v>
      </c>
      <c r="AA365" s="239">
        <f>SUMIF('Plans SAMS_A remplir'!$AE$3:$AE$875,(G365&amp;"autreong"&amp;"urgence"),'Plans SAMS_A remplir'!$AI$3:$AI$875)</f>
        <v>0</v>
      </c>
      <c r="AB365" s="280" t="str">
        <f t="shared" si="382"/>
        <v>0</v>
      </c>
      <c r="AC365" s="285"/>
      <c r="AD365" s="173">
        <f t="shared" si="383"/>
        <v>0</v>
      </c>
      <c r="AE365" s="173">
        <f t="shared" si="384"/>
        <v>0</v>
      </c>
      <c r="AF365" s="286">
        <f t="shared" si="385"/>
        <v>0</v>
      </c>
      <c r="AG365" s="274" t="e">
        <f t="shared" si="386"/>
        <v>#N/A</v>
      </c>
      <c r="AH365" s="202"/>
      <c r="AI365" s="209" t="e">
        <f t="shared" si="387"/>
        <v>#N/A</v>
      </c>
      <c r="AJ365" s="197">
        <f t="shared" si="388"/>
        <v>3</v>
      </c>
      <c r="AK365" s="175"/>
      <c r="AL365" s="275" t="str">
        <f t="shared" si="389"/>
        <v>A verifier</v>
      </c>
      <c r="AM365" s="266"/>
      <c r="AN365" s="137"/>
      <c r="AO365" s="136"/>
      <c r="AP365" s="158"/>
      <c r="AQ365" s="136"/>
      <c r="AR365" s="138"/>
      <c r="AS365" s="139"/>
      <c r="AT365" s="140"/>
      <c r="AU365" s="159"/>
      <c r="AV365" s="140"/>
      <c r="AW365" s="140"/>
      <c r="AX365" s="140"/>
      <c r="AY365" s="249"/>
    </row>
    <row r="366" spans="1:51" ht="15" hidden="1" customHeight="1" x14ac:dyDescent="0.35">
      <c r="A366" s="252" t="s">
        <v>665</v>
      </c>
      <c r="B366" s="189" t="str">
        <f t="shared" si="371"/>
        <v>MDG31</v>
      </c>
      <c r="C366" s="161" t="s">
        <v>1018</v>
      </c>
      <c r="D366" s="189" t="str">
        <f t="shared" si="372"/>
        <v>MG31310</v>
      </c>
      <c r="E366" s="189" t="s">
        <v>1031</v>
      </c>
      <c r="F366" s="1" t="str">
        <f t="shared" si="373"/>
        <v>AtsinananaToamasina IIAmpisokina</v>
      </c>
      <c r="G366" s="45" t="str">
        <f t="shared" si="374"/>
        <v>MG31310212</v>
      </c>
      <c r="H366" s="133" t="e">
        <f t="shared" si="375"/>
        <v>#N/A</v>
      </c>
      <c r="I366" s="133"/>
      <c r="J366" s="134" t="e">
        <f t="shared" si="376"/>
        <v>#N/A</v>
      </c>
      <c r="K366" s="134" t="e">
        <f t="shared" si="377"/>
        <v>#N/A</v>
      </c>
      <c r="L366" s="134" t="e">
        <f t="shared" si="378"/>
        <v>#N/A</v>
      </c>
      <c r="M366" s="231">
        <f>SUMIF('Plans SAMS_A remplir'!$AE$3:$AE$875,(G366&amp;"PAM"&amp;"urgence"),'Plans SAMS_A remplir'!$AG$3:$AG$875)</f>
        <v>0</v>
      </c>
      <c r="N366" s="222">
        <f>SUMIF('Plans SAMS_A remplir'!$AE$3:$AE$875,(G366&amp;"PAM"&amp;"urgence"),'Plans SAMS_A remplir'!$AH$3:$AH$875)</f>
        <v>0</v>
      </c>
      <c r="O366" s="232">
        <f>SUMIF('Plans SAMS_A remplir'!$AE$3:$AE$875,(G366&amp;"PAM"&amp;"urgence"),'Plans SAMS_A remplir'!$AI$3:$AI$875)</f>
        <v>0</v>
      </c>
      <c r="P366" s="224" t="str">
        <f t="shared" si="379"/>
        <v>0</v>
      </c>
      <c r="Q366" s="238">
        <f>SUMIF('Plans SAMS_A remplir'!$AE$3:$AE$875,(G366&amp;"FID"&amp;"urgence"),'Plans SAMS_A remplir'!$AG$3:$AG$875)</f>
        <v>0</v>
      </c>
      <c r="R366" s="135">
        <f>SUMIF('Plans SAMS_A remplir'!$AE$3:$AE$875,(G366&amp;"FID"&amp;"urgence"),'Plans SAMS_A remplir'!$AH$3:$AH$875)</f>
        <v>0</v>
      </c>
      <c r="S366" s="239">
        <f>SUMIF('Plans SAMS_A remplir'!$AE$3:$AE$875,(G366&amp;"FID"&amp;"urgence"),'Plans SAMS_A remplir'!$AI$3:$AI$875)</f>
        <v>0</v>
      </c>
      <c r="T366" s="224" t="str">
        <f t="shared" si="380"/>
        <v>0</v>
      </c>
      <c r="U366" s="238">
        <f>SUMIF('Plans SAMS_A remplir'!$AE$3:$AE$875,(G366&amp;"CRS"&amp;"urgence"),'Plans SAMS_A remplir'!$AG$3:$AG$875)</f>
        <v>0</v>
      </c>
      <c r="V366" s="135">
        <f>SUMIF('Plans SAMS_A remplir'!$AE$3:$AE$875,(G366&amp;"CRS"&amp;"urgence"),'Plans SAMS_A remplir'!$AH$3:$AH$875)</f>
        <v>0</v>
      </c>
      <c r="W366" s="239">
        <f>SUMIF('Plans SAMS_A remplir'!$AE$3:$AE$875,(G366&amp;"CRS"&amp;"urgence"),'Plans SAMS_A remplir'!$AI$3:$AI$875)</f>
        <v>0</v>
      </c>
      <c r="X366" s="224" t="str">
        <f t="shared" si="381"/>
        <v>0</v>
      </c>
      <c r="Y366" s="238">
        <f>SUMIF('Plans SAMS_A remplir'!$AE$3:$AE$875,(G366&amp;"autreong"&amp;"urgence"),'Plans SAMS_A remplir'!$AG$3:$AG$875)</f>
        <v>0</v>
      </c>
      <c r="Z366" s="135">
        <f>SUMIF('Plans SAMS_A remplir'!$AE$3:$AE$875,(G366&amp;"autreong"&amp;"urgence"),'Plans SAMS_A remplir'!$AH$3:$AH$875)</f>
        <v>0</v>
      </c>
      <c r="AA366" s="239">
        <f>SUMIF('Plans SAMS_A remplir'!$AE$3:$AE$875,(G366&amp;"autreong"&amp;"urgence"),'Plans SAMS_A remplir'!$AI$3:$AI$875)</f>
        <v>0</v>
      </c>
      <c r="AB366" s="280" t="str">
        <f t="shared" si="382"/>
        <v>0</v>
      </c>
      <c r="AC366" s="285"/>
      <c r="AD366" s="173">
        <f t="shared" si="383"/>
        <v>0</v>
      </c>
      <c r="AE366" s="173">
        <f t="shared" si="384"/>
        <v>0</v>
      </c>
      <c r="AF366" s="286">
        <f t="shared" si="385"/>
        <v>0</v>
      </c>
      <c r="AG366" s="274" t="e">
        <f t="shared" si="386"/>
        <v>#N/A</v>
      </c>
      <c r="AH366" s="202"/>
      <c r="AI366" s="209" t="e">
        <f t="shared" si="387"/>
        <v>#N/A</v>
      </c>
      <c r="AJ366" s="197">
        <f t="shared" si="388"/>
        <v>3</v>
      </c>
      <c r="AK366" s="175"/>
      <c r="AL366" s="275" t="str">
        <f t="shared" si="389"/>
        <v>A verifier</v>
      </c>
      <c r="AM366" s="266"/>
      <c r="AN366" s="137"/>
      <c r="AO366" s="136"/>
      <c r="AP366" s="158"/>
      <c r="AQ366" s="136"/>
      <c r="AR366" s="138"/>
      <c r="AS366" s="139"/>
      <c r="AT366" s="140"/>
      <c r="AU366" s="159"/>
      <c r="AV366" s="140"/>
      <c r="AW366" s="140"/>
      <c r="AX366" s="140"/>
      <c r="AY366" s="249"/>
    </row>
    <row r="367" spans="1:51" ht="15" hidden="1" customHeight="1" x14ac:dyDescent="0.35">
      <c r="A367" s="252" t="s">
        <v>665</v>
      </c>
      <c r="B367" s="189" t="str">
        <f t="shared" si="371"/>
        <v>MDG31</v>
      </c>
      <c r="C367" s="161" t="s">
        <v>1018</v>
      </c>
      <c r="D367" s="189" t="str">
        <f t="shared" si="372"/>
        <v>MG31310</v>
      </c>
      <c r="E367" s="189" t="s">
        <v>1032</v>
      </c>
      <c r="F367" s="1" t="str">
        <f t="shared" si="373"/>
        <v>AtsinananaToamasina IIAndranobolaha</v>
      </c>
      <c r="G367" s="45" t="str">
        <f t="shared" si="374"/>
        <v>MG31310230</v>
      </c>
      <c r="H367" s="133" t="e">
        <f t="shared" si="375"/>
        <v>#N/A</v>
      </c>
      <c r="I367" s="133"/>
      <c r="J367" s="134" t="e">
        <f t="shared" si="376"/>
        <v>#N/A</v>
      </c>
      <c r="K367" s="134" t="e">
        <f t="shared" si="377"/>
        <v>#N/A</v>
      </c>
      <c r="L367" s="134" t="e">
        <f t="shared" si="378"/>
        <v>#N/A</v>
      </c>
      <c r="M367" s="231">
        <f>SUMIF('Plans SAMS_A remplir'!$AE$3:$AE$875,(G367&amp;"PAM"&amp;"urgence"),'Plans SAMS_A remplir'!$AG$3:$AG$875)</f>
        <v>0</v>
      </c>
      <c r="N367" s="222">
        <f>SUMIF('Plans SAMS_A remplir'!$AE$3:$AE$875,(G367&amp;"PAM"&amp;"urgence"),'Plans SAMS_A remplir'!$AH$3:$AH$875)</f>
        <v>0</v>
      </c>
      <c r="O367" s="232">
        <f>SUMIF('Plans SAMS_A remplir'!$AE$3:$AE$875,(G367&amp;"PAM"&amp;"urgence"),'Plans SAMS_A remplir'!$AI$3:$AI$875)</f>
        <v>0</v>
      </c>
      <c r="P367" s="224" t="str">
        <f t="shared" si="379"/>
        <v>0</v>
      </c>
      <c r="Q367" s="238">
        <f>SUMIF('Plans SAMS_A remplir'!$AE$3:$AE$875,(G367&amp;"FID"&amp;"urgence"),'Plans SAMS_A remplir'!$AG$3:$AG$875)</f>
        <v>0</v>
      </c>
      <c r="R367" s="135">
        <f>SUMIF('Plans SAMS_A remplir'!$AE$3:$AE$875,(G367&amp;"FID"&amp;"urgence"),'Plans SAMS_A remplir'!$AH$3:$AH$875)</f>
        <v>0</v>
      </c>
      <c r="S367" s="239">
        <f>SUMIF('Plans SAMS_A remplir'!$AE$3:$AE$875,(G367&amp;"FID"&amp;"urgence"),'Plans SAMS_A remplir'!$AI$3:$AI$875)</f>
        <v>0</v>
      </c>
      <c r="T367" s="224" t="str">
        <f t="shared" si="380"/>
        <v>0</v>
      </c>
      <c r="U367" s="238">
        <f>SUMIF('Plans SAMS_A remplir'!$AE$3:$AE$875,(G367&amp;"CRS"&amp;"urgence"),'Plans SAMS_A remplir'!$AG$3:$AG$875)</f>
        <v>0</v>
      </c>
      <c r="V367" s="135">
        <f>SUMIF('Plans SAMS_A remplir'!$AE$3:$AE$875,(G367&amp;"CRS"&amp;"urgence"),'Plans SAMS_A remplir'!$AH$3:$AH$875)</f>
        <v>0</v>
      </c>
      <c r="W367" s="239">
        <f>SUMIF('Plans SAMS_A remplir'!$AE$3:$AE$875,(G367&amp;"CRS"&amp;"urgence"),'Plans SAMS_A remplir'!$AI$3:$AI$875)</f>
        <v>0</v>
      </c>
      <c r="X367" s="224" t="str">
        <f t="shared" si="381"/>
        <v>0</v>
      </c>
      <c r="Y367" s="238">
        <f>SUMIF('Plans SAMS_A remplir'!$AE$3:$AE$875,(G367&amp;"autreong"&amp;"urgence"),'Plans SAMS_A remplir'!$AG$3:$AG$875)</f>
        <v>0</v>
      </c>
      <c r="Z367" s="135">
        <f>SUMIF('Plans SAMS_A remplir'!$AE$3:$AE$875,(G367&amp;"autreong"&amp;"urgence"),'Plans SAMS_A remplir'!$AH$3:$AH$875)</f>
        <v>0</v>
      </c>
      <c r="AA367" s="239">
        <f>SUMIF('Plans SAMS_A remplir'!$AE$3:$AE$875,(G367&amp;"autreong"&amp;"urgence"),'Plans SAMS_A remplir'!$AI$3:$AI$875)</f>
        <v>0</v>
      </c>
      <c r="AB367" s="280" t="str">
        <f t="shared" si="382"/>
        <v>0</v>
      </c>
      <c r="AC367" s="285"/>
      <c r="AD367" s="173">
        <f t="shared" si="383"/>
        <v>0</v>
      </c>
      <c r="AE367" s="173">
        <f t="shared" si="384"/>
        <v>0</v>
      </c>
      <c r="AF367" s="286">
        <f t="shared" si="385"/>
        <v>0</v>
      </c>
      <c r="AG367" s="274" t="e">
        <f t="shared" si="386"/>
        <v>#N/A</v>
      </c>
      <c r="AH367" s="202"/>
      <c r="AI367" s="209" t="e">
        <f t="shared" si="387"/>
        <v>#N/A</v>
      </c>
      <c r="AJ367" s="197">
        <f t="shared" si="388"/>
        <v>3</v>
      </c>
      <c r="AK367" s="175"/>
      <c r="AL367" s="275" t="str">
        <f t="shared" si="389"/>
        <v>A verifier</v>
      </c>
      <c r="AM367" s="266"/>
      <c r="AN367" s="137"/>
      <c r="AO367" s="136"/>
      <c r="AP367" s="158"/>
      <c r="AQ367" s="136"/>
      <c r="AR367" s="138"/>
      <c r="AS367" s="139"/>
      <c r="AT367" s="140"/>
      <c r="AU367" s="159"/>
      <c r="AV367" s="140"/>
      <c r="AW367" s="140"/>
      <c r="AX367" s="140"/>
      <c r="AY367" s="249"/>
    </row>
    <row r="368" spans="1:51" ht="15" hidden="1" customHeight="1" x14ac:dyDescent="0.35">
      <c r="A368" s="252" t="s">
        <v>665</v>
      </c>
      <c r="B368" s="189" t="str">
        <f t="shared" si="371"/>
        <v>MDG31</v>
      </c>
      <c r="C368" s="161" t="s">
        <v>1018</v>
      </c>
      <c r="D368" s="189" t="str">
        <f t="shared" si="372"/>
        <v>MG31310</v>
      </c>
      <c r="E368" s="189" t="s">
        <v>1033</v>
      </c>
      <c r="F368" s="1" t="str">
        <f t="shared" si="373"/>
        <v>AtsinananaToamasina IIFito</v>
      </c>
      <c r="G368" s="45" t="str">
        <f t="shared" si="374"/>
        <v>MG31310250</v>
      </c>
      <c r="H368" s="133" t="e">
        <f t="shared" si="375"/>
        <v>#N/A</v>
      </c>
      <c r="I368" s="133"/>
      <c r="J368" s="134" t="e">
        <f t="shared" si="376"/>
        <v>#N/A</v>
      </c>
      <c r="K368" s="134" t="e">
        <f t="shared" si="377"/>
        <v>#N/A</v>
      </c>
      <c r="L368" s="134" t="e">
        <f t="shared" si="378"/>
        <v>#N/A</v>
      </c>
      <c r="M368" s="231">
        <f>SUMIF('Plans SAMS_A remplir'!$AE$3:$AE$875,(G368&amp;"PAM"&amp;"urgence"),'Plans SAMS_A remplir'!$AG$3:$AG$875)</f>
        <v>0</v>
      </c>
      <c r="N368" s="222">
        <f>SUMIF('Plans SAMS_A remplir'!$AE$3:$AE$875,(G368&amp;"PAM"&amp;"urgence"),'Plans SAMS_A remplir'!$AH$3:$AH$875)</f>
        <v>0</v>
      </c>
      <c r="O368" s="232">
        <f>SUMIF('Plans SAMS_A remplir'!$AE$3:$AE$875,(G368&amp;"PAM"&amp;"urgence"),'Plans SAMS_A remplir'!$AI$3:$AI$875)</f>
        <v>0</v>
      </c>
      <c r="P368" s="224" t="str">
        <f t="shared" si="379"/>
        <v>0</v>
      </c>
      <c r="Q368" s="238">
        <f>SUMIF('Plans SAMS_A remplir'!$AE$3:$AE$875,(G368&amp;"FID"&amp;"urgence"),'Plans SAMS_A remplir'!$AG$3:$AG$875)</f>
        <v>0</v>
      </c>
      <c r="R368" s="135">
        <f>SUMIF('Plans SAMS_A remplir'!$AE$3:$AE$875,(G368&amp;"FID"&amp;"urgence"),'Plans SAMS_A remplir'!$AH$3:$AH$875)</f>
        <v>0</v>
      </c>
      <c r="S368" s="239">
        <f>SUMIF('Plans SAMS_A remplir'!$AE$3:$AE$875,(G368&amp;"FID"&amp;"urgence"),'Plans SAMS_A remplir'!$AI$3:$AI$875)</f>
        <v>0</v>
      </c>
      <c r="T368" s="224" t="str">
        <f t="shared" si="380"/>
        <v>0</v>
      </c>
      <c r="U368" s="238">
        <f>SUMIF('Plans SAMS_A remplir'!$AE$3:$AE$875,(G368&amp;"CRS"&amp;"urgence"),'Plans SAMS_A remplir'!$AG$3:$AG$875)</f>
        <v>0</v>
      </c>
      <c r="V368" s="135">
        <f>SUMIF('Plans SAMS_A remplir'!$AE$3:$AE$875,(G368&amp;"CRS"&amp;"urgence"),'Plans SAMS_A remplir'!$AH$3:$AH$875)</f>
        <v>0</v>
      </c>
      <c r="W368" s="239">
        <f>SUMIF('Plans SAMS_A remplir'!$AE$3:$AE$875,(G368&amp;"CRS"&amp;"urgence"),'Plans SAMS_A remplir'!$AI$3:$AI$875)</f>
        <v>0</v>
      </c>
      <c r="X368" s="224" t="str">
        <f t="shared" si="381"/>
        <v>0</v>
      </c>
      <c r="Y368" s="238">
        <f>SUMIF('Plans SAMS_A remplir'!$AE$3:$AE$875,(G368&amp;"autreong"&amp;"urgence"),'Plans SAMS_A remplir'!$AG$3:$AG$875)</f>
        <v>0</v>
      </c>
      <c r="Z368" s="135">
        <f>SUMIF('Plans SAMS_A remplir'!$AE$3:$AE$875,(G368&amp;"autreong"&amp;"urgence"),'Plans SAMS_A remplir'!$AH$3:$AH$875)</f>
        <v>0</v>
      </c>
      <c r="AA368" s="239">
        <f>SUMIF('Plans SAMS_A remplir'!$AE$3:$AE$875,(G368&amp;"autreong"&amp;"urgence"),'Plans SAMS_A remplir'!$AI$3:$AI$875)</f>
        <v>0</v>
      </c>
      <c r="AB368" s="280" t="str">
        <f t="shared" si="382"/>
        <v>0</v>
      </c>
      <c r="AC368" s="285"/>
      <c r="AD368" s="173">
        <f t="shared" si="383"/>
        <v>0</v>
      </c>
      <c r="AE368" s="173">
        <f t="shared" si="384"/>
        <v>0</v>
      </c>
      <c r="AF368" s="286">
        <f t="shared" si="385"/>
        <v>0</v>
      </c>
      <c r="AG368" s="274" t="e">
        <f t="shared" si="386"/>
        <v>#N/A</v>
      </c>
      <c r="AH368" s="202"/>
      <c r="AI368" s="209" t="e">
        <f t="shared" si="387"/>
        <v>#N/A</v>
      </c>
      <c r="AJ368" s="197">
        <f t="shared" si="388"/>
        <v>3</v>
      </c>
      <c r="AK368" s="175"/>
      <c r="AL368" s="275" t="str">
        <f t="shared" si="389"/>
        <v>A verifier</v>
      </c>
      <c r="AM368" s="266"/>
      <c r="AN368" s="137"/>
      <c r="AO368" s="136"/>
      <c r="AP368" s="158"/>
      <c r="AQ368" s="136"/>
      <c r="AR368" s="138"/>
      <c r="AS368" s="139"/>
      <c r="AT368" s="140"/>
      <c r="AU368" s="159"/>
      <c r="AV368" s="140"/>
      <c r="AW368" s="140"/>
      <c r="AX368" s="140"/>
      <c r="AY368" s="249"/>
    </row>
    <row r="369" spans="1:51" s="179" customFormat="1" hidden="1" x14ac:dyDescent="0.3">
      <c r="A369" s="328"/>
      <c r="B369" s="329"/>
      <c r="C369" s="330"/>
      <c r="D369" s="330"/>
      <c r="E369" s="330"/>
      <c r="F369" s="331"/>
      <c r="G369" s="332"/>
      <c r="H369" s="332"/>
      <c r="I369" s="333"/>
      <c r="J369" s="333"/>
      <c r="K369" s="333"/>
      <c r="L369" s="334"/>
      <c r="M369" s="335"/>
      <c r="N369" s="335"/>
      <c r="O369" s="335"/>
      <c r="P369" s="335"/>
      <c r="Q369" s="336"/>
      <c r="R369" s="336"/>
      <c r="S369" s="336"/>
      <c r="T369" s="335"/>
      <c r="U369" s="336"/>
      <c r="V369" s="336"/>
      <c r="W369" s="336"/>
      <c r="X369" s="335"/>
      <c r="Y369" s="336"/>
      <c r="Z369" s="336"/>
      <c r="AA369" s="336"/>
      <c r="AB369" s="337"/>
      <c r="AC369" s="338"/>
      <c r="AD369" s="339"/>
      <c r="AE369" s="339"/>
      <c r="AF369" s="340"/>
      <c r="AG369" s="341"/>
      <c r="AH369" s="342"/>
      <c r="AI369" s="342"/>
      <c r="AJ369" s="197"/>
      <c r="AK369" s="343"/>
      <c r="AL369" s="344"/>
      <c r="AM369" s="345"/>
      <c r="AN369" s="334"/>
      <c r="AO369" s="346"/>
      <c r="AP369" s="334"/>
      <c r="AQ369" s="334"/>
      <c r="AR369" s="347"/>
      <c r="AS369" s="347"/>
      <c r="AT369" s="348"/>
      <c r="AU369" s="348"/>
      <c r="AV369" s="349"/>
      <c r="AW369" s="350"/>
      <c r="AX369" s="350"/>
      <c r="AY369" s="351"/>
    </row>
    <row r="370" spans="1:51" ht="15" hidden="1" customHeight="1" x14ac:dyDescent="0.35">
      <c r="A370" s="252" t="s">
        <v>1034</v>
      </c>
      <c r="B370" s="189" t="str">
        <f t="shared" si="371"/>
        <v>MDG21</v>
      </c>
      <c r="C370" s="161" t="s">
        <v>1035</v>
      </c>
      <c r="D370" s="189" t="str">
        <f t="shared" si="372"/>
        <v>MG21205</v>
      </c>
      <c r="E370" s="189" t="s">
        <v>1035</v>
      </c>
      <c r="F370" s="1" t="str">
        <f t="shared" si="373"/>
        <v>Haute MatsiatraAmbalavaoAmbalavao</v>
      </c>
      <c r="G370" s="45" t="str">
        <f t="shared" si="374"/>
        <v>MG21205010</v>
      </c>
      <c r="H370" s="133" t="e">
        <f t="shared" si="375"/>
        <v>#N/A</v>
      </c>
      <c r="I370" s="133"/>
      <c r="J370" s="134" t="e">
        <f t="shared" si="376"/>
        <v>#N/A</v>
      </c>
      <c r="K370" s="134" t="e">
        <f t="shared" si="377"/>
        <v>#N/A</v>
      </c>
      <c r="L370" s="134" t="e">
        <f t="shared" si="378"/>
        <v>#N/A</v>
      </c>
      <c r="M370" s="231">
        <f>SUMIF('Plans SAMS_A remplir'!$AE$3:$AE$875,(G370&amp;"PAM"&amp;"urgence"),'Plans SAMS_A remplir'!$AG$3:$AG$875)</f>
        <v>0</v>
      </c>
      <c r="N370" s="222">
        <f>SUMIF('Plans SAMS_A remplir'!$AE$3:$AE$875,(G370&amp;"PAM"&amp;"urgence"),'Plans SAMS_A remplir'!$AH$3:$AH$875)</f>
        <v>0</v>
      </c>
      <c r="O370" s="232">
        <f>SUMIF('Plans SAMS_A remplir'!$AE$3:$AE$875,(G370&amp;"PAM"&amp;"urgence"),'Plans SAMS_A remplir'!$AI$3:$AI$875)</f>
        <v>0</v>
      </c>
      <c r="P370" s="224" t="str">
        <f t="shared" ref="P370:P386" si="390">IFERROR(VLOOKUP(G370&amp;"PAM"&amp;"urgence",planification_pop,4,FALSE),"0")</f>
        <v>0</v>
      </c>
      <c r="Q370" s="238">
        <f>SUMIF('Plans SAMS_A remplir'!$AE$3:$AE$875,(G370&amp;"FID"&amp;"urgence"),'Plans SAMS_A remplir'!$AG$3:$AG$875)</f>
        <v>0</v>
      </c>
      <c r="R370" s="135">
        <f>SUMIF('Plans SAMS_A remplir'!$AE$3:$AE$875,(G370&amp;"FID"&amp;"urgence"),'Plans SAMS_A remplir'!$AH$3:$AH$875)</f>
        <v>0</v>
      </c>
      <c r="S370" s="239">
        <f>SUMIF('Plans SAMS_A remplir'!$AE$3:$AE$875,(G370&amp;"FID"&amp;"urgence"),'Plans SAMS_A remplir'!$AI$3:$AI$875)</f>
        <v>0</v>
      </c>
      <c r="T370" s="224" t="str">
        <f t="shared" ref="T370:T386" si="391">IFERROR(VLOOKUP(G370&amp;"FID"&amp;"urgence",planification_pop,4,FALSE),"0")</f>
        <v>0</v>
      </c>
      <c r="U370" s="238">
        <f>SUMIF('Plans SAMS_A remplir'!$AE$3:$AE$875,(G370&amp;"CRS"&amp;"urgence"),'Plans SAMS_A remplir'!$AG$3:$AG$875)</f>
        <v>0</v>
      </c>
      <c r="V370" s="135">
        <f>SUMIF('Plans SAMS_A remplir'!$AE$3:$AE$875,(G370&amp;"CRS"&amp;"urgence"),'Plans SAMS_A remplir'!$AH$3:$AH$875)</f>
        <v>0</v>
      </c>
      <c r="W370" s="239">
        <f>SUMIF('Plans SAMS_A remplir'!$AE$3:$AE$875,(G370&amp;"CRS"&amp;"urgence"),'Plans SAMS_A remplir'!$AI$3:$AI$875)</f>
        <v>0</v>
      </c>
      <c r="X370" s="224" t="str">
        <f t="shared" ref="X370:X386" si="392">IFERROR(VLOOKUP(K370&amp;"FID"&amp;"urgence",planification_pop,4,FALSE),"0")</f>
        <v>0</v>
      </c>
      <c r="Y370" s="238">
        <f>SUMIF('Plans SAMS_A remplir'!$AE$3:$AE$875,(G370&amp;"autreong"&amp;"urgence"),'Plans SAMS_A remplir'!$AG$3:$AG$875)</f>
        <v>0</v>
      </c>
      <c r="Z370" s="135">
        <f>SUMIF('Plans SAMS_A remplir'!$AE$3:$AE$875,(G370&amp;"autreong"&amp;"urgence"),'Plans SAMS_A remplir'!$AH$3:$AH$875)</f>
        <v>0</v>
      </c>
      <c r="AA370" s="239">
        <f>SUMIF('Plans SAMS_A remplir'!$AE$3:$AE$875,(G370&amp;"autreong"&amp;"urgence"),'Plans SAMS_A remplir'!$AI$3:$AI$875)</f>
        <v>0</v>
      </c>
      <c r="AB370" s="280" t="str">
        <f t="shared" si="382"/>
        <v>0</v>
      </c>
      <c r="AC370" s="285"/>
      <c r="AD370" s="173">
        <f t="shared" si="383"/>
        <v>0</v>
      </c>
      <c r="AE370" s="173">
        <f t="shared" si="384"/>
        <v>0</v>
      </c>
      <c r="AF370" s="286">
        <f t="shared" si="385"/>
        <v>0</v>
      </c>
      <c r="AG370" s="274" t="e">
        <f t="shared" si="386"/>
        <v>#N/A</v>
      </c>
      <c r="AH370" s="202"/>
      <c r="AI370" s="209" t="e">
        <f t="shared" si="387"/>
        <v>#N/A</v>
      </c>
      <c r="AJ370" s="197">
        <f t="shared" si="388"/>
        <v>3</v>
      </c>
      <c r="AK370" s="175"/>
      <c r="AL370" s="275" t="str">
        <f t="shared" si="389"/>
        <v>A verifier</v>
      </c>
      <c r="AM370" s="266"/>
      <c r="AN370" s="137"/>
      <c r="AO370" s="136"/>
      <c r="AP370" s="158"/>
      <c r="AQ370" s="136"/>
      <c r="AR370" s="138"/>
      <c r="AS370" s="139"/>
      <c r="AT370" s="140"/>
      <c r="AU370" s="159"/>
      <c r="AV370" s="140"/>
      <c r="AW370" s="140"/>
      <c r="AX370" s="140"/>
      <c r="AY370" s="249"/>
    </row>
    <row r="371" spans="1:51" ht="15" hidden="1" customHeight="1" x14ac:dyDescent="0.35">
      <c r="A371" s="252" t="s">
        <v>1034</v>
      </c>
      <c r="B371" s="189" t="str">
        <f t="shared" si="371"/>
        <v>MDG21</v>
      </c>
      <c r="C371" s="161" t="s">
        <v>1035</v>
      </c>
      <c r="D371" s="189" t="str">
        <f t="shared" si="372"/>
        <v>MG21205</v>
      </c>
      <c r="E371" s="189" t="s">
        <v>1036</v>
      </c>
      <c r="F371" s="1" t="str">
        <f t="shared" si="373"/>
        <v>Haute MatsiatraAmbalavaoAmbinanindovoka</v>
      </c>
      <c r="G371" s="45" t="str">
        <f t="shared" si="374"/>
        <v>MG21205190</v>
      </c>
      <c r="H371" s="133" t="e">
        <f t="shared" si="375"/>
        <v>#N/A</v>
      </c>
      <c r="I371" s="133"/>
      <c r="J371" s="134" t="e">
        <f t="shared" si="376"/>
        <v>#N/A</v>
      </c>
      <c r="K371" s="134" t="e">
        <f t="shared" si="377"/>
        <v>#N/A</v>
      </c>
      <c r="L371" s="134" t="e">
        <f t="shared" si="378"/>
        <v>#N/A</v>
      </c>
      <c r="M371" s="231">
        <f>SUMIF('Plans SAMS_A remplir'!$AE$3:$AE$875,(G371&amp;"PAM"&amp;"urgence"),'Plans SAMS_A remplir'!$AG$3:$AG$875)</f>
        <v>0</v>
      </c>
      <c r="N371" s="222">
        <f>SUMIF('Plans SAMS_A remplir'!$AE$3:$AE$875,(G371&amp;"PAM"&amp;"urgence"),'Plans SAMS_A remplir'!$AH$3:$AH$875)</f>
        <v>0</v>
      </c>
      <c r="O371" s="232">
        <f>SUMIF('Plans SAMS_A remplir'!$AE$3:$AE$875,(G371&amp;"PAM"&amp;"urgence"),'Plans SAMS_A remplir'!$AI$3:$AI$875)</f>
        <v>0</v>
      </c>
      <c r="P371" s="224" t="str">
        <f t="shared" si="390"/>
        <v>0</v>
      </c>
      <c r="Q371" s="238">
        <f>SUMIF('Plans SAMS_A remplir'!$AE$3:$AE$875,(G371&amp;"FID"&amp;"urgence"),'Plans SAMS_A remplir'!$AG$3:$AG$875)</f>
        <v>0</v>
      </c>
      <c r="R371" s="135">
        <f>SUMIF('Plans SAMS_A remplir'!$AE$3:$AE$875,(G371&amp;"FID"&amp;"urgence"),'Plans SAMS_A remplir'!$AH$3:$AH$875)</f>
        <v>0</v>
      </c>
      <c r="S371" s="239">
        <f>SUMIF('Plans SAMS_A remplir'!$AE$3:$AE$875,(G371&amp;"FID"&amp;"urgence"),'Plans SAMS_A remplir'!$AI$3:$AI$875)</f>
        <v>0</v>
      </c>
      <c r="T371" s="224" t="str">
        <f t="shared" si="391"/>
        <v>0</v>
      </c>
      <c r="U371" s="238">
        <f>SUMIF('Plans SAMS_A remplir'!$AE$3:$AE$875,(G371&amp;"CRS"&amp;"urgence"),'Plans SAMS_A remplir'!$AG$3:$AG$875)</f>
        <v>0</v>
      </c>
      <c r="V371" s="135">
        <f>SUMIF('Plans SAMS_A remplir'!$AE$3:$AE$875,(G371&amp;"CRS"&amp;"urgence"),'Plans SAMS_A remplir'!$AH$3:$AH$875)</f>
        <v>0</v>
      </c>
      <c r="W371" s="239">
        <f>SUMIF('Plans SAMS_A remplir'!$AE$3:$AE$875,(G371&amp;"CRS"&amp;"urgence"),'Plans SAMS_A remplir'!$AI$3:$AI$875)</f>
        <v>0</v>
      </c>
      <c r="X371" s="224" t="str">
        <f t="shared" si="392"/>
        <v>0</v>
      </c>
      <c r="Y371" s="238">
        <f>SUMIF('Plans SAMS_A remplir'!$AE$3:$AE$875,(G371&amp;"autreong"&amp;"urgence"),'Plans SAMS_A remplir'!$AG$3:$AG$875)</f>
        <v>0</v>
      </c>
      <c r="Z371" s="135">
        <f>SUMIF('Plans SAMS_A remplir'!$AE$3:$AE$875,(G371&amp;"autreong"&amp;"urgence"),'Plans SAMS_A remplir'!$AH$3:$AH$875)</f>
        <v>0</v>
      </c>
      <c r="AA371" s="239">
        <f>SUMIF('Plans SAMS_A remplir'!$AE$3:$AE$875,(G371&amp;"autreong"&amp;"urgence"),'Plans SAMS_A remplir'!$AI$3:$AI$875)</f>
        <v>0</v>
      </c>
      <c r="AB371" s="280" t="str">
        <f t="shared" si="382"/>
        <v>0</v>
      </c>
      <c r="AC371" s="285"/>
      <c r="AD371" s="173">
        <f t="shared" si="383"/>
        <v>0</v>
      </c>
      <c r="AE371" s="173">
        <f t="shared" si="384"/>
        <v>0</v>
      </c>
      <c r="AF371" s="286">
        <f t="shared" si="385"/>
        <v>0</v>
      </c>
      <c r="AG371" s="274" t="e">
        <f t="shared" si="386"/>
        <v>#N/A</v>
      </c>
      <c r="AH371" s="202"/>
      <c r="AI371" s="209" t="e">
        <f t="shared" si="387"/>
        <v>#N/A</v>
      </c>
      <c r="AJ371" s="197">
        <f t="shared" si="388"/>
        <v>3</v>
      </c>
      <c r="AK371" s="175"/>
      <c r="AL371" s="275" t="str">
        <f t="shared" si="389"/>
        <v>A verifier</v>
      </c>
      <c r="AM371" s="266"/>
      <c r="AN371" s="137"/>
      <c r="AO371" s="136"/>
      <c r="AP371" s="158"/>
      <c r="AQ371" s="136"/>
      <c r="AR371" s="138"/>
      <c r="AS371" s="139"/>
      <c r="AT371" s="140"/>
      <c r="AU371" s="159"/>
      <c r="AV371" s="140"/>
      <c r="AW371" s="140"/>
      <c r="AX371" s="140"/>
      <c r="AY371" s="249"/>
    </row>
    <row r="372" spans="1:51" ht="15" hidden="1" customHeight="1" x14ac:dyDescent="0.35">
      <c r="A372" s="252" t="s">
        <v>1034</v>
      </c>
      <c r="B372" s="189" t="str">
        <f t="shared" si="371"/>
        <v>MDG21</v>
      </c>
      <c r="C372" s="161" t="s">
        <v>1035</v>
      </c>
      <c r="D372" s="189" t="str">
        <f t="shared" si="372"/>
        <v>MG21205</v>
      </c>
      <c r="E372" s="189" t="s">
        <v>1037</v>
      </c>
      <c r="F372" s="1" t="str">
        <f t="shared" si="373"/>
        <v>Haute MatsiatraAmbalavaoAmbinaniroa</v>
      </c>
      <c r="G372" s="45" t="str">
        <f t="shared" si="374"/>
        <v>MG21205212</v>
      </c>
      <c r="H372" s="133" t="e">
        <f t="shared" si="375"/>
        <v>#N/A</v>
      </c>
      <c r="I372" s="133"/>
      <c r="J372" s="134" t="e">
        <f t="shared" si="376"/>
        <v>#N/A</v>
      </c>
      <c r="K372" s="134" t="e">
        <f t="shared" si="377"/>
        <v>#N/A</v>
      </c>
      <c r="L372" s="134" t="e">
        <f t="shared" si="378"/>
        <v>#N/A</v>
      </c>
      <c r="M372" s="231">
        <f>SUMIF('Plans SAMS_A remplir'!$AE$3:$AE$875,(G372&amp;"PAM"&amp;"urgence"),'Plans SAMS_A remplir'!$AG$3:$AG$875)</f>
        <v>0</v>
      </c>
      <c r="N372" s="222">
        <f>SUMIF('Plans SAMS_A remplir'!$AE$3:$AE$875,(G372&amp;"PAM"&amp;"urgence"),'Plans SAMS_A remplir'!$AH$3:$AH$875)</f>
        <v>0</v>
      </c>
      <c r="O372" s="232">
        <f>SUMIF('Plans SAMS_A remplir'!$AE$3:$AE$875,(G372&amp;"PAM"&amp;"urgence"),'Plans SAMS_A remplir'!$AI$3:$AI$875)</f>
        <v>0</v>
      </c>
      <c r="P372" s="224" t="str">
        <f t="shared" si="390"/>
        <v>0</v>
      </c>
      <c r="Q372" s="238">
        <f>SUMIF('Plans SAMS_A remplir'!$AE$3:$AE$875,(G372&amp;"FID"&amp;"urgence"),'Plans SAMS_A remplir'!$AG$3:$AG$875)</f>
        <v>0</v>
      </c>
      <c r="R372" s="135">
        <f>SUMIF('Plans SAMS_A remplir'!$AE$3:$AE$875,(G372&amp;"FID"&amp;"urgence"),'Plans SAMS_A remplir'!$AH$3:$AH$875)</f>
        <v>0</v>
      </c>
      <c r="S372" s="239">
        <f>SUMIF('Plans SAMS_A remplir'!$AE$3:$AE$875,(G372&amp;"FID"&amp;"urgence"),'Plans SAMS_A remplir'!$AI$3:$AI$875)</f>
        <v>0</v>
      </c>
      <c r="T372" s="224" t="str">
        <f t="shared" si="391"/>
        <v>0</v>
      </c>
      <c r="U372" s="238">
        <f>SUMIF('Plans SAMS_A remplir'!$AE$3:$AE$875,(G372&amp;"CRS"&amp;"urgence"),'Plans SAMS_A remplir'!$AG$3:$AG$875)</f>
        <v>0</v>
      </c>
      <c r="V372" s="135">
        <f>SUMIF('Plans SAMS_A remplir'!$AE$3:$AE$875,(G372&amp;"CRS"&amp;"urgence"),'Plans SAMS_A remplir'!$AH$3:$AH$875)</f>
        <v>0</v>
      </c>
      <c r="W372" s="239">
        <f>SUMIF('Plans SAMS_A remplir'!$AE$3:$AE$875,(G372&amp;"CRS"&amp;"urgence"),'Plans SAMS_A remplir'!$AI$3:$AI$875)</f>
        <v>0</v>
      </c>
      <c r="X372" s="224" t="str">
        <f t="shared" si="392"/>
        <v>0</v>
      </c>
      <c r="Y372" s="238">
        <f>SUMIF('Plans SAMS_A remplir'!$AE$3:$AE$875,(G372&amp;"autreong"&amp;"urgence"),'Plans SAMS_A remplir'!$AG$3:$AG$875)</f>
        <v>0</v>
      </c>
      <c r="Z372" s="135">
        <f>SUMIF('Plans SAMS_A remplir'!$AE$3:$AE$875,(G372&amp;"autreong"&amp;"urgence"),'Plans SAMS_A remplir'!$AH$3:$AH$875)</f>
        <v>0</v>
      </c>
      <c r="AA372" s="239">
        <f>SUMIF('Plans SAMS_A remplir'!$AE$3:$AE$875,(G372&amp;"autreong"&amp;"urgence"),'Plans SAMS_A remplir'!$AI$3:$AI$875)</f>
        <v>0</v>
      </c>
      <c r="AB372" s="280" t="str">
        <f t="shared" si="382"/>
        <v>0</v>
      </c>
      <c r="AC372" s="285"/>
      <c r="AD372" s="173">
        <f t="shared" si="383"/>
        <v>0</v>
      </c>
      <c r="AE372" s="173">
        <f t="shared" si="384"/>
        <v>0</v>
      </c>
      <c r="AF372" s="286">
        <f t="shared" si="385"/>
        <v>0</v>
      </c>
      <c r="AG372" s="274" t="e">
        <f t="shared" si="386"/>
        <v>#N/A</v>
      </c>
      <c r="AH372" s="202"/>
      <c r="AI372" s="209" t="e">
        <f t="shared" si="387"/>
        <v>#N/A</v>
      </c>
      <c r="AJ372" s="197">
        <f t="shared" si="388"/>
        <v>3</v>
      </c>
      <c r="AK372" s="175"/>
      <c r="AL372" s="275" t="str">
        <f t="shared" si="389"/>
        <v>A verifier</v>
      </c>
      <c r="AM372" s="266"/>
      <c r="AN372" s="137"/>
      <c r="AO372" s="136"/>
      <c r="AP372" s="158"/>
      <c r="AQ372" s="136"/>
      <c r="AR372" s="138"/>
      <c r="AS372" s="139"/>
      <c r="AT372" s="140"/>
      <c r="AU372" s="159"/>
      <c r="AV372" s="140"/>
      <c r="AW372" s="140"/>
      <c r="AX372" s="140"/>
      <c r="AY372" s="249"/>
    </row>
    <row r="373" spans="1:51" ht="15" hidden="1" customHeight="1" x14ac:dyDescent="0.35">
      <c r="A373" s="252" t="s">
        <v>1034</v>
      </c>
      <c r="B373" s="189" t="str">
        <f t="shared" si="371"/>
        <v>MDG21</v>
      </c>
      <c r="C373" s="161" t="s">
        <v>1035</v>
      </c>
      <c r="D373" s="189" t="str">
        <f t="shared" si="372"/>
        <v>MG21205</v>
      </c>
      <c r="E373" s="189" t="s">
        <v>1038</v>
      </c>
      <c r="F373" s="1" t="str">
        <f t="shared" si="373"/>
        <v>Haute MatsiatraAmbalavaoAmbohimahamasina</v>
      </c>
      <c r="G373" s="45" t="str">
        <f t="shared" si="374"/>
        <v>MG21205230</v>
      </c>
      <c r="H373" s="133" t="e">
        <f t="shared" si="375"/>
        <v>#N/A</v>
      </c>
      <c r="I373" s="133"/>
      <c r="J373" s="134" t="e">
        <f t="shared" si="376"/>
        <v>#N/A</v>
      </c>
      <c r="K373" s="134" t="e">
        <f t="shared" si="377"/>
        <v>#N/A</v>
      </c>
      <c r="L373" s="134" t="e">
        <f t="shared" si="378"/>
        <v>#N/A</v>
      </c>
      <c r="M373" s="231">
        <f>SUMIF('Plans SAMS_A remplir'!$AE$3:$AE$875,(G373&amp;"PAM"&amp;"urgence"),'Plans SAMS_A remplir'!$AG$3:$AG$875)</f>
        <v>0</v>
      </c>
      <c r="N373" s="222">
        <f>SUMIF('Plans SAMS_A remplir'!$AE$3:$AE$875,(G373&amp;"PAM"&amp;"urgence"),'Plans SAMS_A remplir'!$AH$3:$AH$875)</f>
        <v>0</v>
      </c>
      <c r="O373" s="232">
        <f>SUMIF('Plans SAMS_A remplir'!$AE$3:$AE$875,(G373&amp;"PAM"&amp;"urgence"),'Plans SAMS_A remplir'!$AI$3:$AI$875)</f>
        <v>0</v>
      </c>
      <c r="P373" s="224" t="str">
        <f t="shared" si="390"/>
        <v>0</v>
      </c>
      <c r="Q373" s="238">
        <f>SUMIF('Plans SAMS_A remplir'!$AE$3:$AE$875,(G373&amp;"FID"&amp;"urgence"),'Plans SAMS_A remplir'!$AG$3:$AG$875)</f>
        <v>0</v>
      </c>
      <c r="R373" s="135">
        <f>SUMIF('Plans SAMS_A remplir'!$AE$3:$AE$875,(G373&amp;"FID"&amp;"urgence"),'Plans SAMS_A remplir'!$AH$3:$AH$875)</f>
        <v>0</v>
      </c>
      <c r="S373" s="239">
        <f>SUMIF('Plans SAMS_A remplir'!$AE$3:$AE$875,(G373&amp;"FID"&amp;"urgence"),'Plans SAMS_A remplir'!$AI$3:$AI$875)</f>
        <v>0</v>
      </c>
      <c r="T373" s="224" t="str">
        <f t="shared" si="391"/>
        <v>0</v>
      </c>
      <c r="U373" s="238">
        <f>SUMIF('Plans SAMS_A remplir'!$AE$3:$AE$875,(G373&amp;"CRS"&amp;"urgence"),'Plans SAMS_A remplir'!$AG$3:$AG$875)</f>
        <v>0</v>
      </c>
      <c r="V373" s="135">
        <f>SUMIF('Plans SAMS_A remplir'!$AE$3:$AE$875,(G373&amp;"CRS"&amp;"urgence"),'Plans SAMS_A remplir'!$AH$3:$AH$875)</f>
        <v>0</v>
      </c>
      <c r="W373" s="239">
        <f>SUMIF('Plans SAMS_A remplir'!$AE$3:$AE$875,(G373&amp;"CRS"&amp;"urgence"),'Plans SAMS_A remplir'!$AI$3:$AI$875)</f>
        <v>0</v>
      </c>
      <c r="X373" s="224" t="str">
        <f t="shared" si="392"/>
        <v>0</v>
      </c>
      <c r="Y373" s="238">
        <f>SUMIF('Plans SAMS_A remplir'!$AE$3:$AE$875,(G373&amp;"autreong"&amp;"urgence"),'Plans SAMS_A remplir'!$AG$3:$AG$875)</f>
        <v>0</v>
      </c>
      <c r="Z373" s="135">
        <f>SUMIF('Plans SAMS_A remplir'!$AE$3:$AE$875,(G373&amp;"autreong"&amp;"urgence"),'Plans SAMS_A remplir'!$AH$3:$AH$875)</f>
        <v>0</v>
      </c>
      <c r="AA373" s="239">
        <f>SUMIF('Plans SAMS_A remplir'!$AE$3:$AE$875,(G373&amp;"autreong"&amp;"urgence"),'Plans SAMS_A remplir'!$AI$3:$AI$875)</f>
        <v>0</v>
      </c>
      <c r="AB373" s="280" t="str">
        <f t="shared" si="382"/>
        <v>0</v>
      </c>
      <c r="AC373" s="285"/>
      <c r="AD373" s="173">
        <f t="shared" si="383"/>
        <v>0</v>
      </c>
      <c r="AE373" s="173">
        <f t="shared" si="384"/>
        <v>0</v>
      </c>
      <c r="AF373" s="286">
        <f t="shared" si="385"/>
        <v>0</v>
      </c>
      <c r="AG373" s="274" t="e">
        <f t="shared" si="386"/>
        <v>#N/A</v>
      </c>
      <c r="AH373" s="202"/>
      <c r="AI373" s="209" t="e">
        <f t="shared" si="387"/>
        <v>#N/A</v>
      </c>
      <c r="AJ373" s="197">
        <f t="shared" si="388"/>
        <v>3</v>
      </c>
      <c r="AK373" s="175"/>
      <c r="AL373" s="275" t="str">
        <f t="shared" si="389"/>
        <v>A verifier</v>
      </c>
      <c r="AM373" s="266"/>
      <c r="AN373" s="137"/>
      <c r="AO373" s="136"/>
      <c r="AP373" s="158"/>
      <c r="AQ373" s="136"/>
      <c r="AR373" s="138"/>
      <c r="AS373" s="139"/>
      <c r="AT373" s="140"/>
      <c r="AU373" s="159"/>
      <c r="AV373" s="140"/>
      <c r="AW373" s="140"/>
      <c r="AX373" s="140"/>
      <c r="AY373" s="249"/>
    </row>
    <row r="374" spans="1:51" ht="15" hidden="1" customHeight="1" x14ac:dyDescent="0.35">
      <c r="A374" s="252" t="s">
        <v>1034</v>
      </c>
      <c r="B374" s="189" t="str">
        <f t="shared" si="371"/>
        <v>MDG21</v>
      </c>
      <c r="C374" s="161" t="s">
        <v>1035</v>
      </c>
      <c r="D374" s="189" t="str">
        <f t="shared" si="372"/>
        <v>MG21205</v>
      </c>
      <c r="E374" s="189" t="s">
        <v>705</v>
      </c>
      <c r="F374" s="1" t="str">
        <f t="shared" si="373"/>
        <v>Haute MatsiatraAmbalavaoAmbohimandroso</v>
      </c>
      <c r="G374" s="45" t="str">
        <f t="shared" si="374"/>
        <v>MG21205071</v>
      </c>
      <c r="H374" s="133" t="e">
        <f t="shared" si="375"/>
        <v>#N/A</v>
      </c>
      <c r="I374" s="133"/>
      <c r="J374" s="134" t="e">
        <f t="shared" si="376"/>
        <v>#N/A</v>
      </c>
      <c r="K374" s="134" t="e">
        <f t="shared" si="377"/>
        <v>#N/A</v>
      </c>
      <c r="L374" s="134" t="e">
        <f t="shared" si="378"/>
        <v>#N/A</v>
      </c>
      <c r="M374" s="231">
        <f>SUMIF('Plans SAMS_A remplir'!$AE$3:$AE$875,(G374&amp;"PAM"&amp;"urgence"),'Plans SAMS_A remplir'!$AG$3:$AG$875)</f>
        <v>0</v>
      </c>
      <c r="N374" s="222">
        <f>SUMIF('Plans SAMS_A remplir'!$AE$3:$AE$875,(G374&amp;"PAM"&amp;"urgence"),'Plans SAMS_A remplir'!$AH$3:$AH$875)</f>
        <v>0</v>
      </c>
      <c r="O374" s="232">
        <f>SUMIF('Plans SAMS_A remplir'!$AE$3:$AE$875,(G374&amp;"PAM"&amp;"urgence"),'Plans SAMS_A remplir'!$AI$3:$AI$875)</f>
        <v>0</v>
      </c>
      <c r="P374" s="224" t="str">
        <f t="shared" si="390"/>
        <v>0</v>
      </c>
      <c r="Q374" s="238">
        <f>SUMIF('Plans SAMS_A remplir'!$AE$3:$AE$875,(G374&amp;"FID"&amp;"urgence"),'Plans SAMS_A remplir'!$AG$3:$AG$875)</f>
        <v>0</v>
      </c>
      <c r="R374" s="135">
        <f>SUMIF('Plans SAMS_A remplir'!$AE$3:$AE$875,(G374&amp;"FID"&amp;"urgence"),'Plans SAMS_A remplir'!$AH$3:$AH$875)</f>
        <v>0</v>
      </c>
      <c r="S374" s="239">
        <f>SUMIF('Plans SAMS_A remplir'!$AE$3:$AE$875,(G374&amp;"FID"&amp;"urgence"),'Plans SAMS_A remplir'!$AI$3:$AI$875)</f>
        <v>0</v>
      </c>
      <c r="T374" s="224" t="str">
        <f t="shared" si="391"/>
        <v>0</v>
      </c>
      <c r="U374" s="238">
        <f>SUMIF('Plans SAMS_A remplir'!$AE$3:$AE$875,(G374&amp;"CRS"&amp;"urgence"),'Plans SAMS_A remplir'!$AG$3:$AG$875)</f>
        <v>0</v>
      </c>
      <c r="V374" s="135">
        <f>SUMIF('Plans SAMS_A remplir'!$AE$3:$AE$875,(G374&amp;"CRS"&amp;"urgence"),'Plans SAMS_A remplir'!$AH$3:$AH$875)</f>
        <v>0</v>
      </c>
      <c r="W374" s="239">
        <f>SUMIF('Plans SAMS_A remplir'!$AE$3:$AE$875,(G374&amp;"CRS"&amp;"urgence"),'Plans SAMS_A remplir'!$AI$3:$AI$875)</f>
        <v>0</v>
      </c>
      <c r="X374" s="224" t="str">
        <f t="shared" si="392"/>
        <v>0</v>
      </c>
      <c r="Y374" s="238">
        <f>SUMIF('Plans SAMS_A remplir'!$AE$3:$AE$875,(G374&amp;"autreong"&amp;"urgence"),'Plans SAMS_A remplir'!$AG$3:$AG$875)</f>
        <v>0</v>
      </c>
      <c r="Z374" s="135">
        <f>SUMIF('Plans SAMS_A remplir'!$AE$3:$AE$875,(G374&amp;"autreong"&amp;"urgence"),'Plans SAMS_A remplir'!$AH$3:$AH$875)</f>
        <v>0</v>
      </c>
      <c r="AA374" s="239">
        <f>SUMIF('Plans SAMS_A remplir'!$AE$3:$AE$875,(G374&amp;"autreong"&amp;"urgence"),'Plans SAMS_A remplir'!$AI$3:$AI$875)</f>
        <v>0</v>
      </c>
      <c r="AB374" s="280" t="str">
        <f t="shared" si="382"/>
        <v>0</v>
      </c>
      <c r="AC374" s="285"/>
      <c r="AD374" s="173">
        <f t="shared" si="383"/>
        <v>0</v>
      </c>
      <c r="AE374" s="173">
        <f t="shared" si="384"/>
        <v>0</v>
      </c>
      <c r="AF374" s="286">
        <f t="shared" si="385"/>
        <v>0</v>
      </c>
      <c r="AG374" s="274" t="e">
        <f t="shared" si="386"/>
        <v>#N/A</v>
      </c>
      <c r="AH374" s="202"/>
      <c r="AI374" s="209" t="e">
        <f t="shared" si="387"/>
        <v>#N/A</v>
      </c>
      <c r="AJ374" s="197">
        <f t="shared" si="388"/>
        <v>3</v>
      </c>
      <c r="AK374" s="175"/>
      <c r="AL374" s="275" t="str">
        <f t="shared" si="389"/>
        <v>A verifier</v>
      </c>
      <c r="AM374" s="266"/>
      <c r="AN374" s="137"/>
      <c r="AO374" s="136"/>
      <c r="AP374" s="158"/>
      <c r="AQ374" s="136"/>
      <c r="AR374" s="138"/>
      <c r="AS374" s="139"/>
      <c r="AT374" s="140"/>
      <c r="AU374" s="159"/>
      <c r="AV374" s="140"/>
      <c r="AW374" s="140"/>
      <c r="AX374" s="140"/>
      <c r="AY374" s="249"/>
    </row>
    <row r="375" spans="1:51" ht="15" hidden="1" customHeight="1" x14ac:dyDescent="0.35">
      <c r="A375" s="252" t="s">
        <v>1034</v>
      </c>
      <c r="B375" s="189" t="str">
        <f t="shared" si="371"/>
        <v>MDG21</v>
      </c>
      <c r="C375" s="161" t="s">
        <v>1035</v>
      </c>
      <c r="D375" s="189" t="str">
        <f t="shared" si="372"/>
        <v>MG21205</v>
      </c>
      <c r="E375" s="189" t="s">
        <v>1039</v>
      </c>
      <c r="F375" s="1" t="str">
        <f t="shared" si="373"/>
        <v>Haute MatsiatraAmbalavaoAndrainjato</v>
      </c>
      <c r="G375" s="45" t="str">
        <f t="shared" si="374"/>
        <v>MG21205072</v>
      </c>
      <c r="H375" s="133" t="e">
        <f t="shared" si="375"/>
        <v>#N/A</v>
      </c>
      <c r="I375" s="133"/>
      <c r="J375" s="134" t="e">
        <f t="shared" si="376"/>
        <v>#N/A</v>
      </c>
      <c r="K375" s="134" t="e">
        <f t="shared" si="377"/>
        <v>#N/A</v>
      </c>
      <c r="L375" s="134" t="e">
        <f t="shared" si="378"/>
        <v>#N/A</v>
      </c>
      <c r="M375" s="231">
        <f>SUMIF('Plans SAMS_A remplir'!$AE$3:$AE$875,(G375&amp;"PAM"&amp;"urgence"),'Plans SAMS_A remplir'!$AG$3:$AG$875)</f>
        <v>0</v>
      </c>
      <c r="N375" s="222">
        <f>SUMIF('Plans SAMS_A remplir'!$AE$3:$AE$875,(G375&amp;"PAM"&amp;"urgence"),'Plans SAMS_A remplir'!$AH$3:$AH$875)</f>
        <v>0</v>
      </c>
      <c r="O375" s="232">
        <f>SUMIF('Plans SAMS_A remplir'!$AE$3:$AE$875,(G375&amp;"PAM"&amp;"urgence"),'Plans SAMS_A remplir'!$AI$3:$AI$875)</f>
        <v>0</v>
      </c>
      <c r="P375" s="224" t="str">
        <f t="shared" si="390"/>
        <v>0</v>
      </c>
      <c r="Q375" s="238">
        <f>SUMIF('Plans SAMS_A remplir'!$AE$3:$AE$875,(G375&amp;"FID"&amp;"urgence"),'Plans SAMS_A remplir'!$AG$3:$AG$875)</f>
        <v>0</v>
      </c>
      <c r="R375" s="135">
        <f>SUMIF('Plans SAMS_A remplir'!$AE$3:$AE$875,(G375&amp;"FID"&amp;"urgence"),'Plans SAMS_A remplir'!$AH$3:$AH$875)</f>
        <v>0</v>
      </c>
      <c r="S375" s="239">
        <f>SUMIF('Plans SAMS_A remplir'!$AE$3:$AE$875,(G375&amp;"FID"&amp;"urgence"),'Plans SAMS_A remplir'!$AI$3:$AI$875)</f>
        <v>0</v>
      </c>
      <c r="T375" s="224" t="str">
        <f t="shared" si="391"/>
        <v>0</v>
      </c>
      <c r="U375" s="238">
        <f>SUMIF('Plans SAMS_A remplir'!$AE$3:$AE$875,(G375&amp;"CRS"&amp;"urgence"),'Plans SAMS_A remplir'!$AG$3:$AG$875)</f>
        <v>0</v>
      </c>
      <c r="V375" s="135">
        <f>SUMIF('Plans SAMS_A remplir'!$AE$3:$AE$875,(G375&amp;"CRS"&amp;"urgence"),'Plans SAMS_A remplir'!$AH$3:$AH$875)</f>
        <v>0</v>
      </c>
      <c r="W375" s="239">
        <f>SUMIF('Plans SAMS_A remplir'!$AE$3:$AE$875,(G375&amp;"CRS"&amp;"urgence"),'Plans SAMS_A remplir'!$AI$3:$AI$875)</f>
        <v>0</v>
      </c>
      <c r="X375" s="224" t="str">
        <f t="shared" si="392"/>
        <v>0</v>
      </c>
      <c r="Y375" s="238">
        <f>SUMIF('Plans SAMS_A remplir'!$AE$3:$AE$875,(G375&amp;"autreong"&amp;"urgence"),'Plans SAMS_A remplir'!$AG$3:$AG$875)</f>
        <v>0</v>
      </c>
      <c r="Z375" s="135">
        <f>SUMIF('Plans SAMS_A remplir'!$AE$3:$AE$875,(G375&amp;"autreong"&amp;"urgence"),'Plans SAMS_A remplir'!$AH$3:$AH$875)</f>
        <v>0</v>
      </c>
      <c r="AA375" s="239">
        <f>SUMIF('Plans SAMS_A remplir'!$AE$3:$AE$875,(G375&amp;"autreong"&amp;"urgence"),'Plans SAMS_A remplir'!$AI$3:$AI$875)</f>
        <v>0</v>
      </c>
      <c r="AB375" s="280" t="str">
        <f t="shared" si="382"/>
        <v>0</v>
      </c>
      <c r="AC375" s="285"/>
      <c r="AD375" s="173">
        <f t="shared" si="383"/>
        <v>0</v>
      </c>
      <c r="AE375" s="173">
        <f t="shared" si="384"/>
        <v>0</v>
      </c>
      <c r="AF375" s="286">
        <f t="shared" si="385"/>
        <v>0</v>
      </c>
      <c r="AG375" s="274" t="e">
        <f t="shared" si="386"/>
        <v>#N/A</v>
      </c>
      <c r="AH375" s="202"/>
      <c r="AI375" s="209" t="e">
        <f t="shared" si="387"/>
        <v>#N/A</v>
      </c>
      <c r="AJ375" s="197">
        <f t="shared" si="388"/>
        <v>3</v>
      </c>
      <c r="AK375" s="175"/>
      <c r="AL375" s="275" t="str">
        <f t="shared" si="389"/>
        <v>A verifier</v>
      </c>
      <c r="AM375" s="266"/>
      <c r="AN375" s="137"/>
      <c r="AO375" s="136"/>
      <c r="AP375" s="158"/>
      <c r="AQ375" s="136"/>
      <c r="AR375" s="138"/>
      <c r="AS375" s="139"/>
      <c r="AT375" s="140"/>
      <c r="AU375" s="159"/>
      <c r="AV375" s="140"/>
      <c r="AW375" s="140"/>
      <c r="AX375" s="140"/>
      <c r="AY375" s="249"/>
    </row>
    <row r="376" spans="1:51" ht="15" hidden="1" customHeight="1" x14ac:dyDescent="0.35">
      <c r="A376" s="252" t="s">
        <v>1034</v>
      </c>
      <c r="B376" s="189" t="str">
        <f t="shared" si="371"/>
        <v>MDG21</v>
      </c>
      <c r="C376" s="161" t="s">
        <v>1035</v>
      </c>
      <c r="D376" s="189" t="str">
        <f t="shared" si="372"/>
        <v>MG21205</v>
      </c>
      <c r="E376" s="189" t="s">
        <v>955</v>
      </c>
      <c r="F376" s="1" t="str">
        <f t="shared" si="373"/>
        <v>Haute MatsiatraAmbalavaoAnjoma</v>
      </c>
      <c r="G376" s="45" t="str">
        <f t="shared" si="374"/>
        <v>MG21205090</v>
      </c>
      <c r="H376" s="133" t="e">
        <f t="shared" si="375"/>
        <v>#N/A</v>
      </c>
      <c r="I376" s="133"/>
      <c r="J376" s="134" t="e">
        <f t="shared" si="376"/>
        <v>#N/A</v>
      </c>
      <c r="K376" s="134" t="e">
        <f t="shared" si="377"/>
        <v>#N/A</v>
      </c>
      <c r="L376" s="134" t="e">
        <f t="shared" si="378"/>
        <v>#N/A</v>
      </c>
      <c r="M376" s="231">
        <f>SUMIF('Plans SAMS_A remplir'!$AE$3:$AE$875,(G376&amp;"PAM"&amp;"urgence"),'Plans SAMS_A remplir'!$AG$3:$AG$875)</f>
        <v>0</v>
      </c>
      <c r="N376" s="222">
        <f>SUMIF('Plans SAMS_A remplir'!$AE$3:$AE$875,(G376&amp;"PAM"&amp;"urgence"),'Plans SAMS_A remplir'!$AH$3:$AH$875)</f>
        <v>0</v>
      </c>
      <c r="O376" s="232">
        <f>SUMIF('Plans SAMS_A remplir'!$AE$3:$AE$875,(G376&amp;"PAM"&amp;"urgence"),'Plans SAMS_A remplir'!$AI$3:$AI$875)</f>
        <v>0</v>
      </c>
      <c r="P376" s="224" t="str">
        <f t="shared" si="390"/>
        <v>0</v>
      </c>
      <c r="Q376" s="238">
        <f>SUMIF('Plans SAMS_A remplir'!$AE$3:$AE$875,(G376&amp;"FID"&amp;"urgence"),'Plans SAMS_A remplir'!$AG$3:$AG$875)</f>
        <v>0</v>
      </c>
      <c r="R376" s="135">
        <f>SUMIF('Plans SAMS_A remplir'!$AE$3:$AE$875,(G376&amp;"FID"&amp;"urgence"),'Plans SAMS_A remplir'!$AH$3:$AH$875)</f>
        <v>0</v>
      </c>
      <c r="S376" s="239">
        <f>SUMIF('Plans SAMS_A remplir'!$AE$3:$AE$875,(G376&amp;"FID"&amp;"urgence"),'Plans SAMS_A remplir'!$AI$3:$AI$875)</f>
        <v>0</v>
      </c>
      <c r="T376" s="224" t="str">
        <f t="shared" si="391"/>
        <v>0</v>
      </c>
      <c r="U376" s="238">
        <f>SUMIF('Plans SAMS_A remplir'!$AE$3:$AE$875,(G376&amp;"CRS"&amp;"urgence"),'Plans SAMS_A remplir'!$AG$3:$AG$875)</f>
        <v>0</v>
      </c>
      <c r="V376" s="135">
        <f>SUMIF('Plans SAMS_A remplir'!$AE$3:$AE$875,(G376&amp;"CRS"&amp;"urgence"),'Plans SAMS_A remplir'!$AH$3:$AH$875)</f>
        <v>0</v>
      </c>
      <c r="W376" s="239">
        <f>SUMIF('Plans SAMS_A remplir'!$AE$3:$AE$875,(G376&amp;"CRS"&amp;"urgence"),'Plans SAMS_A remplir'!$AI$3:$AI$875)</f>
        <v>0</v>
      </c>
      <c r="X376" s="224" t="str">
        <f t="shared" si="392"/>
        <v>0</v>
      </c>
      <c r="Y376" s="238">
        <f>SUMIF('Plans SAMS_A remplir'!$AE$3:$AE$875,(G376&amp;"autreong"&amp;"urgence"),'Plans SAMS_A remplir'!$AG$3:$AG$875)</f>
        <v>0</v>
      </c>
      <c r="Z376" s="135">
        <f>SUMIF('Plans SAMS_A remplir'!$AE$3:$AE$875,(G376&amp;"autreong"&amp;"urgence"),'Plans SAMS_A remplir'!$AH$3:$AH$875)</f>
        <v>0</v>
      </c>
      <c r="AA376" s="239">
        <f>SUMIF('Plans SAMS_A remplir'!$AE$3:$AE$875,(G376&amp;"autreong"&amp;"urgence"),'Plans SAMS_A remplir'!$AI$3:$AI$875)</f>
        <v>0</v>
      </c>
      <c r="AB376" s="280" t="str">
        <f t="shared" si="382"/>
        <v>0</v>
      </c>
      <c r="AC376" s="285"/>
      <c r="AD376" s="173">
        <f t="shared" si="383"/>
        <v>0</v>
      </c>
      <c r="AE376" s="173">
        <f t="shared" si="384"/>
        <v>0</v>
      </c>
      <c r="AF376" s="286">
        <f t="shared" si="385"/>
        <v>0</v>
      </c>
      <c r="AG376" s="274" t="e">
        <f t="shared" si="386"/>
        <v>#N/A</v>
      </c>
      <c r="AH376" s="202"/>
      <c r="AI376" s="209" t="e">
        <f t="shared" si="387"/>
        <v>#N/A</v>
      </c>
      <c r="AJ376" s="197">
        <f t="shared" si="388"/>
        <v>3</v>
      </c>
      <c r="AK376" s="175"/>
      <c r="AL376" s="275" t="str">
        <f t="shared" si="389"/>
        <v>A verifier</v>
      </c>
      <c r="AM376" s="266"/>
      <c r="AN376" s="137"/>
      <c r="AO376" s="136"/>
      <c r="AP376" s="158"/>
      <c r="AQ376" s="136"/>
      <c r="AR376" s="138"/>
      <c r="AS376" s="139"/>
      <c r="AT376" s="140"/>
      <c r="AU376" s="159"/>
      <c r="AV376" s="140"/>
      <c r="AW376" s="140"/>
      <c r="AX376" s="140"/>
      <c r="AY376" s="249"/>
    </row>
    <row r="377" spans="1:51" ht="15" hidden="1" customHeight="1" x14ac:dyDescent="0.35">
      <c r="A377" s="252" t="s">
        <v>1034</v>
      </c>
      <c r="B377" s="189" t="str">
        <f t="shared" ref="B377:B405" si="393">VLOOKUP(A377,admin_1,2,FALSE)</f>
        <v>MDG21</v>
      </c>
      <c r="C377" s="161" t="s">
        <v>1035</v>
      </c>
      <c r="D377" s="189" t="str">
        <f t="shared" ref="D377:D405" si="394">VLOOKUP(C377,admin_2_2,2,FALSE)</f>
        <v>MG21205</v>
      </c>
      <c r="E377" s="189" t="s">
        <v>1040</v>
      </c>
      <c r="F377" s="1" t="str">
        <f t="shared" ref="F377:F405" si="395">A377&amp;C377&amp;E377</f>
        <v>Haute MatsiatraAmbalavaoAnkaramena</v>
      </c>
      <c r="G377" s="45" t="str">
        <f t="shared" ref="G377:G405" si="396">VLOOKUP(F377,admin_3_2,12,FALSE)</f>
        <v>MG21205211</v>
      </c>
      <c r="H377" s="133" t="e">
        <f t="shared" ref="H377:H405" si="397">VLOOKUP(G377,prio,2,FALSE)</f>
        <v>#N/A</v>
      </c>
      <c r="I377" s="133"/>
      <c r="J377" s="134" t="e">
        <f t="shared" ref="J377:J405" si="398">IF(VLOOKUP(G377,pop,4,FALSE)=0,"",VLOOKUP(G377,pop,4,FALSE))</f>
        <v>#N/A</v>
      </c>
      <c r="K377" s="134" t="e">
        <f t="shared" ref="K377:K405" si="399">VLOOKUP(G377,pop,2,FALSE)</f>
        <v>#N/A</v>
      </c>
      <c r="L377" s="134" t="e">
        <f t="shared" ref="L377:L405" si="400">VLOOKUP(G377,pop,7,FALSE)</f>
        <v>#N/A</v>
      </c>
      <c r="M377" s="231">
        <f>SUMIF('Plans SAMS_A remplir'!$AE$3:$AE$875,(G377&amp;"PAM"&amp;"urgence"),'Plans SAMS_A remplir'!$AG$3:$AG$875)</f>
        <v>0</v>
      </c>
      <c r="N377" s="222">
        <f>SUMIF('Plans SAMS_A remplir'!$AE$3:$AE$875,(G377&amp;"PAM"&amp;"urgence"),'Plans SAMS_A remplir'!$AH$3:$AH$875)</f>
        <v>0</v>
      </c>
      <c r="O377" s="232">
        <f>SUMIF('Plans SAMS_A remplir'!$AE$3:$AE$875,(G377&amp;"PAM"&amp;"urgence"),'Plans SAMS_A remplir'!$AI$3:$AI$875)</f>
        <v>0</v>
      </c>
      <c r="P377" s="224" t="str">
        <f t="shared" si="390"/>
        <v>0</v>
      </c>
      <c r="Q377" s="238">
        <f>SUMIF('Plans SAMS_A remplir'!$AE$3:$AE$875,(G377&amp;"FID"&amp;"urgence"),'Plans SAMS_A remplir'!$AG$3:$AG$875)</f>
        <v>0</v>
      </c>
      <c r="R377" s="135">
        <f>SUMIF('Plans SAMS_A remplir'!$AE$3:$AE$875,(G377&amp;"FID"&amp;"urgence"),'Plans SAMS_A remplir'!$AH$3:$AH$875)</f>
        <v>0</v>
      </c>
      <c r="S377" s="239">
        <f>SUMIF('Plans SAMS_A remplir'!$AE$3:$AE$875,(G377&amp;"FID"&amp;"urgence"),'Plans SAMS_A remplir'!$AI$3:$AI$875)</f>
        <v>0</v>
      </c>
      <c r="T377" s="224" t="str">
        <f t="shared" si="391"/>
        <v>0</v>
      </c>
      <c r="U377" s="238">
        <f>SUMIF('Plans SAMS_A remplir'!$AE$3:$AE$875,(G377&amp;"CRS"&amp;"urgence"),'Plans SAMS_A remplir'!$AG$3:$AG$875)</f>
        <v>0</v>
      </c>
      <c r="V377" s="135">
        <f>SUMIF('Plans SAMS_A remplir'!$AE$3:$AE$875,(G377&amp;"CRS"&amp;"urgence"),'Plans SAMS_A remplir'!$AH$3:$AH$875)</f>
        <v>0</v>
      </c>
      <c r="W377" s="239">
        <f>SUMIF('Plans SAMS_A remplir'!$AE$3:$AE$875,(G377&amp;"CRS"&amp;"urgence"),'Plans SAMS_A remplir'!$AI$3:$AI$875)</f>
        <v>0</v>
      </c>
      <c r="X377" s="224" t="str">
        <f t="shared" si="392"/>
        <v>0</v>
      </c>
      <c r="Y377" s="238">
        <f>SUMIF('Plans SAMS_A remplir'!$AE$3:$AE$875,(G377&amp;"autreong"&amp;"urgence"),'Plans SAMS_A remplir'!$AG$3:$AG$875)</f>
        <v>0</v>
      </c>
      <c r="Z377" s="135">
        <f>SUMIF('Plans SAMS_A remplir'!$AE$3:$AE$875,(G377&amp;"autreong"&amp;"urgence"),'Plans SAMS_A remplir'!$AH$3:$AH$875)</f>
        <v>0</v>
      </c>
      <c r="AA377" s="239">
        <f>SUMIF('Plans SAMS_A remplir'!$AE$3:$AE$875,(G377&amp;"autreong"&amp;"urgence"),'Plans SAMS_A remplir'!$AI$3:$AI$875)</f>
        <v>0</v>
      </c>
      <c r="AB377" s="280" t="str">
        <f t="shared" ref="AB377:AB405" si="401">IFERROR(VLOOKUP(G377&amp;"autreong"&amp;"urgence",planification_pop,4,FALSE),"0")</f>
        <v>0</v>
      </c>
      <c r="AC377" s="285"/>
      <c r="AD377" s="173">
        <f t="shared" ref="AD377:AD405" si="402">IF($AC377="Oui (Fid/PAM)",MAX(M377,Q377)+Y377,IF($AC377="Oui (inter/orga)",MAX(M377,Q377,Y377),IF($AC377="Oui (CRS/FID)",MAX(Q377,U377),IF($AC377="Oui (CRS/PAM)",MAX(M377,U377),IF($AC377="Oui (cas special)","",SUM(M377,Q377,Y377,U377))))))</f>
        <v>0</v>
      </c>
      <c r="AE377" s="173">
        <f t="shared" ref="AE377:AE405" si="403">IF($AC377="Oui (Fid/PAM)",MAX(N377,R377)+Z377,IF($AC377="Oui (inter/orga)",MAX(N377,R377,Z377),IF($AC377="Oui (CRS/FID)",MAX(R377,V377),IF($AC377="Oui (CRS/PAM)",MAX(N377,V377),IF($AC377="Oui (cas special)","",SUM(N377,R377,Z377,V377))))))</f>
        <v>0</v>
      </c>
      <c r="AF377" s="286">
        <f t="shared" ref="AF377:AF405" si="404">IF($AC377="Oui (Fid/PAM)",MAX(O377,S377)+AA377,IF($AC377="Oui (inter/orga)",MAX(O377,S377,AA377),IF($AC377="Oui (CRS/FID)",MAX(S377,W377),IF($AC377="Oui (CRS/PAM)",MAX(O377,W377),IF($AC377="Oui (cas special)","",SUM(O377,S377,AA377,W377))))))</f>
        <v>0</v>
      </c>
      <c r="AG377" s="274" t="e">
        <f t="shared" ref="AG377:AG405" si="405">MAX(AD377:AF377)/L377</f>
        <v>#N/A</v>
      </c>
      <c r="AH377" s="202"/>
      <c r="AI377" s="209" t="e">
        <f t="shared" ref="AI377:AI405" si="406">IF((K377-AD377*AH377)&lt;0,"0",K377-AD377*AH377)</f>
        <v>#N/A</v>
      </c>
      <c r="AJ377" s="197">
        <f t="shared" si="213"/>
        <v>3</v>
      </c>
      <c r="AK377" s="175"/>
      <c r="AL377" s="275" t="str">
        <f t="shared" ref="AL377:AL405" si="407">IF(AC377="Non","YES",IF(AC377="Oui (cas special)","A verifier",IF(AC377="","A verifier","Non")))</f>
        <v>A verifier</v>
      </c>
      <c r="AM377" s="266"/>
      <c r="AN377" s="137"/>
      <c r="AO377" s="136"/>
      <c r="AP377" s="158"/>
      <c r="AQ377" s="136"/>
      <c r="AR377" s="138"/>
      <c r="AS377" s="139"/>
      <c r="AT377" s="140"/>
      <c r="AU377" s="159"/>
      <c r="AV377" s="140"/>
      <c r="AW377" s="140"/>
      <c r="AX377" s="140"/>
      <c r="AY377" s="249"/>
    </row>
    <row r="378" spans="1:51" ht="15" hidden="1" customHeight="1" x14ac:dyDescent="0.35">
      <c r="A378" s="252" t="s">
        <v>1034</v>
      </c>
      <c r="B378" s="189" t="str">
        <f t="shared" si="393"/>
        <v>MDG21</v>
      </c>
      <c r="C378" s="161" t="s">
        <v>1035</v>
      </c>
      <c r="D378" s="189" t="str">
        <f t="shared" si="394"/>
        <v>MG21205</v>
      </c>
      <c r="E378" s="189" t="s">
        <v>1041</v>
      </c>
      <c r="F378" s="1" t="str">
        <f t="shared" si="395"/>
        <v>Haute MatsiatraAmbalavaoBesoa</v>
      </c>
      <c r="G378" s="45" t="str">
        <f t="shared" si="396"/>
        <v>MG21205150</v>
      </c>
      <c r="H378" s="133" t="e">
        <f t="shared" si="397"/>
        <v>#N/A</v>
      </c>
      <c r="I378" s="133"/>
      <c r="J378" s="134" t="e">
        <f t="shared" si="398"/>
        <v>#N/A</v>
      </c>
      <c r="K378" s="134" t="e">
        <f t="shared" si="399"/>
        <v>#N/A</v>
      </c>
      <c r="L378" s="134" t="e">
        <f t="shared" si="400"/>
        <v>#N/A</v>
      </c>
      <c r="M378" s="231">
        <f>SUMIF('Plans SAMS_A remplir'!$AE$3:$AE$875,(G378&amp;"PAM"&amp;"urgence"),'Plans SAMS_A remplir'!$AG$3:$AG$875)</f>
        <v>0</v>
      </c>
      <c r="N378" s="222">
        <f>SUMIF('Plans SAMS_A remplir'!$AE$3:$AE$875,(G378&amp;"PAM"&amp;"urgence"),'Plans SAMS_A remplir'!$AH$3:$AH$875)</f>
        <v>0</v>
      </c>
      <c r="O378" s="232">
        <f>SUMIF('Plans SAMS_A remplir'!$AE$3:$AE$875,(G378&amp;"PAM"&amp;"urgence"),'Plans SAMS_A remplir'!$AI$3:$AI$875)</f>
        <v>0</v>
      </c>
      <c r="P378" s="224" t="str">
        <f t="shared" si="390"/>
        <v>0</v>
      </c>
      <c r="Q378" s="238">
        <f>SUMIF('Plans SAMS_A remplir'!$AE$3:$AE$875,(G378&amp;"FID"&amp;"urgence"),'Plans SAMS_A remplir'!$AG$3:$AG$875)</f>
        <v>0</v>
      </c>
      <c r="R378" s="135">
        <f>SUMIF('Plans SAMS_A remplir'!$AE$3:$AE$875,(G378&amp;"FID"&amp;"urgence"),'Plans SAMS_A remplir'!$AH$3:$AH$875)</f>
        <v>0</v>
      </c>
      <c r="S378" s="239">
        <f>SUMIF('Plans SAMS_A remplir'!$AE$3:$AE$875,(G378&amp;"FID"&amp;"urgence"),'Plans SAMS_A remplir'!$AI$3:$AI$875)</f>
        <v>0</v>
      </c>
      <c r="T378" s="224" t="str">
        <f t="shared" si="391"/>
        <v>0</v>
      </c>
      <c r="U378" s="238">
        <f>SUMIF('Plans SAMS_A remplir'!$AE$3:$AE$875,(G378&amp;"CRS"&amp;"urgence"),'Plans SAMS_A remplir'!$AG$3:$AG$875)</f>
        <v>0</v>
      </c>
      <c r="V378" s="135">
        <f>SUMIF('Plans SAMS_A remplir'!$AE$3:$AE$875,(G378&amp;"CRS"&amp;"urgence"),'Plans SAMS_A remplir'!$AH$3:$AH$875)</f>
        <v>0</v>
      </c>
      <c r="W378" s="239">
        <f>SUMIF('Plans SAMS_A remplir'!$AE$3:$AE$875,(G378&amp;"CRS"&amp;"urgence"),'Plans SAMS_A remplir'!$AI$3:$AI$875)</f>
        <v>0</v>
      </c>
      <c r="X378" s="224" t="str">
        <f t="shared" si="392"/>
        <v>0</v>
      </c>
      <c r="Y378" s="238">
        <f>SUMIF('Plans SAMS_A remplir'!$AE$3:$AE$875,(G378&amp;"autreong"&amp;"urgence"),'Plans SAMS_A remplir'!$AG$3:$AG$875)</f>
        <v>0</v>
      </c>
      <c r="Z378" s="135">
        <f>SUMIF('Plans SAMS_A remplir'!$AE$3:$AE$875,(G378&amp;"autreong"&amp;"urgence"),'Plans SAMS_A remplir'!$AH$3:$AH$875)</f>
        <v>0</v>
      </c>
      <c r="AA378" s="239">
        <f>SUMIF('Plans SAMS_A remplir'!$AE$3:$AE$875,(G378&amp;"autreong"&amp;"urgence"),'Plans SAMS_A remplir'!$AI$3:$AI$875)</f>
        <v>0</v>
      </c>
      <c r="AB378" s="280" t="str">
        <f t="shared" si="401"/>
        <v>0</v>
      </c>
      <c r="AC378" s="285"/>
      <c r="AD378" s="173">
        <f t="shared" si="402"/>
        <v>0</v>
      </c>
      <c r="AE378" s="173">
        <f t="shared" si="403"/>
        <v>0</v>
      </c>
      <c r="AF378" s="286">
        <f t="shared" si="404"/>
        <v>0</v>
      </c>
      <c r="AG378" s="274" t="e">
        <f t="shared" si="405"/>
        <v>#N/A</v>
      </c>
      <c r="AH378" s="202"/>
      <c r="AI378" s="209" t="e">
        <f t="shared" si="406"/>
        <v>#N/A</v>
      </c>
      <c r="AJ378" s="197">
        <f t="shared" si="213"/>
        <v>3</v>
      </c>
      <c r="AK378" s="175"/>
      <c r="AL378" s="275" t="str">
        <f t="shared" si="407"/>
        <v>A verifier</v>
      </c>
      <c r="AM378" s="266"/>
      <c r="AN378" s="137"/>
      <c r="AO378" s="136"/>
      <c r="AP378" s="158"/>
      <c r="AQ378" s="136"/>
      <c r="AR378" s="138"/>
      <c r="AS378" s="139"/>
      <c r="AT378" s="140"/>
      <c r="AU378" s="159"/>
      <c r="AV378" s="140"/>
      <c r="AW378" s="140"/>
      <c r="AX378" s="140"/>
      <c r="AY378" s="249"/>
    </row>
    <row r="379" spans="1:51" ht="15" hidden="1" customHeight="1" x14ac:dyDescent="0.35">
      <c r="A379" s="252" t="s">
        <v>1034</v>
      </c>
      <c r="B379" s="189" t="str">
        <f t="shared" si="393"/>
        <v>MDG21</v>
      </c>
      <c r="C379" s="161" t="s">
        <v>1035</v>
      </c>
      <c r="D379" s="189" t="str">
        <f t="shared" si="394"/>
        <v>MG21205</v>
      </c>
      <c r="E379" s="189" t="s">
        <v>708</v>
      </c>
      <c r="F379" s="1" t="str">
        <f t="shared" si="395"/>
        <v>Haute MatsiatraAmbalavaoFenoarivo</v>
      </c>
      <c r="G379" s="45" t="str">
        <f t="shared" si="396"/>
        <v>MG21205290</v>
      </c>
      <c r="H379" s="133" t="e">
        <f t="shared" si="397"/>
        <v>#N/A</v>
      </c>
      <c r="I379" s="133"/>
      <c r="J379" s="134" t="e">
        <f t="shared" si="398"/>
        <v>#N/A</v>
      </c>
      <c r="K379" s="134" t="e">
        <f t="shared" si="399"/>
        <v>#N/A</v>
      </c>
      <c r="L379" s="134" t="e">
        <f t="shared" si="400"/>
        <v>#N/A</v>
      </c>
      <c r="M379" s="231">
        <f>SUMIF('Plans SAMS_A remplir'!$AE$3:$AE$875,(G379&amp;"PAM"&amp;"urgence"),'Plans SAMS_A remplir'!$AG$3:$AG$875)</f>
        <v>0</v>
      </c>
      <c r="N379" s="222">
        <f>SUMIF('Plans SAMS_A remplir'!$AE$3:$AE$875,(G379&amp;"PAM"&amp;"urgence"),'Plans SAMS_A remplir'!$AH$3:$AH$875)</f>
        <v>0</v>
      </c>
      <c r="O379" s="232">
        <f>SUMIF('Plans SAMS_A remplir'!$AE$3:$AE$875,(G379&amp;"PAM"&amp;"urgence"),'Plans SAMS_A remplir'!$AI$3:$AI$875)</f>
        <v>0</v>
      </c>
      <c r="P379" s="224" t="str">
        <f t="shared" si="390"/>
        <v>0</v>
      </c>
      <c r="Q379" s="238">
        <f>SUMIF('Plans SAMS_A remplir'!$AE$3:$AE$875,(G379&amp;"FID"&amp;"urgence"),'Plans SAMS_A remplir'!$AG$3:$AG$875)</f>
        <v>0</v>
      </c>
      <c r="R379" s="135">
        <f>SUMIF('Plans SAMS_A remplir'!$AE$3:$AE$875,(G379&amp;"FID"&amp;"urgence"),'Plans SAMS_A remplir'!$AH$3:$AH$875)</f>
        <v>0</v>
      </c>
      <c r="S379" s="239">
        <f>SUMIF('Plans SAMS_A remplir'!$AE$3:$AE$875,(G379&amp;"FID"&amp;"urgence"),'Plans SAMS_A remplir'!$AI$3:$AI$875)</f>
        <v>0</v>
      </c>
      <c r="T379" s="224" t="str">
        <f t="shared" si="391"/>
        <v>0</v>
      </c>
      <c r="U379" s="238">
        <f>SUMIF('Plans SAMS_A remplir'!$AE$3:$AE$875,(G379&amp;"CRS"&amp;"urgence"),'Plans SAMS_A remplir'!$AG$3:$AG$875)</f>
        <v>0</v>
      </c>
      <c r="V379" s="135">
        <f>SUMIF('Plans SAMS_A remplir'!$AE$3:$AE$875,(G379&amp;"CRS"&amp;"urgence"),'Plans SAMS_A remplir'!$AH$3:$AH$875)</f>
        <v>0</v>
      </c>
      <c r="W379" s="239">
        <f>SUMIF('Plans SAMS_A remplir'!$AE$3:$AE$875,(G379&amp;"CRS"&amp;"urgence"),'Plans SAMS_A remplir'!$AI$3:$AI$875)</f>
        <v>0</v>
      </c>
      <c r="X379" s="224" t="str">
        <f t="shared" si="392"/>
        <v>0</v>
      </c>
      <c r="Y379" s="238">
        <f>SUMIF('Plans SAMS_A remplir'!$AE$3:$AE$875,(G379&amp;"autreong"&amp;"urgence"),'Plans SAMS_A remplir'!$AG$3:$AG$875)</f>
        <v>0</v>
      </c>
      <c r="Z379" s="135">
        <f>SUMIF('Plans SAMS_A remplir'!$AE$3:$AE$875,(G379&amp;"autreong"&amp;"urgence"),'Plans SAMS_A remplir'!$AH$3:$AH$875)</f>
        <v>0</v>
      </c>
      <c r="AA379" s="239">
        <f>SUMIF('Plans SAMS_A remplir'!$AE$3:$AE$875,(G379&amp;"autreong"&amp;"urgence"),'Plans SAMS_A remplir'!$AI$3:$AI$875)</f>
        <v>0</v>
      </c>
      <c r="AB379" s="280" t="str">
        <f t="shared" si="401"/>
        <v>0</v>
      </c>
      <c r="AC379" s="285"/>
      <c r="AD379" s="173">
        <f t="shared" si="402"/>
        <v>0</v>
      </c>
      <c r="AE379" s="173">
        <f t="shared" si="403"/>
        <v>0</v>
      </c>
      <c r="AF379" s="286">
        <f t="shared" si="404"/>
        <v>0</v>
      </c>
      <c r="AG379" s="274" t="e">
        <f t="shared" si="405"/>
        <v>#N/A</v>
      </c>
      <c r="AH379" s="202"/>
      <c r="AI379" s="209" t="e">
        <f t="shared" si="406"/>
        <v>#N/A</v>
      </c>
      <c r="AJ379" s="197">
        <f t="shared" si="213"/>
        <v>3</v>
      </c>
      <c r="AK379" s="175"/>
      <c r="AL379" s="275" t="str">
        <f t="shared" si="407"/>
        <v>A verifier</v>
      </c>
      <c r="AM379" s="266"/>
      <c r="AN379" s="137"/>
      <c r="AO379" s="136"/>
      <c r="AP379" s="158"/>
      <c r="AQ379" s="136"/>
      <c r="AR379" s="138"/>
      <c r="AS379" s="139"/>
      <c r="AT379" s="140"/>
      <c r="AU379" s="159"/>
      <c r="AV379" s="140"/>
      <c r="AW379" s="140"/>
      <c r="AX379" s="140"/>
      <c r="AY379" s="249"/>
    </row>
    <row r="380" spans="1:51" ht="15" hidden="1" customHeight="1" x14ac:dyDescent="0.35">
      <c r="A380" s="252" t="s">
        <v>1034</v>
      </c>
      <c r="B380" s="189" t="str">
        <f t="shared" si="393"/>
        <v>MDG21</v>
      </c>
      <c r="C380" s="161" t="s">
        <v>1035</v>
      </c>
      <c r="D380" s="189" t="str">
        <f t="shared" si="394"/>
        <v>MG21205</v>
      </c>
      <c r="E380" s="189" t="s">
        <v>1042</v>
      </c>
      <c r="F380" s="1" t="str">
        <f t="shared" si="395"/>
        <v>Haute MatsiatraAmbalavaoIarintsena</v>
      </c>
      <c r="G380" s="45" t="str">
        <f t="shared" si="396"/>
        <v>MG21205050</v>
      </c>
      <c r="H380" s="133" t="e">
        <f t="shared" si="397"/>
        <v>#N/A</v>
      </c>
      <c r="I380" s="133"/>
      <c r="J380" s="134" t="e">
        <f t="shared" si="398"/>
        <v>#N/A</v>
      </c>
      <c r="K380" s="134" t="e">
        <f t="shared" si="399"/>
        <v>#N/A</v>
      </c>
      <c r="L380" s="134" t="e">
        <f t="shared" si="400"/>
        <v>#N/A</v>
      </c>
      <c r="M380" s="231">
        <f>SUMIF('Plans SAMS_A remplir'!$AE$3:$AE$875,(G380&amp;"PAM"&amp;"urgence"),'Plans SAMS_A remplir'!$AG$3:$AG$875)</f>
        <v>0</v>
      </c>
      <c r="N380" s="222">
        <f>SUMIF('Plans SAMS_A remplir'!$AE$3:$AE$875,(G380&amp;"PAM"&amp;"urgence"),'Plans SAMS_A remplir'!$AH$3:$AH$875)</f>
        <v>0</v>
      </c>
      <c r="O380" s="232">
        <f>SUMIF('Plans SAMS_A remplir'!$AE$3:$AE$875,(G380&amp;"PAM"&amp;"urgence"),'Plans SAMS_A remplir'!$AI$3:$AI$875)</f>
        <v>0</v>
      </c>
      <c r="P380" s="224" t="str">
        <f t="shared" si="390"/>
        <v>0</v>
      </c>
      <c r="Q380" s="238">
        <f>SUMIF('Plans SAMS_A remplir'!$AE$3:$AE$875,(G380&amp;"FID"&amp;"urgence"),'Plans SAMS_A remplir'!$AG$3:$AG$875)</f>
        <v>0</v>
      </c>
      <c r="R380" s="135">
        <f>SUMIF('Plans SAMS_A remplir'!$AE$3:$AE$875,(G380&amp;"FID"&amp;"urgence"),'Plans SAMS_A remplir'!$AH$3:$AH$875)</f>
        <v>0</v>
      </c>
      <c r="S380" s="239">
        <f>SUMIF('Plans SAMS_A remplir'!$AE$3:$AE$875,(G380&amp;"FID"&amp;"urgence"),'Plans SAMS_A remplir'!$AI$3:$AI$875)</f>
        <v>0</v>
      </c>
      <c r="T380" s="224" t="str">
        <f t="shared" si="391"/>
        <v>0</v>
      </c>
      <c r="U380" s="238">
        <f>SUMIF('Plans SAMS_A remplir'!$AE$3:$AE$875,(G380&amp;"CRS"&amp;"urgence"),'Plans SAMS_A remplir'!$AG$3:$AG$875)</f>
        <v>0</v>
      </c>
      <c r="V380" s="135">
        <f>SUMIF('Plans SAMS_A remplir'!$AE$3:$AE$875,(G380&amp;"CRS"&amp;"urgence"),'Plans SAMS_A remplir'!$AH$3:$AH$875)</f>
        <v>0</v>
      </c>
      <c r="W380" s="239">
        <f>SUMIF('Plans SAMS_A remplir'!$AE$3:$AE$875,(G380&amp;"CRS"&amp;"urgence"),'Plans SAMS_A remplir'!$AI$3:$AI$875)</f>
        <v>0</v>
      </c>
      <c r="X380" s="224" t="str">
        <f t="shared" si="392"/>
        <v>0</v>
      </c>
      <c r="Y380" s="238">
        <f>SUMIF('Plans SAMS_A remplir'!$AE$3:$AE$875,(G380&amp;"autreong"&amp;"urgence"),'Plans SAMS_A remplir'!$AG$3:$AG$875)</f>
        <v>0</v>
      </c>
      <c r="Z380" s="135">
        <f>SUMIF('Plans SAMS_A remplir'!$AE$3:$AE$875,(G380&amp;"autreong"&amp;"urgence"),'Plans SAMS_A remplir'!$AH$3:$AH$875)</f>
        <v>0</v>
      </c>
      <c r="AA380" s="239">
        <f>SUMIF('Plans SAMS_A remplir'!$AE$3:$AE$875,(G380&amp;"autreong"&amp;"urgence"),'Plans SAMS_A remplir'!$AI$3:$AI$875)</f>
        <v>0</v>
      </c>
      <c r="AB380" s="280" t="str">
        <f t="shared" si="401"/>
        <v>0</v>
      </c>
      <c r="AC380" s="285"/>
      <c r="AD380" s="173">
        <f t="shared" si="402"/>
        <v>0</v>
      </c>
      <c r="AE380" s="173">
        <f t="shared" si="403"/>
        <v>0</v>
      </c>
      <c r="AF380" s="286">
        <f t="shared" si="404"/>
        <v>0</v>
      </c>
      <c r="AG380" s="274" t="e">
        <f t="shared" si="405"/>
        <v>#N/A</v>
      </c>
      <c r="AH380" s="202"/>
      <c r="AI380" s="209" t="e">
        <f t="shared" si="406"/>
        <v>#N/A</v>
      </c>
      <c r="AJ380" s="197">
        <f t="shared" si="213"/>
        <v>3</v>
      </c>
      <c r="AK380" s="175"/>
      <c r="AL380" s="275" t="str">
        <f t="shared" si="407"/>
        <v>A verifier</v>
      </c>
      <c r="AM380" s="266"/>
      <c r="AN380" s="137"/>
      <c r="AO380" s="136"/>
      <c r="AP380" s="158"/>
      <c r="AQ380" s="136"/>
      <c r="AR380" s="138"/>
      <c r="AS380" s="139"/>
      <c r="AT380" s="140"/>
      <c r="AU380" s="159"/>
      <c r="AV380" s="140"/>
      <c r="AW380" s="140"/>
      <c r="AX380" s="140"/>
      <c r="AY380" s="249"/>
    </row>
    <row r="381" spans="1:51" ht="15" hidden="1" customHeight="1" x14ac:dyDescent="0.35">
      <c r="A381" s="252" t="s">
        <v>1034</v>
      </c>
      <c r="B381" s="189" t="str">
        <f t="shared" si="393"/>
        <v>MDG21</v>
      </c>
      <c r="C381" s="161" t="s">
        <v>1035</v>
      </c>
      <c r="D381" s="189" t="str">
        <f t="shared" si="394"/>
        <v>MG21205</v>
      </c>
      <c r="E381" s="189" t="s">
        <v>1043</v>
      </c>
      <c r="F381" s="1" t="str">
        <f t="shared" si="395"/>
        <v>Haute MatsiatraAmbalavaoKirano</v>
      </c>
      <c r="G381" s="45" t="str">
        <f t="shared" si="396"/>
        <v>MG21205110</v>
      </c>
      <c r="H381" s="133" t="e">
        <f t="shared" si="397"/>
        <v>#N/A</v>
      </c>
      <c r="I381" s="133"/>
      <c r="J381" s="134" t="e">
        <f t="shared" si="398"/>
        <v>#N/A</v>
      </c>
      <c r="K381" s="134" t="e">
        <f t="shared" si="399"/>
        <v>#N/A</v>
      </c>
      <c r="L381" s="134" t="e">
        <f t="shared" si="400"/>
        <v>#N/A</v>
      </c>
      <c r="M381" s="231">
        <f>SUMIF('Plans SAMS_A remplir'!$AE$3:$AE$875,(G381&amp;"PAM"&amp;"urgence"),'Plans SAMS_A remplir'!$AG$3:$AG$875)</f>
        <v>0</v>
      </c>
      <c r="N381" s="222">
        <f>SUMIF('Plans SAMS_A remplir'!$AE$3:$AE$875,(G381&amp;"PAM"&amp;"urgence"),'Plans SAMS_A remplir'!$AH$3:$AH$875)</f>
        <v>0</v>
      </c>
      <c r="O381" s="232">
        <f>SUMIF('Plans SAMS_A remplir'!$AE$3:$AE$875,(G381&amp;"PAM"&amp;"urgence"),'Plans SAMS_A remplir'!$AI$3:$AI$875)</f>
        <v>0</v>
      </c>
      <c r="P381" s="224" t="str">
        <f t="shared" si="390"/>
        <v>0</v>
      </c>
      <c r="Q381" s="238">
        <f>SUMIF('Plans SAMS_A remplir'!$AE$3:$AE$875,(G381&amp;"FID"&amp;"urgence"),'Plans SAMS_A remplir'!$AG$3:$AG$875)</f>
        <v>0</v>
      </c>
      <c r="R381" s="135">
        <f>SUMIF('Plans SAMS_A remplir'!$AE$3:$AE$875,(G381&amp;"FID"&amp;"urgence"),'Plans SAMS_A remplir'!$AH$3:$AH$875)</f>
        <v>0</v>
      </c>
      <c r="S381" s="239">
        <f>SUMIF('Plans SAMS_A remplir'!$AE$3:$AE$875,(G381&amp;"FID"&amp;"urgence"),'Plans SAMS_A remplir'!$AI$3:$AI$875)</f>
        <v>0</v>
      </c>
      <c r="T381" s="224" t="str">
        <f t="shared" si="391"/>
        <v>0</v>
      </c>
      <c r="U381" s="238">
        <f>SUMIF('Plans SAMS_A remplir'!$AE$3:$AE$875,(G381&amp;"CRS"&amp;"urgence"),'Plans SAMS_A remplir'!$AG$3:$AG$875)</f>
        <v>0</v>
      </c>
      <c r="V381" s="135">
        <f>SUMIF('Plans SAMS_A remplir'!$AE$3:$AE$875,(G381&amp;"CRS"&amp;"urgence"),'Plans SAMS_A remplir'!$AH$3:$AH$875)</f>
        <v>0</v>
      </c>
      <c r="W381" s="239">
        <f>SUMIF('Plans SAMS_A remplir'!$AE$3:$AE$875,(G381&amp;"CRS"&amp;"urgence"),'Plans SAMS_A remplir'!$AI$3:$AI$875)</f>
        <v>0</v>
      </c>
      <c r="X381" s="224" t="str">
        <f t="shared" si="392"/>
        <v>0</v>
      </c>
      <c r="Y381" s="238">
        <f>SUMIF('Plans SAMS_A remplir'!$AE$3:$AE$875,(G381&amp;"autreong"&amp;"urgence"),'Plans SAMS_A remplir'!$AG$3:$AG$875)</f>
        <v>0</v>
      </c>
      <c r="Z381" s="135">
        <f>SUMIF('Plans SAMS_A remplir'!$AE$3:$AE$875,(G381&amp;"autreong"&amp;"urgence"),'Plans SAMS_A remplir'!$AH$3:$AH$875)</f>
        <v>0</v>
      </c>
      <c r="AA381" s="239">
        <f>SUMIF('Plans SAMS_A remplir'!$AE$3:$AE$875,(G381&amp;"autreong"&amp;"urgence"),'Plans SAMS_A remplir'!$AI$3:$AI$875)</f>
        <v>0</v>
      </c>
      <c r="AB381" s="280" t="str">
        <f t="shared" si="401"/>
        <v>0</v>
      </c>
      <c r="AC381" s="285"/>
      <c r="AD381" s="173">
        <f t="shared" si="402"/>
        <v>0</v>
      </c>
      <c r="AE381" s="173">
        <f t="shared" si="403"/>
        <v>0</v>
      </c>
      <c r="AF381" s="286">
        <f t="shared" si="404"/>
        <v>0</v>
      </c>
      <c r="AG381" s="274" t="e">
        <f t="shared" si="405"/>
        <v>#N/A</v>
      </c>
      <c r="AH381" s="202"/>
      <c r="AI381" s="209" t="e">
        <f t="shared" si="406"/>
        <v>#N/A</v>
      </c>
      <c r="AJ381" s="197">
        <f t="shared" si="213"/>
        <v>3</v>
      </c>
      <c r="AK381" s="175"/>
      <c r="AL381" s="275" t="str">
        <f t="shared" si="407"/>
        <v>A verifier</v>
      </c>
      <c r="AM381" s="266"/>
      <c r="AN381" s="137"/>
      <c r="AO381" s="136"/>
      <c r="AP381" s="158"/>
      <c r="AQ381" s="136"/>
      <c r="AR381" s="138"/>
      <c r="AS381" s="139"/>
      <c r="AT381" s="140"/>
      <c r="AU381" s="159"/>
      <c r="AV381" s="140"/>
      <c r="AW381" s="140"/>
      <c r="AX381" s="140"/>
      <c r="AY381" s="249"/>
    </row>
    <row r="382" spans="1:51" ht="15" hidden="1" customHeight="1" x14ac:dyDescent="0.35">
      <c r="A382" s="252" t="s">
        <v>1034</v>
      </c>
      <c r="B382" s="189" t="str">
        <f t="shared" si="393"/>
        <v>MDG21</v>
      </c>
      <c r="C382" s="161" t="s">
        <v>1035</v>
      </c>
      <c r="D382" s="189" t="str">
        <f t="shared" si="394"/>
        <v>MG21205</v>
      </c>
      <c r="E382" s="189" t="s">
        <v>1044</v>
      </c>
      <c r="F382" s="1" t="str">
        <f t="shared" si="395"/>
        <v>Haute MatsiatraAmbalavaoMahazony</v>
      </c>
      <c r="G382" s="45" t="str">
        <f t="shared" si="396"/>
        <v>MG21205170</v>
      </c>
      <c r="H382" s="133" t="e">
        <f t="shared" si="397"/>
        <v>#N/A</v>
      </c>
      <c r="I382" s="133"/>
      <c r="J382" s="134" t="e">
        <f t="shared" si="398"/>
        <v>#N/A</v>
      </c>
      <c r="K382" s="134" t="e">
        <f t="shared" si="399"/>
        <v>#N/A</v>
      </c>
      <c r="L382" s="134" t="e">
        <f t="shared" si="400"/>
        <v>#N/A</v>
      </c>
      <c r="M382" s="231">
        <f>SUMIF('Plans SAMS_A remplir'!$AE$3:$AE$875,(G382&amp;"PAM"&amp;"urgence"),'Plans SAMS_A remplir'!$AG$3:$AG$875)</f>
        <v>0</v>
      </c>
      <c r="N382" s="222">
        <f>SUMIF('Plans SAMS_A remplir'!$AE$3:$AE$875,(G382&amp;"PAM"&amp;"urgence"),'Plans SAMS_A remplir'!$AH$3:$AH$875)</f>
        <v>0</v>
      </c>
      <c r="O382" s="232">
        <f>SUMIF('Plans SAMS_A remplir'!$AE$3:$AE$875,(G382&amp;"PAM"&amp;"urgence"),'Plans SAMS_A remplir'!$AI$3:$AI$875)</f>
        <v>0</v>
      </c>
      <c r="P382" s="224" t="str">
        <f t="shared" si="390"/>
        <v>0</v>
      </c>
      <c r="Q382" s="238">
        <f>SUMIF('Plans SAMS_A remplir'!$AE$3:$AE$875,(G382&amp;"FID"&amp;"urgence"),'Plans SAMS_A remplir'!$AG$3:$AG$875)</f>
        <v>0</v>
      </c>
      <c r="R382" s="135">
        <f>SUMIF('Plans SAMS_A remplir'!$AE$3:$AE$875,(G382&amp;"FID"&amp;"urgence"),'Plans SAMS_A remplir'!$AH$3:$AH$875)</f>
        <v>0</v>
      </c>
      <c r="S382" s="239">
        <f>SUMIF('Plans SAMS_A remplir'!$AE$3:$AE$875,(G382&amp;"FID"&amp;"urgence"),'Plans SAMS_A remplir'!$AI$3:$AI$875)</f>
        <v>0</v>
      </c>
      <c r="T382" s="224" t="str">
        <f t="shared" si="391"/>
        <v>0</v>
      </c>
      <c r="U382" s="238">
        <f>SUMIF('Plans SAMS_A remplir'!$AE$3:$AE$875,(G382&amp;"CRS"&amp;"urgence"),'Plans SAMS_A remplir'!$AG$3:$AG$875)</f>
        <v>0</v>
      </c>
      <c r="V382" s="135">
        <f>SUMIF('Plans SAMS_A remplir'!$AE$3:$AE$875,(G382&amp;"CRS"&amp;"urgence"),'Plans SAMS_A remplir'!$AH$3:$AH$875)</f>
        <v>0</v>
      </c>
      <c r="W382" s="239">
        <f>SUMIF('Plans SAMS_A remplir'!$AE$3:$AE$875,(G382&amp;"CRS"&amp;"urgence"),'Plans SAMS_A remplir'!$AI$3:$AI$875)</f>
        <v>0</v>
      </c>
      <c r="X382" s="224" t="str">
        <f t="shared" si="392"/>
        <v>0</v>
      </c>
      <c r="Y382" s="238">
        <f>SUMIF('Plans SAMS_A remplir'!$AE$3:$AE$875,(G382&amp;"autreong"&amp;"urgence"),'Plans SAMS_A remplir'!$AG$3:$AG$875)</f>
        <v>0</v>
      </c>
      <c r="Z382" s="135">
        <f>SUMIF('Plans SAMS_A remplir'!$AE$3:$AE$875,(G382&amp;"autreong"&amp;"urgence"),'Plans SAMS_A remplir'!$AH$3:$AH$875)</f>
        <v>0</v>
      </c>
      <c r="AA382" s="239">
        <f>SUMIF('Plans SAMS_A remplir'!$AE$3:$AE$875,(G382&amp;"autreong"&amp;"urgence"),'Plans SAMS_A remplir'!$AI$3:$AI$875)</f>
        <v>0</v>
      </c>
      <c r="AB382" s="280" t="str">
        <f t="shared" si="401"/>
        <v>0</v>
      </c>
      <c r="AC382" s="285"/>
      <c r="AD382" s="173">
        <f t="shared" si="402"/>
        <v>0</v>
      </c>
      <c r="AE382" s="173">
        <f t="shared" si="403"/>
        <v>0</v>
      </c>
      <c r="AF382" s="286">
        <f t="shared" si="404"/>
        <v>0</v>
      </c>
      <c r="AG382" s="274" t="e">
        <f t="shared" si="405"/>
        <v>#N/A</v>
      </c>
      <c r="AH382" s="202"/>
      <c r="AI382" s="209" t="e">
        <f t="shared" si="406"/>
        <v>#N/A</v>
      </c>
      <c r="AJ382" s="197">
        <f t="shared" si="213"/>
        <v>3</v>
      </c>
      <c r="AK382" s="175"/>
      <c r="AL382" s="275" t="str">
        <f t="shared" si="407"/>
        <v>A verifier</v>
      </c>
      <c r="AM382" s="266"/>
      <c r="AN382" s="137"/>
      <c r="AO382" s="136"/>
      <c r="AP382" s="158"/>
      <c r="AQ382" s="136"/>
      <c r="AR382" s="138"/>
      <c r="AS382" s="139"/>
      <c r="AT382" s="140"/>
      <c r="AU382" s="159"/>
      <c r="AV382" s="140"/>
      <c r="AW382" s="140"/>
      <c r="AX382" s="140"/>
      <c r="AY382" s="249"/>
    </row>
    <row r="383" spans="1:51" ht="15" hidden="1" customHeight="1" x14ac:dyDescent="0.35">
      <c r="A383" s="252" t="s">
        <v>1034</v>
      </c>
      <c r="B383" s="189" t="str">
        <f t="shared" si="393"/>
        <v>MDG21</v>
      </c>
      <c r="C383" s="161" t="s">
        <v>1035</v>
      </c>
      <c r="D383" s="189" t="str">
        <f t="shared" si="394"/>
        <v>MG21205</v>
      </c>
      <c r="E383" s="189" t="s">
        <v>1045</v>
      </c>
      <c r="F383" s="1" t="str">
        <f t="shared" si="395"/>
        <v>Haute MatsiatraAmbalavaoManamisoa</v>
      </c>
      <c r="G383" s="45" t="str">
        <f t="shared" si="396"/>
        <v>MG21205030</v>
      </c>
      <c r="H383" s="133" t="e">
        <f t="shared" si="397"/>
        <v>#N/A</v>
      </c>
      <c r="I383" s="133"/>
      <c r="J383" s="134" t="e">
        <f t="shared" si="398"/>
        <v>#N/A</v>
      </c>
      <c r="K383" s="134" t="e">
        <f t="shared" si="399"/>
        <v>#N/A</v>
      </c>
      <c r="L383" s="134" t="e">
        <f t="shared" si="400"/>
        <v>#N/A</v>
      </c>
      <c r="M383" s="231">
        <f>SUMIF('Plans SAMS_A remplir'!$AE$3:$AE$875,(G383&amp;"PAM"&amp;"urgence"),'Plans SAMS_A remplir'!$AG$3:$AG$875)</f>
        <v>0</v>
      </c>
      <c r="N383" s="222">
        <f>SUMIF('Plans SAMS_A remplir'!$AE$3:$AE$875,(G383&amp;"PAM"&amp;"urgence"),'Plans SAMS_A remplir'!$AH$3:$AH$875)</f>
        <v>0</v>
      </c>
      <c r="O383" s="232">
        <f>SUMIF('Plans SAMS_A remplir'!$AE$3:$AE$875,(G383&amp;"PAM"&amp;"urgence"),'Plans SAMS_A remplir'!$AI$3:$AI$875)</f>
        <v>0</v>
      </c>
      <c r="P383" s="224" t="str">
        <f t="shared" si="390"/>
        <v>0</v>
      </c>
      <c r="Q383" s="238">
        <f>SUMIF('Plans SAMS_A remplir'!$AE$3:$AE$875,(G383&amp;"FID"&amp;"urgence"),'Plans SAMS_A remplir'!$AG$3:$AG$875)</f>
        <v>0</v>
      </c>
      <c r="R383" s="135">
        <f>SUMIF('Plans SAMS_A remplir'!$AE$3:$AE$875,(G383&amp;"FID"&amp;"urgence"),'Plans SAMS_A remplir'!$AH$3:$AH$875)</f>
        <v>0</v>
      </c>
      <c r="S383" s="239">
        <f>SUMIF('Plans SAMS_A remplir'!$AE$3:$AE$875,(G383&amp;"FID"&amp;"urgence"),'Plans SAMS_A remplir'!$AI$3:$AI$875)</f>
        <v>0</v>
      </c>
      <c r="T383" s="224" t="str">
        <f t="shared" si="391"/>
        <v>0</v>
      </c>
      <c r="U383" s="238">
        <f>SUMIF('Plans SAMS_A remplir'!$AE$3:$AE$875,(G383&amp;"CRS"&amp;"urgence"),'Plans SAMS_A remplir'!$AG$3:$AG$875)</f>
        <v>0</v>
      </c>
      <c r="V383" s="135">
        <f>SUMIF('Plans SAMS_A remplir'!$AE$3:$AE$875,(G383&amp;"CRS"&amp;"urgence"),'Plans SAMS_A remplir'!$AH$3:$AH$875)</f>
        <v>0</v>
      </c>
      <c r="W383" s="239">
        <f>SUMIF('Plans SAMS_A remplir'!$AE$3:$AE$875,(G383&amp;"CRS"&amp;"urgence"),'Plans SAMS_A remplir'!$AI$3:$AI$875)</f>
        <v>0</v>
      </c>
      <c r="X383" s="224" t="str">
        <f t="shared" si="392"/>
        <v>0</v>
      </c>
      <c r="Y383" s="238">
        <f>SUMIF('Plans SAMS_A remplir'!$AE$3:$AE$875,(G383&amp;"autreong"&amp;"urgence"),'Plans SAMS_A remplir'!$AG$3:$AG$875)</f>
        <v>0</v>
      </c>
      <c r="Z383" s="135">
        <f>SUMIF('Plans SAMS_A remplir'!$AE$3:$AE$875,(G383&amp;"autreong"&amp;"urgence"),'Plans SAMS_A remplir'!$AH$3:$AH$875)</f>
        <v>0</v>
      </c>
      <c r="AA383" s="239">
        <f>SUMIF('Plans SAMS_A remplir'!$AE$3:$AE$875,(G383&amp;"autreong"&amp;"urgence"),'Plans SAMS_A remplir'!$AI$3:$AI$875)</f>
        <v>0</v>
      </c>
      <c r="AB383" s="280" t="str">
        <f t="shared" si="401"/>
        <v>0</v>
      </c>
      <c r="AC383" s="285"/>
      <c r="AD383" s="173">
        <f t="shared" si="402"/>
        <v>0</v>
      </c>
      <c r="AE383" s="173">
        <f t="shared" si="403"/>
        <v>0</v>
      </c>
      <c r="AF383" s="286">
        <f t="shared" si="404"/>
        <v>0</v>
      </c>
      <c r="AG383" s="274" t="e">
        <f t="shared" si="405"/>
        <v>#N/A</v>
      </c>
      <c r="AH383" s="202"/>
      <c r="AI383" s="209" t="e">
        <f t="shared" si="406"/>
        <v>#N/A</v>
      </c>
      <c r="AJ383" s="197">
        <f t="shared" si="213"/>
        <v>3</v>
      </c>
      <c r="AK383" s="175"/>
      <c r="AL383" s="275" t="str">
        <f t="shared" si="407"/>
        <v>A verifier</v>
      </c>
      <c r="AM383" s="266"/>
      <c r="AN383" s="137"/>
      <c r="AO383" s="136"/>
      <c r="AP383" s="158"/>
      <c r="AQ383" s="136"/>
      <c r="AR383" s="138"/>
      <c r="AS383" s="139"/>
      <c r="AT383" s="140"/>
      <c r="AU383" s="159"/>
      <c r="AV383" s="140"/>
      <c r="AW383" s="140"/>
      <c r="AX383" s="140"/>
      <c r="AY383" s="249"/>
    </row>
    <row r="384" spans="1:51" ht="15" hidden="1" customHeight="1" x14ac:dyDescent="0.35">
      <c r="A384" s="252" t="s">
        <v>1034</v>
      </c>
      <c r="B384" s="189" t="str">
        <f t="shared" si="393"/>
        <v>MDG21</v>
      </c>
      <c r="C384" s="161" t="s">
        <v>1035</v>
      </c>
      <c r="D384" s="189" t="str">
        <f t="shared" si="394"/>
        <v>MG21205</v>
      </c>
      <c r="E384" s="189" t="s">
        <v>1046</v>
      </c>
      <c r="F384" s="1" t="str">
        <f t="shared" si="395"/>
        <v>Haute MatsiatraAmbalavaoMiarinarivo</v>
      </c>
      <c r="G384" s="45" t="str">
        <f t="shared" si="396"/>
        <v>MG21205250</v>
      </c>
      <c r="H384" s="133" t="e">
        <f t="shared" si="397"/>
        <v>#N/A</v>
      </c>
      <c r="I384" s="133"/>
      <c r="J384" s="134" t="e">
        <f t="shared" si="398"/>
        <v>#N/A</v>
      </c>
      <c r="K384" s="134" t="e">
        <f t="shared" si="399"/>
        <v>#N/A</v>
      </c>
      <c r="L384" s="134" t="e">
        <f t="shared" si="400"/>
        <v>#N/A</v>
      </c>
      <c r="M384" s="231">
        <f>SUMIF('Plans SAMS_A remplir'!$AE$3:$AE$875,(G384&amp;"PAM"&amp;"urgence"),'Plans SAMS_A remplir'!$AG$3:$AG$875)</f>
        <v>0</v>
      </c>
      <c r="N384" s="222">
        <f>SUMIF('Plans SAMS_A remplir'!$AE$3:$AE$875,(G384&amp;"PAM"&amp;"urgence"),'Plans SAMS_A remplir'!$AH$3:$AH$875)</f>
        <v>0</v>
      </c>
      <c r="O384" s="232">
        <f>SUMIF('Plans SAMS_A remplir'!$AE$3:$AE$875,(G384&amp;"PAM"&amp;"urgence"),'Plans SAMS_A remplir'!$AI$3:$AI$875)</f>
        <v>0</v>
      </c>
      <c r="P384" s="224" t="str">
        <f t="shared" si="390"/>
        <v>0</v>
      </c>
      <c r="Q384" s="238">
        <f>SUMIF('Plans SAMS_A remplir'!$AE$3:$AE$875,(G384&amp;"FID"&amp;"urgence"),'Plans SAMS_A remplir'!$AG$3:$AG$875)</f>
        <v>0</v>
      </c>
      <c r="R384" s="135">
        <f>SUMIF('Plans SAMS_A remplir'!$AE$3:$AE$875,(G384&amp;"FID"&amp;"urgence"),'Plans SAMS_A remplir'!$AH$3:$AH$875)</f>
        <v>0</v>
      </c>
      <c r="S384" s="239">
        <f>SUMIF('Plans SAMS_A remplir'!$AE$3:$AE$875,(G384&amp;"FID"&amp;"urgence"),'Plans SAMS_A remplir'!$AI$3:$AI$875)</f>
        <v>0</v>
      </c>
      <c r="T384" s="224" t="str">
        <f t="shared" si="391"/>
        <v>0</v>
      </c>
      <c r="U384" s="238">
        <f>SUMIF('Plans SAMS_A remplir'!$AE$3:$AE$875,(G384&amp;"CRS"&amp;"urgence"),'Plans SAMS_A remplir'!$AG$3:$AG$875)</f>
        <v>0</v>
      </c>
      <c r="V384" s="135">
        <f>SUMIF('Plans SAMS_A remplir'!$AE$3:$AE$875,(G384&amp;"CRS"&amp;"urgence"),'Plans SAMS_A remplir'!$AH$3:$AH$875)</f>
        <v>0</v>
      </c>
      <c r="W384" s="239">
        <f>SUMIF('Plans SAMS_A remplir'!$AE$3:$AE$875,(G384&amp;"CRS"&amp;"urgence"),'Plans SAMS_A remplir'!$AI$3:$AI$875)</f>
        <v>0</v>
      </c>
      <c r="X384" s="224" t="str">
        <f t="shared" si="392"/>
        <v>0</v>
      </c>
      <c r="Y384" s="238">
        <f>SUMIF('Plans SAMS_A remplir'!$AE$3:$AE$875,(G384&amp;"autreong"&amp;"urgence"),'Plans SAMS_A remplir'!$AG$3:$AG$875)</f>
        <v>0</v>
      </c>
      <c r="Z384" s="135">
        <f>SUMIF('Plans SAMS_A remplir'!$AE$3:$AE$875,(G384&amp;"autreong"&amp;"urgence"),'Plans SAMS_A remplir'!$AH$3:$AH$875)</f>
        <v>0</v>
      </c>
      <c r="AA384" s="239">
        <f>SUMIF('Plans SAMS_A remplir'!$AE$3:$AE$875,(G384&amp;"autreong"&amp;"urgence"),'Plans SAMS_A remplir'!$AI$3:$AI$875)</f>
        <v>0</v>
      </c>
      <c r="AB384" s="280" t="str">
        <f t="shared" si="401"/>
        <v>0</v>
      </c>
      <c r="AC384" s="285"/>
      <c r="AD384" s="173">
        <f t="shared" si="402"/>
        <v>0</v>
      </c>
      <c r="AE384" s="173">
        <f t="shared" si="403"/>
        <v>0</v>
      </c>
      <c r="AF384" s="286">
        <f t="shared" si="404"/>
        <v>0</v>
      </c>
      <c r="AG384" s="274" t="e">
        <f t="shared" si="405"/>
        <v>#N/A</v>
      </c>
      <c r="AH384" s="202"/>
      <c r="AI384" s="209" t="e">
        <f t="shared" si="406"/>
        <v>#N/A</v>
      </c>
      <c r="AJ384" s="197">
        <f t="shared" si="213"/>
        <v>3</v>
      </c>
      <c r="AK384" s="175"/>
      <c r="AL384" s="275" t="str">
        <f t="shared" si="407"/>
        <v>A verifier</v>
      </c>
      <c r="AM384" s="266"/>
      <c r="AN384" s="137"/>
      <c r="AO384" s="136"/>
      <c r="AP384" s="158"/>
      <c r="AQ384" s="136"/>
      <c r="AR384" s="138"/>
      <c r="AS384" s="139"/>
      <c r="AT384" s="140"/>
      <c r="AU384" s="159"/>
      <c r="AV384" s="140"/>
      <c r="AW384" s="140"/>
      <c r="AX384" s="140"/>
      <c r="AY384" s="249"/>
    </row>
    <row r="385" spans="1:51" ht="15" hidden="1" customHeight="1" x14ac:dyDescent="0.35">
      <c r="A385" s="252" t="s">
        <v>1034</v>
      </c>
      <c r="B385" s="189" t="str">
        <f t="shared" si="393"/>
        <v>MDG21</v>
      </c>
      <c r="C385" s="161" t="s">
        <v>1035</v>
      </c>
      <c r="D385" s="189" t="str">
        <f t="shared" si="394"/>
        <v>MG21205</v>
      </c>
      <c r="E385" s="189" t="s">
        <v>1047</v>
      </c>
      <c r="F385" s="1" t="str">
        <f t="shared" si="395"/>
        <v>Haute MatsiatraAmbalavaoSendrisoa</v>
      </c>
      <c r="G385" s="45" t="str">
        <f t="shared" si="396"/>
        <v>MG21205130</v>
      </c>
      <c r="H385" s="133" t="e">
        <f t="shared" si="397"/>
        <v>#N/A</v>
      </c>
      <c r="I385" s="133"/>
      <c r="J385" s="134" t="e">
        <f t="shared" si="398"/>
        <v>#N/A</v>
      </c>
      <c r="K385" s="134" t="e">
        <f t="shared" si="399"/>
        <v>#N/A</v>
      </c>
      <c r="L385" s="134" t="e">
        <f t="shared" si="400"/>
        <v>#N/A</v>
      </c>
      <c r="M385" s="231">
        <f>SUMIF('Plans SAMS_A remplir'!$AE$3:$AE$875,(G385&amp;"PAM"&amp;"urgence"),'Plans SAMS_A remplir'!$AG$3:$AG$875)</f>
        <v>0</v>
      </c>
      <c r="N385" s="222">
        <f>SUMIF('Plans SAMS_A remplir'!$AE$3:$AE$875,(G385&amp;"PAM"&amp;"urgence"),'Plans SAMS_A remplir'!$AH$3:$AH$875)</f>
        <v>0</v>
      </c>
      <c r="O385" s="232">
        <f>SUMIF('Plans SAMS_A remplir'!$AE$3:$AE$875,(G385&amp;"PAM"&amp;"urgence"),'Plans SAMS_A remplir'!$AI$3:$AI$875)</f>
        <v>0</v>
      </c>
      <c r="P385" s="224" t="str">
        <f t="shared" si="390"/>
        <v>0</v>
      </c>
      <c r="Q385" s="238">
        <f>SUMIF('Plans SAMS_A remplir'!$AE$3:$AE$875,(G385&amp;"FID"&amp;"urgence"),'Plans SAMS_A remplir'!$AG$3:$AG$875)</f>
        <v>0</v>
      </c>
      <c r="R385" s="135">
        <f>SUMIF('Plans SAMS_A remplir'!$AE$3:$AE$875,(G385&amp;"FID"&amp;"urgence"),'Plans SAMS_A remplir'!$AH$3:$AH$875)</f>
        <v>0</v>
      </c>
      <c r="S385" s="239">
        <f>SUMIF('Plans SAMS_A remplir'!$AE$3:$AE$875,(G385&amp;"FID"&amp;"urgence"),'Plans SAMS_A remplir'!$AI$3:$AI$875)</f>
        <v>0</v>
      </c>
      <c r="T385" s="224" t="str">
        <f t="shared" si="391"/>
        <v>0</v>
      </c>
      <c r="U385" s="238">
        <f>SUMIF('Plans SAMS_A remplir'!$AE$3:$AE$875,(G385&amp;"CRS"&amp;"urgence"),'Plans SAMS_A remplir'!$AG$3:$AG$875)</f>
        <v>0</v>
      </c>
      <c r="V385" s="135">
        <f>SUMIF('Plans SAMS_A remplir'!$AE$3:$AE$875,(G385&amp;"CRS"&amp;"urgence"),'Plans SAMS_A remplir'!$AH$3:$AH$875)</f>
        <v>0</v>
      </c>
      <c r="W385" s="239">
        <f>SUMIF('Plans SAMS_A remplir'!$AE$3:$AE$875,(G385&amp;"CRS"&amp;"urgence"),'Plans SAMS_A remplir'!$AI$3:$AI$875)</f>
        <v>0</v>
      </c>
      <c r="X385" s="224" t="str">
        <f t="shared" si="392"/>
        <v>0</v>
      </c>
      <c r="Y385" s="238">
        <f>SUMIF('Plans SAMS_A remplir'!$AE$3:$AE$875,(G385&amp;"autreong"&amp;"urgence"),'Plans SAMS_A remplir'!$AG$3:$AG$875)</f>
        <v>0</v>
      </c>
      <c r="Z385" s="135">
        <f>SUMIF('Plans SAMS_A remplir'!$AE$3:$AE$875,(G385&amp;"autreong"&amp;"urgence"),'Plans SAMS_A remplir'!$AH$3:$AH$875)</f>
        <v>0</v>
      </c>
      <c r="AA385" s="239">
        <f>SUMIF('Plans SAMS_A remplir'!$AE$3:$AE$875,(G385&amp;"autreong"&amp;"urgence"),'Plans SAMS_A remplir'!$AI$3:$AI$875)</f>
        <v>0</v>
      </c>
      <c r="AB385" s="280" t="str">
        <f t="shared" si="401"/>
        <v>0</v>
      </c>
      <c r="AC385" s="285"/>
      <c r="AD385" s="173">
        <f t="shared" si="402"/>
        <v>0</v>
      </c>
      <c r="AE385" s="173">
        <f t="shared" si="403"/>
        <v>0</v>
      </c>
      <c r="AF385" s="286">
        <f t="shared" si="404"/>
        <v>0</v>
      </c>
      <c r="AG385" s="274" t="e">
        <f t="shared" si="405"/>
        <v>#N/A</v>
      </c>
      <c r="AH385" s="202"/>
      <c r="AI385" s="209" t="e">
        <f t="shared" si="406"/>
        <v>#N/A</v>
      </c>
      <c r="AJ385" s="197">
        <f t="shared" si="213"/>
        <v>3</v>
      </c>
      <c r="AK385" s="175"/>
      <c r="AL385" s="275" t="str">
        <f t="shared" si="407"/>
        <v>A verifier</v>
      </c>
      <c r="AM385" s="266"/>
      <c r="AN385" s="137"/>
      <c r="AO385" s="136"/>
      <c r="AP385" s="158"/>
      <c r="AQ385" s="136"/>
      <c r="AR385" s="138"/>
      <c r="AS385" s="139"/>
      <c r="AT385" s="140"/>
      <c r="AU385" s="159"/>
      <c r="AV385" s="140"/>
      <c r="AW385" s="140"/>
      <c r="AX385" s="140"/>
      <c r="AY385" s="249"/>
    </row>
    <row r="386" spans="1:51" ht="15" hidden="1" customHeight="1" x14ac:dyDescent="0.35">
      <c r="A386" s="252" t="s">
        <v>1034</v>
      </c>
      <c r="B386" s="189" t="str">
        <f t="shared" si="393"/>
        <v>MDG21</v>
      </c>
      <c r="C386" s="161" t="s">
        <v>1035</v>
      </c>
      <c r="D386" s="189" t="str">
        <f t="shared" si="394"/>
        <v>MG21205</v>
      </c>
      <c r="E386" s="189" t="s">
        <v>1048</v>
      </c>
      <c r="F386" s="1" t="str">
        <f t="shared" si="395"/>
        <v>Haute MatsiatraAmbalavaoVohitsaoka</v>
      </c>
      <c r="G386" s="45" t="str">
        <f t="shared" si="396"/>
        <v>MG21205270</v>
      </c>
      <c r="H386" s="133" t="e">
        <f t="shared" si="397"/>
        <v>#N/A</v>
      </c>
      <c r="I386" s="133"/>
      <c r="J386" s="134" t="e">
        <f t="shared" si="398"/>
        <v>#N/A</v>
      </c>
      <c r="K386" s="134" t="e">
        <f t="shared" si="399"/>
        <v>#N/A</v>
      </c>
      <c r="L386" s="134" t="e">
        <f t="shared" si="400"/>
        <v>#N/A</v>
      </c>
      <c r="M386" s="231">
        <f>SUMIF('Plans SAMS_A remplir'!$AE$3:$AE$875,(G386&amp;"PAM"&amp;"urgence"),'Plans SAMS_A remplir'!$AG$3:$AG$875)</f>
        <v>0</v>
      </c>
      <c r="N386" s="222">
        <f>SUMIF('Plans SAMS_A remplir'!$AE$3:$AE$875,(G386&amp;"PAM"&amp;"urgence"),'Plans SAMS_A remplir'!$AH$3:$AH$875)</f>
        <v>0</v>
      </c>
      <c r="O386" s="232">
        <f>SUMIF('Plans SAMS_A remplir'!$AE$3:$AE$875,(G386&amp;"PAM"&amp;"urgence"),'Plans SAMS_A remplir'!$AI$3:$AI$875)</f>
        <v>0</v>
      </c>
      <c r="P386" s="224" t="str">
        <f t="shared" si="390"/>
        <v>0</v>
      </c>
      <c r="Q386" s="238">
        <f>SUMIF('Plans SAMS_A remplir'!$AE$3:$AE$875,(G386&amp;"FID"&amp;"urgence"),'Plans SAMS_A remplir'!$AG$3:$AG$875)</f>
        <v>0</v>
      </c>
      <c r="R386" s="135">
        <f>SUMIF('Plans SAMS_A remplir'!$AE$3:$AE$875,(G386&amp;"FID"&amp;"urgence"),'Plans SAMS_A remplir'!$AH$3:$AH$875)</f>
        <v>0</v>
      </c>
      <c r="S386" s="239">
        <f>SUMIF('Plans SAMS_A remplir'!$AE$3:$AE$875,(G386&amp;"FID"&amp;"urgence"),'Plans SAMS_A remplir'!$AI$3:$AI$875)</f>
        <v>0</v>
      </c>
      <c r="T386" s="224" t="str">
        <f t="shared" si="391"/>
        <v>0</v>
      </c>
      <c r="U386" s="238">
        <f>SUMIF('Plans SAMS_A remplir'!$AE$3:$AE$875,(G386&amp;"CRS"&amp;"urgence"),'Plans SAMS_A remplir'!$AG$3:$AG$875)</f>
        <v>0</v>
      </c>
      <c r="V386" s="135">
        <f>SUMIF('Plans SAMS_A remplir'!$AE$3:$AE$875,(G386&amp;"CRS"&amp;"urgence"),'Plans SAMS_A remplir'!$AH$3:$AH$875)</f>
        <v>0</v>
      </c>
      <c r="W386" s="239">
        <f>SUMIF('Plans SAMS_A remplir'!$AE$3:$AE$875,(G386&amp;"CRS"&amp;"urgence"),'Plans SAMS_A remplir'!$AI$3:$AI$875)</f>
        <v>0</v>
      </c>
      <c r="X386" s="224" t="str">
        <f t="shared" si="392"/>
        <v>0</v>
      </c>
      <c r="Y386" s="238">
        <f>SUMIF('Plans SAMS_A remplir'!$AE$3:$AE$875,(G386&amp;"autreong"&amp;"urgence"),'Plans SAMS_A remplir'!$AG$3:$AG$875)</f>
        <v>0</v>
      </c>
      <c r="Z386" s="135">
        <f>SUMIF('Plans SAMS_A remplir'!$AE$3:$AE$875,(G386&amp;"autreong"&amp;"urgence"),'Plans SAMS_A remplir'!$AH$3:$AH$875)</f>
        <v>0</v>
      </c>
      <c r="AA386" s="239">
        <f>SUMIF('Plans SAMS_A remplir'!$AE$3:$AE$875,(G386&amp;"autreong"&amp;"urgence"),'Plans SAMS_A remplir'!$AI$3:$AI$875)</f>
        <v>0</v>
      </c>
      <c r="AB386" s="280" t="str">
        <f t="shared" si="401"/>
        <v>0</v>
      </c>
      <c r="AC386" s="285"/>
      <c r="AD386" s="173">
        <f t="shared" si="402"/>
        <v>0</v>
      </c>
      <c r="AE386" s="173">
        <f t="shared" si="403"/>
        <v>0</v>
      </c>
      <c r="AF386" s="286">
        <f t="shared" si="404"/>
        <v>0</v>
      </c>
      <c r="AG386" s="274" t="e">
        <f t="shared" si="405"/>
        <v>#N/A</v>
      </c>
      <c r="AH386" s="202"/>
      <c r="AI386" s="209" t="e">
        <f t="shared" si="406"/>
        <v>#N/A</v>
      </c>
      <c r="AJ386" s="197">
        <f t="shared" si="213"/>
        <v>3</v>
      </c>
      <c r="AK386" s="175"/>
      <c r="AL386" s="275" t="str">
        <f t="shared" si="407"/>
        <v>A verifier</v>
      </c>
      <c r="AM386" s="266"/>
      <c r="AN386" s="137"/>
      <c r="AO386" s="136"/>
      <c r="AP386" s="158"/>
      <c r="AQ386" s="136"/>
      <c r="AR386" s="138"/>
      <c r="AS386" s="139"/>
      <c r="AT386" s="140"/>
      <c r="AU386" s="159"/>
      <c r="AV386" s="140"/>
      <c r="AW386" s="140"/>
      <c r="AX386" s="140"/>
      <c r="AY386" s="249"/>
    </row>
    <row r="387" spans="1:51" s="179" customFormat="1" hidden="1" x14ac:dyDescent="0.3">
      <c r="A387" s="328"/>
      <c r="B387" s="329"/>
      <c r="C387" s="330"/>
      <c r="D387" s="330"/>
      <c r="E387" s="330"/>
      <c r="F387" s="331"/>
      <c r="G387" s="332"/>
      <c r="H387" s="332"/>
      <c r="I387" s="333"/>
      <c r="J387" s="333"/>
      <c r="K387" s="333"/>
      <c r="L387" s="334"/>
      <c r="M387" s="335"/>
      <c r="N387" s="335"/>
      <c r="O387" s="335"/>
      <c r="P387" s="335"/>
      <c r="Q387" s="336"/>
      <c r="R387" s="336"/>
      <c r="S387" s="336"/>
      <c r="T387" s="335"/>
      <c r="U387" s="336"/>
      <c r="V387" s="336"/>
      <c r="W387" s="336"/>
      <c r="X387" s="335"/>
      <c r="Y387" s="336"/>
      <c r="Z387" s="336"/>
      <c r="AA387" s="336"/>
      <c r="AB387" s="337"/>
      <c r="AC387" s="338"/>
      <c r="AD387" s="339"/>
      <c r="AE387" s="339"/>
      <c r="AF387" s="340"/>
      <c r="AG387" s="341"/>
      <c r="AH387" s="342"/>
      <c r="AI387" s="342"/>
      <c r="AJ387" s="197"/>
      <c r="AK387" s="343"/>
      <c r="AL387" s="344"/>
      <c r="AM387" s="345"/>
      <c r="AN387" s="334"/>
      <c r="AO387" s="346"/>
      <c r="AP387" s="334"/>
      <c r="AQ387" s="334"/>
      <c r="AR387" s="347"/>
      <c r="AS387" s="347"/>
      <c r="AT387" s="348"/>
      <c r="AU387" s="348"/>
      <c r="AV387" s="349"/>
      <c r="AW387" s="350"/>
      <c r="AX387" s="350"/>
      <c r="AY387" s="351"/>
    </row>
    <row r="388" spans="1:51" ht="15" hidden="1" customHeight="1" x14ac:dyDescent="0.35">
      <c r="A388" s="252" t="s">
        <v>1034</v>
      </c>
      <c r="B388" s="189" t="str">
        <f t="shared" si="393"/>
        <v>MDG21</v>
      </c>
      <c r="C388" s="161" t="s">
        <v>1049</v>
      </c>
      <c r="D388" s="189" t="str">
        <f t="shared" si="394"/>
        <v>MG21208</v>
      </c>
      <c r="E388" s="189" t="s">
        <v>1050</v>
      </c>
      <c r="F388" s="1" t="str">
        <f t="shared" si="395"/>
        <v>Haute MatsiatraAmbohimahasoaAmbalakindresy</v>
      </c>
      <c r="G388" s="45" t="str">
        <f t="shared" si="396"/>
        <v>MG21208072</v>
      </c>
      <c r="H388" s="133" t="e">
        <f t="shared" si="397"/>
        <v>#N/A</v>
      </c>
      <c r="I388" s="133"/>
      <c r="J388" s="134" t="e">
        <f t="shared" si="398"/>
        <v>#N/A</v>
      </c>
      <c r="K388" s="134" t="e">
        <f t="shared" si="399"/>
        <v>#N/A</v>
      </c>
      <c r="L388" s="134" t="e">
        <f t="shared" si="400"/>
        <v>#N/A</v>
      </c>
      <c r="M388" s="231">
        <f>SUMIF('Plans SAMS_A remplir'!$AE$3:$AE$875,(G388&amp;"PAM"&amp;"urgence"),'Plans SAMS_A remplir'!$AG$3:$AG$875)</f>
        <v>0</v>
      </c>
      <c r="N388" s="222">
        <f>SUMIF('Plans SAMS_A remplir'!$AE$3:$AE$875,(G388&amp;"PAM"&amp;"urgence"),'Plans SAMS_A remplir'!$AH$3:$AH$875)</f>
        <v>0</v>
      </c>
      <c r="O388" s="232">
        <f>SUMIF('Plans SAMS_A remplir'!$AE$3:$AE$875,(G388&amp;"PAM"&amp;"urgence"),'Plans SAMS_A remplir'!$AI$3:$AI$875)</f>
        <v>0</v>
      </c>
      <c r="P388" s="224" t="str">
        <f t="shared" ref="P388:P405" si="408">IFERROR(VLOOKUP(G388&amp;"PAM"&amp;"urgence",planification_pop,4,FALSE),"0")</f>
        <v>0</v>
      </c>
      <c r="Q388" s="238">
        <f>SUMIF('Plans SAMS_A remplir'!$AE$3:$AE$875,(G388&amp;"FID"&amp;"urgence"),'Plans SAMS_A remplir'!$AG$3:$AG$875)</f>
        <v>0</v>
      </c>
      <c r="R388" s="135">
        <f>SUMIF('Plans SAMS_A remplir'!$AE$3:$AE$875,(G388&amp;"FID"&amp;"urgence"),'Plans SAMS_A remplir'!$AH$3:$AH$875)</f>
        <v>0</v>
      </c>
      <c r="S388" s="239">
        <f>SUMIF('Plans SAMS_A remplir'!$AE$3:$AE$875,(G388&amp;"FID"&amp;"urgence"),'Plans SAMS_A remplir'!$AI$3:$AI$875)</f>
        <v>0</v>
      </c>
      <c r="T388" s="224" t="str">
        <f t="shared" ref="T388:T405" si="409">IFERROR(VLOOKUP(G388&amp;"FID"&amp;"urgence",planification_pop,4,FALSE),"0")</f>
        <v>0</v>
      </c>
      <c r="U388" s="238">
        <f>SUMIF('Plans SAMS_A remplir'!$AE$3:$AE$875,(G388&amp;"CRS"&amp;"urgence"),'Plans SAMS_A remplir'!$AG$3:$AG$875)</f>
        <v>0</v>
      </c>
      <c r="V388" s="135">
        <f>SUMIF('Plans SAMS_A remplir'!$AE$3:$AE$875,(G388&amp;"CRS"&amp;"urgence"),'Plans SAMS_A remplir'!$AH$3:$AH$875)</f>
        <v>0</v>
      </c>
      <c r="W388" s="239">
        <f>SUMIF('Plans SAMS_A remplir'!$AE$3:$AE$875,(G388&amp;"CRS"&amp;"urgence"),'Plans SAMS_A remplir'!$AI$3:$AI$875)</f>
        <v>0</v>
      </c>
      <c r="X388" s="224" t="str">
        <f t="shared" ref="X388:X405" si="410">IFERROR(VLOOKUP(K388&amp;"FID"&amp;"urgence",planification_pop,4,FALSE),"0")</f>
        <v>0</v>
      </c>
      <c r="Y388" s="238">
        <f>SUMIF('Plans SAMS_A remplir'!$AE$3:$AE$875,(G388&amp;"autreong"&amp;"urgence"),'Plans SAMS_A remplir'!$AG$3:$AG$875)</f>
        <v>0</v>
      </c>
      <c r="Z388" s="135">
        <f>SUMIF('Plans SAMS_A remplir'!$AE$3:$AE$875,(G388&amp;"autreong"&amp;"urgence"),'Plans SAMS_A remplir'!$AH$3:$AH$875)</f>
        <v>0</v>
      </c>
      <c r="AA388" s="239">
        <f>SUMIF('Plans SAMS_A remplir'!$AE$3:$AE$875,(G388&amp;"autreong"&amp;"urgence"),'Plans SAMS_A remplir'!$AI$3:$AI$875)</f>
        <v>0</v>
      </c>
      <c r="AB388" s="280" t="str">
        <f t="shared" si="401"/>
        <v>0</v>
      </c>
      <c r="AC388" s="285"/>
      <c r="AD388" s="173">
        <f t="shared" si="402"/>
        <v>0</v>
      </c>
      <c r="AE388" s="173">
        <f t="shared" si="403"/>
        <v>0</v>
      </c>
      <c r="AF388" s="286">
        <f t="shared" si="404"/>
        <v>0</v>
      </c>
      <c r="AG388" s="274" t="e">
        <f t="shared" si="405"/>
        <v>#N/A</v>
      </c>
      <c r="AH388" s="202"/>
      <c r="AI388" s="209" t="e">
        <f t="shared" si="406"/>
        <v>#N/A</v>
      </c>
      <c r="AJ388" s="197">
        <f t="shared" si="213"/>
        <v>3</v>
      </c>
      <c r="AK388" s="175"/>
      <c r="AL388" s="275" t="str">
        <f t="shared" si="407"/>
        <v>A verifier</v>
      </c>
      <c r="AM388" s="266"/>
      <c r="AN388" s="137"/>
      <c r="AO388" s="136"/>
      <c r="AP388" s="158"/>
      <c r="AQ388" s="136"/>
      <c r="AR388" s="138"/>
      <c r="AS388" s="139"/>
      <c r="AT388" s="140"/>
      <c r="AU388" s="159"/>
      <c r="AV388" s="140"/>
      <c r="AW388" s="140"/>
      <c r="AX388" s="140"/>
      <c r="AY388" s="249"/>
    </row>
    <row r="389" spans="1:51" ht="15" hidden="1" customHeight="1" x14ac:dyDescent="0.35">
      <c r="A389" s="252" t="s">
        <v>1034</v>
      </c>
      <c r="B389" s="189" t="str">
        <f t="shared" si="393"/>
        <v>MDG21</v>
      </c>
      <c r="C389" s="161" t="s">
        <v>1049</v>
      </c>
      <c r="D389" s="189" t="str">
        <f t="shared" si="394"/>
        <v>MG21208</v>
      </c>
      <c r="E389" s="45" t="s">
        <v>1051</v>
      </c>
      <c r="F389" s="1" t="str">
        <f t="shared" si="395"/>
        <v>Haute MatsiatraAmbohimahasoaAmbatosoa</v>
      </c>
      <c r="G389" s="45" t="str">
        <f t="shared" si="396"/>
        <v>MG21208190</v>
      </c>
      <c r="H389" s="133" t="e">
        <f t="shared" si="397"/>
        <v>#N/A</v>
      </c>
      <c r="I389" s="133"/>
      <c r="J389" s="134" t="e">
        <f t="shared" si="398"/>
        <v>#N/A</v>
      </c>
      <c r="K389" s="134" t="e">
        <f t="shared" si="399"/>
        <v>#N/A</v>
      </c>
      <c r="L389" s="134" t="e">
        <f t="shared" si="400"/>
        <v>#N/A</v>
      </c>
      <c r="M389" s="231">
        <f>SUMIF('Plans SAMS_A remplir'!$AE$3:$AE$875,(G389&amp;"PAM"&amp;"urgence"),'Plans SAMS_A remplir'!$AG$3:$AG$875)</f>
        <v>0</v>
      </c>
      <c r="N389" s="222">
        <f>SUMIF('Plans SAMS_A remplir'!$AE$3:$AE$875,(G389&amp;"PAM"&amp;"urgence"),'Plans SAMS_A remplir'!$AH$3:$AH$875)</f>
        <v>0</v>
      </c>
      <c r="O389" s="232">
        <f>SUMIF('Plans SAMS_A remplir'!$AE$3:$AE$875,(G389&amp;"PAM"&amp;"urgence"),'Plans SAMS_A remplir'!$AI$3:$AI$875)</f>
        <v>0</v>
      </c>
      <c r="P389" s="224" t="str">
        <f t="shared" si="408"/>
        <v>0</v>
      </c>
      <c r="Q389" s="238">
        <f>SUMIF('Plans SAMS_A remplir'!$AE$3:$AE$875,(G389&amp;"FID"&amp;"urgence"),'Plans SAMS_A remplir'!$AG$3:$AG$875)</f>
        <v>0</v>
      </c>
      <c r="R389" s="135">
        <f>SUMIF('Plans SAMS_A remplir'!$AE$3:$AE$875,(G389&amp;"FID"&amp;"urgence"),'Plans SAMS_A remplir'!$AH$3:$AH$875)</f>
        <v>0</v>
      </c>
      <c r="S389" s="239">
        <f>SUMIF('Plans SAMS_A remplir'!$AE$3:$AE$875,(G389&amp;"FID"&amp;"urgence"),'Plans SAMS_A remplir'!$AI$3:$AI$875)</f>
        <v>0</v>
      </c>
      <c r="T389" s="224" t="str">
        <f t="shared" si="409"/>
        <v>0</v>
      </c>
      <c r="U389" s="238">
        <f>SUMIF('Plans SAMS_A remplir'!$AE$3:$AE$875,(G389&amp;"CRS"&amp;"urgence"),'Plans SAMS_A remplir'!$AG$3:$AG$875)</f>
        <v>0</v>
      </c>
      <c r="V389" s="135">
        <f>SUMIF('Plans SAMS_A remplir'!$AE$3:$AE$875,(G389&amp;"CRS"&amp;"urgence"),'Plans SAMS_A remplir'!$AH$3:$AH$875)</f>
        <v>0</v>
      </c>
      <c r="W389" s="239">
        <f>SUMIF('Plans SAMS_A remplir'!$AE$3:$AE$875,(G389&amp;"CRS"&amp;"urgence"),'Plans SAMS_A remplir'!$AI$3:$AI$875)</f>
        <v>0</v>
      </c>
      <c r="X389" s="224" t="str">
        <f t="shared" si="410"/>
        <v>0</v>
      </c>
      <c r="Y389" s="238">
        <f>SUMIF('Plans SAMS_A remplir'!$AE$3:$AE$875,(G389&amp;"autreong"&amp;"urgence"),'Plans SAMS_A remplir'!$AG$3:$AG$875)</f>
        <v>0</v>
      </c>
      <c r="Z389" s="135">
        <f>SUMIF('Plans SAMS_A remplir'!$AE$3:$AE$875,(G389&amp;"autreong"&amp;"urgence"),'Plans SAMS_A remplir'!$AH$3:$AH$875)</f>
        <v>0</v>
      </c>
      <c r="AA389" s="239">
        <f>SUMIF('Plans SAMS_A remplir'!$AE$3:$AE$875,(G389&amp;"autreong"&amp;"urgence"),'Plans SAMS_A remplir'!$AI$3:$AI$875)</f>
        <v>0</v>
      </c>
      <c r="AB389" s="280" t="str">
        <f t="shared" si="401"/>
        <v>0</v>
      </c>
      <c r="AC389" s="285"/>
      <c r="AD389" s="173">
        <f t="shared" si="402"/>
        <v>0</v>
      </c>
      <c r="AE389" s="173">
        <f t="shared" si="403"/>
        <v>0</v>
      </c>
      <c r="AF389" s="286">
        <f t="shared" si="404"/>
        <v>0</v>
      </c>
      <c r="AG389" s="274" t="e">
        <f t="shared" si="405"/>
        <v>#N/A</v>
      </c>
      <c r="AH389" s="202"/>
      <c r="AI389" s="209" t="e">
        <f t="shared" si="406"/>
        <v>#N/A</v>
      </c>
      <c r="AJ389" s="197">
        <f t="shared" si="213"/>
        <v>3</v>
      </c>
      <c r="AK389" s="175"/>
      <c r="AL389" s="275" t="str">
        <f t="shared" si="407"/>
        <v>A verifier</v>
      </c>
      <c r="AM389" s="266"/>
      <c r="AN389" s="137"/>
      <c r="AO389" s="136"/>
      <c r="AP389" s="158"/>
      <c r="AQ389" s="136"/>
      <c r="AR389" s="138"/>
      <c r="AS389" s="139"/>
      <c r="AT389" s="140"/>
      <c r="AU389" s="159"/>
      <c r="AV389" s="140"/>
      <c r="AW389" s="140"/>
      <c r="AX389" s="140"/>
      <c r="AY389" s="249"/>
    </row>
    <row r="390" spans="1:51" ht="15" hidden="1" customHeight="1" x14ac:dyDescent="0.35">
      <c r="A390" s="252" t="s">
        <v>1034</v>
      </c>
      <c r="B390" s="189" t="str">
        <f t="shared" si="393"/>
        <v>MDG21</v>
      </c>
      <c r="C390" s="161" t="s">
        <v>1049</v>
      </c>
      <c r="D390" s="189" t="str">
        <f t="shared" si="394"/>
        <v>MG21208</v>
      </c>
      <c r="E390" s="189" t="s">
        <v>1049</v>
      </c>
      <c r="F390" s="1" t="str">
        <f t="shared" si="395"/>
        <v>Haute MatsiatraAmbohimahasoaAmbohimahasoa</v>
      </c>
      <c r="G390" s="45" t="str">
        <f t="shared" si="396"/>
        <v>MG21208010</v>
      </c>
      <c r="H390" s="133" t="e">
        <f t="shared" si="397"/>
        <v>#N/A</v>
      </c>
      <c r="I390" s="133"/>
      <c r="J390" s="134" t="e">
        <f t="shared" si="398"/>
        <v>#N/A</v>
      </c>
      <c r="K390" s="134" t="e">
        <f t="shared" si="399"/>
        <v>#N/A</v>
      </c>
      <c r="L390" s="134" t="e">
        <f t="shared" si="400"/>
        <v>#N/A</v>
      </c>
      <c r="M390" s="231">
        <f>SUMIF('Plans SAMS_A remplir'!$AE$3:$AE$875,(G390&amp;"PAM"&amp;"urgence"),'Plans SAMS_A remplir'!$AG$3:$AG$875)</f>
        <v>0</v>
      </c>
      <c r="N390" s="222">
        <f>SUMIF('Plans SAMS_A remplir'!$AE$3:$AE$875,(G390&amp;"PAM"&amp;"urgence"),'Plans SAMS_A remplir'!$AH$3:$AH$875)</f>
        <v>0</v>
      </c>
      <c r="O390" s="232">
        <f>SUMIF('Plans SAMS_A remplir'!$AE$3:$AE$875,(G390&amp;"PAM"&amp;"urgence"),'Plans SAMS_A remplir'!$AI$3:$AI$875)</f>
        <v>0</v>
      </c>
      <c r="P390" s="224" t="str">
        <f t="shared" si="408"/>
        <v>0</v>
      </c>
      <c r="Q390" s="238">
        <f>SUMIF('Plans SAMS_A remplir'!$AE$3:$AE$875,(G390&amp;"FID"&amp;"urgence"),'Plans SAMS_A remplir'!$AG$3:$AG$875)</f>
        <v>0</v>
      </c>
      <c r="R390" s="135">
        <f>SUMIF('Plans SAMS_A remplir'!$AE$3:$AE$875,(G390&amp;"FID"&amp;"urgence"),'Plans SAMS_A remplir'!$AH$3:$AH$875)</f>
        <v>0</v>
      </c>
      <c r="S390" s="239">
        <f>SUMIF('Plans SAMS_A remplir'!$AE$3:$AE$875,(G390&amp;"FID"&amp;"urgence"),'Plans SAMS_A remplir'!$AI$3:$AI$875)</f>
        <v>0</v>
      </c>
      <c r="T390" s="224" t="str">
        <f t="shared" si="409"/>
        <v>0</v>
      </c>
      <c r="U390" s="238">
        <f>SUMIF('Plans SAMS_A remplir'!$AE$3:$AE$875,(G390&amp;"CRS"&amp;"urgence"),'Plans SAMS_A remplir'!$AG$3:$AG$875)</f>
        <v>0</v>
      </c>
      <c r="V390" s="135">
        <f>SUMIF('Plans SAMS_A remplir'!$AE$3:$AE$875,(G390&amp;"CRS"&amp;"urgence"),'Plans SAMS_A remplir'!$AH$3:$AH$875)</f>
        <v>0</v>
      </c>
      <c r="W390" s="239">
        <f>SUMIF('Plans SAMS_A remplir'!$AE$3:$AE$875,(G390&amp;"CRS"&amp;"urgence"),'Plans SAMS_A remplir'!$AI$3:$AI$875)</f>
        <v>0</v>
      </c>
      <c r="X390" s="224" t="str">
        <f t="shared" si="410"/>
        <v>0</v>
      </c>
      <c r="Y390" s="238">
        <f>SUMIF('Plans SAMS_A remplir'!$AE$3:$AE$875,(G390&amp;"autreong"&amp;"urgence"),'Plans SAMS_A remplir'!$AG$3:$AG$875)</f>
        <v>0</v>
      </c>
      <c r="Z390" s="135">
        <f>SUMIF('Plans SAMS_A remplir'!$AE$3:$AE$875,(G390&amp;"autreong"&amp;"urgence"),'Plans SAMS_A remplir'!$AH$3:$AH$875)</f>
        <v>0</v>
      </c>
      <c r="AA390" s="239">
        <f>SUMIF('Plans SAMS_A remplir'!$AE$3:$AE$875,(G390&amp;"autreong"&amp;"urgence"),'Plans SAMS_A remplir'!$AI$3:$AI$875)</f>
        <v>0</v>
      </c>
      <c r="AB390" s="280" t="str">
        <f t="shared" si="401"/>
        <v>0</v>
      </c>
      <c r="AC390" s="285"/>
      <c r="AD390" s="173">
        <f t="shared" si="402"/>
        <v>0</v>
      </c>
      <c r="AE390" s="173">
        <f t="shared" si="403"/>
        <v>0</v>
      </c>
      <c r="AF390" s="286">
        <f t="shared" si="404"/>
        <v>0</v>
      </c>
      <c r="AG390" s="274" t="e">
        <f t="shared" si="405"/>
        <v>#N/A</v>
      </c>
      <c r="AH390" s="202"/>
      <c r="AI390" s="209" t="e">
        <f t="shared" si="406"/>
        <v>#N/A</v>
      </c>
      <c r="AJ390" s="197">
        <f t="shared" si="213"/>
        <v>3</v>
      </c>
      <c r="AK390" s="175"/>
      <c r="AL390" s="275" t="str">
        <f t="shared" si="407"/>
        <v>A verifier</v>
      </c>
      <c r="AM390" s="266"/>
      <c r="AN390" s="137"/>
      <c r="AO390" s="136"/>
      <c r="AP390" s="158"/>
      <c r="AQ390" s="136"/>
      <c r="AR390" s="138"/>
      <c r="AS390" s="139"/>
      <c r="AT390" s="140"/>
      <c r="AU390" s="159"/>
      <c r="AV390" s="140"/>
      <c r="AW390" s="140"/>
      <c r="AX390" s="140"/>
      <c r="AY390" s="249"/>
    </row>
    <row r="391" spans="1:51" ht="15" hidden="1" customHeight="1" x14ac:dyDescent="0.35">
      <c r="A391" s="252" t="s">
        <v>1034</v>
      </c>
      <c r="B391" s="189" t="str">
        <f t="shared" si="393"/>
        <v>MDG21</v>
      </c>
      <c r="C391" s="161" t="s">
        <v>1049</v>
      </c>
      <c r="D391" s="189" t="str">
        <f t="shared" si="394"/>
        <v>MG21208</v>
      </c>
      <c r="E391" s="189" t="s">
        <v>1052</v>
      </c>
      <c r="F391" s="1" t="str">
        <f t="shared" si="395"/>
        <v>Haute MatsiatraAmbohimahasoaAmbohinamboarina</v>
      </c>
      <c r="G391" s="45" t="str">
        <f t="shared" si="396"/>
        <v>MG21208230</v>
      </c>
      <c r="H391" s="133" t="e">
        <f t="shared" si="397"/>
        <v>#N/A</v>
      </c>
      <c r="I391" s="133"/>
      <c r="J391" s="134" t="e">
        <f t="shared" si="398"/>
        <v>#N/A</v>
      </c>
      <c r="K391" s="134" t="e">
        <f t="shared" si="399"/>
        <v>#N/A</v>
      </c>
      <c r="L391" s="134" t="e">
        <f t="shared" si="400"/>
        <v>#N/A</v>
      </c>
      <c r="M391" s="231">
        <f>SUMIF('Plans SAMS_A remplir'!$AE$3:$AE$875,(G391&amp;"PAM"&amp;"urgence"),'Plans SAMS_A remplir'!$AG$3:$AG$875)</f>
        <v>0</v>
      </c>
      <c r="N391" s="222">
        <f>SUMIF('Plans SAMS_A remplir'!$AE$3:$AE$875,(G391&amp;"PAM"&amp;"urgence"),'Plans SAMS_A remplir'!$AH$3:$AH$875)</f>
        <v>0</v>
      </c>
      <c r="O391" s="232">
        <f>SUMIF('Plans SAMS_A remplir'!$AE$3:$AE$875,(G391&amp;"PAM"&amp;"urgence"),'Plans SAMS_A remplir'!$AI$3:$AI$875)</f>
        <v>0</v>
      </c>
      <c r="P391" s="224" t="str">
        <f t="shared" si="408"/>
        <v>0</v>
      </c>
      <c r="Q391" s="238">
        <f>SUMIF('Plans SAMS_A remplir'!$AE$3:$AE$875,(G391&amp;"FID"&amp;"urgence"),'Plans SAMS_A remplir'!$AG$3:$AG$875)</f>
        <v>0</v>
      </c>
      <c r="R391" s="135">
        <f>SUMIF('Plans SAMS_A remplir'!$AE$3:$AE$875,(G391&amp;"FID"&amp;"urgence"),'Plans SAMS_A remplir'!$AH$3:$AH$875)</f>
        <v>0</v>
      </c>
      <c r="S391" s="239">
        <f>SUMIF('Plans SAMS_A remplir'!$AE$3:$AE$875,(G391&amp;"FID"&amp;"urgence"),'Plans SAMS_A remplir'!$AI$3:$AI$875)</f>
        <v>0</v>
      </c>
      <c r="T391" s="224" t="str">
        <f t="shared" si="409"/>
        <v>0</v>
      </c>
      <c r="U391" s="238">
        <f>SUMIF('Plans SAMS_A remplir'!$AE$3:$AE$875,(G391&amp;"CRS"&amp;"urgence"),'Plans SAMS_A remplir'!$AG$3:$AG$875)</f>
        <v>0</v>
      </c>
      <c r="V391" s="135">
        <f>SUMIF('Plans SAMS_A remplir'!$AE$3:$AE$875,(G391&amp;"CRS"&amp;"urgence"),'Plans SAMS_A remplir'!$AH$3:$AH$875)</f>
        <v>0</v>
      </c>
      <c r="W391" s="239">
        <f>SUMIF('Plans SAMS_A remplir'!$AE$3:$AE$875,(G391&amp;"CRS"&amp;"urgence"),'Plans SAMS_A remplir'!$AI$3:$AI$875)</f>
        <v>0</v>
      </c>
      <c r="X391" s="224" t="str">
        <f t="shared" si="410"/>
        <v>0</v>
      </c>
      <c r="Y391" s="238">
        <f>SUMIF('Plans SAMS_A remplir'!$AE$3:$AE$875,(G391&amp;"autreong"&amp;"urgence"),'Plans SAMS_A remplir'!$AG$3:$AG$875)</f>
        <v>0</v>
      </c>
      <c r="Z391" s="135">
        <f>SUMIF('Plans SAMS_A remplir'!$AE$3:$AE$875,(G391&amp;"autreong"&amp;"urgence"),'Plans SAMS_A remplir'!$AH$3:$AH$875)</f>
        <v>0</v>
      </c>
      <c r="AA391" s="239">
        <f>SUMIF('Plans SAMS_A remplir'!$AE$3:$AE$875,(G391&amp;"autreong"&amp;"urgence"),'Plans SAMS_A remplir'!$AI$3:$AI$875)</f>
        <v>0</v>
      </c>
      <c r="AB391" s="280" t="str">
        <f t="shared" si="401"/>
        <v>0</v>
      </c>
      <c r="AC391" s="285"/>
      <c r="AD391" s="173">
        <f t="shared" si="402"/>
        <v>0</v>
      </c>
      <c r="AE391" s="173">
        <f t="shared" si="403"/>
        <v>0</v>
      </c>
      <c r="AF391" s="286">
        <f t="shared" si="404"/>
        <v>0</v>
      </c>
      <c r="AG391" s="274" t="e">
        <f t="shared" si="405"/>
        <v>#N/A</v>
      </c>
      <c r="AH391" s="202"/>
      <c r="AI391" s="209" t="e">
        <f t="shared" si="406"/>
        <v>#N/A</v>
      </c>
      <c r="AJ391" s="197">
        <f t="shared" si="213"/>
        <v>3</v>
      </c>
      <c r="AK391" s="175"/>
      <c r="AL391" s="275" t="str">
        <f t="shared" si="407"/>
        <v>A verifier</v>
      </c>
      <c r="AM391" s="266"/>
      <c r="AN391" s="137"/>
      <c r="AO391" s="136"/>
      <c r="AP391" s="158"/>
      <c r="AQ391" s="136"/>
      <c r="AR391" s="138"/>
      <c r="AS391" s="139"/>
      <c r="AT391" s="140"/>
      <c r="AU391" s="159"/>
      <c r="AV391" s="140"/>
      <c r="AW391" s="140"/>
      <c r="AX391" s="140"/>
      <c r="AY391" s="249"/>
    </row>
    <row r="392" spans="1:51" ht="15" hidden="1" customHeight="1" x14ac:dyDescent="0.35">
      <c r="A392" s="252" t="s">
        <v>1034</v>
      </c>
      <c r="B392" s="189" t="str">
        <f t="shared" si="393"/>
        <v>MDG21</v>
      </c>
      <c r="C392" s="161" t="s">
        <v>1049</v>
      </c>
      <c r="D392" s="189" t="str">
        <f t="shared" si="394"/>
        <v>MG21208</v>
      </c>
      <c r="E392" s="189" t="s">
        <v>1053</v>
      </c>
      <c r="F392" s="1" t="str">
        <f t="shared" si="395"/>
        <v>Haute MatsiatraAmbohimahasoaAmpitana</v>
      </c>
      <c r="G392" s="45" t="str">
        <f t="shared" si="396"/>
        <v>MG21208030</v>
      </c>
      <c r="H392" s="133" t="e">
        <f t="shared" si="397"/>
        <v>#N/A</v>
      </c>
      <c r="I392" s="133"/>
      <c r="J392" s="134" t="e">
        <f t="shared" si="398"/>
        <v>#N/A</v>
      </c>
      <c r="K392" s="134" t="e">
        <f t="shared" si="399"/>
        <v>#N/A</v>
      </c>
      <c r="L392" s="134" t="e">
        <f t="shared" si="400"/>
        <v>#N/A</v>
      </c>
      <c r="M392" s="231">
        <f>SUMIF('Plans SAMS_A remplir'!$AE$3:$AE$875,(G392&amp;"PAM"&amp;"urgence"),'Plans SAMS_A remplir'!$AG$3:$AG$875)</f>
        <v>0</v>
      </c>
      <c r="N392" s="222">
        <f>SUMIF('Plans SAMS_A remplir'!$AE$3:$AE$875,(G392&amp;"PAM"&amp;"urgence"),'Plans SAMS_A remplir'!$AH$3:$AH$875)</f>
        <v>0</v>
      </c>
      <c r="O392" s="232">
        <f>SUMIF('Plans SAMS_A remplir'!$AE$3:$AE$875,(G392&amp;"PAM"&amp;"urgence"),'Plans SAMS_A remplir'!$AI$3:$AI$875)</f>
        <v>0</v>
      </c>
      <c r="P392" s="224" t="str">
        <f t="shared" si="408"/>
        <v>0</v>
      </c>
      <c r="Q392" s="238">
        <f>SUMIF('Plans SAMS_A remplir'!$AE$3:$AE$875,(G392&amp;"FID"&amp;"urgence"),'Plans SAMS_A remplir'!$AG$3:$AG$875)</f>
        <v>0</v>
      </c>
      <c r="R392" s="135">
        <f>SUMIF('Plans SAMS_A remplir'!$AE$3:$AE$875,(G392&amp;"FID"&amp;"urgence"),'Plans SAMS_A remplir'!$AH$3:$AH$875)</f>
        <v>0</v>
      </c>
      <c r="S392" s="239">
        <f>SUMIF('Plans SAMS_A remplir'!$AE$3:$AE$875,(G392&amp;"FID"&amp;"urgence"),'Plans SAMS_A remplir'!$AI$3:$AI$875)</f>
        <v>0</v>
      </c>
      <c r="T392" s="224" t="str">
        <f t="shared" si="409"/>
        <v>0</v>
      </c>
      <c r="U392" s="238">
        <f>SUMIF('Plans SAMS_A remplir'!$AE$3:$AE$875,(G392&amp;"CRS"&amp;"urgence"),'Plans SAMS_A remplir'!$AG$3:$AG$875)</f>
        <v>0</v>
      </c>
      <c r="V392" s="135">
        <f>SUMIF('Plans SAMS_A remplir'!$AE$3:$AE$875,(G392&amp;"CRS"&amp;"urgence"),'Plans SAMS_A remplir'!$AH$3:$AH$875)</f>
        <v>0</v>
      </c>
      <c r="W392" s="239">
        <f>SUMIF('Plans SAMS_A remplir'!$AE$3:$AE$875,(G392&amp;"CRS"&amp;"urgence"),'Plans SAMS_A remplir'!$AI$3:$AI$875)</f>
        <v>0</v>
      </c>
      <c r="X392" s="224" t="str">
        <f t="shared" si="410"/>
        <v>0</v>
      </c>
      <c r="Y392" s="238">
        <f>SUMIF('Plans SAMS_A remplir'!$AE$3:$AE$875,(G392&amp;"autreong"&amp;"urgence"),'Plans SAMS_A remplir'!$AG$3:$AG$875)</f>
        <v>0</v>
      </c>
      <c r="Z392" s="135">
        <f>SUMIF('Plans SAMS_A remplir'!$AE$3:$AE$875,(G392&amp;"autreong"&amp;"urgence"),'Plans SAMS_A remplir'!$AH$3:$AH$875)</f>
        <v>0</v>
      </c>
      <c r="AA392" s="239">
        <f>SUMIF('Plans SAMS_A remplir'!$AE$3:$AE$875,(G392&amp;"autreong"&amp;"urgence"),'Plans SAMS_A remplir'!$AI$3:$AI$875)</f>
        <v>0</v>
      </c>
      <c r="AB392" s="280" t="str">
        <f t="shared" si="401"/>
        <v>0</v>
      </c>
      <c r="AC392" s="285"/>
      <c r="AD392" s="173">
        <f t="shared" si="402"/>
        <v>0</v>
      </c>
      <c r="AE392" s="173">
        <f t="shared" si="403"/>
        <v>0</v>
      </c>
      <c r="AF392" s="286">
        <f t="shared" si="404"/>
        <v>0</v>
      </c>
      <c r="AG392" s="274" t="e">
        <f t="shared" si="405"/>
        <v>#N/A</v>
      </c>
      <c r="AH392" s="202"/>
      <c r="AI392" s="209" t="e">
        <f t="shared" si="406"/>
        <v>#N/A</v>
      </c>
      <c r="AJ392" s="197">
        <f t="shared" si="213"/>
        <v>3</v>
      </c>
      <c r="AK392" s="175"/>
      <c r="AL392" s="275" t="str">
        <f t="shared" si="407"/>
        <v>A verifier</v>
      </c>
      <c r="AM392" s="266"/>
      <c r="AN392" s="137"/>
      <c r="AO392" s="136"/>
      <c r="AP392" s="158"/>
      <c r="AQ392" s="136"/>
      <c r="AR392" s="138"/>
      <c r="AS392" s="139"/>
      <c r="AT392" s="140"/>
      <c r="AU392" s="159"/>
      <c r="AV392" s="140"/>
      <c r="AW392" s="140"/>
      <c r="AX392" s="140"/>
      <c r="AY392" s="249"/>
    </row>
    <row r="393" spans="1:51" ht="15" hidden="1" customHeight="1" x14ac:dyDescent="0.35">
      <c r="A393" s="252" t="s">
        <v>1034</v>
      </c>
      <c r="B393" s="189" t="str">
        <f t="shared" si="393"/>
        <v>MDG21</v>
      </c>
      <c r="C393" s="161" t="s">
        <v>1049</v>
      </c>
      <c r="D393" s="189" t="str">
        <f t="shared" si="394"/>
        <v>MG21208</v>
      </c>
      <c r="E393" s="189" t="s">
        <v>1054</v>
      </c>
      <c r="F393" s="1" t="str">
        <f t="shared" si="395"/>
        <v>Haute MatsiatraAmbohimahasoaAnkafina Tsarafidy</v>
      </c>
      <c r="G393" s="45" t="str">
        <f t="shared" si="396"/>
        <v>MG21208090</v>
      </c>
      <c r="H393" s="133" t="e">
        <f t="shared" si="397"/>
        <v>#N/A</v>
      </c>
      <c r="I393" s="133"/>
      <c r="J393" s="134" t="e">
        <f t="shared" si="398"/>
        <v>#N/A</v>
      </c>
      <c r="K393" s="134" t="e">
        <f t="shared" si="399"/>
        <v>#N/A</v>
      </c>
      <c r="L393" s="134" t="e">
        <f t="shared" si="400"/>
        <v>#N/A</v>
      </c>
      <c r="M393" s="231">
        <f>SUMIF('Plans SAMS_A remplir'!$AE$3:$AE$875,(G393&amp;"PAM"&amp;"urgence"),'Plans SAMS_A remplir'!$AG$3:$AG$875)</f>
        <v>0</v>
      </c>
      <c r="N393" s="222">
        <f>SUMIF('Plans SAMS_A remplir'!$AE$3:$AE$875,(G393&amp;"PAM"&amp;"urgence"),'Plans SAMS_A remplir'!$AH$3:$AH$875)</f>
        <v>0</v>
      </c>
      <c r="O393" s="232">
        <f>SUMIF('Plans SAMS_A remplir'!$AE$3:$AE$875,(G393&amp;"PAM"&amp;"urgence"),'Plans SAMS_A remplir'!$AI$3:$AI$875)</f>
        <v>0</v>
      </c>
      <c r="P393" s="224" t="str">
        <f t="shared" si="408"/>
        <v>0</v>
      </c>
      <c r="Q393" s="238">
        <f>SUMIF('Plans SAMS_A remplir'!$AE$3:$AE$875,(G393&amp;"FID"&amp;"urgence"),'Plans SAMS_A remplir'!$AG$3:$AG$875)</f>
        <v>0</v>
      </c>
      <c r="R393" s="135">
        <f>SUMIF('Plans SAMS_A remplir'!$AE$3:$AE$875,(G393&amp;"FID"&amp;"urgence"),'Plans SAMS_A remplir'!$AH$3:$AH$875)</f>
        <v>0</v>
      </c>
      <c r="S393" s="239">
        <f>SUMIF('Plans SAMS_A remplir'!$AE$3:$AE$875,(G393&amp;"FID"&amp;"urgence"),'Plans SAMS_A remplir'!$AI$3:$AI$875)</f>
        <v>0</v>
      </c>
      <c r="T393" s="224" t="str">
        <f t="shared" si="409"/>
        <v>0</v>
      </c>
      <c r="U393" s="238">
        <f>SUMIF('Plans SAMS_A remplir'!$AE$3:$AE$875,(G393&amp;"CRS"&amp;"urgence"),'Plans SAMS_A remplir'!$AG$3:$AG$875)</f>
        <v>0</v>
      </c>
      <c r="V393" s="135">
        <f>SUMIF('Plans SAMS_A remplir'!$AE$3:$AE$875,(G393&amp;"CRS"&amp;"urgence"),'Plans SAMS_A remplir'!$AH$3:$AH$875)</f>
        <v>0</v>
      </c>
      <c r="W393" s="239">
        <f>SUMIF('Plans SAMS_A remplir'!$AE$3:$AE$875,(G393&amp;"CRS"&amp;"urgence"),'Plans SAMS_A remplir'!$AI$3:$AI$875)</f>
        <v>0</v>
      </c>
      <c r="X393" s="224" t="str">
        <f t="shared" si="410"/>
        <v>0</v>
      </c>
      <c r="Y393" s="238">
        <f>SUMIF('Plans SAMS_A remplir'!$AE$3:$AE$875,(G393&amp;"autreong"&amp;"urgence"),'Plans SAMS_A remplir'!$AG$3:$AG$875)</f>
        <v>0</v>
      </c>
      <c r="Z393" s="135">
        <f>SUMIF('Plans SAMS_A remplir'!$AE$3:$AE$875,(G393&amp;"autreong"&amp;"urgence"),'Plans SAMS_A remplir'!$AH$3:$AH$875)</f>
        <v>0</v>
      </c>
      <c r="AA393" s="239">
        <f>SUMIF('Plans SAMS_A remplir'!$AE$3:$AE$875,(G393&amp;"autreong"&amp;"urgence"),'Plans SAMS_A remplir'!$AI$3:$AI$875)</f>
        <v>0</v>
      </c>
      <c r="AB393" s="280" t="str">
        <f t="shared" si="401"/>
        <v>0</v>
      </c>
      <c r="AC393" s="285"/>
      <c r="AD393" s="173">
        <f t="shared" si="402"/>
        <v>0</v>
      </c>
      <c r="AE393" s="173">
        <f t="shared" si="403"/>
        <v>0</v>
      </c>
      <c r="AF393" s="286">
        <f t="shared" si="404"/>
        <v>0</v>
      </c>
      <c r="AG393" s="274" t="e">
        <f t="shared" si="405"/>
        <v>#N/A</v>
      </c>
      <c r="AH393" s="202"/>
      <c r="AI393" s="209" t="e">
        <f t="shared" si="406"/>
        <v>#N/A</v>
      </c>
      <c r="AJ393" s="197">
        <f t="shared" si="213"/>
        <v>3</v>
      </c>
      <c r="AK393" s="175"/>
      <c r="AL393" s="275" t="str">
        <f t="shared" si="407"/>
        <v>A verifier</v>
      </c>
      <c r="AM393" s="266"/>
      <c r="AN393" s="137"/>
      <c r="AO393" s="136"/>
      <c r="AP393" s="158"/>
      <c r="AQ393" s="136"/>
      <c r="AR393" s="138"/>
      <c r="AS393" s="139"/>
      <c r="AT393" s="140"/>
      <c r="AU393" s="159"/>
      <c r="AV393" s="140"/>
      <c r="AW393" s="140"/>
      <c r="AX393" s="140"/>
      <c r="AY393" s="249"/>
    </row>
    <row r="394" spans="1:51" ht="15" hidden="1" customHeight="1" x14ac:dyDescent="0.35">
      <c r="A394" s="252" t="s">
        <v>1034</v>
      </c>
      <c r="B394" s="189" t="str">
        <f t="shared" si="393"/>
        <v>MDG21</v>
      </c>
      <c r="C394" s="161" t="s">
        <v>1049</v>
      </c>
      <c r="D394" s="189" t="str">
        <f t="shared" si="394"/>
        <v>MG21208</v>
      </c>
      <c r="E394" s="189" t="s">
        <v>1055</v>
      </c>
      <c r="F394" s="1" t="str">
        <f t="shared" si="395"/>
        <v>Haute MatsiatraAmbohimahasoaAnkerana</v>
      </c>
      <c r="G394" s="45" t="str">
        <f t="shared" si="396"/>
        <v>MG21208050</v>
      </c>
      <c r="H394" s="133" t="e">
        <f t="shared" si="397"/>
        <v>#N/A</v>
      </c>
      <c r="I394" s="133"/>
      <c r="J394" s="134" t="e">
        <f t="shared" si="398"/>
        <v>#N/A</v>
      </c>
      <c r="K394" s="134" t="e">
        <f t="shared" si="399"/>
        <v>#N/A</v>
      </c>
      <c r="L394" s="134" t="e">
        <f t="shared" si="400"/>
        <v>#N/A</v>
      </c>
      <c r="M394" s="231">
        <f>SUMIF('Plans SAMS_A remplir'!$AE$3:$AE$875,(G394&amp;"PAM"&amp;"urgence"),'Plans SAMS_A remplir'!$AG$3:$AG$875)</f>
        <v>0</v>
      </c>
      <c r="N394" s="222">
        <f>SUMIF('Plans SAMS_A remplir'!$AE$3:$AE$875,(G394&amp;"PAM"&amp;"urgence"),'Plans SAMS_A remplir'!$AH$3:$AH$875)</f>
        <v>0</v>
      </c>
      <c r="O394" s="232">
        <f>SUMIF('Plans SAMS_A remplir'!$AE$3:$AE$875,(G394&amp;"PAM"&amp;"urgence"),'Plans SAMS_A remplir'!$AI$3:$AI$875)</f>
        <v>0</v>
      </c>
      <c r="P394" s="224" t="str">
        <f t="shared" si="408"/>
        <v>0</v>
      </c>
      <c r="Q394" s="238">
        <f>SUMIF('Plans SAMS_A remplir'!$AE$3:$AE$875,(G394&amp;"FID"&amp;"urgence"),'Plans SAMS_A remplir'!$AG$3:$AG$875)</f>
        <v>0</v>
      </c>
      <c r="R394" s="135">
        <f>SUMIF('Plans SAMS_A remplir'!$AE$3:$AE$875,(G394&amp;"FID"&amp;"urgence"),'Plans SAMS_A remplir'!$AH$3:$AH$875)</f>
        <v>0</v>
      </c>
      <c r="S394" s="239">
        <f>SUMIF('Plans SAMS_A remplir'!$AE$3:$AE$875,(G394&amp;"FID"&amp;"urgence"),'Plans SAMS_A remplir'!$AI$3:$AI$875)</f>
        <v>0</v>
      </c>
      <c r="T394" s="224" t="str">
        <f t="shared" si="409"/>
        <v>0</v>
      </c>
      <c r="U394" s="238">
        <f>SUMIF('Plans SAMS_A remplir'!$AE$3:$AE$875,(G394&amp;"CRS"&amp;"urgence"),'Plans SAMS_A remplir'!$AG$3:$AG$875)</f>
        <v>0</v>
      </c>
      <c r="V394" s="135">
        <f>SUMIF('Plans SAMS_A remplir'!$AE$3:$AE$875,(G394&amp;"CRS"&amp;"urgence"),'Plans SAMS_A remplir'!$AH$3:$AH$875)</f>
        <v>0</v>
      </c>
      <c r="W394" s="239">
        <f>SUMIF('Plans SAMS_A remplir'!$AE$3:$AE$875,(G394&amp;"CRS"&amp;"urgence"),'Plans SAMS_A remplir'!$AI$3:$AI$875)</f>
        <v>0</v>
      </c>
      <c r="X394" s="224" t="str">
        <f t="shared" si="410"/>
        <v>0</v>
      </c>
      <c r="Y394" s="238">
        <f>SUMIF('Plans SAMS_A remplir'!$AE$3:$AE$875,(G394&amp;"autreong"&amp;"urgence"),'Plans SAMS_A remplir'!$AG$3:$AG$875)</f>
        <v>0</v>
      </c>
      <c r="Z394" s="135">
        <f>SUMIF('Plans SAMS_A remplir'!$AE$3:$AE$875,(G394&amp;"autreong"&amp;"urgence"),'Plans SAMS_A remplir'!$AH$3:$AH$875)</f>
        <v>0</v>
      </c>
      <c r="AA394" s="239">
        <f>SUMIF('Plans SAMS_A remplir'!$AE$3:$AE$875,(G394&amp;"autreong"&amp;"urgence"),'Plans SAMS_A remplir'!$AI$3:$AI$875)</f>
        <v>0</v>
      </c>
      <c r="AB394" s="280" t="str">
        <f t="shared" si="401"/>
        <v>0</v>
      </c>
      <c r="AC394" s="285"/>
      <c r="AD394" s="173">
        <f t="shared" si="402"/>
        <v>0</v>
      </c>
      <c r="AE394" s="173">
        <f t="shared" si="403"/>
        <v>0</v>
      </c>
      <c r="AF394" s="286">
        <f t="shared" si="404"/>
        <v>0</v>
      </c>
      <c r="AG394" s="274" t="e">
        <f t="shared" si="405"/>
        <v>#N/A</v>
      </c>
      <c r="AH394" s="202"/>
      <c r="AI394" s="209" t="e">
        <f t="shared" si="406"/>
        <v>#N/A</v>
      </c>
      <c r="AJ394" s="197">
        <f t="shared" si="213"/>
        <v>3</v>
      </c>
      <c r="AK394" s="175"/>
      <c r="AL394" s="275" t="str">
        <f t="shared" si="407"/>
        <v>A verifier</v>
      </c>
      <c r="AM394" s="266"/>
      <c r="AN394" s="137"/>
      <c r="AO394" s="136"/>
      <c r="AP394" s="158"/>
      <c r="AQ394" s="136"/>
      <c r="AR394" s="138"/>
      <c r="AS394" s="139"/>
      <c r="AT394" s="140"/>
      <c r="AU394" s="159"/>
      <c r="AV394" s="140"/>
      <c r="AW394" s="140"/>
      <c r="AX394" s="140"/>
      <c r="AY394" s="249"/>
    </row>
    <row r="395" spans="1:51" ht="15" hidden="1" customHeight="1" x14ac:dyDescent="0.35">
      <c r="A395" s="252" t="s">
        <v>1034</v>
      </c>
      <c r="B395" s="189" t="str">
        <f t="shared" si="393"/>
        <v>MDG21</v>
      </c>
      <c r="C395" s="161" t="s">
        <v>1049</v>
      </c>
      <c r="D395" s="189" t="str">
        <f t="shared" si="394"/>
        <v>MG21208</v>
      </c>
      <c r="E395" s="189" t="s">
        <v>1056</v>
      </c>
      <c r="F395" s="1" t="str">
        <f t="shared" si="395"/>
        <v>Haute MatsiatraAmbohimahasoaBefeta</v>
      </c>
      <c r="G395" s="45" t="str">
        <f t="shared" si="396"/>
        <v>MG21208270</v>
      </c>
      <c r="H395" s="133" t="e">
        <f t="shared" si="397"/>
        <v>#N/A</v>
      </c>
      <c r="I395" s="133"/>
      <c r="J395" s="134" t="e">
        <f t="shared" si="398"/>
        <v>#N/A</v>
      </c>
      <c r="K395" s="134" t="e">
        <f t="shared" si="399"/>
        <v>#N/A</v>
      </c>
      <c r="L395" s="134" t="e">
        <f t="shared" si="400"/>
        <v>#N/A</v>
      </c>
      <c r="M395" s="231">
        <f>SUMIF('Plans SAMS_A remplir'!$AE$3:$AE$875,(G395&amp;"PAM"&amp;"urgence"),'Plans SAMS_A remplir'!$AG$3:$AG$875)</f>
        <v>0</v>
      </c>
      <c r="N395" s="222">
        <f>SUMIF('Plans SAMS_A remplir'!$AE$3:$AE$875,(G395&amp;"PAM"&amp;"urgence"),'Plans SAMS_A remplir'!$AH$3:$AH$875)</f>
        <v>0</v>
      </c>
      <c r="O395" s="232">
        <f>SUMIF('Plans SAMS_A remplir'!$AE$3:$AE$875,(G395&amp;"PAM"&amp;"urgence"),'Plans SAMS_A remplir'!$AI$3:$AI$875)</f>
        <v>0</v>
      </c>
      <c r="P395" s="224" t="str">
        <f t="shared" si="408"/>
        <v>0</v>
      </c>
      <c r="Q395" s="238">
        <f>SUMIF('Plans SAMS_A remplir'!$AE$3:$AE$875,(G395&amp;"FID"&amp;"urgence"),'Plans SAMS_A remplir'!$AG$3:$AG$875)</f>
        <v>0</v>
      </c>
      <c r="R395" s="135">
        <f>SUMIF('Plans SAMS_A remplir'!$AE$3:$AE$875,(G395&amp;"FID"&amp;"urgence"),'Plans SAMS_A remplir'!$AH$3:$AH$875)</f>
        <v>0</v>
      </c>
      <c r="S395" s="239">
        <f>SUMIF('Plans SAMS_A remplir'!$AE$3:$AE$875,(G395&amp;"FID"&amp;"urgence"),'Plans SAMS_A remplir'!$AI$3:$AI$875)</f>
        <v>0</v>
      </c>
      <c r="T395" s="224" t="str">
        <f t="shared" si="409"/>
        <v>0</v>
      </c>
      <c r="U395" s="238">
        <f>SUMIF('Plans SAMS_A remplir'!$AE$3:$AE$875,(G395&amp;"CRS"&amp;"urgence"),'Plans SAMS_A remplir'!$AG$3:$AG$875)</f>
        <v>0</v>
      </c>
      <c r="V395" s="135">
        <f>SUMIF('Plans SAMS_A remplir'!$AE$3:$AE$875,(G395&amp;"CRS"&amp;"urgence"),'Plans SAMS_A remplir'!$AH$3:$AH$875)</f>
        <v>0</v>
      </c>
      <c r="W395" s="239">
        <f>SUMIF('Plans SAMS_A remplir'!$AE$3:$AE$875,(G395&amp;"CRS"&amp;"urgence"),'Plans SAMS_A remplir'!$AI$3:$AI$875)</f>
        <v>0</v>
      </c>
      <c r="X395" s="224" t="str">
        <f t="shared" si="410"/>
        <v>0</v>
      </c>
      <c r="Y395" s="238">
        <f>SUMIF('Plans SAMS_A remplir'!$AE$3:$AE$875,(G395&amp;"autreong"&amp;"urgence"),'Plans SAMS_A remplir'!$AG$3:$AG$875)</f>
        <v>0</v>
      </c>
      <c r="Z395" s="135">
        <f>SUMIF('Plans SAMS_A remplir'!$AE$3:$AE$875,(G395&amp;"autreong"&amp;"urgence"),'Plans SAMS_A remplir'!$AH$3:$AH$875)</f>
        <v>0</v>
      </c>
      <c r="AA395" s="239">
        <f>SUMIF('Plans SAMS_A remplir'!$AE$3:$AE$875,(G395&amp;"autreong"&amp;"urgence"),'Plans SAMS_A remplir'!$AI$3:$AI$875)</f>
        <v>0</v>
      </c>
      <c r="AB395" s="280" t="str">
        <f t="shared" si="401"/>
        <v>0</v>
      </c>
      <c r="AC395" s="285"/>
      <c r="AD395" s="173">
        <f t="shared" si="402"/>
        <v>0</v>
      </c>
      <c r="AE395" s="173">
        <f t="shared" si="403"/>
        <v>0</v>
      </c>
      <c r="AF395" s="286">
        <f t="shared" si="404"/>
        <v>0</v>
      </c>
      <c r="AG395" s="274" t="e">
        <f t="shared" si="405"/>
        <v>#N/A</v>
      </c>
      <c r="AH395" s="202"/>
      <c r="AI395" s="209" t="e">
        <f t="shared" si="406"/>
        <v>#N/A</v>
      </c>
      <c r="AJ395" s="197">
        <f t="shared" si="213"/>
        <v>3</v>
      </c>
      <c r="AK395" s="175"/>
      <c r="AL395" s="275" t="str">
        <f t="shared" si="407"/>
        <v>A verifier</v>
      </c>
      <c r="AM395" s="266"/>
      <c r="AN395" s="137"/>
      <c r="AO395" s="136"/>
      <c r="AP395" s="158"/>
      <c r="AQ395" s="136"/>
      <c r="AR395" s="138"/>
      <c r="AS395" s="139"/>
      <c r="AT395" s="140"/>
      <c r="AU395" s="159"/>
      <c r="AV395" s="140"/>
      <c r="AW395" s="140"/>
      <c r="AX395" s="140"/>
      <c r="AY395" s="249"/>
    </row>
    <row r="396" spans="1:51" ht="15" hidden="1" customHeight="1" x14ac:dyDescent="0.35">
      <c r="A396" s="252" t="s">
        <v>1034</v>
      </c>
      <c r="B396" s="189" t="str">
        <f t="shared" si="393"/>
        <v>MDG21</v>
      </c>
      <c r="C396" s="161" t="s">
        <v>1049</v>
      </c>
      <c r="D396" s="189" t="str">
        <f t="shared" si="394"/>
        <v>MG21208</v>
      </c>
      <c r="E396" s="189" t="s">
        <v>1057</v>
      </c>
      <c r="F396" s="1" t="str">
        <f t="shared" si="395"/>
        <v>Haute MatsiatraAmbohimahasoaCamp Robin</v>
      </c>
      <c r="G396" s="45" t="str">
        <f t="shared" si="396"/>
        <v>MG21208252</v>
      </c>
      <c r="H396" s="133" t="e">
        <f t="shared" si="397"/>
        <v>#N/A</v>
      </c>
      <c r="I396" s="133"/>
      <c r="J396" s="134" t="e">
        <f t="shared" si="398"/>
        <v>#N/A</v>
      </c>
      <c r="K396" s="134" t="e">
        <f t="shared" si="399"/>
        <v>#N/A</v>
      </c>
      <c r="L396" s="134" t="e">
        <f t="shared" si="400"/>
        <v>#N/A</v>
      </c>
      <c r="M396" s="231">
        <f>SUMIF('Plans SAMS_A remplir'!$AE$3:$AE$875,(G396&amp;"PAM"&amp;"urgence"),'Plans SAMS_A remplir'!$AG$3:$AG$875)</f>
        <v>0</v>
      </c>
      <c r="N396" s="222">
        <f>SUMIF('Plans SAMS_A remplir'!$AE$3:$AE$875,(G396&amp;"PAM"&amp;"urgence"),'Plans SAMS_A remplir'!$AH$3:$AH$875)</f>
        <v>0</v>
      </c>
      <c r="O396" s="232">
        <f>SUMIF('Plans SAMS_A remplir'!$AE$3:$AE$875,(G396&amp;"PAM"&amp;"urgence"),'Plans SAMS_A remplir'!$AI$3:$AI$875)</f>
        <v>0</v>
      </c>
      <c r="P396" s="224" t="str">
        <f t="shared" si="408"/>
        <v>0</v>
      </c>
      <c r="Q396" s="238">
        <f>SUMIF('Plans SAMS_A remplir'!$AE$3:$AE$875,(G396&amp;"FID"&amp;"urgence"),'Plans SAMS_A remplir'!$AG$3:$AG$875)</f>
        <v>0</v>
      </c>
      <c r="R396" s="135">
        <f>SUMIF('Plans SAMS_A remplir'!$AE$3:$AE$875,(G396&amp;"FID"&amp;"urgence"),'Plans SAMS_A remplir'!$AH$3:$AH$875)</f>
        <v>0</v>
      </c>
      <c r="S396" s="239">
        <f>SUMIF('Plans SAMS_A remplir'!$AE$3:$AE$875,(G396&amp;"FID"&amp;"urgence"),'Plans SAMS_A remplir'!$AI$3:$AI$875)</f>
        <v>0</v>
      </c>
      <c r="T396" s="224" t="str">
        <f t="shared" si="409"/>
        <v>0</v>
      </c>
      <c r="U396" s="238">
        <f>SUMIF('Plans SAMS_A remplir'!$AE$3:$AE$875,(G396&amp;"CRS"&amp;"urgence"),'Plans SAMS_A remplir'!$AG$3:$AG$875)</f>
        <v>0</v>
      </c>
      <c r="V396" s="135">
        <f>SUMIF('Plans SAMS_A remplir'!$AE$3:$AE$875,(G396&amp;"CRS"&amp;"urgence"),'Plans SAMS_A remplir'!$AH$3:$AH$875)</f>
        <v>0</v>
      </c>
      <c r="W396" s="239">
        <f>SUMIF('Plans SAMS_A remplir'!$AE$3:$AE$875,(G396&amp;"CRS"&amp;"urgence"),'Plans SAMS_A remplir'!$AI$3:$AI$875)</f>
        <v>0</v>
      </c>
      <c r="X396" s="224" t="str">
        <f t="shared" si="410"/>
        <v>0</v>
      </c>
      <c r="Y396" s="238">
        <f>SUMIF('Plans SAMS_A remplir'!$AE$3:$AE$875,(G396&amp;"autreong"&amp;"urgence"),'Plans SAMS_A remplir'!$AG$3:$AG$875)</f>
        <v>0</v>
      </c>
      <c r="Z396" s="135">
        <f>SUMIF('Plans SAMS_A remplir'!$AE$3:$AE$875,(G396&amp;"autreong"&amp;"urgence"),'Plans SAMS_A remplir'!$AH$3:$AH$875)</f>
        <v>0</v>
      </c>
      <c r="AA396" s="239">
        <f>SUMIF('Plans SAMS_A remplir'!$AE$3:$AE$875,(G396&amp;"autreong"&amp;"urgence"),'Plans SAMS_A remplir'!$AI$3:$AI$875)</f>
        <v>0</v>
      </c>
      <c r="AB396" s="280" t="str">
        <f t="shared" si="401"/>
        <v>0</v>
      </c>
      <c r="AC396" s="285"/>
      <c r="AD396" s="173">
        <f t="shared" si="402"/>
        <v>0</v>
      </c>
      <c r="AE396" s="173">
        <f t="shared" si="403"/>
        <v>0</v>
      </c>
      <c r="AF396" s="286">
        <f t="shared" si="404"/>
        <v>0</v>
      </c>
      <c r="AG396" s="274" t="e">
        <f t="shared" si="405"/>
        <v>#N/A</v>
      </c>
      <c r="AH396" s="202"/>
      <c r="AI396" s="209" t="e">
        <f t="shared" si="406"/>
        <v>#N/A</v>
      </c>
      <c r="AJ396" s="197">
        <f t="shared" si="213"/>
        <v>3</v>
      </c>
      <c r="AK396" s="175"/>
      <c r="AL396" s="275" t="str">
        <f t="shared" si="407"/>
        <v>A verifier</v>
      </c>
      <c r="AM396" s="266"/>
      <c r="AN396" s="137"/>
      <c r="AO396" s="136"/>
      <c r="AP396" s="158"/>
      <c r="AQ396" s="136"/>
      <c r="AR396" s="138"/>
      <c r="AS396" s="139"/>
      <c r="AT396" s="140"/>
      <c r="AU396" s="159"/>
      <c r="AV396" s="140"/>
      <c r="AW396" s="140"/>
      <c r="AX396" s="140"/>
      <c r="AY396" s="249"/>
    </row>
    <row r="397" spans="1:51" ht="15" hidden="1" customHeight="1" x14ac:dyDescent="0.35">
      <c r="A397" s="252" t="s">
        <v>1034</v>
      </c>
      <c r="B397" s="189" t="str">
        <f t="shared" si="393"/>
        <v>MDG21</v>
      </c>
      <c r="C397" s="161" t="s">
        <v>1049</v>
      </c>
      <c r="D397" s="189" t="str">
        <f t="shared" si="394"/>
        <v>MG21208</v>
      </c>
      <c r="E397" s="189" t="s">
        <v>577</v>
      </c>
      <c r="F397" s="1" t="str">
        <f t="shared" si="395"/>
        <v>Haute MatsiatraAmbohimahasoaFiadanana</v>
      </c>
      <c r="G397" s="45" t="str">
        <f t="shared" si="396"/>
        <v>MG21208290</v>
      </c>
      <c r="H397" s="133" t="e">
        <f t="shared" si="397"/>
        <v>#N/A</v>
      </c>
      <c r="I397" s="133"/>
      <c r="J397" s="134" t="e">
        <f t="shared" si="398"/>
        <v>#N/A</v>
      </c>
      <c r="K397" s="134" t="e">
        <f t="shared" si="399"/>
        <v>#N/A</v>
      </c>
      <c r="L397" s="134" t="e">
        <f t="shared" si="400"/>
        <v>#N/A</v>
      </c>
      <c r="M397" s="231">
        <f>SUMIF('Plans SAMS_A remplir'!$AE$3:$AE$875,(G397&amp;"PAM"&amp;"urgence"),'Plans SAMS_A remplir'!$AG$3:$AG$875)</f>
        <v>0</v>
      </c>
      <c r="N397" s="222">
        <f>SUMIF('Plans SAMS_A remplir'!$AE$3:$AE$875,(G397&amp;"PAM"&amp;"urgence"),'Plans SAMS_A remplir'!$AH$3:$AH$875)</f>
        <v>0</v>
      </c>
      <c r="O397" s="232">
        <f>SUMIF('Plans SAMS_A remplir'!$AE$3:$AE$875,(G397&amp;"PAM"&amp;"urgence"),'Plans SAMS_A remplir'!$AI$3:$AI$875)</f>
        <v>0</v>
      </c>
      <c r="P397" s="224" t="str">
        <f t="shared" si="408"/>
        <v>0</v>
      </c>
      <c r="Q397" s="238">
        <f>SUMIF('Plans SAMS_A remplir'!$AE$3:$AE$875,(G397&amp;"FID"&amp;"urgence"),'Plans SAMS_A remplir'!$AG$3:$AG$875)</f>
        <v>0</v>
      </c>
      <c r="R397" s="135">
        <f>SUMIF('Plans SAMS_A remplir'!$AE$3:$AE$875,(G397&amp;"FID"&amp;"urgence"),'Plans SAMS_A remplir'!$AH$3:$AH$875)</f>
        <v>0</v>
      </c>
      <c r="S397" s="239">
        <f>SUMIF('Plans SAMS_A remplir'!$AE$3:$AE$875,(G397&amp;"FID"&amp;"urgence"),'Plans SAMS_A remplir'!$AI$3:$AI$875)</f>
        <v>0</v>
      </c>
      <c r="T397" s="224" t="str">
        <f t="shared" si="409"/>
        <v>0</v>
      </c>
      <c r="U397" s="238">
        <f>SUMIF('Plans SAMS_A remplir'!$AE$3:$AE$875,(G397&amp;"CRS"&amp;"urgence"),'Plans SAMS_A remplir'!$AG$3:$AG$875)</f>
        <v>0</v>
      </c>
      <c r="V397" s="135">
        <f>SUMIF('Plans SAMS_A remplir'!$AE$3:$AE$875,(G397&amp;"CRS"&amp;"urgence"),'Plans SAMS_A remplir'!$AH$3:$AH$875)</f>
        <v>0</v>
      </c>
      <c r="W397" s="239">
        <f>SUMIF('Plans SAMS_A remplir'!$AE$3:$AE$875,(G397&amp;"CRS"&amp;"urgence"),'Plans SAMS_A remplir'!$AI$3:$AI$875)</f>
        <v>0</v>
      </c>
      <c r="X397" s="224" t="str">
        <f t="shared" si="410"/>
        <v>0</v>
      </c>
      <c r="Y397" s="238">
        <f>SUMIF('Plans SAMS_A remplir'!$AE$3:$AE$875,(G397&amp;"autreong"&amp;"urgence"),'Plans SAMS_A remplir'!$AG$3:$AG$875)</f>
        <v>0</v>
      </c>
      <c r="Z397" s="135">
        <f>SUMIF('Plans SAMS_A remplir'!$AE$3:$AE$875,(G397&amp;"autreong"&amp;"urgence"),'Plans SAMS_A remplir'!$AH$3:$AH$875)</f>
        <v>0</v>
      </c>
      <c r="AA397" s="239">
        <f>SUMIF('Plans SAMS_A remplir'!$AE$3:$AE$875,(G397&amp;"autreong"&amp;"urgence"),'Plans SAMS_A remplir'!$AI$3:$AI$875)</f>
        <v>0</v>
      </c>
      <c r="AB397" s="280" t="str">
        <f t="shared" si="401"/>
        <v>0</v>
      </c>
      <c r="AC397" s="285"/>
      <c r="AD397" s="173">
        <f t="shared" si="402"/>
        <v>0</v>
      </c>
      <c r="AE397" s="173">
        <f t="shared" si="403"/>
        <v>0</v>
      </c>
      <c r="AF397" s="286">
        <f t="shared" si="404"/>
        <v>0</v>
      </c>
      <c r="AG397" s="274" t="e">
        <f t="shared" si="405"/>
        <v>#N/A</v>
      </c>
      <c r="AH397" s="202"/>
      <c r="AI397" s="209" t="e">
        <f t="shared" si="406"/>
        <v>#N/A</v>
      </c>
      <c r="AJ397" s="197">
        <f t="shared" si="213"/>
        <v>3</v>
      </c>
      <c r="AK397" s="175"/>
      <c r="AL397" s="275" t="str">
        <f t="shared" si="407"/>
        <v>A verifier</v>
      </c>
      <c r="AM397" s="266"/>
      <c r="AN397" s="137"/>
      <c r="AO397" s="136"/>
      <c r="AP397" s="158"/>
      <c r="AQ397" s="136"/>
      <c r="AR397" s="138"/>
      <c r="AS397" s="139"/>
      <c r="AT397" s="140"/>
      <c r="AU397" s="159"/>
      <c r="AV397" s="140"/>
      <c r="AW397" s="140"/>
      <c r="AX397" s="140"/>
      <c r="AY397" s="249"/>
    </row>
    <row r="398" spans="1:51" ht="15" hidden="1" customHeight="1" x14ac:dyDescent="0.35">
      <c r="A398" s="252" t="s">
        <v>1034</v>
      </c>
      <c r="B398" s="189" t="str">
        <f t="shared" ref="B398:B401" si="411">VLOOKUP(A398,admin_1,2,FALSE)</f>
        <v>MDG21</v>
      </c>
      <c r="C398" s="161" t="s">
        <v>1049</v>
      </c>
      <c r="D398" s="189" t="str">
        <f t="shared" ref="D398:D401" si="412">VLOOKUP(C398,admin_2_2,2,FALSE)</f>
        <v>MG21208</v>
      </c>
      <c r="E398" s="189" t="s">
        <v>1058</v>
      </c>
      <c r="F398" s="1" t="str">
        <f t="shared" ref="F398:F401" si="413">A398&amp;C398&amp;E398</f>
        <v>Haute MatsiatraAmbohimahasoaIkalalao</v>
      </c>
      <c r="G398" s="45" t="str">
        <f t="shared" ref="G398:G401" si="414">VLOOKUP(F398,admin_3_2,12,FALSE)</f>
        <v>MG21208150</v>
      </c>
      <c r="H398" s="133" t="e">
        <f t="shared" ref="H398:H401" si="415">VLOOKUP(G398,prio,2,FALSE)</f>
        <v>#N/A</v>
      </c>
      <c r="I398" s="133"/>
      <c r="J398" s="134" t="e">
        <f t="shared" ref="J398:J401" si="416">IF(VLOOKUP(G398,pop,4,FALSE)=0,"",VLOOKUP(G398,pop,4,FALSE))</f>
        <v>#N/A</v>
      </c>
      <c r="K398" s="134" t="e">
        <f t="shared" ref="K398:K401" si="417">VLOOKUP(G398,pop,2,FALSE)</f>
        <v>#N/A</v>
      </c>
      <c r="L398" s="134" t="e">
        <f t="shared" ref="L398:L401" si="418">VLOOKUP(G398,pop,7,FALSE)</f>
        <v>#N/A</v>
      </c>
      <c r="M398" s="231">
        <f>SUMIF('Plans SAMS_A remplir'!$AE$3:$AE$875,(G398&amp;"PAM"&amp;"urgence"),'Plans SAMS_A remplir'!$AG$3:$AG$875)</f>
        <v>0</v>
      </c>
      <c r="N398" s="222">
        <f>SUMIF('Plans SAMS_A remplir'!$AE$3:$AE$875,(G398&amp;"PAM"&amp;"urgence"),'Plans SAMS_A remplir'!$AH$3:$AH$875)</f>
        <v>0</v>
      </c>
      <c r="O398" s="232">
        <f>SUMIF('Plans SAMS_A remplir'!$AE$3:$AE$875,(G398&amp;"PAM"&amp;"urgence"),'Plans SAMS_A remplir'!$AI$3:$AI$875)</f>
        <v>0</v>
      </c>
      <c r="P398" s="224" t="str">
        <f t="shared" si="408"/>
        <v>0</v>
      </c>
      <c r="Q398" s="238">
        <f>SUMIF('Plans SAMS_A remplir'!$AE$3:$AE$875,(G398&amp;"FID"&amp;"urgence"),'Plans SAMS_A remplir'!$AG$3:$AG$875)</f>
        <v>0</v>
      </c>
      <c r="R398" s="135">
        <f>SUMIF('Plans SAMS_A remplir'!$AE$3:$AE$875,(G398&amp;"FID"&amp;"urgence"),'Plans SAMS_A remplir'!$AH$3:$AH$875)</f>
        <v>0</v>
      </c>
      <c r="S398" s="239">
        <f>SUMIF('Plans SAMS_A remplir'!$AE$3:$AE$875,(G398&amp;"FID"&amp;"urgence"),'Plans SAMS_A remplir'!$AI$3:$AI$875)</f>
        <v>0</v>
      </c>
      <c r="T398" s="224" t="str">
        <f t="shared" si="409"/>
        <v>0</v>
      </c>
      <c r="U398" s="238">
        <f>SUMIF('Plans SAMS_A remplir'!$AE$3:$AE$875,(G398&amp;"CRS"&amp;"urgence"),'Plans SAMS_A remplir'!$AG$3:$AG$875)</f>
        <v>0</v>
      </c>
      <c r="V398" s="135">
        <f>SUMIF('Plans SAMS_A remplir'!$AE$3:$AE$875,(G398&amp;"CRS"&amp;"urgence"),'Plans SAMS_A remplir'!$AH$3:$AH$875)</f>
        <v>0</v>
      </c>
      <c r="W398" s="239">
        <f>SUMIF('Plans SAMS_A remplir'!$AE$3:$AE$875,(G398&amp;"CRS"&amp;"urgence"),'Plans SAMS_A remplir'!$AI$3:$AI$875)</f>
        <v>0</v>
      </c>
      <c r="X398" s="224" t="str">
        <f t="shared" si="410"/>
        <v>0</v>
      </c>
      <c r="Y398" s="238">
        <f>SUMIF('Plans SAMS_A remplir'!$AE$3:$AE$875,(G398&amp;"autreong"&amp;"urgence"),'Plans SAMS_A remplir'!$AG$3:$AG$875)</f>
        <v>0</v>
      </c>
      <c r="Z398" s="135">
        <f>SUMIF('Plans SAMS_A remplir'!$AE$3:$AE$875,(G398&amp;"autreong"&amp;"urgence"),'Plans SAMS_A remplir'!$AH$3:$AH$875)</f>
        <v>0</v>
      </c>
      <c r="AA398" s="239">
        <f>SUMIF('Plans SAMS_A remplir'!$AE$3:$AE$875,(G398&amp;"autreong"&amp;"urgence"),'Plans SAMS_A remplir'!$AI$3:$AI$875)</f>
        <v>0</v>
      </c>
      <c r="AB398" s="280" t="str">
        <f t="shared" ref="AB398:AB401" si="419">IFERROR(VLOOKUP(G398&amp;"autreong"&amp;"urgence",planification_pop,4,FALSE),"0")</f>
        <v>0</v>
      </c>
      <c r="AC398" s="285"/>
      <c r="AD398" s="173">
        <f t="shared" ref="AD398:AD401" si="420">IF($AC398="Oui (Fid/PAM)",MAX(M398,Q398)+Y398,IF($AC398="Oui (inter/orga)",MAX(M398,Q398,Y398),IF($AC398="Oui (CRS/FID)",MAX(Q398,U398),IF($AC398="Oui (CRS/PAM)",MAX(M398,U398),IF($AC398="Oui (cas special)","",SUM(M398,Q398,Y398,U398))))))</f>
        <v>0</v>
      </c>
      <c r="AE398" s="173">
        <f t="shared" ref="AE398:AE401" si="421">IF($AC398="Oui (Fid/PAM)",MAX(N398,R398)+Z398,IF($AC398="Oui (inter/orga)",MAX(N398,R398,Z398),IF($AC398="Oui (CRS/FID)",MAX(R398,V398),IF($AC398="Oui (CRS/PAM)",MAX(N398,V398),IF($AC398="Oui (cas special)","",SUM(N398,R398,Z398,V398))))))</f>
        <v>0</v>
      </c>
      <c r="AF398" s="286">
        <f t="shared" ref="AF398:AF401" si="422">IF($AC398="Oui (Fid/PAM)",MAX(O398,S398)+AA398,IF($AC398="Oui (inter/orga)",MAX(O398,S398,AA398),IF($AC398="Oui (CRS/FID)",MAX(S398,W398),IF($AC398="Oui (CRS/PAM)",MAX(O398,W398),IF($AC398="Oui (cas special)","",SUM(O398,S398,AA398,W398))))))</f>
        <v>0</v>
      </c>
      <c r="AG398" s="274" t="e">
        <f t="shared" ref="AG398:AG401" si="423">MAX(AD398:AF398)/L398</f>
        <v>#N/A</v>
      </c>
      <c r="AH398" s="202"/>
      <c r="AI398" s="209" t="e">
        <f t="shared" ref="AI398:AI401" si="424">IF((K398-AD398*AH398)&lt;0,"0",K398-AD398*AH398)</f>
        <v>#N/A</v>
      </c>
      <c r="AJ398" s="197">
        <f t="shared" ref="AJ398:AJ401" si="425">IF(M398&lt;&gt;"0",1,0)+IF(Q398&lt;&gt;"0",1,0)+IF(Y398&lt;&gt;"0",1,0)</f>
        <v>3</v>
      </c>
      <c r="AK398" s="175"/>
      <c r="AL398" s="275" t="str">
        <f t="shared" ref="AL398:AL401" si="426">IF(AC398="Non","YES",IF(AC398="Oui (cas special)","A verifier",IF(AC398="","A verifier","Non")))</f>
        <v>A verifier</v>
      </c>
      <c r="AM398" s="266"/>
      <c r="AN398" s="137"/>
      <c r="AO398" s="136"/>
      <c r="AP398" s="158"/>
      <c r="AQ398" s="136"/>
      <c r="AR398" s="138"/>
      <c r="AS398" s="139"/>
      <c r="AT398" s="140"/>
      <c r="AU398" s="159"/>
      <c r="AV398" s="140"/>
      <c r="AW398" s="140"/>
      <c r="AX398" s="140"/>
      <c r="AY398" s="249"/>
    </row>
    <row r="399" spans="1:51" ht="15" hidden="1" customHeight="1" x14ac:dyDescent="0.35">
      <c r="A399" s="252" t="s">
        <v>1034</v>
      </c>
      <c r="B399" s="189" t="str">
        <f t="shared" si="411"/>
        <v>MDG21</v>
      </c>
      <c r="C399" s="161" t="s">
        <v>1049</v>
      </c>
      <c r="D399" s="189" t="str">
        <f t="shared" si="412"/>
        <v>MG21208</v>
      </c>
      <c r="E399" s="189" t="s">
        <v>1059</v>
      </c>
      <c r="F399" s="1" t="str">
        <f t="shared" si="413"/>
        <v>Haute MatsiatraAmbohimahasoaIsaka</v>
      </c>
      <c r="G399" s="45" t="str">
        <f t="shared" si="414"/>
        <v>MG21208211</v>
      </c>
      <c r="H399" s="133" t="e">
        <f t="shared" si="415"/>
        <v>#N/A</v>
      </c>
      <c r="I399" s="133"/>
      <c r="J399" s="134" t="e">
        <f t="shared" si="416"/>
        <v>#N/A</v>
      </c>
      <c r="K399" s="134" t="e">
        <f t="shared" si="417"/>
        <v>#N/A</v>
      </c>
      <c r="L399" s="134" t="e">
        <f t="shared" si="418"/>
        <v>#N/A</v>
      </c>
      <c r="M399" s="231">
        <f>SUMIF('Plans SAMS_A remplir'!$AE$3:$AE$875,(G399&amp;"PAM"&amp;"urgence"),'Plans SAMS_A remplir'!$AG$3:$AG$875)</f>
        <v>0</v>
      </c>
      <c r="N399" s="222">
        <f>SUMIF('Plans SAMS_A remplir'!$AE$3:$AE$875,(G399&amp;"PAM"&amp;"urgence"),'Plans SAMS_A remplir'!$AH$3:$AH$875)</f>
        <v>0</v>
      </c>
      <c r="O399" s="232">
        <f>SUMIF('Plans SAMS_A remplir'!$AE$3:$AE$875,(G399&amp;"PAM"&amp;"urgence"),'Plans SAMS_A remplir'!$AI$3:$AI$875)</f>
        <v>0</v>
      </c>
      <c r="P399" s="224" t="str">
        <f t="shared" si="408"/>
        <v>0</v>
      </c>
      <c r="Q399" s="238">
        <f>SUMIF('Plans SAMS_A remplir'!$AE$3:$AE$875,(G399&amp;"FID"&amp;"urgence"),'Plans SAMS_A remplir'!$AG$3:$AG$875)</f>
        <v>0</v>
      </c>
      <c r="R399" s="135">
        <f>SUMIF('Plans SAMS_A remplir'!$AE$3:$AE$875,(G399&amp;"FID"&amp;"urgence"),'Plans SAMS_A remplir'!$AH$3:$AH$875)</f>
        <v>0</v>
      </c>
      <c r="S399" s="239">
        <f>SUMIF('Plans SAMS_A remplir'!$AE$3:$AE$875,(G399&amp;"FID"&amp;"urgence"),'Plans SAMS_A remplir'!$AI$3:$AI$875)</f>
        <v>0</v>
      </c>
      <c r="T399" s="224" t="str">
        <f t="shared" si="409"/>
        <v>0</v>
      </c>
      <c r="U399" s="238">
        <f>SUMIF('Plans SAMS_A remplir'!$AE$3:$AE$875,(G399&amp;"CRS"&amp;"urgence"),'Plans SAMS_A remplir'!$AG$3:$AG$875)</f>
        <v>0</v>
      </c>
      <c r="V399" s="135">
        <f>SUMIF('Plans SAMS_A remplir'!$AE$3:$AE$875,(G399&amp;"CRS"&amp;"urgence"),'Plans SAMS_A remplir'!$AH$3:$AH$875)</f>
        <v>0</v>
      </c>
      <c r="W399" s="239">
        <f>SUMIF('Plans SAMS_A remplir'!$AE$3:$AE$875,(G399&amp;"CRS"&amp;"urgence"),'Plans SAMS_A remplir'!$AI$3:$AI$875)</f>
        <v>0</v>
      </c>
      <c r="X399" s="224" t="str">
        <f t="shared" si="410"/>
        <v>0</v>
      </c>
      <c r="Y399" s="238">
        <f>SUMIF('Plans SAMS_A remplir'!$AE$3:$AE$875,(G399&amp;"autreong"&amp;"urgence"),'Plans SAMS_A remplir'!$AG$3:$AG$875)</f>
        <v>0</v>
      </c>
      <c r="Z399" s="135">
        <f>SUMIF('Plans SAMS_A remplir'!$AE$3:$AE$875,(G399&amp;"autreong"&amp;"urgence"),'Plans SAMS_A remplir'!$AH$3:$AH$875)</f>
        <v>0</v>
      </c>
      <c r="AA399" s="239">
        <f>SUMIF('Plans SAMS_A remplir'!$AE$3:$AE$875,(G399&amp;"autreong"&amp;"urgence"),'Plans SAMS_A remplir'!$AI$3:$AI$875)</f>
        <v>0</v>
      </c>
      <c r="AB399" s="280" t="str">
        <f t="shared" si="419"/>
        <v>0</v>
      </c>
      <c r="AC399" s="285"/>
      <c r="AD399" s="173">
        <f t="shared" si="420"/>
        <v>0</v>
      </c>
      <c r="AE399" s="173">
        <f t="shared" si="421"/>
        <v>0</v>
      </c>
      <c r="AF399" s="286">
        <f t="shared" si="422"/>
        <v>0</v>
      </c>
      <c r="AG399" s="274" t="e">
        <f t="shared" si="423"/>
        <v>#N/A</v>
      </c>
      <c r="AH399" s="202"/>
      <c r="AI399" s="209" t="e">
        <f t="shared" si="424"/>
        <v>#N/A</v>
      </c>
      <c r="AJ399" s="197">
        <f t="shared" si="425"/>
        <v>3</v>
      </c>
      <c r="AK399" s="175"/>
      <c r="AL399" s="275" t="str">
        <f t="shared" si="426"/>
        <v>A verifier</v>
      </c>
      <c r="AM399" s="266"/>
      <c r="AN399" s="137"/>
      <c r="AO399" s="136"/>
      <c r="AP399" s="158"/>
      <c r="AQ399" s="136"/>
      <c r="AR399" s="138"/>
      <c r="AS399" s="139"/>
      <c r="AT399" s="140"/>
      <c r="AU399" s="159"/>
      <c r="AV399" s="140"/>
      <c r="AW399" s="140"/>
      <c r="AX399" s="140"/>
      <c r="AY399" s="249"/>
    </row>
    <row r="400" spans="1:51" ht="15" hidden="1" customHeight="1" x14ac:dyDescent="0.35">
      <c r="A400" s="252" t="s">
        <v>1034</v>
      </c>
      <c r="B400" s="189" t="str">
        <f t="shared" si="411"/>
        <v>MDG21</v>
      </c>
      <c r="C400" s="161" t="s">
        <v>1049</v>
      </c>
      <c r="D400" s="189" t="str">
        <f t="shared" si="412"/>
        <v>MG21208</v>
      </c>
      <c r="E400" s="189" t="s">
        <v>1060</v>
      </c>
      <c r="F400" s="1" t="str">
        <f t="shared" si="413"/>
        <v>Haute MatsiatraAmbohimahasoaManandroy</v>
      </c>
      <c r="G400" s="45" t="str">
        <f t="shared" si="414"/>
        <v>MG21208071</v>
      </c>
      <c r="H400" s="133" t="e">
        <f t="shared" si="415"/>
        <v>#N/A</v>
      </c>
      <c r="I400" s="133"/>
      <c r="J400" s="134" t="e">
        <f t="shared" si="416"/>
        <v>#N/A</v>
      </c>
      <c r="K400" s="134" t="e">
        <f t="shared" si="417"/>
        <v>#N/A</v>
      </c>
      <c r="L400" s="134" t="e">
        <f t="shared" si="418"/>
        <v>#N/A</v>
      </c>
      <c r="M400" s="231">
        <f>SUMIF('Plans SAMS_A remplir'!$AE$3:$AE$875,(G400&amp;"PAM"&amp;"urgence"),'Plans SAMS_A remplir'!$AG$3:$AG$875)</f>
        <v>0</v>
      </c>
      <c r="N400" s="222">
        <f>SUMIF('Plans SAMS_A remplir'!$AE$3:$AE$875,(G400&amp;"PAM"&amp;"urgence"),'Plans SAMS_A remplir'!$AH$3:$AH$875)</f>
        <v>0</v>
      </c>
      <c r="O400" s="232">
        <f>SUMIF('Plans SAMS_A remplir'!$AE$3:$AE$875,(G400&amp;"PAM"&amp;"urgence"),'Plans SAMS_A remplir'!$AI$3:$AI$875)</f>
        <v>0</v>
      </c>
      <c r="P400" s="224" t="str">
        <f t="shared" si="408"/>
        <v>0</v>
      </c>
      <c r="Q400" s="238">
        <f>SUMIF('Plans SAMS_A remplir'!$AE$3:$AE$875,(G400&amp;"FID"&amp;"urgence"),'Plans SAMS_A remplir'!$AG$3:$AG$875)</f>
        <v>0</v>
      </c>
      <c r="R400" s="135">
        <f>SUMIF('Plans SAMS_A remplir'!$AE$3:$AE$875,(G400&amp;"FID"&amp;"urgence"),'Plans SAMS_A remplir'!$AH$3:$AH$875)</f>
        <v>0</v>
      </c>
      <c r="S400" s="239">
        <f>SUMIF('Plans SAMS_A remplir'!$AE$3:$AE$875,(G400&amp;"FID"&amp;"urgence"),'Plans SAMS_A remplir'!$AI$3:$AI$875)</f>
        <v>0</v>
      </c>
      <c r="T400" s="224" t="str">
        <f t="shared" si="409"/>
        <v>0</v>
      </c>
      <c r="U400" s="238">
        <f>SUMIF('Plans SAMS_A remplir'!$AE$3:$AE$875,(G400&amp;"CRS"&amp;"urgence"),'Plans SAMS_A remplir'!$AG$3:$AG$875)</f>
        <v>0</v>
      </c>
      <c r="V400" s="135">
        <f>SUMIF('Plans SAMS_A remplir'!$AE$3:$AE$875,(G400&amp;"CRS"&amp;"urgence"),'Plans SAMS_A remplir'!$AH$3:$AH$875)</f>
        <v>0</v>
      </c>
      <c r="W400" s="239">
        <f>SUMIF('Plans SAMS_A remplir'!$AE$3:$AE$875,(G400&amp;"CRS"&amp;"urgence"),'Plans SAMS_A remplir'!$AI$3:$AI$875)</f>
        <v>0</v>
      </c>
      <c r="X400" s="224" t="str">
        <f t="shared" si="410"/>
        <v>0</v>
      </c>
      <c r="Y400" s="238">
        <f>SUMIF('Plans SAMS_A remplir'!$AE$3:$AE$875,(G400&amp;"autreong"&amp;"urgence"),'Plans SAMS_A remplir'!$AG$3:$AG$875)</f>
        <v>0</v>
      </c>
      <c r="Z400" s="135">
        <f>SUMIF('Plans SAMS_A remplir'!$AE$3:$AE$875,(G400&amp;"autreong"&amp;"urgence"),'Plans SAMS_A remplir'!$AH$3:$AH$875)</f>
        <v>0</v>
      </c>
      <c r="AA400" s="239">
        <f>SUMIF('Plans SAMS_A remplir'!$AE$3:$AE$875,(G400&amp;"autreong"&amp;"urgence"),'Plans SAMS_A remplir'!$AI$3:$AI$875)</f>
        <v>0</v>
      </c>
      <c r="AB400" s="280" t="str">
        <f t="shared" si="419"/>
        <v>0</v>
      </c>
      <c r="AC400" s="285"/>
      <c r="AD400" s="173">
        <f t="shared" si="420"/>
        <v>0</v>
      </c>
      <c r="AE400" s="173">
        <f t="shared" si="421"/>
        <v>0</v>
      </c>
      <c r="AF400" s="286">
        <f t="shared" si="422"/>
        <v>0</v>
      </c>
      <c r="AG400" s="274" t="e">
        <f t="shared" si="423"/>
        <v>#N/A</v>
      </c>
      <c r="AH400" s="202"/>
      <c r="AI400" s="209" t="e">
        <f t="shared" si="424"/>
        <v>#N/A</v>
      </c>
      <c r="AJ400" s="197">
        <f t="shared" si="425"/>
        <v>3</v>
      </c>
      <c r="AK400" s="175"/>
      <c r="AL400" s="275" t="str">
        <f t="shared" si="426"/>
        <v>A verifier</v>
      </c>
      <c r="AM400" s="266"/>
      <c r="AN400" s="137"/>
      <c r="AO400" s="136"/>
      <c r="AP400" s="158"/>
      <c r="AQ400" s="136"/>
      <c r="AR400" s="138"/>
      <c r="AS400" s="139"/>
      <c r="AT400" s="140"/>
      <c r="AU400" s="159"/>
      <c r="AV400" s="140"/>
      <c r="AW400" s="140"/>
      <c r="AX400" s="140"/>
      <c r="AY400" s="249"/>
    </row>
    <row r="401" spans="1:51" ht="15" hidden="1" customHeight="1" x14ac:dyDescent="0.35">
      <c r="A401" s="252" t="s">
        <v>1034</v>
      </c>
      <c r="B401" s="189" t="str">
        <f t="shared" si="411"/>
        <v>MDG21</v>
      </c>
      <c r="C401" s="161" t="s">
        <v>1049</v>
      </c>
      <c r="D401" s="189" t="str">
        <f t="shared" si="412"/>
        <v>MG21208</v>
      </c>
      <c r="E401" s="189" t="s">
        <v>555</v>
      </c>
      <c r="F401" s="1" t="str">
        <f t="shared" si="413"/>
        <v>Haute MatsiatraAmbohimahasoaMorafeno</v>
      </c>
      <c r="G401" s="45" t="str">
        <f t="shared" si="414"/>
        <v>MG21208130</v>
      </c>
      <c r="H401" s="133" t="e">
        <f t="shared" si="415"/>
        <v>#N/A</v>
      </c>
      <c r="I401" s="133"/>
      <c r="J401" s="134" t="e">
        <f t="shared" si="416"/>
        <v>#N/A</v>
      </c>
      <c r="K401" s="134" t="e">
        <f t="shared" si="417"/>
        <v>#N/A</v>
      </c>
      <c r="L401" s="134" t="e">
        <f t="shared" si="418"/>
        <v>#N/A</v>
      </c>
      <c r="M401" s="231">
        <f>SUMIF('Plans SAMS_A remplir'!$AE$3:$AE$875,(G401&amp;"PAM"&amp;"urgence"),'Plans SAMS_A remplir'!$AG$3:$AG$875)</f>
        <v>0</v>
      </c>
      <c r="N401" s="222">
        <f>SUMIF('Plans SAMS_A remplir'!$AE$3:$AE$875,(G401&amp;"PAM"&amp;"urgence"),'Plans SAMS_A remplir'!$AH$3:$AH$875)</f>
        <v>0</v>
      </c>
      <c r="O401" s="232">
        <f>SUMIF('Plans SAMS_A remplir'!$AE$3:$AE$875,(G401&amp;"PAM"&amp;"urgence"),'Plans SAMS_A remplir'!$AI$3:$AI$875)</f>
        <v>0</v>
      </c>
      <c r="P401" s="224" t="str">
        <f t="shared" si="408"/>
        <v>0</v>
      </c>
      <c r="Q401" s="238">
        <f>SUMIF('Plans SAMS_A remplir'!$AE$3:$AE$875,(G401&amp;"FID"&amp;"urgence"),'Plans SAMS_A remplir'!$AG$3:$AG$875)</f>
        <v>0</v>
      </c>
      <c r="R401" s="135">
        <f>SUMIF('Plans SAMS_A remplir'!$AE$3:$AE$875,(G401&amp;"FID"&amp;"urgence"),'Plans SAMS_A remplir'!$AH$3:$AH$875)</f>
        <v>0</v>
      </c>
      <c r="S401" s="239">
        <f>SUMIF('Plans SAMS_A remplir'!$AE$3:$AE$875,(G401&amp;"FID"&amp;"urgence"),'Plans SAMS_A remplir'!$AI$3:$AI$875)</f>
        <v>0</v>
      </c>
      <c r="T401" s="224" t="str">
        <f t="shared" si="409"/>
        <v>0</v>
      </c>
      <c r="U401" s="238">
        <f>SUMIF('Plans SAMS_A remplir'!$AE$3:$AE$875,(G401&amp;"CRS"&amp;"urgence"),'Plans SAMS_A remplir'!$AG$3:$AG$875)</f>
        <v>0</v>
      </c>
      <c r="V401" s="135">
        <f>SUMIF('Plans SAMS_A remplir'!$AE$3:$AE$875,(G401&amp;"CRS"&amp;"urgence"),'Plans SAMS_A remplir'!$AH$3:$AH$875)</f>
        <v>0</v>
      </c>
      <c r="W401" s="239">
        <f>SUMIF('Plans SAMS_A remplir'!$AE$3:$AE$875,(G401&amp;"CRS"&amp;"urgence"),'Plans SAMS_A remplir'!$AI$3:$AI$875)</f>
        <v>0</v>
      </c>
      <c r="X401" s="224" t="str">
        <f t="shared" si="410"/>
        <v>0</v>
      </c>
      <c r="Y401" s="238">
        <f>SUMIF('Plans SAMS_A remplir'!$AE$3:$AE$875,(G401&amp;"autreong"&amp;"urgence"),'Plans SAMS_A remplir'!$AG$3:$AG$875)</f>
        <v>0</v>
      </c>
      <c r="Z401" s="135">
        <f>SUMIF('Plans SAMS_A remplir'!$AE$3:$AE$875,(G401&amp;"autreong"&amp;"urgence"),'Plans SAMS_A remplir'!$AH$3:$AH$875)</f>
        <v>0</v>
      </c>
      <c r="AA401" s="239">
        <f>SUMIF('Plans SAMS_A remplir'!$AE$3:$AE$875,(G401&amp;"autreong"&amp;"urgence"),'Plans SAMS_A remplir'!$AI$3:$AI$875)</f>
        <v>0</v>
      </c>
      <c r="AB401" s="280" t="str">
        <f t="shared" si="419"/>
        <v>0</v>
      </c>
      <c r="AC401" s="285"/>
      <c r="AD401" s="173">
        <f t="shared" si="420"/>
        <v>0</v>
      </c>
      <c r="AE401" s="173">
        <f t="shared" si="421"/>
        <v>0</v>
      </c>
      <c r="AF401" s="286">
        <f t="shared" si="422"/>
        <v>0</v>
      </c>
      <c r="AG401" s="274" t="e">
        <f t="shared" si="423"/>
        <v>#N/A</v>
      </c>
      <c r="AH401" s="202"/>
      <c r="AI401" s="209" t="e">
        <f t="shared" si="424"/>
        <v>#N/A</v>
      </c>
      <c r="AJ401" s="197">
        <f t="shared" si="425"/>
        <v>3</v>
      </c>
      <c r="AK401" s="175"/>
      <c r="AL401" s="275" t="str">
        <f t="shared" si="426"/>
        <v>A verifier</v>
      </c>
      <c r="AM401" s="266"/>
      <c r="AN401" s="137"/>
      <c r="AO401" s="136"/>
      <c r="AP401" s="158"/>
      <c r="AQ401" s="136"/>
      <c r="AR401" s="138"/>
      <c r="AS401" s="139"/>
      <c r="AT401" s="140"/>
      <c r="AU401" s="159"/>
      <c r="AV401" s="140"/>
      <c r="AW401" s="140"/>
      <c r="AX401" s="140"/>
      <c r="AY401" s="249"/>
    </row>
    <row r="402" spans="1:51" ht="15" hidden="1" customHeight="1" x14ac:dyDescent="0.35">
      <c r="A402" s="252" t="s">
        <v>1034</v>
      </c>
      <c r="B402" s="189" t="str">
        <f t="shared" si="393"/>
        <v>MDG21</v>
      </c>
      <c r="C402" s="161" t="s">
        <v>1049</v>
      </c>
      <c r="D402" s="189" t="str">
        <f t="shared" si="394"/>
        <v>MG21208</v>
      </c>
      <c r="E402" s="189" t="s">
        <v>1061</v>
      </c>
      <c r="F402" s="1" t="str">
        <f t="shared" si="395"/>
        <v>Haute MatsiatraAmbohimahasoaSahatona</v>
      </c>
      <c r="G402" s="45" t="str">
        <f t="shared" si="396"/>
        <v>MG21208251</v>
      </c>
      <c r="H402" s="133" t="e">
        <f t="shared" si="397"/>
        <v>#N/A</v>
      </c>
      <c r="I402" s="133"/>
      <c r="J402" s="134" t="e">
        <f t="shared" si="398"/>
        <v>#N/A</v>
      </c>
      <c r="K402" s="134" t="e">
        <f t="shared" si="399"/>
        <v>#N/A</v>
      </c>
      <c r="L402" s="134" t="e">
        <f t="shared" si="400"/>
        <v>#N/A</v>
      </c>
      <c r="M402" s="231">
        <f>SUMIF('Plans SAMS_A remplir'!$AE$3:$AE$875,(G402&amp;"PAM"&amp;"urgence"),'Plans SAMS_A remplir'!$AG$3:$AG$875)</f>
        <v>0</v>
      </c>
      <c r="N402" s="222">
        <f>SUMIF('Plans SAMS_A remplir'!$AE$3:$AE$875,(G402&amp;"PAM"&amp;"urgence"),'Plans SAMS_A remplir'!$AH$3:$AH$875)</f>
        <v>0</v>
      </c>
      <c r="O402" s="232">
        <f>SUMIF('Plans SAMS_A remplir'!$AE$3:$AE$875,(G402&amp;"PAM"&amp;"urgence"),'Plans SAMS_A remplir'!$AI$3:$AI$875)</f>
        <v>0</v>
      </c>
      <c r="P402" s="224" t="str">
        <f t="shared" si="408"/>
        <v>0</v>
      </c>
      <c r="Q402" s="238">
        <f>SUMIF('Plans SAMS_A remplir'!$AE$3:$AE$875,(G402&amp;"FID"&amp;"urgence"),'Plans SAMS_A remplir'!$AG$3:$AG$875)</f>
        <v>0</v>
      </c>
      <c r="R402" s="135">
        <f>SUMIF('Plans SAMS_A remplir'!$AE$3:$AE$875,(G402&amp;"FID"&amp;"urgence"),'Plans SAMS_A remplir'!$AH$3:$AH$875)</f>
        <v>0</v>
      </c>
      <c r="S402" s="239">
        <f>SUMIF('Plans SAMS_A remplir'!$AE$3:$AE$875,(G402&amp;"FID"&amp;"urgence"),'Plans SAMS_A remplir'!$AI$3:$AI$875)</f>
        <v>0</v>
      </c>
      <c r="T402" s="224" t="str">
        <f t="shared" si="409"/>
        <v>0</v>
      </c>
      <c r="U402" s="238">
        <f>SUMIF('Plans SAMS_A remplir'!$AE$3:$AE$875,(G402&amp;"CRS"&amp;"urgence"),'Plans SAMS_A remplir'!$AG$3:$AG$875)</f>
        <v>0</v>
      </c>
      <c r="V402" s="135">
        <f>SUMIF('Plans SAMS_A remplir'!$AE$3:$AE$875,(G402&amp;"CRS"&amp;"urgence"),'Plans SAMS_A remplir'!$AH$3:$AH$875)</f>
        <v>0</v>
      </c>
      <c r="W402" s="239">
        <f>SUMIF('Plans SAMS_A remplir'!$AE$3:$AE$875,(G402&amp;"CRS"&amp;"urgence"),'Plans SAMS_A remplir'!$AI$3:$AI$875)</f>
        <v>0</v>
      </c>
      <c r="X402" s="224" t="str">
        <f t="shared" si="410"/>
        <v>0</v>
      </c>
      <c r="Y402" s="238">
        <f>SUMIF('Plans SAMS_A remplir'!$AE$3:$AE$875,(G402&amp;"autreong"&amp;"urgence"),'Plans SAMS_A remplir'!$AG$3:$AG$875)</f>
        <v>0</v>
      </c>
      <c r="Z402" s="135">
        <f>SUMIF('Plans SAMS_A remplir'!$AE$3:$AE$875,(G402&amp;"autreong"&amp;"urgence"),'Plans SAMS_A remplir'!$AH$3:$AH$875)</f>
        <v>0</v>
      </c>
      <c r="AA402" s="239">
        <f>SUMIF('Plans SAMS_A remplir'!$AE$3:$AE$875,(G402&amp;"autreong"&amp;"urgence"),'Plans SAMS_A remplir'!$AI$3:$AI$875)</f>
        <v>0</v>
      </c>
      <c r="AB402" s="280" t="str">
        <f t="shared" si="401"/>
        <v>0</v>
      </c>
      <c r="AC402" s="285"/>
      <c r="AD402" s="173">
        <f t="shared" si="402"/>
        <v>0</v>
      </c>
      <c r="AE402" s="173">
        <f t="shared" si="403"/>
        <v>0</v>
      </c>
      <c r="AF402" s="286">
        <f t="shared" si="404"/>
        <v>0</v>
      </c>
      <c r="AG402" s="274" t="e">
        <f t="shared" si="405"/>
        <v>#N/A</v>
      </c>
      <c r="AH402" s="202"/>
      <c r="AI402" s="209" t="e">
        <f t="shared" si="406"/>
        <v>#N/A</v>
      </c>
      <c r="AJ402" s="197">
        <f t="shared" si="213"/>
        <v>3</v>
      </c>
      <c r="AK402" s="175"/>
      <c r="AL402" s="275" t="str">
        <f t="shared" si="407"/>
        <v>A verifier</v>
      </c>
      <c r="AM402" s="266"/>
      <c r="AN402" s="137"/>
      <c r="AO402" s="136"/>
      <c r="AP402" s="158"/>
      <c r="AQ402" s="136"/>
      <c r="AR402" s="138"/>
      <c r="AS402" s="139"/>
      <c r="AT402" s="140"/>
      <c r="AU402" s="159"/>
      <c r="AV402" s="140"/>
      <c r="AW402" s="140"/>
      <c r="AX402" s="140"/>
      <c r="AY402" s="249"/>
    </row>
    <row r="403" spans="1:51" ht="15" hidden="1" customHeight="1" x14ac:dyDescent="0.35">
      <c r="A403" s="252" t="s">
        <v>1034</v>
      </c>
      <c r="B403" s="189" t="str">
        <f t="shared" si="393"/>
        <v>MDG21</v>
      </c>
      <c r="C403" s="161" t="s">
        <v>1049</v>
      </c>
      <c r="D403" s="189" t="str">
        <f t="shared" si="394"/>
        <v>MG21208</v>
      </c>
      <c r="E403" s="189" t="s">
        <v>1062</v>
      </c>
      <c r="F403" s="1" t="str">
        <f t="shared" si="395"/>
        <v>Haute MatsiatraAmbohimahasoaSahave</v>
      </c>
      <c r="G403" s="45" t="str">
        <f t="shared" si="396"/>
        <v>MG21208110</v>
      </c>
      <c r="H403" s="133" t="e">
        <f t="shared" si="397"/>
        <v>#N/A</v>
      </c>
      <c r="I403" s="133"/>
      <c r="J403" s="134" t="e">
        <f t="shared" si="398"/>
        <v>#N/A</v>
      </c>
      <c r="K403" s="134" t="e">
        <f t="shared" si="399"/>
        <v>#N/A</v>
      </c>
      <c r="L403" s="134" t="e">
        <f t="shared" si="400"/>
        <v>#N/A</v>
      </c>
      <c r="M403" s="231">
        <f>SUMIF('Plans SAMS_A remplir'!$AE$3:$AE$875,(G403&amp;"PAM"&amp;"urgence"),'Plans SAMS_A remplir'!$AG$3:$AG$875)</f>
        <v>0</v>
      </c>
      <c r="N403" s="222">
        <f>SUMIF('Plans SAMS_A remplir'!$AE$3:$AE$875,(G403&amp;"PAM"&amp;"urgence"),'Plans SAMS_A remplir'!$AH$3:$AH$875)</f>
        <v>0</v>
      </c>
      <c r="O403" s="232">
        <f>SUMIF('Plans SAMS_A remplir'!$AE$3:$AE$875,(G403&amp;"PAM"&amp;"urgence"),'Plans SAMS_A remplir'!$AI$3:$AI$875)</f>
        <v>0</v>
      </c>
      <c r="P403" s="224" t="str">
        <f t="shared" si="408"/>
        <v>0</v>
      </c>
      <c r="Q403" s="238">
        <f>SUMIF('Plans SAMS_A remplir'!$AE$3:$AE$875,(G403&amp;"FID"&amp;"urgence"),'Plans SAMS_A remplir'!$AG$3:$AG$875)</f>
        <v>0</v>
      </c>
      <c r="R403" s="135">
        <f>SUMIF('Plans SAMS_A remplir'!$AE$3:$AE$875,(G403&amp;"FID"&amp;"urgence"),'Plans SAMS_A remplir'!$AH$3:$AH$875)</f>
        <v>0</v>
      </c>
      <c r="S403" s="239">
        <f>SUMIF('Plans SAMS_A remplir'!$AE$3:$AE$875,(G403&amp;"FID"&amp;"urgence"),'Plans SAMS_A remplir'!$AI$3:$AI$875)</f>
        <v>0</v>
      </c>
      <c r="T403" s="224" t="str">
        <f t="shared" si="409"/>
        <v>0</v>
      </c>
      <c r="U403" s="238">
        <f>SUMIF('Plans SAMS_A remplir'!$AE$3:$AE$875,(G403&amp;"CRS"&amp;"urgence"),'Plans SAMS_A remplir'!$AG$3:$AG$875)</f>
        <v>0</v>
      </c>
      <c r="V403" s="135">
        <f>SUMIF('Plans SAMS_A remplir'!$AE$3:$AE$875,(G403&amp;"CRS"&amp;"urgence"),'Plans SAMS_A remplir'!$AH$3:$AH$875)</f>
        <v>0</v>
      </c>
      <c r="W403" s="239">
        <f>SUMIF('Plans SAMS_A remplir'!$AE$3:$AE$875,(G403&amp;"CRS"&amp;"urgence"),'Plans SAMS_A remplir'!$AI$3:$AI$875)</f>
        <v>0</v>
      </c>
      <c r="X403" s="224" t="str">
        <f t="shared" si="410"/>
        <v>0</v>
      </c>
      <c r="Y403" s="238">
        <f>SUMIF('Plans SAMS_A remplir'!$AE$3:$AE$875,(G403&amp;"autreong"&amp;"urgence"),'Plans SAMS_A remplir'!$AG$3:$AG$875)</f>
        <v>0</v>
      </c>
      <c r="Z403" s="135">
        <f>SUMIF('Plans SAMS_A remplir'!$AE$3:$AE$875,(G403&amp;"autreong"&amp;"urgence"),'Plans SAMS_A remplir'!$AH$3:$AH$875)</f>
        <v>0</v>
      </c>
      <c r="AA403" s="239">
        <f>SUMIF('Plans SAMS_A remplir'!$AE$3:$AE$875,(G403&amp;"autreong"&amp;"urgence"),'Plans SAMS_A remplir'!$AI$3:$AI$875)</f>
        <v>0</v>
      </c>
      <c r="AB403" s="280" t="str">
        <f t="shared" si="401"/>
        <v>0</v>
      </c>
      <c r="AC403" s="285"/>
      <c r="AD403" s="173">
        <f t="shared" si="402"/>
        <v>0</v>
      </c>
      <c r="AE403" s="173">
        <f t="shared" si="403"/>
        <v>0</v>
      </c>
      <c r="AF403" s="286">
        <f t="shared" si="404"/>
        <v>0</v>
      </c>
      <c r="AG403" s="274" t="e">
        <f t="shared" si="405"/>
        <v>#N/A</v>
      </c>
      <c r="AH403" s="202"/>
      <c r="AI403" s="209" t="e">
        <f t="shared" si="406"/>
        <v>#N/A</v>
      </c>
      <c r="AJ403" s="197">
        <f t="shared" si="213"/>
        <v>3</v>
      </c>
      <c r="AK403" s="175"/>
      <c r="AL403" s="275" t="str">
        <f t="shared" si="407"/>
        <v>A verifier</v>
      </c>
      <c r="AM403" s="266"/>
      <c r="AN403" s="137"/>
      <c r="AO403" s="136"/>
      <c r="AP403" s="158"/>
      <c r="AQ403" s="136"/>
      <c r="AR403" s="138"/>
      <c r="AS403" s="139"/>
      <c r="AT403" s="140"/>
      <c r="AU403" s="159"/>
      <c r="AV403" s="140"/>
      <c r="AW403" s="140"/>
      <c r="AX403" s="140"/>
      <c r="AY403" s="249"/>
    </row>
    <row r="404" spans="1:51" ht="15" hidden="1" customHeight="1" x14ac:dyDescent="0.35">
      <c r="A404" s="252" t="s">
        <v>1034</v>
      </c>
      <c r="B404" s="189" t="str">
        <f t="shared" si="393"/>
        <v>MDG21</v>
      </c>
      <c r="C404" s="161" t="s">
        <v>1049</v>
      </c>
      <c r="D404" s="189" t="str">
        <f t="shared" si="394"/>
        <v>MG21208</v>
      </c>
      <c r="E404" s="189" t="s">
        <v>1063</v>
      </c>
      <c r="F404" s="1" t="str">
        <f t="shared" si="395"/>
        <v>Haute MatsiatraAmbohimahasoaVohiposa</v>
      </c>
      <c r="G404" s="45" t="str">
        <f t="shared" si="396"/>
        <v>MG21208170</v>
      </c>
      <c r="H404" s="133" t="e">
        <f t="shared" si="397"/>
        <v>#N/A</v>
      </c>
      <c r="I404" s="133"/>
      <c r="J404" s="134" t="e">
        <f t="shared" si="398"/>
        <v>#N/A</v>
      </c>
      <c r="K404" s="134" t="e">
        <f t="shared" si="399"/>
        <v>#N/A</v>
      </c>
      <c r="L404" s="134" t="e">
        <f t="shared" si="400"/>
        <v>#N/A</v>
      </c>
      <c r="M404" s="231">
        <f>SUMIF('Plans SAMS_A remplir'!$AE$3:$AE$875,(G404&amp;"PAM"&amp;"urgence"),'Plans SAMS_A remplir'!$AG$3:$AG$875)</f>
        <v>0</v>
      </c>
      <c r="N404" s="222">
        <f>SUMIF('Plans SAMS_A remplir'!$AE$3:$AE$875,(G404&amp;"PAM"&amp;"urgence"),'Plans SAMS_A remplir'!$AH$3:$AH$875)</f>
        <v>0</v>
      </c>
      <c r="O404" s="232">
        <f>SUMIF('Plans SAMS_A remplir'!$AE$3:$AE$875,(G404&amp;"PAM"&amp;"urgence"),'Plans SAMS_A remplir'!$AI$3:$AI$875)</f>
        <v>0</v>
      </c>
      <c r="P404" s="224" t="str">
        <f t="shared" si="408"/>
        <v>0</v>
      </c>
      <c r="Q404" s="238">
        <f>SUMIF('Plans SAMS_A remplir'!$AE$3:$AE$875,(G404&amp;"FID"&amp;"urgence"),'Plans SAMS_A remplir'!$AG$3:$AG$875)</f>
        <v>0</v>
      </c>
      <c r="R404" s="135">
        <f>SUMIF('Plans SAMS_A remplir'!$AE$3:$AE$875,(G404&amp;"FID"&amp;"urgence"),'Plans SAMS_A remplir'!$AH$3:$AH$875)</f>
        <v>0</v>
      </c>
      <c r="S404" s="239">
        <f>SUMIF('Plans SAMS_A remplir'!$AE$3:$AE$875,(G404&amp;"FID"&amp;"urgence"),'Plans SAMS_A remplir'!$AI$3:$AI$875)</f>
        <v>0</v>
      </c>
      <c r="T404" s="224" t="str">
        <f t="shared" si="409"/>
        <v>0</v>
      </c>
      <c r="U404" s="238">
        <f>SUMIF('Plans SAMS_A remplir'!$AE$3:$AE$875,(G404&amp;"CRS"&amp;"urgence"),'Plans SAMS_A remplir'!$AG$3:$AG$875)</f>
        <v>0</v>
      </c>
      <c r="V404" s="135">
        <f>SUMIF('Plans SAMS_A remplir'!$AE$3:$AE$875,(G404&amp;"CRS"&amp;"urgence"),'Plans SAMS_A remplir'!$AH$3:$AH$875)</f>
        <v>0</v>
      </c>
      <c r="W404" s="239">
        <f>SUMIF('Plans SAMS_A remplir'!$AE$3:$AE$875,(G404&amp;"CRS"&amp;"urgence"),'Plans SAMS_A remplir'!$AI$3:$AI$875)</f>
        <v>0</v>
      </c>
      <c r="X404" s="224" t="str">
        <f t="shared" si="410"/>
        <v>0</v>
      </c>
      <c r="Y404" s="238">
        <f>SUMIF('Plans SAMS_A remplir'!$AE$3:$AE$875,(G404&amp;"autreong"&amp;"urgence"),'Plans SAMS_A remplir'!$AG$3:$AG$875)</f>
        <v>0</v>
      </c>
      <c r="Z404" s="135">
        <f>SUMIF('Plans SAMS_A remplir'!$AE$3:$AE$875,(G404&amp;"autreong"&amp;"urgence"),'Plans SAMS_A remplir'!$AH$3:$AH$875)</f>
        <v>0</v>
      </c>
      <c r="AA404" s="239">
        <f>SUMIF('Plans SAMS_A remplir'!$AE$3:$AE$875,(G404&amp;"autreong"&amp;"urgence"),'Plans SAMS_A remplir'!$AI$3:$AI$875)</f>
        <v>0</v>
      </c>
      <c r="AB404" s="280" t="str">
        <f t="shared" si="401"/>
        <v>0</v>
      </c>
      <c r="AC404" s="285"/>
      <c r="AD404" s="173">
        <f t="shared" si="402"/>
        <v>0</v>
      </c>
      <c r="AE404" s="173">
        <f t="shared" si="403"/>
        <v>0</v>
      </c>
      <c r="AF404" s="286">
        <f t="shared" si="404"/>
        <v>0</v>
      </c>
      <c r="AG404" s="274" t="e">
        <f t="shared" si="405"/>
        <v>#N/A</v>
      </c>
      <c r="AH404" s="202"/>
      <c r="AI404" s="209" t="e">
        <f t="shared" si="406"/>
        <v>#N/A</v>
      </c>
      <c r="AJ404" s="197">
        <f t="shared" si="213"/>
        <v>3</v>
      </c>
      <c r="AK404" s="175"/>
      <c r="AL404" s="275" t="str">
        <f t="shared" si="407"/>
        <v>A verifier</v>
      </c>
      <c r="AM404" s="266"/>
      <c r="AN404" s="137"/>
      <c r="AO404" s="136"/>
      <c r="AP404" s="158"/>
      <c r="AQ404" s="136"/>
      <c r="AR404" s="138"/>
      <c r="AS404" s="139"/>
      <c r="AT404" s="140"/>
      <c r="AU404" s="159"/>
      <c r="AV404" s="140"/>
      <c r="AW404" s="140"/>
      <c r="AX404" s="140"/>
      <c r="AY404" s="249"/>
    </row>
    <row r="405" spans="1:51" ht="15" hidden="1" customHeight="1" x14ac:dyDescent="0.35">
      <c r="A405" s="252" t="s">
        <v>1034</v>
      </c>
      <c r="B405" s="189" t="str">
        <f t="shared" si="393"/>
        <v>MDG21</v>
      </c>
      <c r="C405" s="161" t="s">
        <v>1049</v>
      </c>
      <c r="D405" s="189" t="str">
        <f t="shared" si="394"/>
        <v>MG21208</v>
      </c>
      <c r="E405" s="189" t="s">
        <v>1064</v>
      </c>
      <c r="F405" s="1" t="str">
        <f t="shared" si="395"/>
        <v>Haute MatsiatraAmbohimahasoaVohitrarivo</v>
      </c>
      <c r="G405" s="45" t="str">
        <f t="shared" si="396"/>
        <v>MG21208212</v>
      </c>
      <c r="H405" s="133" t="e">
        <f t="shared" si="397"/>
        <v>#N/A</v>
      </c>
      <c r="I405" s="133"/>
      <c r="J405" s="134" t="e">
        <f t="shared" si="398"/>
        <v>#N/A</v>
      </c>
      <c r="K405" s="134" t="e">
        <f t="shared" si="399"/>
        <v>#N/A</v>
      </c>
      <c r="L405" s="134" t="e">
        <f t="shared" si="400"/>
        <v>#N/A</v>
      </c>
      <c r="M405" s="231">
        <f>SUMIF('Plans SAMS_A remplir'!$AE$3:$AE$875,(G405&amp;"PAM"&amp;"urgence"),'Plans SAMS_A remplir'!$AG$3:$AG$875)</f>
        <v>0</v>
      </c>
      <c r="N405" s="222">
        <f>SUMIF('Plans SAMS_A remplir'!$AE$3:$AE$875,(G405&amp;"PAM"&amp;"urgence"),'Plans SAMS_A remplir'!$AH$3:$AH$875)</f>
        <v>0</v>
      </c>
      <c r="O405" s="232">
        <f>SUMIF('Plans SAMS_A remplir'!$AE$3:$AE$875,(G405&amp;"PAM"&amp;"urgence"),'Plans SAMS_A remplir'!$AI$3:$AI$875)</f>
        <v>0</v>
      </c>
      <c r="P405" s="224" t="str">
        <f t="shared" si="408"/>
        <v>0</v>
      </c>
      <c r="Q405" s="238">
        <f>SUMIF('Plans SAMS_A remplir'!$AE$3:$AE$875,(G405&amp;"FID"&amp;"urgence"),'Plans SAMS_A remplir'!$AG$3:$AG$875)</f>
        <v>0</v>
      </c>
      <c r="R405" s="135">
        <f>SUMIF('Plans SAMS_A remplir'!$AE$3:$AE$875,(G405&amp;"FID"&amp;"urgence"),'Plans SAMS_A remplir'!$AH$3:$AH$875)</f>
        <v>0</v>
      </c>
      <c r="S405" s="239">
        <f>SUMIF('Plans SAMS_A remplir'!$AE$3:$AE$875,(G405&amp;"FID"&amp;"urgence"),'Plans SAMS_A remplir'!$AI$3:$AI$875)</f>
        <v>0</v>
      </c>
      <c r="T405" s="224" t="str">
        <f t="shared" si="409"/>
        <v>0</v>
      </c>
      <c r="U405" s="238">
        <f>SUMIF('Plans SAMS_A remplir'!$AE$3:$AE$875,(G405&amp;"CRS"&amp;"urgence"),'Plans SAMS_A remplir'!$AG$3:$AG$875)</f>
        <v>0</v>
      </c>
      <c r="V405" s="135">
        <f>SUMIF('Plans SAMS_A remplir'!$AE$3:$AE$875,(G405&amp;"CRS"&amp;"urgence"),'Plans SAMS_A remplir'!$AH$3:$AH$875)</f>
        <v>0</v>
      </c>
      <c r="W405" s="239">
        <f>SUMIF('Plans SAMS_A remplir'!$AE$3:$AE$875,(G405&amp;"CRS"&amp;"urgence"),'Plans SAMS_A remplir'!$AI$3:$AI$875)</f>
        <v>0</v>
      </c>
      <c r="X405" s="224" t="str">
        <f t="shared" si="410"/>
        <v>0</v>
      </c>
      <c r="Y405" s="238">
        <f>SUMIF('Plans SAMS_A remplir'!$AE$3:$AE$875,(G405&amp;"autreong"&amp;"urgence"),'Plans SAMS_A remplir'!$AG$3:$AG$875)</f>
        <v>0</v>
      </c>
      <c r="Z405" s="135">
        <f>SUMIF('Plans SAMS_A remplir'!$AE$3:$AE$875,(G405&amp;"autreong"&amp;"urgence"),'Plans SAMS_A remplir'!$AH$3:$AH$875)</f>
        <v>0</v>
      </c>
      <c r="AA405" s="239">
        <f>SUMIF('Plans SAMS_A remplir'!$AE$3:$AE$875,(G405&amp;"autreong"&amp;"urgence"),'Plans SAMS_A remplir'!$AI$3:$AI$875)</f>
        <v>0</v>
      </c>
      <c r="AB405" s="280" t="str">
        <f t="shared" si="401"/>
        <v>0</v>
      </c>
      <c r="AC405" s="285"/>
      <c r="AD405" s="173">
        <f t="shared" si="402"/>
        <v>0</v>
      </c>
      <c r="AE405" s="173">
        <f t="shared" si="403"/>
        <v>0</v>
      </c>
      <c r="AF405" s="286">
        <f t="shared" si="404"/>
        <v>0</v>
      </c>
      <c r="AG405" s="274" t="e">
        <f t="shared" si="405"/>
        <v>#N/A</v>
      </c>
      <c r="AH405" s="202"/>
      <c r="AI405" s="209" t="e">
        <f t="shared" si="406"/>
        <v>#N/A</v>
      </c>
      <c r="AJ405" s="197">
        <f t="shared" si="213"/>
        <v>3</v>
      </c>
      <c r="AK405" s="175"/>
      <c r="AL405" s="275" t="str">
        <f t="shared" si="407"/>
        <v>A verifier</v>
      </c>
      <c r="AM405" s="266"/>
      <c r="AN405" s="137"/>
      <c r="AO405" s="136"/>
      <c r="AP405" s="158"/>
      <c r="AQ405" s="136"/>
      <c r="AR405" s="138"/>
      <c r="AS405" s="139"/>
      <c r="AT405" s="140"/>
      <c r="AU405" s="159"/>
      <c r="AV405" s="140"/>
      <c r="AW405" s="140"/>
      <c r="AX405" s="140"/>
      <c r="AY405" s="249"/>
    </row>
    <row r="406" spans="1:51" s="179" customFormat="1" hidden="1" x14ac:dyDescent="0.3">
      <c r="A406" s="328"/>
      <c r="B406" s="329"/>
      <c r="C406" s="330"/>
      <c r="D406" s="330"/>
      <c r="E406" s="330"/>
      <c r="F406" s="331"/>
      <c r="G406" s="332"/>
      <c r="H406" s="332"/>
      <c r="I406" s="333"/>
      <c r="J406" s="333"/>
      <c r="K406" s="333"/>
      <c r="L406" s="334"/>
      <c r="M406" s="335"/>
      <c r="N406" s="335"/>
      <c r="O406" s="335"/>
      <c r="P406" s="335"/>
      <c r="Q406" s="336"/>
      <c r="R406" s="336"/>
      <c r="S406" s="336"/>
      <c r="T406" s="335"/>
      <c r="U406" s="336"/>
      <c r="V406" s="336"/>
      <c r="W406" s="336"/>
      <c r="X406" s="335"/>
      <c r="Y406" s="336"/>
      <c r="Z406" s="336"/>
      <c r="AA406" s="336"/>
      <c r="AB406" s="337"/>
      <c r="AC406" s="338"/>
      <c r="AD406" s="339"/>
      <c r="AE406" s="339"/>
      <c r="AF406" s="340"/>
      <c r="AG406" s="341"/>
      <c r="AH406" s="342"/>
      <c r="AI406" s="342"/>
      <c r="AJ406" s="197"/>
      <c r="AK406" s="343"/>
      <c r="AL406" s="344"/>
      <c r="AM406" s="345"/>
      <c r="AN406" s="334"/>
      <c r="AO406" s="346"/>
      <c r="AP406" s="334"/>
      <c r="AQ406" s="334"/>
      <c r="AR406" s="347"/>
      <c r="AS406" s="347"/>
      <c r="AT406" s="348"/>
      <c r="AU406" s="348"/>
      <c r="AV406" s="349"/>
      <c r="AW406" s="350"/>
      <c r="AX406" s="350"/>
      <c r="AY406" s="351"/>
    </row>
    <row r="407" spans="1:51" ht="15" hidden="1" customHeight="1" x14ac:dyDescent="0.35">
      <c r="A407" s="252" t="s">
        <v>1034</v>
      </c>
      <c r="B407" s="189" t="str">
        <f t="shared" ref="B407:B637" si="427">VLOOKUP(A407,admin_1,2,FALSE)</f>
        <v>MDG21</v>
      </c>
      <c r="C407" s="161" t="s">
        <v>1065</v>
      </c>
      <c r="D407" s="189" t="str">
        <f t="shared" ref="D407:D637" si="428">VLOOKUP(C407,admin_2_2,2,FALSE)</f>
        <v>MG21201</v>
      </c>
      <c r="E407" s="189" t="s">
        <v>1066</v>
      </c>
      <c r="F407" s="1" t="str">
        <f t="shared" ref="F407:F637" si="429">A407&amp;C407&amp;E407</f>
        <v>Haute MatsiatraFianarantsoa IAndrainjato Avaratra</v>
      </c>
      <c r="G407" s="45" t="str">
        <f t="shared" ref="G407:G637" si="430">VLOOKUP(F407,admin_3_2,12,FALSE)</f>
        <v>MG21201003</v>
      </c>
      <c r="H407" s="133" t="e">
        <f t="shared" ref="H407:H637" si="431">VLOOKUP(G407,prio,2,FALSE)</f>
        <v>#N/A</v>
      </c>
      <c r="I407" s="133"/>
      <c r="J407" s="134" t="e">
        <f t="shared" ref="J407:J637" si="432">IF(VLOOKUP(G407,pop,4,FALSE)=0,"",VLOOKUP(G407,pop,4,FALSE))</f>
        <v>#N/A</v>
      </c>
      <c r="K407" s="134" t="e">
        <f t="shared" ref="K407:K637" si="433">VLOOKUP(G407,pop,2,FALSE)</f>
        <v>#N/A</v>
      </c>
      <c r="L407" s="134" t="e">
        <f t="shared" ref="L407:L637" si="434">VLOOKUP(G407,pop,7,FALSE)</f>
        <v>#N/A</v>
      </c>
      <c r="M407" s="231">
        <f>SUMIF('Plans SAMS_A remplir'!$AE$3:$AE$875,(G407&amp;"PAM"&amp;"urgence"),'Plans SAMS_A remplir'!$AG$3:$AG$875)</f>
        <v>0</v>
      </c>
      <c r="N407" s="222">
        <f>SUMIF('Plans SAMS_A remplir'!$AE$3:$AE$875,(G407&amp;"PAM"&amp;"urgence"),'Plans SAMS_A remplir'!$AH$3:$AH$875)</f>
        <v>0</v>
      </c>
      <c r="O407" s="232">
        <f>SUMIF('Plans SAMS_A remplir'!$AE$3:$AE$875,(G407&amp;"PAM"&amp;"urgence"),'Plans SAMS_A remplir'!$AI$3:$AI$875)</f>
        <v>0</v>
      </c>
      <c r="P407" s="224" t="str">
        <f t="shared" ref="P407:P413" si="435">IFERROR(VLOOKUP(G407&amp;"PAM"&amp;"urgence",planification_pop,4,FALSE),"0")</f>
        <v>0</v>
      </c>
      <c r="Q407" s="238">
        <f>SUMIF('Plans SAMS_A remplir'!$AE$3:$AE$875,(G407&amp;"FID"&amp;"urgence"),'Plans SAMS_A remplir'!$AG$3:$AG$875)</f>
        <v>0</v>
      </c>
      <c r="R407" s="135">
        <f>SUMIF('Plans SAMS_A remplir'!$AE$3:$AE$875,(G407&amp;"FID"&amp;"urgence"),'Plans SAMS_A remplir'!$AH$3:$AH$875)</f>
        <v>0</v>
      </c>
      <c r="S407" s="239">
        <f>SUMIF('Plans SAMS_A remplir'!$AE$3:$AE$875,(G407&amp;"FID"&amp;"urgence"),'Plans SAMS_A remplir'!$AI$3:$AI$875)</f>
        <v>0</v>
      </c>
      <c r="T407" s="224" t="str">
        <f t="shared" ref="T407:T413" si="436">IFERROR(VLOOKUP(G407&amp;"FID"&amp;"urgence",planification_pop,4,FALSE),"0")</f>
        <v>0</v>
      </c>
      <c r="U407" s="238">
        <f>SUMIF('Plans SAMS_A remplir'!$AE$3:$AE$875,(G407&amp;"CRS"&amp;"urgence"),'Plans SAMS_A remplir'!$AG$3:$AG$875)</f>
        <v>0</v>
      </c>
      <c r="V407" s="135">
        <f>SUMIF('Plans SAMS_A remplir'!$AE$3:$AE$875,(G407&amp;"CRS"&amp;"urgence"),'Plans SAMS_A remplir'!$AH$3:$AH$875)</f>
        <v>0</v>
      </c>
      <c r="W407" s="239">
        <f>SUMIF('Plans SAMS_A remplir'!$AE$3:$AE$875,(G407&amp;"CRS"&amp;"urgence"),'Plans SAMS_A remplir'!$AI$3:$AI$875)</f>
        <v>0</v>
      </c>
      <c r="X407" s="224" t="str">
        <f t="shared" ref="X407:X413" si="437">IFERROR(VLOOKUP(K407&amp;"FID"&amp;"urgence",planification_pop,4,FALSE),"0")</f>
        <v>0</v>
      </c>
      <c r="Y407" s="238">
        <f>SUMIF('Plans SAMS_A remplir'!$AE$3:$AE$875,(G407&amp;"autreong"&amp;"urgence"),'Plans SAMS_A remplir'!$AG$3:$AG$875)</f>
        <v>0</v>
      </c>
      <c r="Z407" s="135">
        <f>SUMIF('Plans SAMS_A remplir'!$AE$3:$AE$875,(G407&amp;"autreong"&amp;"urgence"),'Plans SAMS_A remplir'!$AH$3:$AH$875)</f>
        <v>0</v>
      </c>
      <c r="AA407" s="239">
        <f>SUMIF('Plans SAMS_A remplir'!$AE$3:$AE$875,(G407&amp;"autreong"&amp;"urgence"),'Plans SAMS_A remplir'!$AI$3:$AI$875)</f>
        <v>0</v>
      </c>
      <c r="AB407" s="280" t="str">
        <f t="shared" ref="AB407:AB637" si="438">IFERROR(VLOOKUP(G407&amp;"autreong"&amp;"urgence",planification_pop,4,FALSE),"0")</f>
        <v>0</v>
      </c>
      <c r="AC407" s="285"/>
      <c r="AD407" s="173">
        <f t="shared" ref="AD407:AD637" si="439">IF($AC407="Oui (Fid/PAM)",MAX(M407,Q407)+Y407,IF($AC407="Oui (inter/orga)",MAX(M407,Q407,Y407),IF($AC407="Oui (CRS/FID)",MAX(Q407,U407),IF($AC407="Oui (CRS/PAM)",MAX(M407,U407),IF($AC407="Oui (cas special)","",SUM(M407,Q407,Y407,U407))))))</f>
        <v>0</v>
      </c>
      <c r="AE407" s="173">
        <f t="shared" ref="AE407:AE637" si="440">IF($AC407="Oui (Fid/PAM)",MAX(N407,R407)+Z407,IF($AC407="Oui (inter/orga)",MAX(N407,R407,Z407),IF($AC407="Oui (CRS/FID)",MAX(R407,V407),IF($AC407="Oui (CRS/PAM)",MAX(N407,V407),IF($AC407="Oui (cas special)","",SUM(N407,R407,Z407,V407))))))</f>
        <v>0</v>
      </c>
      <c r="AF407" s="286">
        <f t="shared" ref="AF407:AF637" si="441">IF($AC407="Oui (Fid/PAM)",MAX(O407,S407)+AA407,IF($AC407="Oui (inter/orga)",MAX(O407,S407,AA407),IF($AC407="Oui (CRS/FID)",MAX(S407,W407),IF($AC407="Oui (CRS/PAM)",MAX(O407,W407),IF($AC407="Oui (cas special)","",SUM(O407,S407,AA407,W407))))))</f>
        <v>0</v>
      </c>
      <c r="AG407" s="274" t="e">
        <f t="shared" ref="AG407:AG637" si="442">MAX(AD407:AF407)/L407</f>
        <v>#N/A</v>
      </c>
      <c r="AH407" s="202"/>
      <c r="AI407" s="209" t="e">
        <f t="shared" ref="AI407:AI637" si="443">IF((K407-AD407*AH407)&lt;0,"0",K407-AD407*AH407)</f>
        <v>#N/A</v>
      </c>
      <c r="AJ407" s="197">
        <f t="shared" ref="AJ407:AJ637" si="444">IF(M407&lt;&gt;"0",1,0)+IF(Q407&lt;&gt;"0",1,0)+IF(Y407&lt;&gt;"0",1,0)</f>
        <v>3</v>
      </c>
      <c r="AK407" s="175"/>
      <c r="AL407" s="275" t="str">
        <f t="shared" ref="AL407:AL637" si="445">IF(AC407="Non","YES",IF(AC407="Oui (cas special)","A verifier",IF(AC407="","A verifier","Non")))</f>
        <v>A verifier</v>
      </c>
      <c r="AM407" s="266"/>
      <c r="AN407" s="137"/>
      <c r="AO407" s="136"/>
      <c r="AP407" s="158"/>
      <c r="AQ407" s="136"/>
      <c r="AR407" s="138"/>
      <c r="AS407" s="139"/>
      <c r="AT407" s="140"/>
      <c r="AU407" s="159"/>
      <c r="AV407" s="140"/>
      <c r="AW407" s="140"/>
      <c r="AX407" s="140"/>
      <c r="AY407" s="249"/>
    </row>
    <row r="408" spans="1:51" ht="15" hidden="1" customHeight="1" x14ac:dyDescent="0.35">
      <c r="A408" s="252" t="s">
        <v>1034</v>
      </c>
      <c r="B408" s="189" t="str">
        <f t="shared" si="427"/>
        <v>MDG21</v>
      </c>
      <c r="C408" s="161" t="s">
        <v>1065</v>
      </c>
      <c r="D408" s="189" t="str">
        <f t="shared" si="428"/>
        <v>MG21201</v>
      </c>
      <c r="E408" s="189" t="s">
        <v>1067</v>
      </c>
      <c r="F408" s="1" t="str">
        <f t="shared" si="429"/>
        <v>Haute MatsiatraFianarantsoa IAndrainjato Sud</v>
      </c>
      <c r="G408" s="45" t="str">
        <f t="shared" si="430"/>
        <v>MG21201004</v>
      </c>
      <c r="H408" s="133" t="e">
        <f t="shared" si="431"/>
        <v>#N/A</v>
      </c>
      <c r="I408" s="133"/>
      <c r="J408" s="134" t="e">
        <f t="shared" si="432"/>
        <v>#N/A</v>
      </c>
      <c r="K408" s="134" t="e">
        <f t="shared" si="433"/>
        <v>#N/A</v>
      </c>
      <c r="L408" s="134" t="e">
        <f t="shared" si="434"/>
        <v>#N/A</v>
      </c>
      <c r="M408" s="231">
        <f>SUMIF('Plans SAMS_A remplir'!$AE$3:$AE$875,(G408&amp;"PAM"&amp;"urgence"),'Plans SAMS_A remplir'!$AG$3:$AG$875)</f>
        <v>0</v>
      </c>
      <c r="N408" s="222">
        <f>SUMIF('Plans SAMS_A remplir'!$AE$3:$AE$875,(G408&amp;"PAM"&amp;"urgence"),'Plans SAMS_A remplir'!$AH$3:$AH$875)</f>
        <v>0</v>
      </c>
      <c r="O408" s="232">
        <f>SUMIF('Plans SAMS_A remplir'!$AE$3:$AE$875,(G408&amp;"PAM"&amp;"urgence"),'Plans SAMS_A remplir'!$AI$3:$AI$875)</f>
        <v>0</v>
      </c>
      <c r="P408" s="224" t="str">
        <f t="shared" si="435"/>
        <v>0</v>
      </c>
      <c r="Q408" s="238">
        <f>SUMIF('Plans SAMS_A remplir'!$AE$3:$AE$875,(G408&amp;"FID"&amp;"urgence"),'Plans SAMS_A remplir'!$AG$3:$AG$875)</f>
        <v>0</v>
      </c>
      <c r="R408" s="135">
        <f>SUMIF('Plans SAMS_A remplir'!$AE$3:$AE$875,(G408&amp;"FID"&amp;"urgence"),'Plans SAMS_A remplir'!$AH$3:$AH$875)</f>
        <v>0</v>
      </c>
      <c r="S408" s="239">
        <f>SUMIF('Plans SAMS_A remplir'!$AE$3:$AE$875,(G408&amp;"FID"&amp;"urgence"),'Plans SAMS_A remplir'!$AI$3:$AI$875)</f>
        <v>0</v>
      </c>
      <c r="T408" s="224" t="str">
        <f t="shared" si="436"/>
        <v>0</v>
      </c>
      <c r="U408" s="238">
        <f>SUMIF('Plans SAMS_A remplir'!$AE$3:$AE$875,(G408&amp;"CRS"&amp;"urgence"),'Plans SAMS_A remplir'!$AG$3:$AG$875)</f>
        <v>0</v>
      </c>
      <c r="V408" s="135">
        <f>SUMIF('Plans SAMS_A remplir'!$AE$3:$AE$875,(G408&amp;"CRS"&amp;"urgence"),'Plans SAMS_A remplir'!$AH$3:$AH$875)</f>
        <v>0</v>
      </c>
      <c r="W408" s="239">
        <f>SUMIF('Plans SAMS_A remplir'!$AE$3:$AE$875,(G408&amp;"CRS"&amp;"urgence"),'Plans SAMS_A remplir'!$AI$3:$AI$875)</f>
        <v>0</v>
      </c>
      <c r="X408" s="224" t="str">
        <f t="shared" si="437"/>
        <v>0</v>
      </c>
      <c r="Y408" s="238">
        <f>SUMIF('Plans SAMS_A remplir'!$AE$3:$AE$875,(G408&amp;"autreong"&amp;"urgence"),'Plans SAMS_A remplir'!$AG$3:$AG$875)</f>
        <v>0</v>
      </c>
      <c r="Z408" s="135">
        <f>SUMIF('Plans SAMS_A remplir'!$AE$3:$AE$875,(G408&amp;"autreong"&amp;"urgence"),'Plans SAMS_A remplir'!$AH$3:$AH$875)</f>
        <v>0</v>
      </c>
      <c r="AA408" s="239">
        <f>SUMIF('Plans SAMS_A remplir'!$AE$3:$AE$875,(G408&amp;"autreong"&amp;"urgence"),'Plans SAMS_A remplir'!$AI$3:$AI$875)</f>
        <v>0</v>
      </c>
      <c r="AB408" s="280" t="str">
        <f t="shared" si="438"/>
        <v>0</v>
      </c>
      <c r="AC408" s="285"/>
      <c r="AD408" s="173">
        <f t="shared" si="439"/>
        <v>0</v>
      </c>
      <c r="AE408" s="173">
        <f t="shared" si="440"/>
        <v>0</v>
      </c>
      <c r="AF408" s="286">
        <f t="shared" si="441"/>
        <v>0</v>
      </c>
      <c r="AG408" s="274" t="e">
        <f t="shared" si="442"/>
        <v>#N/A</v>
      </c>
      <c r="AH408" s="202"/>
      <c r="AI408" s="209" t="e">
        <f t="shared" si="443"/>
        <v>#N/A</v>
      </c>
      <c r="AJ408" s="197">
        <f t="shared" si="444"/>
        <v>3</v>
      </c>
      <c r="AK408" s="175"/>
      <c r="AL408" s="275" t="str">
        <f t="shared" si="445"/>
        <v>A verifier</v>
      </c>
      <c r="AM408" s="266"/>
      <c r="AN408" s="137"/>
      <c r="AO408" s="136"/>
      <c r="AP408" s="158"/>
      <c r="AQ408" s="136"/>
      <c r="AR408" s="138"/>
      <c r="AS408" s="139"/>
      <c r="AT408" s="140"/>
      <c r="AU408" s="159"/>
      <c r="AV408" s="140"/>
      <c r="AW408" s="140"/>
      <c r="AX408" s="140"/>
      <c r="AY408" s="249"/>
    </row>
    <row r="409" spans="1:51" ht="15" hidden="1" customHeight="1" x14ac:dyDescent="0.35">
      <c r="A409" s="252" t="s">
        <v>1034</v>
      </c>
      <c r="B409" s="189" t="str">
        <f t="shared" si="427"/>
        <v>MDG21</v>
      </c>
      <c r="C409" s="161" t="s">
        <v>1065</v>
      </c>
      <c r="D409" s="189" t="str">
        <f t="shared" si="428"/>
        <v>MG21201</v>
      </c>
      <c r="E409" s="189" t="s">
        <v>1068</v>
      </c>
      <c r="F409" s="1" t="str">
        <f t="shared" si="429"/>
        <v>Haute MatsiatraFianarantsoa ILalazana</v>
      </c>
      <c r="G409" s="45" t="str">
        <f t="shared" si="430"/>
        <v>MG21201006</v>
      </c>
      <c r="H409" s="133" t="e">
        <f t="shared" si="431"/>
        <v>#N/A</v>
      </c>
      <c r="I409" s="133"/>
      <c r="J409" s="134" t="e">
        <f t="shared" si="432"/>
        <v>#N/A</v>
      </c>
      <c r="K409" s="134" t="e">
        <f t="shared" si="433"/>
        <v>#N/A</v>
      </c>
      <c r="L409" s="134" t="e">
        <f t="shared" si="434"/>
        <v>#N/A</v>
      </c>
      <c r="M409" s="231">
        <f>SUMIF('Plans SAMS_A remplir'!$AE$3:$AE$875,(G409&amp;"PAM"&amp;"urgence"),'Plans SAMS_A remplir'!$AG$3:$AG$875)</f>
        <v>0</v>
      </c>
      <c r="N409" s="222">
        <f>SUMIF('Plans SAMS_A remplir'!$AE$3:$AE$875,(G409&amp;"PAM"&amp;"urgence"),'Plans SAMS_A remplir'!$AH$3:$AH$875)</f>
        <v>0</v>
      </c>
      <c r="O409" s="232">
        <f>SUMIF('Plans SAMS_A remplir'!$AE$3:$AE$875,(G409&amp;"PAM"&amp;"urgence"),'Plans SAMS_A remplir'!$AI$3:$AI$875)</f>
        <v>0</v>
      </c>
      <c r="P409" s="224" t="str">
        <f t="shared" si="435"/>
        <v>0</v>
      </c>
      <c r="Q409" s="238">
        <f>SUMIF('Plans SAMS_A remplir'!$AE$3:$AE$875,(G409&amp;"FID"&amp;"urgence"),'Plans SAMS_A remplir'!$AG$3:$AG$875)</f>
        <v>0</v>
      </c>
      <c r="R409" s="135">
        <f>SUMIF('Plans SAMS_A remplir'!$AE$3:$AE$875,(G409&amp;"FID"&amp;"urgence"),'Plans SAMS_A remplir'!$AH$3:$AH$875)</f>
        <v>0</v>
      </c>
      <c r="S409" s="239">
        <f>SUMIF('Plans SAMS_A remplir'!$AE$3:$AE$875,(G409&amp;"FID"&amp;"urgence"),'Plans SAMS_A remplir'!$AI$3:$AI$875)</f>
        <v>0</v>
      </c>
      <c r="T409" s="224" t="str">
        <f t="shared" si="436"/>
        <v>0</v>
      </c>
      <c r="U409" s="238">
        <f>SUMIF('Plans SAMS_A remplir'!$AE$3:$AE$875,(G409&amp;"CRS"&amp;"urgence"),'Plans SAMS_A remplir'!$AG$3:$AG$875)</f>
        <v>0</v>
      </c>
      <c r="V409" s="135">
        <f>SUMIF('Plans SAMS_A remplir'!$AE$3:$AE$875,(G409&amp;"CRS"&amp;"urgence"),'Plans SAMS_A remplir'!$AH$3:$AH$875)</f>
        <v>0</v>
      </c>
      <c r="W409" s="239">
        <f>SUMIF('Plans SAMS_A remplir'!$AE$3:$AE$875,(G409&amp;"CRS"&amp;"urgence"),'Plans SAMS_A remplir'!$AI$3:$AI$875)</f>
        <v>0</v>
      </c>
      <c r="X409" s="224" t="str">
        <f t="shared" si="437"/>
        <v>0</v>
      </c>
      <c r="Y409" s="238">
        <f>SUMIF('Plans SAMS_A remplir'!$AE$3:$AE$875,(G409&amp;"autreong"&amp;"urgence"),'Plans SAMS_A remplir'!$AG$3:$AG$875)</f>
        <v>0</v>
      </c>
      <c r="Z409" s="135">
        <f>SUMIF('Plans SAMS_A remplir'!$AE$3:$AE$875,(G409&amp;"autreong"&amp;"urgence"),'Plans SAMS_A remplir'!$AH$3:$AH$875)</f>
        <v>0</v>
      </c>
      <c r="AA409" s="239">
        <f>SUMIF('Plans SAMS_A remplir'!$AE$3:$AE$875,(G409&amp;"autreong"&amp;"urgence"),'Plans SAMS_A remplir'!$AI$3:$AI$875)</f>
        <v>0</v>
      </c>
      <c r="AB409" s="280" t="str">
        <f t="shared" si="438"/>
        <v>0</v>
      </c>
      <c r="AC409" s="285"/>
      <c r="AD409" s="173">
        <f t="shared" si="439"/>
        <v>0</v>
      </c>
      <c r="AE409" s="173">
        <f t="shared" si="440"/>
        <v>0</v>
      </c>
      <c r="AF409" s="286">
        <f t="shared" si="441"/>
        <v>0</v>
      </c>
      <c r="AG409" s="274" t="e">
        <f t="shared" si="442"/>
        <v>#N/A</v>
      </c>
      <c r="AH409" s="202"/>
      <c r="AI409" s="209" t="e">
        <f t="shared" si="443"/>
        <v>#N/A</v>
      </c>
      <c r="AJ409" s="197">
        <f t="shared" si="444"/>
        <v>3</v>
      </c>
      <c r="AK409" s="175"/>
      <c r="AL409" s="275" t="str">
        <f t="shared" si="445"/>
        <v>A verifier</v>
      </c>
      <c r="AM409" s="266"/>
      <c r="AN409" s="137"/>
      <c r="AO409" s="136"/>
      <c r="AP409" s="158"/>
      <c r="AQ409" s="136"/>
      <c r="AR409" s="138"/>
      <c r="AS409" s="139"/>
      <c r="AT409" s="140"/>
      <c r="AU409" s="159"/>
      <c r="AV409" s="140"/>
      <c r="AW409" s="140"/>
      <c r="AX409" s="140"/>
      <c r="AY409" s="249"/>
    </row>
    <row r="410" spans="1:51" ht="15" hidden="1" customHeight="1" x14ac:dyDescent="0.35">
      <c r="A410" s="252" t="s">
        <v>1034</v>
      </c>
      <c r="B410" s="189" t="str">
        <f t="shared" si="427"/>
        <v>MDG21</v>
      </c>
      <c r="C410" s="161" t="s">
        <v>1065</v>
      </c>
      <c r="D410" s="189" t="str">
        <f t="shared" si="428"/>
        <v>MG21201</v>
      </c>
      <c r="E410" s="189" t="s">
        <v>1069</v>
      </c>
      <c r="F410" s="1" t="str">
        <f t="shared" si="429"/>
        <v>Haute MatsiatraFianarantsoa IManolafaka</v>
      </c>
      <c r="G410" s="45" t="str">
        <f t="shared" si="430"/>
        <v>MG21201005</v>
      </c>
      <c r="H410" s="133" t="e">
        <f t="shared" si="431"/>
        <v>#N/A</v>
      </c>
      <c r="I410" s="133"/>
      <c r="J410" s="134" t="e">
        <f t="shared" si="432"/>
        <v>#N/A</v>
      </c>
      <c r="K410" s="134" t="e">
        <f t="shared" si="433"/>
        <v>#N/A</v>
      </c>
      <c r="L410" s="134" t="e">
        <f t="shared" si="434"/>
        <v>#N/A</v>
      </c>
      <c r="M410" s="231">
        <f>SUMIF('Plans SAMS_A remplir'!$AE$3:$AE$875,(G410&amp;"PAM"&amp;"urgence"),'Plans SAMS_A remplir'!$AG$3:$AG$875)</f>
        <v>0</v>
      </c>
      <c r="N410" s="222">
        <f>SUMIF('Plans SAMS_A remplir'!$AE$3:$AE$875,(G410&amp;"PAM"&amp;"urgence"),'Plans SAMS_A remplir'!$AH$3:$AH$875)</f>
        <v>0</v>
      </c>
      <c r="O410" s="232">
        <f>SUMIF('Plans SAMS_A remplir'!$AE$3:$AE$875,(G410&amp;"PAM"&amp;"urgence"),'Plans SAMS_A remplir'!$AI$3:$AI$875)</f>
        <v>0</v>
      </c>
      <c r="P410" s="224" t="str">
        <f t="shared" si="435"/>
        <v>0</v>
      </c>
      <c r="Q410" s="238">
        <f>SUMIF('Plans SAMS_A remplir'!$AE$3:$AE$875,(G410&amp;"FID"&amp;"urgence"),'Plans SAMS_A remplir'!$AG$3:$AG$875)</f>
        <v>0</v>
      </c>
      <c r="R410" s="135">
        <f>SUMIF('Plans SAMS_A remplir'!$AE$3:$AE$875,(G410&amp;"FID"&amp;"urgence"),'Plans SAMS_A remplir'!$AH$3:$AH$875)</f>
        <v>0</v>
      </c>
      <c r="S410" s="239">
        <f>SUMIF('Plans SAMS_A remplir'!$AE$3:$AE$875,(G410&amp;"FID"&amp;"urgence"),'Plans SAMS_A remplir'!$AI$3:$AI$875)</f>
        <v>0</v>
      </c>
      <c r="T410" s="224" t="str">
        <f t="shared" si="436"/>
        <v>0</v>
      </c>
      <c r="U410" s="238">
        <f>SUMIF('Plans SAMS_A remplir'!$AE$3:$AE$875,(G410&amp;"CRS"&amp;"urgence"),'Plans SAMS_A remplir'!$AG$3:$AG$875)</f>
        <v>0</v>
      </c>
      <c r="V410" s="135">
        <f>SUMIF('Plans SAMS_A remplir'!$AE$3:$AE$875,(G410&amp;"CRS"&amp;"urgence"),'Plans SAMS_A remplir'!$AH$3:$AH$875)</f>
        <v>0</v>
      </c>
      <c r="W410" s="239">
        <f>SUMIF('Plans SAMS_A remplir'!$AE$3:$AE$875,(G410&amp;"CRS"&amp;"urgence"),'Plans SAMS_A remplir'!$AI$3:$AI$875)</f>
        <v>0</v>
      </c>
      <c r="X410" s="224" t="str">
        <f t="shared" si="437"/>
        <v>0</v>
      </c>
      <c r="Y410" s="238">
        <f>SUMIF('Plans SAMS_A remplir'!$AE$3:$AE$875,(G410&amp;"autreong"&amp;"urgence"),'Plans SAMS_A remplir'!$AG$3:$AG$875)</f>
        <v>0</v>
      </c>
      <c r="Z410" s="135">
        <f>SUMIF('Plans SAMS_A remplir'!$AE$3:$AE$875,(G410&amp;"autreong"&amp;"urgence"),'Plans SAMS_A remplir'!$AH$3:$AH$875)</f>
        <v>0</v>
      </c>
      <c r="AA410" s="239">
        <f>SUMIF('Plans SAMS_A remplir'!$AE$3:$AE$875,(G410&amp;"autreong"&amp;"urgence"),'Plans SAMS_A remplir'!$AI$3:$AI$875)</f>
        <v>0</v>
      </c>
      <c r="AB410" s="280" t="str">
        <f t="shared" si="438"/>
        <v>0</v>
      </c>
      <c r="AC410" s="285"/>
      <c r="AD410" s="173">
        <f t="shared" si="439"/>
        <v>0</v>
      </c>
      <c r="AE410" s="173">
        <f t="shared" si="440"/>
        <v>0</v>
      </c>
      <c r="AF410" s="286">
        <f t="shared" si="441"/>
        <v>0</v>
      </c>
      <c r="AG410" s="274" t="e">
        <f t="shared" si="442"/>
        <v>#N/A</v>
      </c>
      <c r="AH410" s="202"/>
      <c r="AI410" s="209" t="e">
        <f t="shared" si="443"/>
        <v>#N/A</v>
      </c>
      <c r="AJ410" s="197">
        <f t="shared" si="444"/>
        <v>3</v>
      </c>
      <c r="AK410" s="175"/>
      <c r="AL410" s="275" t="str">
        <f t="shared" si="445"/>
        <v>A verifier</v>
      </c>
      <c r="AM410" s="266"/>
      <c r="AN410" s="137"/>
      <c r="AO410" s="136"/>
      <c r="AP410" s="158"/>
      <c r="AQ410" s="136"/>
      <c r="AR410" s="138"/>
      <c r="AS410" s="139"/>
      <c r="AT410" s="140"/>
      <c r="AU410" s="159"/>
      <c r="AV410" s="140"/>
      <c r="AW410" s="140"/>
      <c r="AX410" s="140"/>
      <c r="AY410" s="249"/>
    </row>
    <row r="411" spans="1:51" ht="15" hidden="1" customHeight="1" x14ac:dyDescent="0.35">
      <c r="A411" s="252" t="s">
        <v>1034</v>
      </c>
      <c r="B411" s="189" t="str">
        <f t="shared" si="427"/>
        <v>MDG21</v>
      </c>
      <c r="C411" s="161" t="s">
        <v>1065</v>
      </c>
      <c r="D411" s="189" t="str">
        <f t="shared" si="428"/>
        <v>MG21201</v>
      </c>
      <c r="E411" s="189" t="s">
        <v>1070</v>
      </c>
      <c r="F411" s="1" t="str">
        <f t="shared" si="429"/>
        <v>Haute MatsiatraFianarantsoa ITanana Ambany</v>
      </c>
      <c r="G411" s="45" t="str">
        <f t="shared" si="430"/>
        <v>MG21201002</v>
      </c>
      <c r="H411" s="133" t="e">
        <f t="shared" si="431"/>
        <v>#N/A</v>
      </c>
      <c r="I411" s="133"/>
      <c r="J411" s="134" t="e">
        <f t="shared" si="432"/>
        <v>#N/A</v>
      </c>
      <c r="K411" s="134" t="e">
        <f t="shared" si="433"/>
        <v>#N/A</v>
      </c>
      <c r="L411" s="134" t="e">
        <f t="shared" si="434"/>
        <v>#N/A</v>
      </c>
      <c r="M411" s="231">
        <f>SUMIF('Plans SAMS_A remplir'!$AE$3:$AE$875,(G411&amp;"PAM"&amp;"urgence"),'Plans SAMS_A remplir'!$AG$3:$AG$875)</f>
        <v>0</v>
      </c>
      <c r="N411" s="222">
        <f>SUMIF('Plans SAMS_A remplir'!$AE$3:$AE$875,(G411&amp;"PAM"&amp;"urgence"),'Plans SAMS_A remplir'!$AH$3:$AH$875)</f>
        <v>0</v>
      </c>
      <c r="O411" s="232">
        <f>SUMIF('Plans SAMS_A remplir'!$AE$3:$AE$875,(G411&amp;"PAM"&amp;"urgence"),'Plans SAMS_A remplir'!$AI$3:$AI$875)</f>
        <v>0</v>
      </c>
      <c r="P411" s="224" t="str">
        <f t="shared" si="435"/>
        <v>0</v>
      </c>
      <c r="Q411" s="238">
        <f>SUMIF('Plans SAMS_A remplir'!$AE$3:$AE$875,(G411&amp;"FID"&amp;"urgence"),'Plans SAMS_A remplir'!$AG$3:$AG$875)</f>
        <v>0</v>
      </c>
      <c r="R411" s="135">
        <f>SUMIF('Plans SAMS_A remplir'!$AE$3:$AE$875,(G411&amp;"FID"&amp;"urgence"),'Plans SAMS_A remplir'!$AH$3:$AH$875)</f>
        <v>0</v>
      </c>
      <c r="S411" s="239">
        <f>SUMIF('Plans SAMS_A remplir'!$AE$3:$AE$875,(G411&amp;"FID"&amp;"urgence"),'Plans SAMS_A remplir'!$AI$3:$AI$875)</f>
        <v>0</v>
      </c>
      <c r="T411" s="224" t="str">
        <f t="shared" si="436"/>
        <v>0</v>
      </c>
      <c r="U411" s="238">
        <f>SUMIF('Plans SAMS_A remplir'!$AE$3:$AE$875,(G411&amp;"CRS"&amp;"urgence"),'Plans SAMS_A remplir'!$AG$3:$AG$875)</f>
        <v>0</v>
      </c>
      <c r="V411" s="135">
        <f>SUMIF('Plans SAMS_A remplir'!$AE$3:$AE$875,(G411&amp;"CRS"&amp;"urgence"),'Plans SAMS_A remplir'!$AH$3:$AH$875)</f>
        <v>0</v>
      </c>
      <c r="W411" s="239">
        <f>SUMIF('Plans SAMS_A remplir'!$AE$3:$AE$875,(G411&amp;"CRS"&amp;"urgence"),'Plans SAMS_A remplir'!$AI$3:$AI$875)</f>
        <v>0</v>
      </c>
      <c r="X411" s="224" t="str">
        <f t="shared" si="437"/>
        <v>0</v>
      </c>
      <c r="Y411" s="238">
        <f>SUMIF('Plans SAMS_A remplir'!$AE$3:$AE$875,(G411&amp;"autreong"&amp;"urgence"),'Plans SAMS_A remplir'!$AG$3:$AG$875)</f>
        <v>0</v>
      </c>
      <c r="Z411" s="135">
        <f>SUMIF('Plans SAMS_A remplir'!$AE$3:$AE$875,(G411&amp;"autreong"&amp;"urgence"),'Plans SAMS_A remplir'!$AH$3:$AH$875)</f>
        <v>0</v>
      </c>
      <c r="AA411" s="239">
        <f>SUMIF('Plans SAMS_A remplir'!$AE$3:$AE$875,(G411&amp;"autreong"&amp;"urgence"),'Plans SAMS_A remplir'!$AI$3:$AI$875)</f>
        <v>0</v>
      </c>
      <c r="AB411" s="280" t="str">
        <f t="shared" si="438"/>
        <v>0</v>
      </c>
      <c r="AC411" s="285"/>
      <c r="AD411" s="173">
        <f t="shared" si="439"/>
        <v>0</v>
      </c>
      <c r="AE411" s="173">
        <f t="shared" si="440"/>
        <v>0</v>
      </c>
      <c r="AF411" s="286">
        <f t="shared" si="441"/>
        <v>0</v>
      </c>
      <c r="AG411" s="274" t="e">
        <f t="shared" si="442"/>
        <v>#N/A</v>
      </c>
      <c r="AH411" s="202"/>
      <c r="AI411" s="209" t="e">
        <f t="shared" si="443"/>
        <v>#N/A</v>
      </c>
      <c r="AJ411" s="197">
        <f t="shared" si="444"/>
        <v>3</v>
      </c>
      <c r="AK411" s="175"/>
      <c r="AL411" s="275" t="str">
        <f t="shared" si="445"/>
        <v>A verifier</v>
      </c>
      <c r="AM411" s="266"/>
      <c r="AN411" s="137"/>
      <c r="AO411" s="136"/>
      <c r="AP411" s="158"/>
      <c r="AQ411" s="136"/>
      <c r="AR411" s="138"/>
      <c r="AS411" s="139"/>
      <c r="AT411" s="140"/>
      <c r="AU411" s="159"/>
      <c r="AV411" s="140"/>
      <c r="AW411" s="140"/>
      <c r="AX411" s="140"/>
      <c r="AY411" s="249"/>
    </row>
    <row r="412" spans="1:51" ht="15" hidden="1" customHeight="1" x14ac:dyDescent="0.35">
      <c r="A412" s="252" t="s">
        <v>1034</v>
      </c>
      <c r="B412" s="189" t="str">
        <f t="shared" si="427"/>
        <v>MDG21</v>
      </c>
      <c r="C412" s="161" t="s">
        <v>1065</v>
      </c>
      <c r="D412" s="189" t="str">
        <f t="shared" si="428"/>
        <v>MG21201</v>
      </c>
      <c r="E412" s="189" t="s">
        <v>1071</v>
      </c>
      <c r="F412" s="1" t="str">
        <f t="shared" si="429"/>
        <v>Haute MatsiatraFianarantsoa ITanana Ambony</v>
      </c>
      <c r="G412" s="45" t="str">
        <f t="shared" si="430"/>
        <v>MG21201001</v>
      </c>
      <c r="H412" s="133" t="e">
        <f t="shared" si="431"/>
        <v>#N/A</v>
      </c>
      <c r="I412" s="133"/>
      <c r="J412" s="134" t="e">
        <f t="shared" si="432"/>
        <v>#N/A</v>
      </c>
      <c r="K412" s="134" t="e">
        <f t="shared" si="433"/>
        <v>#N/A</v>
      </c>
      <c r="L412" s="134" t="e">
        <f t="shared" si="434"/>
        <v>#N/A</v>
      </c>
      <c r="M412" s="231">
        <f>SUMIF('Plans SAMS_A remplir'!$AE$3:$AE$875,(G412&amp;"PAM"&amp;"urgence"),'Plans SAMS_A remplir'!$AG$3:$AG$875)</f>
        <v>0</v>
      </c>
      <c r="N412" s="222">
        <f>SUMIF('Plans SAMS_A remplir'!$AE$3:$AE$875,(G412&amp;"PAM"&amp;"urgence"),'Plans SAMS_A remplir'!$AH$3:$AH$875)</f>
        <v>0</v>
      </c>
      <c r="O412" s="232">
        <f>SUMIF('Plans SAMS_A remplir'!$AE$3:$AE$875,(G412&amp;"PAM"&amp;"urgence"),'Plans SAMS_A remplir'!$AI$3:$AI$875)</f>
        <v>0</v>
      </c>
      <c r="P412" s="224" t="str">
        <f t="shared" si="435"/>
        <v>0</v>
      </c>
      <c r="Q412" s="238">
        <f>SUMIF('Plans SAMS_A remplir'!$AE$3:$AE$875,(G412&amp;"FID"&amp;"urgence"),'Plans SAMS_A remplir'!$AG$3:$AG$875)</f>
        <v>0</v>
      </c>
      <c r="R412" s="135">
        <f>SUMIF('Plans SAMS_A remplir'!$AE$3:$AE$875,(G412&amp;"FID"&amp;"urgence"),'Plans SAMS_A remplir'!$AH$3:$AH$875)</f>
        <v>0</v>
      </c>
      <c r="S412" s="239">
        <f>SUMIF('Plans SAMS_A remplir'!$AE$3:$AE$875,(G412&amp;"FID"&amp;"urgence"),'Plans SAMS_A remplir'!$AI$3:$AI$875)</f>
        <v>0</v>
      </c>
      <c r="T412" s="224" t="str">
        <f t="shared" si="436"/>
        <v>0</v>
      </c>
      <c r="U412" s="238">
        <f>SUMIF('Plans SAMS_A remplir'!$AE$3:$AE$875,(G412&amp;"CRS"&amp;"urgence"),'Plans SAMS_A remplir'!$AG$3:$AG$875)</f>
        <v>0</v>
      </c>
      <c r="V412" s="135">
        <f>SUMIF('Plans SAMS_A remplir'!$AE$3:$AE$875,(G412&amp;"CRS"&amp;"urgence"),'Plans SAMS_A remplir'!$AH$3:$AH$875)</f>
        <v>0</v>
      </c>
      <c r="W412" s="239">
        <f>SUMIF('Plans SAMS_A remplir'!$AE$3:$AE$875,(G412&amp;"CRS"&amp;"urgence"),'Plans SAMS_A remplir'!$AI$3:$AI$875)</f>
        <v>0</v>
      </c>
      <c r="X412" s="224" t="str">
        <f t="shared" si="437"/>
        <v>0</v>
      </c>
      <c r="Y412" s="238">
        <f>SUMIF('Plans SAMS_A remplir'!$AE$3:$AE$875,(G412&amp;"autreong"&amp;"urgence"),'Plans SAMS_A remplir'!$AG$3:$AG$875)</f>
        <v>0</v>
      </c>
      <c r="Z412" s="135">
        <f>SUMIF('Plans SAMS_A remplir'!$AE$3:$AE$875,(G412&amp;"autreong"&amp;"urgence"),'Plans SAMS_A remplir'!$AH$3:$AH$875)</f>
        <v>0</v>
      </c>
      <c r="AA412" s="239">
        <f>SUMIF('Plans SAMS_A remplir'!$AE$3:$AE$875,(G412&amp;"autreong"&amp;"urgence"),'Plans SAMS_A remplir'!$AI$3:$AI$875)</f>
        <v>0</v>
      </c>
      <c r="AB412" s="280" t="str">
        <f t="shared" si="438"/>
        <v>0</v>
      </c>
      <c r="AC412" s="285"/>
      <c r="AD412" s="173">
        <f t="shared" si="439"/>
        <v>0</v>
      </c>
      <c r="AE412" s="173">
        <f t="shared" si="440"/>
        <v>0</v>
      </c>
      <c r="AF412" s="286">
        <f t="shared" si="441"/>
        <v>0</v>
      </c>
      <c r="AG412" s="274" t="e">
        <f t="shared" si="442"/>
        <v>#N/A</v>
      </c>
      <c r="AH412" s="202"/>
      <c r="AI412" s="209" t="e">
        <f t="shared" si="443"/>
        <v>#N/A</v>
      </c>
      <c r="AJ412" s="197">
        <f t="shared" si="444"/>
        <v>3</v>
      </c>
      <c r="AK412" s="175"/>
      <c r="AL412" s="275" t="str">
        <f t="shared" si="445"/>
        <v>A verifier</v>
      </c>
      <c r="AM412" s="266"/>
      <c r="AN412" s="137"/>
      <c r="AO412" s="136"/>
      <c r="AP412" s="158"/>
      <c r="AQ412" s="136"/>
      <c r="AR412" s="138"/>
      <c r="AS412" s="139"/>
      <c r="AT412" s="140"/>
      <c r="AU412" s="159"/>
      <c r="AV412" s="140"/>
      <c r="AW412" s="140"/>
      <c r="AX412" s="140"/>
      <c r="AY412" s="249"/>
    </row>
    <row r="413" spans="1:51" ht="15" hidden="1" customHeight="1" x14ac:dyDescent="0.35">
      <c r="A413" s="252" t="s">
        <v>1034</v>
      </c>
      <c r="B413" s="189" t="str">
        <f t="shared" si="427"/>
        <v>MDG21</v>
      </c>
      <c r="C413" s="161" t="s">
        <v>1065</v>
      </c>
      <c r="D413" s="189" t="str">
        <f t="shared" si="428"/>
        <v>MG21201</v>
      </c>
      <c r="E413" s="189" t="s">
        <v>1072</v>
      </c>
      <c r="F413" s="1" t="str">
        <f t="shared" si="429"/>
        <v>Haute MatsiatraFianarantsoa IVatosola</v>
      </c>
      <c r="G413" s="45" t="str">
        <f t="shared" si="430"/>
        <v>MG21201007</v>
      </c>
      <c r="H413" s="133" t="e">
        <f t="shared" si="431"/>
        <v>#N/A</v>
      </c>
      <c r="I413" s="133"/>
      <c r="J413" s="134" t="e">
        <f t="shared" si="432"/>
        <v>#N/A</v>
      </c>
      <c r="K413" s="134" t="e">
        <f t="shared" si="433"/>
        <v>#N/A</v>
      </c>
      <c r="L413" s="134" t="e">
        <f t="shared" si="434"/>
        <v>#N/A</v>
      </c>
      <c r="M413" s="231">
        <f>SUMIF('Plans SAMS_A remplir'!$AE$3:$AE$875,(G413&amp;"PAM"&amp;"urgence"),'Plans SAMS_A remplir'!$AG$3:$AG$875)</f>
        <v>0</v>
      </c>
      <c r="N413" s="222">
        <f>SUMIF('Plans SAMS_A remplir'!$AE$3:$AE$875,(G413&amp;"PAM"&amp;"urgence"),'Plans SAMS_A remplir'!$AH$3:$AH$875)</f>
        <v>0</v>
      </c>
      <c r="O413" s="232">
        <f>SUMIF('Plans SAMS_A remplir'!$AE$3:$AE$875,(G413&amp;"PAM"&amp;"urgence"),'Plans SAMS_A remplir'!$AI$3:$AI$875)</f>
        <v>0</v>
      </c>
      <c r="P413" s="224" t="str">
        <f t="shared" si="435"/>
        <v>0</v>
      </c>
      <c r="Q413" s="238">
        <f>SUMIF('Plans SAMS_A remplir'!$AE$3:$AE$875,(G413&amp;"FID"&amp;"urgence"),'Plans SAMS_A remplir'!$AG$3:$AG$875)</f>
        <v>0</v>
      </c>
      <c r="R413" s="135">
        <f>SUMIF('Plans SAMS_A remplir'!$AE$3:$AE$875,(G413&amp;"FID"&amp;"urgence"),'Plans SAMS_A remplir'!$AH$3:$AH$875)</f>
        <v>0</v>
      </c>
      <c r="S413" s="239">
        <f>SUMIF('Plans SAMS_A remplir'!$AE$3:$AE$875,(G413&amp;"FID"&amp;"urgence"),'Plans SAMS_A remplir'!$AI$3:$AI$875)</f>
        <v>0</v>
      </c>
      <c r="T413" s="224" t="str">
        <f t="shared" si="436"/>
        <v>0</v>
      </c>
      <c r="U413" s="238">
        <f>SUMIF('Plans SAMS_A remplir'!$AE$3:$AE$875,(G413&amp;"CRS"&amp;"urgence"),'Plans SAMS_A remplir'!$AG$3:$AG$875)</f>
        <v>0</v>
      </c>
      <c r="V413" s="135">
        <f>SUMIF('Plans SAMS_A remplir'!$AE$3:$AE$875,(G413&amp;"CRS"&amp;"urgence"),'Plans SAMS_A remplir'!$AH$3:$AH$875)</f>
        <v>0</v>
      </c>
      <c r="W413" s="239">
        <f>SUMIF('Plans SAMS_A remplir'!$AE$3:$AE$875,(G413&amp;"CRS"&amp;"urgence"),'Plans SAMS_A remplir'!$AI$3:$AI$875)</f>
        <v>0</v>
      </c>
      <c r="X413" s="224" t="str">
        <f t="shared" si="437"/>
        <v>0</v>
      </c>
      <c r="Y413" s="238">
        <f>SUMIF('Plans SAMS_A remplir'!$AE$3:$AE$875,(G413&amp;"autreong"&amp;"urgence"),'Plans SAMS_A remplir'!$AG$3:$AG$875)</f>
        <v>0</v>
      </c>
      <c r="Z413" s="135">
        <f>SUMIF('Plans SAMS_A remplir'!$AE$3:$AE$875,(G413&amp;"autreong"&amp;"urgence"),'Plans SAMS_A remplir'!$AH$3:$AH$875)</f>
        <v>0</v>
      </c>
      <c r="AA413" s="239">
        <f>SUMIF('Plans SAMS_A remplir'!$AE$3:$AE$875,(G413&amp;"autreong"&amp;"urgence"),'Plans SAMS_A remplir'!$AI$3:$AI$875)</f>
        <v>0</v>
      </c>
      <c r="AB413" s="280" t="str">
        <f t="shared" si="438"/>
        <v>0</v>
      </c>
      <c r="AC413" s="285"/>
      <c r="AD413" s="173">
        <f t="shared" si="439"/>
        <v>0</v>
      </c>
      <c r="AE413" s="173">
        <f t="shared" si="440"/>
        <v>0</v>
      </c>
      <c r="AF413" s="286">
        <f t="shared" si="441"/>
        <v>0</v>
      </c>
      <c r="AG413" s="274" t="e">
        <f t="shared" si="442"/>
        <v>#N/A</v>
      </c>
      <c r="AH413" s="202"/>
      <c r="AI413" s="209" t="e">
        <f t="shared" si="443"/>
        <v>#N/A</v>
      </c>
      <c r="AJ413" s="197">
        <f t="shared" si="444"/>
        <v>3</v>
      </c>
      <c r="AK413" s="175"/>
      <c r="AL413" s="275" t="str">
        <f t="shared" si="445"/>
        <v>A verifier</v>
      </c>
      <c r="AM413" s="266"/>
      <c r="AN413" s="137"/>
      <c r="AO413" s="136"/>
      <c r="AP413" s="158"/>
      <c r="AQ413" s="136"/>
      <c r="AR413" s="138"/>
      <c r="AS413" s="139"/>
      <c r="AT413" s="140"/>
      <c r="AU413" s="159"/>
      <c r="AV413" s="140"/>
      <c r="AW413" s="140"/>
      <c r="AX413" s="140"/>
      <c r="AY413" s="249"/>
    </row>
    <row r="414" spans="1:51" s="179" customFormat="1" hidden="1" x14ac:dyDescent="0.3">
      <c r="A414" s="328"/>
      <c r="B414" s="329"/>
      <c r="C414" s="330"/>
      <c r="D414" s="330"/>
      <c r="E414" s="330"/>
      <c r="F414" s="331"/>
      <c r="G414" s="332"/>
      <c r="H414" s="332"/>
      <c r="I414" s="333"/>
      <c r="J414" s="333"/>
      <c r="K414" s="333"/>
      <c r="L414" s="334"/>
      <c r="M414" s="335"/>
      <c r="N414" s="335"/>
      <c r="O414" s="335"/>
      <c r="P414" s="335"/>
      <c r="Q414" s="336"/>
      <c r="R414" s="336"/>
      <c r="S414" s="336"/>
      <c r="T414" s="335"/>
      <c r="U414" s="336"/>
      <c r="V414" s="336"/>
      <c r="W414" s="336"/>
      <c r="X414" s="335"/>
      <c r="Y414" s="336"/>
      <c r="Z414" s="336"/>
      <c r="AA414" s="336"/>
      <c r="AB414" s="337"/>
      <c r="AC414" s="338"/>
      <c r="AD414" s="339"/>
      <c r="AE414" s="339"/>
      <c r="AF414" s="340"/>
      <c r="AG414" s="341"/>
      <c r="AH414" s="342"/>
      <c r="AI414" s="342"/>
      <c r="AJ414" s="197"/>
      <c r="AK414" s="343"/>
      <c r="AL414" s="344"/>
      <c r="AM414" s="345"/>
      <c r="AN414" s="334"/>
      <c r="AO414" s="346"/>
      <c r="AP414" s="334"/>
      <c r="AQ414" s="334"/>
      <c r="AR414" s="347"/>
      <c r="AS414" s="347"/>
      <c r="AT414" s="348"/>
      <c r="AU414" s="348"/>
      <c r="AV414" s="349"/>
      <c r="AW414" s="350"/>
      <c r="AX414" s="350"/>
      <c r="AY414" s="351"/>
    </row>
    <row r="415" spans="1:51" ht="15" hidden="1" customHeight="1" x14ac:dyDescent="0.35">
      <c r="A415" s="252" t="s">
        <v>1034</v>
      </c>
      <c r="B415" s="189" t="str">
        <f t="shared" si="427"/>
        <v>MDG21</v>
      </c>
      <c r="C415" s="161" t="s">
        <v>1073</v>
      </c>
      <c r="D415" s="189" t="str">
        <f t="shared" si="428"/>
        <v>MG21219</v>
      </c>
      <c r="E415" s="189" t="s">
        <v>1074</v>
      </c>
      <c r="F415" s="1" t="str">
        <f t="shared" si="429"/>
        <v>Haute MatsiatraIkalamavonyAmbatomainty</v>
      </c>
      <c r="G415" s="45" t="str">
        <f t="shared" si="430"/>
        <v>MG21219070</v>
      </c>
      <c r="H415" s="133" t="e">
        <f t="shared" si="431"/>
        <v>#N/A</v>
      </c>
      <c r="I415" s="133"/>
      <c r="J415" s="134" t="e">
        <f t="shared" si="432"/>
        <v>#N/A</v>
      </c>
      <c r="K415" s="134" t="e">
        <f t="shared" si="433"/>
        <v>#N/A</v>
      </c>
      <c r="L415" s="134" t="e">
        <f t="shared" si="434"/>
        <v>#N/A</v>
      </c>
      <c r="M415" s="231">
        <f>SUMIF('Plans SAMS_A remplir'!$AE$3:$AE$875,(G415&amp;"PAM"&amp;"urgence"),'Plans SAMS_A remplir'!$AG$3:$AG$875)</f>
        <v>0</v>
      </c>
      <c r="N415" s="222">
        <f>SUMIF('Plans SAMS_A remplir'!$AE$3:$AE$875,(G415&amp;"PAM"&amp;"urgence"),'Plans SAMS_A remplir'!$AH$3:$AH$875)</f>
        <v>0</v>
      </c>
      <c r="O415" s="232">
        <f>SUMIF('Plans SAMS_A remplir'!$AE$3:$AE$875,(G415&amp;"PAM"&amp;"urgence"),'Plans SAMS_A remplir'!$AI$3:$AI$875)</f>
        <v>0</v>
      </c>
      <c r="P415" s="224" t="str">
        <f t="shared" ref="P415:P422" si="446">IFERROR(VLOOKUP(G415&amp;"PAM"&amp;"urgence",planification_pop,4,FALSE),"0")</f>
        <v>0</v>
      </c>
      <c r="Q415" s="238">
        <f>SUMIF('Plans SAMS_A remplir'!$AE$3:$AE$875,(G415&amp;"FID"&amp;"urgence"),'Plans SAMS_A remplir'!$AG$3:$AG$875)</f>
        <v>0</v>
      </c>
      <c r="R415" s="135">
        <f>SUMIF('Plans SAMS_A remplir'!$AE$3:$AE$875,(G415&amp;"FID"&amp;"urgence"),'Plans SAMS_A remplir'!$AH$3:$AH$875)</f>
        <v>0</v>
      </c>
      <c r="S415" s="239">
        <f>SUMIF('Plans SAMS_A remplir'!$AE$3:$AE$875,(G415&amp;"FID"&amp;"urgence"),'Plans SAMS_A remplir'!$AI$3:$AI$875)</f>
        <v>0</v>
      </c>
      <c r="T415" s="224" t="str">
        <f t="shared" ref="T415:T422" si="447">IFERROR(VLOOKUP(G415&amp;"FID"&amp;"urgence",planification_pop,4,FALSE),"0")</f>
        <v>0</v>
      </c>
      <c r="U415" s="238">
        <f>SUMIF('Plans SAMS_A remplir'!$AE$3:$AE$875,(G415&amp;"CRS"&amp;"urgence"),'Plans SAMS_A remplir'!$AG$3:$AG$875)</f>
        <v>0</v>
      </c>
      <c r="V415" s="135">
        <f>SUMIF('Plans SAMS_A remplir'!$AE$3:$AE$875,(G415&amp;"CRS"&amp;"urgence"),'Plans SAMS_A remplir'!$AH$3:$AH$875)</f>
        <v>0</v>
      </c>
      <c r="W415" s="239">
        <f>SUMIF('Plans SAMS_A remplir'!$AE$3:$AE$875,(G415&amp;"CRS"&amp;"urgence"),'Plans SAMS_A remplir'!$AI$3:$AI$875)</f>
        <v>0</v>
      </c>
      <c r="X415" s="224" t="str">
        <f t="shared" ref="X415:X422" si="448">IFERROR(VLOOKUP(K415&amp;"FID"&amp;"urgence",planification_pop,4,FALSE),"0")</f>
        <v>0</v>
      </c>
      <c r="Y415" s="238">
        <f>SUMIF('Plans SAMS_A remplir'!$AE$3:$AE$875,(G415&amp;"autreong"&amp;"urgence"),'Plans SAMS_A remplir'!$AG$3:$AG$875)</f>
        <v>0</v>
      </c>
      <c r="Z415" s="135">
        <f>SUMIF('Plans SAMS_A remplir'!$AE$3:$AE$875,(G415&amp;"autreong"&amp;"urgence"),'Plans SAMS_A remplir'!$AH$3:$AH$875)</f>
        <v>0</v>
      </c>
      <c r="AA415" s="239">
        <f>SUMIF('Plans SAMS_A remplir'!$AE$3:$AE$875,(G415&amp;"autreong"&amp;"urgence"),'Plans SAMS_A remplir'!$AI$3:$AI$875)</f>
        <v>0</v>
      </c>
      <c r="AB415" s="280" t="str">
        <f t="shared" si="438"/>
        <v>0</v>
      </c>
      <c r="AC415" s="285"/>
      <c r="AD415" s="173">
        <f t="shared" si="439"/>
        <v>0</v>
      </c>
      <c r="AE415" s="173">
        <f t="shared" si="440"/>
        <v>0</v>
      </c>
      <c r="AF415" s="286">
        <f t="shared" si="441"/>
        <v>0</v>
      </c>
      <c r="AG415" s="274" t="e">
        <f t="shared" si="442"/>
        <v>#N/A</v>
      </c>
      <c r="AH415" s="202"/>
      <c r="AI415" s="209" t="e">
        <f t="shared" si="443"/>
        <v>#N/A</v>
      </c>
      <c r="AJ415" s="197">
        <f t="shared" si="444"/>
        <v>3</v>
      </c>
      <c r="AK415" s="175"/>
      <c r="AL415" s="275" t="str">
        <f t="shared" si="445"/>
        <v>A verifier</v>
      </c>
      <c r="AM415" s="266"/>
      <c r="AN415" s="137"/>
      <c r="AO415" s="136"/>
      <c r="AP415" s="158"/>
      <c r="AQ415" s="136"/>
      <c r="AR415" s="138"/>
      <c r="AS415" s="139"/>
      <c r="AT415" s="140"/>
      <c r="AU415" s="159"/>
      <c r="AV415" s="140"/>
      <c r="AW415" s="140"/>
      <c r="AX415" s="140"/>
      <c r="AY415" s="249"/>
    </row>
    <row r="416" spans="1:51" ht="15" hidden="1" customHeight="1" x14ac:dyDescent="0.35">
      <c r="A416" s="252" t="s">
        <v>1034</v>
      </c>
      <c r="B416" s="189" t="str">
        <f t="shared" si="427"/>
        <v>MDG21</v>
      </c>
      <c r="C416" s="161" t="s">
        <v>1073</v>
      </c>
      <c r="D416" s="189" t="str">
        <f t="shared" si="428"/>
        <v>MG21219</v>
      </c>
      <c r="E416" s="189" t="s">
        <v>1075</v>
      </c>
      <c r="F416" s="1" t="str">
        <f t="shared" si="429"/>
        <v>Haute MatsiatraIkalamavonyFitampito</v>
      </c>
      <c r="G416" s="45" t="str">
        <f t="shared" si="430"/>
        <v>MG21219090</v>
      </c>
      <c r="H416" s="133" t="e">
        <f t="shared" si="431"/>
        <v>#N/A</v>
      </c>
      <c r="I416" s="133"/>
      <c r="J416" s="134" t="e">
        <f t="shared" si="432"/>
        <v>#N/A</v>
      </c>
      <c r="K416" s="134" t="e">
        <f t="shared" si="433"/>
        <v>#N/A</v>
      </c>
      <c r="L416" s="134" t="e">
        <f t="shared" si="434"/>
        <v>#N/A</v>
      </c>
      <c r="M416" s="231">
        <f>SUMIF('Plans SAMS_A remplir'!$AE$3:$AE$875,(G416&amp;"PAM"&amp;"urgence"),'Plans SAMS_A remplir'!$AG$3:$AG$875)</f>
        <v>0</v>
      </c>
      <c r="N416" s="222">
        <f>SUMIF('Plans SAMS_A remplir'!$AE$3:$AE$875,(G416&amp;"PAM"&amp;"urgence"),'Plans SAMS_A remplir'!$AH$3:$AH$875)</f>
        <v>0</v>
      </c>
      <c r="O416" s="232">
        <f>SUMIF('Plans SAMS_A remplir'!$AE$3:$AE$875,(G416&amp;"PAM"&amp;"urgence"),'Plans SAMS_A remplir'!$AI$3:$AI$875)</f>
        <v>0</v>
      </c>
      <c r="P416" s="224" t="str">
        <f t="shared" si="446"/>
        <v>0</v>
      </c>
      <c r="Q416" s="238">
        <f>SUMIF('Plans SAMS_A remplir'!$AE$3:$AE$875,(G416&amp;"FID"&amp;"urgence"),'Plans SAMS_A remplir'!$AG$3:$AG$875)</f>
        <v>0</v>
      </c>
      <c r="R416" s="135">
        <f>SUMIF('Plans SAMS_A remplir'!$AE$3:$AE$875,(G416&amp;"FID"&amp;"urgence"),'Plans SAMS_A remplir'!$AH$3:$AH$875)</f>
        <v>0</v>
      </c>
      <c r="S416" s="239">
        <f>SUMIF('Plans SAMS_A remplir'!$AE$3:$AE$875,(G416&amp;"FID"&amp;"urgence"),'Plans SAMS_A remplir'!$AI$3:$AI$875)</f>
        <v>0</v>
      </c>
      <c r="T416" s="224" t="str">
        <f t="shared" si="447"/>
        <v>0</v>
      </c>
      <c r="U416" s="238">
        <f>SUMIF('Plans SAMS_A remplir'!$AE$3:$AE$875,(G416&amp;"CRS"&amp;"urgence"),'Plans SAMS_A remplir'!$AG$3:$AG$875)</f>
        <v>0</v>
      </c>
      <c r="V416" s="135">
        <f>SUMIF('Plans SAMS_A remplir'!$AE$3:$AE$875,(G416&amp;"CRS"&amp;"urgence"),'Plans SAMS_A remplir'!$AH$3:$AH$875)</f>
        <v>0</v>
      </c>
      <c r="W416" s="239">
        <f>SUMIF('Plans SAMS_A remplir'!$AE$3:$AE$875,(G416&amp;"CRS"&amp;"urgence"),'Plans SAMS_A remplir'!$AI$3:$AI$875)</f>
        <v>0</v>
      </c>
      <c r="X416" s="224" t="str">
        <f t="shared" si="448"/>
        <v>0</v>
      </c>
      <c r="Y416" s="238">
        <f>SUMIF('Plans SAMS_A remplir'!$AE$3:$AE$875,(G416&amp;"autreong"&amp;"urgence"),'Plans SAMS_A remplir'!$AG$3:$AG$875)</f>
        <v>0</v>
      </c>
      <c r="Z416" s="135">
        <f>SUMIF('Plans SAMS_A remplir'!$AE$3:$AE$875,(G416&amp;"autreong"&amp;"urgence"),'Plans SAMS_A remplir'!$AH$3:$AH$875)</f>
        <v>0</v>
      </c>
      <c r="AA416" s="239">
        <f>SUMIF('Plans SAMS_A remplir'!$AE$3:$AE$875,(G416&amp;"autreong"&amp;"urgence"),'Plans SAMS_A remplir'!$AI$3:$AI$875)</f>
        <v>0</v>
      </c>
      <c r="AB416" s="280" t="str">
        <f t="shared" si="438"/>
        <v>0</v>
      </c>
      <c r="AC416" s="285"/>
      <c r="AD416" s="173">
        <f t="shared" si="439"/>
        <v>0</v>
      </c>
      <c r="AE416" s="173">
        <f t="shared" si="440"/>
        <v>0</v>
      </c>
      <c r="AF416" s="286">
        <f t="shared" si="441"/>
        <v>0</v>
      </c>
      <c r="AG416" s="274" t="e">
        <f t="shared" si="442"/>
        <v>#N/A</v>
      </c>
      <c r="AH416" s="202"/>
      <c r="AI416" s="209" t="e">
        <f t="shared" si="443"/>
        <v>#N/A</v>
      </c>
      <c r="AJ416" s="197">
        <f t="shared" si="444"/>
        <v>3</v>
      </c>
      <c r="AK416" s="175"/>
      <c r="AL416" s="275" t="str">
        <f t="shared" si="445"/>
        <v>A verifier</v>
      </c>
      <c r="AM416" s="266"/>
      <c r="AN416" s="137"/>
      <c r="AO416" s="136"/>
      <c r="AP416" s="158"/>
      <c r="AQ416" s="136"/>
      <c r="AR416" s="138"/>
      <c r="AS416" s="139"/>
      <c r="AT416" s="140"/>
      <c r="AU416" s="159"/>
      <c r="AV416" s="140"/>
      <c r="AW416" s="140"/>
      <c r="AX416" s="140"/>
      <c r="AY416" s="249"/>
    </row>
    <row r="417" spans="1:51" ht="15" hidden="1" customHeight="1" x14ac:dyDescent="0.35">
      <c r="A417" s="252" t="s">
        <v>1034</v>
      </c>
      <c r="B417" s="189" t="str">
        <f t="shared" si="427"/>
        <v>MDG21</v>
      </c>
      <c r="C417" s="161" t="s">
        <v>1073</v>
      </c>
      <c r="D417" s="189" t="str">
        <f t="shared" si="428"/>
        <v>MG21219</v>
      </c>
      <c r="E417" s="189" t="s">
        <v>1073</v>
      </c>
      <c r="F417" s="1" t="str">
        <f t="shared" si="429"/>
        <v>Haute MatsiatraIkalamavonyIkalamavony</v>
      </c>
      <c r="G417" s="45" t="str">
        <f t="shared" si="430"/>
        <v>MG21219010</v>
      </c>
      <c r="H417" s="133" t="e">
        <f t="shared" si="431"/>
        <v>#N/A</v>
      </c>
      <c r="I417" s="133"/>
      <c r="J417" s="134" t="e">
        <f t="shared" si="432"/>
        <v>#N/A</v>
      </c>
      <c r="K417" s="134" t="e">
        <f t="shared" si="433"/>
        <v>#N/A</v>
      </c>
      <c r="L417" s="134" t="e">
        <f t="shared" si="434"/>
        <v>#N/A</v>
      </c>
      <c r="M417" s="231">
        <f>SUMIF('Plans SAMS_A remplir'!$AE$3:$AE$875,(G417&amp;"PAM"&amp;"urgence"),'Plans SAMS_A remplir'!$AG$3:$AG$875)</f>
        <v>0</v>
      </c>
      <c r="N417" s="222">
        <f>SUMIF('Plans SAMS_A remplir'!$AE$3:$AE$875,(G417&amp;"PAM"&amp;"urgence"),'Plans SAMS_A remplir'!$AH$3:$AH$875)</f>
        <v>0</v>
      </c>
      <c r="O417" s="232">
        <f>SUMIF('Plans SAMS_A remplir'!$AE$3:$AE$875,(G417&amp;"PAM"&amp;"urgence"),'Plans SAMS_A remplir'!$AI$3:$AI$875)</f>
        <v>0</v>
      </c>
      <c r="P417" s="224" t="str">
        <f t="shared" si="446"/>
        <v>0</v>
      </c>
      <c r="Q417" s="238">
        <f>SUMIF('Plans SAMS_A remplir'!$AE$3:$AE$875,(G417&amp;"FID"&amp;"urgence"),'Plans SAMS_A remplir'!$AG$3:$AG$875)</f>
        <v>0</v>
      </c>
      <c r="R417" s="135">
        <f>SUMIF('Plans SAMS_A remplir'!$AE$3:$AE$875,(G417&amp;"FID"&amp;"urgence"),'Plans SAMS_A remplir'!$AH$3:$AH$875)</f>
        <v>0</v>
      </c>
      <c r="S417" s="239">
        <f>SUMIF('Plans SAMS_A remplir'!$AE$3:$AE$875,(G417&amp;"FID"&amp;"urgence"),'Plans SAMS_A remplir'!$AI$3:$AI$875)</f>
        <v>0</v>
      </c>
      <c r="T417" s="224" t="str">
        <f t="shared" si="447"/>
        <v>0</v>
      </c>
      <c r="U417" s="238">
        <f>SUMIF('Plans SAMS_A remplir'!$AE$3:$AE$875,(G417&amp;"CRS"&amp;"urgence"),'Plans SAMS_A remplir'!$AG$3:$AG$875)</f>
        <v>0</v>
      </c>
      <c r="V417" s="135">
        <f>SUMIF('Plans SAMS_A remplir'!$AE$3:$AE$875,(G417&amp;"CRS"&amp;"urgence"),'Plans SAMS_A remplir'!$AH$3:$AH$875)</f>
        <v>0</v>
      </c>
      <c r="W417" s="239">
        <f>SUMIF('Plans SAMS_A remplir'!$AE$3:$AE$875,(G417&amp;"CRS"&amp;"urgence"),'Plans SAMS_A remplir'!$AI$3:$AI$875)</f>
        <v>0</v>
      </c>
      <c r="X417" s="224" t="str">
        <f t="shared" si="448"/>
        <v>0</v>
      </c>
      <c r="Y417" s="238">
        <f>SUMIF('Plans SAMS_A remplir'!$AE$3:$AE$875,(G417&amp;"autreong"&amp;"urgence"),'Plans SAMS_A remplir'!$AG$3:$AG$875)</f>
        <v>0</v>
      </c>
      <c r="Z417" s="135">
        <f>SUMIF('Plans SAMS_A remplir'!$AE$3:$AE$875,(G417&amp;"autreong"&amp;"urgence"),'Plans SAMS_A remplir'!$AH$3:$AH$875)</f>
        <v>0</v>
      </c>
      <c r="AA417" s="239">
        <f>SUMIF('Plans SAMS_A remplir'!$AE$3:$AE$875,(G417&amp;"autreong"&amp;"urgence"),'Plans SAMS_A remplir'!$AI$3:$AI$875)</f>
        <v>0</v>
      </c>
      <c r="AB417" s="280" t="str">
        <f t="shared" si="438"/>
        <v>0</v>
      </c>
      <c r="AC417" s="285"/>
      <c r="AD417" s="173">
        <f t="shared" si="439"/>
        <v>0</v>
      </c>
      <c r="AE417" s="173">
        <f t="shared" si="440"/>
        <v>0</v>
      </c>
      <c r="AF417" s="286">
        <f t="shared" si="441"/>
        <v>0</v>
      </c>
      <c r="AG417" s="274" t="e">
        <f t="shared" si="442"/>
        <v>#N/A</v>
      </c>
      <c r="AH417" s="202"/>
      <c r="AI417" s="209" t="e">
        <f t="shared" si="443"/>
        <v>#N/A</v>
      </c>
      <c r="AJ417" s="197">
        <f t="shared" si="444"/>
        <v>3</v>
      </c>
      <c r="AK417" s="175"/>
      <c r="AL417" s="275" t="str">
        <f t="shared" si="445"/>
        <v>A verifier</v>
      </c>
      <c r="AM417" s="266"/>
      <c r="AN417" s="137"/>
      <c r="AO417" s="136"/>
      <c r="AP417" s="158"/>
      <c r="AQ417" s="136"/>
      <c r="AR417" s="138"/>
      <c r="AS417" s="139"/>
      <c r="AT417" s="140"/>
      <c r="AU417" s="159"/>
      <c r="AV417" s="140"/>
      <c r="AW417" s="140"/>
      <c r="AX417" s="140"/>
      <c r="AY417" s="249"/>
    </row>
    <row r="418" spans="1:51" ht="15" hidden="1" customHeight="1" x14ac:dyDescent="0.35">
      <c r="A418" s="252" t="s">
        <v>1034</v>
      </c>
      <c r="B418" s="189" t="str">
        <f t="shared" si="427"/>
        <v>MDG21</v>
      </c>
      <c r="C418" s="161" t="s">
        <v>1073</v>
      </c>
      <c r="D418" s="189" t="str">
        <f t="shared" si="428"/>
        <v>MG21219</v>
      </c>
      <c r="E418" s="189" t="s">
        <v>1076</v>
      </c>
      <c r="F418" s="1" t="str">
        <f t="shared" si="429"/>
        <v>Haute MatsiatraIkalamavonyMangidy</v>
      </c>
      <c r="G418" s="45" t="str">
        <f t="shared" si="430"/>
        <v>MG21219030</v>
      </c>
      <c r="H418" s="133" t="e">
        <f t="shared" si="431"/>
        <v>#N/A</v>
      </c>
      <c r="I418" s="133"/>
      <c r="J418" s="134" t="e">
        <f t="shared" si="432"/>
        <v>#N/A</v>
      </c>
      <c r="K418" s="134" t="e">
        <f t="shared" si="433"/>
        <v>#N/A</v>
      </c>
      <c r="L418" s="134" t="e">
        <f t="shared" si="434"/>
        <v>#N/A</v>
      </c>
      <c r="M418" s="231">
        <f>SUMIF('Plans SAMS_A remplir'!$AE$3:$AE$875,(G418&amp;"PAM"&amp;"urgence"),'Plans SAMS_A remplir'!$AG$3:$AG$875)</f>
        <v>0</v>
      </c>
      <c r="N418" s="222">
        <f>SUMIF('Plans SAMS_A remplir'!$AE$3:$AE$875,(G418&amp;"PAM"&amp;"urgence"),'Plans SAMS_A remplir'!$AH$3:$AH$875)</f>
        <v>0</v>
      </c>
      <c r="O418" s="232">
        <f>SUMIF('Plans SAMS_A remplir'!$AE$3:$AE$875,(G418&amp;"PAM"&amp;"urgence"),'Plans SAMS_A remplir'!$AI$3:$AI$875)</f>
        <v>0</v>
      </c>
      <c r="P418" s="224" t="str">
        <f t="shared" si="446"/>
        <v>0</v>
      </c>
      <c r="Q418" s="238">
        <f>SUMIF('Plans SAMS_A remplir'!$AE$3:$AE$875,(G418&amp;"FID"&amp;"urgence"),'Plans SAMS_A remplir'!$AG$3:$AG$875)</f>
        <v>0</v>
      </c>
      <c r="R418" s="135">
        <f>SUMIF('Plans SAMS_A remplir'!$AE$3:$AE$875,(G418&amp;"FID"&amp;"urgence"),'Plans SAMS_A remplir'!$AH$3:$AH$875)</f>
        <v>0</v>
      </c>
      <c r="S418" s="239">
        <f>SUMIF('Plans SAMS_A remplir'!$AE$3:$AE$875,(G418&amp;"FID"&amp;"urgence"),'Plans SAMS_A remplir'!$AI$3:$AI$875)</f>
        <v>0</v>
      </c>
      <c r="T418" s="224" t="str">
        <f t="shared" si="447"/>
        <v>0</v>
      </c>
      <c r="U418" s="238">
        <f>SUMIF('Plans SAMS_A remplir'!$AE$3:$AE$875,(G418&amp;"CRS"&amp;"urgence"),'Plans SAMS_A remplir'!$AG$3:$AG$875)</f>
        <v>0</v>
      </c>
      <c r="V418" s="135">
        <f>SUMIF('Plans SAMS_A remplir'!$AE$3:$AE$875,(G418&amp;"CRS"&amp;"urgence"),'Plans SAMS_A remplir'!$AH$3:$AH$875)</f>
        <v>0</v>
      </c>
      <c r="W418" s="239">
        <f>SUMIF('Plans SAMS_A remplir'!$AE$3:$AE$875,(G418&amp;"CRS"&amp;"urgence"),'Plans SAMS_A remplir'!$AI$3:$AI$875)</f>
        <v>0</v>
      </c>
      <c r="X418" s="224" t="str">
        <f t="shared" si="448"/>
        <v>0</v>
      </c>
      <c r="Y418" s="238">
        <f>SUMIF('Plans SAMS_A remplir'!$AE$3:$AE$875,(G418&amp;"autreong"&amp;"urgence"),'Plans SAMS_A remplir'!$AG$3:$AG$875)</f>
        <v>0</v>
      </c>
      <c r="Z418" s="135">
        <f>SUMIF('Plans SAMS_A remplir'!$AE$3:$AE$875,(G418&amp;"autreong"&amp;"urgence"),'Plans SAMS_A remplir'!$AH$3:$AH$875)</f>
        <v>0</v>
      </c>
      <c r="AA418" s="239">
        <f>SUMIF('Plans SAMS_A remplir'!$AE$3:$AE$875,(G418&amp;"autreong"&amp;"urgence"),'Plans SAMS_A remplir'!$AI$3:$AI$875)</f>
        <v>0</v>
      </c>
      <c r="AB418" s="280" t="str">
        <f t="shared" si="438"/>
        <v>0</v>
      </c>
      <c r="AC418" s="285"/>
      <c r="AD418" s="173">
        <f t="shared" si="439"/>
        <v>0</v>
      </c>
      <c r="AE418" s="173">
        <f t="shared" si="440"/>
        <v>0</v>
      </c>
      <c r="AF418" s="286">
        <f t="shared" si="441"/>
        <v>0</v>
      </c>
      <c r="AG418" s="274" t="e">
        <f t="shared" si="442"/>
        <v>#N/A</v>
      </c>
      <c r="AH418" s="202"/>
      <c r="AI418" s="209" t="e">
        <f t="shared" si="443"/>
        <v>#N/A</v>
      </c>
      <c r="AJ418" s="197">
        <f t="shared" si="444"/>
        <v>3</v>
      </c>
      <c r="AK418" s="175"/>
      <c r="AL418" s="275" t="str">
        <f t="shared" si="445"/>
        <v>A verifier</v>
      </c>
      <c r="AM418" s="266"/>
      <c r="AN418" s="137"/>
      <c r="AO418" s="136"/>
      <c r="AP418" s="158"/>
      <c r="AQ418" s="136"/>
      <c r="AR418" s="138"/>
      <c r="AS418" s="139"/>
      <c r="AT418" s="140"/>
      <c r="AU418" s="159"/>
      <c r="AV418" s="140"/>
      <c r="AW418" s="140"/>
      <c r="AX418" s="140"/>
      <c r="AY418" s="249"/>
    </row>
    <row r="419" spans="1:51" ht="15" hidden="1" customHeight="1" x14ac:dyDescent="0.35">
      <c r="A419" s="252" t="s">
        <v>1034</v>
      </c>
      <c r="B419" s="189" t="str">
        <f t="shared" si="427"/>
        <v>MDG21</v>
      </c>
      <c r="C419" s="161" t="s">
        <v>1073</v>
      </c>
      <c r="D419" s="189" t="str">
        <f t="shared" si="428"/>
        <v>MG21219</v>
      </c>
      <c r="E419" s="45" t="s">
        <v>1077</v>
      </c>
      <c r="F419" s="1" t="str">
        <f t="shared" si="429"/>
        <v>Haute MatsiatraIkalamavonySolila</v>
      </c>
      <c r="G419" s="45" t="str">
        <f t="shared" si="430"/>
        <v>MG21219050</v>
      </c>
      <c r="H419" s="133" t="e">
        <f t="shared" si="431"/>
        <v>#N/A</v>
      </c>
      <c r="I419" s="133"/>
      <c r="J419" s="134" t="e">
        <f t="shared" si="432"/>
        <v>#N/A</v>
      </c>
      <c r="K419" s="134" t="e">
        <f t="shared" si="433"/>
        <v>#N/A</v>
      </c>
      <c r="L419" s="134" t="e">
        <f t="shared" si="434"/>
        <v>#N/A</v>
      </c>
      <c r="M419" s="231">
        <f>SUMIF('Plans SAMS_A remplir'!$AE$3:$AE$875,(G419&amp;"PAM"&amp;"urgence"),'Plans SAMS_A remplir'!$AG$3:$AG$875)</f>
        <v>0</v>
      </c>
      <c r="N419" s="222">
        <f>SUMIF('Plans SAMS_A remplir'!$AE$3:$AE$875,(G419&amp;"PAM"&amp;"urgence"),'Plans SAMS_A remplir'!$AH$3:$AH$875)</f>
        <v>0</v>
      </c>
      <c r="O419" s="232">
        <f>SUMIF('Plans SAMS_A remplir'!$AE$3:$AE$875,(G419&amp;"PAM"&amp;"urgence"),'Plans SAMS_A remplir'!$AI$3:$AI$875)</f>
        <v>0</v>
      </c>
      <c r="P419" s="224" t="str">
        <f t="shared" si="446"/>
        <v>0</v>
      </c>
      <c r="Q419" s="238">
        <f>SUMIF('Plans SAMS_A remplir'!$AE$3:$AE$875,(G419&amp;"FID"&amp;"urgence"),'Plans SAMS_A remplir'!$AG$3:$AG$875)</f>
        <v>0</v>
      </c>
      <c r="R419" s="135">
        <f>SUMIF('Plans SAMS_A remplir'!$AE$3:$AE$875,(G419&amp;"FID"&amp;"urgence"),'Plans SAMS_A remplir'!$AH$3:$AH$875)</f>
        <v>0</v>
      </c>
      <c r="S419" s="239">
        <f>SUMIF('Plans SAMS_A remplir'!$AE$3:$AE$875,(G419&amp;"FID"&amp;"urgence"),'Plans SAMS_A remplir'!$AI$3:$AI$875)</f>
        <v>0</v>
      </c>
      <c r="T419" s="224" t="str">
        <f t="shared" si="447"/>
        <v>0</v>
      </c>
      <c r="U419" s="238">
        <f>SUMIF('Plans SAMS_A remplir'!$AE$3:$AE$875,(G419&amp;"CRS"&amp;"urgence"),'Plans SAMS_A remplir'!$AG$3:$AG$875)</f>
        <v>0</v>
      </c>
      <c r="V419" s="135">
        <f>SUMIF('Plans SAMS_A remplir'!$AE$3:$AE$875,(G419&amp;"CRS"&amp;"urgence"),'Plans SAMS_A remplir'!$AH$3:$AH$875)</f>
        <v>0</v>
      </c>
      <c r="W419" s="239">
        <f>SUMIF('Plans SAMS_A remplir'!$AE$3:$AE$875,(G419&amp;"CRS"&amp;"urgence"),'Plans SAMS_A remplir'!$AI$3:$AI$875)</f>
        <v>0</v>
      </c>
      <c r="X419" s="224" t="str">
        <f t="shared" si="448"/>
        <v>0</v>
      </c>
      <c r="Y419" s="238">
        <f>SUMIF('Plans SAMS_A remplir'!$AE$3:$AE$875,(G419&amp;"autreong"&amp;"urgence"),'Plans SAMS_A remplir'!$AG$3:$AG$875)</f>
        <v>0</v>
      </c>
      <c r="Z419" s="135">
        <f>SUMIF('Plans SAMS_A remplir'!$AE$3:$AE$875,(G419&amp;"autreong"&amp;"urgence"),'Plans SAMS_A remplir'!$AH$3:$AH$875)</f>
        <v>0</v>
      </c>
      <c r="AA419" s="239">
        <f>SUMIF('Plans SAMS_A remplir'!$AE$3:$AE$875,(G419&amp;"autreong"&amp;"urgence"),'Plans SAMS_A remplir'!$AI$3:$AI$875)</f>
        <v>0</v>
      </c>
      <c r="AB419" s="280" t="str">
        <f t="shared" si="438"/>
        <v>0</v>
      </c>
      <c r="AC419" s="285"/>
      <c r="AD419" s="173">
        <f t="shared" si="439"/>
        <v>0</v>
      </c>
      <c r="AE419" s="173">
        <f t="shared" si="440"/>
        <v>0</v>
      </c>
      <c r="AF419" s="286">
        <f t="shared" si="441"/>
        <v>0</v>
      </c>
      <c r="AG419" s="274" t="e">
        <f t="shared" si="442"/>
        <v>#N/A</v>
      </c>
      <c r="AH419" s="202"/>
      <c r="AI419" s="209" t="e">
        <f t="shared" si="443"/>
        <v>#N/A</v>
      </c>
      <c r="AJ419" s="197">
        <f t="shared" si="444"/>
        <v>3</v>
      </c>
      <c r="AK419" s="175"/>
      <c r="AL419" s="275" t="str">
        <f t="shared" si="445"/>
        <v>A verifier</v>
      </c>
      <c r="AM419" s="266"/>
      <c r="AN419" s="137"/>
      <c r="AO419" s="136"/>
      <c r="AP419" s="158"/>
      <c r="AQ419" s="136"/>
      <c r="AR419" s="138"/>
      <c r="AS419" s="139"/>
      <c r="AT419" s="140"/>
      <c r="AU419" s="159"/>
      <c r="AV419" s="140"/>
      <c r="AW419" s="140"/>
      <c r="AX419" s="140"/>
      <c r="AY419" s="249"/>
    </row>
    <row r="420" spans="1:51" ht="15" hidden="1" customHeight="1" x14ac:dyDescent="0.35">
      <c r="A420" s="252" t="s">
        <v>1034</v>
      </c>
      <c r="B420" s="189" t="str">
        <f t="shared" si="427"/>
        <v>MDG21</v>
      </c>
      <c r="C420" s="161" t="s">
        <v>1073</v>
      </c>
      <c r="D420" s="189" t="str">
        <f t="shared" si="428"/>
        <v>MG21219</v>
      </c>
      <c r="E420" s="189" t="s">
        <v>1078</v>
      </c>
      <c r="F420" s="1" t="str">
        <f t="shared" si="429"/>
        <v>Haute MatsiatraIkalamavonyTanamarina Bekisopa</v>
      </c>
      <c r="G420" s="45" t="str">
        <f t="shared" si="430"/>
        <v>MG21219150</v>
      </c>
      <c r="H420" s="133" t="e">
        <f t="shared" si="431"/>
        <v>#N/A</v>
      </c>
      <c r="I420" s="133"/>
      <c r="J420" s="134" t="e">
        <f t="shared" si="432"/>
        <v>#N/A</v>
      </c>
      <c r="K420" s="134" t="e">
        <f t="shared" si="433"/>
        <v>#N/A</v>
      </c>
      <c r="L420" s="134" t="e">
        <f t="shared" si="434"/>
        <v>#N/A</v>
      </c>
      <c r="M420" s="231">
        <f>SUMIF('Plans SAMS_A remplir'!$AE$3:$AE$875,(G420&amp;"PAM"&amp;"urgence"),'Plans SAMS_A remplir'!$AG$3:$AG$875)</f>
        <v>0</v>
      </c>
      <c r="N420" s="222">
        <f>SUMIF('Plans SAMS_A remplir'!$AE$3:$AE$875,(G420&amp;"PAM"&amp;"urgence"),'Plans SAMS_A remplir'!$AH$3:$AH$875)</f>
        <v>0</v>
      </c>
      <c r="O420" s="232">
        <f>SUMIF('Plans SAMS_A remplir'!$AE$3:$AE$875,(G420&amp;"PAM"&amp;"urgence"),'Plans SAMS_A remplir'!$AI$3:$AI$875)</f>
        <v>0</v>
      </c>
      <c r="P420" s="224" t="str">
        <f t="shared" si="446"/>
        <v>0</v>
      </c>
      <c r="Q420" s="238">
        <f>SUMIF('Plans SAMS_A remplir'!$AE$3:$AE$875,(G420&amp;"FID"&amp;"urgence"),'Plans SAMS_A remplir'!$AG$3:$AG$875)</f>
        <v>0</v>
      </c>
      <c r="R420" s="135">
        <f>SUMIF('Plans SAMS_A remplir'!$AE$3:$AE$875,(G420&amp;"FID"&amp;"urgence"),'Plans SAMS_A remplir'!$AH$3:$AH$875)</f>
        <v>0</v>
      </c>
      <c r="S420" s="239">
        <f>SUMIF('Plans SAMS_A remplir'!$AE$3:$AE$875,(G420&amp;"FID"&amp;"urgence"),'Plans SAMS_A remplir'!$AI$3:$AI$875)</f>
        <v>0</v>
      </c>
      <c r="T420" s="224" t="str">
        <f t="shared" si="447"/>
        <v>0</v>
      </c>
      <c r="U420" s="238">
        <f>SUMIF('Plans SAMS_A remplir'!$AE$3:$AE$875,(G420&amp;"CRS"&amp;"urgence"),'Plans SAMS_A remplir'!$AG$3:$AG$875)</f>
        <v>0</v>
      </c>
      <c r="V420" s="135">
        <f>SUMIF('Plans SAMS_A remplir'!$AE$3:$AE$875,(G420&amp;"CRS"&amp;"urgence"),'Plans SAMS_A remplir'!$AH$3:$AH$875)</f>
        <v>0</v>
      </c>
      <c r="W420" s="239">
        <f>SUMIF('Plans SAMS_A remplir'!$AE$3:$AE$875,(G420&amp;"CRS"&amp;"urgence"),'Plans SAMS_A remplir'!$AI$3:$AI$875)</f>
        <v>0</v>
      </c>
      <c r="X420" s="224" t="str">
        <f t="shared" si="448"/>
        <v>0</v>
      </c>
      <c r="Y420" s="238">
        <f>SUMIF('Plans SAMS_A remplir'!$AE$3:$AE$875,(G420&amp;"autreong"&amp;"urgence"),'Plans SAMS_A remplir'!$AG$3:$AG$875)</f>
        <v>0</v>
      </c>
      <c r="Z420" s="135">
        <f>SUMIF('Plans SAMS_A remplir'!$AE$3:$AE$875,(G420&amp;"autreong"&amp;"urgence"),'Plans SAMS_A remplir'!$AH$3:$AH$875)</f>
        <v>0</v>
      </c>
      <c r="AA420" s="239">
        <f>SUMIF('Plans SAMS_A remplir'!$AE$3:$AE$875,(G420&amp;"autreong"&amp;"urgence"),'Plans SAMS_A remplir'!$AI$3:$AI$875)</f>
        <v>0</v>
      </c>
      <c r="AB420" s="280" t="str">
        <f t="shared" si="438"/>
        <v>0</v>
      </c>
      <c r="AC420" s="285"/>
      <c r="AD420" s="173">
        <f t="shared" si="439"/>
        <v>0</v>
      </c>
      <c r="AE420" s="173">
        <f t="shared" si="440"/>
        <v>0</v>
      </c>
      <c r="AF420" s="286">
        <f t="shared" si="441"/>
        <v>0</v>
      </c>
      <c r="AG420" s="274" t="e">
        <f t="shared" si="442"/>
        <v>#N/A</v>
      </c>
      <c r="AH420" s="202"/>
      <c r="AI420" s="209" t="e">
        <f t="shared" si="443"/>
        <v>#N/A</v>
      </c>
      <c r="AJ420" s="197">
        <f t="shared" si="444"/>
        <v>3</v>
      </c>
      <c r="AK420" s="175"/>
      <c r="AL420" s="275" t="str">
        <f t="shared" si="445"/>
        <v>A verifier</v>
      </c>
      <c r="AM420" s="266"/>
      <c r="AN420" s="137"/>
      <c r="AO420" s="136"/>
      <c r="AP420" s="158"/>
      <c r="AQ420" s="136"/>
      <c r="AR420" s="138"/>
      <c r="AS420" s="139"/>
      <c r="AT420" s="140"/>
      <c r="AU420" s="159"/>
      <c r="AV420" s="140"/>
      <c r="AW420" s="140"/>
      <c r="AX420" s="140"/>
      <c r="AY420" s="249"/>
    </row>
    <row r="421" spans="1:51" ht="15" hidden="1" customHeight="1" x14ac:dyDescent="0.35">
      <c r="A421" s="252" t="s">
        <v>1034</v>
      </c>
      <c r="B421" s="189" t="str">
        <f t="shared" si="427"/>
        <v>MDG21</v>
      </c>
      <c r="C421" s="161" t="s">
        <v>1073</v>
      </c>
      <c r="D421" s="189" t="str">
        <f t="shared" si="428"/>
        <v>MG21219</v>
      </c>
      <c r="E421" s="189" t="s">
        <v>1079</v>
      </c>
      <c r="F421" s="1" t="str">
        <f t="shared" si="429"/>
        <v>Haute MatsiatraIkalamavonyTanamarina Sakay</v>
      </c>
      <c r="G421" s="45" t="str">
        <f t="shared" si="430"/>
        <v>MG21219110</v>
      </c>
      <c r="H421" s="133" t="e">
        <f t="shared" si="431"/>
        <v>#N/A</v>
      </c>
      <c r="I421" s="133"/>
      <c r="J421" s="134" t="e">
        <f t="shared" si="432"/>
        <v>#N/A</v>
      </c>
      <c r="K421" s="134" t="e">
        <f t="shared" si="433"/>
        <v>#N/A</v>
      </c>
      <c r="L421" s="134" t="e">
        <f t="shared" si="434"/>
        <v>#N/A</v>
      </c>
      <c r="M421" s="231">
        <f>SUMIF('Plans SAMS_A remplir'!$AE$3:$AE$875,(G421&amp;"PAM"&amp;"urgence"),'Plans SAMS_A remplir'!$AG$3:$AG$875)</f>
        <v>0</v>
      </c>
      <c r="N421" s="222">
        <f>SUMIF('Plans SAMS_A remplir'!$AE$3:$AE$875,(G421&amp;"PAM"&amp;"urgence"),'Plans SAMS_A remplir'!$AH$3:$AH$875)</f>
        <v>0</v>
      </c>
      <c r="O421" s="232">
        <f>SUMIF('Plans SAMS_A remplir'!$AE$3:$AE$875,(G421&amp;"PAM"&amp;"urgence"),'Plans SAMS_A remplir'!$AI$3:$AI$875)</f>
        <v>0</v>
      </c>
      <c r="P421" s="224" t="str">
        <f t="shared" si="446"/>
        <v>0</v>
      </c>
      <c r="Q421" s="238">
        <f>SUMIF('Plans SAMS_A remplir'!$AE$3:$AE$875,(G421&amp;"FID"&amp;"urgence"),'Plans SAMS_A remplir'!$AG$3:$AG$875)</f>
        <v>0</v>
      </c>
      <c r="R421" s="135">
        <f>SUMIF('Plans SAMS_A remplir'!$AE$3:$AE$875,(G421&amp;"FID"&amp;"urgence"),'Plans SAMS_A remplir'!$AH$3:$AH$875)</f>
        <v>0</v>
      </c>
      <c r="S421" s="239">
        <f>SUMIF('Plans SAMS_A remplir'!$AE$3:$AE$875,(G421&amp;"FID"&amp;"urgence"),'Plans SAMS_A remplir'!$AI$3:$AI$875)</f>
        <v>0</v>
      </c>
      <c r="T421" s="224" t="str">
        <f t="shared" si="447"/>
        <v>0</v>
      </c>
      <c r="U421" s="238">
        <f>SUMIF('Plans SAMS_A remplir'!$AE$3:$AE$875,(G421&amp;"CRS"&amp;"urgence"),'Plans SAMS_A remplir'!$AG$3:$AG$875)</f>
        <v>0</v>
      </c>
      <c r="V421" s="135">
        <f>SUMIF('Plans SAMS_A remplir'!$AE$3:$AE$875,(G421&amp;"CRS"&amp;"urgence"),'Plans SAMS_A remplir'!$AH$3:$AH$875)</f>
        <v>0</v>
      </c>
      <c r="W421" s="239">
        <f>SUMIF('Plans SAMS_A remplir'!$AE$3:$AE$875,(G421&amp;"CRS"&amp;"urgence"),'Plans SAMS_A remplir'!$AI$3:$AI$875)</f>
        <v>0</v>
      </c>
      <c r="X421" s="224" t="str">
        <f t="shared" si="448"/>
        <v>0</v>
      </c>
      <c r="Y421" s="238">
        <f>SUMIF('Plans SAMS_A remplir'!$AE$3:$AE$875,(G421&amp;"autreong"&amp;"urgence"),'Plans SAMS_A remplir'!$AG$3:$AG$875)</f>
        <v>0</v>
      </c>
      <c r="Z421" s="135">
        <f>SUMIF('Plans SAMS_A remplir'!$AE$3:$AE$875,(G421&amp;"autreong"&amp;"urgence"),'Plans SAMS_A remplir'!$AH$3:$AH$875)</f>
        <v>0</v>
      </c>
      <c r="AA421" s="239">
        <f>SUMIF('Plans SAMS_A remplir'!$AE$3:$AE$875,(G421&amp;"autreong"&amp;"urgence"),'Plans SAMS_A remplir'!$AI$3:$AI$875)</f>
        <v>0</v>
      </c>
      <c r="AB421" s="280" t="str">
        <f t="shared" si="438"/>
        <v>0</v>
      </c>
      <c r="AC421" s="285"/>
      <c r="AD421" s="173">
        <f t="shared" si="439"/>
        <v>0</v>
      </c>
      <c r="AE421" s="173">
        <f t="shared" si="440"/>
        <v>0</v>
      </c>
      <c r="AF421" s="286">
        <f t="shared" si="441"/>
        <v>0</v>
      </c>
      <c r="AG421" s="274" t="e">
        <f t="shared" si="442"/>
        <v>#N/A</v>
      </c>
      <c r="AH421" s="202"/>
      <c r="AI421" s="209" t="e">
        <f t="shared" si="443"/>
        <v>#N/A</v>
      </c>
      <c r="AJ421" s="197">
        <f t="shared" si="444"/>
        <v>3</v>
      </c>
      <c r="AK421" s="175"/>
      <c r="AL421" s="275" t="str">
        <f t="shared" si="445"/>
        <v>A verifier</v>
      </c>
      <c r="AM421" s="266"/>
      <c r="AN421" s="137"/>
      <c r="AO421" s="136"/>
      <c r="AP421" s="158"/>
      <c r="AQ421" s="136"/>
      <c r="AR421" s="138"/>
      <c r="AS421" s="139"/>
      <c r="AT421" s="140"/>
      <c r="AU421" s="159"/>
      <c r="AV421" s="140"/>
      <c r="AW421" s="140"/>
      <c r="AX421" s="140"/>
      <c r="AY421" s="249"/>
    </row>
    <row r="422" spans="1:51" ht="15" hidden="1" customHeight="1" x14ac:dyDescent="0.35">
      <c r="A422" s="252" t="s">
        <v>1034</v>
      </c>
      <c r="B422" s="189" t="str">
        <f t="shared" si="427"/>
        <v>MDG21</v>
      </c>
      <c r="C422" s="161" t="s">
        <v>1073</v>
      </c>
      <c r="D422" s="189" t="str">
        <f t="shared" si="428"/>
        <v>MG21219</v>
      </c>
      <c r="E422" s="189" t="s">
        <v>1080</v>
      </c>
      <c r="F422" s="1" t="str">
        <f t="shared" si="429"/>
        <v>Haute MatsiatraIkalamavonyTsitondroina</v>
      </c>
      <c r="G422" s="45" t="str">
        <f t="shared" si="430"/>
        <v>MG21219130</v>
      </c>
      <c r="H422" s="133" t="e">
        <f t="shared" si="431"/>
        <v>#N/A</v>
      </c>
      <c r="I422" s="133"/>
      <c r="J422" s="134" t="e">
        <f t="shared" si="432"/>
        <v>#N/A</v>
      </c>
      <c r="K422" s="134" t="e">
        <f t="shared" si="433"/>
        <v>#N/A</v>
      </c>
      <c r="L422" s="134" t="e">
        <f t="shared" si="434"/>
        <v>#N/A</v>
      </c>
      <c r="M422" s="231">
        <f>SUMIF('Plans SAMS_A remplir'!$AE$3:$AE$875,(G422&amp;"PAM"&amp;"urgence"),'Plans SAMS_A remplir'!$AG$3:$AG$875)</f>
        <v>0</v>
      </c>
      <c r="N422" s="222">
        <f>SUMIF('Plans SAMS_A remplir'!$AE$3:$AE$875,(G422&amp;"PAM"&amp;"urgence"),'Plans SAMS_A remplir'!$AH$3:$AH$875)</f>
        <v>0</v>
      </c>
      <c r="O422" s="232">
        <f>SUMIF('Plans SAMS_A remplir'!$AE$3:$AE$875,(G422&amp;"PAM"&amp;"urgence"),'Plans SAMS_A remplir'!$AI$3:$AI$875)</f>
        <v>0</v>
      </c>
      <c r="P422" s="224" t="str">
        <f t="shared" si="446"/>
        <v>0</v>
      </c>
      <c r="Q422" s="238">
        <f>SUMIF('Plans SAMS_A remplir'!$AE$3:$AE$875,(G422&amp;"FID"&amp;"urgence"),'Plans SAMS_A remplir'!$AG$3:$AG$875)</f>
        <v>0</v>
      </c>
      <c r="R422" s="135">
        <f>SUMIF('Plans SAMS_A remplir'!$AE$3:$AE$875,(G422&amp;"FID"&amp;"urgence"),'Plans SAMS_A remplir'!$AH$3:$AH$875)</f>
        <v>0</v>
      </c>
      <c r="S422" s="239">
        <f>SUMIF('Plans SAMS_A remplir'!$AE$3:$AE$875,(G422&amp;"FID"&amp;"urgence"),'Plans SAMS_A remplir'!$AI$3:$AI$875)</f>
        <v>0</v>
      </c>
      <c r="T422" s="224" t="str">
        <f t="shared" si="447"/>
        <v>0</v>
      </c>
      <c r="U422" s="238">
        <f>SUMIF('Plans SAMS_A remplir'!$AE$3:$AE$875,(G422&amp;"CRS"&amp;"urgence"),'Plans SAMS_A remplir'!$AG$3:$AG$875)</f>
        <v>0</v>
      </c>
      <c r="V422" s="135">
        <f>SUMIF('Plans SAMS_A remplir'!$AE$3:$AE$875,(G422&amp;"CRS"&amp;"urgence"),'Plans SAMS_A remplir'!$AH$3:$AH$875)</f>
        <v>0</v>
      </c>
      <c r="W422" s="239">
        <f>SUMIF('Plans SAMS_A remplir'!$AE$3:$AE$875,(G422&amp;"CRS"&amp;"urgence"),'Plans SAMS_A remplir'!$AI$3:$AI$875)</f>
        <v>0</v>
      </c>
      <c r="X422" s="224" t="str">
        <f t="shared" si="448"/>
        <v>0</v>
      </c>
      <c r="Y422" s="238">
        <f>SUMIF('Plans SAMS_A remplir'!$AE$3:$AE$875,(G422&amp;"autreong"&amp;"urgence"),'Plans SAMS_A remplir'!$AG$3:$AG$875)</f>
        <v>0</v>
      </c>
      <c r="Z422" s="135">
        <f>SUMIF('Plans SAMS_A remplir'!$AE$3:$AE$875,(G422&amp;"autreong"&amp;"urgence"),'Plans SAMS_A remplir'!$AH$3:$AH$875)</f>
        <v>0</v>
      </c>
      <c r="AA422" s="239">
        <f>SUMIF('Plans SAMS_A remplir'!$AE$3:$AE$875,(G422&amp;"autreong"&amp;"urgence"),'Plans SAMS_A remplir'!$AI$3:$AI$875)</f>
        <v>0</v>
      </c>
      <c r="AB422" s="280" t="str">
        <f t="shared" si="438"/>
        <v>0</v>
      </c>
      <c r="AC422" s="285"/>
      <c r="AD422" s="173">
        <f t="shared" si="439"/>
        <v>0</v>
      </c>
      <c r="AE422" s="173">
        <f t="shared" si="440"/>
        <v>0</v>
      </c>
      <c r="AF422" s="286">
        <f t="shared" si="441"/>
        <v>0</v>
      </c>
      <c r="AG422" s="274" t="e">
        <f t="shared" si="442"/>
        <v>#N/A</v>
      </c>
      <c r="AH422" s="202"/>
      <c r="AI422" s="209" t="e">
        <f t="shared" si="443"/>
        <v>#N/A</v>
      </c>
      <c r="AJ422" s="197">
        <f t="shared" si="444"/>
        <v>3</v>
      </c>
      <c r="AK422" s="175"/>
      <c r="AL422" s="275" t="str">
        <f t="shared" si="445"/>
        <v>A verifier</v>
      </c>
      <c r="AM422" s="266"/>
      <c r="AN422" s="137"/>
      <c r="AO422" s="136"/>
      <c r="AP422" s="158"/>
      <c r="AQ422" s="136"/>
      <c r="AR422" s="138"/>
      <c r="AS422" s="139"/>
      <c r="AT422" s="140"/>
      <c r="AU422" s="159"/>
      <c r="AV422" s="140"/>
      <c r="AW422" s="140"/>
      <c r="AX422" s="140"/>
      <c r="AY422" s="249"/>
    </row>
    <row r="423" spans="1:51" s="179" customFormat="1" hidden="1" x14ac:dyDescent="0.3">
      <c r="A423" s="328"/>
      <c r="B423" s="329"/>
      <c r="C423" s="330"/>
      <c r="D423" s="330"/>
      <c r="E423" s="330"/>
      <c r="F423" s="331"/>
      <c r="G423" s="332"/>
      <c r="H423" s="332"/>
      <c r="I423" s="333"/>
      <c r="J423" s="333"/>
      <c r="K423" s="333"/>
      <c r="L423" s="334"/>
      <c r="M423" s="335"/>
      <c r="N423" s="335"/>
      <c r="O423" s="335"/>
      <c r="P423" s="335"/>
      <c r="Q423" s="336"/>
      <c r="R423" s="336"/>
      <c r="S423" s="336"/>
      <c r="T423" s="335"/>
      <c r="U423" s="336"/>
      <c r="V423" s="336"/>
      <c r="W423" s="336"/>
      <c r="X423" s="335"/>
      <c r="Y423" s="336"/>
      <c r="Z423" s="336"/>
      <c r="AA423" s="336"/>
      <c r="AB423" s="337"/>
      <c r="AC423" s="338"/>
      <c r="AD423" s="339"/>
      <c r="AE423" s="339"/>
      <c r="AF423" s="340"/>
      <c r="AG423" s="341"/>
      <c r="AH423" s="342"/>
      <c r="AI423" s="342"/>
      <c r="AJ423" s="197"/>
      <c r="AK423" s="343"/>
      <c r="AL423" s="344"/>
      <c r="AM423" s="345"/>
      <c r="AN423" s="334"/>
      <c r="AO423" s="346"/>
      <c r="AP423" s="334"/>
      <c r="AQ423" s="334"/>
      <c r="AR423" s="347"/>
      <c r="AS423" s="347"/>
      <c r="AT423" s="348"/>
      <c r="AU423" s="348"/>
      <c r="AV423" s="349"/>
      <c r="AW423" s="350"/>
      <c r="AX423" s="350"/>
      <c r="AY423" s="351"/>
    </row>
    <row r="424" spans="1:51" ht="15" hidden="1" customHeight="1" x14ac:dyDescent="0.35">
      <c r="A424" s="252" t="s">
        <v>1034</v>
      </c>
      <c r="B424" s="189" t="str">
        <f t="shared" si="427"/>
        <v>MDG21</v>
      </c>
      <c r="C424" s="161" t="s">
        <v>1081</v>
      </c>
      <c r="D424" s="189" t="str">
        <f t="shared" si="428"/>
        <v>MG21225</v>
      </c>
      <c r="E424" s="189" t="s">
        <v>1082</v>
      </c>
      <c r="F424" s="1" t="str">
        <f t="shared" si="429"/>
        <v>Haute MatsiatraIsandraAmbalamidera II</v>
      </c>
      <c r="G424" s="45" t="str">
        <f t="shared" si="430"/>
        <v>MG21225090</v>
      </c>
      <c r="H424" s="133" t="e">
        <f t="shared" si="431"/>
        <v>#N/A</v>
      </c>
      <c r="I424" s="133"/>
      <c r="J424" s="134" t="e">
        <f t="shared" si="432"/>
        <v>#N/A</v>
      </c>
      <c r="K424" s="134" t="e">
        <f t="shared" si="433"/>
        <v>#N/A</v>
      </c>
      <c r="L424" s="134" t="e">
        <f t="shared" si="434"/>
        <v>#N/A</v>
      </c>
      <c r="M424" s="231">
        <f>SUMIF('Plans SAMS_A remplir'!$AE$3:$AE$875,(G424&amp;"PAM"&amp;"urgence"),'Plans SAMS_A remplir'!$AG$3:$AG$875)</f>
        <v>0</v>
      </c>
      <c r="N424" s="222">
        <f>SUMIF('Plans SAMS_A remplir'!$AE$3:$AE$875,(G424&amp;"PAM"&amp;"urgence"),'Plans SAMS_A remplir'!$AH$3:$AH$875)</f>
        <v>0</v>
      </c>
      <c r="O424" s="232">
        <f>SUMIF('Plans SAMS_A remplir'!$AE$3:$AE$875,(G424&amp;"PAM"&amp;"urgence"),'Plans SAMS_A remplir'!$AI$3:$AI$875)</f>
        <v>0</v>
      </c>
      <c r="P424" s="224" t="str">
        <f t="shared" ref="P424:P434" si="449">IFERROR(VLOOKUP(G424&amp;"PAM"&amp;"urgence",planification_pop,4,FALSE),"0")</f>
        <v>0</v>
      </c>
      <c r="Q424" s="238">
        <f>SUMIF('Plans SAMS_A remplir'!$AE$3:$AE$875,(G424&amp;"FID"&amp;"urgence"),'Plans SAMS_A remplir'!$AG$3:$AG$875)</f>
        <v>0</v>
      </c>
      <c r="R424" s="135">
        <f>SUMIF('Plans SAMS_A remplir'!$AE$3:$AE$875,(G424&amp;"FID"&amp;"urgence"),'Plans SAMS_A remplir'!$AH$3:$AH$875)</f>
        <v>0</v>
      </c>
      <c r="S424" s="239">
        <f>SUMIF('Plans SAMS_A remplir'!$AE$3:$AE$875,(G424&amp;"FID"&amp;"urgence"),'Plans SAMS_A remplir'!$AI$3:$AI$875)</f>
        <v>0</v>
      </c>
      <c r="T424" s="224" t="str">
        <f t="shared" ref="T424:T434" si="450">IFERROR(VLOOKUP(G424&amp;"FID"&amp;"urgence",planification_pop,4,FALSE),"0")</f>
        <v>0</v>
      </c>
      <c r="U424" s="238">
        <f>SUMIF('Plans SAMS_A remplir'!$AE$3:$AE$875,(G424&amp;"CRS"&amp;"urgence"),'Plans SAMS_A remplir'!$AG$3:$AG$875)</f>
        <v>0</v>
      </c>
      <c r="V424" s="135">
        <f>SUMIF('Plans SAMS_A remplir'!$AE$3:$AE$875,(G424&amp;"CRS"&amp;"urgence"),'Plans SAMS_A remplir'!$AH$3:$AH$875)</f>
        <v>0</v>
      </c>
      <c r="W424" s="239">
        <f>SUMIF('Plans SAMS_A remplir'!$AE$3:$AE$875,(G424&amp;"CRS"&amp;"urgence"),'Plans SAMS_A remplir'!$AI$3:$AI$875)</f>
        <v>0</v>
      </c>
      <c r="X424" s="224" t="str">
        <f t="shared" ref="X424:X434" si="451">IFERROR(VLOOKUP(K424&amp;"FID"&amp;"urgence",planification_pop,4,FALSE),"0")</f>
        <v>0</v>
      </c>
      <c r="Y424" s="238">
        <f>SUMIF('Plans SAMS_A remplir'!$AE$3:$AE$875,(G424&amp;"autreong"&amp;"urgence"),'Plans SAMS_A remplir'!$AG$3:$AG$875)</f>
        <v>0</v>
      </c>
      <c r="Z424" s="135">
        <f>SUMIF('Plans SAMS_A remplir'!$AE$3:$AE$875,(G424&amp;"autreong"&amp;"urgence"),'Plans SAMS_A remplir'!$AH$3:$AH$875)</f>
        <v>0</v>
      </c>
      <c r="AA424" s="239">
        <f>SUMIF('Plans SAMS_A remplir'!$AE$3:$AE$875,(G424&amp;"autreong"&amp;"urgence"),'Plans SAMS_A remplir'!$AI$3:$AI$875)</f>
        <v>0</v>
      </c>
      <c r="AB424" s="280" t="str">
        <f t="shared" si="438"/>
        <v>0</v>
      </c>
      <c r="AC424" s="285"/>
      <c r="AD424" s="173">
        <f t="shared" si="439"/>
        <v>0</v>
      </c>
      <c r="AE424" s="173">
        <f t="shared" si="440"/>
        <v>0</v>
      </c>
      <c r="AF424" s="286">
        <f t="shared" si="441"/>
        <v>0</v>
      </c>
      <c r="AG424" s="274" t="e">
        <f t="shared" si="442"/>
        <v>#N/A</v>
      </c>
      <c r="AH424" s="202"/>
      <c r="AI424" s="209" t="e">
        <f t="shared" si="443"/>
        <v>#N/A</v>
      </c>
      <c r="AJ424" s="197">
        <f t="shared" si="444"/>
        <v>3</v>
      </c>
      <c r="AK424" s="175"/>
      <c r="AL424" s="275" t="str">
        <f t="shared" si="445"/>
        <v>A verifier</v>
      </c>
      <c r="AM424" s="266"/>
      <c r="AN424" s="137"/>
      <c r="AO424" s="136"/>
      <c r="AP424" s="158"/>
      <c r="AQ424" s="136"/>
      <c r="AR424" s="138"/>
      <c r="AS424" s="139"/>
      <c r="AT424" s="140"/>
      <c r="AU424" s="159"/>
      <c r="AV424" s="140"/>
      <c r="AW424" s="140"/>
      <c r="AX424" s="140"/>
      <c r="AY424" s="249"/>
    </row>
    <row r="425" spans="1:51" ht="15" hidden="1" customHeight="1" x14ac:dyDescent="0.35">
      <c r="A425" s="252" t="s">
        <v>1034</v>
      </c>
      <c r="B425" s="189" t="str">
        <f t="shared" si="427"/>
        <v>MDG21</v>
      </c>
      <c r="C425" s="161" t="s">
        <v>1081</v>
      </c>
      <c r="D425" s="189" t="str">
        <f t="shared" si="428"/>
        <v>MG21225</v>
      </c>
      <c r="E425" s="189" t="s">
        <v>1083</v>
      </c>
      <c r="F425" s="1" t="str">
        <f t="shared" si="429"/>
        <v>Haute MatsiatraIsandraAmbondrona</v>
      </c>
      <c r="G425" s="45" t="str">
        <f t="shared" si="430"/>
        <v>MG21225070</v>
      </c>
      <c r="H425" s="133" t="e">
        <f t="shared" si="431"/>
        <v>#N/A</v>
      </c>
      <c r="I425" s="133"/>
      <c r="J425" s="134" t="e">
        <f t="shared" si="432"/>
        <v>#N/A</v>
      </c>
      <c r="K425" s="134" t="e">
        <f t="shared" si="433"/>
        <v>#N/A</v>
      </c>
      <c r="L425" s="134" t="e">
        <f t="shared" si="434"/>
        <v>#N/A</v>
      </c>
      <c r="M425" s="231">
        <f>SUMIF('Plans SAMS_A remplir'!$AE$3:$AE$875,(G425&amp;"PAM"&amp;"urgence"),'Plans SAMS_A remplir'!$AG$3:$AG$875)</f>
        <v>0</v>
      </c>
      <c r="N425" s="222">
        <f>SUMIF('Plans SAMS_A remplir'!$AE$3:$AE$875,(G425&amp;"PAM"&amp;"urgence"),'Plans SAMS_A remplir'!$AH$3:$AH$875)</f>
        <v>0</v>
      </c>
      <c r="O425" s="232">
        <f>SUMIF('Plans SAMS_A remplir'!$AE$3:$AE$875,(G425&amp;"PAM"&amp;"urgence"),'Plans SAMS_A remplir'!$AI$3:$AI$875)</f>
        <v>0</v>
      </c>
      <c r="P425" s="224" t="str">
        <f t="shared" si="449"/>
        <v>0</v>
      </c>
      <c r="Q425" s="238">
        <f>SUMIF('Plans SAMS_A remplir'!$AE$3:$AE$875,(G425&amp;"FID"&amp;"urgence"),'Plans SAMS_A remplir'!$AG$3:$AG$875)</f>
        <v>0</v>
      </c>
      <c r="R425" s="135">
        <f>SUMIF('Plans SAMS_A remplir'!$AE$3:$AE$875,(G425&amp;"FID"&amp;"urgence"),'Plans SAMS_A remplir'!$AH$3:$AH$875)</f>
        <v>0</v>
      </c>
      <c r="S425" s="239">
        <f>SUMIF('Plans SAMS_A remplir'!$AE$3:$AE$875,(G425&amp;"FID"&amp;"urgence"),'Plans SAMS_A remplir'!$AI$3:$AI$875)</f>
        <v>0</v>
      </c>
      <c r="T425" s="224" t="str">
        <f t="shared" si="450"/>
        <v>0</v>
      </c>
      <c r="U425" s="238">
        <f>SUMIF('Plans SAMS_A remplir'!$AE$3:$AE$875,(G425&amp;"CRS"&amp;"urgence"),'Plans SAMS_A remplir'!$AG$3:$AG$875)</f>
        <v>0</v>
      </c>
      <c r="V425" s="135">
        <f>SUMIF('Plans SAMS_A remplir'!$AE$3:$AE$875,(G425&amp;"CRS"&amp;"urgence"),'Plans SAMS_A remplir'!$AH$3:$AH$875)</f>
        <v>0</v>
      </c>
      <c r="W425" s="239">
        <f>SUMIF('Plans SAMS_A remplir'!$AE$3:$AE$875,(G425&amp;"CRS"&amp;"urgence"),'Plans SAMS_A remplir'!$AI$3:$AI$875)</f>
        <v>0</v>
      </c>
      <c r="X425" s="224" t="str">
        <f t="shared" si="451"/>
        <v>0</v>
      </c>
      <c r="Y425" s="238">
        <f>SUMIF('Plans SAMS_A remplir'!$AE$3:$AE$875,(G425&amp;"autreong"&amp;"urgence"),'Plans SAMS_A remplir'!$AG$3:$AG$875)</f>
        <v>0</v>
      </c>
      <c r="Z425" s="135">
        <f>SUMIF('Plans SAMS_A remplir'!$AE$3:$AE$875,(G425&amp;"autreong"&amp;"urgence"),'Plans SAMS_A remplir'!$AH$3:$AH$875)</f>
        <v>0</v>
      </c>
      <c r="AA425" s="239">
        <f>SUMIF('Plans SAMS_A remplir'!$AE$3:$AE$875,(G425&amp;"autreong"&amp;"urgence"),'Plans SAMS_A remplir'!$AI$3:$AI$875)</f>
        <v>0</v>
      </c>
      <c r="AB425" s="280" t="str">
        <f t="shared" si="438"/>
        <v>0</v>
      </c>
      <c r="AC425" s="285"/>
      <c r="AD425" s="173">
        <f t="shared" si="439"/>
        <v>0</v>
      </c>
      <c r="AE425" s="173">
        <f t="shared" si="440"/>
        <v>0</v>
      </c>
      <c r="AF425" s="286">
        <f t="shared" si="441"/>
        <v>0</v>
      </c>
      <c r="AG425" s="274" t="e">
        <f t="shared" si="442"/>
        <v>#N/A</v>
      </c>
      <c r="AH425" s="202"/>
      <c r="AI425" s="209" t="e">
        <f t="shared" si="443"/>
        <v>#N/A</v>
      </c>
      <c r="AJ425" s="197">
        <f t="shared" si="444"/>
        <v>3</v>
      </c>
      <c r="AK425" s="175"/>
      <c r="AL425" s="275" t="str">
        <f t="shared" si="445"/>
        <v>A verifier</v>
      </c>
      <c r="AM425" s="266"/>
      <c r="AN425" s="137"/>
      <c r="AO425" s="136"/>
      <c r="AP425" s="158"/>
      <c r="AQ425" s="136"/>
      <c r="AR425" s="138"/>
      <c r="AS425" s="139"/>
      <c r="AT425" s="140"/>
      <c r="AU425" s="159"/>
      <c r="AV425" s="140"/>
      <c r="AW425" s="140"/>
      <c r="AX425" s="140"/>
      <c r="AY425" s="249"/>
    </row>
    <row r="426" spans="1:51" ht="15" hidden="1" customHeight="1" x14ac:dyDescent="0.35">
      <c r="A426" s="252" t="s">
        <v>1034</v>
      </c>
      <c r="B426" s="189" t="str">
        <f t="shared" si="427"/>
        <v>MDG21</v>
      </c>
      <c r="C426" s="161" t="s">
        <v>1081</v>
      </c>
      <c r="D426" s="189" t="str">
        <f t="shared" si="428"/>
        <v>MG21225</v>
      </c>
      <c r="E426" s="189" t="s">
        <v>1084</v>
      </c>
      <c r="F426" s="1" t="str">
        <f t="shared" si="429"/>
        <v>Haute MatsiatraIsandraAndoharanomaitso</v>
      </c>
      <c r="G426" s="45" t="str">
        <f t="shared" si="430"/>
        <v>MG21225050</v>
      </c>
      <c r="H426" s="133" t="e">
        <f t="shared" si="431"/>
        <v>#N/A</v>
      </c>
      <c r="I426" s="133"/>
      <c r="J426" s="134" t="e">
        <f t="shared" si="432"/>
        <v>#N/A</v>
      </c>
      <c r="K426" s="134" t="e">
        <f t="shared" si="433"/>
        <v>#N/A</v>
      </c>
      <c r="L426" s="134" t="e">
        <f t="shared" si="434"/>
        <v>#N/A</v>
      </c>
      <c r="M426" s="231">
        <f>SUMIF('Plans SAMS_A remplir'!$AE$3:$AE$875,(G426&amp;"PAM"&amp;"urgence"),'Plans SAMS_A remplir'!$AG$3:$AG$875)</f>
        <v>0</v>
      </c>
      <c r="N426" s="222">
        <f>SUMIF('Plans SAMS_A remplir'!$AE$3:$AE$875,(G426&amp;"PAM"&amp;"urgence"),'Plans SAMS_A remplir'!$AH$3:$AH$875)</f>
        <v>0</v>
      </c>
      <c r="O426" s="232">
        <f>SUMIF('Plans SAMS_A remplir'!$AE$3:$AE$875,(G426&amp;"PAM"&amp;"urgence"),'Plans SAMS_A remplir'!$AI$3:$AI$875)</f>
        <v>0</v>
      </c>
      <c r="P426" s="224" t="str">
        <f t="shared" si="449"/>
        <v>0</v>
      </c>
      <c r="Q426" s="238">
        <f>SUMIF('Plans SAMS_A remplir'!$AE$3:$AE$875,(G426&amp;"FID"&amp;"urgence"),'Plans SAMS_A remplir'!$AG$3:$AG$875)</f>
        <v>0</v>
      </c>
      <c r="R426" s="135">
        <f>SUMIF('Plans SAMS_A remplir'!$AE$3:$AE$875,(G426&amp;"FID"&amp;"urgence"),'Plans SAMS_A remplir'!$AH$3:$AH$875)</f>
        <v>0</v>
      </c>
      <c r="S426" s="239">
        <f>SUMIF('Plans SAMS_A remplir'!$AE$3:$AE$875,(G426&amp;"FID"&amp;"urgence"),'Plans SAMS_A remplir'!$AI$3:$AI$875)</f>
        <v>0</v>
      </c>
      <c r="T426" s="224" t="str">
        <f t="shared" si="450"/>
        <v>0</v>
      </c>
      <c r="U426" s="238">
        <f>SUMIF('Plans SAMS_A remplir'!$AE$3:$AE$875,(G426&amp;"CRS"&amp;"urgence"),'Plans SAMS_A remplir'!$AG$3:$AG$875)</f>
        <v>0</v>
      </c>
      <c r="V426" s="135">
        <f>SUMIF('Plans SAMS_A remplir'!$AE$3:$AE$875,(G426&amp;"CRS"&amp;"urgence"),'Plans SAMS_A remplir'!$AH$3:$AH$875)</f>
        <v>0</v>
      </c>
      <c r="W426" s="239">
        <f>SUMIF('Plans SAMS_A remplir'!$AE$3:$AE$875,(G426&amp;"CRS"&amp;"urgence"),'Plans SAMS_A remplir'!$AI$3:$AI$875)</f>
        <v>0</v>
      </c>
      <c r="X426" s="224" t="str">
        <f t="shared" si="451"/>
        <v>0</v>
      </c>
      <c r="Y426" s="238">
        <f>SUMIF('Plans SAMS_A remplir'!$AE$3:$AE$875,(G426&amp;"autreong"&amp;"urgence"),'Plans SAMS_A remplir'!$AG$3:$AG$875)</f>
        <v>0</v>
      </c>
      <c r="Z426" s="135">
        <f>SUMIF('Plans SAMS_A remplir'!$AE$3:$AE$875,(G426&amp;"autreong"&amp;"urgence"),'Plans SAMS_A remplir'!$AH$3:$AH$875)</f>
        <v>0</v>
      </c>
      <c r="AA426" s="239">
        <f>SUMIF('Plans SAMS_A remplir'!$AE$3:$AE$875,(G426&amp;"autreong"&amp;"urgence"),'Plans SAMS_A remplir'!$AI$3:$AI$875)</f>
        <v>0</v>
      </c>
      <c r="AB426" s="280" t="str">
        <f t="shared" si="438"/>
        <v>0</v>
      </c>
      <c r="AC426" s="285"/>
      <c r="AD426" s="173">
        <f t="shared" si="439"/>
        <v>0</v>
      </c>
      <c r="AE426" s="173">
        <f t="shared" si="440"/>
        <v>0</v>
      </c>
      <c r="AF426" s="286">
        <f t="shared" si="441"/>
        <v>0</v>
      </c>
      <c r="AG426" s="274" t="e">
        <f t="shared" si="442"/>
        <v>#N/A</v>
      </c>
      <c r="AH426" s="202"/>
      <c r="AI426" s="209" t="e">
        <f t="shared" si="443"/>
        <v>#N/A</v>
      </c>
      <c r="AJ426" s="197">
        <f t="shared" si="444"/>
        <v>3</v>
      </c>
      <c r="AK426" s="175"/>
      <c r="AL426" s="275" t="str">
        <f t="shared" si="445"/>
        <v>A verifier</v>
      </c>
      <c r="AM426" s="266"/>
      <c r="AN426" s="137"/>
      <c r="AO426" s="136"/>
      <c r="AP426" s="158"/>
      <c r="AQ426" s="136"/>
      <c r="AR426" s="138"/>
      <c r="AS426" s="139"/>
      <c r="AT426" s="140"/>
      <c r="AU426" s="159"/>
      <c r="AV426" s="140"/>
      <c r="AW426" s="140"/>
      <c r="AX426" s="140"/>
      <c r="AY426" s="249"/>
    </row>
    <row r="427" spans="1:51" ht="15" hidden="1" customHeight="1" x14ac:dyDescent="0.35">
      <c r="A427" s="252" t="s">
        <v>1034</v>
      </c>
      <c r="B427" s="189" t="str">
        <f t="shared" si="427"/>
        <v>MDG21</v>
      </c>
      <c r="C427" s="161" t="s">
        <v>1081</v>
      </c>
      <c r="D427" s="189" t="str">
        <f t="shared" si="428"/>
        <v>MG21225</v>
      </c>
      <c r="E427" s="189" t="s">
        <v>1085</v>
      </c>
      <c r="F427" s="1" t="str">
        <f t="shared" si="429"/>
        <v>Haute MatsiatraIsandraAnjoma Itsara</v>
      </c>
      <c r="G427" s="45" t="str">
        <f t="shared" si="430"/>
        <v>MG21225030</v>
      </c>
      <c r="H427" s="133" t="e">
        <f t="shared" si="431"/>
        <v>#N/A</v>
      </c>
      <c r="I427" s="133"/>
      <c r="J427" s="134" t="e">
        <f t="shared" si="432"/>
        <v>#N/A</v>
      </c>
      <c r="K427" s="134" t="e">
        <f t="shared" si="433"/>
        <v>#N/A</v>
      </c>
      <c r="L427" s="134" t="e">
        <f t="shared" si="434"/>
        <v>#N/A</v>
      </c>
      <c r="M427" s="231">
        <f>SUMIF('Plans SAMS_A remplir'!$AE$3:$AE$875,(G427&amp;"PAM"&amp;"urgence"),'Plans SAMS_A remplir'!$AG$3:$AG$875)</f>
        <v>0</v>
      </c>
      <c r="N427" s="222">
        <f>SUMIF('Plans SAMS_A remplir'!$AE$3:$AE$875,(G427&amp;"PAM"&amp;"urgence"),'Plans SAMS_A remplir'!$AH$3:$AH$875)</f>
        <v>0</v>
      </c>
      <c r="O427" s="232">
        <f>SUMIF('Plans SAMS_A remplir'!$AE$3:$AE$875,(G427&amp;"PAM"&amp;"urgence"),'Plans SAMS_A remplir'!$AI$3:$AI$875)</f>
        <v>0</v>
      </c>
      <c r="P427" s="224" t="str">
        <f t="shared" si="449"/>
        <v>0</v>
      </c>
      <c r="Q427" s="238">
        <f>SUMIF('Plans SAMS_A remplir'!$AE$3:$AE$875,(G427&amp;"FID"&amp;"urgence"),'Plans SAMS_A remplir'!$AG$3:$AG$875)</f>
        <v>0</v>
      </c>
      <c r="R427" s="135">
        <f>SUMIF('Plans SAMS_A remplir'!$AE$3:$AE$875,(G427&amp;"FID"&amp;"urgence"),'Plans SAMS_A remplir'!$AH$3:$AH$875)</f>
        <v>0</v>
      </c>
      <c r="S427" s="239">
        <f>SUMIF('Plans SAMS_A remplir'!$AE$3:$AE$875,(G427&amp;"FID"&amp;"urgence"),'Plans SAMS_A remplir'!$AI$3:$AI$875)</f>
        <v>0</v>
      </c>
      <c r="T427" s="224" t="str">
        <f t="shared" si="450"/>
        <v>0</v>
      </c>
      <c r="U427" s="238">
        <f>SUMIF('Plans SAMS_A remplir'!$AE$3:$AE$875,(G427&amp;"CRS"&amp;"urgence"),'Plans SAMS_A remplir'!$AG$3:$AG$875)</f>
        <v>0</v>
      </c>
      <c r="V427" s="135">
        <f>SUMIF('Plans SAMS_A remplir'!$AE$3:$AE$875,(G427&amp;"CRS"&amp;"urgence"),'Plans SAMS_A remplir'!$AH$3:$AH$875)</f>
        <v>0</v>
      </c>
      <c r="W427" s="239">
        <f>SUMIF('Plans SAMS_A remplir'!$AE$3:$AE$875,(G427&amp;"CRS"&amp;"urgence"),'Plans SAMS_A remplir'!$AI$3:$AI$875)</f>
        <v>0</v>
      </c>
      <c r="X427" s="224" t="str">
        <f t="shared" si="451"/>
        <v>0</v>
      </c>
      <c r="Y427" s="238">
        <f>SUMIF('Plans SAMS_A remplir'!$AE$3:$AE$875,(G427&amp;"autreong"&amp;"urgence"),'Plans SAMS_A remplir'!$AG$3:$AG$875)</f>
        <v>0</v>
      </c>
      <c r="Z427" s="135">
        <f>SUMIF('Plans SAMS_A remplir'!$AE$3:$AE$875,(G427&amp;"autreong"&amp;"urgence"),'Plans SAMS_A remplir'!$AH$3:$AH$875)</f>
        <v>0</v>
      </c>
      <c r="AA427" s="239">
        <f>SUMIF('Plans SAMS_A remplir'!$AE$3:$AE$875,(G427&amp;"autreong"&amp;"urgence"),'Plans SAMS_A remplir'!$AI$3:$AI$875)</f>
        <v>0</v>
      </c>
      <c r="AB427" s="280" t="str">
        <f t="shared" si="438"/>
        <v>0</v>
      </c>
      <c r="AC427" s="285"/>
      <c r="AD427" s="173">
        <f t="shared" si="439"/>
        <v>0</v>
      </c>
      <c r="AE427" s="173">
        <f t="shared" si="440"/>
        <v>0</v>
      </c>
      <c r="AF427" s="286">
        <f t="shared" si="441"/>
        <v>0</v>
      </c>
      <c r="AG427" s="274" t="e">
        <f t="shared" si="442"/>
        <v>#N/A</v>
      </c>
      <c r="AH427" s="202"/>
      <c r="AI427" s="209" t="e">
        <f t="shared" si="443"/>
        <v>#N/A</v>
      </c>
      <c r="AJ427" s="197">
        <f t="shared" si="444"/>
        <v>3</v>
      </c>
      <c r="AK427" s="175"/>
      <c r="AL427" s="275" t="str">
        <f t="shared" si="445"/>
        <v>A verifier</v>
      </c>
      <c r="AM427" s="266"/>
      <c r="AN427" s="137"/>
      <c r="AO427" s="136"/>
      <c r="AP427" s="158"/>
      <c r="AQ427" s="136"/>
      <c r="AR427" s="138"/>
      <c r="AS427" s="139"/>
      <c r="AT427" s="140"/>
      <c r="AU427" s="159"/>
      <c r="AV427" s="140"/>
      <c r="AW427" s="140"/>
      <c r="AX427" s="140"/>
      <c r="AY427" s="249"/>
    </row>
    <row r="428" spans="1:51" ht="15" hidden="1" customHeight="1" x14ac:dyDescent="0.35">
      <c r="A428" s="252" t="s">
        <v>1034</v>
      </c>
      <c r="B428" s="189" t="str">
        <f t="shared" si="427"/>
        <v>MDG21</v>
      </c>
      <c r="C428" s="161" t="s">
        <v>1081</v>
      </c>
      <c r="D428" s="189" t="str">
        <f t="shared" si="428"/>
        <v>MG21225</v>
      </c>
      <c r="E428" s="189" t="s">
        <v>1086</v>
      </c>
      <c r="F428" s="1" t="str">
        <f t="shared" si="429"/>
        <v>Haute MatsiatraIsandraAnkarinarivo Manirisoa</v>
      </c>
      <c r="G428" s="45" t="str">
        <f t="shared" si="430"/>
        <v>MG21225110</v>
      </c>
      <c r="H428" s="133" t="e">
        <f t="shared" si="431"/>
        <v>#N/A</v>
      </c>
      <c r="I428" s="133"/>
      <c r="J428" s="134" t="e">
        <f t="shared" si="432"/>
        <v>#N/A</v>
      </c>
      <c r="K428" s="134" t="e">
        <f t="shared" si="433"/>
        <v>#N/A</v>
      </c>
      <c r="L428" s="134" t="e">
        <f t="shared" si="434"/>
        <v>#N/A</v>
      </c>
      <c r="M428" s="231">
        <f>SUMIF('Plans SAMS_A remplir'!$AE$3:$AE$875,(G428&amp;"PAM"&amp;"urgence"),'Plans SAMS_A remplir'!$AG$3:$AG$875)</f>
        <v>0</v>
      </c>
      <c r="N428" s="222">
        <f>SUMIF('Plans SAMS_A remplir'!$AE$3:$AE$875,(G428&amp;"PAM"&amp;"urgence"),'Plans SAMS_A remplir'!$AH$3:$AH$875)</f>
        <v>0</v>
      </c>
      <c r="O428" s="232">
        <f>SUMIF('Plans SAMS_A remplir'!$AE$3:$AE$875,(G428&amp;"PAM"&amp;"urgence"),'Plans SAMS_A remplir'!$AI$3:$AI$875)</f>
        <v>0</v>
      </c>
      <c r="P428" s="224" t="str">
        <f t="shared" si="449"/>
        <v>0</v>
      </c>
      <c r="Q428" s="238">
        <f>SUMIF('Plans SAMS_A remplir'!$AE$3:$AE$875,(G428&amp;"FID"&amp;"urgence"),'Plans SAMS_A remplir'!$AG$3:$AG$875)</f>
        <v>0</v>
      </c>
      <c r="R428" s="135">
        <f>SUMIF('Plans SAMS_A remplir'!$AE$3:$AE$875,(G428&amp;"FID"&amp;"urgence"),'Plans SAMS_A remplir'!$AH$3:$AH$875)</f>
        <v>0</v>
      </c>
      <c r="S428" s="239">
        <f>SUMIF('Plans SAMS_A remplir'!$AE$3:$AE$875,(G428&amp;"FID"&amp;"urgence"),'Plans SAMS_A remplir'!$AI$3:$AI$875)</f>
        <v>0</v>
      </c>
      <c r="T428" s="224" t="str">
        <f t="shared" si="450"/>
        <v>0</v>
      </c>
      <c r="U428" s="238">
        <f>SUMIF('Plans SAMS_A remplir'!$AE$3:$AE$875,(G428&amp;"CRS"&amp;"urgence"),'Plans SAMS_A remplir'!$AG$3:$AG$875)</f>
        <v>0</v>
      </c>
      <c r="V428" s="135">
        <f>SUMIF('Plans SAMS_A remplir'!$AE$3:$AE$875,(G428&amp;"CRS"&amp;"urgence"),'Plans SAMS_A remplir'!$AH$3:$AH$875)</f>
        <v>0</v>
      </c>
      <c r="W428" s="239">
        <f>SUMIF('Plans SAMS_A remplir'!$AE$3:$AE$875,(G428&amp;"CRS"&amp;"urgence"),'Plans SAMS_A remplir'!$AI$3:$AI$875)</f>
        <v>0</v>
      </c>
      <c r="X428" s="224" t="str">
        <f t="shared" si="451"/>
        <v>0</v>
      </c>
      <c r="Y428" s="238">
        <f>SUMIF('Plans SAMS_A remplir'!$AE$3:$AE$875,(G428&amp;"autreong"&amp;"urgence"),'Plans SAMS_A remplir'!$AG$3:$AG$875)</f>
        <v>0</v>
      </c>
      <c r="Z428" s="135">
        <f>SUMIF('Plans SAMS_A remplir'!$AE$3:$AE$875,(G428&amp;"autreong"&amp;"urgence"),'Plans SAMS_A remplir'!$AH$3:$AH$875)</f>
        <v>0</v>
      </c>
      <c r="AA428" s="239">
        <f>SUMIF('Plans SAMS_A remplir'!$AE$3:$AE$875,(G428&amp;"autreong"&amp;"urgence"),'Plans SAMS_A remplir'!$AI$3:$AI$875)</f>
        <v>0</v>
      </c>
      <c r="AB428" s="280" t="str">
        <f t="shared" si="438"/>
        <v>0</v>
      </c>
      <c r="AC428" s="285"/>
      <c r="AD428" s="173">
        <f t="shared" si="439"/>
        <v>0</v>
      </c>
      <c r="AE428" s="173">
        <f t="shared" si="440"/>
        <v>0</v>
      </c>
      <c r="AF428" s="286">
        <f t="shared" si="441"/>
        <v>0</v>
      </c>
      <c r="AG428" s="274" t="e">
        <f t="shared" si="442"/>
        <v>#N/A</v>
      </c>
      <c r="AH428" s="202"/>
      <c r="AI428" s="209" t="e">
        <f t="shared" si="443"/>
        <v>#N/A</v>
      </c>
      <c r="AJ428" s="197">
        <f t="shared" si="444"/>
        <v>3</v>
      </c>
      <c r="AK428" s="175"/>
      <c r="AL428" s="275" t="str">
        <f t="shared" si="445"/>
        <v>A verifier</v>
      </c>
      <c r="AM428" s="266"/>
      <c r="AN428" s="137"/>
      <c r="AO428" s="136"/>
      <c r="AP428" s="158"/>
      <c r="AQ428" s="136"/>
      <c r="AR428" s="138"/>
      <c r="AS428" s="139"/>
      <c r="AT428" s="140"/>
      <c r="AU428" s="159"/>
      <c r="AV428" s="140"/>
      <c r="AW428" s="140"/>
      <c r="AX428" s="140"/>
      <c r="AY428" s="249"/>
    </row>
    <row r="429" spans="1:51" ht="15" hidden="1" customHeight="1" x14ac:dyDescent="0.35">
      <c r="A429" s="252" t="s">
        <v>1034</v>
      </c>
      <c r="B429" s="189" t="str">
        <f t="shared" si="427"/>
        <v>MDG21</v>
      </c>
      <c r="C429" s="161" t="s">
        <v>1081</v>
      </c>
      <c r="D429" s="189" t="str">
        <f t="shared" si="428"/>
        <v>MG21225</v>
      </c>
      <c r="E429" s="189" t="s">
        <v>1087</v>
      </c>
      <c r="F429" s="1" t="str">
        <f t="shared" si="429"/>
        <v>Haute MatsiatraIsandraFanjakana</v>
      </c>
      <c r="G429" s="45" t="str">
        <f t="shared" si="430"/>
        <v>MG21225190</v>
      </c>
      <c r="H429" s="133" t="e">
        <f t="shared" si="431"/>
        <v>#N/A</v>
      </c>
      <c r="I429" s="133"/>
      <c r="J429" s="134" t="e">
        <f t="shared" si="432"/>
        <v>#N/A</v>
      </c>
      <c r="K429" s="134" t="e">
        <f t="shared" si="433"/>
        <v>#N/A</v>
      </c>
      <c r="L429" s="134" t="e">
        <f t="shared" si="434"/>
        <v>#N/A</v>
      </c>
      <c r="M429" s="231">
        <f>SUMIF('Plans SAMS_A remplir'!$AE$3:$AE$875,(G429&amp;"PAM"&amp;"urgence"),'Plans SAMS_A remplir'!$AG$3:$AG$875)</f>
        <v>0</v>
      </c>
      <c r="N429" s="222">
        <f>SUMIF('Plans SAMS_A remplir'!$AE$3:$AE$875,(G429&amp;"PAM"&amp;"urgence"),'Plans SAMS_A remplir'!$AH$3:$AH$875)</f>
        <v>0</v>
      </c>
      <c r="O429" s="232">
        <f>SUMIF('Plans SAMS_A remplir'!$AE$3:$AE$875,(G429&amp;"PAM"&amp;"urgence"),'Plans SAMS_A remplir'!$AI$3:$AI$875)</f>
        <v>0</v>
      </c>
      <c r="P429" s="224" t="str">
        <f t="shared" si="449"/>
        <v>0</v>
      </c>
      <c r="Q429" s="238">
        <f>SUMIF('Plans SAMS_A remplir'!$AE$3:$AE$875,(G429&amp;"FID"&amp;"urgence"),'Plans SAMS_A remplir'!$AG$3:$AG$875)</f>
        <v>0</v>
      </c>
      <c r="R429" s="135">
        <f>SUMIF('Plans SAMS_A remplir'!$AE$3:$AE$875,(G429&amp;"FID"&amp;"urgence"),'Plans SAMS_A remplir'!$AH$3:$AH$875)</f>
        <v>0</v>
      </c>
      <c r="S429" s="239">
        <f>SUMIF('Plans SAMS_A remplir'!$AE$3:$AE$875,(G429&amp;"FID"&amp;"urgence"),'Plans SAMS_A remplir'!$AI$3:$AI$875)</f>
        <v>0</v>
      </c>
      <c r="T429" s="224" t="str">
        <f t="shared" si="450"/>
        <v>0</v>
      </c>
      <c r="U429" s="238">
        <f>SUMIF('Plans SAMS_A remplir'!$AE$3:$AE$875,(G429&amp;"CRS"&amp;"urgence"),'Plans SAMS_A remplir'!$AG$3:$AG$875)</f>
        <v>0</v>
      </c>
      <c r="V429" s="135">
        <f>SUMIF('Plans SAMS_A remplir'!$AE$3:$AE$875,(G429&amp;"CRS"&amp;"urgence"),'Plans SAMS_A remplir'!$AH$3:$AH$875)</f>
        <v>0</v>
      </c>
      <c r="W429" s="239">
        <f>SUMIF('Plans SAMS_A remplir'!$AE$3:$AE$875,(G429&amp;"CRS"&amp;"urgence"),'Plans SAMS_A remplir'!$AI$3:$AI$875)</f>
        <v>0</v>
      </c>
      <c r="X429" s="224" t="str">
        <f t="shared" si="451"/>
        <v>0</v>
      </c>
      <c r="Y429" s="238">
        <f>SUMIF('Plans SAMS_A remplir'!$AE$3:$AE$875,(G429&amp;"autreong"&amp;"urgence"),'Plans SAMS_A remplir'!$AG$3:$AG$875)</f>
        <v>0</v>
      </c>
      <c r="Z429" s="135">
        <f>SUMIF('Plans SAMS_A remplir'!$AE$3:$AE$875,(G429&amp;"autreong"&amp;"urgence"),'Plans SAMS_A remplir'!$AH$3:$AH$875)</f>
        <v>0</v>
      </c>
      <c r="AA429" s="239">
        <f>SUMIF('Plans SAMS_A remplir'!$AE$3:$AE$875,(G429&amp;"autreong"&amp;"urgence"),'Plans SAMS_A remplir'!$AI$3:$AI$875)</f>
        <v>0</v>
      </c>
      <c r="AB429" s="280" t="str">
        <f t="shared" si="438"/>
        <v>0</v>
      </c>
      <c r="AC429" s="285"/>
      <c r="AD429" s="173">
        <f t="shared" si="439"/>
        <v>0</v>
      </c>
      <c r="AE429" s="173">
        <f t="shared" si="440"/>
        <v>0</v>
      </c>
      <c r="AF429" s="286">
        <f t="shared" si="441"/>
        <v>0</v>
      </c>
      <c r="AG429" s="274" t="e">
        <f t="shared" si="442"/>
        <v>#N/A</v>
      </c>
      <c r="AH429" s="202"/>
      <c r="AI429" s="209" t="e">
        <f t="shared" si="443"/>
        <v>#N/A</v>
      </c>
      <c r="AJ429" s="197">
        <f t="shared" si="444"/>
        <v>3</v>
      </c>
      <c r="AK429" s="175"/>
      <c r="AL429" s="275" t="str">
        <f t="shared" si="445"/>
        <v>A verifier</v>
      </c>
      <c r="AM429" s="266"/>
      <c r="AN429" s="137"/>
      <c r="AO429" s="136"/>
      <c r="AP429" s="158"/>
      <c r="AQ429" s="136"/>
      <c r="AR429" s="138"/>
      <c r="AS429" s="139"/>
      <c r="AT429" s="140"/>
      <c r="AU429" s="159"/>
      <c r="AV429" s="140"/>
      <c r="AW429" s="140"/>
      <c r="AX429" s="140"/>
      <c r="AY429" s="249"/>
    </row>
    <row r="430" spans="1:51" ht="15" hidden="1" customHeight="1" x14ac:dyDescent="0.35">
      <c r="A430" s="252" t="s">
        <v>1034</v>
      </c>
      <c r="B430" s="189" t="str">
        <f t="shared" si="427"/>
        <v>MDG21</v>
      </c>
      <c r="C430" s="161" t="s">
        <v>1081</v>
      </c>
      <c r="D430" s="189" t="str">
        <f t="shared" si="428"/>
        <v>MG21225</v>
      </c>
      <c r="E430" s="189" t="s">
        <v>1088</v>
      </c>
      <c r="F430" s="1" t="str">
        <f t="shared" si="429"/>
        <v>Haute MatsiatraIsandraIavonomby Vohibola</v>
      </c>
      <c r="G430" s="45" t="str">
        <f t="shared" si="430"/>
        <v>MG21225210</v>
      </c>
      <c r="H430" s="133" t="e">
        <f t="shared" si="431"/>
        <v>#N/A</v>
      </c>
      <c r="I430" s="133"/>
      <c r="J430" s="134" t="e">
        <f t="shared" si="432"/>
        <v>#N/A</v>
      </c>
      <c r="K430" s="134" t="e">
        <f t="shared" si="433"/>
        <v>#N/A</v>
      </c>
      <c r="L430" s="134" t="e">
        <f t="shared" si="434"/>
        <v>#N/A</v>
      </c>
      <c r="M430" s="231">
        <f>SUMIF('Plans SAMS_A remplir'!$AE$3:$AE$875,(G430&amp;"PAM"&amp;"urgence"),'Plans SAMS_A remplir'!$AG$3:$AG$875)</f>
        <v>0</v>
      </c>
      <c r="N430" s="222">
        <f>SUMIF('Plans SAMS_A remplir'!$AE$3:$AE$875,(G430&amp;"PAM"&amp;"urgence"),'Plans SAMS_A remplir'!$AH$3:$AH$875)</f>
        <v>0</v>
      </c>
      <c r="O430" s="232">
        <f>SUMIF('Plans SAMS_A remplir'!$AE$3:$AE$875,(G430&amp;"PAM"&amp;"urgence"),'Plans SAMS_A remplir'!$AI$3:$AI$875)</f>
        <v>0</v>
      </c>
      <c r="P430" s="224" t="str">
        <f t="shared" si="449"/>
        <v>0</v>
      </c>
      <c r="Q430" s="238">
        <f>SUMIF('Plans SAMS_A remplir'!$AE$3:$AE$875,(G430&amp;"FID"&amp;"urgence"),'Plans SAMS_A remplir'!$AG$3:$AG$875)</f>
        <v>0</v>
      </c>
      <c r="R430" s="135">
        <f>SUMIF('Plans SAMS_A remplir'!$AE$3:$AE$875,(G430&amp;"FID"&amp;"urgence"),'Plans SAMS_A remplir'!$AH$3:$AH$875)</f>
        <v>0</v>
      </c>
      <c r="S430" s="239">
        <f>SUMIF('Plans SAMS_A remplir'!$AE$3:$AE$875,(G430&amp;"FID"&amp;"urgence"),'Plans SAMS_A remplir'!$AI$3:$AI$875)</f>
        <v>0</v>
      </c>
      <c r="T430" s="224" t="str">
        <f t="shared" si="450"/>
        <v>0</v>
      </c>
      <c r="U430" s="238">
        <f>SUMIF('Plans SAMS_A remplir'!$AE$3:$AE$875,(G430&amp;"CRS"&amp;"urgence"),'Plans SAMS_A remplir'!$AG$3:$AG$875)</f>
        <v>0</v>
      </c>
      <c r="V430" s="135">
        <f>SUMIF('Plans SAMS_A remplir'!$AE$3:$AE$875,(G430&amp;"CRS"&amp;"urgence"),'Plans SAMS_A remplir'!$AH$3:$AH$875)</f>
        <v>0</v>
      </c>
      <c r="W430" s="239">
        <f>SUMIF('Plans SAMS_A remplir'!$AE$3:$AE$875,(G430&amp;"CRS"&amp;"urgence"),'Plans SAMS_A remplir'!$AI$3:$AI$875)</f>
        <v>0</v>
      </c>
      <c r="X430" s="224" t="str">
        <f t="shared" si="451"/>
        <v>0</v>
      </c>
      <c r="Y430" s="238">
        <f>SUMIF('Plans SAMS_A remplir'!$AE$3:$AE$875,(G430&amp;"autreong"&amp;"urgence"),'Plans SAMS_A remplir'!$AG$3:$AG$875)</f>
        <v>0</v>
      </c>
      <c r="Z430" s="135">
        <f>SUMIF('Plans SAMS_A remplir'!$AE$3:$AE$875,(G430&amp;"autreong"&amp;"urgence"),'Plans SAMS_A remplir'!$AH$3:$AH$875)</f>
        <v>0</v>
      </c>
      <c r="AA430" s="239">
        <f>SUMIF('Plans SAMS_A remplir'!$AE$3:$AE$875,(G430&amp;"autreong"&amp;"urgence"),'Plans SAMS_A remplir'!$AI$3:$AI$875)</f>
        <v>0</v>
      </c>
      <c r="AB430" s="280" t="str">
        <f t="shared" si="438"/>
        <v>0</v>
      </c>
      <c r="AC430" s="285"/>
      <c r="AD430" s="173">
        <f t="shared" si="439"/>
        <v>0</v>
      </c>
      <c r="AE430" s="173">
        <f t="shared" si="440"/>
        <v>0</v>
      </c>
      <c r="AF430" s="286">
        <f t="shared" si="441"/>
        <v>0</v>
      </c>
      <c r="AG430" s="274" t="e">
        <f t="shared" si="442"/>
        <v>#N/A</v>
      </c>
      <c r="AH430" s="202"/>
      <c r="AI430" s="209" t="e">
        <f t="shared" si="443"/>
        <v>#N/A</v>
      </c>
      <c r="AJ430" s="197">
        <f t="shared" si="444"/>
        <v>3</v>
      </c>
      <c r="AK430" s="175"/>
      <c r="AL430" s="275" t="str">
        <f t="shared" si="445"/>
        <v>A verifier</v>
      </c>
      <c r="AM430" s="266"/>
      <c r="AN430" s="137"/>
      <c r="AO430" s="136"/>
      <c r="AP430" s="158"/>
      <c r="AQ430" s="136"/>
      <c r="AR430" s="138"/>
      <c r="AS430" s="139"/>
      <c r="AT430" s="140"/>
      <c r="AU430" s="159"/>
      <c r="AV430" s="140"/>
      <c r="AW430" s="140"/>
      <c r="AX430" s="140"/>
      <c r="AY430" s="249"/>
    </row>
    <row r="431" spans="1:51" ht="15" hidden="1" customHeight="1" x14ac:dyDescent="0.35">
      <c r="A431" s="252" t="s">
        <v>1034</v>
      </c>
      <c r="B431" s="189" t="str">
        <f t="shared" si="427"/>
        <v>MDG21</v>
      </c>
      <c r="C431" s="161" t="s">
        <v>1081</v>
      </c>
      <c r="D431" s="189" t="str">
        <f t="shared" si="428"/>
        <v>MG21225</v>
      </c>
      <c r="E431" s="189" t="s">
        <v>1089</v>
      </c>
      <c r="F431" s="1" t="str">
        <f t="shared" si="429"/>
        <v>Haute MatsiatraIsandraIsorana</v>
      </c>
      <c r="G431" s="45" t="str">
        <f t="shared" si="430"/>
        <v>MG21225010</v>
      </c>
      <c r="H431" s="133" t="e">
        <f t="shared" si="431"/>
        <v>#N/A</v>
      </c>
      <c r="I431" s="133"/>
      <c r="J431" s="134" t="e">
        <f t="shared" si="432"/>
        <v>#N/A</v>
      </c>
      <c r="K431" s="134" t="e">
        <f t="shared" si="433"/>
        <v>#N/A</v>
      </c>
      <c r="L431" s="134" t="e">
        <f t="shared" si="434"/>
        <v>#N/A</v>
      </c>
      <c r="M431" s="231">
        <f>SUMIF('Plans SAMS_A remplir'!$AE$3:$AE$875,(G431&amp;"PAM"&amp;"urgence"),'Plans SAMS_A remplir'!$AG$3:$AG$875)</f>
        <v>0</v>
      </c>
      <c r="N431" s="222">
        <f>SUMIF('Plans SAMS_A remplir'!$AE$3:$AE$875,(G431&amp;"PAM"&amp;"urgence"),'Plans SAMS_A remplir'!$AH$3:$AH$875)</f>
        <v>0</v>
      </c>
      <c r="O431" s="232">
        <f>SUMIF('Plans SAMS_A remplir'!$AE$3:$AE$875,(G431&amp;"PAM"&amp;"urgence"),'Plans SAMS_A remplir'!$AI$3:$AI$875)</f>
        <v>0</v>
      </c>
      <c r="P431" s="224" t="str">
        <f t="shared" si="449"/>
        <v>0</v>
      </c>
      <c r="Q431" s="238">
        <f>SUMIF('Plans SAMS_A remplir'!$AE$3:$AE$875,(G431&amp;"FID"&amp;"urgence"),'Plans SAMS_A remplir'!$AG$3:$AG$875)</f>
        <v>0</v>
      </c>
      <c r="R431" s="135">
        <f>SUMIF('Plans SAMS_A remplir'!$AE$3:$AE$875,(G431&amp;"FID"&amp;"urgence"),'Plans SAMS_A remplir'!$AH$3:$AH$875)</f>
        <v>0</v>
      </c>
      <c r="S431" s="239">
        <f>SUMIF('Plans SAMS_A remplir'!$AE$3:$AE$875,(G431&amp;"FID"&amp;"urgence"),'Plans SAMS_A remplir'!$AI$3:$AI$875)</f>
        <v>0</v>
      </c>
      <c r="T431" s="224" t="str">
        <f t="shared" si="450"/>
        <v>0</v>
      </c>
      <c r="U431" s="238">
        <f>SUMIF('Plans SAMS_A remplir'!$AE$3:$AE$875,(G431&amp;"CRS"&amp;"urgence"),'Plans SAMS_A remplir'!$AG$3:$AG$875)</f>
        <v>0</v>
      </c>
      <c r="V431" s="135">
        <f>SUMIF('Plans SAMS_A remplir'!$AE$3:$AE$875,(G431&amp;"CRS"&amp;"urgence"),'Plans SAMS_A remplir'!$AH$3:$AH$875)</f>
        <v>0</v>
      </c>
      <c r="W431" s="239">
        <f>SUMIF('Plans SAMS_A remplir'!$AE$3:$AE$875,(G431&amp;"CRS"&amp;"urgence"),'Plans SAMS_A remplir'!$AI$3:$AI$875)</f>
        <v>0</v>
      </c>
      <c r="X431" s="224" t="str">
        <f t="shared" si="451"/>
        <v>0</v>
      </c>
      <c r="Y431" s="238">
        <f>SUMIF('Plans SAMS_A remplir'!$AE$3:$AE$875,(G431&amp;"autreong"&amp;"urgence"),'Plans SAMS_A remplir'!$AG$3:$AG$875)</f>
        <v>0</v>
      </c>
      <c r="Z431" s="135">
        <f>SUMIF('Plans SAMS_A remplir'!$AE$3:$AE$875,(G431&amp;"autreong"&amp;"urgence"),'Plans SAMS_A remplir'!$AH$3:$AH$875)</f>
        <v>0</v>
      </c>
      <c r="AA431" s="239">
        <f>SUMIF('Plans SAMS_A remplir'!$AE$3:$AE$875,(G431&amp;"autreong"&amp;"urgence"),'Plans SAMS_A remplir'!$AI$3:$AI$875)</f>
        <v>0</v>
      </c>
      <c r="AB431" s="280" t="str">
        <f t="shared" si="438"/>
        <v>0</v>
      </c>
      <c r="AC431" s="285"/>
      <c r="AD431" s="173">
        <f t="shared" si="439"/>
        <v>0</v>
      </c>
      <c r="AE431" s="173">
        <f t="shared" si="440"/>
        <v>0</v>
      </c>
      <c r="AF431" s="286">
        <f t="shared" si="441"/>
        <v>0</v>
      </c>
      <c r="AG431" s="274" t="e">
        <f t="shared" si="442"/>
        <v>#N/A</v>
      </c>
      <c r="AH431" s="202"/>
      <c r="AI431" s="209" t="e">
        <f t="shared" si="443"/>
        <v>#N/A</v>
      </c>
      <c r="AJ431" s="197">
        <f t="shared" si="444"/>
        <v>3</v>
      </c>
      <c r="AK431" s="175"/>
      <c r="AL431" s="275" t="str">
        <f t="shared" si="445"/>
        <v>A verifier</v>
      </c>
      <c r="AM431" s="266"/>
      <c r="AN431" s="137"/>
      <c r="AO431" s="136"/>
      <c r="AP431" s="158"/>
      <c r="AQ431" s="136"/>
      <c r="AR431" s="138"/>
      <c r="AS431" s="139"/>
      <c r="AT431" s="140"/>
      <c r="AU431" s="159"/>
      <c r="AV431" s="140"/>
      <c r="AW431" s="140"/>
      <c r="AX431" s="140"/>
      <c r="AY431" s="249"/>
    </row>
    <row r="432" spans="1:51" ht="15" hidden="1" customHeight="1" x14ac:dyDescent="0.35">
      <c r="A432" s="252" t="s">
        <v>1034</v>
      </c>
      <c r="B432" s="189" t="str">
        <f t="shared" ref="B432:B463" si="452">VLOOKUP(A432,admin_1,2,FALSE)</f>
        <v>MDG21</v>
      </c>
      <c r="C432" s="161" t="s">
        <v>1081</v>
      </c>
      <c r="D432" s="189" t="str">
        <f t="shared" ref="D432:D463" si="453">VLOOKUP(C432,admin_2_2,2,FALSE)</f>
        <v>MG21225</v>
      </c>
      <c r="E432" s="189" t="s">
        <v>816</v>
      </c>
      <c r="F432" s="1" t="str">
        <f t="shared" ref="F432:F463" si="454">A432&amp;C432&amp;E432</f>
        <v>Haute MatsiatraIsandraMahazoarivo</v>
      </c>
      <c r="G432" s="45" t="str">
        <f t="shared" ref="G432:G463" si="455">VLOOKUP(F432,admin_3_2,12,FALSE)</f>
        <v>MG21225170</v>
      </c>
      <c r="H432" s="133" t="e">
        <f t="shared" ref="H432:H463" si="456">VLOOKUP(G432,prio,2,FALSE)</f>
        <v>#N/A</v>
      </c>
      <c r="I432" s="133"/>
      <c r="J432" s="134" t="e">
        <f t="shared" ref="J432:J463" si="457">IF(VLOOKUP(G432,pop,4,FALSE)=0,"",VLOOKUP(G432,pop,4,FALSE))</f>
        <v>#N/A</v>
      </c>
      <c r="K432" s="134" t="e">
        <f t="shared" ref="K432:K463" si="458">VLOOKUP(G432,pop,2,FALSE)</f>
        <v>#N/A</v>
      </c>
      <c r="L432" s="134" t="e">
        <f t="shared" ref="L432:L463" si="459">VLOOKUP(G432,pop,7,FALSE)</f>
        <v>#N/A</v>
      </c>
      <c r="M432" s="231">
        <f>SUMIF('Plans SAMS_A remplir'!$AE$3:$AE$875,(G432&amp;"PAM"&amp;"urgence"),'Plans SAMS_A remplir'!$AG$3:$AG$875)</f>
        <v>0</v>
      </c>
      <c r="N432" s="222">
        <f>SUMIF('Plans SAMS_A remplir'!$AE$3:$AE$875,(G432&amp;"PAM"&amp;"urgence"),'Plans SAMS_A remplir'!$AH$3:$AH$875)</f>
        <v>0</v>
      </c>
      <c r="O432" s="232">
        <f>SUMIF('Plans SAMS_A remplir'!$AE$3:$AE$875,(G432&amp;"PAM"&amp;"urgence"),'Plans SAMS_A remplir'!$AI$3:$AI$875)</f>
        <v>0</v>
      </c>
      <c r="P432" s="224" t="str">
        <f t="shared" si="449"/>
        <v>0</v>
      </c>
      <c r="Q432" s="238">
        <f>SUMIF('Plans SAMS_A remplir'!$AE$3:$AE$875,(G432&amp;"FID"&amp;"urgence"),'Plans SAMS_A remplir'!$AG$3:$AG$875)</f>
        <v>0</v>
      </c>
      <c r="R432" s="135">
        <f>SUMIF('Plans SAMS_A remplir'!$AE$3:$AE$875,(G432&amp;"FID"&amp;"urgence"),'Plans SAMS_A remplir'!$AH$3:$AH$875)</f>
        <v>0</v>
      </c>
      <c r="S432" s="239">
        <f>SUMIF('Plans SAMS_A remplir'!$AE$3:$AE$875,(G432&amp;"FID"&amp;"urgence"),'Plans SAMS_A remplir'!$AI$3:$AI$875)</f>
        <v>0</v>
      </c>
      <c r="T432" s="224" t="str">
        <f t="shared" si="450"/>
        <v>0</v>
      </c>
      <c r="U432" s="238">
        <f>SUMIF('Plans SAMS_A remplir'!$AE$3:$AE$875,(G432&amp;"CRS"&amp;"urgence"),'Plans SAMS_A remplir'!$AG$3:$AG$875)</f>
        <v>0</v>
      </c>
      <c r="V432" s="135">
        <f>SUMIF('Plans SAMS_A remplir'!$AE$3:$AE$875,(G432&amp;"CRS"&amp;"urgence"),'Plans SAMS_A remplir'!$AH$3:$AH$875)</f>
        <v>0</v>
      </c>
      <c r="W432" s="239">
        <f>SUMIF('Plans SAMS_A remplir'!$AE$3:$AE$875,(G432&amp;"CRS"&amp;"urgence"),'Plans SAMS_A remplir'!$AI$3:$AI$875)</f>
        <v>0</v>
      </c>
      <c r="X432" s="224" t="str">
        <f t="shared" si="451"/>
        <v>0</v>
      </c>
      <c r="Y432" s="238">
        <f>SUMIF('Plans SAMS_A remplir'!$AE$3:$AE$875,(G432&amp;"autreong"&amp;"urgence"),'Plans SAMS_A remplir'!$AG$3:$AG$875)</f>
        <v>0</v>
      </c>
      <c r="Z432" s="135">
        <f>SUMIF('Plans SAMS_A remplir'!$AE$3:$AE$875,(G432&amp;"autreong"&amp;"urgence"),'Plans SAMS_A remplir'!$AH$3:$AH$875)</f>
        <v>0</v>
      </c>
      <c r="AA432" s="239">
        <f>SUMIF('Plans SAMS_A remplir'!$AE$3:$AE$875,(G432&amp;"autreong"&amp;"urgence"),'Plans SAMS_A remplir'!$AI$3:$AI$875)</f>
        <v>0</v>
      </c>
      <c r="AB432" s="280" t="str">
        <f t="shared" ref="AB432:AB463" si="460">IFERROR(VLOOKUP(G432&amp;"autreong"&amp;"urgence",planification_pop,4,FALSE),"0")</f>
        <v>0</v>
      </c>
      <c r="AC432" s="285"/>
      <c r="AD432" s="173">
        <f t="shared" ref="AD432:AD463" si="461">IF($AC432="Oui (Fid/PAM)",MAX(M432,Q432)+Y432,IF($AC432="Oui (inter/orga)",MAX(M432,Q432,Y432),IF($AC432="Oui (CRS/FID)",MAX(Q432,U432),IF($AC432="Oui (CRS/PAM)",MAX(M432,U432),IF($AC432="Oui (cas special)","",SUM(M432,Q432,Y432,U432))))))</f>
        <v>0</v>
      </c>
      <c r="AE432" s="173">
        <f t="shared" ref="AE432:AE463" si="462">IF($AC432="Oui (Fid/PAM)",MAX(N432,R432)+Z432,IF($AC432="Oui (inter/orga)",MAX(N432,R432,Z432),IF($AC432="Oui (CRS/FID)",MAX(R432,V432),IF($AC432="Oui (CRS/PAM)",MAX(N432,V432),IF($AC432="Oui (cas special)","",SUM(N432,R432,Z432,V432))))))</f>
        <v>0</v>
      </c>
      <c r="AF432" s="286">
        <f t="shared" ref="AF432:AF463" si="463">IF($AC432="Oui (Fid/PAM)",MAX(O432,S432)+AA432,IF($AC432="Oui (inter/orga)",MAX(O432,S432,AA432),IF($AC432="Oui (CRS/FID)",MAX(S432,W432),IF($AC432="Oui (CRS/PAM)",MAX(O432,W432),IF($AC432="Oui (cas special)","",SUM(O432,S432,AA432,W432))))))</f>
        <v>0</v>
      </c>
      <c r="AG432" s="274" t="e">
        <f t="shared" ref="AG432:AG463" si="464">MAX(AD432:AF432)/L432</f>
        <v>#N/A</v>
      </c>
      <c r="AH432" s="202"/>
      <c r="AI432" s="209" t="e">
        <f t="shared" ref="AI432:AI463" si="465">IF((K432-AD432*AH432)&lt;0,"0",K432-AD432*AH432)</f>
        <v>#N/A</v>
      </c>
      <c r="AJ432" s="197">
        <f t="shared" ref="AJ432:AJ463" si="466">IF(M432&lt;&gt;"0",1,0)+IF(Q432&lt;&gt;"0",1,0)+IF(Y432&lt;&gt;"0",1,0)</f>
        <v>3</v>
      </c>
      <c r="AK432" s="175"/>
      <c r="AL432" s="275" t="str">
        <f t="shared" ref="AL432:AL463" si="467">IF(AC432="Non","YES",IF(AC432="Oui (cas special)","A verifier",IF(AC432="","A verifier","Non")))</f>
        <v>A verifier</v>
      </c>
      <c r="AM432" s="266"/>
      <c r="AN432" s="137"/>
      <c r="AO432" s="136"/>
      <c r="AP432" s="158"/>
      <c r="AQ432" s="136"/>
      <c r="AR432" s="138"/>
      <c r="AS432" s="139"/>
      <c r="AT432" s="140"/>
      <c r="AU432" s="159"/>
      <c r="AV432" s="140"/>
      <c r="AW432" s="140"/>
      <c r="AX432" s="140"/>
      <c r="AY432" s="249"/>
    </row>
    <row r="433" spans="1:51" ht="15" hidden="1" customHeight="1" x14ac:dyDescent="0.35">
      <c r="A433" s="252" t="s">
        <v>1034</v>
      </c>
      <c r="B433" s="189" t="str">
        <f t="shared" si="452"/>
        <v>MDG21</v>
      </c>
      <c r="C433" s="161" t="s">
        <v>1081</v>
      </c>
      <c r="D433" s="189" t="str">
        <f t="shared" si="453"/>
        <v>MG21225</v>
      </c>
      <c r="E433" s="189" t="s">
        <v>1090</v>
      </c>
      <c r="F433" s="1" t="str">
        <f t="shared" si="454"/>
        <v>Haute MatsiatraIsandraNasandratrony</v>
      </c>
      <c r="G433" s="45" t="str">
        <f t="shared" si="455"/>
        <v>MG21225150</v>
      </c>
      <c r="H433" s="133" t="e">
        <f t="shared" si="456"/>
        <v>#N/A</v>
      </c>
      <c r="I433" s="133"/>
      <c r="J433" s="134" t="e">
        <f t="shared" si="457"/>
        <v>#N/A</v>
      </c>
      <c r="K433" s="134" t="e">
        <f t="shared" si="458"/>
        <v>#N/A</v>
      </c>
      <c r="L433" s="134" t="e">
        <f t="shared" si="459"/>
        <v>#N/A</v>
      </c>
      <c r="M433" s="231">
        <f>SUMIF('Plans SAMS_A remplir'!$AE$3:$AE$875,(G433&amp;"PAM"&amp;"urgence"),'Plans SAMS_A remplir'!$AG$3:$AG$875)</f>
        <v>0</v>
      </c>
      <c r="N433" s="222">
        <f>SUMIF('Plans SAMS_A remplir'!$AE$3:$AE$875,(G433&amp;"PAM"&amp;"urgence"),'Plans SAMS_A remplir'!$AH$3:$AH$875)</f>
        <v>0</v>
      </c>
      <c r="O433" s="232">
        <f>SUMIF('Plans SAMS_A remplir'!$AE$3:$AE$875,(G433&amp;"PAM"&amp;"urgence"),'Plans SAMS_A remplir'!$AI$3:$AI$875)</f>
        <v>0</v>
      </c>
      <c r="P433" s="224" t="str">
        <f t="shared" si="449"/>
        <v>0</v>
      </c>
      <c r="Q433" s="238">
        <f>SUMIF('Plans SAMS_A remplir'!$AE$3:$AE$875,(G433&amp;"FID"&amp;"urgence"),'Plans SAMS_A remplir'!$AG$3:$AG$875)</f>
        <v>0</v>
      </c>
      <c r="R433" s="135">
        <f>SUMIF('Plans SAMS_A remplir'!$AE$3:$AE$875,(G433&amp;"FID"&amp;"urgence"),'Plans SAMS_A remplir'!$AH$3:$AH$875)</f>
        <v>0</v>
      </c>
      <c r="S433" s="239">
        <f>SUMIF('Plans SAMS_A remplir'!$AE$3:$AE$875,(G433&amp;"FID"&amp;"urgence"),'Plans SAMS_A remplir'!$AI$3:$AI$875)</f>
        <v>0</v>
      </c>
      <c r="T433" s="224" t="str">
        <f t="shared" si="450"/>
        <v>0</v>
      </c>
      <c r="U433" s="238">
        <f>SUMIF('Plans SAMS_A remplir'!$AE$3:$AE$875,(G433&amp;"CRS"&amp;"urgence"),'Plans SAMS_A remplir'!$AG$3:$AG$875)</f>
        <v>0</v>
      </c>
      <c r="V433" s="135">
        <f>SUMIF('Plans SAMS_A remplir'!$AE$3:$AE$875,(G433&amp;"CRS"&amp;"urgence"),'Plans SAMS_A remplir'!$AH$3:$AH$875)</f>
        <v>0</v>
      </c>
      <c r="W433" s="239">
        <f>SUMIF('Plans SAMS_A remplir'!$AE$3:$AE$875,(G433&amp;"CRS"&amp;"urgence"),'Plans SAMS_A remplir'!$AI$3:$AI$875)</f>
        <v>0</v>
      </c>
      <c r="X433" s="224" t="str">
        <f t="shared" si="451"/>
        <v>0</v>
      </c>
      <c r="Y433" s="238">
        <f>SUMIF('Plans SAMS_A remplir'!$AE$3:$AE$875,(G433&amp;"autreong"&amp;"urgence"),'Plans SAMS_A remplir'!$AG$3:$AG$875)</f>
        <v>0</v>
      </c>
      <c r="Z433" s="135">
        <f>SUMIF('Plans SAMS_A remplir'!$AE$3:$AE$875,(G433&amp;"autreong"&amp;"urgence"),'Plans SAMS_A remplir'!$AH$3:$AH$875)</f>
        <v>0</v>
      </c>
      <c r="AA433" s="239">
        <f>SUMIF('Plans SAMS_A remplir'!$AE$3:$AE$875,(G433&amp;"autreong"&amp;"urgence"),'Plans SAMS_A remplir'!$AI$3:$AI$875)</f>
        <v>0</v>
      </c>
      <c r="AB433" s="280" t="str">
        <f t="shared" si="460"/>
        <v>0</v>
      </c>
      <c r="AC433" s="285"/>
      <c r="AD433" s="173">
        <f t="shared" si="461"/>
        <v>0</v>
      </c>
      <c r="AE433" s="173">
        <f t="shared" si="462"/>
        <v>0</v>
      </c>
      <c r="AF433" s="286">
        <f t="shared" si="463"/>
        <v>0</v>
      </c>
      <c r="AG433" s="274" t="e">
        <f t="shared" si="464"/>
        <v>#N/A</v>
      </c>
      <c r="AH433" s="202"/>
      <c r="AI433" s="209" t="e">
        <f t="shared" si="465"/>
        <v>#N/A</v>
      </c>
      <c r="AJ433" s="197">
        <f t="shared" si="466"/>
        <v>3</v>
      </c>
      <c r="AK433" s="175"/>
      <c r="AL433" s="275" t="str">
        <f t="shared" si="467"/>
        <v>A verifier</v>
      </c>
      <c r="AM433" s="266"/>
      <c r="AN433" s="137"/>
      <c r="AO433" s="136"/>
      <c r="AP433" s="158"/>
      <c r="AQ433" s="136"/>
      <c r="AR433" s="138"/>
      <c r="AS433" s="139"/>
      <c r="AT433" s="140"/>
      <c r="AU433" s="159"/>
      <c r="AV433" s="140"/>
      <c r="AW433" s="140"/>
      <c r="AX433" s="140"/>
      <c r="AY433" s="249"/>
    </row>
    <row r="434" spans="1:51" ht="15" hidden="1" customHeight="1" x14ac:dyDescent="0.35">
      <c r="A434" s="252" t="s">
        <v>1034</v>
      </c>
      <c r="B434" s="189" t="str">
        <f t="shared" si="452"/>
        <v>MDG21</v>
      </c>
      <c r="C434" s="161" t="s">
        <v>1081</v>
      </c>
      <c r="D434" s="189" t="str">
        <f t="shared" si="453"/>
        <v>MG21225</v>
      </c>
      <c r="E434" s="189" t="s">
        <v>1091</v>
      </c>
      <c r="F434" s="1" t="str">
        <f t="shared" si="454"/>
        <v>Haute MatsiatraIsandraSoatanana</v>
      </c>
      <c r="G434" s="45" t="str">
        <f t="shared" si="455"/>
        <v>MG21225130</v>
      </c>
      <c r="H434" s="133" t="e">
        <f t="shared" si="456"/>
        <v>#N/A</v>
      </c>
      <c r="I434" s="133"/>
      <c r="J434" s="134" t="e">
        <f t="shared" si="457"/>
        <v>#N/A</v>
      </c>
      <c r="K434" s="134" t="e">
        <f t="shared" si="458"/>
        <v>#N/A</v>
      </c>
      <c r="L434" s="134" t="e">
        <f t="shared" si="459"/>
        <v>#N/A</v>
      </c>
      <c r="M434" s="231">
        <f>SUMIF('Plans SAMS_A remplir'!$AE$3:$AE$875,(G434&amp;"PAM"&amp;"urgence"),'Plans SAMS_A remplir'!$AG$3:$AG$875)</f>
        <v>0</v>
      </c>
      <c r="N434" s="222">
        <f>SUMIF('Plans SAMS_A remplir'!$AE$3:$AE$875,(G434&amp;"PAM"&amp;"urgence"),'Plans SAMS_A remplir'!$AH$3:$AH$875)</f>
        <v>0</v>
      </c>
      <c r="O434" s="232">
        <f>SUMIF('Plans SAMS_A remplir'!$AE$3:$AE$875,(G434&amp;"PAM"&amp;"urgence"),'Plans SAMS_A remplir'!$AI$3:$AI$875)</f>
        <v>0</v>
      </c>
      <c r="P434" s="224" t="str">
        <f t="shared" si="449"/>
        <v>0</v>
      </c>
      <c r="Q434" s="238">
        <f>SUMIF('Plans SAMS_A remplir'!$AE$3:$AE$875,(G434&amp;"FID"&amp;"urgence"),'Plans SAMS_A remplir'!$AG$3:$AG$875)</f>
        <v>0</v>
      </c>
      <c r="R434" s="135">
        <f>SUMIF('Plans SAMS_A remplir'!$AE$3:$AE$875,(G434&amp;"FID"&amp;"urgence"),'Plans SAMS_A remplir'!$AH$3:$AH$875)</f>
        <v>0</v>
      </c>
      <c r="S434" s="239">
        <f>SUMIF('Plans SAMS_A remplir'!$AE$3:$AE$875,(G434&amp;"FID"&amp;"urgence"),'Plans SAMS_A remplir'!$AI$3:$AI$875)</f>
        <v>0</v>
      </c>
      <c r="T434" s="224" t="str">
        <f t="shared" si="450"/>
        <v>0</v>
      </c>
      <c r="U434" s="238">
        <f>SUMIF('Plans SAMS_A remplir'!$AE$3:$AE$875,(G434&amp;"CRS"&amp;"urgence"),'Plans SAMS_A remplir'!$AG$3:$AG$875)</f>
        <v>0</v>
      </c>
      <c r="V434" s="135">
        <f>SUMIF('Plans SAMS_A remplir'!$AE$3:$AE$875,(G434&amp;"CRS"&amp;"urgence"),'Plans SAMS_A remplir'!$AH$3:$AH$875)</f>
        <v>0</v>
      </c>
      <c r="W434" s="239">
        <f>SUMIF('Plans SAMS_A remplir'!$AE$3:$AE$875,(G434&amp;"CRS"&amp;"urgence"),'Plans SAMS_A remplir'!$AI$3:$AI$875)</f>
        <v>0</v>
      </c>
      <c r="X434" s="224" t="str">
        <f t="shared" si="451"/>
        <v>0</v>
      </c>
      <c r="Y434" s="238">
        <f>SUMIF('Plans SAMS_A remplir'!$AE$3:$AE$875,(G434&amp;"autreong"&amp;"urgence"),'Plans SAMS_A remplir'!$AG$3:$AG$875)</f>
        <v>0</v>
      </c>
      <c r="Z434" s="135">
        <f>SUMIF('Plans SAMS_A remplir'!$AE$3:$AE$875,(G434&amp;"autreong"&amp;"urgence"),'Plans SAMS_A remplir'!$AH$3:$AH$875)</f>
        <v>0</v>
      </c>
      <c r="AA434" s="239">
        <f>SUMIF('Plans SAMS_A remplir'!$AE$3:$AE$875,(G434&amp;"autreong"&amp;"urgence"),'Plans SAMS_A remplir'!$AI$3:$AI$875)</f>
        <v>0</v>
      </c>
      <c r="AB434" s="280" t="str">
        <f t="shared" si="460"/>
        <v>0</v>
      </c>
      <c r="AC434" s="285"/>
      <c r="AD434" s="173">
        <f t="shared" si="461"/>
        <v>0</v>
      </c>
      <c r="AE434" s="173">
        <f t="shared" si="462"/>
        <v>0</v>
      </c>
      <c r="AF434" s="286">
        <f t="shared" si="463"/>
        <v>0</v>
      </c>
      <c r="AG434" s="274" t="e">
        <f t="shared" si="464"/>
        <v>#N/A</v>
      </c>
      <c r="AH434" s="202"/>
      <c r="AI434" s="209" t="e">
        <f t="shared" si="465"/>
        <v>#N/A</v>
      </c>
      <c r="AJ434" s="197">
        <f t="shared" si="466"/>
        <v>3</v>
      </c>
      <c r="AK434" s="175"/>
      <c r="AL434" s="275" t="str">
        <f t="shared" si="467"/>
        <v>A verifier</v>
      </c>
      <c r="AM434" s="266"/>
      <c r="AN434" s="137"/>
      <c r="AO434" s="136"/>
      <c r="AP434" s="158"/>
      <c r="AQ434" s="136"/>
      <c r="AR434" s="138"/>
      <c r="AS434" s="139"/>
      <c r="AT434" s="140"/>
      <c r="AU434" s="159"/>
      <c r="AV434" s="140"/>
      <c r="AW434" s="140"/>
      <c r="AX434" s="140"/>
      <c r="AY434" s="249"/>
    </row>
    <row r="435" spans="1:51" s="179" customFormat="1" hidden="1" x14ac:dyDescent="0.3">
      <c r="A435" s="328"/>
      <c r="B435" s="329"/>
      <c r="C435" s="330"/>
      <c r="D435" s="330"/>
      <c r="E435" s="330"/>
      <c r="F435" s="331"/>
      <c r="G435" s="332"/>
      <c r="H435" s="332"/>
      <c r="I435" s="333"/>
      <c r="J435" s="333"/>
      <c r="K435" s="333"/>
      <c r="L435" s="334"/>
      <c r="M435" s="335"/>
      <c r="N435" s="335"/>
      <c r="O435" s="335"/>
      <c r="P435" s="335"/>
      <c r="Q435" s="336"/>
      <c r="R435" s="336"/>
      <c r="S435" s="336"/>
      <c r="T435" s="335"/>
      <c r="U435" s="336"/>
      <c r="V435" s="336"/>
      <c r="W435" s="336"/>
      <c r="X435" s="335"/>
      <c r="Y435" s="336"/>
      <c r="Z435" s="336"/>
      <c r="AA435" s="336"/>
      <c r="AB435" s="337"/>
      <c r="AC435" s="338"/>
      <c r="AD435" s="339"/>
      <c r="AE435" s="339"/>
      <c r="AF435" s="340"/>
      <c r="AG435" s="341"/>
      <c r="AH435" s="342"/>
      <c r="AI435" s="342"/>
      <c r="AJ435" s="197"/>
      <c r="AK435" s="343"/>
      <c r="AL435" s="344"/>
      <c r="AM435" s="345"/>
      <c r="AN435" s="334"/>
      <c r="AO435" s="346"/>
      <c r="AP435" s="334"/>
      <c r="AQ435" s="334"/>
      <c r="AR435" s="347"/>
      <c r="AS435" s="347"/>
      <c r="AT435" s="348"/>
      <c r="AU435" s="348"/>
      <c r="AV435" s="349"/>
      <c r="AW435" s="350"/>
      <c r="AX435" s="350"/>
      <c r="AY435" s="351"/>
    </row>
    <row r="436" spans="1:51" ht="15" hidden="1" customHeight="1" x14ac:dyDescent="0.35">
      <c r="A436" s="252" t="s">
        <v>1034</v>
      </c>
      <c r="B436" s="189" t="str">
        <f t="shared" si="452"/>
        <v>MDG21</v>
      </c>
      <c r="C436" s="161" t="s">
        <v>1092</v>
      </c>
      <c r="D436" s="189" t="str">
        <f t="shared" si="453"/>
        <v>MG21220</v>
      </c>
      <c r="E436" s="189" t="s">
        <v>1093</v>
      </c>
      <c r="F436" s="1" t="str">
        <f t="shared" si="454"/>
        <v>Haute MatsiatraLalanginaAlakamisy Ambohimaha</v>
      </c>
      <c r="G436" s="45" t="str">
        <f t="shared" si="455"/>
        <v>MG21220250</v>
      </c>
      <c r="H436" s="133" t="e">
        <f t="shared" si="456"/>
        <v>#N/A</v>
      </c>
      <c r="I436" s="133"/>
      <c r="J436" s="134" t="e">
        <f t="shared" si="457"/>
        <v>#N/A</v>
      </c>
      <c r="K436" s="134" t="e">
        <f t="shared" si="458"/>
        <v>#N/A</v>
      </c>
      <c r="L436" s="134" t="e">
        <f t="shared" si="459"/>
        <v>#N/A</v>
      </c>
      <c r="M436" s="231">
        <f>SUMIF('Plans SAMS_A remplir'!$AE$3:$AE$875,(G436&amp;"PAM"&amp;"urgence"),'Plans SAMS_A remplir'!$AG$3:$AG$875)</f>
        <v>0</v>
      </c>
      <c r="N436" s="222">
        <f>SUMIF('Plans SAMS_A remplir'!$AE$3:$AE$875,(G436&amp;"PAM"&amp;"urgence"),'Plans SAMS_A remplir'!$AH$3:$AH$875)</f>
        <v>0</v>
      </c>
      <c r="O436" s="232">
        <f>SUMIF('Plans SAMS_A remplir'!$AE$3:$AE$875,(G436&amp;"PAM"&amp;"urgence"),'Plans SAMS_A remplir'!$AI$3:$AI$875)</f>
        <v>0</v>
      </c>
      <c r="P436" s="224" t="str">
        <f t="shared" ref="P436:P448" si="468">IFERROR(VLOOKUP(G436&amp;"PAM"&amp;"urgence",planification_pop,4,FALSE),"0")</f>
        <v>0</v>
      </c>
      <c r="Q436" s="238">
        <f>SUMIF('Plans SAMS_A remplir'!$AE$3:$AE$875,(G436&amp;"FID"&amp;"urgence"),'Plans SAMS_A remplir'!$AG$3:$AG$875)</f>
        <v>0</v>
      </c>
      <c r="R436" s="135">
        <f>SUMIF('Plans SAMS_A remplir'!$AE$3:$AE$875,(G436&amp;"FID"&amp;"urgence"),'Plans SAMS_A remplir'!$AH$3:$AH$875)</f>
        <v>0</v>
      </c>
      <c r="S436" s="239">
        <f>SUMIF('Plans SAMS_A remplir'!$AE$3:$AE$875,(G436&amp;"FID"&amp;"urgence"),'Plans SAMS_A remplir'!$AI$3:$AI$875)</f>
        <v>0</v>
      </c>
      <c r="T436" s="224" t="str">
        <f t="shared" ref="T436:T448" si="469">IFERROR(VLOOKUP(G436&amp;"FID"&amp;"urgence",planification_pop,4,FALSE),"0")</f>
        <v>0</v>
      </c>
      <c r="U436" s="238">
        <f>SUMIF('Plans SAMS_A remplir'!$AE$3:$AE$875,(G436&amp;"CRS"&amp;"urgence"),'Plans SAMS_A remplir'!$AG$3:$AG$875)</f>
        <v>0</v>
      </c>
      <c r="V436" s="135">
        <f>SUMIF('Plans SAMS_A remplir'!$AE$3:$AE$875,(G436&amp;"CRS"&amp;"urgence"),'Plans SAMS_A remplir'!$AH$3:$AH$875)</f>
        <v>0</v>
      </c>
      <c r="W436" s="239">
        <f>SUMIF('Plans SAMS_A remplir'!$AE$3:$AE$875,(G436&amp;"CRS"&amp;"urgence"),'Plans SAMS_A remplir'!$AI$3:$AI$875)</f>
        <v>0</v>
      </c>
      <c r="X436" s="224" t="str">
        <f t="shared" ref="X436:X448" si="470">IFERROR(VLOOKUP(K436&amp;"FID"&amp;"urgence",planification_pop,4,FALSE),"0")</f>
        <v>0</v>
      </c>
      <c r="Y436" s="238">
        <f>SUMIF('Plans SAMS_A remplir'!$AE$3:$AE$875,(G436&amp;"autreong"&amp;"urgence"),'Plans SAMS_A remplir'!$AG$3:$AG$875)</f>
        <v>0</v>
      </c>
      <c r="Z436" s="135">
        <f>SUMIF('Plans SAMS_A remplir'!$AE$3:$AE$875,(G436&amp;"autreong"&amp;"urgence"),'Plans SAMS_A remplir'!$AH$3:$AH$875)</f>
        <v>0</v>
      </c>
      <c r="AA436" s="239">
        <f>SUMIF('Plans SAMS_A remplir'!$AE$3:$AE$875,(G436&amp;"autreong"&amp;"urgence"),'Plans SAMS_A remplir'!$AI$3:$AI$875)</f>
        <v>0</v>
      </c>
      <c r="AB436" s="280" t="str">
        <f t="shared" si="460"/>
        <v>0</v>
      </c>
      <c r="AC436" s="285"/>
      <c r="AD436" s="173">
        <f t="shared" si="461"/>
        <v>0</v>
      </c>
      <c r="AE436" s="173">
        <f t="shared" si="462"/>
        <v>0</v>
      </c>
      <c r="AF436" s="286">
        <f t="shared" si="463"/>
        <v>0</v>
      </c>
      <c r="AG436" s="274" t="e">
        <f t="shared" si="464"/>
        <v>#N/A</v>
      </c>
      <c r="AH436" s="202"/>
      <c r="AI436" s="209" t="e">
        <f t="shared" si="465"/>
        <v>#N/A</v>
      </c>
      <c r="AJ436" s="197">
        <f t="shared" si="466"/>
        <v>3</v>
      </c>
      <c r="AK436" s="175"/>
      <c r="AL436" s="275" t="str">
        <f t="shared" si="467"/>
        <v>A verifier</v>
      </c>
      <c r="AM436" s="266"/>
      <c r="AN436" s="137"/>
      <c r="AO436" s="136"/>
      <c r="AP436" s="158"/>
      <c r="AQ436" s="136"/>
      <c r="AR436" s="138"/>
      <c r="AS436" s="139"/>
      <c r="AT436" s="140"/>
      <c r="AU436" s="159"/>
      <c r="AV436" s="140"/>
      <c r="AW436" s="140"/>
      <c r="AX436" s="140"/>
      <c r="AY436" s="249"/>
    </row>
    <row r="437" spans="1:51" ht="15" hidden="1" customHeight="1" x14ac:dyDescent="0.35">
      <c r="A437" s="252" t="s">
        <v>1034</v>
      </c>
      <c r="B437" s="189" t="str">
        <f t="shared" si="452"/>
        <v>MDG21</v>
      </c>
      <c r="C437" s="161" t="s">
        <v>1092</v>
      </c>
      <c r="D437" s="189" t="str">
        <f t="shared" si="453"/>
        <v>MG21220</v>
      </c>
      <c r="E437" s="189" t="s">
        <v>1094</v>
      </c>
      <c r="F437" s="1" t="str">
        <f t="shared" si="454"/>
        <v>Haute MatsiatraLalanginaAlatsinainy Ialamarina</v>
      </c>
      <c r="G437" s="45" t="str">
        <f t="shared" si="455"/>
        <v>MG21220350</v>
      </c>
      <c r="H437" s="133" t="e">
        <f t="shared" si="456"/>
        <v>#N/A</v>
      </c>
      <c r="I437" s="133"/>
      <c r="J437" s="134" t="e">
        <f t="shared" si="457"/>
        <v>#N/A</v>
      </c>
      <c r="K437" s="134" t="e">
        <f t="shared" si="458"/>
        <v>#N/A</v>
      </c>
      <c r="L437" s="134" t="e">
        <f t="shared" si="459"/>
        <v>#N/A</v>
      </c>
      <c r="M437" s="231">
        <f>SUMIF('Plans SAMS_A remplir'!$AE$3:$AE$875,(G437&amp;"PAM"&amp;"urgence"),'Plans SAMS_A remplir'!$AG$3:$AG$875)</f>
        <v>0</v>
      </c>
      <c r="N437" s="222">
        <f>SUMIF('Plans SAMS_A remplir'!$AE$3:$AE$875,(G437&amp;"PAM"&amp;"urgence"),'Plans SAMS_A remplir'!$AH$3:$AH$875)</f>
        <v>0</v>
      </c>
      <c r="O437" s="232">
        <f>SUMIF('Plans SAMS_A remplir'!$AE$3:$AE$875,(G437&amp;"PAM"&amp;"urgence"),'Plans SAMS_A remplir'!$AI$3:$AI$875)</f>
        <v>0</v>
      </c>
      <c r="P437" s="224" t="str">
        <f t="shared" si="468"/>
        <v>0</v>
      </c>
      <c r="Q437" s="238">
        <f>SUMIF('Plans SAMS_A remplir'!$AE$3:$AE$875,(G437&amp;"FID"&amp;"urgence"),'Plans SAMS_A remplir'!$AG$3:$AG$875)</f>
        <v>0</v>
      </c>
      <c r="R437" s="135">
        <f>SUMIF('Plans SAMS_A remplir'!$AE$3:$AE$875,(G437&amp;"FID"&amp;"urgence"),'Plans SAMS_A remplir'!$AH$3:$AH$875)</f>
        <v>0</v>
      </c>
      <c r="S437" s="239">
        <f>SUMIF('Plans SAMS_A remplir'!$AE$3:$AE$875,(G437&amp;"FID"&amp;"urgence"),'Plans SAMS_A remplir'!$AI$3:$AI$875)</f>
        <v>0</v>
      </c>
      <c r="T437" s="224" t="str">
        <f t="shared" si="469"/>
        <v>0</v>
      </c>
      <c r="U437" s="238">
        <f>SUMIF('Plans SAMS_A remplir'!$AE$3:$AE$875,(G437&amp;"CRS"&amp;"urgence"),'Plans SAMS_A remplir'!$AG$3:$AG$875)</f>
        <v>0</v>
      </c>
      <c r="V437" s="135">
        <f>SUMIF('Plans SAMS_A remplir'!$AE$3:$AE$875,(G437&amp;"CRS"&amp;"urgence"),'Plans SAMS_A remplir'!$AH$3:$AH$875)</f>
        <v>0</v>
      </c>
      <c r="W437" s="239">
        <f>SUMIF('Plans SAMS_A remplir'!$AE$3:$AE$875,(G437&amp;"CRS"&amp;"urgence"),'Plans SAMS_A remplir'!$AI$3:$AI$875)</f>
        <v>0</v>
      </c>
      <c r="X437" s="224" t="str">
        <f t="shared" si="470"/>
        <v>0</v>
      </c>
      <c r="Y437" s="238">
        <f>SUMIF('Plans SAMS_A remplir'!$AE$3:$AE$875,(G437&amp;"autreong"&amp;"urgence"),'Plans SAMS_A remplir'!$AG$3:$AG$875)</f>
        <v>0</v>
      </c>
      <c r="Z437" s="135">
        <f>SUMIF('Plans SAMS_A remplir'!$AE$3:$AE$875,(G437&amp;"autreong"&amp;"urgence"),'Plans SAMS_A remplir'!$AH$3:$AH$875)</f>
        <v>0</v>
      </c>
      <c r="AA437" s="239">
        <f>SUMIF('Plans SAMS_A remplir'!$AE$3:$AE$875,(G437&amp;"autreong"&amp;"urgence"),'Plans SAMS_A remplir'!$AI$3:$AI$875)</f>
        <v>0</v>
      </c>
      <c r="AB437" s="280" t="str">
        <f t="shared" si="460"/>
        <v>0</v>
      </c>
      <c r="AC437" s="285"/>
      <c r="AD437" s="173">
        <f t="shared" si="461"/>
        <v>0</v>
      </c>
      <c r="AE437" s="173">
        <f t="shared" si="462"/>
        <v>0</v>
      </c>
      <c r="AF437" s="286">
        <f t="shared" si="463"/>
        <v>0</v>
      </c>
      <c r="AG437" s="274" t="e">
        <f t="shared" si="464"/>
        <v>#N/A</v>
      </c>
      <c r="AH437" s="202"/>
      <c r="AI437" s="209" t="e">
        <f t="shared" si="465"/>
        <v>#N/A</v>
      </c>
      <c r="AJ437" s="197">
        <f t="shared" si="466"/>
        <v>3</v>
      </c>
      <c r="AK437" s="175"/>
      <c r="AL437" s="275" t="str">
        <f t="shared" si="467"/>
        <v>A verifier</v>
      </c>
      <c r="AM437" s="266"/>
      <c r="AN437" s="137"/>
      <c r="AO437" s="136"/>
      <c r="AP437" s="158"/>
      <c r="AQ437" s="136"/>
      <c r="AR437" s="138"/>
      <c r="AS437" s="139"/>
      <c r="AT437" s="140"/>
      <c r="AU437" s="159"/>
      <c r="AV437" s="140"/>
      <c r="AW437" s="140"/>
      <c r="AX437" s="140"/>
      <c r="AY437" s="249"/>
    </row>
    <row r="438" spans="1:51" ht="15" hidden="1" customHeight="1" x14ac:dyDescent="0.35">
      <c r="A438" s="252" t="s">
        <v>1034</v>
      </c>
      <c r="B438" s="189" t="str">
        <f t="shared" si="452"/>
        <v>MDG21</v>
      </c>
      <c r="C438" s="161" t="s">
        <v>1092</v>
      </c>
      <c r="D438" s="189" t="str">
        <f t="shared" si="453"/>
        <v>MG21220</v>
      </c>
      <c r="E438" s="189" t="s">
        <v>1095</v>
      </c>
      <c r="F438" s="1" t="str">
        <f t="shared" si="454"/>
        <v>Haute MatsiatraLalanginaAmbalakely</v>
      </c>
      <c r="G438" s="45" t="str">
        <f t="shared" si="455"/>
        <v>MG21220030</v>
      </c>
      <c r="H438" s="133" t="e">
        <f t="shared" si="456"/>
        <v>#N/A</v>
      </c>
      <c r="I438" s="133"/>
      <c r="J438" s="134" t="e">
        <f t="shared" si="457"/>
        <v>#N/A</v>
      </c>
      <c r="K438" s="134" t="e">
        <f t="shared" si="458"/>
        <v>#N/A</v>
      </c>
      <c r="L438" s="134" t="e">
        <f t="shared" si="459"/>
        <v>#N/A</v>
      </c>
      <c r="M438" s="231">
        <f>SUMIF('Plans SAMS_A remplir'!$AE$3:$AE$875,(G438&amp;"PAM"&amp;"urgence"),'Plans SAMS_A remplir'!$AG$3:$AG$875)</f>
        <v>0</v>
      </c>
      <c r="N438" s="222">
        <f>SUMIF('Plans SAMS_A remplir'!$AE$3:$AE$875,(G438&amp;"PAM"&amp;"urgence"),'Plans SAMS_A remplir'!$AH$3:$AH$875)</f>
        <v>0</v>
      </c>
      <c r="O438" s="232">
        <f>SUMIF('Plans SAMS_A remplir'!$AE$3:$AE$875,(G438&amp;"PAM"&amp;"urgence"),'Plans SAMS_A remplir'!$AI$3:$AI$875)</f>
        <v>0</v>
      </c>
      <c r="P438" s="224" t="str">
        <f t="shared" si="468"/>
        <v>0</v>
      </c>
      <c r="Q438" s="238">
        <f>SUMIF('Plans SAMS_A remplir'!$AE$3:$AE$875,(G438&amp;"FID"&amp;"urgence"),'Plans SAMS_A remplir'!$AG$3:$AG$875)</f>
        <v>0</v>
      </c>
      <c r="R438" s="135">
        <f>SUMIF('Plans SAMS_A remplir'!$AE$3:$AE$875,(G438&amp;"FID"&amp;"urgence"),'Plans SAMS_A remplir'!$AH$3:$AH$875)</f>
        <v>0</v>
      </c>
      <c r="S438" s="239">
        <f>SUMIF('Plans SAMS_A remplir'!$AE$3:$AE$875,(G438&amp;"FID"&amp;"urgence"),'Plans SAMS_A remplir'!$AI$3:$AI$875)</f>
        <v>0</v>
      </c>
      <c r="T438" s="224" t="str">
        <f t="shared" si="469"/>
        <v>0</v>
      </c>
      <c r="U438" s="238">
        <f>SUMIF('Plans SAMS_A remplir'!$AE$3:$AE$875,(G438&amp;"CRS"&amp;"urgence"),'Plans SAMS_A remplir'!$AG$3:$AG$875)</f>
        <v>0</v>
      </c>
      <c r="V438" s="135">
        <f>SUMIF('Plans SAMS_A remplir'!$AE$3:$AE$875,(G438&amp;"CRS"&amp;"urgence"),'Plans SAMS_A remplir'!$AH$3:$AH$875)</f>
        <v>0</v>
      </c>
      <c r="W438" s="239">
        <f>SUMIF('Plans SAMS_A remplir'!$AE$3:$AE$875,(G438&amp;"CRS"&amp;"urgence"),'Plans SAMS_A remplir'!$AI$3:$AI$875)</f>
        <v>0</v>
      </c>
      <c r="X438" s="224" t="str">
        <f t="shared" si="470"/>
        <v>0</v>
      </c>
      <c r="Y438" s="238">
        <f>SUMIF('Plans SAMS_A remplir'!$AE$3:$AE$875,(G438&amp;"autreong"&amp;"urgence"),'Plans SAMS_A remplir'!$AG$3:$AG$875)</f>
        <v>0</v>
      </c>
      <c r="Z438" s="135">
        <f>SUMIF('Plans SAMS_A remplir'!$AE$3:$AE$875,(G438&amp;"autreong"&amp;"urgence"),'Plans SAMS_A remplir'!$AH$3:$AH$875)</f>
        <v>0</v>
      </c>
      <c r="AA438" s="239">
        <f>SUMIF('Plans SAMS_A remplir'!$AE$3:$AE$875,(G438&amp;"autreong"&amp;"urgence"),'Plans SAMS_A remplir'!$AI$3:$AI$875)</f>
        <v>0</v>
      </c>
      <c r="AB438" s="280" t="str">
        <f t="shared" si="460"/>
        <v>0</v>
      </c>
      <c r="AC438" s="285"/>
      <c r="AD438" s="173">
        <f t="shared" si="461"/>
        <v>0</v>
      </c>
      <c r="AE438" s="173">
        <f t="shared" si="462"/>
        <v>0</v>
      </c>
      <c r="AF438" s="286">
        <f t="shared" si="463"/>
        <v>0</v>
      </c>
      <c r="AG438" s="274" t="e">
        <f t="shared" si="464"/>
        <v>#N/A</v>
      </c>
      <c r="AH438" s="202"/>
      <c r="AI438" s="209" t="e">
        <f t="shared" si="465"/>
        <v>#N/A</v>
      </c>
      <c r="AJ438" s="197">
        <f t="shared" si="466"/>
        <v>3</v>
      </c>
      <c r="AK438" s="175"/>
      <c r="AL438" s="275" t="str">
        <f t="shared" si="467"/>
        <v>A verifier</v>
      </c>
      <c r="AM438" s="266"/>
      <c r="AN438" s="137"/>
      <c r="AO438" s="136"/>
      <c r="AP438" s="158"/>
      <c r="AQ438" s="136"/>
      <c r="AR438" s="138"/>
      <c r="AS438" s="139"/>
      <c r="AT438" s="140"/>
      <c r="AU438" s="159"/>
      <c r="AV438" s="140"/>
      <c r="AW438" s="140"/>
      <c r="AX438" s="140"/>
      <c r="AY438" s="249"/>
    </row>
    <row r="439" spans="1:51" ht="15" hidden="1" customHeight="1" x14ac:dyDescent="0.35">
      <c r="A439" s="252" t="s">
        <v>1034</v>
      </c>
      <c r="B439" s="189" t="str">
        <f t="shared" si="452"/>
        <v>MDG21</v>
      </c>
      <c r="C439" s="161" t="s">
        <v>1092</v>
      </c>
      <c r="D439" s="189" t="str">
        <f t="shared" si="453"/>
        <v>MG21220</v>
      </c>
      <c r="E439" s="189" t="s">
        <v>1096</v>
      </c>
      <c r="F439" s="1" t="str">
        <f t="shared" si="454"/>
        <v>Haute MatsiatraLalanginaAmbalamahasoa</v>
      </c>
      <c r="G439" s="45" t="str">
        <f t="shared" si="455"/>
        <v>MG21220210</v>
      </c>
      <c r="H439" s="133" t="e">
        <f t="shared" si="456"/>
        <v>#N/A</v>
      </c>
      <c r="I439" s="133"/>
      <c r="J439" s="134" t="e">
        <f t="shared" si="457"/>
        <v>#N/A</v>
      </c>
      <c r="K439" s="134" t="e">
        <f t="shared" si="458"/>
        <v>#N/A</v>
      </c>
      <c r="L439" s="134" t="e">
        <f t="shared" si="459"/>
        <v>#N/A</v>
      </c>
      <c r="M439" s="231">
        <f>SUMIF('Plans SAMS_A remplir'!$AE$3:$AE$875,(G439&amp;"PAM"&amp;"urgence"),'Plans SAMS_A remplir'!$AG$3:$AG$875)</f>
        <v>0</v>
      </c>
      <c r="N439" s="222">
        <f>SUMIF('Plans SAMS_A remplir'!$AE$3:$AE$875,(G439&amp;"PAM"&amp;"urgence"),'Plans SAMS_A remplir'!$AH$3:$AH$875)</f>
        <v>0</v>
      </c>
      <c r="O439" s="232">
        <f>SUMIF('Plans SAMS_A remplir'!$AE$3:$AE$875,(G439&amp;"PAM"&amp;"urgence"),'Plans SAMS_A remplir'!$AI$3:$AI$875)</f>
        <v>0</v>
      </c>
      <c r="P439" s="224" t="str">
        <f t="shared" si="468"/>
        <v>0</v>
      </c>
      <c r="Q439" s="238">
        <f>SUMIF('Plans SAMS_A remplir'!$AE$3:$AE$875,(G439&amp;"FID"&amp;"urgence"),'Plans SAMS_A remplir'!$AG$3:$AG$875)</f>
        <v>0</v>
      </c>
      <c r="R439" s="135">
        <f>SUMIF('Plans SAMS_A remplir'!$AE$3:$AE$875,(G439&amp;"FID"&amp;"urgence"),'Plans SAMS_A remplir'!$AH$3:$AH$875)</f>
        <v>0</v>
      </c>
      <c r="S439" s="239">
        <f>SUMIF('Plans SAMS_A remplir'!$AE$3:$AE$875,(G439&amp;"FID"&amp;"urgence"),'Plans SAMS_A remplir'!$AI$3:$AI$875)</f>
        <v>0</v>
      </c>
      <c r="T439" s="224" t="str">
        <f t="shared" si="469"/>
        <v>0</v>
      </c>
      <c r="U439" s="238">
        <f>SUMIF('Plans SAMS_A remplir'!$AE$3:$AE$875,(G439&amp;"CRS"&amp;"urgence"),'Plans SAMS_A remplir'!$AG$3:$AG$875)</f>
        <v>0</v>
      </c>
      <c r="V439" s="135">
        <f>SUMIF('Plans SAMS_A remplir'!$AE$3:$AE$875,(G439&amp;"CRS"&amp;"urgence"),'Plans SAMS_A remplir'!$AH$3:$AH$875)</f>
        <v>0</v>
      </c>
      <c r="W439" s="239">
        <f>SUMIF('Plans SAMS_A remplir'!$AE$3:$AE$875,(G439&amp;"CRS"&amp;"urgence"),'Plans SAMS_A remplir'!$AI$3:$AI$875)</f>
        <v>0</v>
      </c>
      <c r="X439" s="224" t="str">
        <f t="shared" si="470"/>
        <v>0</v>
      </c>
      <c r="Y439" s="238">
        <f>SUMIF('Plans SAMS_A remplir'!$AE$3:$AE$875,(G439&amp;"autreong"&amp;"urgence"),'Plans SAMS_A remplir'!$AG$3:$AG$875)</f>
        <v>0</v>
      </c>
      <c r="Z439" s="135">
        <f>SUMIF('Plans SAMS_A remplir'!$AE$3:$AE$875,(G439&amp;"autreong"&amp;"urgence"),'Plans SAMS_A remplir'!$AH$3:$AH$875)</f>
        <v>0</v>
      </c>
      <c r="AA439" s="239">
        <f>SUMIF('Plans SAMS_A remplir'!$AE$3:$AE$875,(G439&amp;"autreong"&amp;"urgence"),'Plans SAMS_A remplir'!$AI$3:$AI$875)</f>
        <v>0</v>
      </c>
      <c r="AB439" s="280" t="str">
        <f t="shared" si="460"/>
        <v>0</v>
      </c>
      <c r="AC439" s="285"/>
      <c r="AD439" s="173">
        <f t="shared" si="461"/>
        <v>0</v>
      </c>
      <c r="AE439" s="173">
        <f t="shared" si="462"/>
        <v>0</v>
      </c>
      <c r="AF439" s="286">
        <f t="shared" si="463"/>
        <v>0</v>
      </c>
      <c r="AG439" s="274" t="e">
        <f t="shared" si="464"/>
        <v>#N/A</v>
      </c>
      <c r="AH439" s="202"/>
      <c r="AI439" s="209" t="e">
        <f t="shared" si="465"/>
        <v>#N/A</v>
      </c>
      <c r="AJ439" s="197">
        <f t="shared" si="466"/>
        <v>3</v>
      </c>
      <c r="AK439" s="175"/>
      <c r="AL439" s="275" t="str">
        <f t="shared" si="467"/>
        <v>A verifier</v>
      </c>
      <c r="AM439" s="266"/>
      <c r="AN439" s="137"/>
      <c r="AO439" s="136"/>
      <c r="AP439" s="158"/>
      <c r="AQ439" s="136"/>
      <c r="AR439" s="138"/>
      <c r="AS439" s="139"/>
      <c r="AT439" s="140"/>
      <c r="AU439" s="159"/>
      <c r="AV439" s="140"/>
      <c r="AW439" s="140"/>
      <c r="AX439" s="140"/>
      <c r="AY439" s="249"/>
    </row>
    <row r="440" spans="1:51" ht="15" hidden="1" customHeight="1" x14ac:dyDescent="0.35">
      <c r="A440" s="252" t="s">
        <v>1034</v>
      </c>
      <c r="B440" s="189" t="str">
        <f t="shared" si="452"/>
        <v>MDG21</v>
      </c>
      <c r="C440" s="161" t="s">
        <v>1092</v>
      </c>
      <c r="D440" s="189" t="str">
        <f t="shared" si="453"/>
        <v>MG21220</v>
      </c>
      <c r="E440" s="189" t="s">
        <v>1097</v>
      </c>
      <c r="F440" s="1" t="str">
        <f t="shared" si="454"/>
        <v>Haute MatsiatraLalanginaAndrainjato Centre</v>
      </c>
      <c r="G440" s="45" t="str">
        <f t="shared" si="455"/>
        <v>MG21220011</v>
      </c>
      <c r="H440" s="133" t="e">
        <f t="shared" si="456"/>
        <v>#N/A</v>
      </c>
      <c r="I440" s="133"/>
      <c r="J440" s="134" t="e">
        <f t="shared" si="457"/>
        <v>#N/A</v>
      </c>
      <c r="K440" s="134" t="e">
        <f t="shared" si="458"/>
        <v>#N/A</v>
      </c>
      <c r="L440" s="134" t="e">
        <f t="shared" si="459"/>
        <v>#N/A</v>
      </c>
      <c r="M440" s="231">
        <f>SUMIF('Plans SAMS_A remplir'!$AE$3:$AE$875,(G440&amp;"PAM"&amp;"urgence"),'Plans SAMS_A remplir'!$AG$3:$AG$875)</f>
        <v>0</v>
      </c>
      <c r="N440" s="222">
        <f>SUMIF('Plans SAMS_A remplir'!$AE$3:$AE$875,(G440&amp;"PAM"&amp;"urgence"),'Plans SAMS_A remplir'!$AH$3:$AH$875)</f>
        <v>0</v>
      </c>
      <c r="O440" s="232">
        <f>SUMIF('Plans SAMS_A remplir'!$AE$3:$AE$875,(G440&amp;"PAM"&amp;"urgence"),'Plans SAMS_A remplir'!$AI$3:$AI$875)</f>
        <v>0</v>
      </c>
      <c r="P440" s="224" t="str">
        <f t="shared" si="468"/>
        <v>0</v>
      </c>
      <c r="Q440" s="238">
        <f>SUMIF('Plans SAMS_A remplir'!$AE$3:$AE$875,(G440&amp;"FID"&amp;"urgence"),'Plans SAMS_A remplir'!$AG$3:$AG$875)</f>
        <v>0</v>
      </c>
      <c r="R440" s="135">
        <f>SUMIF('Plans SAMS_A remplir'!$AE$3:$AE$875,(G440&amp;"FID"&amp;"urgence"),'Plans SAMS_A remplir'!$AH$3:$AH$875)</f>
        <v>0</v>
      </c>
      <c r="S440" s="239">
        <f>SUMIF('Plans SAMS_A remplir'!$AE$3:$AE$875,(G440&amp;"FID"&amp;"urgence"),'Plans SAMS_A remplir'!$AI$3:$AI$875)</f>
        <v>0</v>
      </c>
      <c r="T440" s="224" t="str">
        <f t="shared" si="469"/>
        <v>0</v>
      </c>
      <c r="U440" s="238">
        <f>SUMIF('Plans SAMS_A remplir'!$AE$3:$AE$875,(G440&amp;"CRS"&amp;"urgence"),'Plans SAMS_A remplir'!$AG$3:$AG$875)</f>
        <v>0</v>
      </c>
      <c r="V440" s="135">
        <f>SUMIF('Plans SAMS_A remplir'!$AE$3:$AE$875,(G440&amp;"CRS"&amp;"urgence"),'Plans SAMS_A remplir'!$AH$3:$AH$875)</f>
        <v>0</v>
      </c>
      <c r="W440" s="239">
        <f>SUMIF('Plans SAMS_A remplir'!$AE$3:$AE$875,(G440&amp;"CRS"&amp;"urgence"),'Plans SAMS_A remplir'!$AI$3:$AI$875)</f>
        <v>0</v>
      </c>
      <c r="X440" s="224" t="str">
        <f t="shared" si="470"/>
        <v>0</v>
      </c>
      <c r="Y440" s="238">
        <f>SUMIF('Plans SAMS_A remplir'!$AE$3:$AE$875,(G440&amp;"autreong"&amp;"urgence"),'Plans SAMS_A remplir'!$AG$3:$AG$875)</f>
        <v>0</v>
      </c>
      <c r="Z440" s="135">
        <f>SUMIF('Plans SAMS_A remplir'!$AE$3:$AE$875,(G440&amp;"autreong"&amp;"urgence"),'Plans SAMS_A remplir'!$AH$3:$AH$875)</f>
        <v>0</v>
      </c>
      <c r="AA440" s="239">
        <f>SUMIF('Plans SAMS_A remplir'!$AE$3:$AE$875,(G440&amp;"autreong"&amp;"urgence"),'Plans SAMS_A remplir'!$AI$3:$AI$875)</f>
        <v>0</v>
      </c>
      <c r="AB440" s="280" t="str">
        <f t="shared" si="460"/>
        <v>0</v>
      </c>
      <c r="AC440" s="285"/>
      <c r="AD440" s="173">
        <f t="shared" si="461"/>
        <v>0</v>
      </c>
      <c r="AE440" s="173">
        <f t="shared" si="462"/>
        <v>0</v>
      </c>
      <c r="AF440" s="286">
        <f t="shared" si="463"/>
        <v>0</v>
      </c>
      <c r="AG440" s="274" t="e">
        <f t="shared" si="464"/>
        <v>#N/A</v>
      </c>
      <c r="AH440" s="202"/>
      <c r="AI440" s="209" t="e">
        <f t="shared" si="465"/>
        <v>#N/A</v>
      </c>
      <c r="AJ440" s="197">
        <f t="shared" si="466"/>
        <v>3</v>
      </c>
      <c r="AK440" s="175"/>
      <c r="AL440" s="275" t="str">
        <f t="shared" si="467"/>
        <v>A verifier</v>
      </c>
      <c r="AM440" s="266"/>
      <c r="AN440" s="137"/>
      <c r="AO440" s="136"/>
      <c r="AP440" s="158"/>
      <c r="AQ440" s="136"/>
      <c r="AR440" s="138"/>
      <c r="AS440" s="139"/>
      <c r="AT440" s="140"/>
      <c r="AU440" s="159"/>
      <c r="AV440" s="140"/>
      <c r="AW440" s="140"/>
      <c r="AX440" s="140"/>
      <c r="AY440" s="249"/>
    </row>
    <row r="441" spans="1:51" ht="15" hidden="1" customHeight="1" x14ac:dyDescent="0.35">
      <c r="A441" s="252" t="s">
        <v>1034</v>
      </c>
      <c r="B441" s="189" t="str">
        <f t="shared" si="452"/>
        <v>MDG21</v>
      </c>
      <c r="C441" s="161" t="s">
        <v>1092</v>
      </c>
      <c r="D441" s="189" t="str">
        <f t="shared" si="453"/>
        <v>MG21220</v>
      </c>
      <c r="E441" s="189" t="s">
        <v>1098</v>
      </c>
      <c r="F441" s="1" t="str">
        <f t="shared" si="454"/>
        <v>Haute MatsiatraLalanginaAndrainjato Est</v>
      </c>
      <c r="G441" s="45" t="str">
        <f t="shared" si="455"/>
        <v>MG21220012</v>
      </c>
      <c r="H441" s="133" t="e">
        <f t="shared" si="456"/>
        <v>#N/A</v>
      </c>
      <c r="I441" s="133"/>
      <c r="J441" s="134" t="e">
        <f t="shared" si="457"/>
        <v>#N/A</v>
      </c>
      <c r="K441" s="134" t="e">
        <f t="shared" si="458"/>
        <v>#N/A</v>
      </c>
      <c r="L441" s="134" t="e">
        <f t="shared" si="459"/>
        <v>#N/A</v>
      </c>
      <c r="M441" s="231">
        <f>SUMIF('Plans SAMS_A remplir'!$AE$3:$AE$875,(G441&amp;"PAM"&amp;"urgence"),'Plans SAMS_A remplir'!$AG$3:$AG$875)</f>
        <v>0</v>
      </c>
      <c r="N441" s="222">
        <f>SUMIF('Plans SAMS_A remplir'!$AE$3:$AE$875,(G441&amp;"PAM"&amp;"urgence"),'Plans SAMS_A remplir'!$AH$3:$AH$875)</f>
        <v>0</v>
      </c>
      <c r="O441" s="232">
        <f>SUMIF('Plans SAMS_A remplir'!$AE$3:$AE$875,(G441&amp;"PAM"&amp;"urgence"),'Plans SAMS_A remplir'!$AI$3:$AI$875)</f>
        <v>0</v>
      </c>
      <c r="P441" s="224" t="str">
        <f t="shared" si="468"/>
        <v>0</v>
      </c>
      <c r="Q441" s="238">
        <f>SUMIF('Plans SAMS_A remplir'!$AE$3:$AE$875,(G441&amp;"FID"&amp;"urgence"),'Plans SAMS_A remplir'!$AG$3:$AG$875)</f>
        <v>0</v>
      </c>
      <c r="R441" s="135">
        <f>SUMIF('Plans SAMS_A remplir'!$AE$3:$AE$875,(G441&amp;"FID"&amp;"urgence"),'Plans SAMS_A remplir'!$AH$3:$AH$875)</f>
        <v>0</v>
      </c>
      <c r="S441" s="239">
        <f>SUMIF('Plans SAMS_A remplir'!$AE$3:$AE$875,(G441&amp;"FID"&amp;"urgence"),'Plans SAMS_A remplir'!$AI$3:$AI$875)</f>
        <v>0</v>
      </c>
      <c r="T441" s="224" t="str">
        <f t="shared" si="469"/>
        <v>0</v>
      </c>
      <c r="U441" s="238">
        <f>SUMIF('Plans SAMS_A remplir'!$AE$3:$AE$875,(G441&amp;"CRS"&amp;"urgence"),'Plans SAMS_A remplir'!$AG$3:$AG$875)</f>
        <v>0</v>
      </c>
      <c r="V441" s="135">
        <f>SUMIF('Plans SAMS_A remplir'!$AE$3:$AE$875,(G441&amp;"CRS"&amp;"urgence"),'Plans SAMS_A remplir'!$AH$3:$AH$875)</f>
        <v>0</v>
      </c>
      <c r="W441" s="239">
        <f>SUMIF('Plans SAMS_A remplir'!$AE$3:$AE$875,(G441&amp;"CRS"&amp;"urgence"),'Plans SAMS_A remplir'!$AI$3:$AI$875)</f>
        <v>0</v>
      </c>
      <c r="X441" s="224" t="str">
        <f t="shared" si="470"/>
        <v>0</v>
      </c>
      <c r="Y441" s="238">
        <f>SUMIF('Plans SAMS_A remplir'!$AE$3:$AE$875,(G441&amp;"autreong"&amp;"urgence"),'Plans SAMS_A remplir'!$AG$3:$AG$875)</f>
        <v>0</v>
      </c>
      <c r="Z441" s="135">
        <f>SUMIF('Plans SAMS_A remplir'!$AE$3:$AE$875,(G441&amp;"autreong"&amp;"urgence"),'Plans SAMS_A remplir'!$AH$3:$AH$875)</f>
        <v>0</v>
      </c>
      <c r="AA441" s="239">
        <f>SUMIF('Plans SAMS_A remplir'!$AE$3:$AE$875,(G441&amp;"autreong"&amp;"urgence"),'Plans SAMS_A remplir'!$AI$3:$AI$875)</f>
        <v>0</v>
      </c>
      <c r="AB441" s="280" t="str">
        <f t="shared" si="460"/>
        <v>0</v>
      </c>
      <c r="AC441" s="285"/>
      <c r="AD441" s="173">
        <f t="shared" si="461"/>
        <v>0</v>
      </c>
      <c r="AE441" s="173">
        <f t="shared" si="462"/>
        <v>0</v>
      </c>
      <c r="AF441" s="286">
        <f t="shared" si="463"/>
        <v>0</v>
      </c>
      <c r="AG441" s="274" t="e">
        <f t="shared" si="464"/>
        <v>#N/A</v>
      </c>
      <c r="AH441" s="202"/>
      <c r="AI441" s="209" t="e">
        <f t="shared" si="465"/>
        <v>#N/A</v>
      </c>
      <c r="AJ441" s="197">
        <f t="shared" si="466"/>
        <v>3</v>
      </c>
      <c r="AK441" s="175"/>
      <c r="AL441" s="275" t="str">
        <f t="shared" si="467"/>
        <v>A verifier</v>
      </c>
      <c r="AM441" s="266"/>
      <c r="AN441" s="137"/>
      <c r="AO441" s="136"/>
      <c r="AP441" s="158"/>
      <c r="AQ441" s="136"/>
      <c r="AR441" s="138"/>
      <c r="AS441" s="139"/>
      <c r="AT441" s="140"/>
      <c r="AU441" s="159"/>
      <c r="AV441" s="140"/>
      <c r="AW441" s="140"/>
      <c r="AX441" s="140"/>
      <c r="AY441" s="249"/>
    </row>
    <row r="442" spans="1:51" ht="15" hidden="1" customHeight="1" x14ac:dyDescent="0.35">
      <c r="A442" s="252" t="s">
        <v>1034</v>
      </c>
      <c r="B442" s="189" t="str">
        <f t="shared" si="452"/>
        <v>MDG21</v>
      </c>
      <c r="C442" s="161" t="s">
        <v>1092</v>
      </c>
      <c r="D442" s="189" t="str">
        <f t="shared" si="453"/>
        <v>MG21220</v>
      </c>
      <c r="E442" s="189" t="s">
        <v>1099</v>
      </c>
      <c r="F442" s="1" t="str">
        <f t="shared" si="454"/>
        <v>Haute MatsiatraLalanginaAndroy</v>
      </c>
      <c r="G442" s="45" t="str">
        <f t="shared" si="455"/>
        <v>MG21220330</v>
      </c>
      <c r="H442" s="133" t="e">
        <f t="shared" si="456"/>
        <v>#N/A</v>
      </c>
      <c r="I442" s="133"/>
      <c r="J442" s="134" t="e">
        <f t="shared" si="457"/>
        <v>#N/A</v>
      </c>
      <c r="K442" s="134" t="e">
        <f t="shared" si="458"/>
        <v>#N/A</v>
      </c>
      <c r="L442" s="134" t="e">
        <f t="shared" si="459"/>
        <v>#N/A</v>
      </c>
      <c r="M442" s="231">
        <f>SUMIF('Plans SAMS_A remplir'!$AE$3:$AE$875,(G442&amp;"PAM"&amp;"urgence"),'Plans SAMS_A remplir'!$AG$3:$AG$875)</f>
        <v>0</v>
      </c>
      <c r="N442" s="222">
        <f>SUMIF('Plans SAMS_A remplir'!$AE$3:$AE$875,(G442&amp;"PAM"&amp;"urgence"),'Plans SAMS_A remplir'!$AH$3:$AH$875)</f>
        <v>0</v>
      </c>
      <c r="O442" s="232">
        <f>SUMIF('Plans SAMS_A remplir'!$AE$3:$AE$875,(G442&amp;"PAM"&amp;"urgence"),'Plans SAMS_A remplir'!$AI$3:$AI$875)</f>
        <v>0</v>
      </c>
      <c r="P442" s="224" t="str">
        <f t="shared" si="468"/>
        <v>0</v>
      </c>
      <c r="Q442" s="238">
        <f>SUMIF('Plans SAMS_A remplir'!$AE$3:$AE$875,(G442&amp;"FID"&amp;"urgence"),'Plans SAMS_A remplir'!$AG$3:$AG$875)</f>
        <v>0</v>
      </c>
      <c r="R442" s="135">
        <f>SUMIF('Plans SAMS_A remplir'!$AE$3:$AE$875,(G442&amp;"FID"&amp;"urgence"),'Plans SAMS_A remplir'!$AH$3:$AH$875)</f>
        <v>0</v>
      </c>
      <c r="S442" s="239">
        <f>SUMIF('Plans SAMS_A remplir'!$AE$3:$AE$875,(G442&amp;"FID"&amp;"urgence"),'Plans SAMS_A remplir'!$AI$3:$AI$875)</f>
        <v>0</v>
      </c>
      <c r="T442" s="224" t="str">
        <f t="shared" si="469"/>
        <v>0</v>
      </c>
      <c r="U442" s="238">
        <f>SUMIF('Plans SAMS_A remplir'!$AE$3:$AE$875,(G442&amp;"CRS"&amp;"urgence"),'Plans SAMS_A remplir'!$AG$3:$AG$875)</f>
        <v>0</v>
      </c>
      <c r="V442" s="135">
        <f>SUMIF('Plans SAMS_A remplir'!$AE$3:$AE$875,(G442&amp;"CRS"&amp;"urgence"),'Plans SAMS_A remplir'!$AH$3:$AH$875)</f>
        <v>0</v>
      </c>
      <c r="W442" s="239">
        <f>SUMIF('Plans SAMS_A remplir'!$AE$3:$AE$875,(G442&amp;"CRS"&amp;"urgence"),'Plans SAMS_A remplir'!$AI$3:$AI$875)</f>
        <v>0</v>
      </c>
      <c r="X442" s="224" t="str">
        <f t="shared" si="470"/>
        <v>0</v>
      </c>
      <c r="Y442" s="238">
        <f>SUMIF('Plans SAMS_A remplir'!$AE$3:$AE$875,(G442&amp;"autreong"&amp;"urgence"),'Plans SAMS_A remplir'!$AG$3:$AG$875)</f>
        <v>0</v>
      </c>
      <c r="Z442" s="135">
        <f>SUMIF('Plans SAMS_A remplir'!$AE$3:$AE$875,(G442&amp;"autreong"&amp;"urgence"),'Plans SAMS_A remplir'!$AH$3:$AH$875)</f>
        <v>0</v>
      </c>
      <c r="AA442" s="239">
        <f>SUMIF('Plans SAMS_A remplir'!$AE$3:$AE$875,(G442&amp;"autreong"&amp;"urgence"),'Plans SAMS_A remplir'!$AI$3:$AI$875)</f>
        <v>0</v>
      </c>
      <c r="AB442" s="280" t="str">
        <f t="shared" si="460"/>
        <v>0</v>
      </c>
      <c r="AC442" s="285"/>
      <c r="AD442" s="173">
        <f t="shared" si="461"/>
        <v>0</v>
      </c>
      <c r="AE442" s="173">
        <f t="shared" si="462"/>
        <v>0</v>
      </c>
      <c r="AF442" s="286">
        <f t="shared" si="463"/>
        <v>0</v>
      </c>
      <c r="AG442" s="274" t="e">
        <f t="shared" si="464"/>
        <v>#N/A</v>
      </c>
      <c r="AH442" s="202"/>
      <c r="AI442" s="209" t="e">
        <f t="shared" si="465"/>
        <v>#N/A</v>
      </c>
      <c r="AJ442" s="197">
        <f t="shared" si="466"/>
        <v>3</v>
      </c>
      <c r="AK442" s="175"/>
      <c r="AL442" s="275" t="str">
        <f t="shared" si="467"/>
        <v>A verifier</v>
      </c>
      <c r="AM442" s="266"/>
      <c r="AN442" s="137"/>
      <c r="AO442" s="136"/>
      <c r="AP442" s="158"/>
      <c r="AQ442" s="136"/>
      <c r="AR442" s="138"/>
      <c r="AS442" s="139"/>
      <c r="AT442" s="140"/>
      <c r="AU442" s="159"/>
      <c r="AV442" s="140"/>
      <c r="AW442" s="140"/>
      <c r="AX442" s="140"/>
      <c r="AY442" s="249"/>
    </row>
    <row r="443" spans="1:51" ht="15" hidden="1" customHeight="1" x14ac:dyDescent="0.35">
      <c r="A443" s="252" t="s">
        <v>1034</v>
      </c>
      <c r="B443" s="189" t="str">
        <f t="shared" si="452"/>
        <v>MDG21</v>
      </c>
      <c r="C443" s="161" t="s">
        <v>1092</v>
      </c>
      <c r="D443" s="189" t="str">
        <f t="shared" si="453"/>
        <v>MG21220</v>
      </c>
      <c r="E443" s="189" t="s">
        <v>1100</v>
      </c>
      <c r="F443" s="1" t="str">
        <f t="shared" si="454"/>
        <v>Haute MatsiatraLalanginaFandrandava</v>
      </c>
      <c r="G443" s="45" t="str">
        <f t="shared" si="455"/>
        <v>MG21220430</v>
      </c>
      <c r="H443" s="133" t="e">
        <f t="shared" si="456"/>
        <v>#N/A</v>
      </c>
      <c r="I443" s="133"/>
      <c r="J443" s="134" t="e">
        <f t="shared" si="457"/>
        <v>#N/A</v>
      </c>
      <c r="K443" s="134" t="e">
        <f t="shared" si="458"/>
        <v>#N/A</v>
      </c>
      <c r="L443" s="134" t="e">
        <f t="shared" si="459"/>
        <v>#N/A</v>
      </c>
      <c r="M443" s="231">
        <f>SUMIF('Plans SAMS_A remplir'!$AE$3:$AE$875,(G443&amp;"PAM"&amp;"urgence"),'Plans SAMS_A remplir'!$AG$3:$AG$875)</f>
        <v>0</v>
      </c>
      <c r="N443" s="222">
        <f>SUMIF('Plans SAMS_A remplir'!$AE$3:$AE$875,(G443&amp;"PAM"&amp;"urgence"),'Plans SAMS_A remplir'!$AH$3:$AH$875)</f>
        <v>0</v>
      </c>
      <c r="O443" s="232">
        <f>SUMIF('Plans SAMS_A remplir'!$AE$3:$AE$875,(G443&amp;"PAM"&amp;"urgence"),'Plans SAMS_A remplir'!$AI$3:$AI$875)</f>
        <v>0</v>
      </c>
      <c r="P443" s="224" t="str">
        <f t="shared" si="468"/>
        <v>0</v>
      </c>
      <c r="Q443" s="238">
        <f>SUMIF('Plans SAMS_A remplir'!$AE$3:$AE$875,(G443&amp;"FID"&amp;"urgence"),'Plans SAMS_A remplir'!$AG$3:$AG$875)</f>
        <v>0</v>
      </c>
      <c r="R443" s="135">
        <f>SUMIF('Plans SAMS_A remplir'!$AE$3:$AE$875,(G443&amp;"FID"&amp;"urgence"),'Plans SAMS_A remplir'!$AH$3:$AH$875)</f>
        <v>0</v>
      </c>
      <c r="S443" s="239">
        <f>SUMIF('Plans SAMS_A remplir'!$AE$3:$AE$875,(G443&amp;"FID"&amp;"urgence"),'Plans SAMS_A remplir'!$AI$3:$AI$875)</f>
        <v>0</v>
      </c>
      <c r="T443" s="224" t="str">
        <f t="shared" si="469"/>
        <v>0</v>
      </c>
      <c r="U443" s="238">
        <f>SUMIF('Plans SAMS_A remplir'!$AE$3:$AE$875,(G443&amp;"CRS"&amp;"urgence"),'Plans SAMS_A remplir'!$AG$3:$AG$875)</f>
        <v>0</v>
      </c>
      <c r="V443" s="135">
        <f>SUMIF('Plans SAMS_A remplir'!$AE$3:$AE$875,(G443&amp;"CRS"&amp;"urgence"),'Plans SAMS_A remplir'!$AH$3:$AH$875)</f>
        <v>0</v>
      </c>
      <c r="W443" s="239">
        <f>SUMIF('Plans SAMS_A remplir'!$AE$3:$AE$875,(G443&amp;"CRS"&amp;"urgence"),'Plans SAMS_A remplir'!$AI$3:$AI$875)</f>
        <v>0</v>
      </c>
      <c r="X443" s="224" t="str">
        <f t="shared" si="470"/>
        <v>0</v>
      </c>
      <c r="Y443" s="238">
        <f>SUMIF('Plans SAMS_A remplir'!$AE$3:$AE$875,(G443&amp;"autreong"&amp;"urgence"),'Plans SAMS_A remplir'!$AG$3:$AG$875)</f>
        <v>0</v>
      </c>
      <c r="Z443" s="135">
        <f>SUMIF('Plans SAMS_A remplir'!$AE$3:$AE$875,(G443&amp;"autreong"&amp;"urgence"),'Plans SAMS_A remplir'!$AH$3:$AH$875)</f>
        <v>0</v>
      </c>
      <c r="AA443" s="239">
        <f>SUMIF('Plans SAMS_A remplir'!$AE$3:$AE$875,(G443&amp;"autreong"&amp;"urgence"),'Plans SAMS_A remplir'!$AI$3:$AI$875)</f>
        <v>0</v>
      </c>
      <c r="AB443" s="280" t="str">
        <f t="shared" si="460"/>
        <v>0</v>
      </c>
      <c r="AC443" s="285"/>
      <c r="AD443" s="173">
        <f t="shared" si="461"/>
        <v>0</v>
      </c>
      <c r="AE443" s="173">
        <f t="shared" si="462"/>
        <v>0</v>
      </c>
      <c r="AF443" s="286">
        <f t="shared" si="463"/>
        <v>0</v>
      </c>
      <c r="AG443" s="274" t="e">
        <f t="shared" si="464"/>
        <v>#N/A</v>
      </c>
      <c r="AH443" s="202"/>
      <c r="AI443" s="209" t="e">
        <f t="shared" si="465"/>
        <v>#N/A</v>
      </c>
      <c r="AJ443" s="197">
        <f t="shared" si="466"/>
        <v>3</v>
      </c>
      <c r="AK443" s="175"/>
      <c r="AL443" s="275" t="str">
        <f t="shared" si="467"/>
        <v>A verifier</v>
      </c>
      <c r="AM443" s="266"/>
      <c r="AN443" s="137"/>
      <c r="AO443" s="136"/>
      <c r="AP443" s="158"/>
      <c r="AQ443" s="136"/>
      <c r="AR443" s="138"/>
      <c r="AS443" s="139"/>
      <c r="AT443" s="140"/>
      <c r="AU443" s="159"/>
      <c r="AV443" s="140"/>
      <c r="AW443" s="140"/>
      <c r="AX443" s="140"/>
      <c r="AY443" s="249"/>
    </row>
    <row r="444" spans="1:51" ht="15" hidden="1" customHeight="1" x14ac:dyDescent="0.35">
      <c r="A444" s="252" t="s">
        <v>1034</v>
      </c>
      <c r="B444" s="189" t="str">
        <f t="shared" si="452"/>
        <v>MDG21</v>
      </c>
      <c r="C444" s="161" t="s">
        <v>1092</v>
      </c>
      <c r="D444" s="189" t="str">
        <f t="shared" si="453"/>
        <v>MG21220</v>
      </c>
      <c r="E444" s="189" t="s">
        <v>1101</v>
      </c>
      <c r="F444" s="1" t="str">
        <f t="shared" si="454"/>
        <v>Haute MatsiatraLalanginaIalananindro</v>
      </c>
      <c r="G444" s="45" t="str">
        <f t="shared" si="455"/>
        <v>MG21220630</v>
      </c>
      <c r="H444" s="133" t="e">
        <f t="shared" si="456"/>
        <v>#N/A</v>
      </c>
      <c r="I444" s="133"/>
      <c r="J444" s="134" t="e">
        <f t="shared" si="457"/>
        <v>#N/A</v>
      </c>
      <c r="K444" s="134" t="e">
        <f t="shared" si="458"/>
        <v>#N/A</v>
      </c>
      <c r="L444" s="134" t="e">
        <f t="shared" si="459"/>
        <v>#N/A</v>
      </c>
      <c r="M444" s="231">
        <f>SUMIF('Plans SAMS_A remplir'!$AE$3:$AE$875,(G444&amp;"PAM"&amp;"urgence"),'Plans SAMS_A remplir'!$AG$3:$AG$875)</f>
        <v>0</v>
      </c>
      <c r="N444" s="222">
        <f>SUMIF('Plans SAMS_A remplir'!$AE$3:$AE$875,(G444&amp;"PAM"&amp;"urgence"),'Plans SAMS_A remplir'!$AH$3:$AH$875)</f>
        <v>0</v>
      </c>
      <c r="O444" s="232">
        <f>SUMIF('Plans SAMS_A remplir'!$AE$3:$AE$875,(G444&amp;"PAM"&amp;"urgence"),'Plans SAMS_A remplir'!$AI$3:$AI$875)</f>
        <v>0</v>
      </c>
      <c r="P444" s="224" t="str">
        <f t="shared" si="468"/>
        <v>0</v>
      </c>
      <c r="Q444" s="238">
        <f>SUMIF('Plans SAMS_A remplir'!$AE$3:$AE$875,(G444&amp;"FID"&amp;"urgence"),'Plans SAMS_A remplir'!$AG$3:$AG$875)</f>
        <v>0</v>
      </c>
      <c r="R444" s="135">
        <f>SUMIF('Plans SAMS_A remplir'!$AE$3:$AE$875,(G444&amp;"FID"&amp;"urgence"),'Plans SAMS_A remplir'!$AH$3:$AH$875)</f>
        <v>0</v>
      </c>
      <c r="S444" s="239">
        <f>SUMIF('Plans SAMS_A remplir'!$AE$3:$AE$875,(G444&amp;"FID"&amp;"urgence"),'Plans SAMS_A remplir'!$AI$3:$AI$875)</f>
        <v>0</v>
      </c>
      <c r="T444" s="224" t="str">
        <f t="shared" si="469"/>
        <v>0</v>
      </c>
      <c r="U444" s="238">
        <f>SUMIF('Plans SAMS_A remplir'!$AE$3:$AE$875,(G444&amp;"CRS"&amp;"urgence"),'Plans SAMS_A remplir'!$AG$3:$AG$875)</f>
        <v>0</v>
      </c>
      <c r="V444" s="135">
        <f>SUMIF('Plans SAMS_A remplir'!$AE$3:$AE$875,(G444&amp;"CRS"&amp;"urgence"),'Plans SAMS_A remplir'!$AH$3:$AH$875)</f>
        <v>0</v>
      </c>
      <c r="W444" s="239">
        <f>SUMIF('Plans SAMS_A remplir'!$AE$3:$AE$875,(G444&amp;"CRS"&amp;"urgence"),'Plans SAMS_A remplir'!$AI$3:$AI$875)</f>
        <v>0</v>
      </c>
      <c r="X444" s="224" t="str">
        <f t="shared" si="470"/>
        <v>0</v>
      </c>
      <c r="Y444" s="238">
        <f>SUMIF('Plans SAMS_A remplir'!$AE$3:$AE$875,(G444&amp;"autreong"&amp;"urgence"),'Plans SAMS_A remplir'!$AG$3:$AG$875)</f>
        <v>0</v>
      </c>
      <c r="Z444" s="135">
        <f>SUMIF('Plans SAMS_A remplir'!$AE$3:$AE$875,(G444&amp;"autreong"&amp;"urgence"),'Plans SAMS_A remplir'!$AH$3:$AH$875)</f>
        <v>0</v>
      </c>
      <c r="AA444" s="239">
        <f>SUMIF('Plans SAMS_A remplir'!$AE$3:$AE$875,(G444&amp;"autreong"&amp;"urgence"),'Plans SAMS_A remplir'!$AI$3:$AI$875)</f>
        <v>0</v>
      </c>
      <c r="AB444" s="280" t="str">
        <f t="shared" si="460"/>
        <v>0</v>
      </c>
      <c r="AC444" s="285"/>
      <c r="AD444" s="173">
        <f t="shared" si="461"/>
        <v>0</v>
      </c>
      <c r="AE444" s="173">
        <f t="shared" si="462"/>
        <v>0</v>
      </c>
      <c r="AF444" s="286">
        <f t="shared" si="463"/>
        <v>0</v>
      </c>
      <c r="AG444" s="274" t="e">
        <f t="shared" si="464"/>
        <v>#N/A</v>
      </c>
      <c r="AH444" s="202"/>
      <c r="AI444" s="209" t="e">
        <f t="shared" si="465"/>
        <v>#N/A</v>
      </c>
      <c r="AJ444" s="197">
        <f t="shared" si="466"/>
        <v>3</v>
      </c>
      <c r="AK444" s="175"/>
      <c r="AL444" s="275" t="str">
        <f t="shared" si="467"/>
        <v>A verifier</v>
      </c>
      <c r="AM444" s="266"/>
      <c r="AN444" s="137"/>
      <c r="AO444" s="136"/>
      <c r="AP444" s="158"/>
      <c r="AQ444" s="136"/>
      <c r="AR444" s="138"/>
      <c r="AS444" s="139"/>
      <c r="AT444" s="140"/>
      <c r="AU444" s="159"/>
      <c r="AV444" s="140"/>
      <c r="AW444" s="140"/>
      <c r="AX444" s="140"/>
      <c r="AY444" s="249"/>
    </row>
    <row r="445" spans="1:51" ht="15" hidden="1" customHeight="1" x14ac:dyDescent="0.35">
      <c r="A445" s="252" t="s">
        <v>1034</v>
      </c>
      <c r="B445" s="189" t="str">
        <f t="shared" si="452"/>
        <v>MDG21</v>
      </c>
      <c r="C445" s="161" t="s">
        <v>1092</v>
      </c>
      <c r="D445" s="189" t="str">
        <f t="shared" si="453"/>
        <v>MG21220</v>
      </c>
      <c r="E445" s="189" t="s">
        <v>1102</v>
      </c>
      <c r="F445" s="1" t="str">
        <f t="shared" si="454"/>
        <v>Haute MatsiatraLalanginaIvoamba</v>
      </c>
      <c r="G445" s="45" t="str">
        <f t="shared" si="455"/>
        <v>MG21220070</v>
      </c>
      <c r="H445" s="133" t="e">
        <f t="shared" si="456"/>
        <v>#N/A</v>
      </c>
      <c r="I445" s="133"/>
      <c r="J445" s="134" t="e">
        <f t="shared" si="457"/>
        <v>#N/A</v>
      </c>
      <c r="K445" s="134" t="e">
        <f t="shared" si="458"/>
        <v>#N/A</v>
      </c>
      <c r="L445" s="134" t="e">
        <f t="shared" si="459"/>
        <v>#N/A</v>
      </c>
      <c r="M445" s="231">
        <f>SUMIF('Plans SAMS_A remplir'!$AE$3:$AE$875,(G445&amp;"PAM"&amp;"urgence"),'Plans SAMS_A remplir'!$AG$3:$AG$875)</f>
        <v>0</v>
      </c>
      <c r="N445" s="222">
        <f>SUMIF('Plans SAMS_A remplir'!$AE$3:$AE$875,(G445&amp;"PAM"&amp;"urgence"),'Plans SAMS_A remplir'!$AH$3:$AH$875)</f>
        <v>0</v>
      </c>
      <c r="O445" s="232">
        <f>SUMIF('Plans SAMS_A remplir'!$AE$3:$AE$875,(G445&amp;"PAM"&amp;"urgence"),'Plans SAMS_A remplir'!$AI$3:$AI$875)</f>
        <v>0</v>
      </c>
      <c r="P445" s="224" t="str">
        <f t="shared" si="468"/>
        <v>0</v>
      </c>
      <c r="Q445" s="238">
        <f>SUMIF('Plans SAMS_A remplir'!$AE$3:$AE$875,(G445&amp;"FID"&amp;"urgence"),'Plans SAMS_A remplir'!$AG$3:$AG$875)</f>
        <v>0</v>
      </c>
      <c r="R445" s="135">
        <f>SUMIF('Plans SAMS_A remplir'!$AE$3:$AE$875,(G445&amp;"FID"&amp;"urgence"),'Plans SAMS_A remplir'!$AH$3:$AH$875)</f>
        <v>0</v>
      </c>
      <c r="S445" s="239">
        <f>SUMIF('Plans SAMS_A remplir'!$AE$3:$AE$875,(G445&amp;"FID"&amp;"urgence"),'Plans SAMS_A remplir'!$AI$3:$AI$875)</f>
        <v>0</v>
      </c>
      <c r="T445" s="224" t="str">
        <f t="shared" si="469"/>
        <v>0</v>
      </c>
      <c r="U445" s="238">
        <f>SUMIF('Plans SAMS_A remplir'!$AE$3:$AE$875,(G445&amp;"CRS"&amp;"urgence"),'Plans SAMS_A remplir'!$AG$3:$AG$875)</f>
        <v>0</v>
      </c>
      <c r="V445" s="135">
        <f>SUMIF('Plans SAMS_A remplir'!$AE$3:$AE$875,(G445&amp;"CRS"&amp;"urgence"),'Plans SAMS_A remplir'!$AH$3:$AH$875)</f>
        <v>0</v>
      </c>
      <c r="W445" s="239">
        <f>SUMIF('Plans SAMS_A remplir'!$AE$3:$AE$875,(G445&amp;"CRS"&amp;"urgence"),'Plans SAMS_A remplir'!$AI$3:$AI$875)</f>
        <v>0</v>
      </c>
      <c r="X445" s="224" t="str">
        <f t="shared" si="470"/>
        <v>0</v>
      </c>
      <c r="Y445" s="238">
        <f>SUMIF('Plans SAMS_A remplir'!$AE$3:$AE$875,(G445&amp;"autreong"&amp;"urgence"),'Plans SAMS_A remplir'!$AG$3:$AG$875)</f>
        <v>0</v>
      </c>
      <c r="Z445" s="135">
        <f>SUMIF('Plans SAMS_A remplir'!$AE$3:$AE$875,(G445&amp;"autreong"&amp;"urgence"),'Plans SAMS_A remplir'!$AH$3:$AH$875)</f>
        <v>0</v>
      </c>
      <c r="AA445" s="239">
        <f>SUMIF('Plans SAMS_A remplir'!$AE$3:$AE$875,(G445&amp;"autreong"&amp;"urgence"),'Plans SAMS_A remplir'!$AI$3:$AI$875)</f>
        <v>0</v>
      </c>
      <c r="AB445" s="280" t="str">
        <f t="shared" si="460"/>
        <v>0</v>
      </c>
      <c r="AC445" s="285"/>
      <c r="AD445" s="173">
        <f t="shared" si="461"/>
        <v>0</v>
      </c>
      <c r="AE445" s="173">
        <f t="shared" si="462"/>
        <v>0</v>
      </c>
      <c r="AF445" s="286">
        <f t="shared" si="463"/>
        <v>0</v>
      </c>
      <c r="AG445" s="274" t="e">
        <f t="shared" si="464"/>
        <v>#N/A</v>
      </c>
      <c r="AH445" s="202"/>
      <c r="AI445" s="209" t="e">
        <f t="shared" si="465"/>
        <v>#N/A</v>
      </c>
      <c r="AJ445" s="197">
        <f t="shared" si="466"/>
        <v>3</v>
      </c>
      <c r="AK445" s="175"/>
      <c r="AL445" s="275" t="str">
        <f t="shared" si="467"/>
        <v>A verifier</v>
      </c>
      <c r="AM445" s="266"/>
      <c r="AN445" s="137"/>
      <c r="AO445" s="136"/>
      <c r="AP445" s="158"/>
      <c r="AQ445" s="136"/>
      <c r="AR445" s="138"/>
      <c r="AS445" s="139"/>
      <c r="AT445" s="140"/>
      <c r="AU445" s="159"/>
      <c r="AV445" s="140"/>
      <c r="AW445" s="140"/>
      <c r="AX445" s="140"/>
      <c r="AY445" s="249"/>
    </row>
    <row r="446" spans="1:51" ht="15" hidden="1" customHeight="1" x14ac:dyDescent="0.35">
      <c r="A446" s="252" t="s">
        <v>1034</v>
      </c>
      <c r="B446" s="189" t="str">
        <f t="shared" si="452"/>
        <v>MDG21</v>
      </c>
      <c r="C446" s="161" t="s">
        <v>1092</v>
      </c>
      <c r="D446" s="189" t="str">
        <f t="shared" si="453"/>
        <v>MG21220</v>
      </c>
      <c r="E446" s="189" t="s">
        <v>1103</v>
      </c>
      <c r="F446" s="1" t="str">
        <f t="shared" si="454"/>
        <v>Haute MatsiatraLalanginaMahatsinjony</v>
      </c>
      <c r="G446" s="45" t="str">
        <f t="shared" si="455"/>
        <v>MG21220111</v>
      </c>
      <c r="H446" s="133" t="e">
        <f t="shared" si="456"/>
        <v>#N/A</v>
      </c>
      <c r="I446" s="133"/>
      <c r="J446" s="134" t="e">
        <f t="shared" si="457"/>
        <v>#N/A</v>
      </c>
      <c r="K446" s="134" t="e">
        <f t="shared" si="458"/>
        <v>#N/A</v>
      </c>
      <c r="L446" s="134" t="e">
        <f t="shared" si="459"/>
        <v>#N/A</v>
      </c>
      <c r="M446" s="231">
        <f>SUMIF('Plans SAMS_A remplir'!$AE$3:$AE$875,(G446&amp;"PAM"&amp;"urgence"),'Plans SAMS_A remplir'!$AG$3:$AG$875)</f>
        <v>0</v>
      </c>
      <c r="N446" s="222">
        <f>SUMIF('Plans SAMS_A remplir'!$AE$3:$AE$875,(G446&amp;"PAM"&amp;"urgence"),'Plans SAMS_A remplir'!$AH$3:$AH$875)</f>
        <v>0</v>
      </c>
      <c r="O446" s="232">
        <f>SUMIF('Plans SAMS_A remplir'!$AE$3:$AE$875,(G446&amp;"PAM"&amp;"urgence"),'Plans SAMS_A remplir'!$AI$3:$AI$875)</f>
        <v>0</v>
      </c>
      <c r="P446" s="224" t="str">
        <f t="shared" si="468"/>
        <v>0</v>
      </c>
      <c r="Q446" s="238">
        <f>SUMIF('Plans SAMS_A remplir'!$AE$3:$AE$875,(G446&amp;"FID"&amp;"urgence"),'Plans SAMS_A remplir'!$AG$3:$AG$875)</f>
        <v>0</v>
      </c>
      <c r="R446" s="135">
        <f>SUMIF('Plans SAMS_A remplir'!$AE$3:$AE$875,(G446&amp;"FID"&amp;"urgence"),'Plans SAMS_A remplir'!$AH$3:$AH$875)</f>
        <v>0</v>
      </c>
      <c r="S446" s="239">
        <f>SUMIF('Plans SAMS_A remplir'!$AE$3:$AE$875,(G446&amp;"FID"&amp;"urgence"),'Plans SAMS_A remplir'!$AI$3:$AI$875)</f>
        <v>0</v>
      </c>
      <c r="T446" s="224" t="str">
        <f t="shared" si="469"/>
        <v>0</v>
      </c>
      <c r="U446" s="238">
        <f>SUMIF('Plans SAMS_A remplir'!$AE$3:$AE$875,(G446&amp;"CRS"&amp;"urgence"),'Plans SAMS_A remplir'!$AG$3:$AG$875)</f>
        <v>0</v>
      </c>
      <c r="V446" s="135">
        <f>SUMIF('Plans SAMS_A remplir'!$AE$3:$AE$875,(G446&amp;"CRS"&amp;"urgence"),'Plans SAMS_A remplir'!$AH$3:$AH$875)</f>
        <v>0</v>
      </c>
      <c r="W446" s="239">
        <f>SUMIF('Plans SAMS_A remplir'!$AE$3:$AE$875,(G446&amp;"CRS"&amp;"urgence"),'Plans SAMS_A remplir'!$AI$3:$AI$875)</f>
        <v>0</v>
      </c>
      <c r="X446" s="224" t="str">
        <f t="shared" si="470"/>
        <v>0</v>
      </c>
      <c r="Y446" s="238">
        <f>SUMIF('Plans SAMS_A remplir'!$AE$3:$AE$875,(G446&amp;"autreong"&amp;"urgence"),'Plans SAMS_A remplir'!$AG$3:$AG$875)</f>
        <v>0</v>
      </c>
      <c r="Z446" s="135">
        <f>SUMIF('Plans SAMS_A remplir'!$AE$3:$AE$875,(G446&amp;"autreong"&amp;"urgence"),'Plans SAMS_A remplir'!$AH$3:$AH$875)</f>
        <v>0</v>
      </c>
      <c r="AA446" s="239">
        <f>SUMIF('Plans SAMS_A remplir'!$AE$3:$AE$875,(G446&amp;"autreong"&amp;"urgence"),'Plans SAMS_A remplir'!$AI$3:$AI$875)</f>
        <v>0</v>
      </c>
      <c r="AB446" s="280" t="str">
        <f t="shared" si="460"/>
        <v>0</v>
      </c>
      <c r="AC446" s="285"/>
      <c r="AD446" s="173">
        <f t="shared" si="461"/>
        <v>0</v>
      </c>
      <c r="AE446" s="173">
        <f t="shared" si="462"/>
        <v>0</v>
      </c>
      <c r="AF446" s="286">
        <f t="shared" si="463"/>
        <v>0</v>
      </c>
      <c r="AG446" s="274" t="e">
        <f t="shared" si="464"/>
        <v>#N/A</v>
      </c>
      <c r="AH446" s="202"/>
      <c r="AI446" s="209" t="e">
        <f t="shared" si="465"/>
        <v>#N/A</v>
      </c>
      <c r="AJ446" s="197">
        <f t="shared" si="466"/>
        <v>3</v>
      </c>
      <c r="AK446" s="175"/>
      <c r="AL446" s="275" t="str">
        <f t="shared" si="467"/>
        <v>A verifier</v>
      </c>
      <c r="AM446" s="266"/>
      <c r="AN446" s="137"/>
      <c r="AO446" s="136"/>
      <c r="AP446" s="158"/>
      <c r="AQ446" s="136"/>
      <c r="AR446" s="138"/>
      <c r="AS446" s="139"/>
      <c r="AT446" s="140"/>
      <c r="AU446" s="159"/>
      <c r="AV446" s="140"/>
      <c r="AW446" s="140"/>
      <c r="AX446" s="140"/>
      <c r="AY446" s="249"/>
    </row>
    <row r="447" spans="1:51" ht="15" hidden="1" customHeight="1" x14ac:dyDescent="0.35">
      <c r="A447" s="252" t="s">
        <v>1034</v>
      </c>
      <c r="B447" s="189" t="str">
        <f t="shared" si="452"/>
        <v>MDG21</v>
      </c>
      <c r="C447" s="161" t="s">
        <v>1092</v>
      </c>
      <c r="D447" s="189" t="str">
        <f t="shared" si="453"/>
        <v>MG21220</v>
      </c>
      <c r="E447" s="189" t="s">
        <v>1104</v>
      </c>
      <c r="F447" s="1" t="str">
        <f t="shared" si="454"/>
        <v>Haute MatsiatraLalanginaSahambavy</v>
      </c>
      <c r="G447" s="45" t="str">
        <f t="shared" si="455"/>
        <v>MG21220112</v>
      </c>
      <c r="H447" s="133" t="e">
        <f t="shared" si="456"/>
        <v>#N/A</v>
      </c>
      <c r="I447" s="133"/>
      <c r="J447" s="134" t="e">
        <f t="shared" si="457"/>
        <v>#N/A</v>
      </c>
      <c r="K447" s="134" t="e">
        <f t="shared" si="458"/>
        <v>#N/A</v>
      </c>
      <c r="L447" s="134" t="e">
        <f t="shared" si="459"/>
        <v>#N/A</v>
      </c>
      <c r="M447" s="231">
        <f>SUMIF('Plans SAMS_A remplir'!$AE$3:$AE$875,(G447&amp;"PAM"&amp;"urgence"),'Plans SAMS_A remplir'!$AG$3:$AG$875)</f>
        <v>0</v>
      </c>
      <c r="N447" s="222">
        <f>SUMIF('Plans SAMS_A remplir'!$AE$3:$AE$875,(G447&amp;"PAM"&amp;"urgence"),'Plans SAMS_A remplir'!$AH$3:$AH$875)</f>
        <v>0</v>
      </c>
      <c r="O447" s="232">
        <f>SUMIF('Plans SAMS_A remplir'!$AE$3:$AE$875,(G447&amp;"PAM"&amp;"urgence"),'Plans SAMS_A remplir'!$AI$3:$AI$875)</f>
        <v>0</v>
      </c>
      <c r="P447" s="224" t="str">
        <f t="shared" si="468"/>
        <v>0</v>
      </c>
      <c r="Q447" s="238">
        <f>SUMIF('Plans SAMS_A remplir'!$AE$3:$AE$875,(G447&amp;"FID"&amp;"urgence"),'Plans SAMS_A remplir'!$AG$3:$AG$875)</f>
        <v>0</v>
      </c>
      <c r="R447" s="135">
        <f>SUMIF('Plans SAMS_A remplir'!$AE$3:$AE$875,(G447&amp;"FID"&amp;"urgence"),'Plans SAMS_A remplir'!$AH$3:$AH$875)</f>
        <v>0</v>
      </c>
      <c r="S447" s="239">
        <f>SUMIF('Plans SAMS_A remplir'!$AE$3:$AE$875,(G447&amp;"FID"&amp;"urgence"),'Plans SAMS_A remplir'!$AI$3:$AI$875)</f>
        <v>0</v>
      </c>
      <c r="T447" s="224" t="str">
        <f t="shared" si="469"/>
        <v>0</v>
      </c>
      <c r="U447" s="238">
        <f>SUMIF('Plans SAMS_A remplir'!$AE$3:$AE$875,(G447&amp;"CRS"&amp;"urgence"),'Plans SAMS_A remplir'!$AG$3:$AG$875)</f>
        <v>0</v>
      </c>
      <c r="V447" s="135">
        <f>SUMIF('Plans SAMS_A remplir'!$AE$3:$AE$875,(G447&amp;"CRS"&amp;"urgence"),'Plans SAMS_A remplir'!$AH$3:$AH$875)</f>
        <v>0</v>
      </c>
      <c r="W447" s="239">
        <f>SUMIF('Plans SAMS_A remplir'!$AE$3:$AE$875,(G447&amp;"CRS"&amp;"urgence"),'Plans SAMS_A remplir'!$AI$3:$AI$875)</f>
        <v>0</v>
      </c>
      <c r="X447" s="224" t="str">
        <f t="shared" si="470"/>
        <v>0</v>
      </c>
      <c r="Y447" s="238">
        <f>SUMIF('Plans SAMS_A remplir'!$AE$3:$AE$875,(G447&amp;"autreong"&amp;"urgence"),'Plans SAMS_A remplir'!$AG$3:$AG$875)</f>
        <v>0</v>
      </c>
      <c r="Z447" s="135">
        <f>SUMIF('Plans SAMS_A remplir'!$AE$3:$AE$875,(G447&amp;"autreong"&amp;"urgence"),'Plans SAMS_A remplir'!$AH$3:$AH$875)</f>
        <v>0</v>
      </c>
      <c r="AA447" s="239">
        <f>SUMIF('Plans SAMS_A remplir'!$AE$3:$AE$875,(G447&amp;"autreong"&amp;"urgence"),'Plans SAMS_A remplir'!$AI$3:$AI$875)</f>
        <v>0</v>
      </c>
      <c r="AB447" s="280" t="str">
        <f t="shared" si="460"/>
        <v>0</v>
      </c>
      <c r="AC447" s="285"/>
      <c r="AD447" s="173">
        <f t="shared" si="461"/>
        <v>0</v>
      </c>
      <c r="AE447" s="173">
        <f t="shared" si="462"/>
        <v>0</v>
      </c>
      <c r="AF447" s="286">
        <f t="shared" si="463"/>
        <v>0</v>
      </c>
      <c r="AG447" s="274" t="e">
        <f t="shared" si="464"/>
        <v>#N/A</v>
      </c>
      <c r="AH447" s="202"/>
      <c r="AI447" s="209" t="e">
        <f t="shared" si="465"/>
        <v>#N/A</v>
      </c>
      <c r="AJ447" s="197">
        <f t="shared" si="466"/>
        <v>3</v>
      </c>
      <c r="AK447" s="175"/>
      <c r="AL447" s="275" t="str">
        <f t="shared" si="467"/>
        <v>A verifier</v>
      </c>
      <c r="AM447" s="266"/>
      <c r="AN447" s="137"/>
      <c r="AO447" s="136"/>
      <c r="AP447" s="158"/>
      <c r="AQ447" s="136"/>
      <c r="AR447" s="138"/>
      <c r="AS447" s="139"/>
      <c r="AT447" s="140"/>
      <c r="AU447" s="159"/>
      <c r="AV447" s="140"/>
      <c r="AW447" s="140"/>
      <c r="AX447" s="140"/>
      <c r="AY447" s="249"/>
    </row>
    <row r="448" spans="1:51" ht="15" hidden="1" customHeight="1" x14ac:dyDescent="0.35">
      <c r="A448" s="252" t="s">
        <v>1034</v>
      </c>
      <c r="B448" s="189" t="str">
        <f t="shared" si="452"/>
        <v>MDG21</v>
      </c>
      <c r="C448" s="161" t="s">
        <v>1092</v>
      </c>
      <c r="D448" s="189" t="str">
        <f t="shared" si="453"/>
        <v>MG21220</v>
      </c>
      <c r="E448" s="189" t="s">
        <v>1105</v>
      </c>
      <c r="F448" s="1" t="str">
        <f t="shared" si="454"/>
        <v>Haute MatsiatraLalanginaTaindambo</v>
      </c>
      <c r="G448" s="45" t="str">
        <f t="shared" si="455"/>
        <v>MG21220090</v>
      </c>
      <c r="H448" s="133" t="e">
        <f t="shared" si="456"/>
        <v>#N/A</v>
      </c>
      <c r="I448" s="133"/>
      <c r="J448" s="134" t="e">
        <f t="shared" si="457"/>
        <v>#N/A</v>
      </c>
      <c r="K448" s="134" t="e">
        <f t="shared" si="458"/>
        <v>#N/A</v>
      </c>
      <c r="L448" s="134" t="e">
        <f t="shared" si="459"/>
        <v>#N/A</v>
      </c>
      <c r="M448" s="231">
        <f>SUMIF('Plans SAMS_A remplir'!$AE$3:$AE$875,(G448&amp;"PAM"&amp;"urgence"),'Plans SAMS_A remplir'!$AG$3:$AG$875)</f>
        <v>0</v>
      </c>
      <c r="N448" s="222">
        <f>SUMIF('Plans SAMS_A remplir'!$AE$3:$AE$875,(G448&amp;"PAM"&amp;"urgence"),'Plans SAMS_A remplir'!$AH$3:$AH$875)</f>
        <v>0</v>
      </c>
      <c r="O448" s="232">
        <f>SUMIF('Plans SAMS_A remplir'!$AE$3:$AE$875,(G448&amp;"PAM"&amp;"urgence"),'Plans SAMS_A remplir'!$AI$3:$AI$875)</f>
        <v>0</v>
      </c>
      <c r="P448" s="224" t="str">
        <f t="shared" si="468"/>
        <v>0</v>
      </c>
      <c r="Q448" s="238">
        <f>SUMIF('Plans SAMS_A remplir'!$AE$3:$AE$875,(G448&amp;"FID"&amp;"urgence"),'Plans SAMS_A remplir'!$AG$3:$AG$875)</f>
        <v>0</v>
      </c>
      <c r="R448" s="135">
        <f>SUMIF('Plans SAMS_A remplir'!$AE$3:$AE$875,(G448&amp;"FID"&amp;"urgence"),'Plans SAMS_A remplir'!$AH$3:$AH$875)</f>
        <v>0</v>
      </c>
      <c r="S448" s="239">
        <f>SUMIF('Plans SAMS_A remplir'!$AE$3:$AE$875,(G448&amp;"FID"&amp;"urgence"),'Plans SAMS_A remplir'!$AI$3:$AI$875)</f>
        <v>0</v>
      </c>
      <c r="T448" s="224" t="str">
        <f t="shared" si="469"/>
        <v>0</v>
      </c>
      <c r="U448" s="238">
        <f>SUMIF('Plans SAMS_A remplir'!$AE$3:$AE$875,(G448&amp;"CRS"&amp;"urgence"),'Plans SAMS_A remplir'!$AG$3:$AG$875)</f>
        <v>0</v>
      </c>
      <c r="V448" s="135">
        <f>SUMIF('Plans SAMS_A remplir'!$AE$3:$AE$875,(G448&amp;"CRS"&amp;"urgence"),'Plans SAMS_A remplir'!$AH$3:$AH$875)</f>
        <v>0</v>
      </c>
      <c r="W448" s="239">
        <f>SUMIF('Plans SAMS_A remplir'!$AE$3:$AE$875,(G448&amp;"CRS"&amp;"urgence"),'Plans SAMS_A remplir'!$AI$3:$AI$875)</f>
        <v>0</v>
      </c>
      <c r="X448" s="224" t="str">
        <f t="shared" si="470"/>
        <v>0</v>
      </c>
      <c r="Y448" s="238">
        <f>SUMIF('Plans SAMS_A remplir'!$AE$3:$AE$875,(G448&amp;"autreong"&amp;"urgence"),'Plans SAMS_A remplir'!$AG$3:$AG$875)</f>
        <v>0</v>
      </c>
      <c r="Z448" s="135">
        <f>SUMIF('Plans SAMS_A remplir'!$AE$3:$AE$875,(G448&amp;"autreong"&amp;"urgence"),'Plans SAMS_A remplir'!$AH$3:$AH$875)</f>
        <v>0</v>
      </c>
      <c r="AA448" s="239">
        <f>SUMIF('Plans SAMS_A remplir'!$AE$3:$AE$875,(G448&amp;"autreong"&amp;"urgence"),'Plans SAMS_A remplir'!$AI$3:$AI$875)</f>
        <v>0</v>
      </c>
      <c r="AB448" s="280" t="str">
        <f t="shared" si="460"/>
        <v>0</v>
      </c>
      <c r="AC448" s="285"/>
      <c r="AD448" s="173">
        <f t="shared" si="461"/>
        <v>0</v>
      </c>
      <c r="AE448" s="173">
        <f t="shared" si="462"/>
        <v>0</v>
      </c>
      <c r="AF448" s="286">
        <f t="shared" si="463"/>
        <v>0</v>
      </c>
      <c r="AG448" s="274" t="e">
        <f t="shared" si="464"/>
        <v>#N/A</v>
      </c>
      <c r="AH448" s="202"/>
      <c r="AI448" s="209" t="e">
        <f t="shared" si="465"/>
        <v>#N/A</v>
      </c>
      <c r="AJ448" s="197">
        <f t="shared" si="466"/>
        <v>3</v>
      </c>
      <c r="AK448" s="175"/>
      <c r="AL448" s="275" t="str">
        <f t="shared" si="467"/>
        <v>A verifier</v>
      </c>
      <c r="AM448" s="266"/>
      <c r="AN448" s="137"/>
      <c r="AO448" s="136"/>
      <c r="AP448" s="158"/>
      <c r="AQ448" s="136"/>
      <c r="AR448" s="138"/>
      <c r="AS448" s="139"/>
      <c r="AT448" s="140"/>
      <c r="AU448" s="159"/>
      <c r="AV448" s="140"/>
      <c r="AW448" s="140"/>
      <c r="AX448" s="140"/>
      <c r="AY448" s="249"/>
    </row>
    <row r="449" spans="1:51" s="179" customFormat="1" hidden="1" x14ac:dyDescent="0.3">
      <c r="A449" s="328"/>
      <c r="B449" s="329"/>
      <c r="C449" s="330"/>
      <c r="D449" s="330"/>
      <c r="E449" s="330"/>
      <c r="F449" s="331"/>
      <c r="G449" s="332"/>
      <c r="H449" s="332"/>
      <c r="I449" s="333"/>
      <c r="J449" s="333"/>
      <c r="K449" s="333"/>
      <c r="L449" s="334"/>
      <c r="M449" s="335"/>
      <c r="N449" s="335"/>
      <c r="O449" s="335"/>
      <c r="P449" s="335"/>
      <c r="Q449" s="336"/>
      <c r="R449" s="336"/>
      <c r="S449" s="336"/>
      <c r="T449" s="335"/>
      <c r="U449" s="336"/>
      <c r="V449" s="336"/>
      <c r="W449" s="336"/>
      <c r="X449" s="335"/>
      <c r="Y449" s="336"/>
      <c r="Z449" s="336"/>
      <c r="AA449" s="336"/>
      <c r="AB449" s="337"/>
      <c r="AC449" s="338"/>
      <c r="AD449" s="339"/>
      <c r="AE449" s="339"/>
      <c r="AF449" s="340"/>
      <c r="AG449" s="341"/>
      <c r="AH449" s="342"/>
      <c r="AI449" s="342"/>
      <c r="AJ449" s="197"/>
      <c r="AK449" s="343"/>
      <c r="AL449" s="344"/>
      <c r="AM449" s="345"/>
      <c r="AN449" s="334"/>
      <c r="AO449" s="346"/>
      <c r="AP449" s="334"/>
      <c r="AQ449" s="334"/>
      <c r="AR449" s="347"/>
      <c r="AS449" s="347"/>
      <c r="AT449" s="348"/>
      <c r="AU449" s="348"/>
      <c r="AV449" s="349"/>
      <c r="AW449" s="350"/>
      <c r="AX449" s="350"/>
      <c r="AY449" s="351"/>
    </row>
    <row r="450" spans="1:51" ht="15" hidden="1" customHeight="1" x14ac:dyDescent="0.35">
      <c r="A450" s="252" t="s">
        <v>1034</v>
      </c>
      <c r="B450" s="189" t="str">
        <f t="shared" si="452"/>
        <v>MDG21</v>
      </c>
      <c r="C450" s="161" t="s">
        <v>1106</v>
      </c>
      <c r="D450" s="189" t="str">
        <f t="shared" si="453"/>
        <v>MG21224</v>
      </c>
      <c r="E450" s="189" t="s">
        <v>1107</v>
      </c>
      <c r="F450" s="1" t="str">
        <f t="shared" si="454"/>
        <v>Haute MatsiatraVohibatoAlakamisy Itenina</v>
      </c>
      <c r="G450" s="45" t="str">
        <f t="shared" si="455"/>
        <v>MG21224050</v>
      </c>
      <c r="H450" s="133" t="e">
        <f t="shared" si="456"/>
        <v>#N/A</v>
      </c>
      <c r="I450" s="133"/>
      <c r="J450" s="134" t="e">
        <f t="shared" si="457"/>
        <v>#N/A</v>
      </c>
      <c r="K450" s="134" t="e">
        <f t="shared" si="458"/>
        <v>#N/A</v>
      </c>
      <c r="L450" s="134" t="e">
        <f t="shared" si="459"/>
        <v>#N/A</v>
      </c>
      <c r="M450" s="231">
        <f>SUMIF('Plans SAMS_A remplir'!$AE$3:$AE$875,(G450&amp;"PAM"&amp;"urgence"),'Plans SAMS_A remplir'!$AG$3:$AG$875)</f>
        <v>0</v>
      </c>
      <c r="N450" s="222">
        <f>SUMIF('Plans SAMS_A remplir'!$AE$3:$AE$875,(G450&amp;"PAM"&amp;"urgence"),'Plans SAMS_A remplir'!$AH$3:$AH$875)</f>
        <v>0</v>
      </c>
      <c r="O450" s="232">
        <f>SUMIF('Plans SAMS_A remplir'!$AE$3:$AE$875,(G450&amp;"PAM"&amp;"urgence"),'Plans SAMS_A remplir'!$AI$3:$AI$875)</f>
        <v>0</v>
      </c>
      <c r="P450" s="224" t="str">
        <f t="shared" ref="P450:P463" si="471">IFERROR(VLOOKUP(G450&amp;"PAM"&amp;"urgence",planification_pop,4,FALSE),"0")</f>
        <v>0</v>
      </c>
      <c r="Q450" s="238">
        <f>SUMIF('Plans SAMS_A remplir'!$AE$3:$AE$875,(G450&amp;"FID"&amp;"urgence"),'Plans SAMS_A remplir'!$AG$3:$AG$875)</f>
        <v>0</v>
      </c>
      <c r="R450" s="135">
        <f>SUMIF('Plans SAMS_A remplir'!$AE$3:$AE$875,(G450&amp;"FID"&amp;"urgence"),'Plans SAMS_A remplir'!$AH$3:$AH$875)</f>
        <v>0</v>
      </c>
      <c r="S450" s="239">
        <f>SUMIF('Plans SAMS_A remplir'!$AE$3:$AE$875,(G450&amp;"FID"&amp;"urgence"),'Plans SAMS_A remplir'!$AI$3:$AI$875)</f>
        <v>0</v>
      </c>
      <c r="T450" s="224" t="str">
        <f t="shared" ref="T450:T463" si="472">IFERROR(VLOOKUP(G450&amp;"FID"&amp;"urgence",planification_pop,4,FALSE),"0")</f>
        <v>0</v>
      </c>
      <c r="U450" s="238">
        <f>SUMIF('Plans SAMS_A remplir'!$AE$3:$AE$875,(G450&amp;"CRS"&amp;"urgence"),'Plans SAMS_A remplir'!$AG$3:$AG$875)</f>
        <v>0</v>
      </c>
      <c r="V450" s="135">
        <f>SUMIF('Plans SAMS_A remplir'!$AE$3:$AE$875,(G450&amp;"CRS"&amp;"urgence"),'Plans SAMS_A remplir'!$AH$3:$AH$875)</f>
        <v>0</v>
      </c>
      <c r="W450" s="239">
        <f>SUMIF('Plans SAMS_A remplir'!$AE$3:$AE$875,(G450&amp;"CRS"&amp;"urgence"),'Plans SAMS_A remplir'!$AI$3:$AI$875)</f>
        <v>0</v>
      </c>
      <c r="X450" s="224" t="str">
        <f t="shared" ref="X450:X463" si="473">IFERROR(VLOOKUP(K450&amp;"FID"&amp;"urgence",planification_pop,4,FALSE),"0")</f>
        <v>0</v>
      </c>
      <c r="Y450" s="238">
        <f>SUMIF('Plans SAMS_A remplir'!$AE$3:$AE$875,(G450&amp;"autreong"&amp;"urgence"),'Plans SAMS_A remplir'!$AG$3:$AG$875)</f>
        <v>0</v>
      </c>
      <c r="Z450" s="135">
        <f>SUMIF('Plans SAMS_A remplir'!$AE$3:$AE$875,(G450&amp;"autreong"&amp;"urgence"),'Plans SAMS_A remplir'!$AH$3:$AH$875)</f>
        <v>0</v>
      </c>
      <c r="AA450" s="239">
        <f>SUMIF('Plans SAMS_A remplir'!$AE$3:$AE$875,(G450&amp;"autreong"&amp;"urgence"),'Plans SAMS_A remplir'!$AI$3:$AI$875)</f>
        <v>0</v>
      </c>
      <c r="AB450" s="280" t="str">
        <f t="shared" si="460"/>
        <v>0</v>
      </c>
      <c r="AC450" s="285"/>
      <c r="AD450" s="173">
        <f t="shared" si="461"/>
        <v>0</v>
      </c>
      <c r="AE450" s="173">
        <f t="shared" si="462"/>
        <v>0</v>
      </c>
      <c r="AF450" s="286">
        <f t="shared" si="463"/>
        <v>0</v>
      </c>
      <c r="AG450" s="274" t="e">
        <f t="shared" si="464"/>
        <v>#N/A</v>
      </c>
      <c r="AH450" s="202"/>
      <c r="AI450" s="209" t="e">
        <f t="shared" si="465"/>
        <v>#N/A</v>
      </c>
      <c r="AJ450" s="197">
        <f t="shared" si="466"/>
        <v>3</v>
      </c>
      <c r="AK450" s="175"/>
      <c r="AL450" s="275" t="str">
        <f t="shared" si="467"/>
        <v>A verifier</v>
      </c>
      <c r="AM450" s="266"/>
      <c r="AN450" s="137"/>
      <c r="AO450" s="136"/>
      <c r="AP450" s="158"/>
      <c r="AQ450" s="136"/>
      <c r="AR450" s="138"/>
      <c r="AS450" s="139"/>
      <c r="AT450" s="140"/>
      <c r="AU450" s="159"/>
      <c r="AV450" s="140"/>
      <c r="AW450" s="140"/>
      <c r="AX450" s="140"/>
      <c r="AY450" s="249"/>
    </row>
    <row r="451" spans="1:51" ht="15" hidden="1" customHeight="1" x14ac:dyDescent="0.35">
      <c r="A451" s="252" t="s">
        <v>1034</v>
      </c>
      <c r="B451" s="189" t="str">
        <f t="shared" si="452"/>
        <v>MDG21</v>
      </c>
      <c r="C451" s="161" t="s">
        <v>1106</v>
      </c>
      <c r="D451" s="189" t="str">
        <f t="shared" si="453"/>
        <v>MG21224</v>
      </c>
      <c r="E451" s="189" t="s">
        <v>1108</v>
      </c>
      <c r="F451" s="1" t="str">
        <f t="shared" si="454"/>
        <v>Haute MatsiatraVohibatoAndranomiditra</v>
      </c>
      <c r="G451" s="45" t="str">
        <f t="shared" si="455"/>
        <v>MG21224230</v>
      </c>
      <c r="H451" s="133" t="e">
        <f t="shared" si="456"/>
        <v>#N/A</v>
      </c>
      <c r="I451" s="133"/>
      <c r="J451" s="134" t="e">
        <f t="shared" si="457"/>
        <v>#N/A</v>
      </c>
      <c r="K451" s="134" t="e">
        <f t="shared" si="458"/>
        <v>#N/A</v>
      </c>
      <c r="L451" s="134" t="e">
        <f t="shared" si="459"/>
        <v>#N/A</v>
      </c>
      <c r="M451" s="231">
        <f>SUMIF('Plans SAMS_A remplir'!$AE$3:$AE$875,(G451&amp;"PAM"&amp;"urgence"),'Plans SAMS_A remplir'!$AG$3:$AG$875)</f>
        <v>0</v>
      </c>
      <c r="N451" s="222">
        <f>SUMIF('Plans SAMS_A remplir'!$AE$3:$AE$875,(G451&amp;"PAM"&amp;"urgence"),'Plans SAMS_A remplir'!$AH$3:$AH$875)</f>
        <v>0</v>
      </c>
      <c r="O451" s="232">
        <f>SUMIF('Plans SAMS_A remplir'!$AE$3:$AE$875,(G451&amp;"PAM"&amp;"urgence"),'Plans SAMS_A remplir'!$AI$3:$AI$875)</f>
        <v>0</v>
      </c>
      <c r="P451" s="224" t="str">
        <f t="shared" si="471"/>
        <v>0</v>
      </c>
      <c r="Q451" s="238">
        <f>SUMIF('Plans SAMS_A remplir'!$AE$3:$AE$875,(G451&amp;"FID"&amp;"urgence"),'Plans SAMS_A remplir'!$AG$3:$AG$875)</f>
        <v>0</v>
      </c>
      <c r="R451" s="135">
        <f>SUMIF('Plans SAMS_A remplir'!$AE$3:$AE$875,(G451&amp;"FID"&amp;"urgence"),'Plans SAMS_A remplir'!$AH$3:$AH$875)</f>
        <v>0</v>
      </c>
      <c r="S451" s="239">
        <f>SUMIF('Plans SAMS_A remplir'!$AE$3:$AE$875,(G451&amp;"FID"&amp;"urgence"),'Plans SAMS_A remplir'!$AI$3:$AI$875)</f>
        <v>0</v>
      </c>
      <c r="T451" s="224" t="str">
        <f t="shared" si="472"/>
        <v>0</v>
      </c>
      <c r="U451" s="238">
        <f>SUMIF('Plans SAMS_A remplir'!$AE$3:$AE$875,(G451&amp;"CRS"&amp;"urgence"),'Plans SAMS_A remplir'!$AG$3:$AG$875)</f>
        <v>0</v>
      </c>
      <c r="V451" s="135">
        <f>SUMIF('Plans SAMS_A remplir'!$AE$3:$AE$875,(G451&amp;"CRS"&amp;"urgence"),'Plans SAMS_A remplir'!$AH$3:$AH$875)</f>
        <v>0</v>
      </c>
      <c r="W451" s="239">
        <f>SUMIF('Plans SAMS_A remplir'!$AE$3:$AE$875,(G451&amp;"CRS"&amp;"urgence"),'Plans SAMS_A remplir'!$AI$3:$AI$875)</f>
        <v>0</v>
      </c>
      <c r="X451" s="224" t="str">
        <f t="shared" si="473"/>
        <v>0</v>
      </c>
      <c r="Y451" s="238">
        <f>SUMIF('Plans SAMS_A remplir'!$AE$3:$AE$875,(G451&amp;"autreong"&amp;"urgence"),'Plans SAMS_A remplir'!$AG$3:$AG$875)</f>
        <v>0</v>
      </c>
      <c r="Z451" s="135">
        <f>SUMIF('Plans SAMS_A remplir'!$AE$3:$AE$875,(G451&amp;"autreong"&amp;"urgence"),'Plans SAMS_A remplir'!$AH$3:$AH$875)</f>
        <v>0</v>
      </c>
      <c r="AA451" s="239">
        <f>SUMIF('Plans SAMS_A remplir'!$AE$3:$AE$875,(G451&amp;"autreong"&amp;"urgence"),'Plans SAMS_A remplir'!$AI$3:$AI$875)</f>
        <v>0</v>
      </c>
      <c r="AB451" s="280" t="str">
        <f t="shared" si="460"/>
        <v>0</v>
      </c>
      <c r="AC451" s="285"/>
      <c r="AD451" s="173">
        <f t="shared" si="461"/>
        <v>0</v>
      </c>
      <c r="AE451" s="173">
        <f t="shared" si="462"/>
        <v>0</v>
      </c>
      <c r="AF451" s="286">
        <f t="shared" si="463"/>
        <v>0</v>
      </c>
      <c r="AG451" s="274" t="e">
        <f t="shared" si="464"/>
        <v>#N/A</v>
      </c>
      <c r="AH451" s="202"/>
      <c r="AI451" s="209" t="e">
        <f t="shared" si="465"/>
        <v>#N/A</v>
      </c>
      <c r="AJ451" s="197">
        <f t="shared" si="466"/>
        <v>3</v>
      </c>
      <c r="AK451" s="175"/>
      <c r="AL451" s="275" t="str">
        <f t="shared" si="467"/>
        <v>A verifier</v>
      </c>
      <c r="AM451" s="266"/>
      <c r="AN451" s="137"/>
      <c r="AO451" s="136"/>
      <c r="AP451" s="158"/>
      <c r="AQ451" s="136"/>
      <c r="AR451" s="138"/>
      <c r="AS451" s="139"/>
      <c r="AT451" s="140"/>
      <c r="AU451" s="159"/>
      <c r="AV451" s="140"/>
      <c r="AW451" s="140"/>
      <c r="AX451" s="140"/>
      <c r="AY451" s="249"/>
    </row>
    <row r="452" spans="1:51" ht="15" hidden="1" customHeight="1" x14ac:dyDescent="0.35">
      <c r="A452" s="252" t="s">
        <v>1034</v>
      </c>
      <c r="B452" s="189" t="str">
        <f t="shared" si="452"/>
        <v>MDG21</v>
      </c>
      <c r="C452" s="161" t="s">
        <v>1106</v>
      </c>
      <c r="D452" s="189" t="str">
        <f t="shared" si="453"/>
        <v>MG21224</v>
      </c>
      <c r="E452" s="189" t="s">
        <v>1109</v>
      </c>
      <c r="F452" s="1" t="str">
        <f t="shared" si="454"/>
        <v>Haute MatsiatraVohibatoAndranovorivato</v>
      </c>
      <c r="G452" s="45" t="str">
        <f t="shared" si="455"/>
        <v>MG21224190</v>
      </c>
      <c r="H452" s="133" t="e">
        <f t="shared" si="456"/>
        <v>#N/A</v>
      </c>
      <c r="I452" s="133"/>
      <c r="J452" s="134" t="e">
        <f t="shared" si="457"/>
        <v>#N/A</v>
      </c>
      <c r="K452" s="134" t="e">
        <f t="shared" si="458"/>
        <v>#N/A</v>
      </c>
      <c r="L452" s="134" t="e">
        <f t="shared" si="459"/>
        <v>#N/A</v>
      </c>
      <c r="M452" s="231">
        <f>SUMIF('Plans SAMS_A remplir'!$AE$3:$AE$875,(G452&amp;"PAM"&amp;"urgence"),'Plans SAMS_A remplir'!$AG$3:$AG$875)</f>
        <v>0</v>
      </c>
      <c r="N452" s="222">
        <f>SUMIF('Plans SAMS_A remplir'!$AE$3:$AE$875,(G452&amp;"PAM"&amp;"urgence"),'Plans SAMS_A remplir'!$AH$3:$AH$875)</f>
        <v>0</v>
      </c>
      <c r="O452" s="232">
        <f>SUMIF('Plans SAMS_A remplir'!$AE$3:$AE$875,(G452&amp;"PAM"&amp;"urgence"),'Plans SAMS_A remplir'!$AI$3:$AI$875)</f>
        <v>0</v>
      </c>
      <c r="P452" s="224" t="str">
        <f t="shared" si="471"/>
        <v>0</v>
      </c>
      <c r="Q452" s="238">
        <f>SUMIF('Plans SAMS_A remplir'!$AE$3:$AE$875,(G452&amp;"FID"&amp;"urgence"),'Plans SAMS_A remplir'!$AG$3:$AG$875)</f>
        <v>0</v>
      </c>
      <c r="R452" s="135">
        <f>SUMIF('Plans SAMS_A remplir'!$AE$3:$AE$875,(G452&amp;"FID"&amp;"urgence"),'Plans SAMS_A remplir'!$AH$3:$AH$875)</f>
        <v>0</v>
      </c>
      <c r="S452" s="239">
        <f>SUMIF('Plans SAMS_A remplir'!$AE$3:$AE$875,(G452&amp;"FID"&amp;"urgence"),'Plans SAMS_A remplir'!$AI$3:$AI$875)</f>
        <v>0</v>
      </c>
      <c r="T452" s="224" t="str">
        <f t="shared" si="472"/>
        <v>0</v>
      </c>
      <c r="U452" s="238">
        <f>SUMIF('Plans SAMS_A remplir'!$AE$3:$AE$875,(G452&amp;"CRS"&amp;"urgence"),'Plans SAMS_A remplir'!$AG$3:$AG$875)</f>
        <v>0</v>
      </c>
      <c r="V452" s="135">
        <f>SUMIF('Plans SAMS_A remplir'!$AE$3:$AE$875,(G452&amp;"CRS"&amp;"urgence"),'Plans SAMS_A remplir'!$AH$3:$AH$875)</f>
        <v>0</v>
      </c>
      <c r="W452" s="239">
        <f>SUMIF('Plans SAMS_A remplir'!$AE$3:$AE$875,(G452&amp;"CRS"&amp;"urgence"),'Plans SAMS_A remplir'!$AI$3:$AI$875)</f>
        <v>0</v>
      </c>
      <c r="X452" s="224" t="str">
        <f t="shared" si="473"/>
        <v>0</v>
      </c>
      <c r="Y452" s="238">
        <f>SUMIF('Plans SAMS_A remplir'!$AE$3:$AE$875,(G452&amp;"autreong"&amp;"urgence"),'Plans SAMS_A remplir'!$AG$3:$AG$875)</f>
        <v>0</v>
      </c>
      <c r="Z452" s="135">
        <f>SUMIF('Plans SAMS_A remplir'!$AE$3:$AE$875,(G452&amp;"autreong"&amp;"urgence"),'Plans SAMS_A remplir'!$AH$3:$AH$875)</f>
        <v>0</v>
      </c>
      <c r="AA452" s="239">
        <f>SUMIF('Plans SAMS_A remplir'!$AE$3:$AE$875,(G452&amp;"autreong"&amp;"urgence"),'Plans SAMS_A remplir'!$AI$3:$AI$875)</f>
        <v>0</v>
      </c>
      <c r="AB452" s="280" t="str">
        <f t="shared" si="460"/>
        <v>0</v>
      </c>
      <c r="AC452" s="285"/>
      <c r="AD452" s="173">
        <f t="shared" si="461"/>
        <v>0</v>
      </c>
      <c r="AE452" s="173">
        <f t="shared" si="462"/>
        <v>0</v>
      </c>
      <c r="AF452" s="286">
        <f t="shared" si="463"/>
        <v>0</v>
      </c>
      <c r="AG452" s="274" t="e">
        <f t="shared" si="464"/>
        <v>#N/A</v>
      </c>
      <c r="AH452" s="202"/>
      <c r="AI452" s="209" t="e">
        <f t="shared" si="465"/>
        <v>#N/A</v>
      </c>
      <c r="AJ452" s="197">
        <f t="shared" si="466"/>
        <v>3</v>
      </c>
      <c r="AK452" s="175"/>
      <c r="AL452" s="275" t="str">
        <f t="shared" si="467"/>
        <v>A verifier</v>
      </c>
      <c r="AM452" s="266"/>
      <c r="AN452" s="137"/>
      <c r="AO452" s="136"/>
      <c r="AP452" s="158"/>
      <c r="AQ452" s="136"/>
      <c r="AR452" s="138"/>
      <c r="AS452" s="139"/>
      <c r="AT452" s="140"/>
      <c r="AU452" s="159"/>
      <c r="AV452" s="140"/>
      <c r="AW452" s="140"/>
      <c r="AX452" s="140"/>
      <c r="AY452" s="249"/>
    </row>
    <row r="453" spans="1:51" ht="15" hidden="1" customHeight="1" x14ac:dyDescent="0.35">
      <c r="A453" s="252" t="s">
        <v>1034</v>
      </c>
      <c r="B453" s="189" t="str">
        <f t="shared" si="452"/>
        <v>MDG21</v>
      </c>
      <c r="C453" s="161" t="s">
        <v>1106</v>
      </c>
      <c r="D453" s="189" t="str">
        <f t="shared" si="453"/>
        <v>MG21224</v>
      </c>
      <c r="E453" s="189" t="s">
        <v>1110</v>
      </c>
      <c r="F453" s="1" t="str">
        <f t="shared" si="454"/>
        <v>Haute MatsiatraVohibatoAnkaromalaza Mifanasoa</v>
      </c>
      <c r="G453" s="45" t="str">
        <f t="shared" si="455"/>
        <v>MG21224110</v>
      </c>
      <c r="H453" s="133" t="e">
        <f t="shared" si="456"/>
        <v>#N/A</v>
      </c>
      <c r="I453" s="133"/>
      <c r="J453" s="134" t="e">
        <f t="shared" si="457"/>
        <v>#N/A</v>
      </c>
      <c r="K453" s="134" t="e">
        <f t="shared" si="458"/>
        <v>#N/A</v>
      </c>
      <c r="L453" s="134" t="e">
        <f t="shared" si="459"/>
        <v>#N/A</v>
      </c>
      <c r="M453" s="231">
        <f>SUMIF('Plans SAMS_A remplir'!$AE$3:$AE$875,(G453&amp;"PAM"&amp;"urgence"),'Plans SAMS_A remplir'!$AG$3:$AG$875)</f>
        <v>0</v>
      </c>
      <c r="N453" s="222">
        <f>SUMIF('Plans SAMS_A remplir'!$AE$3:$AE$875,(G453&amp;"PAM"&amp;"urgence"),'Plans SAMS_A remplir'!$AH$3:$AH$875)</f>
        <v>0</v>
      </c>
      <c r="O453" s="232">
        <f>SUMIF('Plans SAMS_A remplir'!$AE$3:$AE$875,(G453&amp;"PAM"&amp;"urgence"),'Plans SAMS_A remplir'!$AI$3:$AI$875)</f>
        <v>0</v>
      </c>
      <c r="P453" s="224" t="str">
        <f t="shared" si="471"/>
        <v>0</v>
      </c>
      <c r="Q453" s="238">
        <f>SUMIF('Plans SAMS_A remplir'!$AE$3:$AE$875,(G453&amp;"FID"&amp;"urgence"),'Plans SAMS_A remplir'!$AG$3:$AG$875)</f>
        <v>0</v>
      </c>
      <c r="R453" s="135">
        <f>SUMIF('Plans SAMS_A remplir'!$AE$3:$AE$875,(G453&amp;"FID"&amp;"urgence"),'Plans SAMS_A remplir'!$AH$3:$AH$875)</f>
        <v>0</v>
      </c>
      <c r="S453" s="239">
        <f>SUMIF('Plans SAMS_A remplir'!$AE$3:$AE$875,(G453&amp;"FID"&amp;"urgence"),'Plans SAMS_A remplir'!$AI$3:$AI$875)</f>
        <v>0</v>
      </c>
      <c r="T453" s="224" t="str">
        <f t="shared" si="472"/>
        <v>0</v>
      </c>
      <c r="U453" s="238">
        <f>SUMIF('Plans SAMS_A remplir'!$AE$3:$AE$875,(G453&amp;"CRS"&amp;"urgence"),'Plans SAMS_A remplir'!$AG$3:$AG$875)</f>
        <v>0</v>
      </c>
      <c r="V453" s="135">
        <f>SUMIF('Plans SAMS_A remplir'!$AE$3:$AE$875,(G453&amp;"CRS"&amp;"urgence"),'Plans SAMS_A remplir'!$AH$3:$AH$875)</f>
        <v>0</v>
      </c>
      <c r="W453" s="239">
        <f>SUMIF('Plans SAMS_A remplir'!$AE$3:$AE$875,(G453&amp;"CRS"&amp;"urgence"),'Plans SAMS_A remplir'!$AI$3:$AI$875)</f>
        <v>0</v>
      </c>
      <c r="X453" s="224" t="str">
        <f t="shared" si="473"/>
        <v>0</v>
      </c>
      <c r="Y453" s="238">
        <f>SUMIF('Plans SAMS_A remplir'!$AE$3:$AE$875,(G453&amp;"autreong"&amp;"urgence"),'Plans SAMS_A remplir'!$AG$3:$AG$875)</f>
        <v>0</v>
      </c>
      <c r="Z453" s="135">
        <f>SUMIF('Plans SAMS_A remplir'!$AE$3:$AE$875,(G453&amp;"autreong"&amp;"urgence"),'Plans SAMS_A remplir'!$AH$3:$AH$875)</f>
        <v>0</v>
      </c>
      <c r="AA453" s="239">
        <f>SUMIF('Plans SAMS_A remplir'!$AE$3:$AE$875,(G453&amp;"autreong"&amp;"urgence"),'Plans SAMS_A remplir'!$AI$3:$AI$875)</f>
        <v>0</v>
      </c>
      <c r="AB453" s="280" t="str">
        <f t="shared" si="460"/>
        <v>0</v>
      </c>
      <c r="AC453" s="285"/>
      <c r="AD453" s="173">
        <f t="shared" si="461"/>
        <v>0</v>
      </c>
      <c r="AE453" s="173">
        <f t="shared" si="462"/>
        <v>0</v>
      </c>
      <c r="AF453" s="286">
        <f t="shared" si="463"/>
        <v>0</v>
      </c>
      <c r="AG453" s="274" t="e">
        <f t="shared" si="464"/>
        <v>#N/A</v>
      </c>
      <c r="AH453" s="202"/>
      <c r="AI453" s="209" t="e">
        <f t="shared" si="465"/>
        <v>#N/A</v>
      </c>
      <c r="AJ453" s="197">
        <f t="shared" si="466"/>
        <v>3</v>
      </c>
      <c r="AK453" s="175"/>
      <c r="AL453" s="275" t="str">
        <f t="shared" si="467"/>
        <v>A verifier</v>
      </c>
      <c r="AM453" s="266"/>
      <c r="AN453" s="137"/>
      <c r="AO453" s="136"/>
      <c r="AP453" s="158"/>
      <c r="AQ453" s="136"/>
      <c r="AR453" s="138"/>
      <c r="AS453" s="139"/>
      <c r="AT453" s="140"/>
      <c r="AU453" s="159"/>
      <c r="AV453" s="140"/>
      <c r="AW453" s="140"/>
      <c r="AX453" s="140"/>
      <c r="AY453" s="249"/>
    </row>
    <row r="454" spans="1:51" ht="15" hidden="1" customHeight="1" x14ac:dyDescent="0.35">
      <c r="A454" s="252" t="s">
        <v>1034</v>
      </c>
      <c r="B454" s="189" t="str">
        <f t="shared" si="452"/>
        <v>MDG21</v>
      </c>
      <c r="C454" s="161" t="s">
        <v>1106</v>
      </c>
      <c r="D454" s="189" t="str">
        <f t="shared" si="453"/>
        <v>MG21224</v>
      </c>
      <c r="E454" s="189" t="s">
        <v>1111</v>
      </c>
      <c r="F454" s="1" t="str">
        <f t="shared" si="454"/>
        <v>Haute MatsiatraVohibatoIhazoara</v>
      </c>
      <c r="G454" s="45" t="str">
        <f t="shared" si="455"/>
        <v>MG21224090</v>
      </c>
      <c r="H454" s="133" t="e">
        <f t="shared" si="456"/>
        <v>#N/A</v>
      </c>
      <c r="I454" s="133"/>
      <c r="J454" s="134" t="e">
        <f t="shared" si="457"/>
        <v>#N/A</v>
      </c>
      <c r="K454" s="134" t="e">
        <f t="shared" si="458"/>
        <v>#N/A</v>
      </c>
      <c r="L454" s="134" t="e">
        <f t="shared" si="459"/>
        <v>#N/A</v>
      </c>
      <c r="M454" s="231">
        <f>SUMIF('Plans SAMS_A remplir'!$AE$3:$AE$875,(G454&amp;"PAM"&amp;"urgence"),'Plans SAMS_A remplir'!$AG$3:$AG$875)</f>
        <v>0</v>
      </c>
      <c r="N454" s="222">
        <f>SUMIF('Plans SAMS_A remplir'!$AE$3:$AE$875,(G454&amp;"PAM"&amp;"urgence"),'Plans SAMS_A remplir'!$AH$3:$AH$875)</f>
        <v>0</v>
      </c>
      <c r="O454" s="232">
        <f>SUMIF('Plans SAMS_A remplir'!$AE$3:$AE$875,(G454&amp;"PAM"&amp;"urgence"),'Plans SAMS_A remplir'!$AI$3:$AI$875)</f>
        <v>0</v>
      </c>
      <c r="P454" s="224" t="str">
        <f t="shared" si="471"/>
        <v>0</v>
      </c>
      <c r="Q454" s="238">
        <f>SUMIF('Plans SAMS_A remplir'!$AE$3:$AE$875,(G454&amp;"FID"&amp;"urgence"),'Plans SAMS_A remplir'!$AG$3:$AG$875)</f>
        <v>0</v>
      </c>
      <c r="R454" s="135">
        <f>SUMIF('Plans SAMS_A remplir'!$AE$3:$AE$875,(G454&amp;"FID"&amp;"urgence"),'Plans SAMS_A remplir'!$AH$3:$AH$875)</f>
        <v>0</v>
      </c>
      <c r="S454" s="239">
        <f>SUMIF('Plans SAMS_A remplir'!$AE$3:$AE$875,(G454&amp;"FID"&amp;"urgence"),'Plans SAMS_A remplir'!$AI$3:$AI$875)</f>
        <v>0</v>
      </c>
      <c r="T454" s="224" t="str">
        <f t="shared" si="472"/>
        <v>0</v>
      </c>
      <c r="U454" s="238">
        <f>SUMIF('Plans SAMS_A remplir'!$AE$3:$AE$875,(G454&amp;"CRS"&amp;"urgence"),'Plans SAMS_A remplir'!$AG$3:$AG$875)</f>
        <v>0</v>
      </c>
      <c r="V454" s="135">
        <f>SUMIF('Plans SAMS_A remplir'!$AE$3:$AE$875,(G454&amp;"CRS"&amp;"urgence"),'Plans SAMS_A remplir'!$AH$3:$AH$875)</f>
        <v>0</v>
      </c>
      <c r="W454" s="239">
        <f>SUMIF('Plans SAMS_A remplir'!$AE$3:$AE$875,(G454&amp;"CRS"&amp;"urgence"),'Plans SAMS_A remplir'!$AI$3:$AI$875)</f>
        <v>0</v>
      </c>
      <c r="X454" s="224" t="str">
        <f t="shared" si="473"/>
        <v>0</v>
      </c>
      <c r="Y454" s="238">
        <f>SUMIF('Plans SAMS_A remplir'!$AE$3:$AE$875,(G454&amp;"autreong"&amp;"urgence"),'Plans SAMS_A remplir'!$AG$3:$AG$875)</f>
        <v>0</v>
      </c>
      <c r="Z454" s="135">
        <f>SUMIF('Plans SAMS_A remplir'!$AE$3:$AE$875,(G454&amp;"autreong"&amp;"urgence"),'Plans SAMS_A remplir'!$AH$3:$AH$875)</f>
        <v>0</v>
      </c>
      <c r="AA454" s="239">
        <f>SUMIF('Plans SAMS_A remplir'!$AE$3:$AE$875,(G454&amp;"autreong"&amp;"urgence"),'Plans SAMS_A remplir'!$AI$3:$AI$875)</f>
        <v>0</v>
      </c>
      <c r="AB454" s="280" t="str">
        <f t="shared" si="460"/>
        <v>0</v>
      </c>
      <c r="AC454" s="285"/>
      <c r="AD454" s="173">
        <f t="shared" si="461"/>
        <v>0</v>
      </c>
      <c r="AE454" s="173">
        <f t="shared" si="462"/>
        <v>0</v>
      </c>
      <c r="AF454" s="286">
        <f t="shared" si="463"/>
        <v>0</v>
      </c>
      <c r="AG454" s="274" t="e">
        <f t="shared" si="464"/>
        <v>#N/A</v>
      </c>
      <c r="AH454" s="202"/>
      <c r="AI454" s="209" t="e">
        <f t="shared" si="465"/>
        <v>#N/A</v>
      </c>
      <c r="AJ454" s="197">
        <f t="shared" si="466"/>
        <v>3</v>
      </c>
      <c r="AK454" s="175"/>
      <c r="AL454" s="275" t="str">
        <f t="shared" si="467"/>
        <v>A verifier</v>
      </c>
      <c r="AM454" s="266"/>
      <c r="AN454" s="137"/>
      <c r="AO454" s="136"/>
      <c r="AP454" s="158"/>
      <c r="AQ454" s="136"/>
      <c r="AR454" s="138"/>
      <c r="AS454" s="139"/>
      <c r="AT454" s="140"/>
      <c r="AU454" s="159"/>
      <c r="AV454" s="140"/>
      <c r="AW454" s="140"/>
      <c r="AX454" s="140"/>
      <c r="AY454" s="249"/>
    </row>
    <row r="455" spans="1:51" ht="15" hidden="1" customHeight="1" x14ac:dyDescent="0.35">
      <c r="A455" s="252" t="s">
        <v>1034</v>
      </c>
      <c r="B455" s="189" t="str">
        <f t="shared" si="452"/>
        <v>MDG21</v>
      </c>
      <c r="C455" s="161" t="s">
        <v>1106</v>
      </c>
      <c r="D455" s="189" t="str">
        <f t="shared" si="453"/>
        <v>MG21224</v>
      </c>
      <c r="E455" s="189" t="s">
        <v>1112</v>
      </c>
      <c r="F455" s="1" t="str">
        <f t="shared" si="454"/>
        <v>Haute MatsiatraVohibatoMahaditra</v>
      </c>
      <c r="G455" s="45" t="str">
        <f t="shared" si="455"/>
        <v>MG21224270</v>
      </c>
      <c r="H455" s="133" t="e">
        <f t="shared" si="456"/>
        <v>#N/A</v>
      </c>
      <c r="I455" s="133"/>
      <c r="J455" s="134" t="e">
        <f t="shared" si="457"/>
        <v>#N/A</v>
      </c>
      <c r="K455" s="134" t="e">
        <f t="shared" si="458"/>
        <v>#N/A</v>
      </c>
      <c r="L455" s="134" t="e">
        <f t="shared" si="459"/>
        <v>#N/A</v>
      </c>
      <c r="M455" s="231">
        <f>SUMIF('Plans SAMS_A remplir'!$AE$3:$AE$875,(G455&amp;"PAM"&amp;"urgence"),'Plans SAMS_A remplir'!$AG$3:$AG$875)</f>
        <v>0</v>
      </c>
      <c r="N455" s="222">
        <f>SUMIF('Plans SAMS_A remplir'!$AE$3:$AE$875,(G455&amp;"PAM"&amp;"urgence"),'Plans SAMS_A remplir'!$AH$3:$AH$875)</f>
        <v>0</v>
      </c>
      <c r="O455" s="232">
        <f>SUMIF('Plans SAMS_A remplir'!$AE$3:$AE$875,(G455&amp;"PAM"&amp;"urgence"),'Plans SAMS_A remplir'!$AI$3:$AI$875)</f>
        <v>0</v>
      </c>
      <c r="P455" s="224" t="str">
        <f t="shared" si="471"/>
        <v>0</v>
      </c>
      <c r="Q455" s="238">
        <f>SUMIF('Plans SAMS_A remplir'!$AE$3:$AE$875,(G455&amp;"FID"&amp;"urgence"),'Plans SAMS_A remplir'!$AG$3:$AG$875)</f>
        <v>0</v>
      </c>
      <c r="R455" s="135">
        <f>SUMIF('Plans SAMS_A remplir'!$AE$3:$AE$875,(G455&amp;"FID"&amp;"urgence"),'Plans SAMS_A remplir'!$AH$3:$AH$875)</f>
        <v>0</v>
      </c>
      <c r="S455" s="239">
        <f>SUMIF('Plans SAMS_A remplir'!$AE$3:$AE$875,(G455&amp;"FID"&amp;"urgence"),'Plans SAMS_A remplir'!$AI$3:$AI$875)</f>
        <v>0</v>
      </c>
      <c r="T455" s="224" t="str">
        <f t="shared" si="472"/>
        <v>0</v>
      </c>
      <c r="U455" s="238">
        <f>SUMIF('Plans SAMS_A remplir'!$AE$3:$AE$875,(G455&amp;"CRS"&amp;"urgence"),'Plans SAMS_A remplir'!$AG$3:$AG$875)</f>
        <v>0</v>
      </c>
      <c r="V455" s="135">
        <f>SUMIF('Plans SAMS_A remplir'!$AE$3:$AE$875,(G455&amp;"CRS"&amp;"urgence"),'Plans SAMS_A remplir'!$AH$3:$AH$875)</f>
        <v>0</v>
      </c>
      <c r="W455" s="239">
        <f>SUMIF('Plans SAMS_A remplir'!$AE$3:$AE$875,(G455&amp;"CRS"&amp;"urgence"),'Plans SAMS_A remplir'!$AI$3:$AI$875)</f>
        <v>0</v>
      </c>
      <c r="X455" s="224" t="str">
        <f t="shared" si="473"/>
        <v>0</v>
      </c>
      <c r="Y455" s="238">
        <f>SUMIF('Plans SAMS_A remplir'!$AE$3:$AE$875,(G455&amp;"autreong"&amp;"urgence"),'Plans SAMS_A remplir'!$AG$3:$AG$875)</f>
        <v>0</v>
      </c>
      <c r="Z455" s="135">
        <f>SUMIF('Plans SAMS_A remplir'!$AE$3:$AE$875,(G455&amp;"autreong"&amp;"urgence"),'Plans SAMS_A remplir'!$AH$3:$AH$875)</f>
        <v>0</v>
      </c>
      <c r="AA455" s="239">
        <f>SUMIF('Plans SAMS_A remplir'!$AE$3:$AE$875,(G455&amp;"autreong"&amp;"urgence"),'Plans SAMS_A remplir'!$AI$3:$AI$875)</f>
        <v>0</v>
      </c>
      <c r="AB455" s="280" t="str">
        <f t="shared" si="460"/>
        <v>0</v>
      </c>
      <c r="AC455" s="285"/>
      <c r="AD455" s="173">
        <f t="shared" si="461"/>
        <v>0</v>
      </c>
      <c r="AE455" s="173">
        <f t="shared" si="462"/>
        <v>0</v>
      </c>
      <c r="AF455" s="286">
        <f t="shared" si="463"/>
        <v>0</v>
      </c>
      <c r="AG455" s="274" t="e">
        <f t="shared" si="464"/>
        <v>#N/A</v>
      </c>
      <c r="AH455" s="202"/>
      <c r="AI455" s="209" t="e">
        <f t="shared" si="465"/>
        <v>#N/A</v>
      </c>
      <c r="AJ455" s="197">
        <f t="shared" si="466"/>
        <v>3</v>
      </c>
      <c r="AK455" s="175"/>
      <c r="AL455" s="275" t="str">
        <f t="shared" si="467"/>
        <v>A verifier</v>
      </c>
      <c r="AM455" s="266"/>
      <c r="AN455" s="137"/>
      <c r="AO455" s="136"/>
      <c r="AP455" s="158"/>
      <c r="AQ455" s="136"/>
      <c r="AR455" s="138"/>
      <c r="AS455" s="139"/>
      <c r="AT455" s="140"/>
      <c r="AU455" s="159"/>
      <c r="AV455" s="140"/>
      <c r="AW455" s="140"/>
      <c r="AX455" s="140"/>
      <c r="AY455" s="249"/>
    </row>
    <row r="456" spans="1:51" ht="15" hidden="1" customHeight="1" x14ac:dyDescent="0.35">
      <c r="A456" s="252" t="s">
        <v>1034</v>
      </c>
      <c r="B456" s="189" t="str">
        <f t="shared" si="452"/>
        <v>MDG21</v>
      </c>
      <c r="C456" s="161" t="s">
        <v>1106</v>
      </c>
      <c r="D456" s="189" t="str">
        <f t="shared" si="453"/>
        <v>MG21224</v>
      </c>
      <c r="E456" s="189" t="s">
        <v>1113</v>
      </c>
      <c r="F456" s="1" t="str">
        <f t="shared" si="454"/>
        <v>Haute MatsiatraVohibatoMahasoabe</v>
      </c>
      <c r="G456" s="45" t="str">
        <f t="shared" si="455"/>
        <v>MG21224010</v>
      </c>
      <c r="H456" s="133" t="e">
        <f t="shared" si="456"/>
        <v>#N/A</v>
      </c>
      <c r="I456" s="133"/>
      <c r="J456" s="134" t="e">
        <f t="shared" si="457"/>
        <v>#N/A</v>
      </c>
      <c r="K456" s="134" t="e">
        <f t="shared" si="458"/>
        <v>#N/A</v>
      </c>
      <c r="L456" s="134" t="e">
        <f t="shared" si="459"/>
        <v>#N/A</v>
      </c>
      <c r="M456" s="231">
        <f>SUMIF('Plans SAMS_A remplir'!$AE$3:$AE$875,(G456&amp;"PAM"&amp;"urgence"),'Plans SAMS_A remplir'!$AG$3:$AG$875)</f>
        <v>0</v>
      </c>
      <c r="N456" s="222">
        <f>SUMIF('Plans SAMS_A remplir'!$AE$3:$AE$875,(G456&amp;"PAM"&amp;"urgence"),'Plans SAMS_A remplir'!$AH$3:$AH$875)</f>
        <v>0</v>
      </c>
      <c r="O456" s="232">
        <f>SUMIF('Plans SAMS_A remplir'!$AE$3:$AE$875,(G456&amp;"PAM"&amp;"urgence"),'Plans SAMS_A remplir'!$AI$3:$AI$875)</f>
        <v>0</v>
      </c>
      <c r="P456" s="224" t="str">
        <f t="shared" si="471"/>
        <v>0</v>
      </c>
      <c r="Q456" s="238">
        <f>SUMIF('Plans SAMS_A remplir'!$AE$3:$AE$875,(G456&amp;"FID"&amp;"urgence"),'Plans SAMS_A remplir'!$AG$3:$AG$875)</f>
        <v>0</v>
      </c>
      <c r="R456" s="135">
        <f>SUMIF('Plans SAMS_A remplir'!$AE$3:$AE$875,(G456&amp;"FID"&amp;"urgence"),'Plans SAMS_A remplir'!$AH$3:$AH$875)</f>
        <v>0</v>
      </c>
      <c r="S456" s="239">
        <f>SUMIF('Plans SAMS_A remplir'!$AE$3:$AE$875,(G456&amp;"FID"&amp;"urgence"),'Plans SAMS_A remplir'!$AI$3:$AI$875)</f>
        <v>0</v>
      </c>
      <c r="T456" s="224" t="str">
        <f t="shared" si="472"/>
        <v>0</v>
      </c>
      <c r="U456" s="238">
        <f>SUMIF('Plans SAMS_A remplir'!$AE$3:$AE$875,(G456&amp;"CRS"&amp;"urgence"),'Plans SAMS_A remplir'!$AG$3:$AG$875)</f>
        <v>0</v>
      </c>
      <c r="V456" s="135">
        <f>SUMIF('Plans SAMS_A remplir'!$AE$3:$AE$875,(G456&amp;"CRS"&amp;"urgence"),'Plans SAMS_A remplir'!$AH$3:$AH$875)</f>
        <v>0</v>
      </c>
      <c r="W456" s="239">
        <f>SUMIF('Plans SAMS_A remplir'!$AE$3:$AE$875,(G456&amp;"CRS"&amp;"urgence"),'Plans SAMS_A remplir'!$AI$3:$AI$875)</f>
        <v>0</v>
      </c>
      <c r="X456" s="224" t="str">
        <f t="shared" si="473"/>
        <v>0</v>
      </c>
      <c r="Y456" s="238">
        <f>SUMIF('Plans SAMS_A remplir'!$AE$3:$AE$875,(G456&amp;"autreong"&amp;"urgence"),'Plans SAMS_A remplir'!$AG$3:$AG$875)</f>
        <v>0</v>
      </c>
      <c r="Z456" s="135">
        <f>SUMIF('Plans SAMS_A remplir'!$AE$3:$AE$875,(G456&amp;"autreong"&amp;"urgence"),'Plans SAMS_A remplir'!$AH$3:$AH$875)</f>
        <v>0</v>
      </c>
      <c r="AA456" s="239">
        <f>SUMIF('Plans SAMS_A remplir'!$AE$3:$AE$875,(G456&amp;"autreong"&amp;"urgence"),'Plans SAMS_A remplir'!$AI$3:$AI$875)</f>
        <v>0</v>
      </c>
      <c r="AB456" s="280" t="str">
        <f t="shared" si="460"/>
        <v>0</v>
      </c>
      <c r="AC456" s="285"/>
      <c r="AD456" s="173">
        <f t="shared" si="461"/>
        <v>0</v>
      </c>
      <c r="AE456" s="173">
        <f t="shared" si="462"/>
        <v>0</v>
      </c>
      <c r="AF456" s="286">
        <f t="shared" si="463"/>
        <v>0</v>
      </c>
      <c r="AG456" s="274" t="e">
        <f t="shared" si="464"/>
        <v>#N/A</v>
      </c>
      <c r="AH456" s="202"/>
      <c r="AI456" s="209" t="e">
        <f t="shared" si="465"/>
        <v>#N/A</v>
      </c>
      <c r="AJ456" s="197">
        <f t="shared" si="466"/>
        <v>3</v>
      </c>
      <c r="AK456" s="175"/>
      <c r="AL456" s="275" t="str">
        <f t="shared" si="467"/>
        <v>A verifier</v>
      </c>
      <c r="AM456" s="266"/>
      <c r="AN456" s="137"/>
      <c r="AO456" s="136"/>
      <c r="AP456" s="158"/>
      <c r="AQ456" s="136"/>
      <c r="AR456" s="138"/>
      <c r="AS456" s="139"/>
      <c r="AT456" s="140"/>
      <c r="AU456" s="159"/>
      <c r="AV456" s="140"/>
      <c r="AW456" s="140"/>
      <c r="AX456" s="140"/>
      <c r="AY456" s="249"/>
    </row>
    <row r="457" spans="1:51" ht="15" hidden="1" customHeight="1" x14ac:dyDescent="0.35">
      <c r="A457" s="252" t="s">
        <v>1034</v>
      </c>
      <c r="B457" s="189" t="str">
        <f t="shared" si="452"/>
        <v>MDG21</v>
      </c>
      <c r="C457" s="161" t="s">
        <v>1106</v>
      </c>
      <c r="D457" s="189" t="str">
        <f t="shared" si="453"/>
        <v>MG21224</v>
      </c>
      <c r="E457" s="189" t="s">
        <v>1114</v>
      </c>
      <c r="F457" s="1" t="str">
        <f t="shared" si="454"/>
        <v>Haute MatsiatraVohibatoManeva</v>
      </c>
      <c r="G457" s="45" t="str">
        <f t="shared" si="455"/>
        <v>MG21224150</v>
      </c>
      <c r="H457" s="133" t="e">
        <f t="shared" si="456"/>
        <v>#N/A</v>
      </c>
      <c r="I457" s="133"/>
      <c r="J457" s="134" t="e">
        <f t="shared" si="457"/>
        <v>#N/A</v>
      </c>
      <c r="K457" s="134" t="e">
        <f t="shared" si="458"/>
        <v>#N/A</v>
      </c>
      <c r="L457" s="134" t="e">
        <f t="shared" si="459"/>
        <v>#N/A</v>
      </c>
      <c r="M457" s="231">
        <f>SUMIF('Plans SAMS_A remplir'!$AE$3:$AE$875,(G457&amp;"PAM"&amp;"urgence"),'Plans SAMS_A remplir'!$AG$3:$AG$875)</f>
        <v>0</v>
      </c>
      <c r="N457" s="222">
        <f>SUMIF('Plans SAMS_A remplir'!$AE$3:$AE$875,(G457&amp;"PAM"&amp;"urgence"),'Plans SAMS_A remplir'!$AH$3:$AH$875)</f>
        <v>0</v>
      </c>
      <c r="O457" s="232">
        <f>SUMIF('Plans SAMS_A remplir'!$AE$3:$AE$875,(G457&amp;"PAM"&amp;"urgence"),'Plans SAMS_A remplir'!$AI$3:$AI$875)</f>
        <v>0</v>
      </c>
      <c r="P457" s="224" t="str">
        <f t="shared" si="471"/>
        <v>0</v>
      </c>
      <c r="Q457" s="238">
        <f>SUMIF('Plans SAMS_A remplir'!$AE$3:$AE$875,(G457&amp;"FID"&amp;"urgence"),'Plans SAMS_A remplir'!$AG$3:$AG$875)</f>
        <v>0</v>
      </c>
      <c r="R457" s="135">
        <f>SUMIF('Plans SAMS_A remplir'!$AE$3:$AE$875,(G457&amp;"FID"&amp;"urgence"),'Plans SAMS_A remplir'!$AH$3:$AH$875)</f>
        <v>0</v>
      </c>
      <c r="S457" s="239">
        <f>SUMIF('Plans SAMS_A remplir'!$AE$3:$AE$875,(G457&amp;"FID"&amp;"urgence"),'Plans SAMS_A remplir'!$AI$3:$AI$875)</f>
        <v>0</v>
      </c>
      <c r="T457" s="224" t="str">
        <f t="shared" si="472"/>
        <v>0</v>
      </c>
      <c r="U457" s="238">
        <f>SUMIF('Plans SAMS_A remplir'!$AE$3:$AE$875,(G457&amp;"CRS"&amp;"urgence"),'Plans SAMS_A remplir'!$AG$3:$AG$875)</f>
        <v>0</v>
      </c>
      <c r="V457" s="135">
        <f>SUMIF('Plans SAMS_A remplir'!$AE$3:$AE$875,(G457&amp;"CRS"&amp;"urgence"),'Plans SAMS_A remplir'!$AH$3:$AH$875)</f>
        <v>0</v>
      </c>
      <c r="W457" s="239">
        <f>SUMIF('Plans SAMS_A remplir'!$AE$3:$AE$875,(G457&amp;"CRS"&amp;"urgence"),'Plans SAMS_A remplir'!$AI$3:$AI$875)</f>
        <v>0</v>
      </c>
      <c r="X457" s="224" t="str">
        <f t="shared" si="473"/>
        <v>0</v>
      </c>
      <c r="Y457" s="238">
        <f>SUMIF('Plans SAMS_A remplir'!$AE$3:$AE$875,(G457&amp;"autreong"&amp;"urgence"),'Plans SAMS_A remplir'!$AG$3:$AG$875)</f>
        <v>0</v>
      </c>
      <c r="Z457" s="135">
        <f>SUMIF('Plans SAMS_A remplir'!$AE$3:$AE$875,(G457&amp;"autreong"&amp;"urgence"),'Plans SAMS_A remplir'!$AH$3:$AH$875)</f>
        <v>0</v>
      </c>
      <c r="AA457" s="239">
        <f>SUMIF('Plans SAMS_A remplir'!$AE$3:$AE$875,(G457&amp;"autreong"&amp;"urgence"),'Plans SAMS_A remplir'!$AI$3:$AI$875)</f>
        <v>0</v>
      </c>
      <c r="AB457" s="280" t="str">
        <f t="shared" si="460"/>
        <v>0</v>
      </c>
      <c r="AC457" s="285"/>
      <c r="AD457" s="173">
        <f t="shared" si="461"/>
        <v>0</v>
      </c>
      <c r="AE457" s="173">
        <f t="shared" si="462"/>
        <v>0</v>
      </c>
      <c r="AF457" s="286">
        <f t="shared" si="463"/>
        <v>0</v>
      </c>
      <c r="AG457" s="274" t="e">
        <f t="shared" si="464"/>
        <v>#N/A</v>
      </c>
      <c r="AH457" s="202"/>
      <c r="AI457" s="209" t="e">
        <f t="shared" si="465"/>
        <v>#N/A</v>
      </c>
      <c r="AJ457" s="197">
        <f t="shared" si="466"/>
        <v>3</v>
      </c>
      <c r="AK457" s="175"/>
      <c r="AL457" s="275" t="str">
        <f t="shared" si="467"/>
        <v>A verifier</v>
      </c>
      <c r="AM457" s="266"/>
      <c r="AN457" s="137"/>
      <c r="AO457" s="136"/>
      <c r="AP457" s="158"/>
      <c r="AQ457" s="136"/>
      <c r="AR457" s="138"/>
      <c r="AS457" s="139"/>
      <c r="AT457" s="140"/>
      <c r="AU457" s="159"/>
      <c r="AV457" s="140"/>
      <c r="AW457" s="140"/>
      <c r="AX457" s="140"/>
      <c r="AY457" s="249"/>
    </row>
    <row r="458" spans="1:51" ht="15" hidden="1" customHeight="1" x14ac:dyDescent="0.35">
      <c r="A458" s="252" t="s">
        <v>1034</v>
      </c>
      <c r="B458" s="189" t="str">
        <f t="shared" si="452"/>
        <v>MDG21</v>
      </c>
      <c r="C458" s="161" t="s">
        <v>1106</v>
      </c>
      <c r="D458" s="189" t="str">
        <f t="shared" si="453"/>
        <v>MG21224</v>
      </c>
      <c r="E458" s="189" t="s">
        <v>1115</v>
      </c>
      <c r="F458" s="1" t="str">
        <f t="shared" si="454"/>
        <v>Haute MatsiatraVohibatoSoaindrana</v>
      </c>
      <c r="G458" s="45" t="str">
        <f t="shared" si="455"/>
        <v>MG21224250</v>
      </c>
      <c r="H458" s="133" t="e">
        <f t="shared" si="456"/>
        <v>#N/A</v>
      </c>
      <c r="I458" s="133"/>
      <c r="J458" s="134" t="e">
        <f t="shared" si="457"/>
        <v>#N/A</v>
      </c>
      <c r="K458" s="134" t="e">
        <f t="shared" si="458"/>
        <v>#N/A</v>
      </c>
      <c r="L458" s="134" t="e">
        <f t="shared" si="459"/>
        <v>#N/A</v>
      </c>
      <c r="M458" s="231">
        <f>SUMIF('Plans SAMS_A remplir'!$AE$3:$AE$875,(G458&amp;"PAM"&amp;"urgence"),'Plans SAMS_A remplir'!$AG$3:$AG$875)</f>
        <v>0</v>
      </c>
      <c r="N458" s="222">
        <f>SUMIF('Plans SAMS_A remplir'!$AE$3:$AE$875,(G458&amp;"PAM"&amp;"urgence"),'Plans SAMS_A remplir'!$AH$3:$AH$875)</f>
        <v>0</v>
      </c>
      <c r="O458" s="232">
        <f>SUMIF('Plans SAMS_A remplir'!$AE$3:$AE$875,(G458&amp;"PAM"&amp;"urgence"),'Plans SAMS_A remplir'!$AI$3:$AI$875)</f>
        <v>0</v>
      </c>
      <c r="P458" s="224" t="str">
        <f t="shared" si="471"/>
        <v>0</v>
      </c>
      <c r="Q458" s="238">
        <f>SUMIF('Plans SAMS_A remplir'!$AE$3:$AE$875,(G458&amp;"FID"&amp;"urgence"),'Plans SAMS_A remplir'!$AG$3:$AG$875)</f>
        <v>0</v>
      </c>
      <c r="R458" s="135">
        <f>SUMIF('Plans SAMS_A remplir'!$AE$3:$AE$875,(G458&amp;"FID"&amp;"urgence"),'Plans SAMS_A remplir'!$AH$3:$AH$875)</f>
        <v>0</v>
      </c>
      <c r="S458" s="239">
        <f>SUMIF('Plans SAMS_A remplir'!$AE$3:$AE$875,(G458&amp;"FID"&amp;"urgence"),'Plans SAMS_A remplir'!$AI$3:$AI$875)</f>
        <v>0</v>
      </c>
      <c r="T458" s="224" t="str">
        <f t="shared" si="472"/>
        <v>0</v>
      </c>
      <c r="U458" s="238">
        <f>SUMIF('Plans SAMS_A remplir'!$AE$3:$AE$875,(G458&amp;"CRS"&amp;"urgence"),'Plans SAMS_A remplir'!$AG$3:$AG$875)</f>
        <v>0</v>
      </c>
      <c r="V458" s="135">
        <f>SUMIF('Plans SAMS_A remplir'!$AE$3:$AE$875,(G458&amp;"CRS"&amp;"urgence"),'Plans SAMS_A remplir'!$AH$3:$AH$875)</f>
        <v>0</v>
      </c>
      <c r="W458" s="239">
        <f>SUMIF('Plans SAMS_A remplir'!$AE$3:$AE$875,(G458&amp;"CRS"&amp;"urgence"),'Plans SAMS_A remplir'!$AI$3:$AI$875)</f>
        <v>0</v>
      </c>
      <c r="X458" s="224" t="str">
        <f t="shared" si="473"/>
        <v>0</v>
      </c>
      <c r="Y458" s="238">
        <f>SUMIF('Plans SAMS_A remplir'!$AE$3:$AE$875,(G458&amp;"autreong"&amp;"urgence"),'Plans SAMS_A remplir'!$AG$3:$AG$875)</f>
        <v>0</v>
      </c>
      <c r="Z458" s="135">
        <f>SUMIF('Plans SAMS_A remplir'!$AE$3:$AE$875,(G458&amp;"autreong"&amp;"urgence"),'Plans SAMS_A remplir'!$AH$3:$AH$875)</f>
        <v>0</v>
      </c>
      <c r="AA458" s="239">
        <f>SUMIF('Plans SAMS_A remplir'!$AE$3:$AE$875,(G458&amp;"autreong"&amp;"urgence"),'Plans SAMS_A remplir'!$AI$3:$AI$875)</f>
        <v>0</v>
      </c>
      <c r="AB458" s="280" t="str">
        <f t="shared" si="460"/>
        <v>0</v>
      </c>
      <c r="AC458" s="285"/>
      <c r="AD458" s="173">
        <f t="shared" si="461"/>
        <v>0</v>
      </c>
      <c r="AE458" s="173">
        <f t="shared" si="462"/>
        <v>0</v>
      </c>
      <c r="AF458" s="286">
        <f t="shared" si="463"/>
        <v>0</v>
      </c>
      <c r="AG458" s="274" t="e">
        <f t="shared" si="464"/>
        <v>#N/A</v>
      </c>
      <c r="AH458" s="202"/>
      <c r="AI458" s="209" t="e">
        <f t="shared" si="465"/>
        <v>#N/A</v>
      </c>
      <c r="AJ458" s="197">
        <f t="shared" si="466"/>
        <v>3</v>
      </c>
      <c r="AK458" s="175"/>
      <c r="AL458" s="275" t="str">
        <f t="shared" si="467"/>
        <v>A verifier</v>
      </c>
      <c r="AM458" s="266"/>
      <c r="AN458" s="137"/>
      <c r="AO458" s="136"/>
      <c r="AP458" s="158"/>
      <c r="AQ458" s="136"/>
      <c r="AR458" s="138"/>
      <c r="AS458" s="139"/>
      <c r="AT458" s="140"/>
      <c r="AU458" s="159"/>
      <c r="AV458" s="140"/>
      <c r="AW458" s="140"/>
      <c r="AX458" s="140"/>
      <c r="AY458" s="249"/>
    </row>
    <row r="459" spans="1:51" ht="15" hidden="1" customHeight="1" x14ac:dyDescent="0.35">
      <c r="A459" s="252" t="s">
        <v>1034</v>
      </c>
      <c r="B459" s="189" t="str">
        <f t="shared" si="452"/>
        <v>MDG21</v>
      </c>
      <c r="C459" s="161" t="s">
        <v>1106</v>
      </c>
      <c r="D459" s="189" t="str">
        <f t="shared" si="453"/>
        <v>MG21224</v>
      </c>
      <c r="E459" s="189" t="s">
        <v>1116</v>
      </c>
      <c r="F459" s="1" t="str">
        <f t="shared" si="454"/>
        <v>Haute MatsiatraVohibatoTalata Ampano</v>
      </c>
      <c r="G459" s="45" t="str">
        <f t="shared" si="455"/>
        <v>MG21224070</v>
      </c>
      <c r="H459" s="133" t="e">
        <f t="shared" si="456"/>
        <v>#N/A</v>
      </c>
      <c r="I459" s="133"/>
      <c r="J459" s="134" t="e">
        <f t="shared" si="457"/>
        <v>#N/A</v>
      </c>
      <c r="K459" s="134" t="e">
        <f t="shared" si="458"/>
        <v>#N/A</v>
      </c>
      <c r="L459" s="134" t="e">
        <f t="shared" si="459"/>
        <v>#N/A</v>
      </c>
      <c r="M459" s="231">
        <f>SUMIF('Plans SAMS_A remplir'!$AE$3:$AE$875,(G459&amp;"PAM"&amp;"urgence"),'Plans SAMS_A remplir'!$AG$3:$AG$875)</f>
        <v>0</v>
      </c>
      <c r="N459" s="222">
        <f>SUMIF('Plans SAMS_A remplir'!$AE$3:$AE$875,(G459&amp;"PAM"&amp;"urgence"),'Plans SAMS_A remplir'!$AH$3:$AH$875)</f>
        <v>0</v>
      </c>
      <c r="O459" s="232">
        <f>SUMIF('Plans SAMS_A remplir'!$AE$3:$AE$875,(G459&amp;"PAM"&amp;"urgence"),'Plans SAMS_A remplir'!$AI$3:$AI$875)</f>
        <v>0</v>
      </c>
      <c r="P459" s="224" t="str">
        <f t="shared" si="471"/>
        <v>0</v>
      </c>
      <c r="Q459" s="238">
        <f>SUMIF('Plans SAMS_A remplir'!$AE$3:$AE$875,(G459&amp;"FID"&amp;"urgence"),'Plans SAMS_A remplir'!$AG$3:$AG$875)</f>
        <v>0</v>
      </c>
      <c r="R459" s="135">
        <f>SUMIF('Plans SAMS_A remplir'!$AE$3:$AE$875,(G459&amp;"FID"&amp;"urgence"),'Plans SAMS_A remplir'!$AH$3:$AH$875)</f>
        <v>0</v>
      </c>
      <c r="S459" s="239">
        <f>SUMIF('Plans SAMS_A remplir'!$AE$3:$AE$875,(G459&amp;"FID"&amp;"urgence"),'Plans SAMS_A remplir'!$AI$3:$AI$875)</f>
        <v>0</v>
      </c>
      <c r="T459" s="224" t="str">
        <f t="shared" si="472"/>
        <v>0</v>
      </c>
      <c r="U459" s="238">
        <f>SUMIF('Plans SAMS_A remplir'!$AE$3:$AE$875,(G459&amp;"CRS"&amp;"urgence"),'Plans SAMS_A remplir'!$AG$3:$AG$875)</f>
        <v>0</v>
      </c>
      <c r="V459" s="135">
        <f>SUMIF('Plans SAMS_A remplir'!$AE$3:$AE$875,(G459&amp;"CRS"&amp;"urgence"),'Plans SAMS_A remplir'!$AH$3:$AH$875)</f>
        <v>0</v>
      </c>
      <c r="W459" s="239">
        <f>SUMIF('Plans SAMS_A remplir'!$AE$3:$AE$875,(G459&amp;"CRS"&amp;"urgence"),'Plans SAMS_A remplir'!$AI$3:$AI$875)</f>
        <v>0</v>
      </c>
      <c r="X459" s="224" t="str">
        <f t="shared" si="473"/>
        <v>0</v>
      </c>
      <c r="Y459" s="238">
        <f>SUMIF('Plans SAMS_A remplir'!$AE$3:$AE$875,(G459&amp;"autreong"&amp;"urgence"),'Plans SAMS_A remplir'!$AG$3:$AG$875)</f>
        <v>0</v>
      </c>
      <c r="Z459" s="135">
        <f>SUMIF('Plans SAMS_A remplir'!$AE$3:$AE$875,(G459&amp;"autreong"&amp;"urgence"),'Plans SAMS_A remplir'!$AH$3:$AH$875)</f>
        <v>0</v>
      </c>
      <c r="AA459" s="239">
        <f>SUMIF('Plans SAMS_A remplir'!$AE$3:$AE$875,(G459&amp;"autreong"&amp;"urgence"),'Plans SAMS_A remplir'!$AI$3:$AI$875)</f>
        <v>0</v>
      </c>
      <c r="AB459" s="280" t="str">
        <f t="shared" si="460"/>
        <v>0</v>
      </c>
      <c r="AC459" s="285"/>
      <c r="AD459" s="173">
        <f t="shared" si="461"/>
        <v>0</v>
      </c>
      <c r="AE459" s="173">
        <f t="shared" si="462"/>
        <v>0</v>
      </c>
      <c r="AF459" s="286">
        <f t="shared" si="463"/>
        <v>0</v>
      </c>
      <c r="AG459" s="274" t="e">
        <f t="shared" si="464"/>
        <v>#N/A</v>
      </c>
      <c r="AH459" s="202"/>
      <c r="AI459" s="209" t="e">
        <f t="shared" si="465"/>
        <v>#N/A</v>
      </c>
      <c r="AJ459" s="197">
        <f t="shared" si="466"/>
        <v>3</v>
      </c>
      <c r="AK459" s="175"/>
      <c r="AL459" s="275" t="str">
        <f t="shared" si="467"/>
        <v>A verifier</v>
      </c>
      <c r="AM459" s="266"/>
      <c r="AN459" s="137"/>
      <c r="AO459" s="136"/>
      <c r="AP459" s="158"/>
      <c r="AQ459" s="136"/>
      <c r="AR459" s="138"/>
      <c r="AS459" s="139"/>
      <c r="AT459" s="140"/>
      <c r="AU459" s="159"/>
      <c r="AV459" s="140"/>
      <c r="AW459" s="140"/>
      <c r="AX459" s="140"/>
      <c r="AY459" s="249"/>
    </row>
    <row r="460" spans="1:51" ht="15" hidden="1" customHeight="1" x14ac:dyDescent="0.35">
      <c r="A460" s="252" t="s">
        <v>1034</v>
      </c>
      <c r="B460" s="189" t="str">
        <f t="shared" si="452"/>
        <v>MDG21</v>
      </c>
      <c r="C460" s="161" t="s">
        <v>1106</v>
      </c>
      <c r="D460" s="189" t="str">
        <f t="shared" si="453"/>
        <v>MG21224</v>
      </c>
      <c r="E460" s="189" t="s">
        <v>1117</v>
      </c>
      <c r="F460" s="1" t="str">
        <f t="shared" si="454"/>
        <v>Haute MatsiatraVohibatoVinanitelo</v>
      </c>
      <c r="G460" s="45" t="str">
        <f t="shared" si="455"/>
        <v>MG21224030</v>
      </c>
      <c r="H460" s="133" t="e">
        <f t="shared" si="456"/>
        <v>#N/A</v>
      </c>
      <c r="I460" s="133"/>
      <c r="J460" s="134" t="e">
        <f t="shared" si="457"/>
        <v>#N/A</v>
      </c>
      <c r="K460" s="134" t="e">
        <f t="shared" si="458"/>
        <v>#N/A</v>
      </c>
      <c r="L460" s="134" t="e">
        <f t="shared" si="459"/>
        <v>#N/A</v>
      </c>
      <c r="M460" s="231">
        <f>SUMIF('Plans SAMS_A remplir'!$AE$3:$AE$875,(G460&amp;"PAM"&amp;"urgence"),'Plans SAMS_A remplir'!$AG$3:$AG$875)</f>
        <v>0</v>
      </c>
      <c r="N460" s="222">
        <f>SUMIF('Plans SAMS_A remplir'!$AE$3:$AE$875,(G460&amp;"PAM"&amp;"urgence"),'Plans SAMS_A remplir'!$AH$3:$AH$875)</f>
        <v>0</v>
      </c>
      <c r="O460" s="232">
        <f>SUMIF('Plans SAMS_A remplir'!$AE$3:$AE$875,(G460&amp;"PAM"&amp;"urgence"),'Plans SAMS_A remplir'!$AI$3:$AI$875)</f>
        <v>0</v>
      </c>
      <c r="P460" s="224" t="str">
        <f t="shared" si="471"/>
        <v>0</v>
      </c>
      <c r="Q460" s="238">
        <f>SUMIF('Plans SAMS_A remplir'!$AE$3:$AE$875,(G460&amp;"FID"&amp;"urgence"),'Plans SAMS_A remplir'!$AG$3:$AG$875)</f>
        <v>0</v>
      </c>
      <c r="R460" s="135">
        <f>SUMIF('Plans SAMS_A remplir'!$AE$3:$AE$875,(G460&amp;"FID"&amp;"urgence"),'Plans SAMS_A remplir'!$AH$3:$AH$875)</f>
        <v>0</v>
      </c>
      <c r="S460" s="239">
        <f>SUMIF('Plans SAMS_A remplir'!$AE$3:$AE$875,(G460&amp;"FID"&amp;"urgence"),'Plans SAMS_A remplir'!$AI$3:$AI$875)</f>
        <v>0</v>
      </c>
      <c r="T460" s="224" t="str">
        <f t="shared" si="472"/>
        <v>0</v>
      </c>
      <c r="U460" s="238">
        <f>SUMIF('Plans SAMS_A remplir'!$AE$3:$AE$875,(G460&amp;"CRS"&amp;"urgence"),'Plans SAMS_A remplir'!$AG$3:$AG$875)</f>
        <v>0</v>
      </c>
      <c r="V460" s="135">
        <f>SUMIF('Plans SAMS_A remplir'!$AE$3:$AE$875,(G460&amp;"CRS"&amp;"urgence"),'Plans SAMS_A remplir'!$AH$3:$AH$875)</f>
        <v>0</v>
      </c>
      <c r="W460" s="239">
        <f>SUMIF('Plans SAMS_A remplir'!$AE$3:$AE$875,(G460&amp;"CRS"&amp;"urgence"),'Plans SAMS_A remplir'!$AI$3:$AI$875)</f>
        <v>0</v>
      </c>
      <c r="X460" s="224" t="str">
        <f t="shared" si="473"/>
        <v>0</v>
      </c>
      <c r="Y460" s="238">
        <f>SUMIF('Plans SAMS_A remplir'!$AE$3:$AE$875,(G460&amp;"autreong"&amp;"urgence"),'Plans SAMS_A remplir'!$AG$3:$AG$875)</f>
        <v>0</v>
      </c>
      <c r="Z460" s="135">
        <f>SUMIF('Plans SAMS_A remplir'!$AE$3:$AE$875,(G460&amp;"autreong"&amp;"urgence"),'Plans SAMS_A remplir'!$AH$3:$AH$875)</f>
        <v>0</v>
      </c>
      <c r="AA460" s="239">
        <f>SUMIF('Plans SAMS_A remplir'!$AE$3:$AE$875,(G460&amp;"autreong"&amp;"urgence"),'Plans SAMS_A remplir'!$AI$3:$AI$875)</f>
        <v>0</v>
      </c>
      <c r="AB460" s="280" t="str">
        <f t="shared" si="460"/>
        <v>0</v>
      </c>
      <c r="AC460" s="285"/>
      <c r="AD460" s="173">
        <f t="shared" si="461"/>
        <v>0</v>
      </c>
      <c r="AE460" s="173">
        <f t="shared" si="462"/>
        <v>0</v>
      </c>
      <c r="AF460" s="286">
        <f t="shared" si="463"/>
        <v>0</v>
      </c>
      <c r="AG460" s="274" t="e">
        <f t="shared" si="464"/>
        <v>#N/A</v>
      </c>
      <c r="AH460" s="202"/>
      <c r="AI460" s="209" t="e">
        <f t="shared" si="465"/>
        <v>#N/A</v>
      </c>
      <c r="AJ460" s="197">
        <f t="shared" si="466"/>
        <v>3</v>
      </c>
      <c r="AK460" s="175"/>
      <c r="AL460" s="275" t="str">
        <f t="shared" si="467"/>
        <v>A verifier</v>
      </c>
      <c r="AM460" s="266"/>
      <c r="AN460" s="137"/>
      <c r="AO460" s="136"/>
      <c r="AP460" s="158"/>
      <c r="AQ460" s="136"/>
      <c r="AR460" s="138"/>
      <c r="AS460" s="139"/>
      <c r="AT460" s="140"/>
      <c r="AU460" s="159"/>
      <c r="AV460" s="140"/>
      <c r="AW460" s="140"/>
      <c r="AX460" s="140"/>
      <c r="AY460" s="249"/>
    </row>
    <row r="461" spans="1:51" ht="15" hidden="1" customHeight="1" x14ac:dyDescent="0.35">
      <c r="A461" s="252" t="s">
        <v>1034</v>
      </c>
      <c r="B461" s="189" t="str">
        <f t="shared" si="452"/>
        <v>MDG21</v>
      </c>
      <c r="C461" s="161" t="s">
        <v>1106</v>
      </c>
      <c r="D461" s="189" t="str">
        <f t="shared" si="453"/>
        <v>MG21224</v>
      </c>
      <c r="E461" s="189" t="s">
        <v>1118</v>
      </c>
      <c r="F461" s="1" t="str">
        <f t="shared" si="454"/>
        <v>Haute MatsiatraVohibatoVohibato Ouest</v>
      </c>
      <c r="G461" s="45" t="str">
        <f t="shared" si="455"/>
        <v>MG21224210</v>
      </c>
      <c r="H461" s="133" t="e">
        <f t="shared" si="456"/>
        <v>#N/A</v>
      </c>
      <c r="I461" s="133"/>
      <c r="J461" s="134" t="e">
        <f t="shared" si="457"/>
        <v>#N/A</v>
      </c>
      <c r="K461" s="134" t="e">
        <f t="shared" si="458"/>
        <v>#N/A</v>
      </c>
      <c r="L461" s="134" t="e">
        <f t="shared" si="459"/>
        <v>#N/A</v>
      </c>
      <c r="M461" s="231">
        <f>SUMIF('Plans SAMS_A remplir'!$AE$3:$AE$875,(G461&amp;"PAM"&amp;"urgence"),'Plans SAMS_A remplir'!$AG$3:$AG$875)</f>
        <v>0</v>
      </c>
      <c r="N461" s="222">
        <f>SUMIF('Plans SAMS_A remplir'!$AE$3:$AE$875,(G461&amp;"PAM"&amp;"urgence"),'Plans SAMS_A remplir'!$AH$3:$AH$875)</f>
        <v>0</v>
      </c>
      <c r="O461" s="232">
        <f>SUMIF('Plans SAMS_A remplir'!$AE$3:$AE$875,(G461&amp;"PAM"&amp;"urgence"),'Plans SAMS_A remplir'!$AI$3:$AI$875)</f>
        <v>0</v>
      </c>
      <c r="P461" s="224" t="str">
        <f t="shared" si="471"/>
        <v>0</v>
      </c>
      <c r="Q461" s="238">
        <f>SUMIF('Plans SAMS_A remplir'!$AE$3:$AE$875,(G461&amp;"FID"&amp;"urgence"),'Plans SAMS_A remplir'!$AG$3:$AG$875)</f>
        <v>0</v>
      </c>
      <c r="R461" s="135">
        <f>SUMIF('Plans SAMS_A remplir'!$AE$3:$AE$875,(G461&amp;"FID"&amp;"urgence"),'Plans SAMS_A remplir'!$AH$3:$AH$875)</f>
        <v>0</v>
      </c>
      <c r="S461" s="239">
        <f>SUMIF('Plans SAMS_A remplir'!$AE$3:$AE$875,(G461&amp;"FID"&amp;"urgence"),'Plans SAMS_A remplir'!$AI$3:$AI$875)</f>
        <v>0</v>
      </c>
      <c r="T461" s="224" t="str">
        <f t="shared" si="472"/>
        <v>0</v>
      </c>
      <c r="U461" s="238">
        <f>SUMIF('Plans SAMS_A remplir'!$AE$3:$AE$875,(G461&amp;"CRS"&amp;"urgence"),'Plans SAMS_A remplir'!$AG$3:$AG$875)</f>
        <v>0</v>
      </c>
      <c r="V461" s="135">
        <f>SUMIF('Plans SAMS_A remplir'!$AE$3:$AE$875,(G461&amp;"CRS"&amp;"urgence"),'Plans SAMS_A remplir'!$AH$3:$AH$875)</f>
        <v>0</v>
      </c>
      <c r="W461" s="239">
        <f>SUMIF('Plans SAMS_A remplir'!$AE$3:$AE$875,(G461&amp;"CRS"&amp;"urgence"),'Plans SAMS_A remplir'!$AI$3:$AI$875)</f>
        <v>0</v>
      </c>
      <c r="X461" s="224" t="str">
        <f t="shared" si="473"/>
        <v>0</v>
      </c>
      <c r="Y461" s="238">
        <f>SUMIF('Plans SAMS_A remplir'!$AE$3:$AE$875,(G461&amp;"autreong"&amp;"urgence"),'Plans SAMS_A remplir'!$AG$3:$AG$875)</f>
        <v>0</v>
      </c>
      <c r="Z461" s="135">
        <f>SUMIF('Plans SAMS_A remplir'!$AE$3:$AE$875,(G461&amp;"autreong"&amp;"urgence"),'Plans SAMS_A remplir'!$AH$3:$AH$875)</f>
        <v>0</v>
      </c>
      <c r="AA461" s="239">
        <f>SUMIF('Plans SAMS_A remplir'!$AE$3:$AE$875,(G461&amp;"autreong"&amp;"urgence"),'Plans SAMS_A remplir'!$AI$3:$AI$875)</f>
        <v>0</v>
      </c>
      <c r="AB461" s="280" t="str">
        <f t="shared" si="460"/>
        <v>0</v>
      </c>
      <c r="AC461" s="285"/>
      <c r="AD461" s="173">
        <f t="shared" si="461"/>
        <v>0</v>
      </c>
      <c r="AE461" s="173">
        <f t="shared" si="462"/>
        <v>0</v>
      </c>
      <c r="AF461" s="286">
        <f t="shared" si="463"/>
        <v>0</v>
      </c>
      <c r="AG461" s="274" t="e">
        <f t="shared" si="464"/>
        <v>#N/A</v>
      </c>
      <c r="AH461" s="202"/>
      <c r="AI461" s="209" t="e">
        <f t="shared" si="465"/>
        <v>#N/A</v>
      </c>
      <c r="AJ461" s="197">
        <f t="shared" si="466"/>
        <v>3</v>
      </c>
      <c r="AK461" s="175"/>
      <c r="AL461" s="275" t="str">
        <f t="shared" si="467"/>
        <v>A verifier</v>
      </c>
      <c r="AM461" s="266"/>
      <c r="AN461" s="137"/>
      <c r="AO461" s="136"/>
      <c r="AP461" s="158"/>
      <c r="AQ461" s="136"/>
      <c r="AR461" s="138"/>
      <c r="AS461" s="139"/>
      <c r="AT461" s="140"/>
      <c r="AU461" s="159"/>
      <c r="AV461" s="140"/>
      <c r="AW461" s="140"/>
      <c r="AX461" s="140"/>
      <c r="AY461" s="249"/>
    </row>
    <row r="462" spans="1:51" ht="15" hidden="1" customHeight="1" x14ac:dyDescent="0.35">
      <c r="A462" s="252" t="s">
        <v>1034</v>
      </c>
      <c r="B462" s="189" t="str">
        <f t="shared" si="452"/>
        <v>MDG21</v>
      </c>
      <c r="C462" s="161" t="s">
        <v>1106</v>
      </c>
      <c r="D462" s="189" t="str">
        <f t="shared" si="453"/>
        <v>MG21224</v>
      </c>
      <c r="E462" s="189" t="s">
        <v>1119</v>
      </c>
      <c r="F462" s="1" t="str">
        <f t="shared" si="454"/>
        <v>Haute MatsiatraVohibatoVohimarina</v>
      </c>
      <c r="G462" s="45" t="str">
        <f t="shared" si="455"/>
        <v>MG21224130</v>
      </c>
      <c r="H462" s="133" t="e">
        <f t="shared" si="456"/>
        <v>#N/A</v>
      </c>
      <c r="I462" s="133"/>
      <c r="J462" s="134" t="e">
        <f t="shared" si="457"/>
        <v>#N/A</v>
      </c>
      <c r="K462" s="134" t="e">
        <f t="shared" si="458"/>
        <v>#N/A</v>
      </c>
      <c r="L462" s="134" t="e">
        <f t="shared" si="459"/>
        <v>#N/A</v>
      </c>
      <c r="M462" s="231">
        <f>SUMIF('Plans SAMS_A remplir'!$AE$3:$AE$875,(G462&amp;"PAM"&amp;"urgence"),'Plans SAMS_A remplir'!$AG$3:$AG$875)</f>
        <v>0</v>
      </c>
      <c r="N462" s="222">
        <f>SUMIF('Plans SAMS_A remplir'!$AE$3:$AE$875,(G462&amp;"PAM"&amp;"urgence"),'Plans SAMS_A remplir'!$AH$3:$AH$875)</f>
        <v>0</v>
      </c>
      <c r="O462" s="232">
        <f>SUMIF('Plans SAMS_A remplir'!$AE$3:$AE$875,(G462&amp;"PAM"&amp;"urgence"),'Plans SAMS_A remplir'!$AI$3:$AI$875)</f>
        <v>0</v>
      </c>
      <c r="P462" s="224" t="str">
        <f t="shared" si="471"/>
        <v>0</v>
      </c>
      <c r="Q462" s="238">
        <f>SUMIF('Plans SAMS_A remplir'!$AE$3:$AE$875,(G462&amp;"FID"&amp;"urgence"),'Plans SAMS_A remplir'!$AG$3:$AG$875)</f>
        <v>0</v>
      </c>
      <c r="R462" s="135">
        <f>SUMIF('Plans SAMS_A remplir'!$AE$3:$AE$875,(G462&amp;"FID"&amp;"urgence"),'Plans SAMS_A remplir'!$AH$3:$AH$875)</f>
        <v>0</v>
      </c>
      <c r="S462" s="239">
        <f>SUMIF('Plans SAMS_A remplir'!$AE$3:$AE$875,(G462&amp;"FID"&amp;"urgence"),'Plans SAMS_A remplir'!$AI$3:$AI$875)</f>
        <v>0</v>
      </c>
      <c r="T462" s="224" t="str">
        <f t="shared" si="472"/>
        <v>0</v>
      </c>
      <c r="U462" s="238">
        <f>SUMIF('Plans SAMS_A remplir'!$AE$3:$AE$875,(G462&amp;"CRS"&amp;"urgence"),'Plans SAMS_A remplir'!$AG$3:$AG$875)</f>
        <v>0</v>
      </c>
      <c r="V462" s="135">
        <f>SUMIF('Plans SAMS_A remplir'!$AE$3:$AE$875,(G462&amp;"CRS"&amp;"urgence"),'Plans SAMS_A remplir'!$AH$3:$AH$875)</f>
        <v>0</v>
      </c>
      <c r="W462" s="239">
        <f>SUMIF('Plans SAMS_A remplir'!$AE$3:$AE$875,(G462&amp;"CRS"&amp;"urgence"),'Plans SAMS_A remplir'!$AI$3:$AI$875)</f>
        <v>0</v>
      </c>
      <c r="X462" s="224" t="str">
        <f t="shared" si="473"/>
        <v>0</v>
      </c>
      <c r="Y462" s="238">
        <f>SUMIF('Plans SAMS_A remplir'!$AE$3:$AE$875,(G462&amp;"autreong"&amp;"urgence"),'Plans SAMS_A remplir'!$AG$3:$AG$875)</f>
        <v>0</v>
      </c>
      <c r="Z462" s="135">
        <f>SUMIF('Plans SAMS_A remplir'!$AE$3:$AE$875,(G462&amp;"autreong"&amp;"urgence"),'Plans SAMS_A remplir'!$AH$3:$AH$875)</f>
        <v>0</v>
      </c>
      <c r="AA462" s="239">
        <f>SUMIF('Plans SAMS_A remplir'!$AE$3:$AE$875,(G462&amp;"autreong"&amp;"urgence"),'Plans SAMS_A remplir'!$AI$3:$AI$875)</f>
        <v>0</v>
      </c>
      <c r="AB462" s="280" t="str">
        <f t="shared" si="460"/>
        <v>0</v>
      </c>
      <c r="AC462" s="285"/>
      <c r="AD462" s="173">
        <f t="shared" si="461"/>
        <v>0</v>
      </c>
      <c r="AE462" s="173">
        <f t="shared" si="462"/>
        <v>0</v>
      </c>
      <c r="AF462" s="286">
        <f t="shared" si="463"/>
        <v>0</v>
      </c>
      <c r="AG462" s="274" t="e">
        <f t="shared" si="464"/>
        <v>#N/A</v>
      </c>
      <c r="AH462" s="202"/>
      <c r="AI462" s="209" t="e">
        <f t="shared" si="465"/>
        <v>#N/A</v>
      </c>
      <c r="AJ462" s="197">
        <f t="shared" si="466"/>
        <v>3</v>
      </c>
      <c r="AK462" s="175"/>
      <c r="AL462" s="275" t="str">
        <f t="shared" si="467"/>
        <v>A verifier</v>
      </c>
      <c r="AM462" s="266"/>
      <c r="AN462" s="137"/>
      <c r="AO462" s="136"/>
      <c r="AP462" s="158"/>
      <c r="AQ462" s="136"/>
      <c r="AR462" s="138"/>
      <c r="AS462" s="139"/>
      <c r="AT462" s="140"/>
      <c r="AU462" s="159"/>
      <c r="AV462" s="140"/>
      <c r="AW462" s="140"/>
      <c r="AX462" s="140"/>
      <c r="AY462" s="249"/>
    </row>
    <row r="463" spans="1:51" ht="15" hidden="1" customHeight="1" x14ac:dyDescent="0.35">
      <c r="A463" s="252" t="s">
        <v>1034</v>
      </c>
      <c r="B463" s="189" t="str">
        <f t="shared" si="452"/>
        <v>MDG21</v>
      </c>
      <c r="C463" s="161" t="s">
        <v>1106</v>
      </c>
      <c r="D463" s="189" t="str">
        <f t="shared" si="453"/>
        <v>MG21224</v>
      </c>
      <c r="E463" s="189" t="s">
        <v>1120</v>
      </c>
      <c r="F463" s="1" t="str">
        <f t="shared" si="454"/>
        <v>Haute MatsiatraVohibatoVohitrafeno</v>
      </c>
      <c r="G463" s="45" t="str">
        <f t="shared" si="455"/>
        <v>MG21224170</v>
      </c>
      <c r="H463" s="133" t="e">
        <f t="shared" si="456"/>
        <v>#N/A</v>
      </c>
      <c r="I463" s="133"/>
      <c r="J463" s="134" t="e">
        <f t="shared" si="457"/>
        <v>#N/A</v>
      </c>
      <c r="K463" s="134" t="e">
        <f t="shared" si="458"/>
        <v>#N/A</v>
      </c>
      <c r="L463" s="134" t="e">
        <f t="shared" si="459"/>
        <v>#N/A</v>
      </c>
      <c r="M463" s="231">
        <f>SUMIF('Plans SAMS_A remplir'!$AE$3:$AE$875,(G463&amp;"PAM"&amp;"urgence"),'Plans SAMS_A remplir'!$AG$3:$AG$875)</f>
        <v>0</v>
      </c>
      <c r="N463" s="222">
        <f>SUMIF('Plans SAMS_A remplir'!$AE$3:$AE$875,(G463&amp;"PAM"&amp;"urgence"),'Plans SAMS_A remplir'!$AH$3:$AH$875)</f>
        <v>0</v>
      </c>
      <c r="O463" s="232">
        <f>SUMIF('Plans SAMS_A remplir'!$AE$3:$AE$875,(G463&amp;"PAM"&amp;"urgence"),'Plans SAMS_A remplir'!$AI$3:$AI$875)</f>
        <v>0</v>
      </c>
      <c r="P463" s="224" t="str">
        <f t="shared" si="471"/>
        <v>0</v>
      </c>
      <c r="Q463" s="238">
        <f>SUMIF('Plans SAMS_A remplir'!$AE$3:$AE$875,(G463&amp;"FID"&amp;"urgence"),'Plans SAMS_A remplir'!$AG$3:$AG$875)</f>
        <v>0</v>
      </c>
      <c r="R463" s="135">
        <f>SUMIF('Plans SAMS_A remplir'!$AE$3:$AE$875,(G463&amp;"FID"&amp;"urgence"),'Plans SAMS_A remplir'!$AH$3:$AH$875)</f>
        <v>0</v>
      </c>
      <c r="S463" s="239">
        <f>SUMIF('Plans SAMS_A remplir'!$AE$3:$AE$875,(G463&amp;"FID"&amp;"urgence"),'Plans SAMS_A remplir'!$AI$3:$AI$875)</f>
        <v>0</v>
      </c>
      <c r="T463" s="224" t="str">
        <f t="shared" si="472"/>
        <v>0</v>
      </c>
      <c r="U463" s="238">
        <f>SUMIF('Plans SAMS_A remplir'!$AE$3:$AE$875,(G463&amp;"CRS"&amp;"urgence"),'Plans SAMS_A remplir'!$AG$3:$AG$875)</f>
        <v>0</v>
      </c>
      <c r="V463" s="135">
        <f>SUMIF('Plans SAMS_A remplir'!$AE$3:$AE$875,(G463&amp;"CRS"&amp;"urgence"),'Plans SAMS_A remplir'!$AH$3:$AH$875)</f>
        <v>0</v>
      </c>
      <c r="W463" s="239">
        <f>SUMIF('Plans SAMS_A remplir'!$AE$3:$AE$875,(G463&amp;"CRS"&amp;"urgence"),'Plans SAMS_A remplir'!$AI$3:$AI$875)</f>
        <v>0</v>
      </c>
      <c r="X463" s="224" t="str">
        <f t="shared" si="473"/>
        <v>0</v>
      </c>
      <c r="Y463" s="238">
        <f>SUMIF('Plans SAMS_A remplir'!$AE$3:$AE$875,(G463&amp;"autreong"&amp;"urgence"),'Plans SAMS_A remplir'!$AG$3:$AG$875)</f>
        <v>0</v>
      </c>
      <c r="Z463" s="135">
        <f>SUMIF('Plans SAMS_A remplir'!$AE$3:$AE$875,(G463&amp;"autreong"&amp;"urgence"),'Plans SAMS_A remplir'!$AH$3:$AH$875)</f>
        <v>0</v>
      </c>
      <c r="AA463" s="239">
        <f>SUMIF('Plans SAMS_A remplir'!$AE$3:$AE$875,(G463&amp;"autreong"&amp;"urgence"),'Plans SAMS_A remplir'!$AI$3:$AI$875)</f>
        <v>0</v>
      </c>
      <c r="AB463" s="280" t="str">
        <f t="shared" si="460"/>
        <v>0</v>
      </c>
      <c r="AC463" s="285"/>
      <c r="AD463" s="173">
        <f t="shared" si="461"/>
        <v>0</v>
      </c>
      <c r="AE463" s="173">
        <f t="shared" si="462"/>
        <v>0</v>
      </c>
      <c r="AF463" s="286">
        <f t="shared" si="463"/>
        <v>0</v>
      </c>
      <c r="AG463" s="274" t="e">
        <f t="shared" si="464"/>
        <v>#N/A</v>
      </c>
      <c r="AH463" s="202"/>
      <c r="AI463" s="209" t="e">
        <f t="shared" si="465"/>
        <v>#N/A</v>
      </c>
      <c r="AJ463" s="197">
        <f t="shared" si="466"/>
        <v>3</v>
      </c>
      <c r="AK463" s="175"/>
      <c r="AL463" s="275" t="str">
        <f t="shared" si="467"/>
        <v>A verifier</v>
      </c>
      <c r="AM463" s="266"/>
      <c r="AN463" s="137"/>
      <c r="AO463" s="136"/>
      <c r="AP463" s="158"/>
      <c r="AQ463" s="136"/>
      <c r="AR463" s="138"/>
      <c r="AS463" s="139"/>
      <c r="AT463" s="140"/>
      <c r="AU463" s="159"/>
      <c r="AV463" s="140"/>
      <c r="AW463" s="140"/>
      <c r="AX463" s="140"/>
      <c r="AY463" s="249"/>
    </row>
    <row r="464" spans="1:51" s="179" customFormat="1" hidden="1" x14ac:dyDescent="0.3">
      <c r="A464" s="328"/>
      <c r="B464" s="329"/>
      <c r="C464" s="330"/>
      <c r="D464" s="330"/>
      <c r="E464" s="330"/>
      <c r="F464" s="331"/>
      <c r="G464" s="332"/>
      <c r="H464" s="332"/>
      <c r="I464" s="333"/>
      <c r="J464" s="333"/>
      <c r="K464" s="333"/>
      <c r="L464" s="334"/>
      <c r="M464" s="335"/>
      <c r="N464" s="335"/>
      <c r="O464" s="335"/>
      <c r="P464" s="335"/>
      <c r="Q464" s="336"/>
      <c r="R464" s="336"/>
      <c r="S464" s="336"/>
      <c r="T464" s="335"/>
      <c r="U464" s="336"/>
      <c r="V464" s="336"/>
      <c r="W464" s="336"/>
      <c r="X464" s="335"/>
      <c r="Y464" s="336"/>
      <c r="Z464" s="336"/>
      <c r="AA464" s="336"/>
      <c r="AB464" s="337"/>
      <c r="AC464" s="338"/>
      <c r="AD464" s="339"/>
      <c r="AE464" s="339"/>
      <c r="AF464" s="340"/>
      <c r="AG464" s="341"/>
      <c r="AH464" s="342"/>
      <c r="AI464" s="342"/>
      <c r="AJ464" s="197"/>
      <c r="AK464" s="343"/>
      <c r="AL464" s="344"/>
      <c r="AM464" s="345"/>
      <c r="AN464" s="334"/>
      <c r="AO464" s="346"/>
      <c r="AP464" s="334"/>
      <c r="AQ464" s="334"/>
      <c r="AR464" s="347"/>
      <c r="AS464" s="347"/>
      <c r="AT464" s="348"/>
      <c r="AU464" s="348"/>
      <c r="AV464" s="349"/>
      <c r="AW464" s="350"/>
      <c r="AX464" s="350"/>
      <c r="AY464" s="351"/>
    </row>
    <row r="465" spans="1:51" ht="15" hidden="1" customHeight="1" x14ac:dyDescent="0.35">
      <c r="A465" s="252" t="s">
        <v>748</v>
      </c>
      <c r="B465" s="189" t="str">
        <f t="shared" ref="B465:B488" si="474">VLOOKUP(A465,admin_1,2,FALSE)</f>
        <v>MDG24</v>
      </c>
      <c r="C465" s="161" t="s">
        <v>1121</v>
      </c>
      <c r="D465" s="189" t="str">
        <f t="shared" ref="D465:D488" si="475">VLOOKUP(C465,admin_2_2,2,FALSE)</f>
        <v>MG24216</v>
      </c>
      <c r="E465" s="189" t="s">
        <v>1122</v>
      </c>
      <c r="F465" s="1" t="str">
        <f t="shared" ref="F465:F488" si="476">A465&amp;C465&amp;E465</f>
        <v>IhorombeIhosyAmbatolahy</v>
      </c>
      <c r="G465" s="45" t="str">
        <f t="shared" ref="G465:G488" si="477">VLOOKUP(F465,admin_3_2,12,FALSE)</f>
        <v>MG24216131</v>
      </c>
      <c r="H465" s="133" t="e">
        <f t="shared" ref="H465:H488" si="478">VLOOKUP(G465,prio,2,FALSE)</f>
        <v>#N/A</v>
      </c>
      <c r="I465" s="133"/>
      <c r="J465" s="134" t="e">
        <f t="shared" ref="J465:J488" si="479">IF(VLOOKUP(G465,pop,4,FALSE)=0,"",VLOOKUP(G465,pop,4,FALSE))</f>
        <v>#N/A</v>
      </c>
      <c r="K465" s="134" t="e">
        <f t="shared" ref="K465:K488" si="480">VLOOKUP(G465,pop,2,FALSE)</f>
        <v>#N/A</v>
      </c>
      <c r="L465" s="134" t="e">
        <f t="shared" ref="L465:L488" si="481">VLOOKUP(G465,pop,7,FALSE)</f>
        <v>#N/A</v>
      </c>
      <c r="M465" s="231">
        <f>SUMIF('Plans SAMS_A remplir'!$AE$3:$AE$875,(G465&amp;"PAM"&amp;"urgence"),'Plans SAMS_A remplir'!$AG$3:$AG$875)</f>
        <v>0</v>
      </c>
      <c r="N465" s="222">
        <f>SUMIF('Plans SAMS_A remplir'!$AE$3:$AE$875,(G465&amp;"PAM"&amp;"urgence"),'Plans SAMS_A remplir'!$AH$3:$AH$875)</f>
        <v>0</v>
      </c>
      <c r="O465" s="232">
        <f>SUMIF('Plans SAMS_A remplir'!$AE$3:$AE$875,(G465&amp;"PAM"&amp;"urgence"),'Plans SAMS_A remplir'!$AI$3:$AI$875)</f>
        <v>0</v>
      </c>
      <c r="P465" s="224" t="str">
        <f t="shared" ref="P465:P483" si="482">IFERROR(VLOOKUP(G465&amp;"PAM"&amp;"urgence",planification_pop,4,FALSE),"0")</f>
        <v>0</v>
      </c>
      <c r="Q465" s="238">
        <f>SUMIF('Plans SAMS_A remplir'!$AE$3:$AE$875,(G465&amp;"FID"&amp;"urgence"),'Plans SAMS_A remplir'!$AG$3:$AG$875)</f>
        <v>0</v>
      </c>
      <c r="R465" s="135">
        <f>SUMIF('Plans SAMS_A remplir'!$AE$3:$AE$875,(G465&amp;"FID"&amp;"urgence"),'Plans SAMS_A remplir'!$AH$3:$AH$875)</f>
        <v>0</v>
      </c>
      <c r="S465" s="239">
        <f>SUMIF('Plans SAMS_A remplir'!$AE$3:$AE$875,(G465&amp;"FID"&amp;"urgence"),'Plans SAMS_A remplir'!$AI$3:$AI$875)</f>
        <v>0</v>
      </c>
      <c r="T465" s="224" t="str">
        <f t="shared" ref="T465:T483" si="483">IFERROR(VLOOKUP(G465&amp;"FID"&amp;"urgence",planification_pop,4,FALSE),"0")</f>
        <v>0</v>
      </c>
      <c r="U465" s="238">
        <f>SUMIF('Plans SAMS_A remplir'!$AE$3:$AE$875,(G465&amp;"CRS"&amp;"urgence"),'Plans SAMS_A remplir'!$AG$3:$AG$875)</f>
        <v>0</v>
      </c>
      <c r="V465" s="135">
        <f>SUMIF('Plans SAMS_A remplir'!$AE$3:$AE$875,(G465&amp;"CRS"&amp;"urgence"),'Plans SAMS_A remplir'!$AH$3:$AH$875)</f>
        <v>0</v>
      </c>
      <c r="W465" s="239">
        <f>SUMIF('Plans SAMS_A remplir'!$AE$3:$AE$875,(G465&amp;"CRS"&amp;"urgence"),'Plans SAMS_A remplir'!$AI$3:$AI$875)</f>
        <v>0</v>
      </c>
      <c r="X465" s="224" t="str">
        <f t="shared" ref="X465:X483" si="484">IFERROR(VLOOKUP(K465&amp;"FID"&amp;"urgence",planification_pop,4,FALSE),"0")</f>
        <v>0</v>
      </c>
      <c r="Y465" s="238">
        <f>SUMIF('Plans SAMS_A remplir'!$AE$3:$AE$875,(G465&amp;"autreong"&amp;"urgence"),'Plans SAMS_A remplir'!$AG$3:$AG$875)</f>
        <v>0</v>
      </c>
      <c r="Z465" s="135">
        <f>SUMIF('Plans SAMS_A remplir'!$AE$3:$AE$875,(G465&amp;"autreong"&amp;"urgence"),'Plans SAMS_A remplir'!$AH$3:$AH$875)</f>
        <v>0</v>
      </c>
      <c r="AA465" s="239">
        <f>SUMIF('Plans SAMS_A remplir'!$AE$3:$AE$875,(G465&amp;"autreong"&amp;"urgence"),'Plans SAMS_A remplir'!$AI$3:$AI$875)</f>
        <v>0</v>
      </c>
      <c r="AB465" s="280" t="str">
        <f t="shared" ref="AB465:AB488" si="485">IFERROR(VLOOKUP(G465&amp;"autreong"&amp;"urgence",planification_pop,4,FALSE),"0")</f>
        <v>0</v>
      </c>
      <c r="AC465" s="285"/>
      <c r="AD465" s="173">
        <f t="shared" ref="AD465:AD488" si="486">IF($AC465="Oui (Fid/PAM)",MAX(M465,Q465)+Y465,IF($AC465="Oui (inter/orga)",MAX(M465,Q465,Y465),IF($AC465="Oui (CRS/FID)",MAX(Q465,U465),IF($AC465="Oui (CRS/PAM)",MAX(M465,U465),IF($AC465="Oui (cas special)","",SUM(M465,Q465,Y465,U465))))))</f>
        <v>0</v>
      </c>
      <c r="AE465" s="173">
        <f t="shared" ref="AE465:AE488" si="487">IF($AC465="Oui (Fid/PAM)",MAX(N465,R465)+Z465,IF($AC465="Oui (inter/orga)",MAX(N465,R465,Z465),IF($AC465="Oui (CRS/FID)",MAX(R465,V465),IF($AC465="Oui (CRS/PAM)",MAX(N465,V465),IF($AC465="Oui (cas special)","",SUM(N465,R465,Z465,V465))))))</f>
        <v>0</v>
      </c>
      <c r="AF465" s="286">
        <f t="shared" ref="AF465:AF488" si="488">IF($AC465="Oui (Fid/PAM)",MAX(O465,S465)+AA465,IF($AC465="Oui (inter/orga)",MAX(O465,S465,AA465),IF($AC465="Oui (CRS/FID)",MAX(S465,W465),IF($AC465="Oui (CRS/PAM)",MAX(O465,W465),IF($AC465="Oui (cas special)","",SUM(O465,S465,AA465,W465))))))</f>
        <v>0</v>
      </c>
      <c r="AG465" s="274" t="e">
        <f t="shared" ref="AG465:AG488" si="489">MAX(AD465:AF465)/L465</f>
        <v>#N/A</v>
      </c>
      <c r="AH465" s="202"/>
      <c r="AI465" s="209" t="e">
        <f t="shared" ref="AI465:AI488" si="490">IF((K465-AD465*AH465)&lt;0,"0",K465-AD465*AH465)</f>
        <v>#N/A</v>
      </c>
      <c r="AJ465" s="197">
        <f t="shared" ref="AJ465:AJ488" si="491">IF(M465&lt;&gt;"0",1,0)+IF(Q465&lt;&gt;"0",1,0)+IF(Y465&lt;&gt;"0",1,0)</f>
        <v>3</v>
      </c>
      <c r="AK465" s="175"/>
      <c r="AL465" s="275" t="str">
        <f t="shared" ref="AL465:AL488" si="492">IF(AC465="Non","YES",IF(AC465="Oui (cas special)","A verifier",IF(AC465="","A verifier","Non")))</f>
        <v>A verifier</v>
      </c>
      <c r="AM465" s="266"/>
      <c r="AN465" s="137"/>
      <c r="AO465" s="136"/>
      <c r="AP465" s="158"/>
      <c r="AQ465" s="136"/>
      <c r="AR465" s="138"/>
      <c r="AS465" s="139"/>
      <c r="AT465" s="140"/>
      <c r="AU465" s="159"/>
      <c r="AV465" s="140"/>
      <c r="AW465" s="140"/>
      <c r="AX465" s="140"/>
      <c r="AY465" s="249"/>
    </row>
    <row r="466" spans="1:51" ht="15" hidden="1" customHeight="1" x14ac:dyDescent="0.35">
      <c r="A466" s="252" t="s">
        <v>748</v>
      </c>
      <c r="B466" s="189" t="str">
        <f t="shared" si="474"/>
        <v>MDG24</v>
      </c>
      <c r="C466" s="161" t="s">
        <v>1121</v>
      </c>
      <c r="D466" s="189" t="str">
        <f t="shared" si="475"/>
        <v>MG24216</v>
      </c>
      <c r="E466" s="189" t="s">
        <v>1121</v>
      </c>
      <c r="F466" s="1" t="str">
        <f t="shared" si="476"/>
        <v>IhorombeIhosyIhosy</v>
      </c>
      <c r="G466" s="45" t="str">
        <f t="shared" si="477"/>
        <v>MG24216010</v>
      </c>
      <c r="H466" s="133" t="e">
        <f t="shared" si="478"/>
        <v>#N/A</v>
      </c>
      <c r="I466" s="133"/>
      <c r="J466" s="134" t="e">
        <f t="shared" si="479"/>
        <v>#N/A</v>
      </c>
      <c r="K466" s="134" t="e">
        <f t="shared" si="480"/>
        <v>#N/A</v>
      </c>
      <c r="L466" s="134" t="e">
        <f t="shared" si="481"/>
        <v>#N/A</v>
      </c>
      <c r="M466" s="231">
        <f>SUMIF('Plans SAMS_A remplir'!$AE$3:$AE$875,(G466&amp;"PAM"&amp;"urgence"),'Plans SAMS_A remplir'!$AG$3:$AG$875)</f>
        <v>0</v>
      </c>
      <c r="N466" s="222">
        <f>SUMIF('Plans SAMS_A remplir'!$AE$3:$AE$875,(G466&amp;"PAM"&amp;"urgence"),'Plans SAMS_A remplir'!$AH$3:$AH$875)</f>
        <v>0</v>
      </c>
      <c r="O466" s="232">
        <f>SUMIF('Plans SAMS_A remplir'!$AE$3:$AE$875,(G466&amp;"PAM"&amp;"urgence"),'Plans SAMS_A remplir'!$AI$3:$AI$875)</f>
        <v>0</v>
      </c>
      <c r="P466" s="224" t="str">
        <f t="shared" si="482"/>
        <v>0</v>
      </c>
      <c r="Q466" s="238">
        <f>SUMIF('Plans SAMS_A remplir'!$AE$3:$AE$875,(G466&amp;"FID"&amp;"urgence"),'Plans SAMS_A remplir'!$AG$3:$AG$875)</f>
        <v>0</v>
      </c>
      <c r="R466" s="135">
        <f>SUMIF('Plans SAMS_A remplir'!$AE$3:$AE$875,(G466&amp;"FID"&amp;"urgence"),'Plans SAMS_A remplir'!$AH$3:$AH$875)</f>
        <v>0</v>
      </c>
      <c r="S466" s="239">
        <f>SUMIF('Plans SAMS_A remplir'!$AE$3:$AE$875,(G466&amp;"FID"&amp;"urgence"),'Plans SAMS_A remplir'!$AI$3:$AI$875)</f>
        <v>0</v>
      </c>
      <c r="T466" s="224" t="str">
        <f t="shared" si="483"/>
        <v>0</v>
      </c>
      <c r="U466" s="238">
        <f>SUMIF('Plans SAMS_A remplir'!$AE$3:$AE$875,(G466&amp;"CRS"&amp;"urgence"),'Plans SAMS_A remplir'!$AG$3:$AG$875)</f>
        <v>0</v>
      </c>
      <c r="V466" s="135">
        <f>SUMIF('Plans SAMS_A remplir'!$AE$3:$AE$875,(G466&amp;"CRS"&amp;"urgence"),'Plans SAMS_A remplir'!$AH$3:$AH$875)</f>
        <v>0</v>
      </c>
      <c r="W466" s="239">
        <f>SUMIF('Plans SAMS_A remplir'!$AE$3:$AE$875,(G466&amp;"CRS"&amp;"urgence"),'Plans SAMS_A remplir'!$AI$3:$AI$875)</f>
        <v>0</v>
      </c>
      <c r="X466" s="224" t="str">
        <f t="shared" si="484"/>
        <v>0</v>
      </c>
      <c r="Y466" s="238">
        <f>SUMIF('Plans SAMS_A remplir'!$AE$3:$AE$875,(G466&amp;"autreong"&amp;"urgence"),'Plans SAMS_A remplir'!$AG$3:$AG$875)</f>
        <v>0</v>
      </c>
      <c r="Z466" s="135">
        <f>SUMIF('Plans SAMS_A remplir'!$AE$3:$AE$875,(G466&amp;"autreong"&amp;"urgence"),'Plans SAMS_A remplir'!$AH$3:$AH$875)</f>
        <v>0</v>
      </c>
      <c r="AA466" s="239">
        <f>SUMIF('Plans SAMS_A remplir'!$AE$3:$AE$875,(G466&amp;"autreong"&amp;"urgence"),'Plans SAMS_A remplir'!$AI$3:$AI$875)</f>
        <v>0</v>
      </c>
      <c r="AB466" s="280" t="str">
        <f t="shared" si="485"/>
        <v>0</v>
      </c>
      <c r="AC466" s="285"/>
      <c r="AD466" s="173">
        <f t="shared" si="486"/>
        <v>0</v>
      </c>
      <c r="AE466" s="173">
        <f t="shared" si="487"/>
        <v>0</v>
      </c>
      <c r="AF466" s="286">
        <f t="shared" si="488"/>
        <v>0</v>
      </c>
      <c r="AG466" s="274" t="e">
        <f t="shared" si="489"/>
        <v>#N/A</v>
      </c>
      <c r="AH466" s="202"/>
      <c r="AI466" s="209" t="e">
        <f t="shared" si="490"/>
        <v>#N/A</v>
      </c>
      <c r="AJ466" s="197">
        <f t="shared" si="491"/>
        <v>3</v>
      </c>
      <c r="AK466" s="175"/>
      <c r="AL466" s="275" t="str">
        <f t="shared" si="492"/>
        <v>A verifier</v>
      </c>
      <c r="AM466" s="266"/>
      <c r="AN466" s="137"/>
      <c r="AO466" s="136"/>
      <c r="AP466" s="158"/>
      <c r="AQ466" s="136"/>
      <c r="AR466" s="138"/>
      <c r="AS466" s="139"/>
      <c r="AT466" s="140"/>
      <c r="AU466" s="159"/>
      <c r="AV466" s="140"/>
      <c r="AW466" s="140"/>
      <c r="AX466" s="140"/>
      <c r="AY466" s="249"/>
    </row>
    <row r="467" spans="1:51" ht="15" hidden="1" customHeight="1" x14ac:dyDescent="0.35">
      <c r="A467" s="252" t="s">
        <v>748</v>
      </c>
      <c r="B467" s="189" t="str">
        <f t="shared" si="474"/>
        <v>MDG24</v>
      </c>
      <c r="C467" s="161" t="s">
        <v>1121</v>
      </c>
      <c r="D467" s="189" t="str">
        <f t="shared" si="475"/>
        <v>MG24216</v>
      </c>
      <c r="E467" s="189" t="s">
        <v>1123</v>
      </c>
      <c r="F467" s="1" t="str">
        <f t="shared" si="476"/>
        <v>IhorombeIhosyAnkily</v>
      </c>
      <c r="G467" s="45" t="str">
        <f t="shared" si="477"/>
        <v>MG24216031</v>
      </c>
      <c r="H467" s="133" t="e">
        <f t="shared" si="478"/>
        <v>#N/A</v>
      </c>
      <c r="I467" s="133"/>
      <c r="J467" s="134" t="e">
        <f t="shared" si="479"/>
        <v>#N/A</v>
      </c>
      <c r="K467" s="134" t="e">
        <f t="shared" si="480"/>
        <v>#N/A</v>
      </c>
      <c r="L467" s="134" t="e">
        <f t="shared" si="481"/>
        <v>#N/A</v>
      </c>
      <c r="M467" s="231">
        <f>SUMIF('Plans SAMS_A remplir'!$AE$3:$AE$875,(G467&amp;"PAM"&amp;"urgence"),'Plans SAMS_A remplir'!$AG$3:$AG$875)</f>
        <v>0</v>
      </c>
      <c r="N467" s="222">
        <f>SUMIF('Plans SAMS_A remplir'!$AE$3:$AE$875,(G467&amp;"PAM"&amp;"urgence"),'Plans SAMS_A remplir'!$AH$3:$AH$875)</f>
        <v>0</v>
      </c>
      <c r="O467" s="232">
        <f>SUMIF('Plans SAMS_A remplir'!$AE$3:$AE$875,(G467&amp;"PAM"&amp;"urgence"),'Plans SAMS_A remplir'!$AI$3:$AI$875)</f>
        <v>0</v>
      </c>
      <c r="P467" s="224" t="str">
        <f t="shared" si="482"/>
        <v>0</v>
      </c>
      <c r="Q467" s="238">
        <f>SUMIF('Plans SAMS_A remplir'!$AE$3:$AE$875,(G467&amp;"FID"&amp;"urgence"),'Plans SAMS_A remplir'!$AG$3:$AG$875)</f>
        <v>0</v>
      </c>
      <c r="R467" s="135">
        <f>SUMIF('Plans SAMS_A remplir'!$AE$3:$AE$875,(G467&amp;"FID"&amp;"urgence"),'Plans SAMS_A remplir'!$AH$3:$AH$875)</f>
        <v>0</v>
      </c>
      <c r="S467" s="239">
        <f>SUMIF('Plans SAMS_A remplir'!$AE$3:$AE$875,(G467&amp;"FID"&amp;"urgence"),'Plans SAMS_A remplir'!$AI$3:$AI$875)</f>
        <v>0</v>
      </c>
      <c r="T467" s="224" t="str">
        <f t="shared" si="483"/>
        <v>0</v>
      </c>
      <c r="U467" s="238">
        <f>SUMIF('Plans SAMS_A remplir'!$AE$3:$AE$875,(G467&amp;"CRS"&amp;"urgence"),'Plans SAMS_A remplir'!$AG$3:$AG$875)</f>
        <v>0</v>
      </c>
      <c r="V467" s="135">
        <f>SUMIF('Plans SAMS_A remplir'!$AE$3:$AE$875,(G467&amp;"CRS"&amp;"urgence"),'Plans SAMS_A remplir'!$AH$3:$AH$875)</f>
        <v>0</v>
      </c>
      <c r="W467" s="239">
        <f>SUMIF('Plans SAMS_A remplir'!$AE$3:$AE$875,(G467&amp;"CRS"&amp;"urgence"),'Plans SAMS_A remplir'!$AI$3:$AI$875)</f>
        <v>0</v>
      </c>
      <c r="X467" s="224" t="str">
        <f t="shared" si="484"/>
        <v>0</v>
      </c>
      <c r="Y467" s="238">
        <f>SUMIF('Plans SAMS_A remplir'!$AE$3:$AE$875,(G467&amp;"autreong"&amp;"urgence"),'Plans SAMS_A remplir'!$AG$3:$AG$875)</f>
        <v>0</v>
      </c>
      <c r="Z467" s="135">
        <f>SUMIF('Plans SAMS_A remplir'!$AE$3:$AE$875,(G467&amp;"autreong"&amp;"urgence"),'Plans SAMS_A remplir'!$AH$3:$AH$875)</f>
        <v>0</v>
      </c>
      <c r="AA467" s="239">
        <f>SUMIF('Plans SAMS_A remplir'!$AE$3:$AE$875,(G467&amp;"autreong"&amp;"urgence"),'Plans SAMS_A remplir'!$AI$3:$AI$875)</f>
        <v>0</v>
      </c>
      <c r="AB467" s="280" t="str">
        <f t="shared" si="485"/>
        <v>0</v>
      </c>
      <c r="AC467" s="285"/>
      <c r="AD467" s="173">
        <f t="shared" si="486"/>
        <v>0</v>
      </c>
      <c r="AE467" s="173">
        <f t="shared" si="487"/>
        <v>0</v>
      </c>
      <c r="AF467" s="286">
        <f t="shared" si="488"/>
        <v>0</v>
      </c>
      <c r="AG467" s="274" t="e">
        <f t="shared" si="489"/>
        <v>#N/A</v>
      </c>
      <c r="AH467" s="202"/>
      <c r="AI467" s="209" t="e">
        <f t="shared" si="490"/>
        <v>#N/A</v>
      </c>
      <c r="AJ467" s="197">
        <f t="shared" si="491"/>
        <v>3</v>
      </c>
      <c r="AK467" s="175"/>
      <c r="AL467" s="275" t="str">
        <f t="shared" si="492"/>
        <v>A verifier</v>
      </c>
      <c r="AM467" s="266"/>
      <c r="AN467" s="137"/>
      <c r="AO467" s="136"/>
      <c r="AP467" s="158"/>
      <c r="AQ467" s="136"/>
      <c r="AR467" s="138"/>
      <c r="AS467" s="139"/>
      <c r="AT467" s="140"/>
      <c r="AU467" s="159"/>
      <c r="AV467" s="140"/>
      <c r="AW467" s="140"/>
      <c r="AX467" s="140"/>
      <c r="AY467" s="249"/>
    </row>
    <row r="468" spans="1:51" ht="15" hidden="1" customHeight="1" x14ac:dyDescent="0.35">
      <c r="A468" s="252" t="s">
        <v>748</v>
      </c>
      <c r="B468" s="189" t="str">
        <f t="shared" si="474"/>
        <v>MDG24</v>
      </c>
      <c r="C468" s="161" t="s">
        <v>1121</v>
      </c>
      <c r="D468" s="189" t="str">
        <f t="shared" si="475"/>
        <v>MG24216</v>
      </c>
      <c r="E468" s="189" t="s">
        <v>1124</v>
      </c>
      <c r="F468" s="1" t="str">
        <f t="shared" si="476"/>
        <v>IhorombeIhosyAmbia</v>
      </c>
      <c r="G468" s="45" t="str">
        <f t="shared" si="477"/>
        <v>MG24216032</v>
      </c>
      <c r="H468" s="133" t="e">
        <f t="shared" si="478"/>
        <v>#N/A</v>
      </c>
      <c r="I468" s="133"/>
      <c r="J468" s="134" t="e">
        <f t="shared" si="479"/>
        <v>#N/A</v>
      </c>
      <c r="K468" s="134" t="e">
        <f t="shared" si="480"/>
        <v>#N/A</v>
      </c>
      <c r="L468" s="134" t="e">
        <f t="shared" si="481"/>
        <v>#N/A</v>
      </c>
      <c r="M468" s="231">
        <f>SUMIF('Plans SAMS_A remplir'!$AE$3:$AE$875,(G468&amp;"PAM"&amp;"urgence"),'Plans SAMS_A remplir'!$AG$3:$AG$875)</f>
        <v>0</v>
      </c>
      <c r="N468" s="222">
        <f>SUMIF('Plans SAMS_A remplir'!$AE$3:$AE$875,(G468&amp;"PAM"&amp;"urgence"),'Plans SAMS_A remplir'!$AH$3:$AH$875)</f>
        <v>0</v>
      </c>
      <c r="O468" s="232">
        <f>SUMIF('Plans SAMS_A remplir'!$AE$3:$AE$875,(G468&amp;"PAM"&amp;"urgence"),'Plans SAMS_A remplir'!$AI$3:$AI$875)</f>
        <v>0</v>
      </c>
      <c r="P468" s="224" t="str">
        <f t="shared" si="482"/>
        <v>0</v>
      </c>
      <c r="Q468" s="238">
        <f>SUMIF('Plans SAMS_A remplir'!$AE$3:$AE$875,(G468&amp;"FID"&amp;"urgence"),'Plans SAMS_A remplir'!$AG$3:$AG$875)</f>
        <v>0</v>
      </c>
      <c r="R468" s="135">
        <f>SUMIF('Plans SAMS_A remplir'!$AE$3:$AE$875,(G468&amp;"FID"&amp;"urgence"),'Plans SAMS_A remplir'!$AH$3:$AH$875)</f>
        <v>0</v>
      </c>
      <c r="S468" s="239">
        <f>SUMIF('Plans SAMS_A remplir'!$AE$3:$AE$875,(G468&amp;"FID"&amp;"urgence"),'Plans SAMS_A remplir'!$AI$3:$AI$875)</f>
        <v>0</v>
      </c>
      <c r="T468" s="224" t="str">
        <f t="shared" si="483"/>
        <v>0</v>
      </c>
      <c r="U468" s="238">
        <f>SUMIF('Plans SAMS_A remplir'!$AE$3:$AE$875,(G468&amp;"CRS"&amp;"urgence"),'Plans SAMS_A remplir'!$AG$3:$AG$875)</f>
        <v>0</v>
      </c>
      <c r="V468" s="135">
        <f>SUMIF('Plans SAMS_A remplir'!$AE$3:$AE$875,(G468&amp;"CRS"&amp;"urgence"),'Plans SAMS_A remplir'!$AH$3:$AH$875)</f>
        <v>0</v>
      </c>
      <c r="W468" s="239">
        <f>SUMIF('Plans SAMS_A remplir'!$AE$3:$AE$875,(G468&amp;"CRS"&amp;"urgence"),'Plans SAMS_A remplir'!$AI$3:$AI$875)</f>
        <v>0</v>
      </c>
      <c r="X468" s="224" t="str">
        <f t="shared" si="484"/>
        <v>0</v>
      </c>
      <c r="Y468" s="238">
        <f>SUMIF('Plans SAMS_A remplir'!$AE$3:$AE$875,(G468&amp;"autreong"&amp;"urgence"),'Plans SAMS_A remplir'!$AG$3:$AG$875)</f>
        <v>0</v>
      </c>
      <c r="Z468" s="135">
        <f>SUMIF('Plans SAMS_A remplir'!$AE$3:$AE$875,(G468&amp;"autreong"&amp;"urgence"),'Plans SAMS_A remplir'!$AH$3:$AH$875)</f>
        <v>0</v>
      </c>
      <c r="AA468" s="239">
        <f>SUMIF('Plans SAMS_A remplir'!$AE$3:$AE$875,(G468&amp;"autreong"&amp;"urgence"),'Plans SAMS_A remplir'!$AI$3:$AI$875)</f>
        <v>0</v>
      </c>
      <c r="AB468" s="280" t="str">
        <f t="shared" si="485"/>
        <v>0</v>
      </c>
      <c r="AC468" s="285"/>
      <c r="AD468" s="173">
        <f t="shared" si="486"/>
        <v>0</v>
      </c>
      <c r="AE468" s="173">
        <f t="shared" si="487"/>
        <v>0</v>
      </c>
      <c r="AF468" s="286">
        <f t="shared" si="488"/>
        <v>0</v>
      </c>
      <c r="AG468" s="274" t="e">
        <f t="shared" si="489"/>
        <v>#N/A</v>
      </c>
      <c r="AH468" s="202"/>
      <c r="AI468" s="209" t="e">
        <f t="shared" si="490"/>
        <v>#N/A</v>
      </c>
      <c r="AJ468" s="197">
        <f t="shared" si="491"/>
        <v>3</v>
      </c>
      <c r="AK468" s="175"/>
      <c r="AL468" s="275" t="str">
        <f t="shared" si="492"/>
        <v>A verifier</v>
      </c>
      <c r="AM468" s="266"/>
      <c r="AN468" s="137"/>
      <c r="AO468" s="136"/>
      <c r="AP468" s="158"/>
      <c r="AQ468" s="136"/>
      <c r="AR468" s="138"/>
      <c r="AS468" s="139"/>
      <c r="AT468" s="140"/>
      <c r="AU468" s="159"/>
      <c r="AV468" s="140"/>
      <c r="AW468" s="140"/>
      <c r="AX468" s="140"/>
      <c r="AY468" s="249"/>
    </row>
    <row r="469" spans="1:51" ht="15" hidden="1" customHeight="1" x14ac:dyDescent="0.35">
      <c r="A469" s="252" t="s">
        <v>748</v>
      </c>
      <c r="B469" s="189" t="str">
        <f t="shared" si="474"/>
        <v>MDG24</v>
      </c>
      <c r="C469" s="161" t="s">
        <v>1121</v>
      </c>
      <c r="D469" s="189" t="str">
        <f t="shared" si="475"/>
        <v>MG24216</v>
      </c>
      <c r="E469" s="189" t="s">
        <v>1125</v>
      </c>
      <c r="F469" s="1" t="str">
        <f t="shared" si="476"/>
        <v>IhorombeIhosyTolohomiady</v>
      </c>
      <c r="G469" s="45" t="str">
        <f t="shared" si="477"/>
        <v>MG24216033</v>
      </c>
      <c r="H469" s="133" t="e">
        <f t="shared" si="478"/>
        <v>#N/A</v>
      </c>
      <c r="I469" s="133"/>
      <c r="J469" s="134" t="e">
        <f t="shared" si="479"/>
        <v>#N/A</v>
      </c>
      <c r="K469" s="134" t="e">
        <f t="shared" si="480"/>
        <v>#N/A</v>
      </c>
      <c r="L469" s="134" t="e">
        <f t="shared" si="481"/>
        <v>#N/A</v>
      </c>
      <c r="M469" s="231">
        <f>SUMIF('Plans SAMS_A remplir'!$AE$3:$AE$875,(G469&amp;"PAM"&amp;"urgence"),'Plans SAMS_A remplir'!$AG$3:$AG$875)</f>
        <v>0</v>
      </c>
      <c r="N469" s="222">
        <f>SUMIF('Plans SAMS_A remplir'!$AE$3:$AE$875,(G469&amp;"PAM"&amp;"urgence"),'Plans SAMS_A remplir'!$AH$3:$AH$875)</f>
        <v>0</v>
      </c>
      <c r="O469" s="232">
        <f>SUMIF('Plans SAMS_A remplir'!$AE$3:$AE$875,(G469&amp;"PAM"&amp;"urgence"),'Plans SAMS_A remplir'!$AI$3:$AI$875)</f>
        <v>0</v>
      </c>
      <c r="P469" s="224" t="str">
        <f t="shared" si="482"/>
        <v>0</v>
      </c>
      <c r="Q469" s="238">
        <f>SUMIF('Plans SAMS_A remplir'!$AE$3:$AE$875,(G469&amp;"FID"&amp;"urgence"),'Plans SAMS_A remplir'!$AG$3:$AG$875)</f>
        <v>0</v>
      </c>
      <c r="R469" s="135">
        <f>SUMIF('Plans SAMS_A remplir'!$AE$3:$AE$875,(G469&amp;"FID"&amp;"urgence"),'Plans SAMS_A remplir'!$AH$3:$AH$875)</f>
        <v>0</v>
      </c>
      <c r="S469" s="239">
        <f>SUMIF('Plans SAMS_A remplir'!$AE$3:$AE$875,(G469&amp;"FID"&amp;"urgence"),'Plans SAMS_A remplir'!$AI$3:$AI$875)</f>
        <v>0</v>
      </c>
      <c r="T469" s="224" t="str">
        <f t="shared" si="483"/>
        <v>0</v>
      </c>
      <c r="U469" s="238">
        <f>SUMIF('Plans SAMS_A remplir'!$AE$3:$AE$875,(G469&amp;"CRS"&amp;"urgence"),'Plans SAMS_A remplir'!$AG$3:$AG$875)</f>
        <v>0</v>
      </c>
      <c r="V469" s="135">
        <f>SUMIF('Plans SAMS_A remplir'!$AE$3:$AE$875,(G469&amp;"CRS"&amp;"urgence"),'Plans SAMS_A remplir'!$AH$3:$AH$875)</f>
        <v>0</v>
      </c>
      <c r="W469" s="239">
        <f>SUMIF('Plans SAMS_A remplir'!$AE$3:$AE$875,(G469&amp;"CRS"&amp;"urgence"),'Plans SAMS_A remplir'!$AI$3:$AI$875)</f>
        <v>0</v>
      </c>
      <c r="X469" s="224" t="str">
        <f t="shared" si="484"/>
        <v>0</v>
      </c>
      <c r="Y469" s="238">
        <f>SUMIF('Plans SAMS_A remplir'!$AE$3:$AE$875,(G469&amp;"autreong"&amp;"urgence"),'Plans SAMS_A remplir'!$AG$3:$AG$875)</f>
        <v>0</v>
      </c>
      <c r="Z469" s="135">
        <f>SUMIF('Plans SAMS_A remplir'!$AE$3:$AE$875,(G469&amp;"autreong"&amp;"urgence"),'Plans SAMS_A remplir'!$AH$3:$AH$875)</f>
        <v>0</v>
      </c>
      <c r="AA469" s="239">
        <f>SUMIF('Plans SAMS_A remplir'!$AE$3:$AE$875,(G469&amp;"autreong"&amp;"urgence"),'Plans SAMS_A remplir'!$AI$3:$AI$875)</f>
        <v>0</v>
      </c>
      <c r="AB469" s="280" t="str">
        <f t="shared" si="485"/>
        <v>0</v>
      </c>
      <c r="AC469" s="285"/>
      <c r="AD469" s="173">
        <f t="shared" si="486"/>
        <v>0</v>
      </c>
      <c r="AE469" s="173">
        <f t="shared" si="487"/>
        <v>0</v>
      </c>
      <c r="AF469" s="286">
        <f t="shared" si="488"/>
        <v>0</v>
      </c>
      <c r="AG469" s="274" t="e">
        <f t="shared" si="489"/>
        <v>#N/A</v>
      </c>
      <c r="AH469" s="202"/>
      <c r="AI469" s="209" t="e">
        <f t="shared" si="490"/>
        <v>#N/A</v>
      </c>
      <c r="AJ469" s="197">
        <f t="shared" si="491"/>
        <v>3</v>
      </c>
      <c r="AK469" s="175"/>
      <c r="AL469" s="275" t="str">
        <f t="shared" si="492"/>
        <v>A verifier</v>
      </c>
      <c r="AM469" s="266"/>
      <c r="AN469" s="137"/>
      <c r="AO469" s="136"/>
      <c r="AP469" s="158"/>
      <c r="AQ469" s="136"/>
      <c r="AR469" s="138"/>
      <c r="AS469" s="139"/>
      <c r="AT469" s="140"/>
      <c r="AU469" s="159"/>
      <c r="AV469" s="140"/>
      <c r="AW469" s="140"/>
      <c r="AX469" s="140"/>
      <c r="AY469" s="249"/>
    </row>
    <row r="470" spans="1:51" ht="15" hidden="1" customHeight="1" x14ac:dyDescent="0.35">
      <c r="A470" s="252" t="s">
        <v>748</v>
      </c>
      <c r="B470" s="189" t="str">
        <f t="shared" si="474"/>
        <v>MDG24</v>
      </c>
      <c r="C470" s="161" t="s">
        <v>1121</v>
      </c>
      <c r="D470" s="189" t="str">
        <f t="shared" si="475"/>
        <v>MG24216</v>
      </c>
      <c r="E470" s="189" t="s">
        <v>1126</v>
      </c>
      <c r="F470" s="1" t="str">
        <f t="shared" si="476"/>
        <v>IhorombeIhosyIrina</v>
      </c>
      <c r="G470" s="45" t="str">
        <f t="shared" si="477"/>
        <v>MG24216050</v>
      </c>
      <c r="H470" s="133" t="e">
        <f t="shared" si="478"/>
        <v>#N/A</v>
      </c>
      <c r="I470" s="133"/>
      <c r="J470" s="134" t="e">
        <f t="shared" si="479"/>
        <v>#N/A</v>
      </c>
      <c r="K470" s="134" t="e">
        <f t="shared" si="480"/>
        <v>#N/A</v>
      </c>
      <c r="L470" s="134" t="e">
        <f t="shared" si="481"/>
        <v>#N/A</v>
      </c>
      <c r="M470" s="231">
        <f>SUMIF('Plans SAMS_A remplir'!$AE$3:$AE$875,(G470&amp;"PAM"&amp;"urgence"),'Plans SAMS_A remplir'!$AG$3:$AG$875)</f>
        <v>0</v>
      </c>
      <c r="N470" s="222">
        <f>SUMIF('Plans SAMS_A remplir'!$AE$3:$AE$875,(G470&amp;"PAM"&amp;"urgence"),'Plans SAMS_A remplir'!$AH$3:$AH$875)</f>
        <v>0</v>
      </c>
      <c r="O470" s="232">
        <f>SUMIF('Plans SAMS_A remplir'!$AE$3:$AE$875,(G470&amp;"PAM"&amp;"urgence"),'Plans SAMS_A remplir'!$AI$3:$AI$875)</f>
        <v>0</v>
      </c>
      <c r="P470" s="224" t="str">
        <f t="shared" si="482"/>
        <v>0</v>
      </c>
      <c r="Q470" s="238">
        <f>SUMIF('Plans SAMS_A remplir'!$AE$3:$AE$875,(G470&amp;"FID"&amp;"urgence"),'Plans SAMS_A remplir'!$AG$3:$AG$875)</f>
        <v>0</v>
      </c>
      <c r="R470" s="135">
        <f>SUMIF('Plans SAMS_A remplir'!$AE$3:$AE$875,(G470&amp;"FID"&amp;"urgence"),'Plans SAMS_A remplir'!$AH$3:$AH$875)</f>
        <v>0</v>
      </c>
      <c r="S470" s="239">
        <f>SUMIF('Plans SAMS_A remplir'!$AE$3:$AE$875,(G470&amp;"FID"&amp;"urgence"),'Plans SAMS_A remplir'!$AI$3:$AI$875)</f>
        <v>0</v>
      </c>
      <c r="T470" s="224" t="str">
        <f t="shared" si="483"/>
        <v>0</v>
      </c>
      <c r="U470" s="238">
        <f>SUMIF('Plans SAMS_A remplir'!$AE$3:$AE$875,(G470&amp;"CRS"&amp;"urgence"),'Plans SAMS_A remplir'!$AG$3:$AG$875)</f>
        <v>0</v>
      </c>
      <c r="V470" s="135">
        <f>SUMIF('Plans SAMS_A remplir'!$AE$3:$AE$875,(G470&amp;"CRS"&amp;"urgence"),'Plans SAMS_A remplir'!$AH$3:$AH$875)</f>
        <v>0</v>
      </c>
      <c r="W470" s="239">
        <f>SUMIF('Plans SAMS_A remplir'!$AE$3:$AE$875,(G470&amp;"CRS"&amp;"urgence"),'Plans SAMS_A remplir'!$AI$3:$AI$875)</f>
        <v>0</v>
      </c>
      <c r="X470" s="224" t="str">
        <f t="shared" si="484"/>
        <v>0</v>
      </c>
      <c r="Y470" s="238">
        <f>SUMIF('Plans SAMS_A remplir'!$AE$3:$AE$875,(G470&amp;"autreong"&amp;"urgence"),'Plans SAMS_A remplir'!$AG$3:$AG$875)</f>
        <v>0</v>
      </c>
      <c r="Z470" s="135">
        <f>SUMIF('Plans SAMS_A remplir'!$AE$3:$AE$875,(G470&amp;"autreong"&amp;"urgence"),'Plans SAMS_A remplir'!$AH$3:$AH$875)</f>
        <v>0</v>
      </c>
      <c r="AA470" s="239">
        <f>SUMIF('Plans SAMS_A remplir'!$AE$3:$AE$875,(G470&amp;"autreong"&amp;"urgence"),'Plans SAMS_A remplir'!$AI$3:$AI$875)</f>
        <v>0</v>
      </c>
      <c r="AB470" s="280" t="str">
        <f t="shared" si="485"/>
        <v>0</v>
      </c>
      <c r="AC470" s="285"/>
      <c r="AD470" s="173">
        <f t="shared" si="486"/>
        <v>0</v>
      </c>
      <c r="AE470" s="173">
        <f t="shared" si="487"/>
        <v>0</v>
      </c>
      <c r="AF470" s="286">
        <f t="shared" si="488"/>
        <v>0</v>
      </c>
      <c r="AG470" s="274" t="e">
        <f t="shared" si="489"/>
        <v>#N/A</v>
      </c>
      <c r="AH470" s="202"/>
      <c r="AI470" s="209" t="e">
        <f t="shared" si="490"/>
        <v>#N/A</v>
      </c>
      <c r="AJ470" s="197">
        <f t="shared" si="491"/>
        <v>3</v>
      </c>
      <c r="AK470" s="175"/>
      <c r="AL470" s="275" t="str">
        <f t="shared" si="492"/>
        <v>A verifier</v>
      </c>
      <c r="AM470" s="266"/>
      <c r="AN470" s="137"/>
      <c r="AO470" s="136"/>
      <c r="AP470" s="158"/>
      <c r="AQ470" s="136"/>
      <c r="AR470" s="138"/>
      <c r="AS470" s="139"/>
      <c r="AT470" s="140"/>
      <c r="AU470" s="159"/>
      <c r="AV470" s="140"/>
      <c r="AW470" s="140"/>
      <c r="AX470" s="140"/>
      <c r="AY470" s="249"/>
    </row>
    <row r="471" spans="1:51" ht="15" hidden="1" customHeight="1" x14ac:dyDescent="0.35">
      <c r="A471" s="252" t="s">
        <v>748</v>
      </c>
      <c r="B471" s="189" t="str">
        <f t="shared" si="474"/>
        <v>MDG24</v>
      </c>
      <c r="C471" s="161" t="s">
        <v>1121</v>
      </c>
      <c r="D471" s="189" t="str">
        <f t="shared" si="475"/>
        <v>MG24216</v>
      </c>
      <c r="E471" s="189" t="s">
        <v>1127</v>
      </c>
      <c r="F471" s="1" t="str">
        <f t="shared" si="476"/>
        <v>IhorombeIhosySahambano</v>
      </c>
      <c r="G471" s="45" t="str">
        <f t="shared" si="477"/>
        <v>MG24216070</v>
      </c>
      <c r="H471" s="133" t="e">
        <f t="shared" si="478"/>
        <v>#N/A</v>
      </c>
      <c r="I471" s="133"/>
      <c r="J471" s="134" t="e">
        <f t="shared" si="479"/>
        <v>#N/A</v>
      </c>
      <c r="K471" s="134" t="e">
        <f t="shared" si="480"/>
        <v>#N/A</v>
      </c>
      <c r="L471" s="134" t="e">
        <f t="shared" si="481"/>
        <v>#N/A</v>
      </c>
      <c r="M471" s="231">
        <f>SUMIF('Plans SAMS_A remplir'!$AE$3:$AE$875,(G471&amp;"PAM"&amp;"urgence"),'Plans SAMS_A remplir'!$AG$3:$AG$875)</f>
        <v>0</v>
      </c>
      <c r="N471" s="222">
        <f>SUMIF('Plans SAMS_A remplir'!$AE$3:$AE$875,(G471&amp;"PAM"&amp;"urgence"),'Plans SAMS_A remplir'!$AH$3:$AH$875)</f>
        <v>0</v>
      </c>
      <c r="O471" s="232">
        <f>SUMIF('Plans SAMS_A remplir'!$AE$3:$AE$875,(G471&amp;"PAM"&amp;"urgence"),'Plans SAMS_A remplir'!$AI$3:$AI$875)</f>
        <v>0</v>
      </c>
      <c r="P471" s="224" t="str">
        <f t="shared" si="482"/>
        <v>0</v>
      </c>
      <c r="Q471" s="238">
        <f>SUMIF('Plans SAMS_A remplir'!$AE$3:$AE$875,(G471&amp;"FID"&amp;"urgence"),'Plans SAMS_A remplir'!$AG$3:$AG$875)</f>
        <v>0</v>
      </c>
      <c r="R471" s="135">
        <f>SUMIF('Plans SAMS_A remplir'!$AE$3:$AE$875,(G471&amp;"FID"&amp;"urgence"),'Plans SAMS_A remplir'!$AH$3:$AH$875)</f>
        <v>0</v>
      </c>
      <c r="S471" s="239">
        <f>SUMIF('Plans SAMS_A remplir'!$AE$3:$AE$875,(G471&amp;"FID"&amp;"urgence"),'Plans SAMS_A remplir'!$AI$3:$AI$875)</f>
        <v>0</v>
      </c>
      <c r="T471" s="224" t="str">
        <f t="shared" si="483"/>
        <v>0</v>
      </c>
      <c r="U471" s="238">
        <f>SUMIF('Plans SAMS_A remplir'!$AE$3:$AE$875,(G471&amp;"CRS"&amp;"urgence"),'Plans SAMS_A remplir'!$AG$3:$AG$875)</f>
        <v>0</v>
      </c>
      <c r="V471" s="135">
        <f>SUMIF('Plans SAMS_A remplir'!$AE$3:$AE$875,(G471&amp;"CRS"&amp;"urgence"),'Plans SAMS_A remplir'!$AH$3:$AH$875)</f>
        <v>0</v>
      </c>
      <c r="W471" s="239">
        <f>SUMIF('Plans SAMS_A remplir'!$AE$3:$AE$875,(G471&amp;"CRS"&amp;"urgence"),'Plans SAMS_A remplir'!$AI$3:$AI$875)</f>
        <v>0</v>
      </c>
      <c r="X471" s="224" t="str">
        <f t="shared" si="484"/>
        <v>0</v>
      </c>
      <c r="Y471" s="238">
        <f>SUMIF('Plans SAMS_A remplir'!$AE$3:$AE$875,(G471&amp;"autreong"&amp;"urgence"),'Plans SAMS_A remplir'!$AG$3:$AG$875)</f>
        <v>0</v>
      </c>
      <c r="Z471" s="135">
        <f>SUMIF('Plans SAMS_A remplir'!$AE$3:$AE$875,(G471&amp;"autreong"&amp;"urgence"),'Plans SAMS_A remplir'!$AH$3:$AH$875)</f>
        <v>0</v>
      </c>
      <c r="AA471" s="239">
        <f>SUMIF('Plans SAMS_A remplir'!$AE$3:$AE$875,(G471&amp;"autreong"&amp;"urgence"),'Plans SAMS_A remplir'!$AI$3:$AI$875)</f>
        <v>0</v>
      </c>
      <c r="AB471" s="280" t="str">
        <f t="shared" si="485"/>
        <v>0</v>
      </c>
      <c r="AC471" s="285"/>
      <c r="AD471" s="173">
        <f t="shared" si="486"/>
        <v>0</v>
      </c>
      <c r="AE471" s="173">
        <f t="shared" si="487"/>
        <v>0</v>
      </c>
      <c r="AF471" s="286">
        <f t="shared" si="488"/>
        <v>0</v>
      </c>
      <c r="AG471" s="274" t="e">
        <f t="shared" si="489"/>
        <v>#N/A</v>
      </c>
      <c r="AH471" s="202"/>
      <c r="AI471" s="209" t="e">
        <f t="shared" si="490"/>
        <v>#N/A</v>
      </c>
      <c r="AJ471" s="197">
        <f t="shared" si="491"/>
        <v>3</v>
      </c>
      <c r="AK471" s="175"/>
      <c r="AL471" s="275" t="str">
        <f t="shared" si="492"/>
        <v>A verifier</v>
      </c>
      <c r="AM471" s="266"/>
      <c r="AN471" s="137"/>
      <c r="AO471" s="136"/>
      <c r="AP471" s="158"/>
      <c r="AQ471" s="136"/>
      <c r="AR471" s="138"/>
      <c r="AS471" s="139"/>
      <c r="AT471" s="140"/>
      <c r="AU471" s="159"/>
      <c r="AV471" s="140"/>
      <c r="AW471" s="140"/>
      <c r="AX471" s="140"/>
      <c r="AY471" s="249"/>
    </row>
    <row r="472" spans="1:51" ht="15" hidden="1" customHeight="1" x14ac:dyDescent="0.35">
      <c r="A472" s="252" t="s">
        <v>748</v>
      </c>
      <c r="B472" s="189" t="str">
        <f t="shared" si="474"/>
        <v>MDG24</v>
      </c>
      <c r="C472" s="161" t="s">
        <v>1121</v>
      </c>
      <c r="D472" s="189" t="str">
        <f t="shared" si="475"/>
        <v>MG24216</v>
      </c>
      <c r="E472" s="189" t="s">
        <v>1128</v>
      </c>
      <c r="F472" s="1" t="str">
        <f t="shared" si="476"/>
        <v>IhorombeIhosyAnalaliry</v>
      </c>
      <c r="G472" s="45" t="str">
        <f t="shared" si="477"/>
        <v>MG24216090</v>
      </c>
      <c r="H472" s="133" t="e">
        <f t="shared" si="478"/>
        <v>#N/A</v>
      </c>
      <c r="I472" s="133"/>
      <c r="J472" s="134" t="e">
        <f t="shared" si="479"/>
        <v>#N/A</v>
      </c>
      <c r="K472" s="134" t="e">
        <f t="shared" si="480"/>
        <v>#N/A</v>
      </c>
      <c r="L472" s="134" t="e">
        <f t="shared" si="481"/>
        <v>#N/A</v>
      </c>
      <c r="M472" s="231">
        <f>SUMIF('Plans SAMS_A remplir'!$AE$3:$AE$875,(G472&amp;"PAM"&amp;"urgence"),'Plans SAMS_A remplir'!$AG$3:$AG$875)</f>
        <v>0</v>
      </c>
      <c r="N472" s="222">
        <f>SUMIF('Plans SAMS_A remplir'!$AE$3:$AE$875,(G472&amp;"PAM"&amp;"urgence"),'Plans SAMS_A remplir'!$AH$3:$AH$875)</f>
        <v>0</v>
      </c>
      <c r="O472" s="232">
        <f>SUMIF('Plans SAMS_A remplir'!$AE$3:$AE$875,(G472&amp;"PAM"&amp;"urgence"),'Plans SAMS_A remplir'!$AI$3:$AI$875)</f>
        <v>0</v>
      </c>
      <c r="P472" s="224" t="str">
        <f t="shared" si="482"/>
        <v>0</v>
      </c>
      <c r="Q472" s="238">
        <f>SUMIF('Plans SAMS_A remplir'!$AE$3:$AE$875,(G472&amp;"FID"&amp;"urgence"),'Plans SAMS_A remplir'!$AG$3:$AG$875)</f>
        <v>0</v>
      </c>
      <c r="R472" s="135">
        <f>SUMIF('Plans SAMS_A remplir'!$AE$3:$AE$875,(G472&amp;"FID"&amp;"urgence"),'Plans SAMS_A remplir'!$AH$3:$AH$875)</f>
        <v>0</v>
      </c>
      <c r="S472" s="239">
        <f>SUMIF('Plans SAMS_A remplir'!$AE$3:$AE$875,(G472&amp;"FID"&amp;"urgence"),'Plans SAMS_A remplir'!$AI$3:$AI$875)</f>
        <v>0</v>
      </c>
      <c r="T472" s="224" t="str">
        <f t="shared" si="483"/>
        <v>0</v>
      </c>
      <c r="U472" s="238">
        <f>SUMIF('Plans SAMS_A remplir'!$AE$3:$AE$875,(G472&amp;"CRS"&amp;"urgence"),'Plans SAMS_A remplir'!$AG$3:$AG$875)</f>
        <v>0</v>
      </c>
      <c r="V472" s="135">
        <f>SUMIF('Plans SAMS_A remplir'!$AE$3:$AE$875,(G472&amp;"CRS"&amp;"urgence"),'Plans SAMS_A remplir'!$AH$3:$AH$875)</f>
        <v>0</v>
      </c>
      <c r="W472" s="239">
        <f>SUMIF('Plans SAMS_A remplir'!$AE$3:$AE$875,(G472&amp;"CRS"&amp;"urgence"),'Plans SAMS_A remplir'!$AI$3:$AI$875)</f>
        <v>0</v>
      </c>
      <c r="X472" s="224" t="str">
        <f t="shared" si="484"/>
        <v>0</v>
      </c>
      <c r="Y472" s="238">
        <f>SUMIF('Plans SAMS_A remplir'!$AE$3:$AE$875,(G472&amp;"autreong"&amp;"urgence"),'Plans SAMS_A remplir'!$AG$3:$AG$875)</f>
        <v>0</v>
      </c>
      <c r="Z472" s="135">
        <f>SUMIF('Plans SAMS_A remplir'!$AE$3:$AE$875,(G472&amp;"autreong"&amp;"urgence"),'Plans SAMS_A remplir'!$AH$3:$AH$875)</f>
        <v>0</v>
      </c>
      <c r="AA472" s="239">
        <f>SUMIF('Plans SAMS_A remplir'!$AE$3:$AE$875,(G472&amp;"autreong"&amp;"urgence"),'Plans SAMS_A remplir'!$AI$3:$AI$875)</f>
        <v>0</v>
      </c>
      <c r="AB472" s="280" t="str">
        <f t="shared" si="485"/>
        <v>0</v>
      </c>
      <c r="AC472" s="285"/>
      <c r="AD472" s="173">
        <f t="shared" si="486"/>
        <v>0</v>
      </c>
      <c r="AE472" s="173">
        <f t="shared" si="487"/>
        <v>0</v>
      </c>
      <c r="AF472" s="286">
        <f t="shared" si="488"/>
        <v>0</v>
      </c>
      <c r="AG472" s="274" t="e">
        <f t="shared" si="489"/>
        <v>#N/A</v>
      </c>
      <c r="AH472" s="202"/>
      <c r="AI472" s="209" t="e">
        <f t="shared" si="490"/>
        <v>#N/A</v>
      </c>
      <c r="AJ472" s="197">
        <f t="shared" si="491"/>
        <v>3</v>
      </c>
      <c r="AK472" s="175"/>
      <c r="AL472" s="275" t="str">
        <f t="shared" si="492"/>
        <v>A verifier</v>
      </c>
      <c r="AM472" s="266"/>
      <c r="AN472" s="137"/>
      <c r="AO472" s="136"/>
      <c r="AP472" s="158"/>
      <c r="AQ472" s="136"/>
      <c r="AR472" s="138"/>
      <c r="AS472" s="139"/>
      <c r="AT472" s="140"/>
      <c r="AU472" s="159"/>
      <c r="AV472" s="140"/>
      <c r="AW472" s="140"/>
      <c r="AX472" s="140"/>
      <c r="AY472" s="249"/>
    </row>
    <row r="473" spans="1:51" ht="15" hidden="1" customHeight="1" x14ac:dyDescent="0.35">
      <c r="A473" s="252" t="s">
        <v>748</v>
      </c>
      <c r="B473" s="189" t="str">
        <f t="shared" si="474"/>
        <v>MDG24</v>
      </c>
      <c r="C473" s="161" t="s">
        <v>1121</v>
      </c>
      <c r="D473" s="189" t="str">
        <f t="shared" si="475"/>
        <v>MG24216</v>
      </c>
      <c r="E473" s="189" t="s">
        <v>1129</v>
      </c>
      <c r="F473" s="1" t="str">
        <f t="shared" si="476"/>
        <v>IhorombeIhosyMahasoa</v>
      </c>
      <c r="G473" s="45" t="str">
        <f t="shared" si="477"/>
        <v>MG24216110</v>
      </c>
      <c r="H473" s="133" t="e">
        <f t="shared" si="478"/>
        <v>#N/A</v>
      </c>
      <c r="I473" s="133"/>
      <c r="J473" s="134" t="e">
        <f t="shared" si="479"/>
        <v>#N/A</v>
      </c>
      <c r="K473" s="134" t="e">
        <f t="shared" si="480"/>
        <v>#N/A</v>
      </c>
      <c r="L473" s="134" t="e">
        <f t="shared" si="481"/>
        <v>#N/A</v>
      </c>
      <c r="M473" s="231">
        <f>SUMIF('Plans SAMS_A remplir'!$AE$3:$AE$875,(G473&amp;"PAM"&amp;"urgence"),'Plans SAMS_A remplir'!$AG$3:$AG$875)</f>
        <v>0</v>
      </c>
      <c r="N473" s="222">
        <f>SUMIF('Plans SAMS_A remplir'!$AE$3:$AE$875,(G473&amp;"PAM"&amp;"urgence"),'Plans SAMS_A remplir'!$AH$3:$AH$875)</f>
        <v>0</v>
      </c>
      <c r="O473" s="232">
        <f>SUMIF('Plans SAMS_A remplir'!$AE$3:$AE$875,(G473&amp;"PAM"&amp;"urgence"),'Plans SAMS_A remplir'!$AI$3:$AI$875)</f>
        <v>0</v>
      </c>
      <c r="P473" s="224" t="str">
        <f t="shared" si="482"/>
        <v>0</v>
      </c>
      <c r="Q473" s="238">
        <f>SUMIF('Plans SAMS_A remplir'!$AE$3:$AE$875,(G473&amp;"FID"&amp;"urgence"),'Plans SAMS_A remplir'!$AG$3:$AG$875)</f>
        <v>0</v>
      </c>
      <c r="R473" s="135">
        <f>SUMIF('Plans SAMS_A remplir'!$AE$3:$AE$875,(G473&amp;"FID"&amp;"urgence"),'Plans SAMS_A remplir'!$AH$3:$AH$875)</f>
        <v>0</v>
      </c>
      <c r="S473" s="239">
        <f>SUMIF('Plans SAMS_A remplir'!$AE$3:$AE$875,(G473&amp;"FID"&amp;"urgence"),'Plans SAMS_A remplir'!$AI$3:$AI$875)</f>
        <v>0</v>
      </c>
      <c r="T473" s="224" t="str">
        <f t="shared" si="483"/>
        <v>0</v>
      </c>
      <c r="U473" s="238">
        <f>SUMIF('Plans SAMS_A remplir'!$AE$3:$AE$875,(G473&amp;"CRS"&amp;"urgence"),'Plans SAMS_A remplir'!$AG$3:$AG$875)</f>
        <v>0</v>
      </c>
      <c r="V473" s="135">
        <f>SUMIF('Plans SAMS_A remplir'!$AE$3:$AE$875,(G473&amp;"CRS"&amp;"urgence"),'Plans SAMS_A remplir'!$AH$3:$AH$875)</f>
        <v>0</v>
      </c>
      <c r="W473" s="239">
        <f>SUMIF('Plans SAMS_A remplir'!$AE$3:$AE$875,(G473&amp;"CRS"&amp;"urgence"),'Plans SAMS_A remplir'!$AI$3:$AI$875)</f>
        <v>0</v>
      </c>
      <c r="X473" s="224" t="str">
        <f t="shared" si="484"/>
        <v>0</v>
      </c>
      <c r="Y473" s="238">
        <f>SUMIF('Plans SAMS_A remplir'!$AE$3:$AE$875,(G473&amp;"autreong"&amp;"urgence"),'Plans SAMS_A remplir'!$AG$3:$AG$875)</f>
        <v>0</v>
      </c>
      <c r="Z473" s="135">
        <f>SUMIF('Plans SAMS_A remplir'!$AE$3:$AE$875,(G473&amp;"autreong"&amp;"urgence"),'Plans SAMS_A remplir'!$AH$3:$AH$875)</f>
        <v>0</v>
      </c>
      <c r="AA473" s="239">
        <f>SUMIF('Plans SAMS_A remplir'!$AE$3:$AE$875,(G473&amp;"autreong"&amp;"urgence"),'Plans SAMS_A remplir'!$AI$3:$AI$875)</f>
        <v>0</v>
      </c>
      <c r="AB473" s="280" t="str">
        <f t="shared" si="485"/>
        <v>0</v>
      </c>
      <c r="AC473" s="285"/>
      <c r="AD473" s="173">
        <f t="shared" si="486"/>
        <v>0</v>
      </c>
      <c r="AE473" s="173">
        <f t="shared" si="487"/>
        <v>0</v>
      </c>
      <c r="AF473" s="286">
        <f t="shared" si="488"/>
        <v>0</v>
      </c>
      <c r="AG473" s="274" t="e">
        <f t="shared" si="489"/>
        <v>#N/A</v>
      </c>
      <c r="AH473" s="202"/>
      <c r="AI473" s="209" t="e">
        <f t="shared" si="490"/>
        <v>#N/A</v>
      </c>
      <c r="AJ473" s="197">
        <f t="shared" si="491"/>
        <v>3</v>
      </c>
      <c r="AK473" s="175"/>
      <c r="AL473" s="275" t="str">
        <f t="shared" si="492"/>
        <v>A verifier</v>
      </c>
      <c r="AM473" s="266"/>
      <c r="AN473" s="137"/>
      <c r="AO473" s="136"/>
      <c r="AP473" s="158"/>
      <c r="AQ473" s="136"/>
      <c r="AR473" s="138"/>
      <c r="AS473" s="139"/>
      <c r="AT473" s="140"/>
      <c r="AU473" s="159"/>
      <c r="AV473" s="140"/>
      <c r="AW473" s="140"/>
      <c r="AX473" s="140"/>
      <c r="AY473" s="249"/>
    </row>
    <row r="474" spans="1:51" ht="15" hidden="1" customHeight="1" x14ac:dyDescent="0.35">
      <c r="A474" s="252" t="s">
        <v>748</v>
      </c>
      <c r="B474" s="189" t="str">
        <f t="shared" si="474"/>
        <v>MDG24</v>
      </c>
      <c r="C474" s="161" t="s">
        <v>1121</v>
      </c>
      <c r="D474" s="189" t="str">
        <f t="shared" si="475"/>
        <v>MG24216</v>
      </c>
      <c r="E474" s="189" t="s">
        <v>1130</v>
      </c>
      <c r="F474" s="1" t="str">
        <f t="shared" si="476"/>
        <v>IhorombeIhosySoamatasy</v>
      </c>
      <c r="G474" s="45" t="str">
        <f t="shared" si="477"/>
        <v>MG24216132</v>
      </c>
      <c r="H474" s="133" t="e">
        <f t="shared" si="478"/>
        <v>#N/A</v>
      </c>
      <c r="I474" s="133"/>
      <c r="J474" s="134" t="e">
        <f t="shared" si="479"/>
        <v>#N/A</v>
      </c>
      <c r="K474" s="134" t="e">
        <f t="shared" si="480"/>
        <v>#N/A</v>
      </c>
      <c r="L474" s="134" t="e">
        <f t="shared" si="481"/>
        <v>#N/A</v>
      </c>
      <c r="M474" s="231">
        <f>SUMIF('Plans SAMS_A remplir'!$AE$3:$AE$875,(G474&amp;"PAM"&amp;"urgence"),'Plans SAMS_A remplir'!$AG$3:$AG$875)</f>
        <v>0</v>
      </c>
      <c r="N474" s="222">
        <f>SUMIF('Plans SAMS_A remplir'!$AE$3:$AE$875,(G474&amp;"PAM"&amp;"urgence"),'Plans SAMS_A remplir'!$AH$3:$AH$875)</f>
        <v>0</v>
      </c>
      <c r="O474" s="232">
        <f>SUMIF('Plans SAMS_A remplir'!$AE$3:$AE$875,(G474&amp;"PAM"&amp;"urgence"),'Plans SAMS_A remplir'!$AI$3:$AI$875)</f>
        <v>0</v>
      </c>
      <c r="P474" s="224" t="str">
        <f t="shared" si="482"/>
        <v>0</v>
      </c>
      <c r="Q474" s="238">
        <f>SUMIF('Plans SAMS_A remplir'!$AE$3:$AE$875,(G474&amp;"FID"&amp;"urgence"),'Plans SAMS_A remplir'!$AG$3:$AG$875)</f>
        <v>0</v>
      </c>
      <c r="R474" s="135">
        <f>SUMIF('Plans SAMS_A remplir'!$AE$3:$AE$875,(G474&amp;"FID"&amp;"urgence"),'Plans SAMS_A remplir'!$AH$3:$AH$875)</f>
        <v>0</v>
      </c>
      <c r="S474" s="239">
        <f>SUMIF('Plans SAMS_A remplir'!$AE$3:$AE$875,(G474&amp;"FID"&amp;"urgence"),'Plans SAMS_A remplir'!$AI$3:$AI$875)</f>
        <v>0</v>
      </c>
      <c r="T474" s="224" t="str">
        <f t="shared" si="483"/>
        <v>0</v>
      </c>
      <c r="U474" s="238">
        <f>SUMIF('Plans SAMS_A remplir'!$AE$3:$AE$875,(G474&amp;"CRS"&amp;"urgence"),'Plans SAMS_A remplir'!$AG$3:$AG$875)</f>
        <v>0</v>
      </c>
      <c r="V474" s="135">
        <f>SUMIF('Plans SAMS_A remplir'!$AE$3:$AE$875,(G474&amp;"CRS"&amp;"urgence"),'Plans SAMS_A remplir'!$AH$3:$AH$875)</f>
        <v>0</v>
      </c>
      <c r="W474" s="239">
        <f>SUMIF('Plans SAMS_A remplir'!$AE$3:$AE$875,(G474&amp;"CRS"&amp;"urgence"),'Plans SAMS_A remplir'!$AI$3:$AI$875)</f>
        <v>0</v>
      </c>
      <c r="X474" s="224" t="str">
        <f t="shared" si="484"/>
        <v>0</v>
      </c>
      <c r="Y474" s="238">
        <f>SUMIF('Plans SAMS_A remplir'!$AE$3:$AE$875,(G474&amp;"autreong"&amp;"urgence"),'Plans SAMS_A remplir'!$AG$3:$AG$875)</f>
        <v>0</v>
      </c>
      <c r="Z474" s="135">
        <f>SUMIF('Plans SAMS_A remplir'!$AE$3:$AE$875,(G474&amp;"autreong"&amp;"urgence"),'Plans SAMS_A remplir'!$AH$3:$AH$875)</f>
        <v>0</v>
      </c>
      <c r="AA474" s="239">
        <f>SUMIF('Plans SAMS_A remplir'!$AE$3:$AE$875,(G474&amp;"autreong"&amp;"urgence"),'Plans SAMS_A remplir'!$AI$3:$AI$875)</f>
        <v>0</v>
      </c>
      <c r="AB474" s="280" t="str">
        <f t="shared" si="485"/>
        <v>0</v>
      </c>
      <c r="AC474" s="285"/>
      <c r="AD474" s="173">
        <f t="shared" si="486"/>
        <v>0</v>
      </c>
      <c r="AE474" s="173">
        <f t="shared" si="487"/>
        <v>0</v>
      </c>
      <c r="AF474" s="286">
        <f t="shared" si="488"/>
        <v>0</v>
      </c>
      <c r="AG474" s="274" t="e">
        <f t="shared" si="489"/>
        <v>#N/A</v>
      </c>
      <c r="AH474" s="202"/>
      <c r="AI474" s="209" t="e">
        <f t="shared" si="490"/>
        <v>#N/A</v>
      </c>
      <c r="AJ474" s="197">
        <f t="shared" si="491"/>
        <v>3</v>
      </c>
      <c r="AK474" s="175"/>
      <c r="AL474" s="275" t="str">
        <f t="shared" si="492"/>
        <v>A verifier</v>
      </c>
      <c r="AM474" s="266"/>
      <c r="AN474" s="137"/>
      <c r="AO474" s="136"/>
      <c r="AP474" s="158"/>
      <c r="AQ474" s="136"/>
      <c r="AR474" s="138"/>
      <c r="AS474" s="139"/>
      <c r="AT474" s="140"/>
      <c r="AU474" s="159"/>
      <c r="AV474" s="140"/>
      <c r="AW474" s="140"/>
      <c r="AX474" s="140"/>
      <c r="AY474" s="249"/>
    </row>
    <row r="475" spans="1:51" ht="15" hidden="1" customHeight="1" x14ac:dyDescent="0.35">
      <c r="A475" s="252" t="s">
        <v>748</v>
      </c>
      <c r="B475" s="189" t="str">
        <f t="shared" si="474"/>
        <v>MDG24</v>
      </c>
      <c r="C475" s="161" t="s">
        <v>1121</v>
      </c>
      <c r="D475" s="189" t="str">
        <f t="shared" si="475"/>
        <v>MG24216</v>
      </c>
      <c r="E475" s="189" t="s">
        <v>1131</v>
      </c>
      <c r="F475" s="1" t="str">
        <f t="shared" si="476"/>
        <v>IhorombeIhosyZazafotsy</v>
      </c>
      <c r="G475" s="45" t="str">
        <f t="shared" si="477"/>
        <v>MG24216151</v>
      </c>
      <c r="H475" s="133" t="e">
        <f t="shared" si="478"/>
        <v>#N/A</v>
      </c>
      <c r="I475" s="133"/>
      <c r="J475" s="134" t="e">
        <f t="shared" si="479"/>
        <v>#N/A</v>
      </c>
      <c r="K475" s="134" t="e">
        <f t="shared" si="480"/>
        <v>#N/A</v>
      </c>
      <c r="L475" s="134" t="e">
        <f t="shared" si="481"/>
        <v>#N/A</v>
      </c>
      <c r="M475" s="231">
        <f>SUMIF('Plans SAMS_A remplir'!$AE$3:$AE$875,(G475&amp;"PAM"&amp;"urgence"),'Plans SAMS_A remplir'!$AG$3:$AG$875)</f>
        <v>0</v>
      </c>
      <c r="N475" s="222">
        <f>SUMIF('Plans SAMS_A remplir'!$AE$3:$AE$875,(G475&amp;"PAM"&amp;"urgence"),'Plans SAMS_A remplir'!$AH$3:$AH$875)</f>
        <v>0</v>
      </c>
      <c r="O475" s="232">
        <f>SUMIF('Plans SAMS_A remplir'!$AE$3:$AE$875,(G475&amp;"PAM"&amp;"urgence"),'Plans SAMS_A remplir'!$AI$3:$AI$875)</f>
        <v>0</v>
      </c>
      <c r="P475" s="224" t="str">
        <f t="shared" si="482"/>
        <v>0</v>
      </c>
      <c r="Q475" s="238">
        <f>SUMIF('Plans SAMS_A remplir'!$AE$3:$AE$875,(G475&amp;"FID"&amp;"urgence"),'Plans SAMS_A remplir'!$AG$3:$AG$875)</f>
        <v>0</v>
      </c>
      <c r="R475" s="135">
        <f>SUMIF('Plans SAMS_A remplir'!$AE$3:$AE$875,(G475&amp;"FID"&amp;"urgence"),'Plans SAMS_A remplir'!$AH$3:$AH$875)</f>
        <v>0</v>
      </c>
      <c r="S475" s="239">
        <f>SUMIF('Plans SAMS_A remplir'!$AE$3:$AE$875,(G475&amp;"FID"&amp;"urgence"),'Plans SAMS_A remplir'!$AI$3:$AI$875)</f>
        <v>0</v>
      </c>
      <c r="T475" s="224" t="str">
        <f t="shared" si="483"/>
        <v>0</v>
      </c>
      <c r="U475" s="238">
        <f>SUMIF('Plans SAMS_A remplir'!$AE$3:$AE$875,(G475&amp;"CRS"&amp;"urgence"),'Plans SAMS_A remplir'!$AG$3:$AG$875)</f>
        <v>0</v>
      </c>
      <c r="V475" s="135">
        <f>SUMIF('Plans SAMS_A remplir'!$AE$3:$AE$875,(G475&amp;"CRS"&amp;"urgence"),'Plans SAMS_A remplir'!$AH$3:$AH$875)</f>
        <v>0</v>
      </c>
      <c r="W475" s="239">
        <f>SUMIF('Plans SAMS_A remplir'!$AE$3:$AE$875,(G475&amp;"CRS"&amp;"urgence"),'Plans SAMS_A remplir'!$AI$3:$AI$875)</f>
        <v>0</v>
      </c>
      <c r="X475" s="224" t="str">
        <f t="shared" si="484"/>
        <v>0</v>
      </c>
      <c r="Y475" s="238">
        <f>SUMIF('Plans SAMS_A remplir'!$AE$3:$AE$875,(G475&amp;"autreong"&amp;"urgence"),'Plans SAMS_A remplir'!$AG$3:$AG$875)</f>
        <v>0</v>
      </c>
      <c r="Z475" s="135">
        <f>SUMIF('Plans SAMS_A remplir'!$AE$3:$AE$875,(G475&amp;"autreong"&amp;"urgence"),'Plans SAMS_A remplir'!$AH$3:$AH$875)</f>
        <v>0</v>
      </c>
      <c r="AA475" s="239">
        <f>SUMIF('Plans SAMS_A remplir'!$AE$3:$AE$875,(G475&amp;"autreong"&amp;"urgence"),'Plans SAMS_A remplir'!$AI$3:$AI$875)</f>
        <v>0</v>
      </c>
      <c r="AB475" s="280" t="str">
        <f t="shared" si="485"/>
        <v>0</v>
      </c>
      <c r="AC475" s="285"/>
      <c r="AD475" s="173">
        <f t="shared" si="486"/>
        <v>0</v>
      </c>
      <c r="AE475" s="173">
        <f t="shared" si="487"/>
        <v>0</v>
      </c>
      <c r="AF475" s="286">
        <f t="shared" si="488"/>
        <v>0</v>
      </c>
      <c r="AG475" s="274" t="e">
        <f t="shared" si="489"/>
        <v>#N/A</v>
      </c>
      <c r="AH475" s="202"/>
      <c r="AI475" s="209" t="e">
        <f t="shared" si="490"/>
        <v>#N/A</v>
      </c>
      <c r="AJ475" s="197">
        <f t="shared" si="491"/>
        <v>3</v>
      </c>
      <c r="AK475" s="175"/>
      <c r="AL475" s="275" t="str">
        <f t="shared" si="492"/>
        <v>A verifier</v>
      </c>
      <c r="AM475" s="266"/>
      <c r="AN475" s="137"/>
      <c r="AO475" s="136"/>
      <c r="AP475" s="158"/>
      <c r="AQ475" s="136"/>
      <c r="AR475" s="138"/>
      <c r="AS475" s="139"/>
      <c r="AT475" s="140"/>
      <c r="AU475" s="159"/>
      <c r="AV475" s="140"/>
      <c r="AW475" s="140"/>
      <c r="AX475" s="140"/>
      <c r="AY475" s="249"/>
    </row>
    <row r="476" spans="1:51" ht="15" hidden="1" customHeight="1" x14ac:dyDescent="0.35">
      <c r="A476" s="252" t="s">
        <v>748</v>
      </c>
      <c r="B476" s="189" t="str">
        <f t="shared" si="474"/>
        <v>MDG24</v>
      </c>
      <c r="C476" s="161" t="s">
        <v>1121</v>
      </c>
      <c r="D476" s="189" t="str">
        <f t="shared" si="475"/>
        <v>MG24216</v>
      </c>
      <c r="E476" s="189" t="s">
        <v>1132</v>
      </c>
      <c r="F476" s="1" t="str">
        <f t="shared" si="476"/>
        <v>IhorombeIhosyAntsoha</v>
      </c>
      <c r="G476" s="45" t="str">
        <f t="shared" si="477"/>
        <v>MG24216152</v>
      </c>
      <c r="H476" s="133" t="e">
        <f t="shared" si="478"/>
        <v>#N/A</v>
      </c>
      <c r="I476" s="133"/>
      <c r="J476" s="134" t="e">
        <f t="shared" si="479"/>
        <v>#N/A</v>
      </c>
      <c r="K476" s="134" t="e">
        <f t="shared" si="480"/>
        <v>#N/A</v>
      </c>
      <c r="L476" s="134" t="e">
        <f t="shared" si="481"/>
        <v>#N/A</v>
      </c>
      <c r="M476" s="231">
        <f>SUMIF('Plans SAMS_A remplir'!$AE$3:$AE$875,(G476&amp;"PAM"&amp;"urgence"),'Plans SAMS_A remplir'!$AG$3:$AG$875)</f>
        <v>0</v>
      </c>
      <c r="N476" s="222">
        <f>SUMIF('Plans SAMS_A remplir'!$AE$3:$AE$875,(G476&amp;"PAM"&amp;"urgence"),'Plans SAMS_A remplir'!$AH$3:$AH$875)</f>
        <v>0</v>
      </c>
      <c r="O476" s="232">
        <f>SUMIF('Plans SAMS_A remplir'!$AE$3:$AE$875,(G476&amp;"PAM"&amp;"urgence"),'Plans SAMS_A remplir'!$AI$3:$AI$875)</f>
        <v>0</v>
      </c>
      <c r="P476" s="224" t="str">
        <f t="shared" si="482"/>
        <v>0</v>
      </c>
      <c r="Q476" s="238">
        <f>SUMIF('Plans SAMS_A remplir'!$AE$3:$AE$875,(G476&amp;"FID"&amp;"urgence"),'Plans SAMS_A remplir'!$AG$3:$AG$875)</f>
        <v>0</v>
      </c>
      <c r="R476" s="135">
        <f>SUMIF('Plans SAMS_A remplir'!$AE$3:$AE$875,(G476&amp;"FID"&amp;"urgence"),'Plans SAMS_A remplir'!$AH$3:$AH$875)</f>
        <v>0</v>
      </c>
      <c r="S476" s="239">
        <f>SUMIF('Plans SAMS_A remplir'!$AE$3:$AE$875,(G476&amp;"FID"&amp;"urgence"),'Plans SAMS_A remplir'!$AI$3:$AI$875)</f>
        <v>0</v>
      </c>
      <c r="T476" s="224" t="str">
        <f t="shared" si="483"/>
        <v>0</v>
      </c>
      <c r="U476" s="238">
        <f>SUMIF('Plans SAMS_A remplir'!$AE$3:$AE$875,(G476&amp;"CRS"&amp;"urgence"),'Plans SAMS_A remplir'!$AG$3:$AG$875)</f>
        <v>0</v>
      </c>
      <c r="V476" s="135">
        <f>SUMIF('Plans SAMS_A remplir'!$AE$3:$AE$875,(G476&amp;"CRS"&amp;"urgence"),'Plans SAMS_A remplir'!$AH$3:$AH$875)</f>
        <v>0</v>
      </c>
      <c r="W476" s="239">
        <f>SUMIF('Plans SAMS_A remplir'!$AE$3:$AE$875,(G476&amp;"CRS"&amp;"urgence"),'Plans SAMS_A remplir'!$AI$3:$AI$875)</f>
        <v>0</v>
      </c>
      <c r="X476" s="224" t="str">
        <f t="shared" si="484"/>
        <v>0</v>
      </c>
      <c r="Y476" s="238">
        <f>SUMIF('Plans SAMS_A remplir'!$AE$3:$AE$875,(G476&amp;"autreong"&amp;"urgence"),'Plans SAMS_A remplir'!$AG$3:$AG$875)</f>
        <v>0</v>
      </c>
      <c r="Z476" s="135">
        <f>SUMIF('Plans SAMS_A remplir'!$AE$3:$AE$875,(G476&amp;"autreong"&amp;"urgence"),'Plans SAMS_A remplir'!$AH$3:$AH$875)</f>
        <v>0</v>
      </c>
      <c r="AA476" s="239">
        <f>SUMIF('Plans SAMS_A remplir'!$AE$3:$AE$875,(G476&amp;"autreong"&amp;"urgence"),'Plans SAMS_A remplir'!$AI$3:$AI$875)</f>
        <v>0</v>
      </c>
      <c r="AB476" s="280" t="str">
        <f t="shared" si="485"/>
        <v>0</v>
      </c>
      <c r="AC476" s="285"/>
      <c r="AD476" s="173">
        <f t="shared" si="486"/>
        <v>0</v>
      </c>
      <c r="AE476" s="173">
        <f t="shared" si="487"/>
        <v>0</v>
      </c>
      <c r="AF476" s="286">
        <f t="shared" si="488"/>
        <v>0</v>
      </c>
      <c r="AG476" s="274" t="e">
        <f t="shared" si="489"/>
        <v>#N/A</v>
      </c>
      <c r="AH476" s="202"/>
      <c r="AI476" s="209" t="e">
        <f t="shared" si="490"/>
        <v>#N/A</v>
      </c>
      <c r="AJ476" s="197">
        <f t="shared" si="491"/>
        <v>3</v>
      </c>
      <c r="AK476" s="175"/>
      <c r="AL476" s="275" t="str">
        <f t="shared" si="492"/>
        <v>A verifier</v>
      </c>
      <c r="AM476" s="266"/>
      <c r="AN476" s="137"/>
      <c r="AO476" s="136"/>
      <c r="AP476" s="158"/>
      <c r="AQ476" s="136"/>
      <c r="AR476" s="138"/>
      <c r="AS476" s="139"/>
      <c r="AT476" s="140"/>
      <c r="AU476" s="159"/>
      <c r="AV476" s="140"/>
      <c r="AW476" s="140"/>
      <c r="AX476" s="140"/>
      <c r="AY476" s="249"/>
    </row>
    <row r="477" spans="1:51" ht="15" hidden="1" customHeight="1" x14ac:dyDescent="0.35">
      <c r="A477" s="252" t="s">
        <v>748</v>
      </c>
      <c r="B477" s="189" t="str">
        <f t="shared" si="474"/>
        <v>MDG24</v>
      </c>
      <c r="C477" s="161" t="s">
        <v>1121</v>
      </c>
      <c r="D477" s="189" t="str">
        <f t="shared" si="475"/>
        <v>MG24216</v>
      </c>
      <c r="E477" s="45" t="s">
        <v>1133</v>
      </c>
      <c r="F477" s="1" t="str">
        <f t="shared" si="476"/>
        <v>IhorombeIhosySakalalina</v>
      </c>
      <c r="G477" s="45" t="str">
        <f t="shared" si="477"/>
        <v>MG24216170</v>
      </c>
      <c r="H477" s="133" t="e">
        <f t="shared" si="478"/>
        <v>#N/A</v>
      </c>
      <c r="I477" s="133"/>
      <c r="J477" s="134" t="e">
        <f t="shared" si="479"/>
        <v>#N/A</v>
      </c>
      <c r="K477" s="134" t="e">
        <f t="shared" si="480"/>
        <v>#N/A</v>
      </c>
      <c r="L477" s="134" t="e">
        <f t="shared" si="481"/>
        <v>#N/A</v>
      </c>
      <c r="M477" s="231">
        <f>SUMIF('Plans SAMS_A remplir'!$AE$3:$AE$875,(G477&amp;"PAM"&amp;"urgence"),'Plans SAMS_A remplir'!$AG$3:$AG$875)</f>
        <v>0</v>
      </c>
      <c r="N477" s="222">
        <f>SUMIF('Plans SAMS_A remplir'!$AE$3:$AE$875,(G477&amp;"PAM"&amp;"urgence"),'Plans SAMS_A remplir'!$AH$3:$AH$875)</f>
        <v>0</v>
      </c>
      <c r="O477" s="232">
        <f>SUMIF('Plans SAMS_A remplir'!$AE$3:$AE$875,(G477&amp;"PAM"&amp;"urgence"),'Plans SAMS_A remplir'!$AI$3:$AI$875)</f>
        <v>0</v>
      </c>
      <c r="P477" s="224" t="str">
        <f t="shared" si="482"/>
        <v>0</v>
      </c>
      <c r="Q477" s="238">
        <f>SUMIF('Plans SAMS_A remplir'!$AE$3:$AE$875,(G477&amp;"FID"&amp;"urgence"),'Plans SAMS_A remplir'!$AG$3:$AG$875)</f>
        <v>0</v>
      </c>
      <c r="R477" s="135">
        <f>SUMIF('Plans SAMS_A remplir'!$AE$3:$AE$875,(G477&amp;"FID"&amp;"urgence"),'Plans SAMS_A remplir'!$AH$3:$AH$875)</f>
        <v>0</v>
      </c>
      <c r="S477" s="239">
        <f>SUMIF('Plans SAMS_A remplir'!$AE$3:$AE$875,(G477&amp;"FID"&amp;"urgence"),'Plans SAMS_A remplir'!$AI$3:$AI$875)</f>
        <v>0</v>
      </c>
      <c r="T477" s="224" t="str">
        <f t="shared" si="483"/>
        <v>0</v>
      </c>
      <c r="U477" s="238">
        <f>SUMIF('Plans SAMS_A remplir'!$AE$3:$AE$875,(G477&amp;"CRS"&amp;"urgence"),'Plans SAMS_A remplir'!$AG$3:$AG$875)</f>
        <v>0</v>
      </c>
      <c r="V477" s="135">
        <f>SUMIF('Plans SAMS_A remplir'!$AE$3:$AE$875,(G477&amp;"CRS"&amp;"urgence"),'Plans SAMS_A remplir'!$AH$3:$AH$875)</f>
        <v>0</v>
      </c>
      <c r="W477" s="239">
        <f>SUMIF('Plans SAMS_A remplir'!$AE$3:$AE$875,(G477&amp;"CRS"&amp;"urgence"),'Plans SAMS_A remplir'!$AI$3:$AI$875)</f>
        <v>0</v>
      </c>
      <c r="X477" s="224" t="str">
        <f t="shared" si="484"/>
        <v>0</v>
      </c>
      <c r="Y477" s="238">
        <f>SUMIF('Plans SAMS_A remplir'!$AE$3:$AE$875,(G477&amp;"autreong"&amp;"urgence"),'Plans SAMS_A remplir'!$AG$3:$AG$875)</f>
        <v>0</v>
      </c>
      <c r="Z477" s="135">
        <f>SUMIF('Plans SAMS_A remplir'!$AE$3:$AE$875,(G477&amp;"autreong"&amp;"urgence"),'Plans SAMS_A remplir'!$AH$3:$AH$875)</f>
        <v>0</v>
      </c>
      <c r="AA477" s="239">
        <f>SUMIF('Plans SAMS_A remplir'!$AE$3:$AE$875,(G477&amp;"autreong"&amp;"urgence"),'Plans SAMS_A remplir'!$AI$3:$AI$875)</f>
        <v>0</v>
      </c>
      <c r="AB477" s="280" t="str">
        <f t="shared" si="485"/>
        <v>0</v>
      </c>
      <c r="AC477" s="285"/>
      <c r="AD477" s="173">
        <f t="shared" si="486"/>
        <v>0</v>
      </c>
      <c r="AE477" s="173">
        <f t="shared" si="487"/>
        <v>0</v>
      </c>
      <c r="AF477" s="286">
        <f t="shared" si="488"/>
        <v>0</v>
      </c>
      <c r="AG477" s="274" t="e">
        <f t="shared" si="489"/>
        <v>#N/A</v>
      </c>
      <c r="AH477" s="202"/>
      <c r="AI477" s="209" t="e">
        <f t="shared" si="490"/>
        <v>#N/A</v>
      </c>
      <c r="AJ477" s="197">
        <f t="shared" si="491"/>
        <v>3</v>
      </c>
      <c r="AK477" s="175"/>
      <c r="AL477" s="275" t="str">
        <f t="shared" si="492"/>
        <v>A verifier</v>
      </c>
      <c r="AM477" s="266"/>
      <c r="AN477" s="137"/>
      <c r="AO477" s="136"/>
      <c r="AP477" s="158"/>
      <c r="AQ477" s="136"/>
      <c r="AR477" s="138"/>
      <c r="AS477" s="139"/>
      <c r="AT477" s="140"/>
      <c r="AU477" s="159"/>
      <c r="AV477" s="140"/>
      <c r="AW477" s="140"/>
      <c r="AX477" s="140"/>
      <c r="AY477" s="249"/>
    </row>
    <row r="478" spans="1:51" ht="15" hidden="1" customHeight="1" x14ac:dyDescent="0.35">
      <c r="A478" s="252" t="s">
        <v>748</v>
      </c>
      <c r="B478" s="189" t="str">
        <f t="shared" si="474"/>
        <v>MDG24</v>
      </c>
      <c r="C478" s="161" t="s">
        <v>1121</v>
      </c>
      <c r="D478" s="189" t="str">
        <f t="shared" si="475"/>
        <v>MG24216</v>
      </c>
      <c r="E478" s="189" t="s">
        <v>1134</v>
      </c>
      <c r="F478" s="1" t="str">
        <f t="shared" si="476"/>
        <v>IhorombeIhosySatrokala</v>
      </c>
      <c r="G478" s="45" t="str">
        <f t="shared" si="477"/>
        <v>MG24216191</v>
      </c>
      <c r="H478" s="133" t="e">
        <f t="shared" si="478"/>
        <v>#N/A</v>
      </c>
      <c r="I478" s="133"/>
      <c r="J478" s="134" t="e">
        <f t="shared" si="479"/>
        <v>#N/A</v>
      </c>
      <c r="K478" s="134" t="e">
        <f t="shared" si="480"/>
        <v>#N/A</v>
      </c>
      <c r="L478" s="134" t="e">
        <f t="shared" si="481"/>
        <v>#N/A</v>
      </c>
      <c r="M478" s="231">
        <f>SUMIF('Plans SAMS_A remplir'!$AE$3:$AE$875,(G478&amp;"PAM"&amp;"urgence"),'Plans SAMS_A remplir'!$AG$3:$AG$875)</f>
        <v>0</v>
      </c>
      <c r="N478" s="222">
        <f>SUMIF('Plans SAMS_A remplir'!$AE$3:$AE$875,(G478&amp;"PAM"&amp;"urgence"),'Plans SAMS_A remplir'!$AH$3:$AH$875)</f>
        <v>0</v>
      </c>
      <c r="O478" s="232">
        <f>SUMIF('Plans SAMS_A remplir'!$AE$3:$AE$875,(G478&amp;"PAM"&amp;"urgence"),'Plans SAMS_A remplir'!$AI$3:$AI$875)</f>
        <v>0</v>
      </c>
      <c r="P478" s="224" t="str">
        <f t="shared" si="482"/>
        <v>0</v>
      </c>
      <c r="Q478" s="238">
        <f>SUMIF('Plans SAMS_A remplir'!$AE$3:$AE$875,(G478&amp;"FID"&amp;"urgence"),'Plans SAMS_A remplir'!$AG$3:$AG$875)</f>
        <v>0</v>
      </c>
      <c r="R478" s="135">
        <f>SUMIF('Plans SAMS_A remplir'!$AE$3:$AE$875,(G478&amp;"FID"&amp;"urgence"),'Plans SAMS_A remplir'!$AH$3:$AH$875)</f>
        <v>0</v>
      </c>
      <c r="S478" s="239">
        <f>SUMIF('Plans SAMS_A remplir'!$AE$3:$AE$875,(G478&amp;"FID"&amp;"urgence"),'Plans SAMS_A remplir'!$AI$3:$AI$875)</f>
        <v>0</v>
      </c>
      <c r="T478" s="224" t="str">
        <f t="shared" si="483"/>
        <v>0</v>
      </c>
      <c r="U478" s="238">
        <f>SUMIF('Plans SAMS_A remplir'!$AE$3:$AE$875,(G478&amp;"CRS"&amp;"urgence"),'Plans SAMS_A remplir'!$AG$3:$AG$875)</f>
        <v>0</v>
      </c>
      <c r="V478" s="135">
        <f>SUMIF('Plans SAMS_A remplir'!$AE$3:$AE$875,(G478&amp;"CRS"&amp;"urgence"),'Plans SAMS_A remplir'!$AH$3:$AH$875)</f>
        <v>0</v>
      </c>
      <c r="W478" s="239">
        <f>SUMIF('Plans SAMS_A remplir'!$AE$3:$AE$875,(G478&amp;"CRS"&amp;"urgence"),'Plans SAMS_A remplir'!$AI$3:$AI$875)</f>
        <v>0</v>
      </c>
      <c r="X478" s="224" t="str">
        <f t="shared" si="484"/>
        <v>0</v>
      </c>
      <c r="Y478" s="238">
        <f>SUMIF('Plans SAMS_A remplir'!$AE$3:$AE$875,(G478&amp;"autreong"&amp;"urgence"),'Plans SAMS_A remplir'!$AG$3:$AG$875)</f>
        <v>0</v>
      </c>
      <c r="Z478" s="135">
        <f>SUMIF('Plans SAMS_A remplir'!$AE$3:$AE$875,(G478&amp;"autreong"&amp;"urgence"),'Plans SAMS_A remplir'!$AH$3:$AH$875)</f>
        <v>0</v>
      </c>
      <c r="AA478" s="239">
        <f>SUMIF('Plans SAMS_A remplir'!$AE$3:$AE$875,(G478&amp;"autreong"&amp;"urgence"),'Plans SAMS_A remplir'!$AI$3:$AI$875)</f>
        <v>0</v>
      </c>
      <c r="AB478" s="280" t="str">
        <f t="shared" si="485"/>
        <v>0</v>
      </c>
      <c r="AC478" s="285"/>
      <c r="AD478" s="173">
        <f t="shared" si="486"/>
        <v>0</v>
      </c>
      <c r="AE478" s="173">
        <f t="shared" si="487"/>
        <v>0</v>
      </c>
      <c r="AF478" s="286">
        <f t="shared" si="488"/>
        <v>0</v>
      </c>
      <c r="AG478" s="274" t="e">
        <f t="shared" si="489"/>
        <v>#N/A</v>
      </c>
      <c r="AH478" s="202"/>
      <c r="AI478" s="209" t="e">
        <f t="shared" si="490"/>
        <v>#N/A</v>
      </c>
      <c r="AJ478" s="197">
        <f t="shared" si="491"/>
        <v>3</v>
      </c>
      <c r="AK478" s="175"/>
      <c r="AL478" s="275" t="str">
        <f t="shared" si="492"/>
        <v>A verifier</v>
      </c>
      <c r="AM478" s="266"/>
      <c r="AN478" s="137"/>
      <c r="AO478" s="136"/>
      <c r="AP478" s="158"/>
      <c r="AQ478" s="136"/>
      <c r="AR478" s="138"/>
      <c r="AS478" s="139"/>
      <c r="AT478" s="140"/>
      <c r="AU478" s="159"/>
      <c r="AV478" s="140"/>
      <c r="AW478" s="140"/>
      <c r="AX478" s="140"/>
      <c r="AY478" s="249"/>
    </row>
    <row r="479" spans="1:51" ht="15" hidden="1" customHeight="1" x14ac:dyDescent="0.35">
      <c r="A479" s="252" t="s">
        <v>748</v>
      </c>
      <c r="B479" s="189" t="str">
        <f t="shared" si="474"/>
        <v>MDG24</v>
      </c>
      <c r="C479" s="161" t="s">
        <v>1121</v>
      </c>
      <c r="D479" s="189" t="str">
        <f t="shared" si="475"/>
        <v>MG24216</v>
      </c>
      <c r="E479" s="189" t="s">
        <v>1135</v>
      </c>
      <c r="F479" s="1" t="str">
        <f t="shared" si="476"/>
        <v>IhorombeIhosyAndiolava</v>
      </c>
      <c r="G479" s="45" t="str">
        <f t="shared" si="477"/>
        <v>MG24216192</v>
      </c>
      <c r="H479" s="133" t="e">
        <f t="shared" si="478"/>
        <v>#N/A</v>
      </c>
      <c r="I479" s="133"/>
      <c r="J479" s="134" t="e">
        <f t="shared" si="479"/>
        <v>#N/A</v>
      </c>
      <c r="K479" s="134" t="e">
        <f t="shared" si="480"/>
        <v>#N/A</v>
      </c>
      <c r="L479" s="134" t="e">
        <f t="shared" si="481"/>
        <v>#N/A</v>
      </c>
      <c r="M479" s="231">
        <f>SUMIF('Plans SAMS_A remplir'!$AE$3:$AE$875,(G479&amp;"PAM"&amp;"urgence"),'Plans SAMS_A remplir'!$AG$3:$AG$875)</f>
        <v>0</v>
      </c>
      <c r="N479" s="222">
        <f>SUMIF('Plans SAMS_A remplir'!$AE$3:$AE$875,(G479&amp;"PAM"&amp;"urgence"),'Plans SAMS_A remplir'!$AH$3:$AH$875)</f>
        <v>0</v>
      </c>
      <c r="O479" s="232">
        <f>SUMIF('Plans SAMS_A remplir'!$AE$3:$AE$875,(G479&amp;"PAM"&amp;"urgence"),'Plans SAMS_A remplir'!$AI$3:$AI$875)</f>
        <v>0</v>
      </c>
      <c r="P479" s="224" t="str">
        <f t="shared" si="482"/>
        <v>0</v>
      </c>
      <c r="Q479" s="238">
        <f>SUMIF('Plans SAMS_A remplir'!$AE$3:$AE$875,(G479&amp;"FID"&amp;"urgence"),'Plans SAMS_A remplir'!$AG$3:$AG$875)</f>
        <v>0</v>
      </c>
      <c r="R479" s="135">
        <f>SUMIF('Plans SAMS_A remplir'!$AE$3:$AE$875,(G479&amp;"FID"&amp;"urgence"),'Plans SAMS_A remplir'!$AH$3:$AH$875)</f>
        <v>0</v>
      </c>
      <c r="S479" s="239">
        <f>SUMIF('Plans SAMS_A remplir'!$AE$3:$AE$875,(G479&amp;"FID"&amp;"urgence"),'Plans SAMS_A remplir'!$AI$3:$AI$875)</f>
        <v>0</v>
      </c>
      <c r="T479" s="224" t="str">
        <f t="shared" si="483"/>
        <v>0</v>
      </c>
      <c r="U479" s="238">
        <f>SUMIF('Plans SAMS_A remplir'!$AE$3:$AE$875,(G479&amp;"CRS"&amp;"urgence"),'Plans SAMS_A remplir'!$AG$3:$AG$875)</f>
        <v>0</v>
      </c>
      <c r="V479" s="135">
        <f>SUMIF('Plans SAMS_A remplir'!$AE$3:$AE$875,(G479&amp;"CRS"&amp;"urgence"),'Plans SAMS_A remplir'!$AH$3:$AH$875)</f>
        <v>0</v>
      </c>
      <c r="W479" s="239">
        <f>SUMIF('Plans SAMS_A remplir'!$AE$3:$AE$875,(G479&amp;"CRS"&amp;"urgence"),'Plans SAMS_A remplir'!$AI$3:$AI$875)</f>
        <v>0</v>
      </c>
      <c r="X479" s="224" t="str">
        <f t="shared" si="484"/>
        <v>0</v>
      </c>
      <c r="Y479" s="238">
        <f>SUMIF('Plans SAMS_A remplir'!$AE$3:$AE$875,(G479&amp;"autreong"&amp;"urgence"),'Plans SAMS_A remplir'!$AG$3:$AG$875)</f>
        <v>0</v>
      </c>
      <c r="Z479" s="135">
        <f>SUMIF('Plans SAMS_A remplir'!$AE$3:$AE$875,(G479&amp;"autreong"&amp;"urgence"),'Plans SAMS_A remplir'!$AH$3:$AH$875)</f>
        <v>0</v>
      </c>
      <c r="AA479" s="239">
        <f>SUMIF('Plans SAMS_A remplir'!$AE$3:$AE$875,(G479&amp;"autreong"&amp;"urgence"),'Plans SAMS_A remplir'!$AI$3:$AI$875)</f>
        <v>0</v>
      </c>
      <c r="AB479" s="280" t="str">
        <f t="shared" si="485"/>
        <v>0</v>
      </c>
      <c r="AC479" s="285"/>
      <c r="AD479" s="173">
        <f t="shared" si="486"/>
        <v>0</v>
      </c>
      <c r="AE479" s="173">
        <f t="shared" si="487"/>
        <v>0</v>
      </c>
      <c r="AF479" s="286">
        <f t="shared" si="488"/>
        <v>0</v>
      </c>
      <c r="AG479" s="274" t="e">
        <f t="shared" si="489"/>
        <v>#N/A</v>
      </c>
      <c r="AH479" s="202"/>
      <c r="AI479" s="209" t="e">
        <f t="shared" si="490"/>
        <v>#N/A</v>
      </c>
      <c r="AJ479" s="197">
        <f t="shared" si="491"/>
        <v>3</v>
      </c>
      <c r="AK479" s="175"/>
      <c r="AL479" s="275" t="str">
        <f t="shared" si="492"/>
        <v>A verifier</v>
      </c>
      <c r="AM479" s="266"/>
      <c r="AN479" s="137"/>
      <c r="AO479" s="136"/>
      <c r="AP479" s="158"/>
      <c r="AQ479" s="136"/>
      <c r="AR479" s="138"/>
      <c r="AS479" s="139"/>
      <c r="AT479" s="140"/>
      <c r="AU479" s="159"/>
      <c r="AV479" s="140"/>
      <c r="AW479" s="140"/>
      <c r="AX479" s="140"/>
      <c r="AY479" s="249"/>
    </row>
    <row r="480" spans="1:51" ht="15" hidden="1" customHeight="1" x14ac:dyDescent="0.35">
      <c r="A480" s="252" t="s">
        <v>748</v>
      </c>
      <c r="B480" s="189" t="str">
        <f t="shared" si="474"/>
        <v>MDG24</v>
      </c>
      <c r="C480" s="161" t="s">
        <v>1121</v>
      </c>
      <c r="D480" s="189" t="str">
        <f t="shared" si="475"/>
        <v>MG24216</v>
      </c>
      <c r="E480" s="189" t="s">
        <v>1136</v>
      </c>
      <c r="F480" s="1" t="str">
        <f t="shared" si="476"/>
        <v>IhorombeIhosyAnalavoka</v>
      </c>
      <c r="G480" s="45" t="str">
        <f t="shared" si="477"/>
        <v>MG24216210</v>
      </c>
      <c r="H480" s="133" t="e">
        <f t="shared" si="478"/>
        <v>#N/A</v>
      </c>
      <c r="I480" s="133"/>
      <c r="J480" s="134" t="e">
        <f t="shared" si="479"/>
        <v>#N/A</v>
      </c>
      <c r="K480" s="134" t="e">
        <f t="shared" si="480"/>
        <v>#N/A</v>
      </c>
      <c r="L480" s="134" t="e">
        <f t="shared" si="481"/>
        <v>#N/A</v>
      </c>
      <c r="M480" s="231">
        <f>SUMIF('Plans SAMS_A remplir'!$AE$3:$AE$875,(G480&amp;"PAM"&amp;"urgence"),'Plans SAMS_A remplir'!$AG$3:$AG$875)</f>
        <v>0</v>
      </c>
      <c r="N480" s="222">
        <f>SUMIF('Plans SAMS_A remplir'!$AE$3:$AE$875,(G480&amp;"PAM"&amp;"urgence"),'Plans SAMS_A remplir'!$AH$3:$AH$875)</f>
        <v>0</v>
      </c>
      <c r="O480" s="232">
        <f>SUMIF('Plans SAMS_A remplir'!$AE$3:$AE$875,(G480&amp;"PAM"&amp;"urgence"),'Plans SAMS_A remplir'!$AI$3:$AI$875)</f>
        <v>0</v>
      </c>
      <c r="P480" s="224" t="str">
        <f t="shared" si="482"/>
        <v>0</v>
      </c>
      <c r="Q480" s="238">
        <f>SUMIF('Plans SAMS_A remplir'!$AE$3:$AE$875,(G480&amp;"FID"&amp;"urgence"),'Plans SAMS_A remplir'!$AG$3:$AG$875)</f>
        <v>0</v>
      </c>
      <c r="R480" s="135">
        <f>SUMIF('Plans SAMS_A remplir'!$AE$3:$AE$875,(G480&amp;"FID"&amp;"urgence"),'Plans SAMS_A remplir'!$AH$3:$AH$875)</f>
        <v>0</v>
      </c>
      <c r="S480" s="239">
        <f>SUMIF('Plans SAMS_A remplir'!$AE$3:$AE$875,(G480&amp;"FID"&amp;"urgence"),'Plans SAMS_A remplir'!$AI$3:$AI$875)</f>
        <v>0</v>
      </c>
      <c r="T480" s="224" t="str">
        <f t="shared" si="483"/>
        <v>0</v>
      </c>
      <c r="U480" s="238">
        <f>SUMIF('Plans SAMS_A remplir'!$AE$3:$AE$875,(G480&amp;"CRS"&amp;"urgence"),'Plans SAMS_A remplir'!$AG$3:$AG$875)</f>
        <v>0</v>
      </c>
      <c r="V480" s="135">
        <f>SUMIF('Plans SAMS_A remplir'!$AE$3:$AE$875,(G480&amp;"CRS"&amp;"urgence"),'Plans SAMS_A remplir'!$AH$3:$AH$875)</f>
        <v>0</v>
      </c>
      <c r="W480" s="239">
        <f>SUMIF('Plans SAMS_A remplir'!$AE$3:$AE$875,(G480&amp;"CRS"&amp;"urgence"),'Plans SAMS_A remplir'!$AI$3:$AI$875)</f>
        <v>0</v>
      </c>
      <c r="X480" s="224" t="str">
        <f t="shared" si="484"/>
        <v>0</v>
      </c>
      <c r="Y480" s="238">
        <f>SUMIF('Plans SAMS_A remplir'!$AE$3:$AE$875,(G480&amp;"autreong"&amp;"urgence"),'Plans SAMS_A remplir'!$AG$3:$AG$875)</f>
        <v>0</v>
      </c>
      <c r="Z480" s="135">
        <f>SUMIF('Plans SAMS_A remplir'!$AE$3:$AE$875,(G480&amp;"autreong"&amp;"urgence"),'Plans SAMS_A remplir'!$AH$3:$AH$875)</f>
        <v>0</v>
      </c>
      <c r="AA480" s="239">
        <f>SUMIF('Plans SAMS_A remplir'!$AE$3:$AE$875,(G480&amp;"autreong"&amp;"urgence"),'Plans SAMS_A remplir'!$AI$3:$AI$875)</f>
        <v>0</v>
      </c>
      <c r="AB480" s="280" t="str">
        <f t="shared" si="485"/>
        <v>0</v>
      </c>
      <c r="AC480" s="285"/>
      <c r="AD480" s="173">
        <f t="shared" si="486"/>
        <v>0</v>
      </c>
      <c r="AE480" s="173">
        <f t="shared" si="487"/>
        <v>0</v>
      </c>
      <c r="AF480" s="286">
        <f t="shared" si="488"/>
        <v>0</v>
      </c>
      <c r="AG480" s="274" t="e">
        <f t="shared" si="489"/>
        <v>#N/A</v>
      </c>
      <c r="AH480" s="202"/>
      <c r="AI480" s="209" t="e">
        <f t="shared" si="490"/>
        <v>#N/A</v>
      </c>
      <c r="AJ480" s="197">
        <f t="shared" si="491"/>
        <v>3</v>
      </c>
      <c r="AK480" s="175"/>
      <c r="AL480" s="275" t="str">
        <f t="shared" si="492"/>
        <v>A verifier</v>
      </c>
      <c r="AM480" s="266"/>
      <c r="AN480" s="137"/>
      <c r="AO480" s="136"/>
      <c r="AP480" s="158"/>
      <c r="AQ480" s="136"/>
      <c r="AR480" s="138"/>
      <c r="AS480" s="139"/>
      <c r="AT480" s="140"/>
      <c r="AU480" s="159"/>
      <c r="AV480" s="140"/>
      <c r="AW480" s="140"/>
      <c r="AX480" s="140"/>
      <c r="AY480" s="249"/>
    </row>
    <row r="481" spans="1:51" ht="15" hidden="1" customHeight="1" x14ac:dyDescent="0.35">
      <c r="A481" s="252" t="s">
        <v>748</v>
      </c>
      <c r="B481" s="189" t="str">
        <f t="shared" si="474"/>
        <v>MDG24</v>
      </c>
      <c r="C481" s="161" t="s">
        <v>1121</v>
      </c>
      <c r="D481" s="189" t="str">
        <f t="shared" si="475"/>
        <v>MG24216</v>
      </c>
      <c r="E481" s="189" t="s">
        <v>1137</v>
      </c>
      <c r="F481" s="1" t="str">
        <f t="shared" si="476"/>
        <v>IhorombeIhosyRanohira</v>
      </c>
      <c r="G481" s="45" t="str">
        <f t="shared" si="477"/>
        <v>MG24216231</v>
      </c>
      <c r="H481" s="133" t="e">
        <f t="shared" si="478"/>
        <v>#N/A</v>
      </c>
      <c r="I481" s="133"/>
      <c r="J481" s="134" t="e">
        <f t="shared" si="479"/>
        <v>#N/A</v>
      </c>
      <c r="K481" s="134" t="e">
        <f t="shared" si="480"/>
        <v>#N/A</v>
      </c>
      <c r="L481" s="134" t="e">
        <f t="shared" si="481"/>
        <v>#N/A</v>
      </c>
      <c r="M481" s="231">
        <f>SUMIF('Plans SAMS_A remplir'!$AE$3:$AE$875,(G481&amp;"PAM"&amp;"urgence"),'Plans SAMS_A remplir'!$AG$3:$AG$875)</f>
        <v>0</v>
      </c>
      <c r="N481" s="222">
        <f>SUMIF('Plans SAMS_A remplir'!$AE$3:$AE$875,(G481&amp;"PAM"&amp;"urgence"),'Plans SAMS_A remplir'!$AH$3:$AH$875)</f>
        <v>0</v>
      </c>
      <c r="O481" s="232">
        <f>SUMIF('Plans SAMS_A remplir'!$AE$3:$AE$875,(G481&amp;"PAM"&amp;"urgence"),'Plans SAMS_A remplir'!$AI$3:$AI$875)</f>
        <v>0</v>
      </c>
      <c r="P481" s="224" t="str">
        <f t="shared" si="482"/>
        <v>0</v>
      </c>
      <c r="Q481" s="238">
        <f>SUMIF('Plans SAMS_A remplir'!$AE$3:$AE$875,(G481&amp;"FID"&amp;"urgence"),'Plans SAMS_A remplir'!$AG$3:$AG$875)</f>
        <v>0</v>
      </c>
      <c r="R481" s="135">
        <f>SUMIF('Plans SAMS_A remplir'!$AE$3:$AE$875,(G481&amp;"FID"&amp;"urgence"),'Plans SAMS_A remplir'!$AH$3:$AH$875)</f>
        <v>0</v>
      </c>
      <c r="S481" s="239">
        <f>SUMIF('Plans SAMS_A remplir'!$AE$3:$AE$875,(G481&amp;"FID"&amp;"urgence"),'Plans SAMS_A remplir'!$AI$3:$AI$875)</f>
        <v>0</v>
      </c>
      <c r="T481" s="224" t="str">
        <f t="shared" si="483"/>
        <v>0</v>
      </c>
      <c r="U481" s="238">
        <f>SUMIF('Plans SAMS_A remplir'!$AE$3:$AE$875,(G481&amp;"CRS"&amp;"urgence"),'Plans SAMS_A remplir'!$AG$3:$AG$875)</f>
        <v>0</v>
      </c>
      <c r="V481" s="135">
        <f>SUMIF('Plans SAMS_A remplir'!$AE$3:$AE$875,(G481&amp;"CRS"&amp;"urgence"),'Plans SAMS_A remplir'!$AH$3:$AH$875)</f>
        <v>0</v>
      </c>
      <c r="W481" s="239">
        <f>SUMIF('Plans SAMS_A remplir'!$AE$3:$AE$875,(G481&amp;"CRS"&amp;"urgence"),'Plans SAMS_A remplir'!$AI$3:$AI$875)</f>
        <v>0</v>
      </c>
      <c r="X481" s="224" t="str">
        <f t="shared" si="484"/>
        <v>0</v>
      </c>
      <c r="Y481" s="238">
        <f>SUMIF('Plans SAMS_A remplir'!$AE$3:$AE$875,(G481&amp;"autreong"&amp;"urgence"),'Plans SAMS_A remplir'!$AG$3:$AG$875)</f>
        <v>0</v>
      </c>
      <c r="Z481" s="135">
        <f>SUMIF('Plans SAMS_A remplir'!$AE$3:$AE$875,(G481&amp;"autreong"&amp;"urgence"),'Plans SAMS_A remplir'!$AH$3:$AH$875)</f>
        <v>0</v>
      </c>
      <c r="AA481" s="239">
        <f>SUMIF('Plans SAMS_A remplir'!$AE$3:$AE$875,(G481&amp;"autreong"&amp;"urgence"),'Plans SAMS_A remplir'!$AI$3:$AI$875)</f>
        <v>0</v>
      </c>
      <c r="AB481" s="280" t="str">
        <f t="shared" si="485"/>
        <v>0</v>
      </c>
      <c r="AC481" s="285"/>
      <c r="AD481" s="173">
        <f t="shared" si="486"/>
        <v>0</v>
      </c>
      <c r="AE481" s="173">
        <f t="shared" si="487"/>
        <v>0</v>
      </c>
      <c r="AF481" s="286">
        <f t="shared" si="488"/>
        <v>0</v>
      </c>
      <c r="AG481" s="274" t="e">
        <f t="shared" si="489"/>
        <v>#N/A</v>
      </c>
      <c r="AH481" s="202"/>
      <c r="AI481" s="209" t="e">
        <f t="shared" si="490"/>
        <v>#N/A</v>
      </c>
      <c r="AJ481" s="197">
        <f t="shared" si="491"/>
        <v>3</v>
      </c>
      <c r="AK481" s="175"/>
      <c r="AL481" s="275" t="str">
        <f t="shared" si="492"/>
        <v>A verifier</v>
      </c>
      <c r="AM481" s="266"/>
      <c r="AN481" s="137"/>
      <c r="AO481" s="136"/>
      <c r="AP481" s="158"/>
      <c r="AQ481" s="136"/>
      <c r="AR481" s="138"/>
      <c r="AS481" s="139"/>
      <c r="AT481" s="140"/>
      <c r="AU481" s="159"/>
      <c r="AV481" s="140"/>
      <c r="AW481" s="140"/>
      <c r="AX481" s="140"/>
      <c r="AY481" s="249"/>
    </row>
    <row r="482" spans="1:51" ht="15" hidden="1" customHeight="1" x14ac:dyDescent="0.35">
      <c r="A482" s="252" t="s">
        <v>748</v>
      </c>
      <c r="B482" s="189" t="str">
        <f t="shared" si="474"/>
        <v>MDG24</v>
      </c>
      <c r="C482" s="161" t="s">
        <v>1121</v>
      </c>
      <c r="D482" s="189" t="str">
        <f t="shared" si="475"/>
        <v>MG24216</v>
      </c>
      <c r="E482" s="189" t="s">
        <v>1138</v>
      </c>
      <c r="F482" s="1" t="str">
        <f t="shared" si="476"/>
        <v>IhorombeIhosyIlakaka</v>
      </c>
      <c r="G482" s="45" t="str">
        <f t="shared" si="477"/>
        <v>MG24216232</v>
      </c>
      <c r="H482" s="133" t="e">
        <f t="shared" si="478"/>
        <v>#N/A</v>
      </c>
      <c r="I482" s="133"/>
      <c r="J482" s="134" t="e">
        <f t="shared" si="479"/>
        <v>#N/A</v>
      </c>
      <c r="K482" s="134" t="e">
        <f t="shared" si="480"/>
        <v>#N/A</v>
      </c>
      <c r="L482" s="134" t="e">
        <f t="shared" si="481"/>
        <v>#N/A</v>
      </c>
      <c r="M482" s="231">
        <f>SUMIF('Plans SAMS_A remplir'!$AE$3:$AE$875,(G482&amp;"PAM"&amp;"urgence"),'Plans SAMS_A remplir'!$AG$3:$AG$875)</f>
        <v>0</v>
      </c>
      <c r="N482" s="222">
        <f>SUMIF('Plans SAMS_A remplir'!$AE$3:$AE$875,(G482&amp;"PAM"&amp;"urgence"),'Plans SAMS_A remplir'!$AH$3:$AH$875)</f>
        <v>0</v>
      </c>
      <c r="O482" s="232">
        <f>SUMIF('Plans SAMS_A remplir'!$AE$3:$AE$875,(G482&amp;"PAM"&amp;"urgence"),'Plans SAMS_A remplir'!$AI$3:$AI$875)</f>
        <v>0</v>
      </c>
      <c r="P482" s="224" t="str">
        <f t="shared" si="482"/>
        <v>0</v>
      </c>
      <c r="Q482" s="238">
        <f>SUMIF('Plans SAMS_A remplir'!$AE$3:$AE$875,(G482&amp;"FID"&amp;"urgence"),'Plans SAMS_A remplir'!$AG$3:$AG$875)</f>
        <v>0</v>
      </c>
      <c r="R482" s="135">
        <f>SUMIF('Plans SAMS_A remplir'!$AE$3:$AE$875,(G482&amp;"FID"&amp;"urgence"),'Plans SAMS_A remplir'!$AH$3:$AH$875)</f>
        <v>0</v>
      </c>
      <c r="S482" s="239">
        <f>SUMIF('Plans SAMS_A remplir'!$AE$3:$AE$875,(G482&amp;"FID"&amp;"urgence"),'Plans SAMS_A remplir'!$AI$3:$AI$875)</f>
        <v>0</v>
      </c>
      <c r="T482" s="224" t="str">
        <f t="shared" si="483"/>
        <v>0</v>
      </c>
      <c r="U482" s="238">
        <f>SUMIF('Plans SAMS_A remplir'!$AE$3:$AE$875,(G482&amp;"CRS"&amp;"urgence"),'Plans SAMS_A remplir'!$AG$3:$AG$875)</f>
        <v>0</v>
      </c>
      <c r="V482" s="135">
        <f>SUMIF('Plans SAMS_A remplir'!$AE$3:$AE$875,(G482&amp;"CRS"&amp;"urgence"),'Plans SAMS_A remplir'!$AH$3:$AH$875)</f>
        <v>0</v>
      </c>
      <c r="W482" s="239">
        <f>SUMIF('Plans SAMS_A remplir'!$AE$3:$AE$875,(G482&amp;"CRS"&amp;"urgence"),'Plans SAMS_A remplir'!$AI$3:$AI$875)</f>
        <v>0</v>
      </c>
      <c r="X482" s="224" t="str">
        <f t="shared" si="484"/>
        <v>0</v>
      </c>
      <c r="Y482" s="238">
        <f>SUMIF('Plans SAMS_A remplir'!$AE$3:$AE$875,(G482&amp;"autreong"&amp;"urgence"),'Plans SAMS_A remplir'!$AG$3:$AG$875)</f>
        <v>0</v>
      </c>
      <c r="Z482" s="135">
        <f>SUMIF('Plans SAMS_A remplir'!$AE$3:$AE$875,(G482&amp;"autreong"&amp;"urgence"),'Plans SAMS_A remplir'!$AH$3:$AH$875)</f>
        <v>0</v>
      </c>
      <c r="AA482" s="239">
        <f>SUMIF('Plans SAMS_A remplir'!$AE$3:$AE$875,(G482&amp;"autreong"&amp;"urgence"),'Plans SAMS_A remplir'!$AI$3:$AI$875)</f>
        <v>0</v>
      </c>
      <c r="AB482" s="280" t="str">
        <f t="shared" si="485"/>
        <v>0</v>
      </c>
      <c r="AC482" s="285"/>
      <c r="AD482" s="173">
        <f t="shared" si="486"/>
        <v>0</v>
      </c>
      <c r="AE482" s="173">
        <f t="shared" si="487"/>
        <v>0</v>
      </c>
      <c r="AF482" s="286">
        <f t="shared" si="488"/>
        <v>0</v>
      </c>
      <c r="AG482" s="274" t="e">
        <f t="shared" si="489"/>
        <v>#N/A</v>
      </c>
      <c r="AH482" s="202"/>
      <c r="AI482" s="209" t="e">
        <f t="shared" si="490"/>
        <v>#N/A</v>
      </c>
      <c r="AJ482" s="197">
        <f t="shared" si="491"/>
        <v>3</v>
      </c>
      <c r="AK482" s="175"/>
      <c r="AL482" s="275" t="str">
        <f t="shared" si="492"/>
        <v>A verifier</v>
      </c>
      <c r="AM482" s="266"/>
      <c r="AN482" s="137"/>
      <c r="AO482" s="136"/>
      <c r="AP482" s="158"/>
      <c r="AQ482" s="136"/>
      <c r="AR482" s="138"/>
      <c r="AS482" s="139"/>
      <c r="AT482" s="140"/>
      <c r="AU482" s="159"/>
      <c r="AV482" s="140"/>
      <c r="AW482" s="140"/>
      <c r="AX482" s="140"/>
      <c r="AY482" s="249"/>
    </row>
    <row r="483" spans="1:51" ht="15" hidden="1" customHeight="1" x14ac:dyDescent="0.35">
      <c r="A483" s="252" t="s">
        <v>748</v>
      </c>
      <c r="B483" s="189" t="str">
        <f t="shared" si="474"/>
        <v>MDG24</v>
      </c>
      <c r="C483" s="161" t="s">
        <v>1121</v>
      </c>
      <c r="D483" s="189" t="str">
        <f t="shared" si="475"/>
        <v>MG24216</v>
      </c>
      <c r="E483" s="189" t="s">
        <v>1139</v>
      </c>
      <c r="F483" s="1" t="str">
        <f t="shared" si="476"/>
        <v>IhorombeIhosyMenamaty Iloto</v>
      </c>
      <c r="G483" s="45" t="str">
        <f t="shared" si="477"/>
        <v>MG24216250</v>
      </c>
      <c r="H483" s="133" t="e">
        <f t="shared" si="478"/>
        <v>#N/A</v>
      </c>
      <c r="I483" s="133"/>
      <c r="J483" s="134" t="e">
        <f t="shared" si="479"/>
        <v>#N/A</v>
      </c>
      <c r="K483" s="134" t="e">
        <f t="shared" si="480"/>
        <v>#N/A</v>
      </c>
      <c r="L483" s="134" t="e">
        <f t="shared" si="481"/>
        <v>#N/A</v>
      </c>
      <c r="M483" s="231">
        <f>SUMIF('Plans SAMS_A remplir'!$AE$3:$AE$875,(G483&amp;"PAM"&amp;"urgence"),'Plans SAMS_A remplir'!$AG$3:$AG$875)</f>
        <v>0</v>
      </c>
      <c r="N483" s="222">
        <f>SUMIF('Plans SAMS_A remplir'!$AE$3:$AE$875,(G483&amp;"PAM"&amp;"urgence"),'Plans SAMS_A remplir'!$AH$3:$AH$875)</f>
        <v>0</v>
      </c>
      <c r="O483" s="232">
        <f>SUMIF('Plans SAMS_A remplir'!$AE$3:$AE$875,(G483&amp;"PAM"&amp;"urgence"),'Plans SAMS_A remplir'!$AI$3:$AI$875)</f>
        <v>0</v>
      </c>
      <c r="P483" s="224" t="str">
        <f t="shared" si="482"/>
        <v>0</v>
      </c>
      <c r="Q483" s="238">
        <f>SUMIF('Plans SAMS_A remplir'!$AE$3:$AE$875,(G483&amp;"FID"&amp;"urgence"),'Plans SAMS_A remplir'!$AG$3:$AG$875)</f>
        <v>0</v>
      </c>
      <c r="R483" s="135">
        <f>SUMIF('Plans SAMS_A remplir'!$AE$3:$AE$875,(G483&amp;"FID"&amp;"urgence"),'Plans SAMS_A remplir'!$AH$3:$AH$875)</f>
        <v>0</v>
      </c>
      <c r="S483" s="239">
        <f>SUMIF('Plans SAMS_A remplir'!$AE$3:$AE$875,(G483&amp;"FID"&amp;"urgence"),'Plans SAMS_A remplir'!$AI$3:$AI$875)</f>
        <v>0</v>
      </c>
      <c r="T483" s="224" t="str">
        <f t="shared" si="483"/>
        <v>0</v>
      </c>
      <c r="U483" s="238">
        <f>SUMIF('Plans SAMS_A remplir'!$AE$3:$AE$875,(G483&amp;"CRS"&amp;"urgence"),'Plans SAMS_A remplir'!$AG$3:$AG$875)</f>
        <v>0</v>
      </c>
      <c r="V483" s="135">
        <f>SUMIF('Plans SAMS_A remplir'!$AE$3:$AE$875,(G483&amp;"CRS"&amp;"urgence"),'Plans SAMS_A remplir'!$AH$3:$AH$875)</f>
        <v>0</v>
      </c>
      <c r="W483" s="239">
        <f>SUMIF('Plans SAMS_A remplir'!$AE$3:$AE$875,(G483&amp;"CRS"&amp;"urgence"),'Plans SAMS_A remplir'!$AI$3:$AI$875)</f>
        <v>0</v>
      </c>
      <c r="X483" s="224" t="str">
        <f t="shared" si="484"/>
        <v>0</v>
      </c>
      <c r="Y483" s="238">
        <f>SUMIF('Plans SAMS_A remplir'!$AE$3:$AE$875,(G483&amp;"autreong"&amp;"urgence"),'Plans SAMS_A remplir'!$AG$3:$AG$875)</f>
        <v>0</v>
      </c>
      <c r="Z483" s="135">
        <f>SUMIF('Plans SAMS_A remplir'!$AE$3:$AE$875,(G483&amp;"autreong"&amp;"urgence"),'Plans SAMS_A remplir'!$AH$3:$AH$875)</f>
        <v>0</v>
      </c>
      <c r="AA483" s="239">
        <f>SUMIF('Plans SAMS_A remplir'!$AE$3:$AE$875,(G483&amp;"autreong"&amp;"urgence"),'Plans SAMS_A remplir'!$AI$3:$AI$875)</f>
        <v>0</v>
      </c>
      <c r="AB483" s="280" t="str">
        <f t="shared" si="485"/>
        <v>0</v>
      </c>
      <c r="AC483" s="285"/>
      <c r="AD483" s="173">
        <f t="shared" si="486"/>
        <v>0</v>
      </c>
      <c r="AE483" s="173">
        <f t="shared" si="487"/>
        <v>0</v>
      </c>
      <c r="AF483" s="286">
        <f t="shared" si="488"/>
        <v>0</v>
      </c>
      <c r="AG483" s="274" t="e">
        <f t="shared" si="489"/>
        <v>#N/A</v>
      </c>
      <c r="AH483" s="202"/>
      <c r="AI483" s="209" t="e">
        <f t="shared" si="490"/>
        <v>#N/A</v>
      </c>
      <c r="AJ483" s="197">
        <f t="shared" si="491"/>
        <v>3</v>
      </c>
      <c r="AK483" s="175"/>
      <c r="AL483" s="275" t="str">
        <f t="shared" si="492"/>
        <v>A verifier</v>
      </c>
      <c r="AM483" s="266"/>
      <c r="AN483" s="137"/>
      <c r="AO483" s="136"/>
      <c r="AP483" s="158"/>
      <c r="AQ483" s="136"/>
      <c r="AR483" s="138"/>
      <c r="AS483" s="139"/>
      <c r="AT483" s="140"/>
      <c r="AU483" s="159"/>
      <c r="AV483" s="140"/>
      <c r="AW483" s="140"/>
      <c r="AX483" s="140"/>
      <c r="AY483" s="249"/>
    </row>
    <row r="484" spans="1:51" s="179" customFormat="1" hidden="1" x14ac:dyDescent="0.3">
      <c r="A484" s="328"/>
      <c r="B484" s="329"/>
      <c r="C484" s="330"/>
      <c r="D484" s="330"/>
      <c r="E484" s="330"/>
      <c r="F484" s="331"/>
      <c r="G484" s="332"/>
      <c r="H484" s="332"/>
      <c r="I484" s="333"/>
      <c r="J484" s="333"/>
      <c r="K484" s="333"/>
      <c r="L484" s="334"/>
      <c r="M484" s="335"/>
      <c r="N484" s="335"/>
      <c r="O484" s="335"/>
      <c r="P484" s="335"/>
      <c r="Q484" s="336"/>
      <c r="R484" s="336"/>
      <c r="S484" s="336"/>
      <c r="T484" s="335"/>
      <c r="U484" s="336"/>
      <c r="V484" s="336"/>
      <c r="W484" s="336"/>
      <c r="X484" s="335"/>
      <c r="Y484" s="336"/>
      <c r="Z484" s="336"/>
      <c r="AA484" s="336"/>
      <c r="AB484" s="337"/>
      <c r="AC484" s="338"/>
      <c r="AD484" s="339"/>
      <c r="AE484" s="339"/>
      <c r="AF484" s="340"/>
      <c r="AG484" s="341"/>
      <c r="AH484" s="342"/>
      <c r="AI484" s="342"/>
      <c r="AJ484" s="197"/>
      <c r="AK484" s="343"/>
      <c r="AL484" s="344"/>
      <c r="AM484" s="345"/>
      <c r="AN484" s="334"/>
      <c r="AO484" s="346"/>
      <c r="AP484" s="334"/>
      <c r="AQ484" s="334"/>
      <c r="AR484" s="347"/>
      <c r="AS484" s="347"/>
      <c r="AT484" s="348"/>
      <c r="AU484" s="348"/>
      <c r="AV484" s="349"/>
      <c r="AW484" s="350"/>
      <c r="AX484" s="350"/>
      <c r="AY484" s="351"/>
    </row>
    <row r="485" spans="1:51" ht="15" hidden="1" customHeight="1" x14ac:dyDescent="0.35">
      <c r="A485" s="252" t="s">
        <v>748</v>
      </c>
      <c r="B485" s="189" t="str">
        <f t="shared" si="474"/>
        <v>MDG24</v>
      </c>
      <c r="C485" s="161" t="s">
        <v>1140</v>
      </c>
      <c r="D485" s="189" t="str">
        <f t="shared" si="475"/>
        <v>MG24218</v>
      </c>
      <c r="E485" s="189" t="s">
        <v>1140</v>
      </c>
      <c r="F485" s="1" t="str">
        <f t="shared" si="476"/>
        <v>IhorombeIvohibeIvohibe</v>
      </c>
      <c r="G485" s="45" t="str">
        <f t="shared" si="477"/>
        <v>MG24218010</v>
      </c>
      <c r="H485" s="133" t="e">
        <f t="shared" si="478"/>
        <v>#N/A</v>
      </c>
      <c r="I485" s="133"/>
      <c r="J485" s="134" t="e">
        <f t="shared" si="479"/>
        <v>#N/A</v>
      </c>
      <c r="K485" s="134" t="e">
        <f t="shared" si="480"/>
        <v>#N/A</v>
      </c>
      <c r="L485" s="134" t="e">
        <f t="shared" si="481"/>
        <v>#N/A</v>
      </c>
      <c r="M485" s="231">
        <f>SUMIF('Plans SAMS_A remplir'!$AE$3:$AE$875,(G485&amp;"PAM"&amp;"urgence"),'Plans SAMS_A remplir'!$AG$3:$AG$875)</f>
        <v>0</v>
      </c>
      <c r="N485" s="222">
        <f>SUMIF('Plans SAMS_A remplir'!$AE$3:$AE$875,(G485&amp;"PAM"&amp;"urgence"),'Plans SAMS_A remplir'!$AH$3:$AH$875)</f>
        <v>0</v>
      </c>
      <c r="O485" s="232">
        <f>SUMIF('Plans SAMS_A remplir'!$AE$3:$AE$875,(G485&amp;"PAM"&amp;"urgence"),'Plans SAMS_A remplir'!$AI$3:$AI$875)</f>
        <v>0</v>
      </c>
      <c r="P485" s="224" t="str">
        <f t="shared" ref="P485:P488" si="493">IFERROR(VLOOKUP(G485&amp;"PAM"&amp;"urgence",planification_pop,4,FALSE),"0")</f>
        <v>0</v>
      </c>
      <c r="Q485" s="238">
        <f>SUMIF('Plans SAMS_A remplir'!$AE$3:$AE$875,(G485&amp;"FID"&amp;"urgence"),'Plans SAMS_A remplir'!$AG$3:$AG$875)</f>
        <v>0</v>
      </c>
      <c r="R485" s="135">
        <f>SUMIF('Plans SAMS_A remplir'!$AE$3:$AE$875,(G485&amp;"FID"&amp;"urgence"),'Plans SAMS_A remplir'!$AH$3:$AH$875)</f>
        <v>0</v>
      </c>
      <c r="S485" s="239">
        <f>SUMIF('Plans SAMS_A remplir'!$AE$3:$AE$875,(G485&amp;"FID"&amp;"urgence"),'Plans SAMS_A remplir'!$AI$3:$AI$875)</f>
        <v>0</v>
      </c>
      <c r="T485" s="224" t="str">
        <f t="shared" ref="T485:T488" si="494">IFERROR(VLOOKUP(G485&amp;"FID"&amp;"urgence",planification_pop,4,FALSE),"0")</f>
        <v>0</v>
      </c>
      <c r="U485" s="238">
        <f>SUMIF('Plans SAMS_A remplir'!$AE$3:$AE$875,(G485&amp;"CRS"&amp;"urgence"),'Plans SAMS_A remplir'!$AG$3:$AG$875)</f>
        <v>0</v>
      </c>
      <c r="V485" s="135">
        <f>SUMIF('Plans SAMS_A remplir'!$AE$3:$AE$875,(G485&amp;"CRS"&amp;"urgence"),'Plans SAMS_A remplir'!$AH$3:$AH$875)</f>
        <v>0</v>
      </c>
      <c r="W485" s="239">
        <f>SUMIF('Plans SAMS_A remplir'!$AE$3:$AE$875,(G485&amp;"CRS"&amp;"urgence"),'Plans SAMS_A remplir'!$AI$3:$AI$875)</f>
        <v>0</v>
      </c>
      <c r="X485" s="224" t="str">
        <f t="shared" ref="X485:X488" si="495">IFERROR(VLOOKUP(K485&amp;"FID"&amp;"urgence",planification_pop,4,FALSE),"0")</f>
        <v>0</v>
      </c>
      <c r="Y485" s="238">
        <f>SUMIF('Plans SAMS_A remplir'!$AE$3:$AE$875,(G485&amp;"autreong"&amp;"urgence"),'Plans SAMS_A remplir'!$AG$3:$AG$875)</f>
        <v>0</v>
      </c>
      <c r="Z485" s="135">
        <f>SUMIF('Plans SAMS_A remplir'!$AE$3:$AE$875,(G485&amp;"autreong"&amp;"urgence"),'Plans SAMS_A remplir'!$AH$3:$AH$875)</f>
        <v>0</v>
      </c>
      <c r="AA485" s="239">
        <f>SUMIF('Plans SAMS_A remplir'!$AE$3:$AE$875,(G485&amp;"autreong"&amp;"urgence"),'Plans SAMS_A remplir'!$AI$3:$AI$875)</f>
        <v>0</v>
      </c>
      <c r="AB485" s="280" t="str">
        <f t="shared" si="485"/>
        <v>0</v>
      </c>
      <c r="AC485" s="285"/>
      <c r="AD485" s="173">
        <f t="shared" si="486"/>
        <v>0</v>
      </c>
      <c r="AE485" s="173">
        <f t="shared" si="487"/>
        <v>0</v>
      </c>
      <c r="AF485" s="286">
        <f t="shared" si="488"/>
        <v>0</v>
      </c>
      <c r="AG485" s="274" t="e">
        <f t="shared" si="489"/>
        <v>#N/A</v>
      </c>
      <c r="AH485" s="202"/>
      <c r="AI485" s="209" t="e">
        <f t="shared" si="490"/>
        <v>#N/A</v>
      </c>
      <c r="AJ485" s="197">
        <f t="shared" si="491"/>
        <v>3</v>
      </c>
      <c r="AK485" s="175"/>
      <c r="AL485" s="275" t="str">
        <f t="shared" si="492"/>
        <v>A verifier</v>
      </c>
      <c r="AM485" s="266"/>
      <c r="AN485" s="137"/>
      <c r="AO485" s="136"/>
      <c r="AP485" s="158"/>
      <c r="AQ485" s="136"/>
      <c r="AR485" s="138"/>
      <c r="AS485" s="139"/>
      <c r="AT485" s="140"/>
      <c r="AU485" s="159"/>
      <c r="AV485" s="140"/>
      <c r="AW485" s="140"/>
      <c r="AX485" s="140"/>
      <c r="AY485" s="249"/>
    </row>
    <row r="486" spans="1:51" ht="15" hidden="1" customHeight="1" x14ac:dyDescent="0.35">
      <c r="A486" s="252" t="s">
        <v>748</v>
      </c>
      <c r="B486" s="189" t="str">
        <f t="shared" si="474"/>
        <v>MDG24</v>
      </c>
      <c r="C486" s="161" t="s">
        <v>1140</v>
      </c>
      <c r="D486" s="189" t="str">
        <f t="shared" si="475"/>
        <v>MG24218</v>
      </c>
      <c r="E486" s="189" t="s">
        <v>1141</v>
      </c>
      <c r="F486" s="1" t="str">
        <f t="shared" si="476"/>
        <v>IhorombeIvohibeAntambohobe</v>
      </c>
      <c r="G486" s="45" t="str">
        <f t="shared" si="477"/>
        <v>MG24218030</v>
      </c>
      <c r="H486" s="133" t="e">
        <f t="shared" si="478"/>
        <v>#N/A</v>
      </c>
      <c r="I486" s="133"/>
      <c r="J486" s="134" t="e">
        <f t="shared" si="479"/>
        <v>#N/A</v>
      </c>
      <c r="K486" s="134" t="e">
        <f t="shared" si="480"/>
        <v>#N/A</v>
      </c>
      <c r="L486" s="134" t="e">
        <f t="shared" si="481"/>
        <v>#N/A</v>
      </c>
      <c r="M486" s="231">
        <f>SUMIF('Plans SAMS_A remplir'!$AE$3:$AE$875,(G486&amp;"PAM"&amp;"urgence"),'Plans SAMS_A remplir'!$AG$3:$AG$875)</f>
        <v>0</v>
      </c>
      <c r="N486" s="222">
        <f>SUMIF('Plans SAMS_A remplir'!$AE$3:$AE$875,(G486&amp;"PAM"&amp;"urgence"),'Plans SAMS_A remplir'!$AH$3:$AH$875)</f>
        <v>0</v>
      </c>
      <c r="O486" s="232">
        <f>SUMIF('Plans SAMS_A remplir'!$AE$3:$AE$875,(G486&amp;"PAM"&amp;"urgence"),'Plans SAMS_A remplir'!$AI$3:$AI$875)</f>
        <v>0</v>
      </c>
      <c r="P486" s="224" t="str">
        <f t="shared" si="493"/>
        <v>0</v>
      </c>
      <c r="Q486" s="238">
        <f>SUMIF('Plans SAMS_A remplir'!$AE$3:$AE$875,(G486&amp;"FID"&amp;"urgence"),'Plans SAMS_A remplir'!$AG$3:$AG$875)</f>
        <v>0</v>
      </c>
      <c r="R486" s="135">
        <f>SUMIF('Plans SAMS_A remplir'!$AE$3:$AE$875,(G486&amp;"FID"&amp;"urgence"),'Plans SAMS_A remplir'!$AH$3:$AH$875)</f>
        <v>0</v>
      </c>
      <c r="S486" s="239">
        <f>SUMIF('Plans SAMS_A remplir'!$AE$3:$AE$875,(G486&amp;"FID"&amp;"urgence"),'Plans SAMS_A remplir'!$AI$3:$AI$875)</f>
        <v>0</v>
      </c>
      <c r="T486" s="224" t="str">
        <f t="shared" si="494"/>
        <v>0</v>
      </c>
      <c r="U486" s="238">
        <f>SUMIF('Plans SAMS_A remplir'!$AE$3:$AE$875,(G486&amp;"CRS"&amp;"urgence"),'Plans SAMS_A remplir'!$AG$3:$AG$875)</f>
        <v>0</v>
      </c>
      <c r="V486" s="135">
        <f>SUMIF('Plans SAMS_A remplir'!$AE$3:$AE$875,(G486&amp;"CRS"&amp;"urgence"),'Plans SAMS_A remplir'!$AH$3:$AH$875)</f>
        <v>0</v>
      </c>
      <c r="W486" s="239">
        <f>SUMIF('Plans SAMS_A remplir'!$AE$3:$AE$875,(G486&amp;"CRS"&amp;"urgence"),'Plans SAMS_A remplir'!$AI$3:$AI$875)</f>
        <v>0</v>
      </c>
      <c r="X486" s="224" t="str">
        <f t="shared" si="495"/>
        <v>0</v>
      </c>
      <c r="Y486" s="238">
        <f>SUMIF('Plans SAMS_A remplir'!$AE$3:$AE$875,(G486&amp;"autreong"&amp;"urgence"),'Plans SAMS_A remplir'!$AG$3:$AG$875)</f>
        <v>0</v>
      </c>
      <c r="Z486" s="135">
        <f>SUMIF('Plans SAMS_A remplir'!$AE$3:$AE$875,(G486&amp;"autreong"&amp;"urgence"),'Plans SAMS_A remplir'!$AH$3:$AH$875)</f>
        <v>0</v>
      </c>
      <c r="AA486" s="239">
        <f>SUMIF('Plans SAMS_A remplir'!$AE$3:$AE$875,(G486&amp;"autreong"&amp;"urgence"),'Plans SAMS_A remplir'!$AI$3:$AI$875)</f>
        <v>0</v>
      </c>
      <c r="AB486" s="280" t="str">
        <f t="shared" si="485"/>
        <v>0</v>
      </c>
      <c r="AC486" s="285"/>
      <c r="AD486" s="173">
        <f t="shared" si="486"/>
        <v>0</v>
      </c>
      <c r="AE486" s="173">
        <f t="shared" si="487"/>
        <v>0</v>
      </c>
      <c r="AF486" s="286">
        <f t="shared" si="488"/>
        <v>0</v>
      </c>
      <c r="AG486" s="274" t="e">
        <f t="shared" si="489"/>
        <v>#N/A</v>
      </c>
      <c r="AH486" s="202"/>
      <c r="AI486" s="209" t="e">
        <f t="shared" si="490"/>
        <v>#N/A</v>
      </c>
      <c r="AJ486" s="197">
        <f t="shared" si="491"/>
        <v>3</v>
      </c>
      <c r="AK486" s="175"/>
      <c r="AL486" s="275" t="str">
        <f t="shared" si="492"/>
        <v>A verifier</v>
      </c>
      <c r="AM486" s="266"/>
      <c r="AN486" s="137"/>
      <c r="AO486" s="136"/>
      <c r="AP486" s="158"/>
      <c r="AQ486" s="136"/>
      <c r="AR486" s="138"/>
      <c r="AS486" s="139"/>
      <c r="AT486" s="140"/>
      <c r="AU486" s="159"/>
      <c r="AV486" s="140"/>
      <c r="AW486" s="140"/>
      <c r="AX486" s="140"/>
      <c r="AY486" s="249"/>
    </row>
    <row r="487" spans="1:51" ht="15" hidden="1" customHeight="1" x14ac:dyDescent="0.35">
      <c r="A487" s="252" t="s">
        <v>748</v>
      </c>
      <c r="B487" s="189" t="str">
        <f t="shared" si="474"/>
        <v>MDG24</v>
      </c>
      <c r="C487" s="161" t="s">
        <v>1140</v>
      </c>
      <c r="D487" s="189" t="str">
        <f t="shared" si="475"/>
        <v>MG24218</v>
      </c>
      <c r="E487" s="189" t="s">
        <v>1142</v>
      </c>
      <c r="F487" s="1" t="str">
        <f t="shared" si="476"/>
        <v>IhorombeIvohibeMaropaika</v>
      </c>
      <c r="G487" s="45" t="str">
        <f t="shared" si="477"/>
        <v>MG24218050</v>
      </c>
      <c r="H487" s="133" t="e">
        <f t="shared" si="478"/>
        <v>#N/A</v>
      </c>
      <c r="I487" s="133"/>
      <c r="J487" s="134" t="e">
        <f t="shared" si="479"/>
        <v>#N/A</v>
      </c>
      <c r="K487" s="134" t="e">
        <f t="shared" si="480"/>
        <v>#N/A</v>
      </c>
      <c r="L487" s="134" t="e">
        <f t="shared" si="481"/>
        <v>#N/A</v>
      </c>
      <c r="M487" s="231">
        <f>SUMIF('Plans SAMS_A remplir'!$AE$3:$AE$875,(G487&amp;"PAM"&amp;"urgence"),'Plans SAMS_A remplir'!$AG$3:$AG$875)</f>
        <v>0</v>
      </c>
      <c r="N487" s="222">
        <f>SUMIF('Plans SAMS_A remplir'!$AE$3:$AE$875,(G487&amp;"PAM"&amp;"urgence"),'Plans SAMS_A remplir'!$AH$3:$AH$875)</f>
        <v>0</v>
      </c>
      <c r="O487" s="232">
        <f>SUMIF('Plans SAMS_A remplir'!$AE$3:$AE$875,(G487&amp;"PAM"&amp;"urgence"),'Plans SAMS_A remplir'!$AI$3:$AI$875)</f>
        <v>0</v>
      </c>
      <c r="P487" s="224" t="str">
        <f t="shared" si="493"/>
        <v>0</v>
      </c>
      <c r="Q487" s="238">
        <f>SUMIF('Plans SAMS_A remplir'!$AE$3:$AE$875,(G487&amp;"FID"&amp;"urgence"),'Plans SAMS_A remplir'!$AG$3:$AG$875)</f>
        <v>0</v>
      </c>
      <c r="R487" s="135">
        <f>SUMIF('Plans SAMS_A remplir'!$AE$3:$AE$875,(G487&amp;"FID"&amp;"urgence"),'Plans SAMS_A remplir'!$AH$3:$AH$875)</f>
        <v>0</v>
      </c>
      <c r="S487" s="239">
        <f>SUMIF('Plans SAMS_A remplir'!$AE$3:$AE$875,(G487&amp;"FID"&amp;"urgence"),'Plans SAMS_A remplir'!$AI$3:$AI$875)</f>
        <v>0</v>
      </c>
      <c r="T487" s="224" t="str">
        <f t="shared" si="494"/>
        <v>0</v>
      </c>
      <c r="U487" s="238">
        <f>SUMIF('Plans SAMS_A remplir'!$AE$3:$AE$875,(G487&amp;"CRS"&amp;"urgence"),'Plans SAMS_A remplir'!$AG$3:$AG$875)</f>
        <v>0</v>
      </c>
      <c r="V487" s="135">
        <f>SUMIF('Plans SAMS_A remplir'!$AE$3:$AE$875,(G487&amp;"CRS"&amp;"urgence"),'Plans SAMS_A remplir'!$AH$3:$AH$875)</f>
        <v>0</v>
      </c>
      <c r="W487" s="239">
        <f>SUMIF('Plans SAMS_A remplir'!$AE$3:$AE$875,(G487&amp;"CRS"&amp;"urgence"),'Plans SAMS_A remplir'!$AI$3:$AI$875)</f>
        <v>0</v>
      </c>
      <c r="X487" s="224" t="str">
        <f t="shared" si="495"/>
        <v>0</v>
      </c>
      <c r="Y487" s="238">
        <f>SUMIF('Plans SAMS_A remplir'!$AE$3:$AE$875,(G487&amp;"autreong"&amp;"urgence"),'Plans SAMS_A remplir'!$AG$3:$AG$875)</f>
        <v>0</v>
      </c>
      <c r="Z487" s="135">
        <f>SUMIF('Plans SAMS_A remplir'!$AE$3:$AE$875,(G487&amp;"autreong"&amp;"urgence"),'Plans SAMS_A remplir'!$AH$3:$AH$875)</f>
        <v>0</v>
      </c>
      <c r="AA487" s="239">
        <f>SUMIF('Plans SAMS_A remplir'!$AE$3:$AE$875,(G487&amp;"autreong"&amp;"urgence"),'Plans SAMS_A remplir'!$AI$3:$AI$875)</f>
        <v>0</v>
      </c>
      <c r="AB487" s="280" t="str">
        <f t="shared" si="485"/>
        <v>0</v>
      </c>
      <c r="AC487" s="285"/>
      <c r="AD487" s="173">
        <f t="shared" si="486"/>
        <v>0</v>
      </c>
      <c r="AE487" s="173">
        <f t="shared" si="487"/>
        <v>0</v>
      </c>
      <c r="AF487" s="286">
        <f t="shared" si="488"/>
        <v>0</v>
      </c>
      <c r="AG487" s="274" t="e">
        <f t="shared" si="489"/>
        <v>#N/A</v>
      </c>
      <c r="AH487" s="202"/>
      <c r="AI487" s="209" t="e">
        <f t="shared" si="490"/>
        <v>#N/A</v>
      </c>
      <c r="AJ487" s="197">
        <f t="shared" si="491"/>
        <v>3</v>
      </c>
      <c r="AK487" s="175"/>
      <c r="AL487" s="275" t="str">
        <f t="shared" si="492"/>
        <v>A verifier</v>
      </c>
      <c r="AM487" s="266"/>
      <c r="AN487" s="137"/>
      <c r="AO487" s="136"/>
      <c r="AP487" s="158"/>
      <c r="AQ487" s="136"/>
      <c r="AR487" s="138"/>
      <c r="AS487" s="139"/>
      <c r="AT487" s="140"/>
      <c r="AU487" s="159"/>
      <c r="AV487" s="140"/>
      <c r="AW487" s="140"/>
      <c r="AX487" s="140"/>
      <c r="AY487" s="249"/>
    </row>
    <row r="488" spans="1:51" ht="15" hidden="1" customHeight="1" x14ac:dyDescent="0.35">
      <c r="A488" s="252" t="s">
        <v>748</v>
      </c>
      <c r="B488" s="189" t="str">
        <f t="shared" si="474"/>
        <v>MDG24</v>
      </c>
      <c r="C488" s="161" t="s">
        <v>1140</v>
      </c>
      <c r="D488" s="189" t="str">
        <f t="shared" si="475"/>
        <v>MG24218</v>
      </c>
      <c r="E488" s="189" t="s">
        <v>1143</v>
      </c>
      <c r="F488" s="1" t="str">
        <f t="shared" si="476"/>
        <v>IhorombeIvohibeIvongo</v>
      </c>
      <c r="G488" s="45" t="str">
        <f t="shared" si="477"/>
        <v>MG24218070</v>
      </c>
      <c r="H488" s="133" t="e">
        <f t="shared" si="478"/>
        <v>#N/A</v>
      </c>
      <c r="I488" s="133"/>
      <c r="J488" s="134" t="e">
        <f t="shared" si="479"/>
        <v>#N/A</v>
      </c>
      <c r="K488" s="134" t="e">
        <f t="shared" si="480"/>
        <v>#N/A</v>
      </c>
      <c r="L488" s="134" t="e">
        <f t="shared" si="481"/>
        <v>#N/A</v>
      </c>
      <c r="M488" s="231">
        <f>SUMIF('Plans SAMS_A remplir'!$AE$3:$AE$875,(G488&amp;"PAM"&amp;"urgence"),'Plans SAMS_A remplir'!$AG$3:$AG$875)</f>
        <v>0</v>
      </c>
      <c r="N488" s="222">
        <f>SUMIF('Plans SAMS_A remplir'!$AE$3:$AE$875,(G488&amp;"PAM"&amp;"urgence"),'Plans SAMS_A remplir'!$AH$3:$AH$875)</f>
        <v>0</v>
      </c>
      <c r="O488" s="232">
        <f>SUMIF('Plans SAMS_A remplir'!$AE$3:$AE$875,(G488&amp;"PAM"&amp;"urgence"),'Plans SAMS_A remplir'!$AI$3:$AI$875)</f>
        <v>0</v>
      </c>
      <c r="P488" s="224" t="str">
        <f t="shared" si="493"/>
        <v>0</v>
      </c>
      <c r="Q488" s="238">
        <f>SUMIF('Plans SAMS_A remplir'!$AE$3:$AE$875,(G488&amp;"FID"&amp;"urgence"),'Plans SAMS_A remplir'!$AG$3:$AG$875)</f>
        <v>0</v>
      </c>
      <c r="R488" s="135">
        <f>SUMIF('Plans SAMS_A remplir'!$AE$3:$AE$875,(G488&amp;"FID"&amp;"urgence"),'Plans SAMS_A remplir'!$AH$3:$AH$875)</f>
        <v>0</v>
      </c>
      <c r="S488" s="239">
        <f>SUMIF('Plans SAMS_A remplir'!$AE$3:$AE$875,(G488&amp;"FID"&amp;"urgence"),'Plans SAMS_A remplir'!$AI$3:$AI$875)</f>
        <v>0</v>
      </c>
      <c r="T488" s="224" t="str">
        <f t="shared" si="494"/>
        <v>0</v>
      </c>
      <c r="U488" s="238">
        <f>SUMIF('Plans SAMS_A remplir'!$AE$3:$AE$875,(G488&amp;"CRS"&amp;"urgence"),'Plans SAMS_A remplir'!$AG$3:$AG$875)</f>
        <v>0</v>
      </c>
      <c r="V488" s="135">
        <f>SUMIF('Plans SAMS_A remplir'!$AE$3:$AE$875,(G488&amp;"CRS"&amp;"urgence"),'Plans SAMS_A remplir'!$AH$3:$AH$875)</f>
        <v>0</v>
      </c>
      <c r="W488" s="239">
        <f>SUMIF('Plans SAMS_A remplir'!$AE$3:$AE$875,(G488&amp;"CRS"&amp;"urgence"),'Plans SAMS_A remplir'!$AI$3:$AI$875)</f>
        <v>0</v>
      </c>
      <c r="X488" s="224" t="str">
        <f t="shared" si="495"/>
        <v>0</v>
      </c>
      <c r="Y488" s="238">
        <f>SUMIF('Plans SAMS_A remplir'!$AE$3:$AE$875,(G488&amp;"autreong"&amp;"urgence"),'Plans SAMS_A remplir'!$AG$3:$AG$875)</f>
        <v>0</v>
      </c>
      <c r="Z488" s="135">
        <f>SUMIF('Plans SAMS_A remplir'!$AE$3:$AE$875,(G488&amp;"autreong"&amp;"urgence"),'Plans SAMS_A remplir'!$AH$3:$AH$875)</f>
        <v>0</v>
      </c>
      <c r="AA488" s="239">
        <f>SUMIF('Plans SAMS_A remplir'!$AE$3:$AE$875,(G488&amp;"autreong"&amp;"urgence"),'Plans SAMS_A remplir'!$AI$3:$AI$875)</f>
        <v>0</v>
      </c>
      <c r="AB488" s="280" t="str">
        <f t="shared" si="485"/>
        <v>0</v>
      </c>
      <c r="AC488" s="285"/>
      <c r="AD488" s="173">
        <f t="shared" si="486"/>
        <v>0</v>
      </c>
      <c r="AE488" s="173">
        <f t="shared" si="487"/>
        <v>0</v>
      </c>
      <c r="AF488" s="286">
        <f t="shared" si="488"/>
        <v>0</v>
      </c>
      <c r="AG488" s="274" t="e">
        <f t="shared" si="489"/>
        <v>#N/A</v>
      </c>
      <c r="AH488" s="202"/>
      <c r="AI488" s="209" t="e">
        <f t="shared" si="490"/>
        <v>#N/A</v>
      </c>
      <c r="AJ488" s="197">
        <f t="shared" si="491"/>
        <v>3</v>
      </c>
      <c r="AK488" s="175"/>
      <c r="AL488" s="275" t="str">
        <f t="shared" si="492"/>
        <v>A verifier</v>
      </c>
      <c r="AM488" s="266"/>
      <c r="AN488" s="137"/>
      <c r="AO488" s="136"/>
      <c r="AP488" s="158"/>
      <c r="AQ488" s="136"/>
      <c r="AR488" s="138"/>
      <c r="AS488" s="139"/>
      <c r="AT488" s="140"/>
      <c r="AU488" s="159"/>
      <c r="AV488" s="140"/>
      <c r="AW488" s="140"/>
      <c r="AX488" s="140"/>
      <c r="AY488" s="249"/>
    </row>
    <row r="489" spans="1:51" s="179" customFormat="1" hidden="1" x14ac:dyDescent="0.3">
      <c r="A489" s="328"/>
      <c r="B489" s="329"/>
      <c r="C489" s="330"/>
      <c r="D489" s="330"/>
      <c r="E489" s="330"/>
      <c r="F489" s="331"/>
      <c r="G489" s="332"/>
      <c r="H489" s="332"/>
      <c r="I489" s="333"/>
      <c r="J489" s="333"/>
      <c r="K489" s="333"/>
      <c r="L489" s="334"/>
      <c r="M489" s="335"/>
      <c r="N489" s="335"/>
      <c r="O489" s="335"/>
      <c r="P489" s="335"/>
      <c r="Q489" s="336"/>
      <c r="R489" s="336"/>
      <c r="S489" s="336"/>
      <c r="T489" s="335"/>
      <c r="U489" s="336"/>
      <c r="V489" s="336"/>
      <c r="W489" s="336"/>
      <c r="X489" s="335"/>
      <c r="Y489" s="336"/>
      <c r="Z489" s="336"/>
      <c r="AA489" s="336"/>
      <c r="AB489" s="337"/>
      <c r="AC489" s="338"/>
      <c r="AD489" s="339"/>
      <c r="AE489" s="339"/>
      <c r="AF489" s="340"/>
      <c r="AG489" s="341"/>
      <c r="AH489" s="342"/>
      <c r="AI489" s="342"/>
      <c r="AJ489" s="197"/>
      <c r="AK489" s="343"/>
      <c r="AL489" s="344"/>
      <c r="AM489" s="345"/>
      <c r="AN489" s="334"/>
      <c r="AO489" s="346"/>
      <c r="AP489" s="334"/>
      <c r="AQ489" s="334"/>
      <c r="AR489" s="347"/>
      <c r="AS489" s="347"/>
      <c r="AT489" s="348"/>
      <c r="AU489" s="348"/>
      <c r="AV489" s="349"/>
      <c r="AW489" s="350"/>
      <c r="AX489" s="350"/>
      <c r="AY489" s="351"/>
    </row>
    <row r="490" spans="1:51" ht="15" hidden="1" customHeight="1" x14ac:dyDescent="0.35">
      <c r="A490" s="252" t="s">
        <v>748</v>
      </c>
      <c r="B490" s="189" t="str">
        <f t="shared" si="427"/>
        <v>MDG24</v>
      </c>
      <c r="C490" s="161" t="s">
        <v>1144</v>
      </c>
      <c r="D490" s="189" t="str">
        <f t="shared" si="428"/>
        <v>MG24221</v>
      </c>
      <c r="E490" s="189" t="s">
        <v>1144</v>
      </c>
      <c r="F490" s="1" t="str">
        <f t="shared" si="429"/>
        <v>IhorombeIakoraIakora</v>
      </c>
      <c r="G490" s="45" t="str">
        <f t="shared" si="430"/>
        <v>MG24221010</v>
      </c>
      <c r="H490" s="133" t="e">
        <f t="shared" si="431"/>
        <v>#N/A</v>
      </c>
      <c r="I490" s="133"/>
      <c r="J490" s="134" t="e">
        <f t="shared" si="432"/>
        <v>#N/A</v>
      </c>
      <c r="K490" s="134" t="e">
        <f t="shared" si="433"/>
        <v>#N/A</v>
      </c>
      <c r="L490" s="134" t="e">
        <f t="shared" si="434"/>
        <v>#N/A</v>
      </c>
      <c r="M490" s="231">
        <f>SUMIF('Plans SAMS_A remplir'!$AE$3:$AE$875,(G490&amp;"PAM"&amp;"urgence"),'Plans SAMS_A remplir'!$AG$3:$AG$875)</f>
        <v>0</v>
      </c>
      <c r="N490" s="222">
        <f>SUMIF('Plans SAMS_A remplir'!$AE$3:$AE$875,(G490&amp;"PAM"&amp;"urgence"),'Plans SAMS_A remplir'!$AH$3:$AH$875)</f>
        <v>0</v>
      </c>
      <c r="O490" s="232">
        <f>SUMIF('Plans SAMS_A remplir'!$AE$3:$AE$875,(G490&amp;"PAM"&amp;"urgence"),'Plans SAMS_A remplir'!$AI$3:$AI$875)</f>
        <v>0</v>
      </c>
      <c r="P490" s="224" t="str">
        <f t="shared" ref="P490:P492" si="496">IFERROR(VLOOKUP(G490&amp;"PAM"&amp;"urgence",planification_pop,4,FALSE),"0")</f>
        <v>0</v>
      </c>
      <c r="Q490" s="238">
        <f>SUMIF('Plans SAMS_A remplir'!$AE$3:$AE$875,(G490&amp;"FID"&amp;"urgence"),'Plans SAMS_A remplir'!$AG$3:$AG$875)</f>
        <v>0</v>
      </c>
      <c r="R490" s="135">
        <f>SUMIF('Plans SAMS_A remplir'!$AE$3:$AE$875,(G490&amp;"FID"&amp;"urgence"),'Plans SAMS_A remplir'!$AH$3:$AH$875)</f>
        <v>0</v>
      </c>
      <c r="S490" s="239">
        <f>SUMIF('Plans SAMS_A remplir'!$AE$3:$AE$875,(G490&amp;"FID"&amp;"urgence"),'Plans SAMS_A remplir'!$AI$3:$AI$875)</f>
        <v>0</v>
      </c>
      <c r="T490" s="224" t="str">
        <f t="shared" ref="T490:T492" si="497">IFERROR(VLOOKUP(G490&amp;"FID"&amp;"urgence",planification_pop,4,FALSE),"0")</f>
        <v>0</v>
      </c>
      <c r="U490" s="238">
        <f>SUMIF('Plans SAMS_A remplir'!$AE$3:$AE$875,(G490&amp;"CRS"&amp;"urgence"),'Plans SAMS_A remplir'!$AG$3:$AG$875)</f>
        <v>0</v>
      </c>
      <c r="V490" s="135">
        <f>SUMIF('Plans SAMS_A remplir'!$AE$3:$AE$875,(G490&amp;"CRS"&amp;"urgence"),'Plans SAMS_A remplir'!$AH$3:$AH$875)</f>
        <v>0</v>
      </c>
      <c r="W490" s="239">
        <f>SUMIF('Plans SAMS_A remplir'!$AE$3:$AE$875,(G490&amp;"CRS"&amp;"urgence"),'Plans SAMS_A remplir'!$AI$3:$AI$875)</f>
        <v>0</v>
      </c>
      <c r="X490" s="224" t="str">
        <f t="shared" ref="X490:X492" si="498">IFERROR(VLOOKUP(K490&amp;"FID"&amp;"urgence",planification_pop,4,FALSE),"0")</f>
        <v>0</v>
      </c>
      <c r="Y490" s="238">
        <f>SUMIF('Plans SAMS_A remplir'!$AE$3:$AE$875,(G490&amp;"autreong"&amp;"urgence"),'Plans SAMS_A remplir'!$AG$3:$AG$875)</f>
        <v>0</v>
      </c>
      <c r="Z490" s="135">
        <f>SUMIF('Plans SAMS_A remplir'!$AE$3:$AE$875,(G490&amp;"autreong"&amp;"urgence"),'Plans SAMS_A remplir'!$AH$3:$AH$875)</f>
        <v>0</v>
      </c>
      <c r="AA490" s="239">
        <f>SUMIF('Plans SAMS_A remplir'!$AE$3:$AE$875,(G490&amp;"autreong"&amp;"urgence"),'Plans SAMS_A remplir'!$AI$3:$AI$875)</f>
        <v>0</v>
      </c>
      <c r="AB490" s="280" t="str">
        <f t="shared" si="438"/>
        <v>0</v>
      </c>
      <c r="AC490" s="285"/>
      <c r="AD490" s="173">
        <f t="shared" si="439"/>
        <v>0</v>
      </c>
      <c r="AE490" s="173">
        <f t="shared" si="440"/>
        <v>0</v>
      </c>
      <c r="AF490" s="286">
        <f t="shared" si="441"/>
        <v>0</v>
      </c>
      <c r="AG490" s="274" t="e">
        <f t="shared" si="442"/>
        <v>#N/A</v>
      </c>
      <c r="AH490" s="202"/>
      <c r="AI490" s="209" t="e">
        <f t="shared" si="443"/>
        <v>#N/A</v>
      </c>
      <c r="AJ490" s="197">
        <f t="shared" si="444"/>
        <v>3</v>
      </c>
      <c r="AK490" s="175"/>
      <c r="AL490" s="275" t="str">
        <f t="shared" si="445"/>
        <v>A verifier</v>
      </c>
      <c r="AM490" s="266"/>
      <c r="AN490" s="137"/>
      <c r="AO490" s="136"/>
      <c r="AP490" s="158"/>
      <c r="AQ490" s="136"/>
      <c r="AR490" s="138"/>
      <c r="AS490" s="139"/>
      <c r="AT490" s="140"/>
      <c r="AU490" s="159"/>
      <c r="AV490" s="140"/>
      <c r="AW490" s="140"/>
      <c r="AX490" s="140"/>
      <c r="AY490" s="249"/>
    </row>
    <row r="491" spans="1:51" ht="15" hidden="1" customHeight="1" x14ac:dyDescent="0.35">
      <c r="A491" s="252" t="s">
        <v>748</v>
      </c>
      <c r="B491" s="189" t="str">
        <f t="shared" si="427"/>
        <v>MDG24</v>
      </c>
      <c r="C491" s="161" t="s">
        <v>1144</v>
      </c>
      <c r="D491" s="189" t="str">
        <f t="shared" si="428"/>
        <v>MG24221</v>
      </c>
      <c r="E491" s="189" t="s">
        <v>1145</v>
      </c>
      <c r="F491" s="1" t="str">
        <f t="shared" si="429"/>
        <v>IhorombeIakoraRanotsara Nord</v>
      </c>
      <c r="G491" s="45" t="str">
        <f t="shared" si="430"/>
        <v>MG24221030</v>
      </c>
      <c r="H491" s="133" t="e">
        <f t="shared" si="431"/>
        <v>#N/A</v>
      </c>
      <c r="I491" s="133"/>
      <c r="J491" s="134" t="e">
        <f t="shared" si="432"/>
        <v>#N/A</v>
      </c>
      <c r="K491" s="134" t="e">
        <f t="shared" si="433"/>
        <v>#N/A</v>
      </c>
      <c r="L491" s="134" t="e">
        <f t="shared" si="434"/>
        <v>#N/A</v>
      </c>
      <c r="M491" s="231">
        <f>SUMIF('Plans SAMS_A remplir'!$AE$3:$AE$875,(G491&amp;"PAM"&amp;"urgence"),'Plans SAMS_A remplir'!$AG$3:$AG$875)</f>
        <v>0</v>
      </c>
      <c r="N491" s="222">
        <f>SUMIF('Plans SAMS_A remplir'!$AE$3:$AE$875,(G491&amp;"PAM"&amp;"urgence"),'Plans SAMS_A remplir'!$AH$3:$AH$875)</f>
        <v>0</v>
      </c>
      <c r="O491" s="232">
        <f>SUMIF('Plans SAMS_A remplir'!$AE$3:$AE$875,(G491&amp;"PAM"&amp;"urgence"),'Plans SAMS_A remplir'!$AI$3:$AI$875)</f>
        <v>0</v>
      </c>
      <c r="P491" s="224" t="str">
        <f t="shared" si="496"/>
        <v>0</v>
      </c>
      <c r="Q491" s="238">
        <f>SUMIF('Plans SAMS_A remplir'!$AE$3:$AE$875,(G491&amp;"FID"&amp;"urgence"),'Plans SAMS_A remplir'!$AG$3:$AG$875)</f>
        <v>0</v>
      </c>
      <c r="R491" s="135">
        <f>SUMIF('Plans SAMS_A remplir'!$AE$3:$AE$875,(G491&amp;"FID"&amp;"urgence"),'Plans SAMS_A remplir'!$AH$3:$AH$875)</f>
        <v>0</v>
      </c>
      <c r="S491" s="239">
        <f>SUMIF('Plans SAMS_A remplir'!$AE$3:$AE$875,(G491&amp;"FID"&amp;"urgence"),'Plans SAMS_A remplir'!$AI$3:$AI$875)</f>
        <v>0</v>
      </c>
      <c r="T491" s="224" t="str">
        <f t="shared" si="497"/>
        <v>0</v>
      </c>
      <c r="U491" s="238">
        <f>SUMIF('Plans SAMS_A remplir'!$AE$3:$AE$875,(G491&amp;"CRS"&amp;"urgence"),'Plans SAMS_A remplir'!$AG$3:$AG$875)</f>
        <v>0</v>
      </c>
      <c r="V491" s="135">
        <f>SUMIF('Plans SAMS_A remplir'!$AE$3:$AE$875,(G491&amp;"CRS"&amp;"urgence"),'Plans SAMS_A remplir'!$AH$3:$AH$875)</f>
        <v>0</v>
      </c>
      <c r="W491" s="239">
        <f>SUMIF('Plans SAMS_A remplir'!$AE$3:$AE$875,(G491&amp;"CRS"&amp;"urgence"),'Plans SAMS_A remplir'!$AI$3:$AI$875)</f>
        <v>0</v>
      </c>
      <c r="X491" s="224" t="str">
        <f t="shared" si="498"/>
        <v>0</v>
      </c>
      <c r="Y491" s="238">
        <f>SUMIF('Plans SAMS_A remplir'!$AE$3:$AE$875,(G491&amp;"autreong"&amp;"urgence"),'Plans SAMS_A remplir'!$AG$3:$AG$875)</f>
        <v>0</v>
      </c>
      <c r="Z491" s="135">
        <f>SUMIF('Plans SAMS_A remplir'!$AE$3:$AE$875,(G491&amp;"autreong"&amp;"urgence"),'Plans SAMS_A remplir'!$AH$3:$AH$875)</f>
        <v>0</v>
      </c>
      <c r="AA491" s="239">
        <f>SUMIF('Plans SAMS_A remplir'!$AE$3:$AE$875,(G491&amp;"autreong"&amp;"urgence"),'Plans SAMS_A remplir'!$AI$3:$AI$875)</f>
        <v>0</v>
      </c>
      <c r="AB491" s="280" t="str">
        <f t="shared" si="438"/>
        <v>0</v>
      </c>
      <c r="AC491" s="285"/>
      <c r="AD491" s="173">
        <f t="shared" si="439"/>
        <v>0</v>
      </c>
      <c r="AE491" s="173">
        <f t="shared" si="440"/>
        <v>0</v>
      </c>
      <c r="AF491" s="286">
        <f t="shared" si="441"/>
        <v>0</v>
      </c>
      <c r="AG491" s="274" t="e">
        <f t="shared" si="442"/>
        <v>#N/A</v>
      </c>
      <c r="AH491" s="202"/>
      <c r="AI491" s="209" t="e">
        <f t="shared" si="443"/>
        <v>#N/A</v>
      </c>
      <c r="AJ491" s="197">
        <f t="shared" si="444"/>
        <v>3</v>
      </c>
      <c r="AK491" s="175"/>
      <c r="AL491" s="275" t="str">
        <f t="shared" si="445"/>
        <v>A verifier</v>
      </c>
      <c r="AM491" s="266"/>
      <c r="AN491" s="137"/>
      <c r="AO491" s="136"/>
      <c r="AP491" s="158"/>
      <c r="AQ491" s="136"/>
      <c r="AR491" s="138"/>
      <c r="AS491" s="139"/>
      <c r="AT491" s="140"/>
      <c r="AU491" s="159"/>
      <c r="AV491" s="140"/>
      <c r="AW491" s="140"/>
      <c r="AX491" s="140"/>
      <c r="AY491" s="249"/>
    </row>
    <row r="492" spans="1:51" ht="15" hidden="1" customHeight="1" x14ac:dyDescent="0.35">
      <c r="A492" s="252" t="s">
        <v>748</v>
      </c>
      <c r="B492" s="189" t="str">
        <f t="shared" si="427"/>
        <v>MDG24</v>
      </c>
      <c r="C492" s="161" t="s">
        <v>1144</v>
      </c>
      <c r="D492" s="189" t="str">
        <f t="shared" si="428"/>
        <v>MG24221</v>
      </c>
      <c r="E492" s="189" t="s">
        <v>1146</v>
      </c>
      <c r="F492" s="1" t="str">
        <f t="shared" si="429"/>
        <v>IhorombeIakoraBegogo</v>
      </c>
      <c r="G492" s="45" t="str">
        <f t="shared" si="430"/>
        <v>MG24221050</v>
      </c>
      <c r="H492" s="133" t="e">
        <f t="shared" si="431"/>
        <v>#N/A</v>
      </c>
      <c r="I492" s="133"/>
      <c r="J492" s="134" t="e">
        <f t="shared" si="432"/>
        <v>#N/A</v>
      </c>
      <c r="K492" s="134" t="e">
        <f t="shared" si="433"/>
        <v>#N/A</v>
      </c>
      <c r="L492" s="134" t="e">
        <f t="shared" si="434"/>
        <v>#N/A</v>
      </c>
      <c r="M492" s="231">
        <f>SUMIF('Plans SAMS_A remplir'!$AE$3:$AE$875,(G492&amp;"PAM"&amp;"urgence"),'Plans SAMS_A remplir'!$AG$3:$AG$875)</f>
        <v>0</v>
      </c>
      <c r="N492" s="222">
        <f>SUMIF('Plans SAMS_A remplir'!$AE$3:$AE$875,(G492&amp;"PAM"&amp;"urgence"),'Plans SAMS_A remplir'!$AH$3:$AH$875)</f>
        <v>0</v>
      </c>
      <c r="O492" s="232">
        <f>SUMIF('Plans SAMS_A remplir'!$AE$3:$AE$875,(G492&amp;"PAM"&amp;"urgence"),'Plans SAMS_A remplir'!$AI$3:$AI$875)</f>
        <v>0</v>
      </c>
      <c r="P492" s="224" t="str">
        <f t="shared" si="496"/>
        <v>0</v>
      </c>
      <c r="Q492" s="238">
        <f>SUMIF('Plans SAMS_A remplir'!$AE$3:$AE$875,(G492&amp;"FID"&amp;"urgence"),'Plans SAMS_A remplir'!$AG$3:$AG$875)</f>
        <v>0</v>
      </c>
      <c r="R492" s="135">
        <f>SUMIF('Plans SAMS_A remplir'!$AE$3:$AE$875,(G492&amp;"FID"&amp;"urgence"),'Plans SAMS_A remplir'!$AH$3:$AH$875)</f>
        <v>0</v>
      </c>
      <c r="S492" s="239">
        <f>SUMIF('Plans SAMS_A remplir'!$AE$3:$AE$875,(G492&amp;"FID"&amp;"urgence"),'Plans SAMS_A remplir'!$AI$3:$AI$875)</f>
        <v>0</v>
      </c>
      <c r="T492" s="224" t="str">
        <f t="shared" si="497"/>
        <v>0</v>
      </c>
      <c r="U492" s="238">
        <f>SUMIF('Plans SAMS_A remplir'!$AE$3:$AE$875,(G492&amp;"CRS"&amp;"urgence"),'Plans SAMS_A remplir'!$AG$3:$AG$875)</f>
        <v>0</v>
      </c>
      <c r="V492" s="135">
        <f>SUMIF('Plans SAMS_A remplir'!$AE$3:$AE$875,(G492&amp;"CRS"&amp;"urgence"),'Plans SAMS_A remplir'!$AH$3:$AH$875)</f>
        <v>0</v>
      </c>
      <c r="W492" s="239">
        <f>SUMIF('Plans SAMS_A remplir'!$AE$3:$AE$875,(G492&amp;"CRS"&amp;"urgence"),'Plans SAMS_A remplir'!$AI$3:$AI$875)</f>
        <v>0</v>
      </c>
      <c r="X492" s="224" t="str">
        <f t="shared" si="498"/>
        <v>0</v>
      </c>
      <c r="Y492" s="238">
        <f>SUMIF('Plans SAMS_A remplir'!$AE$3:$AE$875,(G492&amp;"autreong"&amp;"urgence"),'Plans SAMS_A remplir'!$AG$3:$AG$875)</f>
        <v>0</v>
      </c>
      <c r="Z492" s="135">
        <f>SUMIF('Plans SAMS_A remplir'!$AE$3:$AE$875,(G492&amp;"autreong"&amp;"urgence"),'Plans SAMS_A remplir'!$AH$3:$AH$875)</f>
        <v>0</v>
      </c>
      <c r="AA492" s="239">
        <f>SUMIF('Plans SAMS_A remplir'!$AE$3:$AE$875,(G492&amp;"autreong"&amp;"urgence"),'Plans SAMS_A remplir'!$AI$3:$AI$875)</f>
        <v>0</v>
      </c>
      <c r="AB492" s="280" t="str">
        <f t="shared" si="438"/>
        <v>0</v>
      </c>
      <c r="AC492" s="285"/>
      <c r="AD492" s="173">
        <f t="shared" si="439"/>
        <v>0</v>
      </c>
      <c r="AE492" s="173">
        <f t="shared" si="440"/>
        <v>0</v>
      </c>
      <c r="AF492" s="286">
        <f t="shared" si="441"/>
        <v>0</v>
      </c>
      <c r="AG492" s="274" t="e">
        <f t="shared" si="442"/>
        <v>#N/A</v>
      </c>
      <c r="AH492" s="202"/>
      <c r="AI492" s="209" t="e">
        <f t="shared" si="443"/>
        <v>#N/A</v>
      </c>
      <c r="AJ492" s="197">
        <f t="shared" si="444"/>
        <v>3</v>
      </c>
      <c r="AK492" s="175"/>
      <c r="AL492" s="275" t="str">
        <f t="shared" si="445"/>
        <v>A verifier</v>
      </c>
      <c r="AM492" s="266"/>
      <c r="AN492" s="137"/>
      <c r="AO492" s="136"/>
      <c r="AP492" s="158"/>
      <c r="AQ492" s="136"/>
      <c r="AR492" s="138"/>
      <c r="AS492" s="139"/>
      <c r="AT492" s="140"/>
      <c r="AU492" s="159"/>
      <c r="AV492" s="140"/>
      <c r="AW492" s="140"/>
      <c r="AX492" s="140"/>
      <c r="AY492" s="249"/>
    </row>
    <row r="493" spans="1:51" s="179" customFormat="1" hidden="1" x14ac:dyDescent="0.3">
      <c r="A493" s="328"/>
      <c r="B493" s="329"/>
      <c r="C493" s="330"/>
      <c r="D493" s="330"/>
      <c r="E493" s="330"/>
      <c r="F493" s="331"/>
      <c r="G493" s="332"/>
      <c r="H493" s="332"/>
      <c r="I493" s="333"/>
      <c r="J493" s="333"/>
      <c r="K493" s="333"/>
      <c r="L493" s="334"/>
      <c r="M493" s="335"/>
      <c r="N493" s="335"/>
      <c r="O493" s="335"/>
      <c r="P493" s="335"/>
      <c r="Q493" s="336"/>
      <c r="R493" s="336"/>
      <c r="S493" s="336"/>
      <c r="T493" s="335"/>
      <c r="U493" s="336"/>
      <c r="V493" s="336"/>
      <c r="W493" s="336"/>
      <c r="X493" s="335"/>
      <c r="Y493" s="336"/>
      <c r="Z493" s="336"/>
      <c r="AA493" s="336"/>
      <c r="AB493" s="337"/>
      <c r="AC493" s="338"/>
      <c r="AD493" s="339"/>
      <c r="AE493" s="339"/>
      <c r="AF493" s="340"/>
      <c r="AG493" s="341"/>
      <c r="AH493" s="342"/>
      <c r="AI493" s="342"/>
      <c r="AJ493" s="197"/>
      <c r="AK493" s="343"/>
      <c r="AL493" s="344"/>
      <c r="AM493" s="345"/>
      <c r="AN493" s="334"/>
      <c r="AO493" s="346"/>
      <c r="AP493" s="334"/>
      <c r="AQ493" s="334"/>
      <c r="AR493" s="347"/>
      <c r="AS493" s="347"/>
      <c r="AT493" s="348"/>
      <c r="AU493" s="348"/>
      <c r="AV493" s="349"/>
      <c r="AW493" s="350"/>
      <c r="AX493" s="350"/>
      <c r="AY493" s="351"/>
    </row>
    <row r="494" spans="1:51" ht="15" hidden="1" customHeight="1" x14ac:dyDescent="0.35">
      <c r="A494" s="252" t="s">
        <v>530</v>
      </c>
      <c r="B494" s="189" t="str">
        <f t="shared" ref="B494:B521" si="499">VLOOKUP(A494,admin_1,2,FALSE)</f>
        <v>MDG23</v>
      </c>
      <c r="C494" s="161" t="s">
        <v>607</v>
      </c>
      <c r="D494" s="189" t="str">
        <f t="shared" ref="D494:D521" si="500">VLOOKUP(C494,admin_2_2,2,FALSE)</f>
        <v>MG23211</v>
      </c>
      <c r="E494" s="189" t="s">
        <v>612</v>
      </c>
      <c r="F494" s="1" t="str">
        <f t="shared" ref="F494:F521" si="501">A494&amp;C494&amp;E494</f>
        <v>Vatovavy FitovinanyIkongoAnkarimbelo</v>
      </c>
      <c r="G494" s="45" t="str">
        <f t="shared" ref="G494:G521" si="502">VLOOKUP(F494,admin_3_2,12,FALSE)</f>
        <v>MG23211111</v>
      </c>
      <c r="H494" s="133" t="e">
        <f t="shared" ref="H494:H521" si="503">VLOOKUP(G494,prio,2,FALSE)</f>
        <v>#N/A</v>
      </c>
      <c r="I494" s="133"/>
      <c r="J494" s="134" t="str">
        <f t="shared" ref="J494:J521" si="504">IF(VLOOKUP(G494,pop,4,FALSE)=0,"",VLOOKUP(G494,pop,4,FALSE))</f>
        <v/>
      </c>
      <c r="K494" s="134">
        <f t="shared" ref="K494:K521" si="505">VLOOKUP(G494,pop,2,FALSE)</f>
        <v>10495.335524223474</v>
      </c>
      <c r="L494" s="134">
        <f t="shared" ref="L494:L521" si="506">VLOOKUP(G494,pop,7,FALSE)</f>
        <v>10495.335524223474</v>
      </c>
      <c r="M494" s="231">
        <f>SUMIF('Plans SAMS_A remplir'!$AE$3:$AE$875,(G494&amp;"PAM"&amp;"urgence"),'Plans SAMS_A remplir'!$AG$3:$AG$875)</f>
        <v>0</v>
      </c>
      <c r="N494" s="222">
        <f>SUMIF('Plans SAMS_A remplir'!$AE$3:$AE$875,(G494&amp;"PAM"&amp;"urgence"),'Plans SAMS_A remplir'!$AH$3:$AH$875)</f>
        <v>0</v>
      </c>
      <c r="O494" s="232">
        <f>SUMIF('Plans SAMS_A remplir'!$AE$3:$AE$875,(G494&amp;"PAM"&amp;"urgence"),'Plans SAMS_A remplir'!$AI$3:$AI$875)</f>
        <v>0</v>
      </c>
      <c r="P494" s="224" t="str">
        <f t="shared" ref="P494:P508" si="507">IFERROR(VLOOKUP(G494&amp;"PAM"&amp;"urgence",planification_pop,4,FALSE),"0")</f>
        <v>0</v>
      </c>
      <c r="Q494" s="238">
        <f>SUMIF('Plans SAMS_A remplir'!$AE$3:$AE$875,(G494&amp;"FID"&amp;"urgence"),'Plans SAMS_A remplir'!$AG$3:$AG$875)</f>
        <v>0</v>
      </c>
      <c r="R494" s="135">
        <f>SUMIF('Plans SAMS_A remplir'!$AE$3:$AE$875,(G494&amp;"FID"&amp;"urgence"),'Plans SAMS_A remplir'!$AH$3:$AH$875)</f>
        <v>0</v>
      </c>
      <c r="S494" s="239">
        <f>SUMIF('Plans SAMS_A remplir'!$AE$3:$AE$875,(G494&amp;"FID"&amp;"urgence"),'Plans SAMS_A remplir'!$AI$3:$AI$875)</f>
        <v>0</v>
      </c>
      <c r="T494" s="224" t="str">
        <f t="shared" ref="T494:T508" si="508">IFERROR(VLOOKUP(G494&amp;"FID"&amp;"urgence",planification_pop,4,FALSE),"0")</f>
        <v>0</v>
      </c>
      <c r="U494" s="238">
        <f>SUMIF('Plans SAMS_A remplir'!$AE$3:$AE$875,(G494&amp;"CRS"&amp;"urgence"),'Plans SAMS_A remplir'!$AG$3:$AG$875)</f>
        <v>0</v>
      </c>
      <c r="V494" s="135">
        <f>SUMIF('Plans SAMS_A remplir'!$AE$3:$AE$875,(G494&amp;"CRS"&amp;"urgence"),'Plans SAMS_A remplir'!$AH$3:$AH$875)</f>
        <v>0</v>
      </c>
      <c r="W494" s="239">
        <f>SUMIF('Plans SAMS_A remplir'!$AE$3:$AE$875,(G494&amp;"CRS"&amp;"urgence"),'Plans SAMS_A remplir'!$AI$3:$AI$875)</f>
        <v>0</v>
      </c>
      <c r="X494" s="224" t="str">
        <f t="shared" ref="X494:X508" si="509">IFERROR(VLOOKUP(K494&amp;"FID"&amp;"urgence",planification_pop,4,FALSE),"0")</f>
        <v>0</v>
      </c>
      <c r="Y494" s="238">
        <f>SUMIF('Plans SAMS_A remplir'!$AE$3:$AE$875,(G494&amp;"autreong"&amp;"urgence"),'Plans SAMS_A remplir'!$AG$3:$AG$875)</f>
        <v>0</v>
      </c>
      <c r="Z494" s="135">
        <f>SUMIF('Plans SAMS_A remplir'!$AE$3:$AE$875,(G494&amp;"autreong"&amp;"urgence"),'Plans SAMS_A remplir'!$AH$3:$AH$875)</f>
        <v>0</v>
      </c>
      <c r="AA494" s="239">
        <f>SUMIF('Plans SAMS_A remplir'!$AE$3:$AE$875,(G494&amp;"autreong"&amp;"urgence"),'Plans SAMS_A remplir'!$AI$3:$AI$875)</f>
        <v>0</v>
      </c>
      <c r="AB494" s="280" t="str">
        <f t="shared" ref="AB494:AB521" si="510">IFERROR(VLOOKUP(G494&amp;"autreong"&amp;"urgence",planification_pop,4,FALSE),"0")</f>
        <v>0</v>
      </c>
      <c r="AC494" s="285"/>
      <c r="AD494" s="173">
        <f t="shared" ref="AD494:AD521" si="511">IF($AC494="Oui (Fid/PAM)",MAX(M494,Q494)+Y494,IF($AC494="Oui (inter/orga)",MAX(M494,Q494,Y494),IF($AC494="Oui (CRS/FID)",MAX(Q494,U494),IF($AC494="Oui (CRS/PAM)",MAX(M494,U494),IF($AC494="Oui (cas special)","",SUM(M494,Q494,Y494,U494))))))</f>
        <v>0</v>
      </c>
      <c r="AE494" s="173">
        <f t="shared" ref="AE494:AE521" si="512">IF($AC494="Oui (Fid/PAM)",MAX(N494,R494)+Z494,IF($AC494="Oui (inter/orga)",MAX(N494,R494,Z494),IF($AC494="Oui (CRS/FID)",MAX(R494,V494),IF($AC494="Oui (CRS/PAM)",MAX(N494,V494),IF($AC494="Oui (cas special)","",SUM(N494,R494,Z494,V494))))))</f>
        <v>0</v>
      </c>
      <c r="AF494" s="286">
        <f t="shared" ref="AF494:AF521" si="513">IF($AC494="Oui (Fid/PAM)",MAX(O494,S494)+AA494,IF($AC494="Oui (inter/orga)",MAX(O494,S494,AA494),IF($AC494="Oui (CRS/FID)",MAX(S494,W494),IF($AC494="Oui (CRS/PAM)",MAX(O494,W494),IF($AC494="Oui (cas special)","",SUM(O494,S494,AA494,W494))))))</f>
        <v>0</v>
      </c>
      <c r="AG494" s="274">
        <f t="shared" ref="AG494:AG521" si="514">MAX(AD494:AF494)/L494</f>
        <v>0</v>
      </c>
      <c r="AH494" s="202"/>
      <c r="AI494" s="209">
        <f t="shared" ref="AI494:AI521" si="515">IF((K494-AD494*AH494)&lt;0,"0",K494-AD494*AH494)</f>
        <v>10495.335524223474</v>
      </c>
      <c r="AJ494" s="197">
        <f t="shared" ref="AJ494:AJ521" si="516">IF(M494&lt;&gt;"0",1,0)+IF(Q494&lt;&gt;"0",1,0)+IF(Y494&lt;&gt;"0",1,0)</f>
        <v>3</v>
      </c>
      <c r="AK494" s="175"/>
      <c r="AL494" s="275" t="str">
        <f t="shared" ref="AL494:AL521" si="517">IF(AC494="Non","YES",IF(AC494="Oui (cas special)","A verifier",IF(AC494="","A verifier","Non")))</f>
        <v>A verifier</v>
      </c>
      <c r="AM494" s="266"/>
      <c r="AN494" s="137"/>
      <c r="AO494" s="136"/>
      <c r="AP494" s="158"/>
      <c r="AQ494" s="136"/>
      <c r="AR494" s="138"/>
      <c r="AS494" s="139"/>
      <c r="AT494" s="140"/>
      <c r="AU494" s="159"/>
      <c r="AV494" s="140"/>
      <c r="AW494" s="140"/>
      <c r="AX494" s="140"/>
      <c r="AY494" s="249"/>
    </row>
    <row r="495" spans="1:51" ht="15" hidden="1" customHeight="1" x14ac:dyDescent="0.35">
      <c r="A495" s="252" t="s">
        <v>530</v>
      </c>
      <c r="B495" s="189" t="str">
        <f t="shared" si="499"/>
        <v>MDG23</v>
      </c>
      <c r="C495" s="161" t="s">
        <v>607</v>
      </c>
      <c r="D495" s="189" t="str">
        <f t="shared" si="500"/>
        <v>MG23211</v>
      </c>
      <c r="E495" s="189" t="s">
        <v>611</v>
      </c>
      <c r="F495" s="1" t="str">
        <f t="shared" si="501"/>
        <v>Vatovavy FitovinanyIkongoAntodinga</v>
      </c>
      <c r="G495" s="45" t="str">
        <f t="shared" si="502"/>
        <v>MG23211112</v>
      </c>
      <c r="H495" s="133" t="e">
        <f t="shared" si="503"/>
        <v>#N/A</v>
      </c>
      <c r="I495" s="133"/>
      <c r="J495" s="134" t="str">
        <f t="shared" si="504"/>
        <v/>
      </c>
      <c r="K495" s="134">
        <f t="shared" si="505"/>
        <v>17624.44612762734</v>
      </c>
      <c r="L495" s="134">
        <f t="shared" si="506"/>
        <v>17624.44612762734</v>
      </c>
      <c r="M495" s="231">
        <f>SUMIF('Plans SAMS_A remplir'!$AE$3:$AE$875,(G495&amp;"PAM"&amp;"urgence"),'Plans SAMS_A remplir'!$AG$3:$AG$875)</f>
        <v>0</v>
      </c>
      <c r="N495" s="222">
        <f>SUMIF('Plans SAMS_A remplir'!$AE$3:$AE$875,(G495&amp;"PAM"&amp;"urgence"),'Plans SAMS_A remplir'!$AH$3:$AH$875)</f>
        <v>0</v>
      </c>
      <c r="O495" s="232">
        <f>SUMIF('Plans SAMS_A remplir'!$AE$3:$AE$875,(G495&amp;"PAM"&amp;"urgence"),'Plans SAMS_A remplir'!$AI$3:$AI$875)</f>
        <v>0</v>
      </c>
      <c r="P495" s="224" t="str">
        <f t="shared" si="507"/>
        <v>0</v>
      </c>
      <c r="Q495" s="238">
        <f>SUMIF('Plans SAMS_A remplir'!$AE$3:$AE$875,(G495&amp;"FID"&amp;"urgence"),'Plans SAMS_A remplir'!$AG$3:$AG$875)</f>
        <v>0</v>
      </c>
      <c r="R495" s="135">
        <f>SUMIF('Plans SAMS_A remplir'!$AE$3:$AE$875,(G495&amp;"FID"&amp;"urgence"),'Plans SAMS_A remplir'!$AH$3:$AH$875)</f>
        <v>0</v>
      </c>
      <c r="S495" s="239">
        <f>SUMIF('Plans SAMS_A remplir'!$AE$3:$AE$875,(G495&amp;"FID"&amp;"urgence"),'Plans SAMS_A remplir'!$AI$3:$AI$875)</f>
        <v>0</v>
      </c>
      <c r="T495" s="224" t="str">
        <f t="shared" si="508"/>
        <v>0</v>
      </c>
      <c r="U495" s="238">
        <f>SUMIF('Plans SAMS_A remplir'!$AE$3:$AE$875,(G495&amp;"CRS"&amp;"urgence"),'Plans SAMS_A remplir'!$AG$3:$AG$875)</f>
        <v>0</v>
      </c>
      <c r="V495" s="135">
        <f>SUMIF('Plans SAMS_A remplir'!$AE$3:$AE$875,(G495&amp;"CRS"&amp;"urgence"),'Plans SAMS_A remplir'!$AH$3:$AH$875)</f>
        <v>0</v>
      </c>
      <c r="W495" s="239">
        <f>SUMIF('Plans SAMS_A remplir'!$AE$3:$AE$875,(G495&amp;"CRS"&amp;"urgence"),'Plans SAMS_A remplir'!$AI$3:$AI$875)</f>
        <v>0</v>
      </c>
      <c r="X495" s="224" t="str">
        <f t="shared" si="509"/>
        <v>0</v>
      </c>
      <c r="Y495" s="238">
        <f>SUMIF('Plans SAMS_A remplir'!$AE$3:$AE$875,(G495&amp;"autreong"&amp;"urgence"),'Plans SAMS_A remplir'!$AG$3:$AG$875)</f>
        <v>0</v>
      </c>
      <c r="Z495" s="135">
        <f>SUMIF('Plans SAMS_A remplir'!$AE$3:$AE$875,(G495&amp;"autreong"&amp;"urgence"),'Plans SAMS_A remplir'!$AH$3:$AH$875)</f>
        <v>0</v>
      </c>
      <c r="AA495" s="239">
        <f>SUMIF('Plans SAMS_A remplir'!$AE$3:$AE$875,(G495&amp;"autreong"&amp;"urgence"),'Plans SAMS_A remplir'!$AI$3:$AI$875)</f>
        <v>0</v>
      </c>
      <c r="AB495" s="280" t="str">
        <f t="shared" si="510"/>
        <v>0</v>
      </c>
      <c r="AC495" s="285"/>
      <c r="AD495" s="173">
        <f t="shared" si="511"/>
        <v>0</v>
      </c>
      <c r="AE495" s="173">
        <f t="shared" si="512"/>
        <v>0</v>
      </c>
      <c r="AF495" s="286">
        <f t="shared" si="513"/>
        <v>0</v>
      </c>
      <c r="AG495" s="274">
        <f t="shared" si="514"/>
        <v>0</v>
      </c>
      <c r="AH495" s="202"/>
      <c r="AI495" s="209">
        <f t="shared" si="515"/>
        <v>17624.44612762734</v>
      </c>
      <c r="AJ495" s="197">
        <f t="shared" si="516"/>
        <v>3</v>
      </c>
      <c r="AK495" s="175"/>
      <c r="AL495" s="275" t="str">
        <f t="shared" si="517"/>
        <v>A verifier</v>
      </c>
      <c r="AM495" s="266"/>
      <c r="AN495" s="137"/>
      <c r="AO495" s="136"/>
      <c r="AP495" s="158"/>
      <c r="AQ495" s="136"/>
      <c r="AR495" s="138"/>
      <c r="AS495" s="139"/>
      <c r="AT495" s="140"/>
      <c r="AU495" s="159"/>
      <c r="AV495" s="140"/>
      <c r="AW495" s="140"/>
      <c r="AX495" s="140"/>
      <c r="AY495" s="249"/>
    </row>
    <row r="496" spans="1:51" ht="15" hidden="1" customHeight="1" x14ac:dyDescent="0.35">
      <c r="A496" s="252" t="s">
        <v>530</v>
      </c>
      <c r="B496" s="189" t="str">
        <f t="shared" si="499"/>
        <v>MDG23</v>
      </c>
      <c r="C496" s="161" t="s">
        <v>607</v>
      </c>
      <c r="D496" s="189" t="str">
        <f t="shared" si="500"/>
        <v>MG23211</v>
      </c>
      <c r="E496" s="189" t="s">
        <v>613</v>
      </c>
      <c r="F496" s="1" t="str">
        <f t="shared" si="501"/>
        <v>Vatovavy FitovinanyIkongoKalafotsy</v>
      </c>
      <c r="G496" s="45" t="str">
        <f t="shared" si="502"/>
        <v>MG23211113</v>
      </c>
      <c r="H496" s="133" t="e">
        <f t="shared" si="503"/>
        <v>#N/A</v>
      </c>
      <c r="I496" s="133"/>
      <c r="J496" s="134" t="str">
        <f t="shared" si="504"/>
        <v/>
      </c>
      <c r="K496" s="134">
        <f t="shared" si="505"/>
        <v>17842.947696527648</v>
      </c>
      <c r="L496" s="134">
        <f t="shared" si="506"/>
        <v>17842.947696527648</v>
      </c>
      <c r="M496" s="231">
        <f>SUMIF('Plans SAMS_A remplir'!$AE$3:$AE$875,(G496&amp;"PAM"&amp;"urgence"),'Plans SAMS_A remplir'!$AG$3:$AG$875)</f>
        <v>0</v>
      </c>
      <c r="N496" s="222">
        <f>SUMIF('Plans SAMS_A remplir'!$AE$3:$AE$875,(G496&amp;"PAM"&amp;"urgence"),'Plans SAMS_A remplir'!$AH$3:$AH$875)</f>
        <v>0</v>
      </c>
      <c r="O496" s="232">
        <f>SUMIF('Plans SAMS_A remplir'!$AE$3:$AE$875,(G496&amp;"PAM"&amp;"urgence"),'Plans SAMS_A remplir'!$AI$3:$AI$875)</f>
        <v>0</v>
      </c>
      <c r="P496" s="224" t="str">
        <f t="shared" si="507"/>
        <v>0</v>
      </c>
      <c r="Q496" s="238">
        <f>SUMIF('Plans SAMS_A remplir'!$AE$3:$AE$875,(G496&amp;"FID"&amp;"urgence"),'Plans SAMS_A remplir'!$AG$3:$AG$875)</f>
        <v>0</v>
      </c>
      <c r="R496" s="135">
        <f>SUMIF('Plans SAMS_A remplir'!$AE$3:$AE$875,(G496&amp;"FID"&amp;"urgence"),'Plans SAMS_A remplir'!$AH$3:$AH$875)</f>
        <v>0</v>
      </c>
      <c r="S496" s="239">
        <f>SUMIF('Plans SAMS_A remplir'!$AE$3:$AE$875,(G496&amp;"FID"&amp;"urgence"),'Plans SAMS_A remplir'!$AI$3:$AI$875)</f>
        <v>0</v>
      </c>
      <c r="T496" s="224" t="str">
        <f t="shared" si="508"/>
        <v>0</v>
      </c>
      <c r="U496" s="238">
        <f>SUMIF('Plans SAMS_A remplir'!$AE$3:$AE$875,(G496&amp;"CRS"&amp;"urgence"),'Plans SAMS_A remplir'!$AG$3:$AG$875)</f>
        <v>0</v>
      </c>
      <c r="V496" s="135">
        <f>SUMIF('Plans SAMS_A remplir'!$AE$3:$AE$875,(G496&amp;"CRS"&amp;"urgence"),'Plans SAMS_A remplir'!$AH$3:$AH$875)</f>
        <v>0</v>
      </c>
      <c r="W496" s="239">
        <f>SUMIF('Plans SAMS_A remplir'!$AE$3:$AE$875,(G496&amp;"CRS"&amp;"urgence"),'Plans SAMS_A remplir'!$AI$3:$AI$875)</f>
        <v>0</v>
      </c>
      <c r="X496" s="224" t="str">
        <f t="shared" si="509"/>
        <v>0</v>
      </c>
      <c r="Y496" s="238">
        <f>SUMIF('Plans SAMS_A remplir'!$AE$3:$AE$875,(G496&amp;"autreong"&amp;"urgence"),'Plans SAMS_A remplir'!$AG$3:$AG$875)</f>
        <v>0</v>
      </c>
      <c r="Z496" s="135">
        <f>SUMIF('Plans SAMS_A remplir'!$AE$3:$AE$875,(G496&amp;"autreong"&amp;"urgence"),'Plans SAMS_A remplir'!$AH$3:$AH$875)</f>
        <v>0</v>
      </c>
      <c r="AA496" s="239">
        <f>SUMIF('Plans SAMS_A remplir'!$AE$3:$AE$875,(G496&amp;"autreong"&amp;"urgence"),'Plans SAMS_A remplir'!$AI$3:$AI$875)</f>
        <v>0</v>
      </c>
      <c r="AB496" s="280" t="str">
        <f t="shared" si="510"/>
        <v>0</v>
      </c>
      <c r="AC496" s="285"/>
      <c r="AD496" s="173">
        <f t="shared" si="511"/>
        <v>0</v>
      </c>
      <c r="AE496" s="173">
        <f t="shared" si="512"/>
        <v>0</v>
      </c>
      <c r="AF496" s="286">
        <f t="shared" si="513"/>
        <v>0</v>
      </c>
      <c r="AG496" s="274">
        <f t="shared" si="514"/>
        <v>0</v>
      </c>
      <c r="AH496" s="202"/>
      <c r="AI496" s="209">
        <f t="shared" si="515"/>
        <v>17842.947696527648</v>
      </c>
      <c r="AJ496" s="197">
        <f t="shared" si="516"/>
        <v>3</v>
      </c>
      <c r="AK496" s="175"/>
      <c r="AL496" s="275" t="str">
        <f t="shared" si="517"/>
        <v>A verifier</v>
      </c>
      <c r="AM496" s="266"/>
      <c r="AN496" s="137"/>
      <c r="AO496" s="136"/>
      <c r="AP496" s="158"/>
      <c r="AQ496" s="136"/>
      <c r="AR496" s="138"/>
      <c r="AS496" s="139"/>
      <c r="AT496" s="140"/>
      <c r="AU496" s="159"/>
      <c r="AV496" s="140"/>
      <c r="AW496" s="140"/>
      <c r="AX496" s="140"/>
      <c r="AY496" s="249"/>
    </row>
    <row r="497" spans="1:51" ht="15" hidden="1" customHeight="1" x14ac:dyDescent="0.35">
      <c r="A497" s="252" t="s">
        <v>530</v>
      </c>
      <c r="B497" s="189" t="str">
        <f t="shared" si="499"/>
        <v>MDG23</v>
      </c>
      <c r="C497" s="161" t="s">
        <v>607</v>
      </c>
      <c r="D497" s="189" t="str">
        <f t="shared" si="500"/>
        <v>MG23211</v>
      </c>
      <c r="E497" s="189" t="s">
        <v>607</v>
      </c>
      <c r="F497" s="1" t="str">
        <f t="shared" si="501"/>
        <v>Vatovavy FitovinanyIkongoIkongo</v>
      </c>
      <c r="G497" s="45" t="str">
        <f t="shared" si="502"/>
        <v>MG23211011</v>
      </c>
      <c r="H497" s="133" t="e">
        <f t="shared" si="503"/>
        <v>#N/A</v>
      </c>
      <c r="I497" s="133"/>
      <c r="J497" s="134" t="e">
        <f t="shared" si="504"/>
        <v>#N/A</v>
      </c>
      <c r="K497" s="134" t="e">
        <f t="shared" si="505"/>
        <v>#N/A</v>
      </c>
      <c r="L497" s="134" t="e">
        <f t="shared" si="506"/>
        <v>#N/A</v>
      </c>
      <c r="M497" s="231">
        <f>SUMIF('Plans SAMS_A remplir'!$AE$3:$AE$875,(G497&amp;"PAM"&amp;"urgence"),'Plans SAMS_A remplir'!$AG$3:$AG$875)</f>
        <v>0</v>
      </c>
      <c r="N497" s="222">
        <f>SUMIF('Plans SAMS_A remplir'!$AE$3:$AE$875,(G497&amp;"PAM"&amp;"urgence"),'Plans SAMS_A remplir'!$AH$3:$AH$875)</f>
        <v>0</v>
      </c>
      <c r="O497" s="232">
        <f>SUMIF('Plans SAMS_A remplir'!$AE$3:$AE$875,(G497&amp;"PAM"&amp;"urgence"),'Plans SAMS_A remplir'!$AI$3:$AI$875)</f>
        <v>0</v>
      </c>
      <c r="P497" s="224" t="str">
        <f t="shared" si="507"/>
        <v>0</v>
      </c>
      <c r="Q497" s="238">
        <f>SUMIF('Plans SAMS_A remplir'!$AE$3:$AE$875,(G497&amp;"FID"&amp;"urgence"),'Plans SAMS_A remplir'!$AG$3:$AG$875)</f>
        <v>0</v>
      </c>
      <c r="R497" s="135">
        <f>SUMIF('Plans SAMS_A remplir'!$AE$3:$AE$875,(G497&amp;"FID"&amp;"urgence"),'Plans SAMS_A remplir'!$AH$3:$AH$875)</f>
        <v>0</v>
      </c>
      <c r="S497" s="239">
        <f>SUMIF('Plans SAMS_A remplir'!$AE$3:$AE$875,(G497&amp;"FID"&amp;"urgence"),'Plans SAMS_A remplir'!$AI$3:$AI$875)</f>
        <v>0</v>
      </c>
      <c r="T497" s="224" t="str">
        <f t="shared" si="508"/>
        <v>0</v>
      </c>
      <c r="U497" s="238">
        <f>SUMIF('Plans SAMS_A remplir'!$AE$3:$AE$875,(G497&amp;"CRS"&amp;"urgence"),'Plans SAMS_A remplir'!$AG$3:$AG$875)</f>
        <v>0</v>
      </c>
      <c r="V497" s="135">
        <f>SUMIF('Plans SAMS_A remplir'!$AE$3:$AE$875,(G497&amp;"CRS"&amp;"urgence"),'Plans SAMS_A remplir'!$AH$3:$AH$875)</f>
        <v>0</v>
      </c>
      <c r="W497" s="239">
        <f>SUMIF('Plans SAMS_A remplir'!$AE$3:$AE$875,(G497&amp;"CRS"&amp;"urgence"),'Plans SAMS_A remplir'!$AI$3:$AI$875)</f>
        <v>0</v>
      </c>
      <c r="X497" s="224" t="str">
        <f t="shared" si="509"/>
        <v>0</v>
      </c>
      <c r="Y497" s="238">
        <f>SUMIF('Plans SAMS_A remplir'!$AE$3:$AE$875,(G497&amp;"autreong"&amp;"urgence"),'Plans SAMS_A remplir'!$AG$3:$AG$875)</f>
        <v>0</v>
      </c>
      <c r="Z497" s="135">
        <f>SUMIF('Plans SAMS_A remplir'!$AE$3:$AE$875,(G497&amp;"autreong"&amp;"urgence"),'Plans SAMS_A remplir'!$AH$3:$AH$875)</f>
        <v>0</v>
      </c>
      <c r="AA497" s="239">
        <f>SUMIF('Plans SAMS_A remplir'!$AE$3:$AE$875,(G497&amp;"autreong"&amp;"urgence"),'Plans SAMS_A remplir'!$AI$3:$AI$875)</f>
        <v>0</v>
      </c>
      <c r="AB497" s="280" t="str">
        <f t="shared" si="510"/>
        <v>0</v>
      </c>
      <c r="AC497" s="285"/>
      <c r="AD497" s="173">
        <f t="shared" si="511"/>
        <v>0</v>
      </c>
      <c r="AE497" s="173">
        <f t="shared" si="512"/>
        <v>0</v>
      </c>
      <c r="AF497" s="286">
        <f t="shared" si="513"/>
        <v>0</v>
      </c>
      <c r="AG497" s="274" t="e">
        <f t="shared" si="514"/>
        <v>#N/A</v>
      </c>
      <c r="AH497" s="202"/>
      <c r="AI497" s="209" t="e">
        <f t="shared" si="515"/>
        <v>#N/A</v>
      </c>
      <c r="AJ497" s="197">
        <f t="shared" si="516"/>
        <v>3</v>
      </c>
      <c r="AK497" s="175"/>
      <c r="AL497" s="275" t="str">
        <f t="shared" si="517"/>
        <v>A verifier</v>
      </c>
      <c r="AM497" s="266"/>
      <c r="AN497" s="137"/>
      <c r="AO497" s="136"/>
      <c r="AP497" s="158"/>
      <c r="AQ497" s="136"/>
      <c r="AR497" s="138"/>
      <c r="AS497" s="139"/>
      <c r="AT497" s="140"/>
      <c r="AU497" s="159"/>
      <c r="AV497" s="140"/>
      <c r="AW497" s="140"/>
      <c r="AX497" s="140"/>
      <c r="AY497" s="249"/>
    </row>
    <row r="498" spans="1:51" ht="15" hidden="1" customHeight="1" x14ac:dyDescent="0.35">
      <c r="A498" s="252" t="s">
        <v>530</v>
      </c>
      <c r="B498" s="189" t="str">
        <f t="shared" si="499"/>
        <v>MDG23</v>
      </c>
      <c r="C498" s="161" t="s">
        <v>607</v>
      </c>
      <c r="D498" s="189" t="str">
        <f t="shared" si="500"/>
        <v>MG23211</v>
      </c>
      <c r="E498" s="189" t="s">
        <v>1147</v>
      </c>
      <c r="F498" s="1" t="str">
        <f t="shared" si="501"/>
        <v>Vatovavy FitovinanyIkongoAmbolomadinika</v>
      </c>
      <c r="G498" s="45" t="str">
        <f t="shared" si="502"/>
        <v>MG23211012</v>
      </c>
      <c r="H498" s="133" t="e">
        <f t="shared" si="503"/>
        <v>#N/A</v>
      </c>
      <c r="I498" s="133"/>
      <c r="J498" s="134" t="e">
        <f t="shared" si="504"/>
        <v>#N/A</v>
      </c>
      <c r="K498" s="134" t="e">
        <f t="shared" si="505"/>
        <v>#N/A</v>
      </c>
      <c r="L498" s="134" t="e">
        <f t="shared" si="506"/>
        <v>#N/A</v>
      </c>
      <c r="M498" s="231">
        <f>SUMIF('Plans SAMS_A remplir'!$AE$3:$AE$875,(G498&amp;"PAM"&amp;"urgence"),'Plans SAMS_A remplir'!$AG$3:$AG$875)</f>
        <v>0</v>
      </c>
      <c r="N498" s="222">
        <f>SUMIF('Plans SAMS_A remplir'!$AE$3:$AE$875,(G498&amp;"PAM"&amp;"urgence"),'Plans SAMS_A remplir'!$AH$3:$AH$875)</f>
        <v>0</v>
      </c>
      <c r="O498" s="232">
        <f>SUMIF('Plans SAMS_A remplir'!$AE$3:$AE$875,(G498&amp;"PAM"&amp;"urgence"),'Plans SAMS_A remplir'!$AI$3:$AI$875)</f>
        <v>0</v>
      </c>
      <c r="P498" s="224" t="str">
        <f t="shared" si="507"/>
        <v>0</v>
      </c>
      <c r="Q498" s="238">
        <f>SUMIF('Plans SAMS_A remplir'!$AE$3:$AE$875,(G498&amp;"FID"&amp;"urgence"),'Plans SAMS_A remplir'!$AG$3:$AG$875)</f>
        <v>0</v>
      </c>
      <c r="R498" s="135">
        <f>SUMIF('Plans SAMS_A remplir'!$AE$3:$AE$875,(G498&amp;"FID"&amp;"urgence"),'Plans SAMS_A remplir'!$AH$3:$AH$875)</f>
        <v>0</v>
      </c>
      <c r="S498" s="239">
        <f>SUMIF('Plans SAMS_A remplir'!$AE$3:$AE$875,(G498&amp;"FID"&amp;"urgence"),'Plans SAMS_A remplir'!$AI$3:$AI$875)</f>
        <v>0</v>
      </c>
      <c r="T498" s="224" t="str">
        <f t="shared" si="508"/>
        <v>0</v>
      </c>
      <c r="U498" s="238">
        <f>SUMIF('Plans SAMS_A remplir'!$AE$3:$AE$875,(G498&amp;"CRS"&amp;"urgence"),'Plans SAMS_A remplir'!$AG$3:$AG$875)</f>
        <v>0</v>
      </c>
      <c r="V498" s="135">
        <f>SUMIF('Plans SAMS_A remplir'!$AE$3:$AE$875,(G498&amp;"CRS"&amp;"urgence"),'Plans SAMS_A remplir'!$AH$3:$AH$875)</f>
        <v>0</v>
      </c>
      <c r="W498" s="239">
        <f>SUMIF('Plans SAMS_A remplir'!$AE$3:$AE$875,(G498&amp;"CRS"&amp;"urgence"),'Plans SAMS_A remplir'!$AI$3:$AI$875)</f>
        <v>0</v>
      </c>
      <c r="X498" s="224" t="str">
        <f t="shared" si="509"/>
        <v>0</v>
      </c>
      <c r="Y498" s="238">
        <f>SUMIF('Plans SAMS_A remplir'!$AE$3:$AE$875,(G498&amp;"autreong"&amp;"urgence"),'Plans SAMS_A remplir'!$AG$3:$AG$875)</f>
        <v>0</v>
      </c>
      <c r="Z498" s="135">
        <f>SUMIF('Plans SAMS_A remplir'!$AE$3:$AE$875,(G498&amp;"autreong"&amp;"urgence"),'Plans SAMS_A remplir'!$AH$3:$AH$875)</f>
        <v>0</v>
      </c>
      <c r="AA498" s="239">
        <f>SUMIF('Plans SAMS_A remplir'!$AE$3:$AE$875,(G498&amp;"autreong"&amp;"urgence"),'Plans SAMS_A remplir'!$AI$3:$AI$875)</f>
        <v>0</v>
      </c>
      <c r="AB498" s="280" t="str">
        <f t="shared" si="510"/>
        <v>0</v>
      </c>
      <c r="AC498" s="285"/>
      <c r="AD498" s="173">
        <f t="shared" si="511"/>
        <v>0</v>
      </c>
      <c r="AE498" s="173">
        <f t="shared" si="512"/>
        <v>0</v>
      </c>
      <c r="AF498" s="286">
        <f t="shared" si="513"/>
        <v>0</v>
      </c>
      <c r="AG498" s="274" t="e">
        <f t="shared" si="514"/>
        <v>#N/A</v>
      </c>
      <c r="AH498" s="202"/>
      <c r="AI498" s="209" t="e">
        <f t="shared" si="515"/>
        <v>#N/A</v>
      </c>
      <c r="AJ498" s="197">
        <f t="shared" si="516"/>
        <v>3</v>
      </c>
      <c r="AK498" s="175"/>
      <c r="AL498" s="275" t="str">
        <f t="shared" si="517"/>
        <v>A verifier</v>
      </c>
      <c r="AM498" s="266"/>
      <c r="AN498" s="137"/>
      <c r="AO498" s="136"/>
      <c r="AP498" s="158"/>
      <c r="AQ498" s="136"/>
      <c r="AR498" s="138"/>
      <c r="AS498" s="139"/>
      <c r="AT498" s="140"/>
      <c r="AU498" s="159"/>
      <c r="AV498" s="140"/>
      <c r="AW498" s="140"/>
      <c r="AX498" s="140"/>
      <c r="AY498" s="249"/>
    </row>
    <row r="499" spans="1:51" ht="15" hidden="1" customHeight="1" x14ac:dyDescent="0.35">
      <c r="A499" s="252" t="s">
        <v>530</v>
      </c>
      <c r="B499" s="189" t="str">
        <f t="shared" si="499"/>
        <v>MDG23</v>
      </c>
      <c r="C499" s="161" t="s">
        <v>607</v>
      </c>
      <c r="D499" s="189" t="str">
        <f t="shared" si="500"/>
        <v>MG23211</v>
      </c>
      <c r="E499" s="189" t="s">
        <v>1148</v>
      </c>
      <c r="F499" s="1" t="str">
        <f t="shared" si="501"/>
        <v>Vatovavy FitovinanyIkongoAmbatofotsy</v>
      </c>
      <c r="G499" s="45" t="str">
        <f t="shared" si="502"/>
        <v>MG23211031</v>
      </c>
      <c r="H499" s="133" t="e">
        <f t="shared" si="503"/>
        <v>#N/A</v>
      </c>
      <c r="I499" s="133"/>
      <c r="J499" s="134" t="e">
        <f t="shared" si="504"/>
        <v>#N/A</v>
      </c>
      <c r="K499" s="134" t="e">
        <f t="shared" si="505"/>
        <v>#N/A</v>
      </c>
      <c r="L499" s="134" t="e">
        <f t="shared" si="506"/>
        <v>#N/A</v>
      </c>
      <c r="M499" s="231">
        <f>SUMIF('Plans SAMS_A remplir'!$AE$3:$AE$875,(G499&amp;"PAM"&amp;"urgence"),'Plans SAMS_A remplir'!$AG$3:$AG$875)</f>
        <v>0</v>
      </c>
      <c r="N499" s="222">
        <f>SUMIF('Plans SAMS_A remplir'!$AE$3:$AE$875,(G499&amp;"PAM"&amp;"urgence"),'Plans SAMS_A remplir'!$AH$3:$AH$875)</f>
        <v>0</v>
      </c>
      <c r="O499" s="232">
        <f>SUMIF('Plans SAMS_A remplir'!$AE$3:$AE$875,(G499&amp;"PAM"&amp;"urgence"),'Plans SAMS_A remplir'!$AI$3:$AI$875)</f>
        <v>0</v>
      </c>
      <c r="P499" s="224" t="str">
        <f t="shared" si="507"/>
        <v>0</v>
      </c>
      <c r="Q499" s="238">
        <f>SUMIF('Plans SAMS_A remplir'!$AE$3:$AE$875,(G499&amp;"FID"&amp;"urgence"),'Plans SAMS_A remplir'!$AG$3:$AG$875)</f>
        <v>0</v>
      </c>
      <c r="R499" s="135">
        <f>SUMIF('Plans SAMS_A remplir'!$AE$3:$AE$875,(G499&amp;"FID"&amp;"urgence"),'Plans SAMS_A remplir'!$AH$3:$AH$875)</f>
        <v>0</v>
      </c>
      <c r="S499" s="239">
        <f>SUMIF('Plans SAMS_A remplir'!$AE$3:$AE$875,(G499&amp;"FID"&amp;"urgence"),'Plans SAMS_A remplir'!$AI$3:$AI$875)</f>
        <v>0</v>
      </c>
      <c r="T499" s="224" t="str">
        <f t="shared" si="508"/>
        <v>0</v>
      </c>
      <c r="U499" s="238">
        <f>SUMIF('Plans SAMS_A remplir'!$AE$3:$AE$875,(G499&amp;"CRS"&amp;"urgence"),'Plans SAMS_A remplir'!$AG$3:$AG$875)</f>
        <v>0</v>
      </c>
      <c r="V499" s="135">
        <f>SUMIF('Plans SAMS_A remplir'!$AE$3:$AE$875,(G499&amp;"CRS"&amp;"urgence"),'Plans SAMS_A remplir'!$AH$3:$AH$875)</f>
        <v>0</v>
      </c>
      <c r="W499" s="239">
        <f>SUMIF('Plans SAMS_A remplir'!$AE$3:$AE$875,(G499&amp;"CRS"&amp;"urgence"),'Plans SAMS_A remplir'!$AI$3:$AI$875)</f>
        <v>0</v>
      </c>
      <c r="X499" s="224" t="str">
        <f t="shared" si="509"/>
        <v>0</v>
      </c>
      <c r="Y499" s="238">
        <f>SUMIF('Plans SAMS_A remplir'!$AE$3:$AE$875,(G499&amp;"autreong"&amp;"urgence"),'Plans SAMS_A remplir'!$AG$3:$AG$875)</f>
        <v>0</v>
      </c>
      <c r="Z499" s="135">
        <f>SUMIF('Plans SAMS_A remplir'!$AE$3:$AE$875,(G499&amp;"autreong"&amp;"urgence"),'Plans SAMS_A remplir'!$AH$3:$AH$875)</f>
        <v>0</v>
      </c>
      <c r="AA499" s="239">
        <f>SUMIF('Plans SAMS_A remplir'!$AE$3:$AE$875,(G499&amp;"autreong"&amp;"urgence"),'Plans SAMS_A remplir'!$AI$3:$AI$875)</f>
        <v>0</v>
      </c>
      <c r="AB499" s="280" t="str">
        <f t="shared" si="510"/>
        <v>0</v>
      </c>
      <c r="AC499" s="285"/>
      <c r="AD499" s="173">
        <f t="shared" si="511"/>
        <v>0</v>
      </c>
      <c r="AE499" s="173">
        <f t="shared" si="512"/>
        <v>0</v>
      </c>
      <c r="AF499" s="286">
        <f t="shared" si="513"/>
        <v>0</v>
      </c>
      <c r="AG499" s="274" t="e">
        <f t="shared" si="514"/>
        <v>#N/A</v>
      </c>
      <c r="AH499" s="202"/>
      <c r="AI499" s="209" t="e">
        <f t="shared" si="515"/>
        <v>#N/A</v>
      </c>
      <c r="AJ499" s="197">
        <f t="shared" si="516"/>
        <v>3</v>
      </c>
      <c r="AK499" s="175"/>
      <c r="AL499" s="275" t="str">
        <f t="shared" si="517"/>
        <v>A verifier</v>
      </c>
      <c r="AM499" s="266"/>
      <c r="AN499" s="137"/>
      <c r="AO499" s="136"/>
      <c r="AP499" s="158"/>
      <c r="AQ499" s="136"/>
      <c r="AR499" s="138"/>
      <c r="AS499" s="139"/>
      <c r="AT499" s="140"/>
      <c r="AU499" s="159"/>
      <c r="AV499" s="140"/>
      <c r="AW499" s="140"/>
      <c r="AX499" s="140"/>
      <c r="AY499" s="249"/>
    </row>
    <row r="500" spans="1:51" ht="15" hidden="1" customHeight="1" x14ac:dyDescent="0.35">
      <c r="A500" s="252" t="s">
        <v>530</v>
      </c>
      <c r="B500" s="189" t="str">
        <f t="shared" si="499"/>
        <v>MDG23</v>
      </c>
      <c r="C500" s="161" t="s">
        <v>607</v>
      </c>
      <c r="D500" s="189" t="str">
        <f t="shared" si="500"/>
        <v>MG23211</v>
      </c>
      <c r="E500" s="189" t="s">
        <v>1149</v>
      </c>
      <c r="F500" s="1" t="str">
        <f t="shared" si="501"/>
        <v>Vatovavy FitovinanyIkongoBelemoka</v>
      </c>
      <c r="G500" s="45" t="str">
        <f t="shared" si="502"/>
        <v>MG23211032</v>
      </c>
      <c r="H500" s="133" t="e">
        <f t="shared" si="503"/>
        <v>#N/A</v>
      </c>
      <c r="I500" s="133"/>
      <c r="J500" s="134" t="e">
        <f t="shared" si="504"/>
        <v>#N/A</v>
      </c>
      <c r="K500" s="134" t="e">
        <f t="shared" si="505"/>
        <v>#N/A</v>
      </c>
      <c r="L500" s="134" t="e">
        <f t="shared" si="506"/>
        <v>#N/A</v>
      </c>
      <c r="M500" s="231">
        <f>SUMIF('Plans SAMS_A remplir'!$AE$3:$AE$875,(G500&amp;"PAM"&amp;"urgence"),'Plans SAMS_A remplir'!$AG$3:$AG$875)</f>
        <v>0</v>
      </c>
      <c r="N500" s="222">
        <f>SUMIF('Plans SAMS_A remplir'!$AE$3:$AE$875,(G500&amp;"PAM"&amp;"urgence"),'Plans SAMS_A remplir'!$AH$3:$AH$875)</f>
        <v>0</v>
      </c>
      <c r="O500" s="232">
        <f>SUMIF('Plans SAMS_A remplir'!$AE$3:$AE$875,(G500&amp;"PAM"&amp;"urgence"),'Plans SAMS_A remplir'!$AI$3:$AI$875)</f>
        <v>0</v>
      </c>
      <c r="P500" s="224" t="str">
        <f t="shared" si="507"/>
        <v>0</v>
      </c>
      <c r="Q500" s="238">
        <f>SUMIF('Plans SAMS_A remplir'!$AE$3:$AE$875,(G500&amp;"FID"&amp;"urgence"),'Plans SAMS_A remplir'!$AG$3:$AG$875)</f>
        <v>0</v>
      </c>
      <c r="R500" s="135">
        <f>SUMIF('Plans SAMS_A remplir'!$AE$3:$AE$875,(G500&amp;"FID"&amp;"urgence"),'Plans SAMS_A remplir'!$AH$3:$AH$875)</f>
        <v>0</v>
      </c>
      <c r="S500" s="239">
        <f>SUMIF('Plans SAMS_A remplir'!$AE$3:$AE$875,(G500&amp;"FID"&amp;"urgence"),'Plans SAMS_A remplir'!$AI$3:$AI$875)</f>
        <v>0</v>
      </c>
      <c r="T500" s="224" t="str">
        <f t="shared" si="508"/>
        <v>0</v>
      </c>
      <c r="U500" s="238">
        <f>SUMIF('Plans SAMS_A remplir'!$AE$3:$AE$875,(G500&amp;"CRS"&amp;"urgence"),'Plans SAMS_A remplir'!$AG$3:$AG$875)</f>
        <v>0</v>
      </c>
      <c r="V500" s="135">
        <f>SUMIF('Plans SAMS_A remplir'!$AE$3:$AE$875,(G500&amp;"CRS"&amp;"urgence"),'Plans SAMS_A remplir'!$AH$3:$AH$875)</f>
        <v>0</v>
      </c>
      <c r="W500" s="239">
        <f>SUMIF('Plans SAMS_A remplir'!$AE$3:$AE$875,(G500&amp;"CRS"&amp;"urgence"),'Plans SAMS_A remplir'!$AI$3:$AI$875)</f>
        <v>0</v>
      </c>
      <c r="X500" s="224" t="str">
        <f t="shared" si="509"/>
        <v>0</v>
      </c>
      <c r="Y500" s="238">
        <f>SUMIF('Plans SAMS_A remplir'!$AE$3:$AE$875,(G500&amp;"autreong"&amp;"urgence"),'Plans SAMS_A remplir'!$AG$3:$AG$875)</f>
        <v>0</v>
      </c>
      <c r="Z500" s="135">
        <f>SUMIF('Plans SAMS_A remplir'!$AE$3:$AE$875,(G500&amp;"autreong"&amp;"urgence"),'Plans SAMS_A remplir'!$AH$3:$AH$875)</f>
        <v>0</v>
      </c>
      <c r="AA500" s="239">
        <f>SUMIF('Plans SAMS_A remplir'!$AE$3:$AE$875,(G500&amp;"autreong"&amp;"urgence"),'Plans SAMS_A remplir'!$AI$3:$AI$875)</f>
        <v>0</v>
      </c>
      <c r="AB500" s="280" t="str">
        <f t="shared" si="510"/>
        <v>0</v>
      </c>
      <c r="AC500" s="285"/>
      <c r="AD500" s="173">
        <f t="shared" si="511"/>
        <v>0</v>
      </c>
      <c r="AE500" s="173">
        <f t="shared" si="512"/>
        <v>0</v>
      </c>
      <c r="AF500" s="286">
        <f t="shared" si="513"/>
        <v>0</v>
      </c>
      <c r="AG500" s="274" t="e">
        <f t="shared" si="514"/>
        <v>#N/A</v>
      </c>
      <c r="AH500" s="202"/>
      <c r="AI500" s="209" t="e">
        <f t="shared" si="515"/>
        <v>#N/A</v>
      </c>
      <c r="AJ500" s="197">
        <f t="shared" si="516"/>
        <v>3</v>
      </c>
      <c r="AK500" s="175"/>
      <c r="AL500" s="275" t="str">
        <f t="shared" si="517"/>
        <v>A verifier</v>
      </c>
      <c r="AM500" s="266"/>
      <c r="AN500" s="137"/>
      <c r="AO500" s="136"/>
      <c r="AP500" s="158"/>
      <c r="AQ500" s="136"/>
      <c r="AR500" s="138"/>
      <c r="AS500" s="139"/>
      <c r="AT500" s="140"/>
      <c r="AU500" s="159"/>
      <c r="AV500" s="140"/>
      <c r="AW500" s="140"/>
      <c r="AX500" s="140"/>
      <c r="AY500" s="249"/>
    </row>
    <row r="501" spans="1:51" ht="15" hidden="1" customHeight="1" x14ac:dyDescent="0.35">
      <c r="A501" s="252" t="s">
        <v>530</v>
      </c>
      <c r="B501" s="189" t="str">
        <f t="shared" si="499"/>
        <v>MDG23</v>
      </c>
      <c r="C501" s="161" t="s">
        <v>607</v>
      </c>
      <c r="D501" s="189" t="str">
        <f t="shared" si="500"/>
        <v>MG23211</v>
      </c>
      <c r="E501" s="189" t="s">
        <v>1150</v>
      </c>
      <c r="F501" s="1" t="str">
        <f t="shared" si="501"/>
        <v>Vatovavy FitovinanyIkongoMaromiandra</v>
      </c>
      <c r="G501" s="45" t="str">
        <f t="shared" si="502"/>
        <v>MG23211033</v>
      </c>
      <c r="H501" s="133" t="e">
        <f t="shared" si="503"/>
        <v>#N/A</v>
      </c>
      <c r="I501" s="133"/>
      <c r="J501" s="134" t="e">
        <f t="shared" si="504"/>
        <v>#N/A</v>
      </c>
      <c r="K501" s="134" t="e">
        <f t="shared" si="505"/>
        <v>#N/A</v>
      </c>
      <c r="L501" s="134" t="e">
        <f t="shared" si="506"/>
        <v>#N/A</v>
      </c>
      <c r="M501" s="231">
        <f>SUMIF('Plans SAMS_A remplir'!$AE$3:$AE$875,(G501&amp;"PAM"&amp;"urgence"),'Plans SAMS_A remplir'!$AG$3:$AG$875)</f>
        <v>0</v>
      </c>
      <c r="N501" s="222">
        <f>SUMIF('Plans SAMS_A remplir'!$AE$3:$AE$875,(G501&amp;"PAM"&amp;"urgence"),'Plans SAMS_A remplir'!$AH$3:$AH$875)</f>
        <v>0</v>
      </c>
      <c r="O501" s="232">
        <f>SUMIF('Plans SAMS_A remplir'!$AE$3:$AE$875,(G501&amp;"PAM"&amp;"urgence"),'Plans SAMS_A remplir'!$AI$3:$AI$875)</f>
        <v>0</v>
      </c>
      <c r="P501" s="224" t="str">
        <f t="shared" si="507"/>
        <v>0</v>
      </c>
      <c r="Q501" s="238">
        <f>SUMIF('Plans SAMS_A remplir'!$AE$3:$AE$875,(G501&amp;"FID"&amp;"urgence"),'Plans SAMS_A remplir'!$AG$3:$AG$875)</f>
        <v>0</v>
      </c>
      <c r="R501" s="135">
        <f>SUMIF('Plans SAMS_A remplir'!$AE$3:$AE$875,(G501&amp;"FID"&amp;"urgence"),'Plans SAMS_A remplir'!$AH$3:$AH$875)</f>
        <v>0</v>
      </c>
      <c r="S501" s="239">
        <f>SUMIF('Plans SAMS_A remplir'!$AE$3:$AE$875,(G501&amp;"FID"&amp;"urgence"),'Plans SAMS_A remplir'!$AI$3:$AI$875)</f>
        <v>0</v>
      </c>
      <c r="T501" s="224" t="str">
        <f t="shared" si="508"/>
        <v>0</v>
      </c>
      <c r="U501" s="238">
        <f>SUMIF('Plans SAMS_A remplir'!$AE$3:$AE$875,(G501&amp;"CRS"&amp;"urgence"),'Plans SAMS_A remplir'!$AG$3:$AG$875)</f>
        <v>0</v>
      </c>
      <c r="V501" s="135">
        <f>SUMIF('Plans SAMS_A remplir'!$AE$3:$AE$875,(G501&amp;"CRS"&amp;"urgence"),'Plans SAMS_A remplir'!$AH$3:$AH$875)</f>
        <v>0</v>
      </c>
      <c r="W501" s="239">
        <f>SUMIF('Plans SAMS_A remplir'!$AE$3:$AE$875,(G501&amp;"CRS"&amp;"urgence"),'Plans SAMS_A remplir'!$AI$3:$AI$875)</f>
        <v>0</v>
      </c>
      <c r="X501" s="224" t="str">
        <f t="shared" si="509"/>
        <v>0</v>
      </c>
      <c r="Y501" s="238">
        <f>SUMIF('Plans SAMS_A remplir'!$AE$3:$AE$875,(G501&amp;"autreong"&amp;"urgence"),'Plans SAMS_A remplir'!$AG$3:$AG$875)</f>
        <v>0</v>
      </c>
      <c r="Z501" s="135">
        <f>SUMIF('Plans SAMS_A remplir'!$AE$3:$AE$875,(G501&amp;"autreong"&amp;"urgence"),'Plans SAMS_A remplir'!$AH$3:$AH$875)</f>
        <v>0</v>
      </c>
      <c r="AA501" s="239">
        <f>SUMIF('Plans SAMS_A remplir'!$AE$3:$AE$875,(G501&amp;"autreong"&amp;"urgence"),'Plans SAMS_A remplir'!$AI$3:$AI$875)</f>
        <v>0</v>
      </c>
      <c r="AB501" s="280" t="str">
        <f t="shared" si="510"/>
        <v>0</v>
      </c>
      <c r="AC501" s="285"/>
      <c r="AD501" s="173">
        <f t="shared" si="511"/>
        <v>0</v>
      </c>
      <c r="AE501" s="173">
        <f t="shared" si="512"/>
        <v>0</v>
      </c>
      <c r="AF501" s="286">
        <f t="shared" si="513"/>
        <v>0</v>
      </c>
      <c r="AG501" s="274" t="e">
        <f t="shared" si="514"/>
        <v>#N/A</v>
      </c>
      <c r="AH501" s="202"/>
      <c r="AI501" s="209" t="e">
        <f t="shared" si="515"/>
        <v>#N/A</v>
      </c>
      <c r="AJ501" s="197">
        <f t="shared" si="516"/>
        <v>3</v>
      </c>
      <c r="AK501" s="175"/>
      <c r="AL501" s="275" t="str">
        <f t="shared" si="517"/>
        <v>A verifier</v>
      </c>
      <c r="AM501" s="266"/>
      <c r="AN501" s="137"/>
      <c r="AO501" s="136"/>
      <c r="AP501" s="158"/>
      <c r="AQ501" s="136"/>
      <c r="AR501" s="138"/>
      <c r="AS501" s="139"/>
      <c r="AT501" s="140"/>
      <c r="AU501" s="159"/>
      <c r="AV501" s="140"/>
      <c r="AW501" s="140"/>
      <c r="AX501" s="140"/>
      <c r="AY501" s="249"/>
    </row>
    <row r="502" spans="1:51" ht="15" hidden="1" customHeight="1" x14ac:dyDescent="0.35">
      <c r="A502" s="252" t="s">
        <v>530</v>
      </c>
      <c r="B502" s="189" t="str">
        <f t="shared" si="499"/>
        <v>MDG23</v>
      </c>
      <c r="C502" s="161" t="s">
        <v>607</v>
      </c>
      <c r="D502" s="189" t="str">
        <f t="shared" si="500"/>
        <v>MG23211</v>
      </c>
      <c r="E502" s="189" t="s">
        <v>1151</v>
      </c>
      <c r="F502" s="1" t="str">
        <f t="shared" si="501"/>
        <v>Vatovavy FitovinanyIkongoManampatrana</v>
      </c>
      <c r="G502" s="45" t="str">
        <f t="shared" si="502"/>
        <v>MG23211051</v>
      </c>
      <c r="H502" s="133" t="e">
        <f t="shared" si="503"/>
        <v>#N/A</v>
      </c>
      <c r="I502" s="133"/>
      <c r="J502" s="134" t="e">
        <f t="shared" si="504"/>
        <v>#N/A</v>
      </c>
      <c r="K502" s="134" t="e">
        <f t="shared" si="505"/>
        <v>#N/A</v>
      </c>
      <c r="L502" s="134" t="e">
        <f t="shared" si="506"/>
        <v>#N/A</v>
      </c>
      <c r="M502" s="231">
        <f>SUMIF('Plans SAMS_A remplir'!$AE$3:$AE$875,(G502&amp;"PAM"&amp;"urgence"),'Plans SAMS_A remplir'!$AG$3:$AG$875)</f>
        <v>0</v>
      </c>
      <c r="N502" s="222">
        <f>SUMIF('Plans SAMS_A remplir'!$AE$3:$AE$875,(G502&amp;"PAM"&amp;"urgence"),'Plans SAMS_A remplir'!$AH$3:$AH$875)</f>
        <v>0</v>
      </c>
      <c r="O502" s="232">
        <f>SUMIF('Plans SAMS_A remplir'!$AE$3:$AE$875,(G502&amp;"PAM"&amp;"urgence"),'Plans SAMS_A remplir'!$AI$3:$AI$875)</f>
        <v>0</v>
      </c>
      <c r="P502" s="224" t="str">
        <f t="shared" si="507"/>
        <v>0</v>
      </c>
      <c r="Q502" s="238">
        <f>SUMIF('Plans SAMS_A remplir'!$AE$3:$AE$875,(G502&amp;"FID"&amp;"urgence"),'Plans SAMS_A remplir'!$AG$3:$AG$875)</f>
        <v>0</v>
      </c>
      <c r="R502" s="135">
        <f>SUMIF('Plans SAMS_A remplir'!$AE$3:$AE$875,(G502&amp;"FID"&amp;"urgence"),'Plans SAMS_A remplir'!$AH$3:$AH$875)</f>
        <v>0</v>
      </c>
      <c r="S502" s="239">
        <f>SUMIF('Plans SAMS_A remplir'!$AE$3:$AE$875,(G502&amp;"FID"&amp;"urgence"),'Plans SAMS_A remplir'!$AI$3:$AI$875)</f>
        <v>0</v>
      </c>
      <c r="T502" s="224" t="str">
        <f t="shared" si="508"/>
        <v>0</v>
      </c>
      <c r="U502" s="238">
        <f>SUMIF('Plans SAMS_A remplir'!$AE$3:$AE$875,(G502&amp;"CRS"&amp;"urgence"),'Plans SAMS_A remplir'!$AG$3:$AG$875)</f>
        <v>0</v>
      </c>
      <c r="V502" s="135">
        <f>SUMIF('Plans SAMS_A remplir'!$AE$3:$AE$875,(G502&amp;"CRS"&amp;"urgence"),'Plans SAMS_A remplir'!$AH$3:$AH$875)</f>
        <v>0</v>
      </c>
      <c r="W502" s="239">
        <f>SUMIF('Plans SAMS_A remplir'!$AE$3:$AE$875,(G502&amp;"CRS"&amp;"urgence"),'Plans SAMS_A remplir'!$AI$3:$AI$875)</f>
        <v>0</v>
      </c>
      <c r="X502" s="224" t="str">
        <f t="shared" si="509"/>
        <v>0</v>
      </c>
      <c r="Y502" s="238">
        <f>SUMIF('Plans SAMS_A remplir'!$AE$3:$AE$875,(G502&amp;"autreong"&amp;"urgence"),'Plans SAMS_A remplir'!$AG$3:$AG$875)</f>
        <v>0</v>
      </c>
      <c r="Z502" s="135">
        <f>SUMIF('Plans SAMS_A remplir'!$AE$3:$AE$875,(G502&amp;"autreong"&amp;"urgence"),'Plans SAMS_A remplir'!$AH$3:$AH$875)</f>
        <v>0</v>
      </c>
      <c r="AA502" s="239">
        <f>SUMIF('Plans SAMS_A remplir'!$AE$3:$AE$875,(G502&amp;"autreong"&amp;"urgence"),'Plans SAMS_A remplir'!$AI$3:$AI$875)</f>
        <v>0</v>
      </c>
      <c r="AB502" s="280" t="str">
        <f t="shared" si="510"/>
        <v>0</v>
      </c>
      <c r="AC502" s="285"/>
      <c r="AD502" s="173">
        <f t="shared" si="511"/>
        <v>0</v>
      </c>
      <c r="AE502" s="173">
        <f t="shared" si="512"/>
        <v>0</v>
      </c>
      <c r="AF502" s="286">
        <f t="shared" si="513"/>
        <v>0</v>
      </c>
      <c r="AG502" s="274" t="e">
        <f t="shared" si="514"/>
        <v>#N/A</v>
      </c>
      <c r="AH502" s="202"/>
      <c r="AI502" s="209" t="e">
        <f t="shared" si="515"/>
        <v>#N/A</v>
      </c>
      <c r="AJ502" s="197">
        <f t="shared" si="516"/>
        <v>3</v>
      </c>
      <c r="AK502" s="175"/>
      <c r="AL502" s="275" t="str">
        <f t="shared" si="517"/>
        <v>A verifier</v>
      </c>
      <c r="AM502" s="266"/>
      <c r="AN502" s="137"/>
      <c r="AO502" s="136"/>
      <c r="AP502" s="158"/>
      <c r="AQ502" s="136"/>
      <c r="AR502" s="138"/>
      <c r="AS502" s="139"/>
      <c r="AT502" s="140"/>
      <c r="AU502" s="159"/>
      <c r="AV502" s="140"/>
      <c r="AW502" s="140"/>
      <c r="AX502" s="140"/>
      <c r="AY502" s="249"/>
    </row>
    <row r="503" spans="1:51" ht="15" hidden="1" customHeight="1" x14ac:dyDescent="0.35">
      <c r="A503" s="252" t="s">
        <v>530</v>
      </c>
      <c r="B503" s="189" t="str">
        <f t="shared" si="499"/>
        <v>MDG23</v>
      </c>
      <c r="C503" s="161" t="s">
        <v>607</v>
      </c>
      <c r="D503" s="189" t="str">
        <f t="shared" si="500"/>
        <v>MG23211</v>
      </c>
      <c r="E503" s="189" t="s">
        <v>1152</v>
      </c>
      <c r="F503" s="1" t="str">
        <f t="shared" si="501"/>
        <v>Vatovavy FitovinanyIkongoAmbinanitromby</v>
      </c>
      <c r="G503" s="45" t="str">
        <f t="shared" si="502"/>
        <v>MG23211052</v>
      </c>
      <c r="H503" s="133" t="e">
        <f t="shared" si="503"/>
        <v>#N/A</v>
      </c>
      <c r="I503" s="133"/>
      <c r="J503" s="134" t="e">
        <f t="shared" si="504"/>
        <v>#N/A</v>
      </c>
      <c r="K503" s="134" t="e">
        <f t="shared" si="505"/>
        <v>#N/A</v>
      </c>
      <c r="L503" s="134" t="e">
        <f t="shared" si="506"/>
        <v>#N/A</v>
      </c>
      <c r="M503" s="231">
        <f>SUMIF('Plans SAMS_A remplir'!$AE$3:$AE$875,(G503&amp;"PAM"&amp;"urgence"),'Plans SAMS_A remplir'!$AG$3:$AG$875)</f>
        <v>0</v>
      </c>
      <c r="N503" s="222">
        <f>SUMIF('Plans SAMS_A remplir'!$AE$3:$AE$875,(G503&amp;"PAM"&amp;"urgence"),'Plans SAMS_A remplir'!$AH$3:$AH$875)</f>
        <v>0</v>
      </c>
      <c r="O503" s="232">
        <f>SUMIF('Plans SAMS_A remplir'!$AE$3:$AE$875,(G503&amp;"PAM"&amp;"urgence"),'Plans SAMS_A remplir'!$AI$3:$AI$875)</f>
        <v>0</v>
      </c>
      <c r="P503" s="224" t="str">
        <f t="shared" si="507"/>
        <v>0</v>
      </c>
      <c r="Q503" s="238">
        <f>SUMIF('Plans SAMS_A remplir'!$AE$3:$AE$875,(G503&amp;"FID"&amp;"urgence"),'Plans SAMS_A remplir'!$AG$3:$AG$875)</f>
        <v>0</v>
      </c>
      <c r="R503" s="135">
        <f>SUMIF('Plans SAMS_A remplir'!$AE$3:$AE$875,(G503&amp;"FID"&amp;"urgence"),'Plans SAMS_A remplir'!$AH$3:$AH$875)</f>
        <v>0</v>
      </c>
      <c r="S503" s="239">
        <f>SUMIF('Plans SAMS_A remplir'!$AE$3:$AE$875,(G503&amp;"FID"&amp;"urgence"),'Plans SAMS_A remplir'!$AI$3:$AI$875)</f>
        <v>0</v>
      </c>
      <c r="T503" s="224" t="str">
        <f t="shared" si="508"/>
        <v>0</v>
      </c>
      <c r="U503" s="238">
        <f>SUMIF('Plans SAMS_A remplir'!$AE$3:$AE$875,(G503&amp;"CRS"&amp;"urgence"),'Plans SAMS_A remplir'!$AG$3:$AG$875)</f>
        <v>0</v>
      </c>
      <c r="V503" s="135">
        <f>SUMIF('Plans SAMS_A remplir'!$AE$3:$AE$875,(G503&amp;"CRS"&amp;"urgence"),'Plans SAMS_A remplir'!$AH$3:$AH$875)</f>
        <v>0</v>
      </c>
      <c r="W503" s="239">
        <f>SUMIF('Plans SAMS_A remplir'!$AE$3:$AE$875,(G503&amp;"CRS"&amp;"urgence"),'Plans SAMS_A remplir'!$AI$3:$AI$875)</f>
        <v>0</v>
      </c>
      <c r="X503" s="224" t="str">
        <f t="shared" si="509"/>
        <v>0</v>
      </c>
      <c r="Y503" s="238">
        <f>SUMIF('Plans SAMS_A remplir'!$AE$3:$AE$875,(G503&amp;"autreong"&amp;"urgence"),'Plans SAMS_A remplir'!$AG$3:$AG$875)</f>
        <v>0</v>
      </c>
      <c r="Z503" s="135">
        <f>SUMIF('Plans SAMS_A remplir'!$AE$3:$AE$875,(G503&amp;"autreong"&amp;"urgence"),'Plans SAMS_A remplir'!$AH$3:$AH$875)</f>
        <v>0</v>
      </c>
      <c r="AA503" s="239">
        <f>SUMIF('Plans SAMS_A remplir'!$AE$3:$AE$875,(G503&amp;"autreong"&amp;"urgence"),'Plans SAMS_A remplir'!$AI$3:$AI$875)</f>
        <v>0</v>
      </c>
      <c r="AB503" s="280" t="str">
        <f t="shared" si="510"/>
        <v>0</v>
      </c>
      <c r="AC503" s="285"/>
      <c r="AD503" s="173">
        <f t="shared" si="511"/>
        <v>0</v>
      </c>
      <c r="AE503" s="173">
        <f t="shared" si="512"/>
        <v>0</v>
      </c>
      <c r="AF503" s="286">
        <f t="shared" si="513"/>
        <v>0</v>
      </c>
      <c r="AG503" s="274" t="e">
        <f t="shared" si="514"/>
        <v>#N/A</v>
      </c>
      <c r="AH503" s="202"/>
      <c r="AI503" s="209" t="e">
        <f t="shared" si="515"/>
        <v>#N/A</v>
      </c>
      <c r="AJ503" s="197">
        <f t="shared" si="516"/>
        <v>3</v>
      </c>
      <c r="AK503" s="175"/>
      <c r="AL503" s="275" t="str">
        <f t="shared" si="517"/>
        <v>A verifier</v>
      </c>
      <c r="AM503" s="266"/>
      <c r="AN503" s="137"/>
      <c r="AO503" s="136"/>
      <c r="AP503" s="158"/>
      <c r="AQ503" s="136"/>
      <c r="AR503" s="138"/>
      <c r="AS503" s="139"/>
      <c r="AT503" s="140"/>
      <c r="AU503" s="159"/>
      <c r="AV503" s="140"/>
      <c r="AW503" s="140"/>
      <c r="AX503" s="140"/>
      <c r="AY503" s="249"/>
    </row>
    <row r="504" spans="1:51" ht="15" hidden="1" customHeight="1" x14ac:dyDescent="0.35">
      <c r="A504" s="252" t="s">
        <v>530</v>
      </c>
      <c r="B504" s="189" t="str">
        <f t="shared" si="499"/>
        <v>MDG23</v>
      </c>
      <c r="C504" s="161" t="s">
        <v>607</v>
      </c>
      <c r="D504" s="189" t="str">
        <f t="shared" si="500"/>
        <v>MG23211</v>
      </c>
      <c r="E504" s="189" t="s">
        <v>610</v>
      </c>
      <c r="F504" s="1" t="str">
        <f t="shared" si="501"/>
        <v>Vatovavy FitovinanyIkongoIfanirea</v>
      </c>
      <c r="G504" s="45" t="str">
        <f t="shared" si="502"/>
        <v>MG23211071</v>
      </c>
      <c r="H504" s="133" t="e">
        <f t="shared" si="503"/>
        <v>#N/A</v>
      </c>
      <c r="I504" s="133"/>
      <c r="J504" s="134" t="str">
        <f t="shared" si="504"/>
        <v/>
      </c>
      <c r="K504" s="134">
        <f t="shared" si="505"/>
        <v>17982.454899777284</v>
      </c>
      <c r="L504" s="134">
        <f t="shared" si="506"/>
        <v>17982.454899777284</v>
      </c>
      <c r="M504" s="231">
        <f>SUMIF('Plans SAMS_A remplir'!$AE$3:$AE$875,(G504&amp;"PAM"&amp;"urgence"),'Plans SAMS_A remplir'!$AG$3:$AG$875)</f>
        <v>0</v>
      </c>
      <c r="N504" s="222">
        <f>SUMIF('Plans SAMS_A remplir'!$AE$3:$AE$875,(G504&amp;"PAM"&amp;"urgence"),'Plans SAMS_A remplir'!$AH$3:$AH$875)</f>
        <v>0</v>
      </c>
      <c r="O504" s="232">
        <f>SUMIF('Plans SAMS_A remplir'!$AE$3:$AE$875,(G504&amp;"PAM"&amp;"urgence"),'Plans SAMS_A remplir'!$AI$3:$AI$875)</f>
        <v>0</v>
      </c>
      <c r="P504" s="224" t="str">
        <f t="shared" si="507"/>
        <v>0</v>
      </c>
      <c r="Q504" s="238">
        <f>SUMIF('Plans SAMS_A remplir'!$AE$3:$AE$875,(G504&amp;"FID"&amp;"urgence"),'Plans SAMS_A remplir'!$AG$3:$AG$875)</f>
        <v>0</v>
      </c>
      <c r="R504" s="135">
        <f>SUMIF('Plans SAMS_A remplir'!$AE$3:$AE$875,(G504&amp;"FID"&amp;"urgence"),'Plans SAMS_A remplir'!$AH$3:$AH$875)</f>
        <v>0</v>
      </c>
      <c r="S504" s="239">
        <f>SUMIF('Plans SAMS_A remplir'!$AE$3:$AE$875,(G504&amp;"FID"&amp;"urgence"),'Plans SAMS_A remplir'!$AI$3:$AI$875)</f>
        <v>0</v>
      </c>
      <c r="T504" s="224" t="str">
        <f t="shared" si="508"/>
        <v>0</v>
      </c>
      <c r="U504" s="238">
        <f>SUMIF('Plans SAMS_A remplir'!$AE$3:$AE$875,(G504&amp;"CRS"&amp;"urgence"),'Plans SAMS_A remplir'!$AG$3:$AG$875)</f>
        <v>0</v>
      </c>
      <c r="V504" s="135">
        <f>SUMIF('Plans SAMS_A remplir'!$AE$3:$AE$875,(G504&amp;"CRS"&amp;"urgence"),'Plans SAMS_A remplir'!$AH$3:$AH$875)</f>
        <v>0</v>
      </c>
      <c r="W504" s="239">
        <f>SUMIF('Plans SAMS_A remplir'!$AE$3:$AE$875,(G504&amp;"CRS"&amp;"urgence"),'Plans SAMS_A remplir'!$AI$3:$AI$875)</f>
        <v>0</v>
      </c>
      <c r="X504" s="224" t="str">
        <f t="shared" si="509"/>
        <v>0</v>
      </c>
      <c r="Y504" s="238">
        <f>SUMIF('Plans SAMS_A remplir'!$AE$3:$AE$875,(G504&amp;"autreong"&amp;"urgence"),'Plans SAMS_A remplir'!$AG$3:$AG$875)</f>
        <v>0</v>
      </c>
      <c r="Z504" s="135">
        <f>SUMIF('Plans SAMS_A remplir'!$AE$3:$AE$875,(G504&amp;"autreong"&amp;"urgence"),'Plans SAMS_A remplir'!$AH$3:$AH$875)</f>
        <v>0</v>
      </c>
      <c r="AA504" s="239">
        <f>SUMIF('Plans SAMS_A remplir'!$AE$3:$AE$875,(G504&amp;"autreong"&amp;"urgence"),'Plans SAMS_A remplir'!$AI$3:$AI$875)</f>
        <v>0</v>
      </c>
      <c r="AB504" s="280" t="str">
        <f t="shared" si="510"/>
        <v>0</v>
      </c>
      <c r="AC504" s="285"/>
      <c r="AD504" s="173">
        <f t="shared" si="511"/>
        <v>0</v>
      </c>
      <c r="AE504" s="173">
        <f t="shared" si="512"/>
        <v>0</v>
      </c>
      <c r="AF504" s="286">
        <f t="shared" si="513"/>
        <v>0</v>
      </c>
      <c r="AG504" s="274">
        <f t="shared" si="514"/>
        <v>0</v>
      </c>
      <c r="AH504" s="202"/>
      <c r="AI504" s="209">
        <f t="shared" si="515"/>
        <v>17982.454899777284</v>
      </c>
      <c r="AJ504" s="197">
        <f t="shared" si="516"/>
        <v>3</v>
      </c>
      <c r="AK504" s="175"/>
      <c r="AL504" s="275" t="str">
        <f t="shared" si="517"/>
        <v>A verifier</v>
      </c>
      <c r="AM504" s="266"/>
      <c r="AN504" s="137"/>
      <c r="AO504" s="136"/>
      <c r="AP504" s="158"/>
      <c r="AQ504" s="136"/>
      <c r="AR504" s="138"/>
      <c r="AS504" s="139"/>
      <c r="AT504" s="140"/>
      <c r="AU504" s="159"/>
      <c r="AV504" s="140"/>
      <c r="AW504" s="140"/>
      <c r="AX504" s="140"/>
      <c r="AY504" s="249"/>
    </row>
    <row r="505" spans="1:51" ht="15" hidden="1" customHeight="1" x14ac:dyDescent="0.35">
      <c r="A505" s="252" t="s">
        <v>530</v>
      </c>
      <c r="B505" s="189" t="str">
        <f t="shared" si="499"/>
        <v>MDG23</v>
      </c>
      <c r="C505" s="161" t="s">
        <v>607</v>
      </c>
      <c r="D505" s="189" t="str">
        <f t="shared" si="500"/>
        <v>MG23211</v>
      </c>
      <c r="E505" s="189" t="s">
        <v>608</v>
      </c>
      <c r="F505" s="1" t="str">
        <f t="shared" si="501"/>
        <v>Vatovavy FitovinanyIkongoTanakambana</v>
      </c>
      <c r="G505" s="45" t="str">
        <f t="shared" si="502"/>
        <v>MG23211072</v>
      </c>
      <c r="H505" s="133" t="e">
        <f t="shared" si="503"/>
        <v>#N/A</v>
      </c>
      <c r="I505" s="133"/>
      <c r="J505" s="134" t="str">
        <f t="shared" si="504"/>
        <v/>
      </c>
      <c r="K505" s="134">
        <f t="shared" si="505"/>
        <v>8008.5635504931215</v>
      </c>
      <c r="L505" s="134">
        <f t="shared" si="506"/>
        <v>8008.5635504931215</v>
      </c>
      <c r="M505" s="231">
        <f>SUMIF('Plans SAMS_A remplir'!$AE$3:$AE$875,(G505&amp;"PAM"&amp;"urgence"),'Plans SAMS_A remplir'!$AG$3:$AG$875)</f>
        <v>0</v>
      </c>
      <c r="N505" s="222">
        <f>SUMIF('Plans SAMS_A remplir'!$AE$3:$AE$875,(G505&amp;"PAM"&amp;"urgence"),'Plans SAMS_A remplir'!$AH$3:$AH$875)</f>
        <v>0</v>
      </c>
      <c r="O505" s="232">
        <f>SUMIF('Plans SAMS_A remplir'!$AE$3:$AE$875,(G505&amp;"PAM"&amp;"urgence"),'Plans SAMS_A remplir'!$AI$3:$AI$875)</f>
        <v>0</v>
      </c>
      <c r="P505" s="224" t="str">
        <f t="shared" si="507"/>
        <v>0</v>
      </c>
      <c r="Q505" s="238">
        <f>SUMIF('Plans SAMS_A remplir'!$AE$3:$AE$875,(G505&amp;"FID"&amp;"urgence"),'Plans SAMS_A remplir'!$AG$3:$AG$875)</f>
        <v>0</v>
      </c>
      <c r="R505" s="135">
        <f>SUMIF('Plans SAMS_A remplir'!$AE$3:$AE$875,(G505&amp;"FID"&amp;"urgence"),'Plans SAMS_A remplir'!$AH$3:$AH$875)</f>
        <v>0</v>
      </c>
      <c r="S505" s="239">
        <f>SUMIF('Plans SAMS_A remplir'!$AE$3:$AE$875,(G505&amp;"FID"&amp;"urgence"),'Plans SAMS_A remplir'!$AI$3:$AI$875)</f>
        <v>0</v>
      </c>
      <c r="T505" s="224" t="str">
        <f t="shared" si="508"/>
        <v>0</v>
      </c>
      <c r="U505" s="238">
        <f>SUMIF('Plans SAMS_A remplir'!$AE$3:$AE$875,(G505&amp;"CRS"&amp;"urgence"),'Plans SAMS_A remplir'!$AG$3:$AG$875)</f>
        <v>0</v>
      </c>
      <c r="V505" s="135">
        <f>SUMIF('Plans SAMS_A remplir'!$AE$3:$AE$875,(G505&amp;"CRS"&amp;"urgence"),'Plans SAMS_A remplir'!$AH$3:$AH$875)</f>
        <v>0</v>
      </c>
      <c r="W505" s="239">
        <f>SUMIF('Plans SAMS_A remplir'!$AE$3:$AE$875,(G505&amp;"CRS"&amp;"urgence"),'Plans SAMS_A remplir'!$AI$3:$AI$875)</f>
        <v>0</v>
      </c>
      <c r="X505" s="224" t="str">
        <f t="shared" si="509"/>
        <v>0</v>
      </c>
      <c r="Y505" s="238">
        <f>SUMIF('Plans SAMS_A remplir'!$AE$3:$AE$875,(G505&amp;"autreong"&amp;"urgence"),'Plans SAMS_A remplir'!$AG$3:$AG$875)</f>
        <v>0</v>
      </c>
      <c r="Z505" s="135">
        <f>SUMIF('Plans SAMS_A remplir'!$AE$3:$AE$875,(G505&amp;"autreong"&amp;"urgence"),'Plans SAMS_A remplir'!$AH$3:$AH$875)</f>
        <v>0</v>
      </c>
      <c r="AA505" s="239">
        <f>SUMIF('Plans SAMS_A remplir'!$AE$3:$AE$875,(G505&amp;"autreong"&amp;"urgence"),'Plans SAMS_A remplir'!$AI$3:$AI$875)</f>
        <v>0</v>
      </c>
      <c r="AB505" s="280" t="str">
        <f t="shared" si="510"/>
        <v>0</v>
      </c>
      <c r="AC505" s="285"/>
      <c r="AD505" s="173">
        <f t="shared" si="511"/>
        <v>0</v>
      </c>
      <c r="AE505" s="173">
        <f t="shared" si="512"/>
        <v>0</v>
      </c>
      <c r="AF505" s="286">
        <f t="shared" si="513"/>
        <v>0</v>
      </c>
      <c r="AG505" s="274">
        <f t="shared" si="514"/>
        <v>0</v>
      </c>
      <c r="AH505" s="202"/>
      <c r="AI505" s="209">
        <f t="shared" si="515"/>
        <v>8008.5635504931215</v>
      </c>
      <c r="AJ505" s="197">
        <f t="shared" si="516"/>
        <v>3</v>
      </c>
      <c r="AK505" s="175"/>
      <c r="AL505" s="275" t="str">
        <f t="shared" si="517"/>
        <v>A verifier</v>
      </c>
      <c r="AM505" s="266"/>
      <c r="AN505" s="137"/>
      <c r="AO505" s="136"/>
      <c r="AP505" s="158"/>
      <c r="AQ505" s="136"/>
      <c r="AR505" s="138"/>
      <c r="AS505" s="139"/>
      <c r="AT505" s="140"/>
      <c r="AU505" s="159"/>
      <c r="AV505" s="140"/>
      <c r="AW505" s="140"/>
      <c r="AX505" s="140"/>
      <c r="AY505" s="249"/>
    </row>
    <row r="506" spans="1:51" ht="15" hidden="1" customHeight="1" x14ac:dyDescent="0.35">
      <c r="A506" s="252" t="s">
        <v>530</v>
      </c>
      <c r="B506" s="189" t="str">
        <f t="shared" si="499"/>
        <v>MDG23</v>
      </c>
      <c r="C506" s="161" t="s">
        <v>607</v>
      </c>
      <c r="D506" s="189" t="str">
        <f t="shared" si="500"/>
        <v>MG23211</v>
      </c>
      <c r="E506" s="189" t="s">
        <v>609</v>
      </c>
      <c r="F506" s="1" t="str">
        <f t="shared" si="501"/>
        <v>Vatovavy FitovinanyIkongoSahalanona</v>
      </c>
      <c r="G506" s="45" t="str">
        <f t="shared" si="502"/>
        <v>MG23211073</v>
      </c>
      <c r="H506" s="133" t="e">
        <f t="shared" si="503"/>
        <v>#N/A</v>
      </c>
      <c r="I506" s="133"/>
      <c r="J506" s="134" t="str">
        <f t="shared" si="504"/>
        <v/>
      </c>
      <c r="K506" s="134">
        <f t="shared" si="505"/>
        <v>9665.0821917808244</v>
      </c>
      <c r="L506" s="134">
        <f t="shared" si="506"/>
        <v>9665.0821917808244</v>
      </c>
      <c r="M506" s="231">
        <f>SUMIF('Plans SAMS_A remplir'!$AE$3:$AE$875,(G506&amp;"PAM"&amp;"urgence"),'Plans SAMS_A remplir'!$AG$3:$AG$875)</f>
        <v>0</v>
      </c>
      <c r="N506" s="222">
        <f>SUMIF('Plans SAMS_A remplir'!$AE$3:$AE$875,(G506&amp;"PAM"&amp;"urgence"),'Plans SAMS_A remplir'!$AH$3:$AH$875)</f>
        <v>0</v>
      </c>
      <c r="O506" s="232">
        <f>SUMIF('Plans SAMS_A remplir'!$AE$3:$AE$875,(G506&amp;"PAM"&amp;"urgence"),'Plans SAMS_A remplir'!$AI$3:$AI$875)</f>
        <v>0</v>
      </c>
      <c r="P506" s="224" t="str">
        <f t="shared" si="507"/>
        <v>0</v>
      </c>
      <c r="Q506" s="238">
        <f>SUMIF('Plans SAMS_A remplir'!$AE$3:$AE$875,(G506&amp;"FID"&amp;"urgence"),'Plans SAMS_A remplir'!$AG$3:$AG$875)</f>
        <v>0</v>
      </c>
      <c r="R506" s="135">
        <f>SUMIF('Plans SAMS_A remplir'!$AE$3:$AE$875,(G506&amp;"FID"&amp;"urgence"),'Plans SAMS_A remplir'!$AH$3:$AH$875)</f>
        <v>0</v>
      </c>
      <c r="S506" s="239">
        <f>SUMIF('Plans SAMS_A remplir'!$AE$3:$AE$875,(G506&amp;"FID"&amp;"urgence"),'Plans SAMS_A remplir'!$AI$3:$AI$875)</f>
        <v>0</v>
      </c>
      <c r="T506" s="224" t="str">
        <f t="shared" si="508"/>
        <v>0</v>
      </c>
      <c r="U506" s="238">
        <f>SUMIF('Plans SAMS_A remplir'!$AE$3:$AE$875,(G506&amp;"CRS"&amp;"urgence"),'Plans SAMS_A remplir'!$AG$3:$AG$875)</f>
        <v>0</v>
      </c>
      <c r="V506" s="135">
        <f>SUMIF('Plans SAMS_A remplir'!$AE$3:$AE$875,(G506&amp;"CRS"&amp;"urgence"),'Plans SAMS_A remplir'!$AH$3:$AH$875)</f>
        <v>0</v>
      </c>
      <c r="W506" s="239">
        <f>SUMIF('Plans SAMS_A remplir'!$AE$3:$AE$875,(G506&amp;"CRS"&amp;"urgence"),'Plans SAMS_A remplir'!$AI$3:$AI$875)</f>
        <v>0</v>
      </c>
      <c r="X506" s="224" t="str">
        <f t="shared" si="509"/>
        <v>0</v>
      </c>
      <c r="Y506" s="238">
        <f>SUMIF('Plans SAMS_A remplir'!$AE$3:$AE$875,(G506&amp;"autreong"&amp;"urgence"),'Plans SAMS_A remplir'!$AG$3:$AG$875)</f>
        <v>0</v>
      </c>
      <c r="Z506" s="135">
        <f>SUMIF('Plans SAMS_A remplir'!$AE$3:$AE$875,(G506&amp;"autreong"&amp;"urgence"),'Plans SAMS_A remplir'!$AH$3:$AH$875)</f>
        <v>0</v>
      </c>
      <c r="AA506" s="239">
        <f>SUMIF('Plans SAMS_A remplir'!$AE$3:$AE$875,(G506&amp;"autreong"&amp;"urgence"),'Plans SAMS_A remplir'!$AI$3:$AI$875)</f>
        <v>0</v>
      </c>
      <c r="AB506" s="280" t="str">
        <f t="shared" si="510"/>
        <v>0</v>
      </c>
      <c r="AC506" s="285"/>
      <c r="AD506" s="173">
        <f t="shared" si="511"/>
        <v>0</v>
      </c>
      <c r="AE506" s="173">
        <f t="shared" si="512"/>
        <v>0</v>
      </c>
      <c r="AF506" s="286">
        <f t="shared" si="513"/>
        <v>0</v>
      </c>
      <c r="AG506" s="274">
        <f t="shared" si="514"/>
        <v>0</v>
      </c>
      <c r="AH506" s="202"/>
      <c r="AI506" s="209">
        <f t="shared" si="515"/>
        <v>9665.0821917808244</v>
      </c>
      <c r="AJ506" s="197">
        <f t="shared" si="516"/>
        <v>3</v>
      </c>
      <c r="AK506" s="175"/>
      <c r="AL506" s="275" t="str">
        <f t="shared" si="517"/>
        <v>A verifier</v>
      </c>
      <c r="AM506" s="266"/>
      <c r="AN506" s="137"/>
      <c r="AO506" s="136"/>
      <c r="AP506" s="158"/>
      <c r="AQ506" s="136"/>
      <c r="AR506" s="138"/>
      <c r="AS506" s="139"/>
      <c r="AT506" s="140"/>
      <c r="AU506" s="159"/>
      <c r="AV506" s="140"/>
      <c r="AW506" s="140"/>
      <c r="AX506" s="140"/>
      <c r="AY506" s="249"/>
    </row>
    <row r="507" spans="1:51" ht="15" hidden="1" customHeight="1" x14ac:dyDescent="0.35">
      <c r="A507" s="252" t="s">
        <v>530</v>
      </c>
      <c r="B507" s="189" t="str">
        <f t="shared" si="499"/>
        <v>MDG23</v>
      </c>
      <c r="C507" s="161" t="s">
        <v>607</v>
      </c>
      <c r="D507" s="189" t="str">
        <f t="shared" si="500"/>
        <v>MG23211</v>
      </c>
      <c r="E507" s="189" t="s">
        <v>1153</v>
      </c>
      <c r="F507" s="1" t="str">
        <f t="shared" si="501"/>
        <v>Vatovavy FitovinanyIkongoTolongoina</v>
      </c>
      <c r="G507" s="45" t="str">
        <f t="shared" si="502"/>
        <v>MG23211091</v>
      </c>
      <c r="H507" s="133" t="e">
        <f t="shared" si="503"/>
        <v>#N/A</v>
      </c>
      <c r="I507" s="133"/>
      <c r="J507" s="134" t="e">
        <f t="shared" si="504"/>
        <v>#N/A</v>
      </c>
      <c r="K507" s="134" t="e">
        <f t="shared" si="505"/>
        <v>#N/A</v>
      </c>
      <c r="L507" s="134" t="e">
        <f t="shared" si="506"/>
        <v>#N/A</v>
      </c>
      <c r="M507" s="231">
        <f>SUMIF('Plans SAMS_A remplir'!$AE$3:$AE$875,(G507&amp;"PAM"&amp;"urgence"),'Plans SAMS_A remplir'!$AG$3:$AG$875)</f>
        <v>0</v>
      </c>
      <c r="N507" s="222">
        <f>SUMIF('Plans SAMS_A remplir'!$AE$3:$AE$875,(G507&amp;"PAM"&amp;"urgence"),'Plans SAMS_A remplir'!$AH$3:$AH$875)</f>
        <v>0</v>
      </c>
      <c r="O507" s="232">
        <f>SUMIF('Plans SAMS_A remplir'!$AE$3:$AE$875,(G507&amp;"PAM"&amp;"urgence"),'Plans SAMS_A remplir'!$AI$3:$AI$875)</f>
        <v>0</v>
      </c>
      <c r="P507" s="224" t="str">
        <f t="shared" si="507"/>
        <v>0</v>
      </c>
      <c r="Q507" s="238">
        <f>SUMIF('Plans SAMS_A remplir'!$AE$3:$AE$875,(G507&amp;"FID"&amp;"urgence"),'Plans SAMS_A remplir'!$AG$3:$AG$875)</f>
        <v>0</v>
      </c>
      <c r="R507" s="135">
        <f>SUMIF('Plans SAMS_A remplir'!$AE$3:$AE$875,(G507&amp;"FID"&amp;"urgence"),'Plans SAMS_A remplir'!$AH$3:$AH$875)</f>
        <v>0</v>
      </c>
      <c r="S507" s="239">
        <f>SUMIF('Plans SAMS_A remplir'!$AE$3:$AE$875,(G507&amp;"FID"&amp;"urgence"),'Plans SAMS_A remplir'!$AI$3:$AI$875)</f>
        <v>0</v>
      </c>
      <c r="T507" s="224" t="str">
        <f t="shared" si="508"/>
        <v>0</v>
      </c>
      <c r="U507" s="238">
        <f>SUMIF('Plans SAMS_A remplir'!$AE$3:$AE$875,(G507&amp;"CRS"&amp;"urgence"),'Plans SAMS_A remplir'!$AG$3:$AG$875)</f>
        <v>0</v>
      </c>
      <c r="V507" s="135">
        <f>SUMIF('Plans SAMS_A remplir'!$AE$3:$AE$875,(G507&amp;"CRS"&amp;"urgence"),'Plans SAMS_A remplir'!$AH$3:$AH$875)</f>
        <v>0</v>
      </c>
      <c r="W507" s="239">
        <f>SUMIF('Plans SAMS_A remplir'!$AE$3:$AE$875,(G507&amp;"CRS"&amp;"urgence"),'Plans SAMS_A remplir'!$AI$3:$AI$875)</f>
        <v>0</v>
      </c>
      <c r="X507" s="224" t="str">
        <f t="shared" si="509"/>
        <v>0</v>
      </c>
      <c r="Y507" s="238">
        <f>SUMIF('Plans SAMS_A remplir'!$AE$3:$AE$875,(G507&amp;"autreong"&amp;"urgence"),'Plans SAMS_A remplir'!$AG$3:$AG$875)</f>
        <v>0</v>
      </c>
      <c r="Z507" s="135">
        <f>SUMIF('Plans SAMS_A remplir'!$AE$3:$AE$875,(G507&amp;"autreong"&amp;"urgence"),'Plans SAMS_A remplir'!$AH$3:$AH$875)</f>
        <v>0</v>
      </c>
      <c r="AA507" s="239">
        <f>SUMIF('Plans SAMS_A remplir'!$AE$3:$AE$875,(G507&amp;"autreong"&amp;"urgence"),'Plans SAMS_A remplir'!$AI$3:$AI$875)</f>
        <v>0</v>
      </c>
      <c r="AB507" s="280" t="str">
        <f t="shared" si="510"/>
        <v>0</v>
      </c>
      <c r="AC507" s="285"/>
      <c r="AD507" s="173">
        <f t="shared" si="511"/>
        <v>0</v>
      </c>
      <c r="AE507" s="173">
        <f t="shared" si="512"/>
        <v>0</v>
      </c>
      <c r="AF507" s="286">
        <f t="shared" si="513"/>
        <v>0</v>
      </c>
      <c r="AG507" s="274" t="e">
        <f t="shared" si="514"/>
        <v>#N/A</v>
      </c>
      <c r="AH507" s="202"/>
      <c r="AI507" s="209" t="e">
        <f t="shared" si="515"/>
        <v>#N/A</v>
      </c>
      <c r="AJ507" s="197">
        <f t="shared" si="516"/>
        <v>3</v>
      </c>
      <c r="AK507" s="175"/>
      <c r="AL507" s="275" t="str">
        <f t="shared" si="517"/>
        <v>A verifier</v>
      </c>
      <c r="AM507" s="266"/>
      <c r="AN507" s="137"/>
      <c r="AO507" s="136"/>
      <c r="AP507" s="158"/>
      <c r="AQ507" s="136"/>
      <c r="AR507" s="138"/>
      <c r="AS507" s="139"/>
      <c r="AT507" s="140"/>
      <c r="AU507" s="159"/>
      <c r="AV507" s="140"/>
      <c r="AW507" s="140"/>
      <c r="AX507" s="140"/>
      <c r="AY507" s="249"/>
    </row>
    <row r="508" spans="1:51" ht="15" hidden="1" customHeight="1" x14ac:dyDescent="0.35">
      <c r="A508" s="252" t="s">
        <v>530</v>
      </c>
      <c r="B508" s="189" t="str">
        <f t="shared" si="499"/>
        <v>MDG23</v>
      </c>
      <c r="C508" s="161" t="s">
        <v>607</v>
      </c>
      <c r="D508" s="189" t="str">
        <f t="shared" si="500"/>
        <v>MG23211</v>
      </c>
      <c r="E508" s="189" t="s">
        <v>1154</v>
      </c>
      <c r="F508" s="1" t="str">
        <f t="shared" si="501"/>
        <v>Vatovavy FitovinanyIkongoAmbohimisafy</v>
      </c>
      <c r="G508" s="45" t="str">
        <f t="shared" si="502"/>
        <v>MG23211092</v>
      </c>
      <c r="H508" s="133" t="e">
        <f t="shared" si="503"/>
        <v>#N/A</v>
      </c>
      <c r="I508" s="133"/>
      <c r="J508" s="134" t="e">
        <f t="shared" si="504"/>
        <v>#N/A</v>
      </c>
      <c r="K508" s="134" t="e">
        <f t="shared" si="505"/>
        <v>#N/A</v>
      </c>
      <c r="L508" s="134" t="e">
        <f t="shared" si="506"/>
        <v>#N/A</v>
      </c>
      <c r="M508" s="231">
        <f>SUMIF('Plans SAMS_A remplir'!$AE$3:$AE$875,(G508&amp;"PAM"&amp;"urgence"),'Plans SAMS_A remplir'!$AG$3:$AG$875)</f>
        <v>0</v>
      </c>
      <c r="N508" s="222">
        <f>SUMIF('Plans SAMS_A remplir'!$AE$3:$AE$875,(G508&amp;"PAM"&amp;"urgence"),'Plans SAMS_A remplir'!$AH$3:$AH$875)</f>
        <v>0</v>
      </c>
      <c r="O508" s="232">
        <f>SUMIF('Plans SAMS_A remplir'!$AE$3:$AE$875,(G508&amp;"PAM"&amp;"urgence"),'Plans SAMS_A remplir'!$AI$3:$AI$875)</f>
        <v>0</v>
      </c>
      <c r="P508" s="224" t="str">
        <f t="shared" si="507"/>
        <v>0</v>
      </c>
      <c r="Q508" s="238">
        <f>SUMIF('Plans SAMS_A remplir'!$AE$3:$AE$875,(G508&amp;"FID"&amp;"urgence"),'Plans SAMS_A remplir'!$AG$3:$AG$875)</f>
        <v>0</v>
      </c>
      <c r="R508" s="135">
        <f>SUMIF('Plans SAMS_A remplir'!$AE$3:$AE$875,(G508&amp;"FID"&amp;"urgence"),'Plans SAMS_A remplir'!$AH$3:$AH$875)</f>
        <v>0</v>
      </c>
      <c r="S508" s="239">
        <f>SUMIF('Plans SAMS_A remplir'!$AE$3:$AE$875,(G508&amp;"FID"&amp;"urgence"),'Plans SAMS_A remplir'!$AI$3:$AI$875)</f>
        <v>0</v>
      </c>
      <c r="T508" s="224" t="str">
        <f t="shared" si="508"/>
        <v>0</v>
      </c>
      <c r="U508" s="238">
        <f>SUMIF('Plans SAMS_A remplir'!$AE$3:$AE$875,(G508&amp;"CRS"&amp;"urgence"),'Plans SAMS_A remplir'!$AG$3:$AG$875)</f>
        <v>0</v>
      </c>
      <c r="V508" s="135">
        <f>SUMIF('Plans SAMS_A remplir'!$AE$3:$AE$875,(G508&amp;"CRS"&amp;"urgence"),'Plans SAMS_A remplir'!$AH$3:$AH$875)</f>
        <v>0</v>
      </c>
      <c r="W508" s="239">
        <f>SUMIF('Plans SAMS_A remplir'!$AE$3:$AE$875,(G508&amp;"CRS"&amp;"urgence"),'Plans SAMS_A remplir'!$AI$3:$AI$875)</f>
        <v>0</v>
      </c>
      <c r="X508" s="224" t="str">
        <f t="shared" si="509"/>
        <v>0</v>
      </c>
      <c r="Y508" s="238">
        <f>SUMIF('Plans SAMS_A remplir'!$AE$3:$AE$875,(G508&amp;"autreong"&amp;"urgence"),'Plans SAMS_A remplir'!$AG$3:$AG$875)</f>
        <v>0</v>
      </c>
      <c r="Z508" s="135">
        <f>SUMIF('Plans SAMS_A remplir'!$AE$3:$AE$875,(G508&amp;"autreong"&amp;"urgence"),'Plans SAMS_A remplir'!$AH$3:$AH$875)</f>
        <v>0</v>
      </c>
      <c r="AA508" s="239">
        <f>SUMIF('Plans SAMS_A remplir'!$AE$3:$AE$875,(G508&amp;"autreong"&amp;"urgence"),'Plans SAMS_A remplir'!$AI$3:$AI$875)</f>
        <v>0</v>
      </c>
      <c r="AB508" s="280" t="str">
        <f t="shared" si="510"/>
        <v>0</v>
      </c>
      <c r="AC508" s="285"/>
      <c r="AD508" s="173">
        <f t="shared" si="511"/>
        <v>0</v>
      </c>
      <c r="AE508" s="173">
        <f t="shared" si="512"/>
        <v>0</v>
      </c>
      <c r="AF508" s="286">
        <f t="shared" si="513"/>
        <v>0</v>
      </c>
      <c r="AG508" s="274" t="e">
        <f t="shared" si="514"/>
        <v>#N/A</v>
      </c>
      <c r="AH508" s="202"/>
      <c r="AI508" s="209" t="e">
        <f t="shared" si="515"/>
        <v>#N/A</v>
      </c>
      <c r="AJ508" s="197">
        <f t="shared" si="516"/>
        <v>3</v>
      </c>
      <c r="AK508" s="175"/>
      <c r="AL508" s="275" t="str">
        <f t="shared" si="517"/>
        <v>A verifier</v>
      </c>
      <c r="AM508" s="266"/>
      <c r="AN508" s="137"/>
      <c r="AO508" s="136"/>
      <c r="AP508" s="158"/>
      <c r="AQ508" s="136"/>
      <c r="AR508" s="138"/>
      <c r="AS508" s="139"/>
      <c r="AT508" s="140"/>
      <c r="AU508" s="159"/>
      <c r="AV508" s="140"/>
      <c r="AW508" s="140"/>
      <c r="AX508" s="140"/>
      <c r="AY508" s="249"/>
    </row>
    <row r="509" spans="1:51" s="179" customFormat="1" hidden="1" x14ac:dyDescent="0.3">
      <c r="A509" s="328"/>
      <c r="B509" s="329"/>
      <c r="C509" s="330"/>
      <c r="D509" s="330"/>
      <c r="E509" s="330"/>
      <c r="F509" s="331"/>
      <c r="G509" s="332"/>
      <c r="H509" s="332"/>
      <c r="I509" s="333"/>
      <c r="J509" s="333"/>
      <c r="K509" s="333"/>
      <c r="L509" s="334"/>
      <c r="M509" s="335"/>
      <c r="N509" s="335"/>
      <c r="O509" s="335"/>
      <c r="P509" s="335"/>
      <c r="Q509" s="336"/>
      <c r="R509" s="336"/>
      <c r="S509" s="336"/>
      <c r="T509" s="335"/>
      <c r="U509" s="336"/>
      <c r="V509" s="336"/>
      <c r="W509" s="336"/>
      <c r="X509" s="335"/>
      <c r="Y509" s="336"/>
      <c r="Z509" s="336"/>
      <c r="AA509" s="336"/>
      <c r="AB509" s="337"/>
      <c r="AC509" s="338"/>
      <c r="AD509" s="339"/>
      <c r="AE509" s="339"/>
      <c r="AF509" s="340"/>
      <c r="AG509" s="341"/>
      <c r="AH509" s="342"/>
      <c r="AI509" s="342"/>
      <c r="AJ509" s="197"/>
      <c r="AK509" s="343"/>
      <c r="AL509" s="344"/>
      <c r="AM509" s="345"/>
      <c r="AN509" s="334"/>
      <c r="AO509" s="346"/>
      <c r="AP509" s="334"/>
      <c r="AQ509" s="334"/>
      <c r="AR509" s="347"/>
      <c r="AS509" s="347"/>
      <c r="AT509" s="348"/>
      <c r="AU509" s="348"/>
      <c r="AV509" s="349"/>
      <c r="AW509" s="350"/>
      <c r="AX509" s="350"/>
      <c r="AY509" s="351"/>
    </row>
    <row r="510" spans="1:51" ht="15" hidden="1" customHeight="1" x14ac:dyDescent="0.35">
      <c r="A510" s="252" t="s">
        <v>530</v>
      </c>
      <c r="B510" s="189" t="str">
        <f t="shared" si="499"/>
        <v>MDG23</v>
      </c>
      <c r="C510" s="161" t="s">
        <v>590</v>
      </c>
      <c r="D510" s="189" t="str">
        <f t="shared" si="500"/>
        <v>MG23206</v>
      </c>
      <c r="E510" s="189" t="s">
        <v>590</v>
      </c>
      <c r="F510" s="1" t="str">
        <f t="shared" si="501"/>
        <v>Vatovavy FitovinanyIfanadianaIfanadiana</v>
      </c>
      <c r="G510" s="45" t="str">
        <f t="shared" si="502"/>
        <v>MG23206011</v>
      </c>
      <c r="H510" s="133" t="e">
        <f t="shared" si="503"/>
        <v>#N/A</v>
      </c>
      <c r="I510" s="133"/>
      <c r="J510" s="134" t="e">
        <f t="shared" si="504"/>
        <v>#N/A</v>
      </c>
      <c r="K510" s="134" t="e">
        <f t="shared" si="505"/>
        <v>#N/A</v>
      </c>
      <c r="L510" s="134" t="e">
        <f t="shared" si="506"/>
        <v>#N/A</v>
      </c>
      <c r="M510" s="231">
        <f>SUMIF('Plans SAMS_A remplir'!$AE$3:$AE$875,(G510&amp;"PAM"&amp;"urgence"),'Plans SAMS_A remplir'!$AG$3:$AG$875)</f>
        <v>0</v>
      </c>
      <c r="N510" s="222">
        <f>SUMIF('Plans SAMS_A remplir'!$AE$3:$AE$875,(G510&amp;"PAM"&amp;"urgence"),'Plans SAMS_A remplir'!$AH$3:$AH$875)</f>
        <v>0</v>
      </c>
      <c r="O510" s="232">
        <f>SUMIF('Plans SAMS_A remplir'!$AE$3:$AE$875,(G510&amp;"PAM"&amp;"urgence"),'Plans SAMS_A remplir'!$AI$3:$AI$875)</f>
        <v>0</v>
      </c>
      <c r="P510" s="224" t="str">
        <f t="shared" ref="P510:P522" si="518">IFERROR(VLOOKUP(G510&amp;"PAM"&amp;"urgence",planification_pop,4,FALSE),"0")</f>
        <v>0</v>
      </c>
      <c r="Q510" s="238">
        <f>SUMIF('Plans SAMS_A remplir'!$AE$3:$AE$875,(G510&amp;"FID"&amp;"urgence"),'Plans SAMS_A remplir'!$AG$3:$AG$875)</f>
        <v>0</v>
      </c>
      <c r="R510" s="135">
        <f>SUMIF('Plans SAMS_A remplir'!$AE$3:$AE$875,(G510&amp;"FID"&amp;"urgence"),'Plans SAMS_A remplir'!$AH$3:$AH$875)</f>
        <v>0</v>
      </c>
      <c r="S510" s="239">
        <f>SUMIF('Plans SAMS_A remplir'!$AE$3:$AE$875,(G510&amp;"FID"&amp;"urgence"),'Plans SAMS_A remplir'!$AI$3:$AI$875)</f>
        <v>0</v>
      </c>
      <c r="T510" s="224" t="str">
        <f t="shared" ref="T510:T522" si="519">IFERROR(VLOOKUP(G510&amp;"FID"&amp;"urgence",planification_pop,4,FALSE),"0")</f>
        <v>0</v>
      </c>
      <c r="U510" s="238">
        <f>SUMIF('Plans SAMS_A remplir'!$AE$3:$AE$875,(G510&amp;"CRS"&amp;"urgence"),'Plans SAMS_A remplir'!$AG$3:$AG$875)</f>
        <v>0</v>
      </c>
      <c r="V510" s="135">
        <f>SUMIF('Plans SAMS_A remplir'!$AE$3:$AE$875,(G510&amp;"CRS"&amp;"urgence"),'Plans SAMS_A remplir'!$AH$3:$AH$875)</f>
        <v>0</v>
      </c>
      <c r="W510" s="239">
        <f>SUMIF('Plans SAMS_A remplir'!$AE$3:$AE$875,(G510&amp;"CRS"&amp;"urgence"),'Plans SAMS_A remplir'!$AI$3:$AI$875)</f>
        <v>0</v>
      </c>
      <c r="X510" s="224" t="str">
        <f t="shared" ref="X510:X522" si="520">IFERROR(VLOOKUP(K510&amp;"FID"&amp;"urgence",planification_pop,4,FALSE),"0")</f>
        <v>0</v>
      </c>
      <c r="Y510" s="238">
        <f>SUMIF('Plans SAMS_A remplir'!$AE$3:$AE$875,(G510&amp;"autreong"&amp;"urgence"),'Plans SAMS_A remplir'!$AG$3:$AG$875)</f>
        <v>0</v>
      </c>
      <c r="Z510" s="135">
        <f>SUMIF('Plans SAMS_A remplir'!$AE$3:$AE$875,(G510&amp;"autreong"&amp;"urgence"),'Plans SAMS_A remplir'!$AH$3:$AH$875)</f>
        <v>0</v>
      </c>
      <c r="AA510" s="239">
        <f>SUMIF('Plans SAMS_A remplir'!$AE$3:$AE$875,(G510&amp;"autreong"&amp;"urgence"),'Plans SAMS_A remplir'!$AI$3:$AI$875)</f>
        <v>0</v>
      </c>
      <c r="AB510" s="280" t="str">
        <f t="shared" si="510"/>
        <v>0</v>
      </c>
      <c r="AC510" s="285"/>
      <c r="AD510" s="173">
        <f t="shared" si="511"/>
        <v>0</v>
      </c>
      <c r="AE510" s="173">
        <f t="shared" si="512"/>
        <v>0</v>
      </c>
      <c r="AF510" s="286">
        <f t="shared" si="513"/>
        <v>0</v>
      </c>
      <c r="AG510" s="274" t="e">
        <f t="shared" si="514"/>
        <v>#N/A</v>
      </c>
      <c r="AH510" s="202"/>
      <c r="AI510" s="209" t="e">
        <f t="shared" si="515"/>
        <v>#N/A</v>
      </c>
      <c r="AJ510" s="197">
        <f t="shared" si="516"/>
        <v>3</v>
      </c>
      <c r="AK510" s="175"/>
      <c r="AL510" s="275" t="str">
        <f t="shared" si="517"/>
        <v>A verifier</v>
      </c>
      <c r="AM510" s="266"/>
      <c r="AN510" s="137"/>
      <c r="AO510" s="136"/>
      <c r="AP510" s="158"/>
      <c r="AQ510" s="136"/>
      <c r="AR510" s="138"/>
      <c r="AS510" s="139"/>
      <c r="AT510" s="140"/>
      <c r="AU510" s="159"/>
      <c r="AV510" s="140"/>
      <c r="AW510" s="140"/>
      <c r="AX510" s="140"/>
      <c r="AY510" s="249"/>
    </row>
    <row r="511" spans="1:51" ht="15" hidden="1" customHeight="1" x14ac:dyDescent="0.35">
      <c r="A511" s="252" t="s">
        <v>530</v>
      </c>
      <c r="B511" s="189" t="str">
        <f t="shared" si="499"/>
        <v>MDG23</v>
      </c>
      <c r="C511" s="161" t="s">
        <v>590</v>
      </c>
      <c r="D511" s="189" t="str">
        <f t="shared" si="500"/>
        <v>MG23206</v>
      </c>
      <c r="E511" s="189" t="s">
        <v>562</v>
      </c>
      <c r="F511" s="1" t="str">
        <f t="shared" si="501"/>
        <v>Vatovavy FitovinanyIfanadianaAntaretra</v>
      </c>
      <c r="G511" s="45" t="str">
        <f t="shared" si="502"/>
        <v>MG23206012</v>
      </c>
      <c r="H511" s="133" t="e">
        <f t="shared" si="503"/>
        <v>#N/A</v>
      </c>
      <c r="I511" s="133"/>
      <c r="J511" s="134" t="e">
        <f t="shared" si="504"/>
        <v>#N/A</v>
      </c>
      <c r="K511" s="134" t="e">
        <f t="shared" si="505"/>
        <v>#N/A</v>
      </c>
      <c r="L511" s="134" t="e">
        <f t="shared" si="506"/>
        <v>#N/A</v>
      </c>
      <c r="M511" s="231">
        <f>SUMIF('Plans SAMS_A remplir'!$AE$3:$AE$875,(G511&amp;"PAM"&amp;"urgence"),'Plans SAMS_A remplir'!$AG$3:$AG$875)</f>
        <v>0</v>
      </c>
      <c r="N511" s="222">
        <f>SUMIF('Plans SAMS_A remplir'!$AE$3:$AE$875,(G511&amp;"PAM"&amp;"urgence"),'Plans SAMS_A remplir'!$AH$3:$AH$875)</f>
        <v>0</v>
      </c>
      <c r="O511" s="232">
        <f>SUMIF('Plans SAMS_A remplir'!$AE$3:$AE$875,(G511&amp;"PAM"&amp;"urgence"),'Plans SAMS_A remplir'!$AI$3:$AI$875)</f>
        <v>0</v>
      </c>
      <c r="P511" s="224" t="str">
        <f t="shared" si="518"/>
        <v>0</v>
      </c>
      <c r="Q511" s="238">
        <f>SUMIF('Plans SAMS_A remplir'!$AE$3:$AE$875,(G511&amp;"FID"&amp;"urgence"),'Plans SAMS_A remplir'!$AG$3:$AG$875)</f>
        <v>0</v>
      </c>
      <c r="R511" s="135">
        <f>SUMIF('Plans SAMS_A remplir'!$AE$3:$AE$875,(G511&amp;"FID"&amp;"urgence"),'Plans SAMS_A remplir'!$AH$3:$AH$875)</f>
        <v>0</v>
      </c>
      <c r="S511" s="239">
        <f>SUMIF('Plans SAMS_A remplir'!$AE$3:$AE$875,(G511&amp;"FID"&amp;"urgence"),'Plans SAMS_A remplir'!$AI$3:$AI$875)</f>
        <v>0</v>
      </c>
      <c r="T511" s="224" t="str">
        <f t="shared" si="519"/>
        <v>0</v>
      </c>
      <c r="U511" s="238">
        <f>SUMIF('Plans SAMS_A remplir'!$AE$3:$AE$875,(G511&amp;"CRS"&amp;"urgence"),'Plans SAMS_A remplir'!$AG$3:$AG$875)</f>
        <v>0</v>
      </c>
      <c r="V511" s="135">
        <f>SUMIF('Plans SAMS_A remplir'!$AE$3:$AE$875,(G511&amp;"CRS"&amp;"urgence"),'Plans SAMS_A remplir'!$AH$3:$AH$875)</f>
        <v>0</v>
      </c>
      <c r="W511" s="239">
        <f>SUMIF('Plans SAMS_A remplir'!$AE$3:$AE$875,(G511&amp;"CRS"&amp;"urgence"),'Plans SAMS_A remplir'!$AI$3:$AI$875)</f>
        <v>0</v>
      </c>
      <c r="X511" s="224" t="str">
        <f t="shared" si="520"/>
        <v>0</v>
      </c>
      <c r="Y511" s="238">
        <f>SUMIF('Plans SAMS_A remplir'!$AE$3:$AE$875,(G511&amp;"autreong"&amp;"urgence"),'Plans SAMS_A remplir'!$AG$3:$AG$875)</f>
        <v>0</v>
      </c>
      <c r="Z511" s="135">
        <f>SUMIF('Plans SAMS_A remplir'!$AE$3:$AE$875,(G511&amp;"autreong"&amp;"urgence"),'Plans SAMS_A remplir'!$AH$3:$AH$875)</f>
        <v>0</v>
      </c>
      <c r="AA511" s="239">
        <f>SUMIF('Plans SAMS_A remplir'!$AE$3:$AE$875,(G511&amp;"autreong"&amp;"urgence"),'Plans SAMS_A remplir'!$AI$3:$AI$875)</f>
        <v>0</v>
      </c>
      <c r="AB511" s="280" t="str">
        <f t="shared" si="510"/>
        <v>0</v>
      </c>
      <c r="AC511" s="285"/>
      <c r="AD511" s="173">
        <f t="shared" si="511"/>
        <v>0</v>
      </c>
      <c r="AE511" s="173">
        <f t="shared" si="512"/>
        <v>0</v>
      </c>
      <c r="AF511" s="286">
        <f t="shared" si="513"/>
        <v>0</v>
      </c>
      <c r="AG511" s="274" t="e">
        <f t="shared" si="514"/>
        <v>#N/A</v>
      </c>
      <c r="AH511" s="202"/>
      <c r="AI511" s="209" t="e">
        <f t="shared" si="515"/>
        <v>#N/A</v>
      </c>
      <c r="AJ511" s="197">
        <f t="shared" si="516"/>
        <v>3</v>
      </c>
      <c r="AK511" s="175"/>
      <c r="AL511" s="275" t="str">
        <f t="shared" si="517"/>
        <v>A verifier</v>
      </c>
      <c r="AM511" s="266"/>
      <c r="AN511" s="137"/>
      <c r="AO511" s="136"/>
      <c r="AP511" s="158"/>
      <c r="AQ511" s="136"/>
      <c r="AR511" s="138"/>
      <c r="AS511" s="139"/>
      <c r="AT511" s="140"/>
      <c r="AU511" s="159"/>
      <c r="AV511" s="140"/>
      <c r="AW511" s="140"/>
      <c r="AX511" s="140"/>
      <c r="AY511" s="249"/>
    </row>
    <row r="512" spans="1:51" ht="15" hidden="1" customHeight="1" x14ac:dyDescent="0.35">
      <c r="A512" s="252" t="s">
        <v>530</v>
      </c>
      <c r="B512" s="189" t="str">
        <f t="shared" si="499"/>
        <v>MDG23</v>
      </c>
      <c r="C512" s="161" t="s">
        <v>590</v>
      </c>
      <c r="D512" s="189" t="str">
        <f t="shared" si="500"/>
        <v>MG23206</v>
      </c>
      <c r="E512" s="189" t="s">
        <v>600</v>
      </c>
      <c r="F512" s="1" t="str">
        <f t="shared" si="501"/>
        <v>Vatovavy FitovinanyIfanadianaTsaratanana</v>
      </c>
      <c r="G512" s="45" t="str">
        <f t="shared" si="502"/>
        <v>MG23206030</v>
      </c>
      <c r="H512" s="133" t="e">
        <f t="shared" si="503"/>
        <v>#N/A</v>
      </c>
      <c r="I512" s="133"/>
      <c r="J512" s="134" t="e">
        <f t="shared" si="504"/>
        <v>#N/A</v>
      </c>
      <c r="K512" s="134" t="e">
        <f t="shared" si="505"/>
        <v>#N/A</v>
      </c>
      <c r="L512" s="134" t="e">
        <f t="shared" si="506"/>
        <v>#N/A</v>
      </c>
      <c r="M512" s="231">
        <f>SUMIF('Plans SAMS_A remplir'!$AE$3:$AE$875,(G512&amp;"PAM"&amp;"urgence"),'Plans SAMS_A remplir'!$AG$3:$AG$875)</f>
        <v>0</v>
      </c>
      <c r="N512" s="222">
        <f>SUMIF('Plans SAMS_A remplir'!$AE$3:$AE$875,(G512&amp;"PAM"&amp;"urgence"),'Plans SAMS_A remplir'!$AH$3:$AH$875)</f>
        <v>0</v>
      </c>
      <c r="O512" s="232">
        <f>SUMIF('Plans SAMS_A remplir'!$AE$3:$AE$875,(G512&amp;"PAM"&amp;"urgence"),'Plans SAMS_A remplir'!$AI$3:$AI$875)</f>
        <v>0</v>
      </c>
      <c r="P512" s="224" t="str">
        <f t="shared" si="518"/>
        <v>0</v>
      </c>
      <c r="Q512" s="238">
        <f>SUMIF('Plans SAMS_A remplir'!$AE$3:$AE$875,(G512&amp;"FID"&amp;"urgence"),'Plans SAMS_A remplir'!$AG$3:$AG$875)</f>
        <v>0</v>
      </c>
      <c r="R512" s="135">
        <f>SUMIF('Plans SAMS_A remplir'!$AE$3:$AE$875,(G512&amp;"FID"&amp;"urgence"),'Plans SAMS_A remplir'!$AH$3:$AH$875)</f>
        <v>0</v>
      </c>
      <c r="S512" s="239">
        <f>SUMIF('Plans SAMS_A remplir'!$AE$3:$AE$875,(G512&amp;"FID"&amp;"urgence"),'Plans SAMS_A remplir'!$AI$3:$AI$875)</f>
        <v>0</v>
      </c>
      <c r="T512" s="224" t="str">
        <f t="shared" si="519"/>
        <v>0</v>
      </c>
      <c r="U512" s="238">
        <f>SUMIF('Plans SAMS_A remplir'!$AE$3:$AE$875,(G512&amp;"CRS"&amp;"urgence"),'Plans SAMS_A remplir'!$AG$3:$AG$875)</f>
        <v>0</v>
      </c>
      <c r="V512" s="135">
        <f>SUMIF('Plans SAMS_A remplir'!$AE$3:$AE$875,(G512&amp;"CRS"&amp;"urgence"),'Plans SAMS_A remplir'!$AH$3:$AH$875)</f>
        <v>0</v>
      </c>
      <c r="W512" s="239">
        <f>SUMIF('Plans SAMS_A remplir'!$AE$3:$AE$875,(G512&amp;"CRS"&amp;"urgence"),'Plans SAMS_A remplir'!$AI$3:$AI$875)</f>
        <v>0</v>
      </c>
      <c r="X512" s="224" t="str">
        <f t="shared" si="520"/>
        <v>0</v>
      </c>
      <c r="Y512" s="238">
        <f>SUMIF('Plans SAMS_A remplir'!$AE$3:$AE$875,(G512&amp;"autreong"&amp;"urgence"),'Plans SAMS_A remplir'!$AG$3:$AG$875)</f>
        <v>0</v>
      </c>
      <c r="Z512" s="135">
        <f>SUMIF('Plans SAMS_A remplir'!$AE$3:$AE$875,(G512&amp;"autreong"&amp;"urgence"),'Plans SAMS_A remplir'!$AH$3:$AH$875)</f>
        <v>0</v>
      </c>
      <c r="AA512" s="239">
        <f>SUMIF('Plans SAMS_A remplir'!$AE$3:$AE$875,(G512&amp;"autreong"&amp;"urgence"),'Plans SAMS_A remplir'!$AI$3:$AI$875)</f>
        <v>0</v>
      </c>
      <c r="AB512" s="280" t="str">
        <f t="shared" si="510"/>
        <v>0</v>
      </c>
      <c r="AC512" s="285"/>
      <c r="AD512" s="173">
        <f t="shared" si="511"/>
        <v>0</v>
      </c>
      <c r="AE512" s="173">
        <f t="shared" si="512"/>
        <v>0</v>
      </c>
      <c r="AF512" s="286">
        <f t="shared" si="513"/>
        <v>0</v>
      </c>
      <c r="AG512" s="274" t="e">
        <f t="shared" si="514"/>
        <v>#N/A</v>
      </c>
      <c r="AH512" s="202"/>
      <c r="AI512" s="209" t="e">
        <f t="shared" si="515"/>
        <v>#N/A</v>
      </c>
      <c r="AJ512" s="197">
        <f t="shared" si="516"/>
        <v>3</v>
      </c>
      <c r="AK512" s="175"/>
      <c r="AL512" s="275" t="str">
        <f t="shared" si="517"/>
        <v>A verifier</v>
      </c>
      <c r="AM512" s="266"/>
      <c r="AN512" s="137"/>
      <c r="AO512" s="136"/>
      <c r="AP512" s="158"/>
      <c r="AQ512" s="136"/>
      <c r="AR512" s="138"/>
      <c r="AS512" s="139"/>
      <c r="AT512" s="140"/>
      <c r="AU512" s="159"/>
      <c r="AV512" s="140"/>
      <c r="AW512" s="140"/>
      <c r="AX512" s="140"/>
      <c r="AY512" s="249"/>
    </row>
    <row r="513" spans="1:51" ht="15" hidden="1" customHeight="1" x14ac:dyDescent="0.35">
      <c r="A513" s="252" t="s">
        <v>530</v>
      </c>
      <c r="B513" s="189" t="str">
        <f t="shared" si="499"/>
        <v>MDG23</v>
      </c>
      <c r="C513" s="161" t="s">
        <v>590</v>
      </c>
      <c r="D513" s="189" t="str">
        <f t="shared" si="500"/>
        <v>MG23206</v>
      </c>
      <c r="E513" s="189" t="s">
        <v>593</v>
      </c>
      <c r="F513" s="1" t="str">
        <f t="shared" si="501"/>
        <v>Vatovavy FitovinanyIfanadianaRanomafana</v>
      </c>
      <c r="G513" s="45" t="str">
        <f t="shared" si="502"/>
        <v>MG23206051</v>
      </c>
      <c r="H513" s="133" t="e">
        <f t="shared" si="503"/>
        <v>#N/A</v>
      </c>
      <c r="I513" s="133"/>
      <c r="J513" s="134" t="e">
        <f t="shared" si="504"/>
        <v>#N/A</v>
      </c>
      <c r="K513" s="134" t="e">
        <f t="shared" si="505"/>
        <v>#N/A</v>
      </c>
      <c r="L513" s="134" t="e">
        <f t="shared" si="506"/>
        <v>#N/A</v>
      </c>
      <c r="M513" s="231">
        <f>SUMIF('Plans SAMS_A remplir'!$AE$3:$AE$875,(G513&amp;"PAM"&amp;"urgence"),'Plans SAMS_A remplir'!$AG$3:$AG$875)</f>
        <v>0</v>
      </c>
      <c r="N513" s="222">
        <f>SUMIF('Plans SAMS_A remplir'!$AE$3:$AE$875,(G513&amp;"PAM"&amp;"urgence"),'Plans SAMS_A remplir'!$AH$3:$AH$875)</f>
        <v>0</v>
      </c>
      <c r="O513" s="232">
        <f>SUMIF('Plans SAMS_A remplir'!$AE$3:$AE$875,(G513&amp;"PAM"&amp;"urgence"),'Plans SAMS_A remplir'!$AI$3:$AI$875)</f>
        <v>0</v>
      </c>
      <c r="P513" s="224" t="str">
        <f t="shared" si="518"/>
        <v>0</v>
      </c>
      <c r="Q513" s="238">
        <f>SUMIF('Plans SAMS_A remplir'!$AE$3:$AE$875,(G513&amp;"FID"&amp;"urgence"),'Plans SAMS_A remplir'!$AG$3:$AG$875)</f>
        <v>0</v>
      </c>
      <c r="R513" s="135">
        <f>SUMIF('Plans SAMS_A remplir'!$AE$3:$AE$875,(G513&amp;"FID"&amp;"urgence"),'Plans SAMS_A remplir'!$AH$3:$AH$875)</f>
        <v>0</v>
      </c>
      <c r="S513" s="239">
        <f>SUMIF('Plans SAMS_A remplir'!$AE$3:$AE$875,(G513&amp;"FID"&amp;"urgence"),'Plans SAMS_A remplir'!$AI$3:$AI$875)</f>
        <v>0</v>
      </c>
      <c r="T513" s="224" t="str">
        <f t="shared" si="519"/>
        <v>0</v>
      </c>
      <c r="U513" s="238">
        <f>SUMIF('Plans SAMS_A remplir'!$AE$3:$AE$875,(G513&amp;"CRS"&amp;"urgence"),'Plans SAMS_A remplir'!$AG$3:$AG$875)</f>
        <v>0</v>
      </c>
      <c r="V513" s="135">
        <f>SUMIF('Plans SAMS_A remplir'!$AE$3:$AE$875,(G513&amp;"CRS"&amp;"urgence"),'Plans SAMS_A remplir'!$AH$3:$AH$875)</f>
        <v>0</v>
      </c>
      <c r="W513" s="239">
        <f>SUMIF('Plans SAMS_A remplir'!$AE$3:$AE$875,(G513&amp;"CRS"&amp;"urgence"),'Plans SAMS_A remplir'!$AI$3:$AI$875)</f>
        <v>0</v>
      </c>
      <c r="X513" s="224" t="str">
        <f t="shared" si="520"/>
        <v>0</v>
      </c>
      <c r="Y513" s="238">
        <f>SUMIF('Plans SAMS_A remplir'!$AE$3:$AE$875,(G513&amp;"autreong"&amp;"urgence"),'Plans SAMS_A remplir'!$AG$3:$AG$875)</f>
        <v>0</v>
      </c>
      <c r="Z513" s="135">
        <f>SUMIF('Plans SAMS_A remplir'!$AE$3:$AE$875,(G513&amp;"autreong"&amp;"urgence"),'Plans SAMS_A remplir'!$AH$3:$AH$875)</f>
        <v>0</v>
      </c>
      <c r="AA513" s="239">
        <f>SUMIF('Plans SAMS_A remplir'!$AE$3:$AE$875,(G513&amp;"autreong"&amp;"urgence"),'Plans SAMS_A remplir'!$AI$3:$AI$875)</f>
        <v>0</v>
      </c>
      <c r="AB513" s="280" t="str">
        <f t="shared" si="510"/>
        <v>0</v>
      </c>
      <c r="AC513" s="285"/>
      <c r="AD513" s="173">
        <f t="shared" si="511"/>
        <v>0</v>
      </c>
      <c r="AE513" s="173">
        <f t="shared" si="512"/>
        <v>0</v>
      </c>
      <c r="AF513" s="286">
        <f t="shared" si="513"/>
        <v>0</v>
      </c>
      <c r="AG513" s="274" t="e">
        <f t="shared" si="514"/>
        <v>#N/A</v>
      </c>
      <c r="AH513" s="202"/>
      <c r="AI513" s="209" t="e">
        <f t="shared" si="515"/>
        <v>#N/A</v>
      </c>
      <c r="AJ513" s="197">
        <f t="shared" si="516"/>
        <v>3</v>
      </c>
      <c r="AK513" s="175"/>
      <c r="AL513" s="275" t="str">
        <f t="shared" si="517"/>
        <v>A verifier</v>
      </c>
      <c r="AM513" s="266"/>
      <c r="AN513" s="137"/>
      <c r="AO513" s="136"/>
      <c r="AP513" s="158"/>
      <c r="AQ513" s="136"/>
      <c r="AR513" s="138"/>
      <c r="AS513" s="139"/>
      <c r="AT513" s="140"/>
      <c r="AU513" s="159"/>
      <c r="AV513" s="140"/>
      <c r="AW513" s="140"/>
      <c r="AX513" s="140"/>
      <c r="AY513" s="249"/>
    </row>
    <row r="514" spans="1:51" ht="15" hidden="1" customHeight="1" x14ac:dyDescent="0.35">
      <c r="A514" s="252" t="s">
        <v>530</v>
      </c>
      <c r="B514" s="189" t="str">
        <f t="shared" si="499"/>
        <v>MDG23</v>
      </c>
      <c r="C514" s="161" t="s">
        <v>590</v>
      </c>
      <c r="D514" s="189" t="str">
        <f t="shared" si="500"/>
        <v>MG23206</v>
      </c>
      <c r="E514" s="189" t="s">
        <v>591</v>
      </c>
      <c r="F514" s="1" t="str">
        <f t="shared" si="501"/>
        <v>Vatovavy FitovinanyIfanadianaKelilalina</v>
      </c>
      <c r="G514" s="45" t="str">
        <f t="shared" si="502"/>
        <v>MG23206052</v>
      </c>
      <c r="H514" s="133" t="e">
        <f t="shared" si="503"/>
        <v>#N/A</v>
      </c>
      <c r="I514" s="133"/>
      <c r="J514" s="134" t="e">
        <f t="shared" si="504"/>
        <v>#N/A</v>
      </c>
      <c r="K514" s="134" t="e">
        <f t="shared" si="505"/>
        <v>#N/A</v>
      </c>
      <c r="L514" s="134" t="e">
        <f t="shared" si="506"/>
        <v>#N/A</v>
      </c>
      <c r="M514" s="231">
        <f>SUMIF('Plans SAMS_A remplir'!$AE$3:$AE$875,(G514&amp;"PAM"&amp;"urgence"),'Plans SAMS_A remplir'!$AG$3:$AG$875)</f>
        <v>0</v>
      </c>
      <c r="N514" s="222">
        <f>SUMIF('Plans SAMS_A remplir'!$AE$3:$AE$875,(G514&amp;"PAM"&amp;"urgence"),'Plans SAMS_A remplir'!$AH$3:$AH$875)</f>
        <v>0</v>
      </c>
      <c r="O514" s="232">
        <f>SUMIF('Plans SAMS_A remplir'!$AE$3:$AE$875,(G514&amp;"PAM"&amp;"urgence"),'Plans SAMS_A remplir'!$AI$3:$AI$875)</f>
        <v>0</v>
      </c>
      <c r="P514" s="224" t="str">
        <f t="shared" si="518"/>
        <v>0</v>
      </c>
      <c r="Q514" s="238">
        <f>SUMIF('Plans SAMS_A remplir'!$AE$3:$AE$875,(G514&amp;"FID"&amp;"urgence"),'Plans SAMS_A remplir'!$AG$3:$AG$875)</f>
        <v>0</v>
      </c>
      <c r="R514" s="135">
        <f>SUMIF('Plans SAMS_A remplir'!$AE$3:$AE$875,(G514&amp;"FID"&amp;"urgence"),'Plans SAMS_A remplir'!$AH$3:$AH$875)</f>
        <v>0</v>
      </c>
      <c r="S514" s="239">
        <f>SUMIF('Plans SAMS_A remplir'!$AE$3:$AE$875,(G514&amp;"FID"&amp;"urgence"),'Plans SAMS_A remplir'!$AI$3:$AI$875)</f>
        <v>0</v>
      </c>
      <c r="T514" s="224" t="str">
        <f t="shared" si="519"/>
        <v>0</v>
      </c>
      <c r="U514" s="238">
        <f>SUMIF('Plans SAMS_A remplir'!$AE$3:$AE$875,(G514&amp;"CRS"&amp;"urgence"),'Plans SAMS_A remplir'!$AG$3:$AG$875)</f>
        <v>0</v>
      </c>
      <c r="V514" s="135">
        <f>SUMIF('Plans SAMS_A remplir'!$AE$3:$AE$875,(G514&amp;"CRS"&amp;"urgence"),'Plans SAMS_A remplir'!$AH$3:$AH$875)</f>
        <v>0</v>
      </c>
      <c r="W514" s="239">
        <f>SUMIF('Plans SAMS_A remplir'!$AE$3:$AE$875,(G514&amp;"CRS"&amp;"urgence"),'Plans SAMS_A remplir'!$AI$3:$AI$875)</f>
        <v>0</v>
      </c>
      <c r="X514" s="224" t="str">
        <f t="shared" si="520"/>
        <v>0</v>
      </c>
      <c r="Y514" s="238">
        <f>SUMIF('Plans SAMS_A remplir'!$AE$3:$AE$875,(G514&amp;"autreong"&amp;"urgence"),'Plans SAMS_A remplir'!$AG$3:$AG$875)</f>
        <v>0</v>
      </c>
      <c r="Z514" s="135">
        <f>SUMIF('Plans SAMS_A remplir'!$AE$3:$AE$875,(G514&amp;"autreong"&amp;"urgence"),'Plans SAMS_A remplir'!$AH$3:$AH$875)</f>
        <v>0</v>
      </c>
      <c r="AA514" s="239">
        <f>SUMIF('Plans SAMS_A remplir'!$AE$3:$AE$875,(G514&amp;"autreong"&amp;"urgence"),'Plans SAMS_A remplir'!$AI$3:$AI$875)</f>
        <v>0</v>
      </c>
      <c r="AB514" s="280" t="str">
        <f t="shared" si="510"/>
        <v>0</v>
      </c>
      <c r="AC514" s="285"/>
      <c r="AD514" s="173">
        <f t="shared" si="511"/>
        <v>0</v>
      </c>
      <c r="AE514" s="173">
        <f t="shared" si="512"/>
        <v>0</v>
      </c>
      <c r="AF514" s="286">
        <f t="shared" si="513"/>
        <v>0</v>
      </c>
      <c r="AG514" s="274" t="e">
        <f t="shared" si="514"/>
        <v>#N/A</v>
      </c>
      <c r="AH514" s="202"/>
      <c r="AI514" s="209" t="e">
        <f t="shared" si="515"/>
        <v>#N/A</v>
      </c>
      <c r="AJ514" s="197">
        <f t="shared" si="516"/>
        <v>3</v>
      </c>
      <c r="AK514" s="175"/>
      <c r="AL514" s="275" t="str">
        <f t="shared" si="517"/>
        <v>A verifier</v>
      </c>
      <c r="AM514" s="266"/>
      <c r="AN514" s="137"/>
      <c r="AO514" s="136"/>
      <c r="AP514" s="158"/>
      <c r="AQ514" s="136"/>
      <c r="AR514" s="138"/>
      <c r="AS514" s="139"/>
      <c r="AT514" s="140"/>
      <c r="AU514" s="159"/>
      <c r="AV514" s="140"/>
      <c r="AW514" s="140"/>
      <c r="AX514" s="140"/>
      <c r="AY514" s="249"/>
    </row>
    <row r="515" spans="1:51" ht="15" hidden="1" customHeight="1" x14ac:dyDescent="0.35">
      <c r="A515" s="252" t="s">
        <v>530</v>
      </c>
      <c r="B515" s="189" t="str">
        <f t="shared" si="499"/>
        <v>MDG23</v>
      </c>
      <c r="C515" s="161" t="s">
        <v>590</v>
      </c>
      <c r="D515" s="189" t="str">
        <f t="shared" si="500"/>
        <v>MG23206</v>
      </c>
      <c r="E515" s="189" t="s">
        <v>581</v>
      </c>
      <c r="F515" s="1" t="str">
        <f t="shared" si="501"/>
        <v>Vatovavy FitovinanyIfanadianaAndrorangavola</v>
      </c>
      <c r="G515" s="45" t="str">
        <f t="shared" si="502"/>
        <v>MG23206071</v>
      </c>
      <c r="H515" s="133" t="e">
        <f t="shared" si="503"/>
        <v>#N/A</v>
      </c>
      <c r="I515" s="133"/>
      <c r="J515" s="134" t="e">
        <f t="shared" si="504"/>
        <v>#N/A</v>
      </c>
      <c r="K515" s="134" t="e">
        <f t="shared" si="505"/>
        <v>#N/A</v>
      </c>
      <c r="L515" s="134" t="e">
        <f t="shared" si="506"/>
        <v>#N/A</v>
      </c>
      <c r="M515" s="231">
        <f>SUMIF('Plans SAMS_A remplir'!$AE$3:$AE$875,(G515&amp;"PAM"&amp;"urgence"),'Plans SAMS_A remplir'!$AG$3:$AG$875)</f>
        <v>0</v>
      </c>
      <c r="N515" s="222">
        <f>SUMIF('Plans SAMS_A remplir'!$AE$3:$AE$875,(G515&amp;"PAM"&amp;"urgence"),'Plans SAMS_A remplir'!$AH$3:$AH$875)</f>
        <v>0</v>
      </c>
      <c r="O515" s="232">
        <f>SUMIF('Plans SAMS_A remplir'!$AE$3:$AE$875,(G515&amp;"PAM"&amp;"urgence"),'Plans SAMS_A remplir'!$AI$3:$AI$875)</f>
        <v>0</v>
      </c>
      <c r="P515" s="224" t="str">
        <f t="shared" si="518"/>
        <v>0</v>
      </c>
      <c r="Q515" s="238">
        <f>SUMIF('Plans SAMS_A remplir'!$AE$3:$AE$875,(G515&amp;"FID"&amp;"urgence"),'Plans SAMS_A remplir'!$AG$3:$AG$875)</f>
        <v>0</v>
      </c>
      <c r="R515" s="135">
        <f>SUMIF('Plans SAMS_A remplir'!$AE$3:$AE$875,(G515&amp;"FID"&amp;"urgence"),'Plans SAMS_A remplir'!$AH$3:$AH$875)</f>
        <v>0</v>
      </c>
      <c r="S515" s="239">
        <f>SUMIF('Plans SAMS_A remplir'!$AE$3:$AE$875,(G515&amp;"FID"&amp;"urgence"),'Plans SAMS_A remplir'!$AI$3:$AI$875)</f>
        <v>0</v>
      </c>
      <c r="T515" s="224" t="str">
        <f t="shared" si="519"/>
        <v>0</v>
      </c>
      <c r="U515" s="238">
        <f>SUMIF('Plans SAMS_A remplir'!$AE$3:$AE$875,(G515&amp;"CRS"&amp;"urgence"),'Plans SAMS_A remplir'!$AG$3:$AG$875)</f>
        <v>0</v>
      </c>
      <c r="V515" s="135">
        <f>SUMIF('Plans SAMS_A remplir'!$AE$3:$AE$875,(G515&amp;"CRS"&amp;"urgence"),'Plans SAMS_A remplir'!$AH$3:$AH$875)</f>
        <v>0</v>
      </c>
      <c r="W515" s="239">
        <f>SUMIF('Plans SAMS_A remplir'!$AE$3:$AE$875,(G515&amp;"CRS"&amp;"urgence"),'Plans SAMS_A remplir'!$AI$3:$AI$875)</f>
        <v>0</v>
      </c>
      <c r="X515" s="224" t="str">
        <f t="shared" si="520"/>
        <v>0</v>
      </c>
      <c r="Y515" s="238">
        <f>SUMIF('Plans SAMS_A remplir'!$AE$3:$AE$875,(G515&amp;"autreong"&amp;"urgence"),'Plans SAMS_A remplir'!$AG$3:$AG$875)</f>
        <v>0</v>
      </c>
      <c r="Z515" s="135">
        <f>SUMIF('Plans SAMS_A remplir'!$AE$3:$AE$875,(G515&amp;"autreong"&amp;"urgence"),'Plans SAMS_A remplir'!$AH$3:$AH$875)</f>
        <v>0</v>
      </c>
      <c r="AA515" s="239">
        <f>SUMIF('Plans SAMS_A remplir'!$AE$3:$AE$875,(G515&amp;"autreong"&amp;"urgence"),'Plans SAMS_A remplir'!$AI$3:$AI$875)</f>
        <v>0</v>
      </c>
      <c r="AB515" s="280" t="str">
        <f t="shared" si="510"/>
        <v>0</v>
      </c>
      <c r="AC515" s="285"/>
      <c r="AD515" s="173">
        <f t="shared" si="511"/>
        <v>0</v>
      </c>
      <c r="AE515" s="173">
        <f t="shared" si="512"/>
        <v>0</v>
      </c>
      <c r="AF515" s="286">
        <f t="shared" si="513"/>
        <v>0</v>
      </c>
      <c r="AG515" s="274" t="e">
        <f t="shared" si="514"/>
        <v>#N/A</v>
      </c>
      <c r="AH515" s="202"/>
      <c r="AI515" s="209" t="e">
        <f t="shared" si="515"/>
        <v>#N/A</v>
      </c>
      <c r="AJ515" s="197">
        <f t="shared" si="516"/>
        <v>3</v>
      </c>
      <c r="AK515" s="175"/>
      <c r="AL515" s="275" t="str">
        <f t="shared" si="517"/>
        <v>A verifier</v>
      </c>
      <c r="AM515" s="266"/>
      <c r="AN515" s="137"/>
      <c r="AO515" s="136"/>
      <c r="AP515" s="158"/>
      <c r="AQ515" s="136"/>
      <c r="AR515" s="138"/>
      <c r="AS515" s="139"/>
      <c r="AT515" s="140"/>
      <c r="AU515" s="159"/>
      <c r="AV515" s="140"/>
      <c r="AW515" s="140"/>
      <c r="AX515" s="140"/>
      <c r="AY515" s="249"/>
    </row>
    <row r="516" spans="1:51" ht="15" hidden="1" customHeight="1" x14ac:dyDescent="0.35">
      <c r="A516" s="252" t="s">
        <v>530</v>
      </c>
      <c r="B516" s="189" t="str">
        <f t="shared" si="499"/>
        <v>MDG23</v>
      </c>
      <c r="C516" s="161" t="s">
        <v>590</v>
      </c>
      <c r="D516" s="189" t="str">
        <f t="shared" si="500"/>
        <v>MG23206</v>
      </c>
      <c r="E516" s="189" t="s">
        <v>592</v>
      </c>
      <c r="F516" s="1" t="str">
        <f t="shared" si="501"/>
        <v>Vatovavy FitovinanyIfanadianaMarotoko</v>
      </c>
      <c r="G516" s="45" t="str">
        <f t="shared" si="502"/>
        <v>MG23206072</v>
      </c>
      <c r="H516" s="133" t="e">
        <f t="shared" si="503"/>
        <v>#N/A</v>
      </c>
      <c r="I516" s="133"/>
      <c r="J516" s="134" t="e">
        <f t="shared" si="504"/>
        <v>#N/A</v>
      </c>
      <c r="K516" s="134" t="e">
        <f t="shared" si="505"/>
        <v>#N/A</v>
      </c>
      <c r="L516" s="134" t="e">
        <f t="shared" si="506"/>
        <v>#N/A</v>
      </c>
      <c r="M516" s="231">
        <f>SUMIF('Plans SAMS_A remplir'!$AE$3:$AE$875,(G516&amp;"PAM"&amp;"urgence"),'Plans SAMS_A remplir'!$AG$3:$AG$875)</f>
        <v>0</v>
      </c>
      <c r="N516" s="222">
        <f>SUMIF('Plans SAMS_A remplir'!$AE$3:$AE$875,(G516&amp;"PAM"&amp;"urgence"),'Plans SAMS_A remplir'!$AH$3:$AH$875)</f>
        <v>0</v>
      </c>
      <c r="O516" s="232">
        <f>SUMIF('Plans SAMS_A remplir'!$AE$3:$AE$875,(G516&amp;"PAM"&amp;"urgence"),'Plans SAMS_A remplir'!$AI$3:$AI$875)</f>
        <v>0</v>
      </c>
      <c r="P516" s="224" t="str">
        <f t="shared" si="518"/>
        <v>0</v>
      </c>
      <c r="Q516" s="238">
        <f>SUMIF('Plans SAMS_A remplir'!$AE$3:$AE$875,(G516&amp;"FID"&amp;"urgence"),'Plans SAMS_A remplir'!$AG$3:$AG$875)</f>
        <v>0</v>
      </c>
      <c r="R516" s="135">
        <f>SUMIF('Plans SAMS_A remplir'!$AE$3:$AE$875,(G516&amp;"FID"&amp;"urgence"),'Plans SAMS_A remplir'!$AH$3:$AH$875)</f>
        <v>0</v>
      </c>
      <c r="S516" s="239">
        <f>SUMIF('Plans SAMS_A remplir'!$AE$3:$AE$875,(G516&amp;"FID"&amp;"urgence"),'Plans SAMS_A remplir'!$AI$3:$AI$875)</f>
        <v>0</v>
      </c>
      <c r="T516" s="224" t="str">
        <f t="shared" si="519"/>
        <v>0</v>
      </c>
      <c r="U516" s="238">
        <f>SUMIF('Plans SAMS_A remplir'!$AE$3:$AE$875,(G516&amp;"CRS"&amp;"urgence"),'Plans SAMS_A remplir'!$AG$3:$AG$875)</f>
        <v>0</v>
      </c>
      <c r="V516" s="135">
        <f>SUMIF('Plans SAMS_A remplir'!$AE$3:$AE$875,(G516&amp;"CRS"&amp;"urgence"),'Plans SAMS_A remplir'!$AH$3:$AH$875)</f>
        <v>0</v>
      </c>
      <c r="W516" s="239">
        <f>SUMIF('Plans SAMS_A remplir'!$AE$3:$AE$875,(G516&amp;"CRS"&amp;"urgence"),'Plans SAMS_A remplir'!$AI$3:$AI$875)</f>
        <v>0</v>
      </c>
      <c r="X516" s="224" t="str">
        <f t="shared" si="520"/>
        <v>0</v>
      </c>
      <c r="Y516" s="238">
        <f>SUMIF('Plans SAMS_A remplir'!$AE$3:$AE$875,(G516&amp;"autreong"&amp;"urgence"),'Plans SAMS_A remplir'!$AG$3:$AG$875)</f>
        <v>0</v>
      </c>
      <c r="Z516" s="135">
        <f>SUMIF('Plans SAMS_A remplir'!$AE$3:$AE$875,(G516&amp;"autreong"&amp;"urgence"),'Plans SAMS_A remplir'!$AH$3:$AH$875)</f>
        <v>0</v>
      </c>
      <c r="AA516" s="239">
        <f>SUMIF('Plans SAMS_A remplir'!$AE$3:$AE$875,(G516&amp;"autreong"&amp;"urgence"),'Plans SAMS_A remplir'!$AI$3:$AI$875)</f>
        <v>0</v>
      </c>
      <c r="AB516" s="280" t="str">
        <f t="shared" si="510"/>
        <v>0</v>
      </c>
      <c r="AC516" s="285"/>
      <c r="AD516" s="173">
        <f t="shared" si="511"/>
        <v>0</v>
      </c>
      <c r="AE516" s="173">
        <f t="shared" si="512"/>
        <v>0</v>
      </c>
      <c r="AF516" s="286">
        <f t="shared" si="513"/>
        <v>0</v>
      </c>
      <c r="AG516" s="274" t="e">
        <f t="shared" si="514"/>
        <v>#N/A</v>
      </c>
      <c r="AH516" s="202"/>
      <c r="AI516" s="209" t="e">
        <f t="shared" si="515"/>
        <v>#N/A</v>
      </c>
      <c r="AJ516" s="197">
        <f t="shared" si="516"/>
        <v>3</v>
      </c>
      <c r="AK516" s="175"/>
      <c r="AL516" s="275" t="str">
        <f t="shared" si="517"/>
        <v>A verifier</v>
      </c>
      <c r="AM516" s="266"/>
      <c r="AN516" s="137"/>
      <c r="AO516" s="136"/>
      <c r="AP516" s="158"/>
      <c r="AQ516" s="136"/>
      <c r="AR516" s="138"/>
      <c r="AS516" s="139"/>
      <c r="AT516" s="140"/>
      <c r="AU516" s="159"/>
      <c r="AV516" s="140"/>
      <c r="AW516" s="140"/>
      <c r="AX516" s="140"/>
      <c r="AY516" s="249"/>
    </row>
    <row r="517" spans="1:51" ht="15" hidden="1" customHeight="1" x14ac:dyDescent="0.35">
      <c r="A517" s="252" t="s">
        <v>530</v>
      </c>
      <c r="B517" s="189" t="str">
        <f t="shared" si="499"/>
        <v>MDG23</v>
      </c>
      <c r="C517" s="161" t="s">
        <v>590</v>
      </c>
      <c r="D517" s="189" t="str">
        <f t="shared" si="500"/>
        <v>MG23206</v>
      </c>
      <c r="E517" s="189" t="s">
        <v>595</v>
      </c>
      <c r="F517" s="1" t="str">
        <f t="shared" si="501"/>
        <v>Vatovavy FitovinanyIfanadianaAmbohimiera</v>
      </c>
      <c r="G517" s="45" t="str">
        <f t="shared" si="502"/>
        <v>MG23206090</v>
      </c>
      <c r="H517" s="133" t="e">
        <f t="shared" si="503"/>
        <v>#N/A</v>
      </c>
      <c r="I517" s="133"/>
      <c r="J517" s="134" t="e">
        <f t="shared" si="504"/>
        <v>#N/A</v>
      </c>
      <c r="K517" s="134" t="e">
        <f t="shared" si="505"/>
        <v>#N/A</v>
      </c>
      <c r="L517" s="134" t="e">
        <f t="shared" si="506"/>
        <v>#N/A</v>
      </c>
      <c r="M517" s="231">
        <f>SUMIF('Plans SAMS_A remplir'!$AE$3:$AE$875,(G517&amp;"PAM"&amp;"urgence"),'Plans SAMS_A remplir'!$AG$3:$AG$875)</f>
        <v>0</v>
      </c>
      <c r="N517" s="222">
        <f>SUMIF('Plans SAMS_A remplir'!$AE$3:$AE$875,(G517&amp;"PAM"&amp;"urgence"),'Plans SAMS_A remplir'!$AH$3:$AH$875)</f>
        <v>0</v>
      </c>
      <c r="O517" s="232">
        <f>SUMIF('Plans SAMS_A remplir'!$AE$3:$AE$875,(G517&amp;"PAM"&amp;"urgence"),'Plans SAMS_A remplir'!$AI$3:$AI$875)</f>
        <v>0</v>
      </c>
      <c r="P517" s="224" t="str">
        <f t="shared" si="518"/>
        <v>0</v>
      </c>
      <c r="Q517" s="238">
        <f>SUMIF('Plans SAMS_A remplir'!$AE$3:$AE$875,(G517&amp;"FID"&amp;"urgence"),'Plans SAMS_A remplir'!$AG$3:$AG$875)</f>
        <v>0</v>
      </c>
      <c r="R517" s="135">
        <f>SUMIF('Plans SAMS_A remplir'!$AE$3:$AE$875,(G517&amp;"FID"&amp;"urgence"),'Plans SAMS_A remplir'!$AH$3:$AH$875)</f>
        <v>0</v>
      </c>
      <c r="S517" s="239">
        <f>SUMIF('Plans SAMS_A remplir'!$AE$3:$AE$875,(G517&amp;"FID"&amp;"urgence"),'Plans SAMS_A remplir'!$AI$3:$AI$875)</f>
        <v>0</v>
      </c>
      <c r="T517" s="224" t="str">
        <f t="shared" si="519"/>
        <v>0</v>
      </c>
      <c r="U517" s="238">
        <f>SUMIF('Plans SAMS_A remplir'!$AE$3:$AE$875,(G517&amp;"CRS"&amp;"urgence"),'Plans SAMS_A remplir'!$AG$3:$AG$875)</f>
        <v>0</v>
      </c>
      <c r="V517" s="135">
        <f>SUMIF('Plans SAMS_A remplir'!$AE$3:$AE$875,(G517&amp;"CRS"&amp;"urgence"),'Plans SAMS_A remplir'!$AH$3:$AH$875)</f>
        <v>0</v>
      </c>
      <c r="W517" s="239">
        <f>SUMIF('Plans SAMS_A remplir'!$AE$3:$AE$875,(G517&amp;"CRS"&amp;"urgence"),'Plans SAMS_A remplir'!$AI$3:$AI$875)</f>
        <v>0</v>
      </c>
      <c r="X517" s="224" t="str">
        <f t="shared" si="520"/>
        <v>0</v>
      </c>
      <c r="Y517" s="238">
        <f>SUMIF('Plans SAMS_A remplir'!$AE$3:$AE$875,(G517&amp;"autreong"&amp;"urgence"),'Plans SAMS_A remplir'!$AG$3:$AG$875)</f>
        <v>0</v>
      </c>
      <c r="Z517" s="135">
        <f>SUMIF('Plans SAMS_A remplir'!$AE$3:$AE$875,(G517&amp;"autreong"&amp;"urgence"),'Plans SAMS_A remplir'!$AH$3:$AH$875)</f>
        <v>0</v>
      </c>
      <c r="AA517" s="239">
        <f>SUMIF('Plans SAMS_A remplir'!$AE$3:$AE$875,(G517&amp;"autreong"&amp;"urgence"),'Plans SAMS_A remplir'!$AI$3:$AI$875)</f>
        <v>0</v>
      </c>
      <c r="AB517" s="280" t="str">
        <f t="shared" si="510"/>
        <v>0</v>
      </c>
      <c r="AC517" s="285"/>
      <c r="AD517" s="173">
        <f t="shared" si="511"/>
        <v>0</v>
      </c>
      <c r="AE517" s="173">
        <f t="shared" si="512"/>
        <v>0</v>
      </c>
      <c r="AF517" s="286">
        <f t="shared" si="513"/>
        <v>0</v>
      </c>
      <c r="AG517" s="274" t="e">
        <f t="shared" si="514"/>
        <v>#N/A</v>
      </c>
      <c r="AH517" s="202"/>
      <c r="AI517" s="209" t="e">
        <f t="shared" si="515"/>
        <v>#N/A</v>
      </c>
      <c r="AJ517" s="197">
        <f t="shared" si="516"/>
        <v>3</v>
      </c>
      <c r="AK517" s="175"/>
      <c r="AL517" s="275" t="str">
        <f t="shared" si="517"/>
        <v>A verifier</v>
      </c>
      <c r="AM517" s="266"/>
      <c r="AN517" s="137"/>
      <c r="AO517" s="136"/>
      <c r="AP517" s="158"/>
      <c r="AQ517" s="136"/>
      <c r="AR517" s="138"/>
      <c r="AS517" s="139"/>
      <c r="AT517" s="140"/>
      <c r="AU517" s="159"/>
      <c r="AV517" s="140"/>
      <c r="AW517" s="140"/>
      <c r="AX517" s="140"/>
      <c r="AY517" s="249"/>
    </row>
    <row r="518" spans="1:51" ht="15" hidden="1" customHeight="1" x14ac:dyDescent="0.35">
      <c r="A518" s="252" t="s">
        <v>530</v>
      </c>
      <c r="B518" s="189" t="str">
        <f t="shared" si="499"/>
        <v>MDG23</v>
      </c>
      <c r="C518" s="161" t="s">
        <v>590</v>
      </c>
      <c r="D518" s="189" t="str">
        <f t="shared" si="500"/>
        <v>MG23206</v>
      </c>
      <c r="E518" s="189" t="s">
        <v>597</v>
      </c>
      <c r="F518" s="1" t="str">
        <f t="shared" si="501"/>
        <v>Vatovavy FitovinanyIfanadianaAntsindra</v>
      </c>
      <c r="G518" s="45" t="str">
        <f t="shared" si="502"/>
        <v>MG23206110</v>
      </c>
      <c r="H518" s="133" t="e">
        <f t="shared" si="503"/>
        <v>#N/A</v>
      </c>
      <c r="I518" s="133"/>
      <c r="J518" s="134" t="e">
        <f t="shared" si="504"/>
        <v>#N/A</v>
      </c>
      <c r="K518" s="134" t="e">
        <f t="shared" si="505"/>
        <v>#N/A</v>
      </c>
      <c r="L518" s="134" t="e">
        <f t="shared" si="506"/>
        <v>#N/A</v>
      </c>
      <c r="M518" s="231">
        <f>SUMIF('Plans SAMS_A remplir'!$AE$3:$AE$875,(G518&amp;"PAM"&amp;"urgence"),'Plans SAMS_A remplir'!$AG$3:$AG$875)</f>
        <v>0</v>
      </c>
      <c r="N518" s="222">
        <f>SUMIF('Plans SAMS_A remplir'!$AE$3:$AE$875,(G518&amp;"PAM"&amp;"urgence"),'Plans SAMS_A remplir'!$AH$3:$AH$875)</f>
        <v>0</v>
      </c>
      <c r="O518" s="232">
        <f>SUMIF('Plans SAMS_A remplir'!$AE$3:$AE$875,(G518&amp;"PAM"&amp;"urgence"),'Plans SAMS_A remplir'!$AI$3:$AI$875)</f>
        <v>0</v>
      </c>
      <c r="P518" s="224" t="str">
        <f t="shared" si="518"/>
        <v>0</v>
      </c>
      <c r="Q518" s="238">
        <f>SUMIF('Plans SAMS_A remplir'!$AE$3:$AE$875,(G518&amp;"FID"&amp;"urgence"),'Plans SAMS_A remplir'!$AG$3:$AG$875)</f>
        <v>0</v>
      </c>
      <c r="R518" s="135">
        <f>SUMIF('Plans SAMS_A remplir'!$AE$3:$AE$875,(G518&amp;"FID"&amp;"urgence"),'Plans SAMS_A remplir'!$AH$3:$AH$875)</f>
        <v>0</v>
      </c>
      <c r="S518" s="239">
        <f>SUMIF('Plans SAMS_A remplir'!$AE$3:$AE$875,(G518&amp;"FID"&amp;"urgence"),'Plans SAMS_A remplir'!$AI$3:$AI$875)</f>
        <v>0</v>
      </c>
      <c r="T518" s="224" t="str">
        <f t="shared" si="519"/>
        <v>0</v>
      </c>
      <c r="U518" s="238">
        <f>SUMIF('Plans SAMS_A remplir'!$AE$3:$AE$875,(G518&amp;"CRS"&amp;"urgence"),'Plans SAMS_A remplir'!$AG$3:$AG$875)</f>
        <v>0</v>
      </c>
      <c r="V518" s="135">
        <f>SUMIF('Plans SAMS_A remplir'!$AE$3:$AE$875,(G518&amp;"CRS"&amp;"urgence"),'Plans SAMS_A remplir'!$AH$3:$AH$875)</f>
        <v>0</v>
      </c>
      <c r="W518" s="239">
        <f>SUMIF('Plans SAMS_A remplir'!$AE$3:$AE$875,(G518&amp;"CRS"&amp;"urgence"),'Plans SAMS_A remplir'!$AI$3:$AI$875)</f>
        <v>0</v>
      </c>
      <c r="X518" s="224" t="str">
        <f t="shared" si="520"/>
        <v>0</v>
      </c>
      <c r="Y518" s="238">
        <f>SUMIF('Plans SAMS_A remplir'!$AE$3:$AE$875,(G518&amp;"autreong"&amp;"urgence"),'Plans SAMS_A remplir'!$AG$3:$AG$875)</f>
        <v>0</v>
      </c>
      <c r="Z518" s="135">
        <f>SUMIF('Plans SAMS_A remplir'!$AE$3:$AE$875,(G518&amp;"autreong"&amp;"urgence"),'Plans SAMS_A remplir'!$AH$3:$AH$875)</f>
        <v>0</v>
      </c>
      <c r="AA518" s="239">
        <f>SUMIF('Plans SAMS_A remplir'!$AE$3:$AE$875,(G518&amp;"autreong"&amp;"urgence"),'Plans SAMS_A remplir'!$AI$3:$AI$875)</f>
        <v>0</v>
      </c>
      <c r="AB518" s="280" t="str">
        <f t="shared" si="510"/>
        <v>0</v>
      </c>
      <c r="AC518" s="285"/>
      <c r="AD518" s="173">
        <f t="shared" si="511"/>
        <v>0</v>
      </c>
      <c r="AE518" s="173">
        <f t="shared" si="512"/>
        <v>0</v>
      </c>
      <c r="AF518" s="286">
        <f t="shared" si="513"/>
        <v>0</v>
      </c>
      <c r="AG518" s="274" t="e">
        <f t="shared" si="514"/>
        <v>#N/A</v>
      </c>
      <c r="AH518" s="202"/>
      <c r="AI518" s="209" t="e">
        <f t="shared" si="515"/>
        <v>#N/A</v>
      </c>
      <c r="AJ518" s="197">
        <f t="shared" si="516"/>
        <v>3</v>
      </c>
      <c r="AK518" s="175"/>
      <c r="AL518" s="275" t="str">
        <f t="shared" si="517"/>
        <v>A verifier</v>
      </c>
      <c r="AM518" s="266"/>
      <c r="AN518" s="137"/>
      <c r="AO518" s="136"/>
      <c r="AP518" s="158"/>
      <c r="AQ518" s="136"/>
      <c r="AR518" s="138"/>
      <c r="AS518" s="139"/>
      <c r="AT518" s="140"/>
      <c r="AU518" s="159"/>
      <c r="AV518" s="140"/>
      <c r="AW518" s="140"/>
      <c r="AX518" s="140"/>
      <c r="AY518" s="249"/>
    </row>
    <row r="519" spans="1:51" ht="15" hidden="1" customHeight="1" x14ac:dyDescent="0.35">
      <c r="A519" s="252" t="s">
        <v>530</v>
      </c>
      <c r="B519" s="189" t="str">
        <f t="shared" si="499"/>
        <v>MDG23</v>
      </c>
      <c r="C519" s="161" t="s">
        <v>590</v>
      </c>
      <c r="D519" s="189" t="str">
        <f t="shared" si="500"/>
        <v>MG23206</v>
      </c>
      <c r="E519" s="189" t="s">
        <v>594</v>
      </c>
      <c r="F519" s="1" t="str">
        <f t="shared" si="501"/>
        <v>Vatovavy FitovinanyIfanadianaAmbohimanga Du Sud</v>
      </c>
      <c r="G519" s="45" t="str">
        <f t="shared" si="502"/>
        <v>MG23206130</v>
      </c>
      <c r="H519" s="133" t="e">
        <f t="shared" si="503"/>
        <v>#N/A</v>
      </c>
      <c r="I519" s="133"/>
      <c r="J519" s="134" t="e">
        <f t="shared" si="504"/>
        <v>#N/A</v>
      </c>
      <c r="K519" s="134" t="e">
        <f t="shared" si="505"/>
        <v>#N/A</v>
      </c>
      <c r="L519" s="134" t="e">
        <f t="shared" si="506"/>
        <v>#N/A</v>
      </c>
      <c r="M519" s="231">
        <f>SUMIF('Plans SAMS_A remplir'!$AE$3:$AE$875,(G519&amp;"PAM"&amp;"urgence"),'Plans SAMS_A remplir'!$AG$3:$AG$875)</f>
        <v>0</v>
      </c>
      <c r="N519" s="222">
        <f>SUMIF('Plans SAMS_A remplir'!$AE$3:$AE$875,(G519&amp;"PAM"&amp;"urgence"),'Plans SAMS_A remplir'!$AH$3:$AH$875)</f>
        <v>0</v>
      </c>
      <c r="O519" s="232">
        <f>SUMIF('Plans SAMS_A remplir'!$AE$3:$AE$875,(G519&amp;"PAM"&amp;"urgence"),'Plans SAMS_A remplir'!$AI$3:$AI$875)</f>
        <v>0</v>
      </c>
      <c r="P519" s="224" t="str">
        <f t="shared" si="518"/>
        <v>0</v>
      </c>
      <c r="Q519" s="238">
        <f>SUMIF('Plans SAMS_A remplir'!$AE$3:$AE$875,(G519&amp;"FID"&amp;"urgence"),'Plans SAMS_A remplir'!$AG$3:$AG$875)</f>
        <v>0</v>
      </c>
      <c r="R519" s="135">
        <f>SUMIF('Plans SAMS_A remplir'!$AE$3:$AE$875,(G519&amp;"FID"&amp;"urgence"),'Plans SAMS_A remplir'!$AH$3:$AH$875)</f>
        <v>0</v>
      </c>
      <c r="S519" s="239">
        <f>SUMIF('Plans SAMS_A remplir'!$AE$3:$AE$875,(G519&amp;"FID"&amp;"urgence"),'Plans SAMS_A remplir'!$AI$3:$AI$875)</f>
        <v>0</v>
      </c>
      <c r="T519" s="224" t="str">
        <f t="shared" si="519"/>
        <v>0</v>
      </c>
      <c r="U519" s="238">
        <f>SUMIF('Plans SAMS_A remplir'!$AE$3:$AE$875,(G519&amp;"CRS"&amp;"urgence"),'Plans SAMS_A remplir'!$AG$3:$AG$875)</f>
        <v>0</v>
      </c>
      <c r="V519" s="135">
        <f>SUMIF('Plans SAMS_A remplir'!$AE$3:$AE$875,(G519&amp;"CRS"&amp;"urgence"),'Plans SAMS_A remplir'!$AH$3:$AH$875)</f>
        <v>0</v>
      </c>
      <c r="W519" s="239">
        <f>SUMIF('Plans SAMS_A remplir'!$AE$3:$AE$875,(G519&amp;"CRS"&amp;"urgence"),'Plans SAMS_A remplir'!$AI$3:$AI$875)</f>
        <v>0</v>
      </c>
      <c r="X519" s="224" t="str">
        <f t="shared" si="520"/>
        <v>0</v>
      </c>
      <c r="Y519" s="238">
        <f>SUMIF('Plans SAMS_A remplir'!$AE$3:$AE$875,(G519&amp;"autreong"&amp;"urgence"),'Plans SAMS_A remplir'!$AG$3:$AG$875)</f>
        <v>0</v>
      </c>
      <c r="Z519" s="135">
        <f>SUMIF('Plans SAMS_A remplir'!$AE$3:$AE$875,(G519&amp;"autreong"&amp;"urgence"),'Plans SAMS_A remplir'!$AH$3:$AH$875)</f>
        <v>0</v>
      </c>
      <c r="AA519" s="239">
        <f>SUMIF('Plans SAMS_A remplir'!$AE$3:$AE$875,(G519&amp;"autreong"&amp;"urgence"),'Plans SAMS_A remplir'!$AI$3:$AI$875)</f>
        <v>0</v>
      </c>
      <c r="AB519" s="280" t="str">
        <f t="shared" si="510"/>
        <v>0</v>
      </c>
      <c r="AC519" s="285"/>
      <c r="AD519" s="173">
        <f t="shared" si="511"/>
        <v>0</v>
      </c>
      <c r="AE519" s="173">
        <f t="shared" si="512"/>
        <v>0</v>
      </c>
      <c r="AF519" s="286">
        <f t="shared" si="513"/>
        <v>0</v>
      </c>
      <c r="AG519" s="274" t="e">
        <f t="shared" si="514"/>
        <v>#N/A</v>
      </c>
      <c r="AH519" s="202"/>
      <c r="AI519" s="209" t="e">
        <f t="shared" si="515"/>
        <v>#N/A</v>
      </c>
      <c r="AJ519" s="197">
        <f t="shared" si="516"/>
        <v>3</v>
      </c>
      <c r="AK519" s="175"/>
      <c r="AL519" s="275" t="str">
        <f t="shared" si="517"/>
        <v>A verifier</v>
      </c>
      <c r="AM519" s="266"/>
      <c r="AN519" s="137"/>
      <c r="AO519" s="136"/>
      <c r="AP519" s="158"/>
      <c r="AQ519" s="136"/>
      <c r="AR519" s="138"/>
      <c r="AS519" s="139"/>
      <c r="AT519" s="140"/>
      <c r="AU519" s="159"/>
      <c r="AV519" s="140"/>
      <c r="AW519" s="140"/>
      <c r="AX519" s="140"/>
      <c r="AY519" s="249"/>
    </row>
    <row r="520" spans="1:51" ht="15" hidden="1" customHeight="1" x14ac:dyDescent="0.35">
      <c r="A520" s="252" t="s">
        <v>530</v>
      </c>
      <c r="B520" s="189" t="str">
        <f t="shared" si="499"/>
        <v>MDG23</v>
      </c>
      <c r="C520" s="161" t="s">
        <v>590</v>
      </c>
      <c r="D520" s="189" t="str">
        <f t="shared" si="500"/>
        <v>MG23206</v>
      </c>
      <c r="E520" s="189" t="s">
        <v>596</v>
      </c>
      <c r="F520" s="1" t="str">
        <f t="shared" si="501"/>
        <v>Vatovavy FitovinanyIfanadianaAnalampasina</v>
      </c>
      <c r="G520" s="45" t="str">
        <f t="shared" si="502"/>
        <v>MG23206150</v>
      </c>
      <c r="H520" s="133" t="e">
        <f t="shared" si="503"/>
        <v>#N/A</v>
      </c>
      <c r="I520" s="133"/>
      <c r="J520" s="134" t="e">
        <f t="shared" si="504"/>
        <v>#N/A</v>
      </c>
      <c r="K520" s="134" t="e">
        <f t="shared" si="505"/>
        <v>#N/A</v>
      </c>
      <c r="L520" s="134" t="e">
        <f t="shared" si="506"/>
        <v>#N/A</v>
      </c>
      <c r="M520" s="231">
        <f>SUMIF('Plans SAMS_A remplir'!$AE$3:$AE$875,(G520&amp;"PAM"&amp;"urgence"),'Plans SAMS_A remplir'!$AG$3:$AG$875)</f>
        <v>0</v>
      </c>
      <c r="N520" s="222">
        <f>SUMIF('Plans SAMS_A remplir'!$AE$3:$AE$875,(G520&amp;"PAM"&amp;"urgence"),'Plans SAMS_A remplir'!$AH$3:$AH$875)</f>
        <v>0</v>
      </c>
      <c r="O520" s="232">
        <f>SUMIF('Plans SAMS_A remplir'!$AE$3:$AE$875,(G520&amp;"PAM"&amp;"urgence"),'Plans SAMS_A remplir'!$AI$3:$AI$875)</f>
        <v>0</v>
      </c>
      <c r="P520" s="224" t="str">
        <f t="shared" si="518"/>
        <v>0</v>
      </c>
      <c r="Q520" s="238">
        <f>SUMIF('Plans SAMS_A remplir'!$AE$3:$AE$875,(G520&amp;"FID"&amp;"urgence"),'Plans SAMS_A remplir'!$AG$3:$AG$875)</f>
        <v>0</v>
      </c>
      <c r="R520" s="135">
        <f>SUMIF('Plans SAMS_A remplir'!$AE$3:$AE$875,(G520&amp;"FID"&amp;"urgence"),'Plans SAMS_A remplir'!$AH$3:$AH$875)</f>
        <v>0</v>
      </c>
      <c r="S520" s="239">
        <f>SUMIF('Plans SAMS_A remplir'!$AE$3:$AE$875,(G520&amp;"FID"&amp;"urgence"),'Plans SAMS_A remplir'!$AI$3:$AI$875)</f>
        <v>0</v>
      </c>
      <c r="T520" s="224" t="str">
        <f t="shared" si="519"/>
        <v>0</v>
      </c>
      <c r="U520" s="238">
        <f>SUMIF('Plans SAMS_A remplir'!$AE$3:$AE$875,(G520&amp;"CRS"&amp;"urgence"),'Plans SAMS_A remplir'!$AG$3:$AG$875)</f>
        <v>0</v>
      </c>
      <c r="V520" s="135">
        <f>SUMIF('Plans SAMS_A remplir'!$AE$3:$AE$875,(G520&amp;"CRS"&amp;"urgence"),'Plans SAMS_A remplir'!$AH$3:$AH$875)</f>
        <v>0</v>
      </c>
      <c r="W520" s="239">
        <f>SUMIF('Plans SAMS_A remplir'!$AE$3:$AE$875,(G520&amp;"CRS"&amp;"urgence"),'Plans SAMS_A remplir'!$AI$3:$AI$875)</f>
        <v>0</v>
      </c>
      <c r="X520" s="224" t="str">
        <f t="shared" si="520"/>
        <v>0</v>
      </c>
      <c r="Y520" s="238">
        <f>SUMIF('Plans SAMS_A remplir'!$AE$3:$AE$875,(G520&amp;"autreong"&amp;"urgence"),'Plans SAMS_A remplir'!$AG$3:$AG$875)</f>
        <v>0</v>
      </c>
      <c r="Z520" s="135">
        <f>SUMIF('Plans SAMS_A remplir'!$AE$3:$AE$875,(G520&amp;"autreong"&amp;"urgence"),'Plans SAMS_A remplir'!$AH$3:$AH$875)</f>
        <v>0</v>
      </c>
      <c r="AA520" s="239">
        <f>SUMIF('Plans SAMS_A remplir'!$AE$3:$AE$875,(G520&amp;"autreong"&amp;"urgence"),'Plans SAMS_A remplir'!$AI$3:$AI$875)</f>
        <v>0</v>
      </c>
      <c r="AB520" s="280" t="str">
        <f t="shared" si="510"/>
        <v>0</v>
      </c>
      <c r="AC520" s="285"/>
      <c r="AD520" s="173">
        <f t="shared" si="511"/>
        <v>0</v>
      </c>
      <c r="AE520" s="173">
        <f t="shared" si="512"/>
        <v>0</v>
      </c>
      <c r="AF520" s="286">
        <f t="shared" si="513"/>
        <v>0</v>
      </c>
      <c r="AG520" s="274" t="e">
        <f t="shared" si="514"/>
        <v>#N/A</v>
      </c>
      <c r="AH520" s="202"/>
      <c r="AI520" s="209" t="e">
        <f t="shared" si="515"/>
        <v>#N/A</v>
      </c>
      <c r="AJ520" s="197">
        <f t="shared" si="516"/>
        <v>3</v>
      </c>
      <c r="AK520" s="175"/>
      <c r="AL520" s="275" t="str">
        <f t="shared" si="517"/>
        <v>A verifier</v>
      </c>
      <c r="AM520" s="266"/>
      <c r="AN520" s="137"/>
      <c r="AO520" s="136"/>
      <c r="AP520" s="158"/>
      <c r="AQ520" s="136"/>
      <c r="AR520" s="138"/>
      <c r="AS520" s="139"/>
      <c r="AT520" s="140"/>
      <c r="AU520" s="159"/>
      <c r="AV520" s="140"/>
      <c r="AW520" s="140"/>
      <c r="AX520" s="140"/>
      <c r="AY520" s="249"/>
    </row>
    <row r="521" spans="1:51" ht="15" hidden="1" customHeight="1" x14ac:dyDescent="0.35">
      <c r="A521" s="252" t="s">
        <v>530</v>
      </c>
      <c r="B521" s="189" t="str">
        <f t="shared" si="499"/>
        <v>MDG23</v>
      </c>
      <c r="C521" s="161" t="s">
        <v>590</v>
      </c>
      <c r="D521" s="189" t="str">
        <f t="shared" si="500"/>
        <v>MG23206</v>
      </c>
      <c r="E521" s="189" t="s">
        <v>598</v>
      </c>
      <c r="F521" s="1" t="str">
        <f t="shared" si="501"/>
        <v>Vatovavy FitovinanyIfanadianaFasintsara</v>
      </c>
      <c r="G521" s="45" t="str">
        <f t="shared" si="502"/>
        <v>MG23206170</v>
      </c>
      <c r="H521" s="133" t="e">
        <f t="shared" si="503"/>
        <v>#N/A</v>
      </c>
      <c r="I521" s="133"/>
      <c r="J521" s="134" t="e">
        <f t="shared" si="504"/>
        <v>#N/A</v>
      </c>
      <c r="K521" s="134" t="e">
        <f t="shared" si="505"/>
        <v>#N/A</v>
      </c>
      <c r="L521" s="134" t="e">
        <f t="shared" si="506"/>
        <v>#N/A</v>
      </c>
      <c r="M521" s="231">
        <f>SUMIF('Plans SAMS_A remplir'!$AE$3:$AE$875,(G521&amp;"PAM"&amp;"urgence"),'Plans SAMS_A remplir'!$AG$3:$AG$875)</f>
        <v>0</v>
      </c>
      <c r="N521" s="222">
        <f>SUMIF('Plans SAMS_A remplir'!$AE$3:$AE$875,(G521&amp;"PAM"&amp;"urgence"),'Plans SAMS_A remplir'!$AH$3:$AH$875)</f>
        <v>0</v>
      </c>
      <c r="O521" s="232">
        <f>SUMIF('Plans SAMS_A remplir'!$AE$3:$AE$875,(G521&amp;"PAM"&amp;"urgence"),'Plans SAMS_A remplir'!$AI$3:$AI$875)</f>
        <v>0</v>
      </c>
      <c r="P521" s="224" t="str">
        <f t="shared" si="518"/>
        <v>0</v>
      </c>
      <c r="Q521" s="238">
        <f>SUMIF('Plans SAMS_A remplir'!$AE$3:$AE$875,(G521&amp;"FID"&amp;"urgence"),'Plans SAMS_A remplir'!$AG$3:$AG$875)</f>
        <v>0</v>
      </c>
      <c r="R521" s="135">
        <f>SUMIF('Plans SAMS_A remplir'!$AE$3:$AE$875,(G521&amp;"FID"&amp;"urgence"),'Plans SAMS_A remplir'!$AH$3:$AH$875)</f>
        <v>0</v>
      </c>
      <c r="S521" s="239">
        <f>SUMIF('Plans SAMS_A remplir'!$AE$3:$AE$875,(G521&amp;"FID"&amp;"urgence"),'Plans SAMS_A remplir'!$AI$3:$AI$875)</f>
        <v>0</v>
      </c>
      <c r="T521" s="224" t="str">
        <f t="shared" si="519"/>
        <v>0</v>
      </c>
      <c r="U521" s="238">
        <f>SUMIF('Plans SAMS_A remplir'!$AE$3:$AE$875,(G521&amp;"CRS"&amp;"urgence"),'Plans SAMS_A remplir'!$AG$3:$AG$875)</f>
        <v>0</v>
      </c>
      <c r="V521" s="135">
        <f>SUMIF('Plans SAMS_A remplir'!$AE$3:$AE$875,(G521&amp;"CRS"&amp;"urgence"),'Plans SAMS_A remplir'!$AH$3:$AH$875)</f>
        <v>0</v>
      </c>
      <c r="W521" s="239">
        <f>SUMIF('Plans SAMS_A remplir'!$AE$3:$AE$875,(G521&amp;"CRS"&amp;"urgence"),'Plans SAMS_A remplir'!$AI$3:$AI$875)</f>
        <v>0</v>
      </c>
      <c r="X521" s="224" t="str">
        <f t="shared" si="520"/>
        <v>0</v>
      </c>
      <c r="Y521" s="238">
        <f>SUMIF('Plans SAMS_A remplir'!$AE$3:$AE$875,(G521&amp;"autreong"&amp;"urgence"),'Plans SAMS_A remplir'!$AG$3:$AG$875)</f>
        <v>0</v>
      </c>
      <c r="Z521" s="135">
        <f>SUMIF('Plans SAMS_A remplir'!$AE$3:$AE$875,(G521&amp;"autreong"&amp;"urgence"),'Plans SAMS_A remplir'!$AH$3:$AH$875)</f>
        <v>0</v>
      </c>
      <c r="AA521" s="239">
        <f>SUMIF('Plans SAMS_A remplir'!$AE$3:$AE$875,(G521&amp;"autreong"&amp;"urgence"),'Plans SAMS_A remplir'!$AI$3:$AI$875)</f>
        <v>0</v>
      </c>
      <c r="AB521" s="280" t="str">
        <f t="shared" si="510"/>
        <v>0</v>
      </c>
      <c r="AC521" s="285"/>
      <c r="AD521" s="173">
        <f t="shared" si="511"/>
        <v>0</v>
      </c>
      <c r="AE521" s="173">
        <f t="shared" si="512"/>
        <v>0</v>
      </c>
      <c r="AF521" s="286">
        <f t="shared" si="513"/>
        <v>0</v>
      </c>
      <c r="AG521" s="274" t="e">
        <f t="shared" si="514"/>
        <v>#N/A</v>
      </c>
      <c r="AH521" s="202"/>
      <c r="AI521" s="209" t="e">
        <f t="shared" si="515"/>
        <v>#N/A</v>
      </c>
      <c r="AJ521" s="197">
        <f t="shared" si="516"/>
        <v>3</v>
      </c>
      <c r="AK521" s="175"/>
      <c r="AL521" s="275" t="str">
        <f t="shared" si="517"/>
        <v>A verifier</v>
      </c>
      <c r="AM521" s="266"/>
      <c r="AN521" s="137"/>
      <c r="AO521" s="136"/>
      <c r="AP521" s="158"/>
      <c r="AQ521" s="136"/>
      <c r="AR521" s="138"/>
      <c r="AS521" s="139"/>
      <c r="AT521" s="140"/>
      <c r="AU521" s="159"/>
      <c r="AV521" s="140"/>
      <c r="AW521" s="140"/>
      <c r="AX521" s="140"/>
      <c r="AY521" s="249"/>
    </row>
    <row r="522" spans="1:51" ht="15" hidden="1" customHeight="1" x14ac:dyDescent="0.35">
      <c r="A522" s="252" t="s">
        <v>530</v>
      </c>
      <c r="B522" s="189" t="str">
        <f t="shared" ref="B522" si="521">VLOOKUP(A522,admin_1,2,FALSE)</f>
        <v>MDG23</v>
      </c>
      <c r="C522" s="161" t="s">
        <v>590</v>
      </c>
      <c r="D522" s="189" t="str">
        <f t="shared" ref="D522" si="522">VLOOKUP(C522,admin_2_2,2,FALSE)</f>
        <v>MG23206</v>
      </c>
      <c r="E522" s="189" t="s">
        <v>599</v>
      </c>
      <c r="F522" s="1" t="str">
        <f t="shared" ref="F522" si="523">A522&amp;C522&amp;E522</f>
        <v>Vatovavy FitovinanyIfanadianaMaroharatra</v>
      </c>
      <c r="G522" s="45" t="str">
        <f t="shared" ref="G522" si="524">VLOOKUP(F522,admin_3_2,12,FALSE)</f>
        <v>MG23206190</v>
      </c>
      <c r="H522" s="133" t="e">
        <f t="shared" ref="H522" si="525">VLOOKUP(G522,prio,2,FALSE)</f>
        <v>#N/A</v>
      </c>
      <c r="I522" s="133"/>
      <c r="J522" s="134" t="e">
        <f t="shared" ref="J522" si="526">IF(VLOOKUP(G522,pop,4,FALSE)=0,"",VLOOKUP(G522,pop,4,FALSE))</f>
        <v>#N/A</v>
      </c>
      <c r="K522" s="134" t="e">
        <f t="shared" ref="K522" si="527">VLOOKUP(G522,pop,2,FALSE)</f>
        <v>#N/A</v>
      </c>
      <c r="L522" s="134" t="e">
        <f t="shared" ref="L522" si="528">VLOOKUP(G522,pop,7,FALSE)</f>
        <v>#N/A</v>
      </c>
      <c r="M522" s="231">
        <f>SUMIF('Plans SAMS_A remplir'!$AE$3:$AE$875,(G522&amp;"PAM"&amp;"urgence"),'Plans SAMS_A remplir'!$AG$3:$AG$875)</f>
        <v>0</v>
      </c>
      <c r="N522" s="222">
        <f>SUMIF('Plans SAMS_A remplir'!$AE$3:$AE$875,(G522&amp;"PAM"&amp;"urgence"),'Plans SAMS_A remplir'!$AH$3:$AH$875)</f>
        <v>0</v>
      </c>
      <c r="O522" s="232">
        <f>SUMIF('Plans SAMS_A remplir'!$AE$3:$AE$875,(G522&amp;"PAM"&amp;"urgence"),'Plans SAMS_A remplir'!$AI$3:$AI$875)</f>
        <v>0</v>
      </c>
      <c r="P522" s="224" t="str">
        <f t="shared" si="518"/>
        <v>0</v>
      </c>
      <c r="Q522" s="238">
        <f>SUMIF('Plans SAMS_A remplir'!$AE$3:$AE$875,(G522&amp;"FID"&amp;"urgence"),'Plans SAMS_A remplir'!$AG$3:$AG$875)</f>
        <v>0</v>
      </c>
      <c r="R522" s="135">
        <f>SUMIF('Plans SAMS_A remplir'!$AE$3:$AE$875,(G522&amp;"FID"&amp;"urgence"),'Plans SAMS_A remplir'!$AH$3:$AH$875)</f>
        <v>0</v>
      </c>
      <c r="S522" s="239">
        <f>SUMIF('Plans SAMS_A remplir'!$AE$3:$AE$875,(G522&amp;"FID"&amp;"urgence"),'Plans SAMS_A remplir'!$AI$3:$AI$875)</f>
        <v>0</v>
      </c>
      <c r="T522" s="224" t="str">
        <f t="shared" si="519"/>
        <v>0</v>
      </c>
      <c r="U522" s="238">
        <f>SUMIF('Plans SAMS_A remplir'!$AE$3:$AE$875,(G522&amp;"CRS"&amp;"urgence"),'Plans SAMS_A remplir'!$AG$3:$AG$875)</f>
        <v>0</v>
      </c>
      <c r="V522" s="135">
        <f>SUMIF('Plans SAMS_A remplir'!$AE$3:$AE$875,(G522&amp;"CRS"&amp;"urgence"),'Plans SAMS_A remplir'!$AH$3:$AH$875)</f>
        <v>0</v>
      </c>
      <c r="W522" s="239">
        <f>SUMIF('Plans SAMS_A remplir'!$AE$3:$AE$875,(G522&amp;"CRS"&amp;"urgence"),'Plans SAMS_A remplir'!$AI$3:$AI$875)</f>
        <v>0</v>
      </c>
      <c r="X522" s="224" t="str">
        <f t="shared" si="520"/>
        <v>0</v>
      </c>
      <c r="Y522" s="238">
        <f>SUMIF('Plans SAMS_A remplir'!$AE$3:$AE$875,(G522&amp;"autreong"&amp;"urgence"),'Plans SAMS_A remplir'!$AG$3:$AG$875)</f>
        <v>0</v>
      </c>
      <c r="Z522" s="135">
        <f>SUMIF('Plans SAMS_A remplir'!$AE$3:$AE$875,(G522&amp;"autreong"&amp;"urgence"),'Plans SAMS_A remplir'!$AH$3:$AH$875)</f>
        <v>0</v>
      </c>
      <c r="AA522" s="239">
        <f>SUMIF('Plans SAMS_A remplir'!$AE$3:$AE$875,(G522&amp;"autreong"&amp;"urgence"),'Plans SAMS_A remplir'!$AI$3:$AI$875)</f>
        <v>0</v>
      </c>
      <c r="AB522" s="280" t="str">
        <f t="shared" ref="AB522" si="529">IFERROR(VLOOKUP(G522&amp;"autreong"&amp;"urgence",planification_pop,4,FALSE),"0")</f>
        <v>0</v>
      </c>
      <c r="AC522" s="285"/>
      <c r="AD522" s="173">
        <f t="shared" ref="AD522" si="530">IF($AC522="Oui (Fid/PAM)",MAX(M522,Q522)+Y522,IF($AC522="Oui (inter/orga)",MAX(M522,Q522,Y522),IF($AC522="Oui (CRS/FID)",MAX(Q522,U522),IF($AC522="Oui (CRS/PAM)",MAX(M522,U522),IF($AC522="Oui (cas special)","",SUM(M522,Q522,Y522,U522))))))</f>
        <v>0</v>
      </c>
      <c r="AE522" s="173">
        <f t="shared" ref="AE522" si="531">IF($AC522="Oui (Fid/PAM)",MAX(N522,R522)+Z522,IF($AC522="Oui (inter/orga)",MAX(N522,R522,Z522),IF($AC522="Oui (CRS/FID)",MAX(R522,V522),IF($AC522="Oui (CRS/PAM)",MAX(N522,V522),IF($AC522="Oui (cas special)","",SUM(N522,R522,Z522,V522))))))</f>
        <v>0</v>
      </c>
      <c r="AF522" s="286">
        <f t="shared" ref="AF522" si="532">IF($AC522="Oui (Fid/PAM)",MAX(O522,S522)+AA522,IF($AC522="Oui (inter/orga)",MAX(O522,S522,AA522),IF($AC522="Oui (CRS/FID)",MAX(S522,W522),IF($AC522="Oui (CRS/PAM)",MAX(O522,W522),IF($AC522="Oui (cas special)","",SUM(O522,S522,AA522,W522))))))</f>
        <v>0</v>
      </c>
      <c r="AG522" s="274" t="e">
        <f t="shared" ref="AG522" si="533">MAX(AD522:AF522)/L522</f>
        <v>#N/A</v>
      </c>
      <c r="AH522" s="202"/>
      <c r="AI522" s="209" t="e">
        <f t="shared" ref="AI522" si="534">IF((K522-AD522*AH522)&lt;0,"0",K522-AD522*AH522)</f>
        <v>#N/A</v>
      </c>
      <c r="AJ522" s="197">
        <f t="shared" ref="AJ522" si="535">IF(M522&lt;&gt;"0",1,0)+IF(Q522&lt;&gt;"0",1,0)+IF(Y522&lt;&gt;"0",1,0)</f>
        <v>3</v>
      </c>
      <c r="AK522" s="175"/>
      <c r="AL522" s="275" t="str">
        <f t="shared" ref="AL522" si="536">IF(AC522="Non","YES",IF(AC522="Oui (cas special)","A verifier",IF(AC522="","A verifier","Non")))</f>
        <v>A verifier</v>
      </c>
      <c r="AM522" s="266"/>
      <c r="AN522" s="137"/>
      <c r="AO522" s="136"/>
      <c r="AP522" s="158"/>
      <c r="AQ522" s="136"/>
      <c r="AR522" s="138"/>
      <c r="AS522" s="139"/>
      <c r="AT522" s="140"/>
      <c r="AU522" s="159"/>
      <c r="AV522" s="140"/>
      <c r="AW522" s="140"/>
      <c r="AX522" s="140"/>
      <c r="AY522" s="249"/>
    </row>
    <row r="523" spans="1:51" s="179" customFormat="1" hidden="1" x14ac:dyDescent="0.3">
      <c r="A523" s="328"/>
      <c r="B523" s="329"/>
      <c r="C523" s="330"/>
      <c r="D523" s="330"/>
      <c r="E523" s="330"/>
      <c r="F523" s="331"/>
      <c r="G523" s="332"/>
      <c r="H523" s="332"/>
      <c r="I523" s="333"/>
      <c r="J523" s="333"/>
      <c r="K523" s="333"/>
      <c r="L523" s="334"/>
      <c r="M523" s="335"/>
      <c r="N523" s="335"/>
      <c r="O523" s="335"/>
      <c r="P523" s="335"/>
      <c r="Q523" s="336"/>
      <c r="R523" s="336"/>
      <c r="S523" s="336"/>
      <c r="T523" s="335"/>
      <c r="U523" s="336"/>
      <c r="V523" s="336"/>
      <c r="W523" s="336"/>
      <c r="X523" s="335"/>
      <c r="Y523" s="336"/>
      <c r="Z523" s="336"/>
      <c r="AA523" s="336"/>
      <c r="AB523" s="337"/>
      <c r="AC523" s="338"/>
      <c r="AD523" s="339"/>
      <c r="AE523" s="339"/>
      <c r="AF523" s="340"/>
      <c r="AG523" s="341"/>
      <c r="AH523" s="342"/>
      <c r="AI523" s="342"/>
      <c r="AJ523" s="197"/>
      <c r="AK523" s="343"/>
      <c r="AL523" s="344"/>
      <c r="AM523" s="345"/>
      <c r="AN523" s="334"/>
      <c r="AO523" s="346"/>
      <c r="AP523" s="334"/>
      <c r="AQ523" s="334"/>
      <c r="AR523" s="347"/>
      <c r="AS523" s="347"/>
      <c r="AT523" s="348"/>
      <c r="AU523" s="348"/>
      <c r="AV523" s="349"/>
      <c r="AW523" s="350"/>
      <c r="AX523" s="350"/>
      <c r="AY523" s="351"/>
    </row>
    <row r="524" spans="1:51" ht="15" hidden="1" customHeight="1" x14ac:dyDescent="0.35">
      <c r="A524" s="252" t="s">
        <v>530</v>
      </c>
      <c r="B524" s="189" t="str">
        <f t="shared" ref="B524:B548" si="537">VLOOKUP(A524,admin_1,2,FALSE)</f>
        <v>MDG23</v>
      </c>
      <c r="C524" s="161" t="s">
        <v>573</v>
      </c>
      <c r="D524" s="189" t="str">
        <f t="shared" ref="D524:D548" si="538">VLOOKUP(C524,admin_2_2,2,FALSE)</f>
        <v>MG23207</v>
      </c>
      <c r="E524" s="189" t="s">
        <v>588</v>
      </c>
      <c r="F524" s="1" t="str">
        <f t="shared" ref="F524:F548" si="539">A524&amp;C524&amp;E524</f>
        <v>Vatovavy FitovinanyNosy-VarikaAntanambao</v>
      </c>
      <c r="G524" s="45" t="str">
        <f t="shared" ref="G524:G548" si="540">VLOOKUP(F524,admin_3_2,12,FALSE)</f>
        <v>MG23207172</v>
      </c>
      <c r="H524" s="133" t="e">
        <f t="shared" ref="H524:H548" si="541">VLOOKUP(G524,prio,2,FALSE)</f>
        <v>#N/A</v>
      </c>
      <c r="I524" s="133"/>
      <c r="J524" s="134" t="e">
        <f t="shared" ref="J524:J548" si="542">IF(VLOOKUP(G524,pop,4,FALSE)=0,"",VLOOKUP(G524,pop,4,FALSE))</f>
        <v>#N/A</v>
      </c>
      <c r="K524" s="134" t="e">
        <f t="shared" ref="K524:K548" si="543">VLOOKUP(G524,pop,2,FALSE)</f>
        <v>#N/A</v>
      </c>
      <c r="L524" s="134" t="e">
        <f t="shared" ref="L524:L548" si="544">VLOOKUP(G524,pop,7,FALSE)</f>
        <v>#N/A</v>
      </c>
      <c r="M524" s="231">
        <f>SUMIF('Plans SAMS_A remplir'!$AE$3:$AE$875,(G524&amp;"PAM"&amp;"urgence"),'Plans SAMS_A remplir'!$AG$3:$AG$875)</f>
        <v>0</v>
      </c>
      <c r="N524" s="222">
        <f>SUMIF('Plans SAMS_A remplir'!$AE$3:$AE$875,(G524&amp;"PAM"&amp;"urgence"),'Plans SAMS_A remplir'!$AH$3:$AH$875)</f>
        <v>0</v>
      </c>
      <c r="O524" s="232">
        <f>SUMIF('Plans SAMS_A remplir'!$AE$3:$AE$875,(G524&amp;"PAM"&amp;"urgence"),'Plans SAMS_A remplir'!$AI$3:$AI$875)</f>
        <v>0</v>
      </c>
      <c r="P524" s="224" t="str">
        <f t="shared" ref="P524:P541" si="545">IFERROR(VLOOKUP(G524&amp;"PAM"&amp;"urgence",planification_pop,4,FALSE),"0")</f>
        <v>0</v>
      </c>
      <c r="Q524" s="238">
        <f>SUMIF('Plans SAMS_A remplir'!$AE$3:$AE$875,(G524&amp;"FID"&amp;"urgence"),'Plans SAMS_A remplir'!$AG$3:$AG$875)</f>
        <v>0</v>
      </c>
      <c r="R524" s="135">
        <f>SUMIF('Plans SAMS_A remplir'!$AE$3:$AE$875,(G524&amp;"FID"&amp;"urgence"),'Plans SAMS_A remplir'!$AH$3:$AH$875)</f>
        <v>0</v>
      </c>
      <c r="S524" s="239">
        <f>SUMIF('Plans SAMS_A remplir'!$AE$3:$AE$875,(G524&amp;"FID"&amp;"urgence"),'Plans SAMS_A remplir'!$AI$3:$AI$875)</f>
        <v>0</v>
      </c>
      <c r="T524" s="224" t="str">
        <f t="shared" ref="T524:T541" si="546">IFERROR(VLOOKUP(G524&amp;"FID"&amp;"urgence",planification_pop,4,FALSE),"0")</f>
        <v>0</v>
      </c>
      <c r="U524" s="238">
        <f>SUMIF('Plans SAMS_A remplir'!$AE$3:$AE$875,(G524&amp;"CRS"&amp;"urgence"),'Plans SAMS_A remplir'!$AG$3:$AG$875)</f>
        <v>0</v>
      </c>
      <c r="V524" s="135">
        <f>SUMIF('Plans SAMS_A remplir'!$AE$3:$AE$875,(G524&amp;"CRS"&amp;"urgence"),'Plans SAMS_A remplir'!$AH$3:$AH$875)</f>
        <v>0</v>
      </c>
      <c r="W524" s="239">
        <f>SUMIF('Plans SAMS_A remplir'!$AE$3:$AE$875,(G524&amp;"CRS"&amp;"urgence"),'Plans SAMS_A remplir'!$AI$3:$AI$875)</f>
        <v>0</v>
      </c>
      <c r="X524" s="224" t="str">
        <f t="shared" ref="X524:X541" si="547">IFERROR(VLOOKUP(K524&amp;"FID"&amp;"urgence",planification_pop,4,FALSE),"0")</f>
        <v>0</v>
      </c>
      <c r="Y524" s="238">
        <f>SUMIF('Plans SAMS_A remplir'!$AE$3:$AE$875,(G524&amp;"autreong"&amp;"urgence"),'Plans SAMS_A remplir'!$AG$3:$AG$875)</f>
        <v>0</v>
      </c>
      <c r="Z524" s="135">
        <f>SUMIF('Plans SAMS_A remplir'!$AE$3:$AE$875,(G524&amp;"autreong"&amp;"urgence"),'Plans SAMS_A remplir'!$AH$3:$AH$875)</f>
        <v>0</v>
      </c>
      <c r="AA524" s="239">
        <f>SUMIF('Plans SAMS_A remplir'!$AE$3:$AE$875,(G524&amp;"autreong"&amp;"urgence"),'Plans SAMS_A remplir'!$AI$3:$AI$875)</f>
        <v>0</v>
      </c>
      <c r="AB524" s="280" t="str">
        <f t="shared" ref="AB524:AB548" si="548">IFERROR(VLOOKUP(G524&amp;"autreong"&amp;"urgence",planification_pop,4,FALSE),"0")</f>
        <v>0</v>
      </c>
      <c r="AC524" s="285"/>
      <c r="AD524" s="173">
        <f t="shared" ref="AD524:AD548" si="549">IF($AC524="Oui (Fid/PAM)",MAX(M524,Q524)+Y524,IF($AC524="Oui (inter/orga)",MAX(M524,Q524,Y524),IF($AC524="Oui (CRS/FID)",MAX(Q524,U524),IF($AC524="Oui (CRS/PAM)",MAX(M524,U524),IF($AC524="Oui (cas special)","",SUM(M524,Q524,Y524,U524))))))</f>
        <v>0</v>
      </c>
      <c r="AE524" s="173">
        <f t="shared" ref="AE524:AE548" si="550">IF($AC524="Oui (Fid/PAM)",MAX(N524,R524)+Z524,IF($AC524="Oui (inter/orga)",MAX(N524,R524,Z524),IF($AC524="Oui (CRS/FID)",MAX(R524,V524),IF($AC524="Oui (CRS/PAM)",MAX(N524,V524),IF($AC524="Oui (cas special)","",SUM(N524,R524,Z524,V524))))))</f>
        <v>0</v>
      </c>
      <c r="AF524" s="286">
        <f t="shared" ref="AF524:AF548" si="551">IF($AC524="Oui (Fid/PAM)",MAX(O524,S524)+AA524,IF($AC524="Oui (inter/orga)",MAX(O524,S524,AA524),IF($AC524="Oui (CRS/FID)",MAX(S524,W524),IF($AC524="Oui (CRS/PAM)",MAX(O524,W524),IF($AC524="Oui (cas special)","",SUM(O524,S524,AA524,W524))))))</f>
        <v>0</v>
      </c>
      <c r="AG524" s="274" t="e">
        <f t="shared" ref="AG524:AG548" si="552">MAX(AD524:AF524)/L524</f>
        <v>#N/A</v>
      </c>
      <c r="AH524" s="202"/>
      <c r="AI524" s="209" t="e">
        <f t="shared" ref="AI524:AI548" si="553">IF((K524-AD524*AH524)&lt;0,"0",K524-AD524*AH524)</f>
        <v>#N/A</v>
      </c>
      <c r="AJ524" s="197">
        <f t="shared" ref="AJ524:AJ548" si="554">IF(M524&lt;&gt;"0",1,0)+IF(Q524&lt;&gt;"0",1,0)+IF(Y524&lt;&gt;"0",1,0)</f>
        <v>3</v>
      </c>
      <c r="AK524" s="175"/>
      <c r="AL524" s="275" t="str">
        <f t="shared" ref="AL524:AL548" si="555">IF(AC524="Non","YES",IF(AC524="Oui (cas special)","A verifier",IF(AC524="","A verifier","Non")))</f>
        <v>A verifier</v>
      </c>
      <c r="AM524" s="266"/>
      <c r="AN524" s="137"/>
      <c r="AO524" s="136"/>
      <c r="AP524" s="158"/>
      <c r="AQ524" s="136"/>
      <c r="AR524" s="138"/>
      <c r="AS524" s="139"/>
      <c r="AT524" s="140"/>
      <c r="AU524" s="159"/>
      <c r="AV524" s="140"/>
      <c r="AW524" s="140"/>
      <c r="AX524" s="140"/>
      <c r="AY524" s="249"/>
    </row>
    <row r="525" spans="1:51" ht="15" hidden="1" customHeight="1" x14ac:dyDescent="0.35">
      <c r="A525" s="252" t="s">
        <v>530</v>
      </c>
      <c r="B525" s="189" t="str">
        <f t="shared" si="537"/>
        <v>MDG23</v>
      </c>
      <c r="C525" s="161" t="s">
        <v>573</v>
      </c>
      <c r="D525" s="189" t="str">
        <f t="shared" si="538"/>
        <v>MG23207</v>
      </c>
      <c r="E525" s="189" t="s">
        <v>577</v>
      </c>
      <c r="F525" s="1" t="str">
        <f t="shared" si="539"/>
        <v>Vatovavy FitovinanyNosy-VarikaFiadanana</v>
      </c>
      <c r="G525" s="45" t="str">
        <f t="shared" si="540"/>
        <v>MG23207051</v>
      </c>
      <c r="H525" s="133" t="e">
        <f t="shared" si="541"/>
        <v>#N/A</v>
      </c>
      <c r="I525" s="133"/>
      <c r="J525" s="134" t="str">
        <f t="shared" si="542"/>
        <v/>
      </c>
      <c r="K525" s="134">
        <f t="shared" si="543"/>
        <v>16535</v>
      </c>
      <c r="L525" s="134">
        <f t="shared" si="544"/>
        <v>16535</v>
      </c>
      <c r="M525" s="231">
        <f>SUMIF('Plans SAMS_A remplir'!$AE$3:$AE$875,(G525&amp;"PAM"&amp;"urgence"),'Plans SAMS_A remplir'!$AG$3:$AG$875)</f>
        <v>0</v>
      </c>
      <c r="N525" s="222">
        <f>SUMIF('Plans SAMS_A remplir'!$AE$3:$AE$875,(G525&amp;"PAM"&amp;"urgence"),'Plans SAMS_A remplir'!$AH$3:$AH$875)</f>
        <v>0</v>
      </c>
      <c r="O525" s="232">
        <f>SUMIF('Plans SAMS_A remplir'!$AE$3:$AE$875,(G525&amp;"PAM"&amp;"urgence"),'Plans SAMS_A remplir'!$AI$3:$AI$875)</f>
        <v>0</v>
      </c>
      <c r="P525" s="224" t="str">
        <f t="shared" si="545"/>
        <v>0</v>
      </c>
      <c r="Q525" s="238">
        <f>SUMIF('Plans SAMS_A remplir'!$AE$3:$AE$875,(G525&amp;"FID"&amp;"urgence"),'Plans SAMS_A remplir'!$AG$3:$AG$875)</f>
        <v>0</v>
      </c>
      <c r="R525" s="135">
        <f>SUMIF('Plans SAMS_A remplir'!$AE$3:$AE$875,(G525&amp;"FID"&amp;"urgence"),'Plans SAMS_A remplir'!$AH$3:$AH$875)</f>
        <v>0</v>
      </c>
      <c r="S525" s="239">
        <f>SUMIF('Plans SAMS_A remplir'!$AE$3:$AE$875,(G525&amp;"FID"&amp;"urgence"),'Plans SAMS_A remplir'!$AI$3:$AI$875)</f>
        <v>0</v>
      </c>
      <c r="T525" s="224" t="str">
        <f t="shared" si="546"/>
        <v>0</v>
      </c>
      <c r="U525" s="238">
        <f>SUMIF('Plans SAMS_A remplir'!$AE$3:$AE$875,(G525&amp;"CRS"&amp;"urgence"),'Plans SAMS_A remplir'!$AG$3:$AG$875)</f>
        <v>0</v>
      </c>
      <c r="V525" s="135">
        <f>SUMIF('Plans SAMS_A remplir'!$AE$3:$AE$875,(G525&amp;"CRS"&amp;"urgence"),'Plans SAMS_A remplir'!$AH$3:$AH$875)</f>
        <v>0</v>
      </c>
      <c r="W525" s="239">
        <f>SUMIF('Plans SAMS_A remplir'!$AE$3:$AE$875,(G525&amp;"CRS"&amp;"urgence"),'Plans SAMS_A remplir'!$AI$3:$AI$875)</f>
        <v>0</v>
      </c>
      <c r="X525" s="224" t="str">
        <f t="shared" si="547"/>
        <v>0</v>
      </c>
      <c r="Y525" s="238">
        <f>SUMIF('Plans SAMS_A remplir'!$AE$3:$AE$875,(G525&amp;"autreong"&amp;"urgence"),'Plans SAMS_A remplir'!$AG$3:$AG$875)</f>
        <v>0</v>
      </c>
      <c r="Z525" s="135">
        <f>SUMIF('Plans SAMS_A remplir'!$AE$3:$AE$875,(G525&amp;"autreong"&amp;"urgence"),'Plans SAMS_A remplir'!$AH$3:$AH$875)</f>
        <v>0</v>
      </c>
      <c r="AA525" s="239">
        <f>SUMIF('Plans SAMS_A remplir'!$AE$3:$AE$875,(G525&amp;"autreong"&amp;"urgence"),'Plans SAMS_A remplir'!$AI$3:$AI$875)</f>
        <v>0</v>
      </c>
      <c r="AB525" s="280" t="str">
        <f t="shared" si="548"/>
        <v>0</v>
      </c>
      <c r="AC525" s="285"/>
      <c r="AD525" s="173">
        <f t="shared" si="549"/>
        <v>0</v>
      </c>
      <c r="AE525" s="173">
        <f t="shared" si="550"/>
        <v>0</v>
      </c>
      <c r="AF525" s="286">
        <f t="shared" si="551"/>
        <v>0</v>
      </c>
      <c r="AG525" s="274">
        <f t="shared" si="552"/>
        <v>0</v>
      </c>
      <c r="AH525" s="202"/>
      <c r="AI525" s="209">
        <f t="shared" si="553"/>
        <v>16535</v>
      </c>
      <c r="AJ525" s="197">
        <f t="shared" si="554"/>
        <v>3</v>
      </c>
      <c r="AK525" s="175"/>
      <c r="AL525" s="275" t="str">
        <f t="shared" si="555"/>
        <v>A verifier</v>
      </c>
      <c r="AM525" s="266"/>
      <c r="AN525" s="137"/>
      <c r="AO525" s="136"/>
      <c r="AP525" s="158"/>
      <c r="AQ525" s="136"/>
      <c r="AR525" s="138"/>
      <c r="AS525" s="139"/>
      <c r="AT525" s="140"/>
      <c r="AU525" s="159"/>
      <c r="AV525" s="140"/>
      <c r="AW525" s="140"/>
      <c r="AX525" s="140"/>
      <c r="AY525" s="249"/>
    </row>
    <row r="526" spans="1:51" ht="15" hidden="1" customHeight="1" x14ac:dyDescent="0.35">
      <c r="A526" s="252" t="s">
        <v>530</v>
      </c>
      <c r="B526" s="189" t="str">
        <f t="shared" si="537"/>
        <v>MDG23</v>
      </c>
      <c r="C526" s="161" t="s">
        <v>573</v>
      </c>
      <c r="D526" s="189" t="str">
        <f t="shared" si="538"/>
        <v>MG23207</v>
      </c>
      <c r="E526" s="189" t="s">
        <v>583</v>
      </c>
      <c r="F526" s="1" t="str">
        <f t="shared" si="539"/>
        <v>Vatovavy FitovinanyNosy-VarikaSoavina</v>
      </c>
      <c r="G526" s="45" t="str">
        <f t="shared" si="540"/>
        <v>MG23207130</v>
      </c>
      <c r="H526" s="133" t="e">
        <f t="shared" si="541"/>
        <v>#N/A</v>
      </c>
      <c r="I526" s="133"/>
      <c r="J526" s="134" t="e">
        <f t="shared" si="542"/>
        <v>#N/A</v>
      </c>
      <c r="K526" s="134" t="e">
        <f t="shared" si="543"/>
        <v>#N/A</v>
      </c>
      <c r="L526" s="134" t="e">
        <f t="shared" si="544"/>
        <v>#N/A</v>
      </c>
      <c r="M526" s="231">
        <f>SUMIF('Plans SAMS_A remplir'!$AE$3:$AE$875,(G526&amp;"PAM"&amp;"urgence"),'Plans SAMS_A remplir'!$AG$3:$AG$875)</f>
        <v>0</v>
      </c>
      <c r="N526" s="222">
        <f>SUMIF('Plans SAMS_A remplir'!$AE$3:$AE$875,(G526&amp;"PAM"&amp;"urgence"),'Plans SAMS_A remplir'!$AH$3:$AH$875)</f>
        <v>0</v>
      </c>
      <c r="O526" s="232">
        <f>SUMIF('Plans SAMS_A remplir'!$AE$3:$AE$875,(G526&amp;"PAM"&amp;"urgence"),'Plans SAMS_A remplir'!$AI$3:$AI$875)</f>
        <v>0</v>
      </c>
      <c r="P526" s="224" t="str">
        <f t="shared" si="545"/>
        <v>0</v>
      </c>
      <c r="Q526" s="238">
        <f>SUMIF('Plans SAMS_A remplir'!$AE$3:$AE$875,(G526&amp;"FID"&amp;"urgence"),'Plans SAMS_A remplir'!$AG$3:$AG$875)</f>
        <v>0</v>
      </c>
      <c r="R526" s="135">
        <f>SUMIF('Plans SAMS_A remplir'!$AE$3:$AE$875,(G526&amp;"FID"&amp;"urgence"),'Plans SAMS_A remplir'!$AH$3:$AH$875)</f>
        <v>0</v>
      </c>
      <c r="S526" s="239">
        <f>SUMIF('Plans SAMS_A remplir'!$AE$3:$AE$875,(G526&amp;"FID"&amp;"urgence"),'Plans SAMS_A remplir'!$AI$3:$AI$875)</f>
        <v>0</v>
      </c>
      <c r="T526" s="224" t="str">
        <f t="shared" si="546"/>
        <v>0</v>
      </c>
      <c r="U526" s="238">
        <f>SUMIF('Plans SAMS_A remplir'!$AE$3:$AE$875,(G526&amp;"CRS"&amp;"urgence"),'Plans SAMS_A remplir'!$AG$3:$AG$875)</f>
        <v>0</v>
      </c>
      <c r="V526" s="135">
        <f>SUMIF('Plans SAMS_A remplir'!$AE$3:$AE$875,(G526&amp;"CRS"&amp;"urgence"),'Plans SAMS_A remplir'!$AH$3:$AH$875)</f>
        <v>0</v>
      </c>
      <c r="W526" s="239">
        <f>SUMIF('Plans SAMS_A remplir'!$AE$3:$AE$875,(G526&amp;"CRS"&amp;"urgence"),'Plans SAMS_A remplir'!$AI$3:$AI$875)</f>
        <v>0</v>
      </c>
      <c r="X526" s="224" t="str">
        <f t="shared" si="547"/>
        <v>0</v>
      </c>
      <c r="Y526" s="238">
        <f>SUMIF('Plans SAMS_A remplir'!$AE$3:$AE$875,(G526&amp;"autreong"&amp;"urgence"),'Plans SAMS_A remplir'!$AG$3:$AG$875)</f>
        <v>0</v>
      </c>
      <c r="Z526" s="135">
        <f>SUMIF('Plans SAMS_A remplir'!$AE$3:$AE$875,(G526&amp;"autreong"&amp;"urgence"),'Plans SAMS_A remplir'!$AH$3:$AH$875)</f>
        <v>0</v>
      </c>
      <c r="AA526" s="239">
        <f>SUMIF('Plans SAMS_A remplir'!$AE$3:$AE$875,(G526&amp;"autreong"&amp;"urgence"),'Plans SAMS_A remplir'!$AI$3:$AI$875)</f>
        <v>0</v>
      </c>
      <c r="AB526" s="280" t="str">
        <f t="shared" si="548"/>
        <v>0</v>
      </c>
      <c r="AC526" s="285"/>
      <c r="AD526" s="173">
        <f t="shared" si="549"/>
        <v>0</v>
      </c>
      <c r="AE526" s="173">
        <f t="shared" si="550"/>
        <v>0</v>
      </c>
      <c r="AF526" s="286">
        <f t="shared" si="551"/>
        <v>0</v>
      </c>
      <c r="AG526" s="274" t="e">
        <f t="shared" si="552"/>
        <v>#N/A</v>
      </c>
      <c r="AH526" s="202"/>
      <c r="AI526" s="209" t="e">
        <f t="shared" si="553"/>
        <v>#N/A</v>
      </c>
      <c r="AJ526" s="197">
        <f t="shared" si="554"/>
        <v>3</v>
      </c>
      <c r="AK526" s="175"/>
      <c r="AL526" s="275" t="str">
        <f t="shared" si="555"/>
        <v>A verifier</v>
      </c>
      <c r="AM526" s="266"/>
      <c r="AN526" s="137"/>
      <c r="AO526" s="136"/>
      <c r="AP526" s="158"/>
      <c r="AQ526" s="136"/>
      <c r="AR526" s="138"/>
      <c r="AS526" s="139"/>
      <c r="AT526" s="140"/>
      <c r="AU526" s="159"/>
      <c r="AV526" s="140"/>
      <c r="AW526" s="140"/>
      <c r="AX526" s="140"/>
      <c r="AY526" s="249"/>
    </row>
    <row r="527" spans="1:51" ht="15" hidden="1" customHeight="1" x14ac:dyDescent="0.35">
      <c r="A527" s="252" t="s">
        <v>530</v>
      </c>
      <c r="B527" s="189" t="str">
        <f t="shared" si="537"/>
        <v>MDG23</v>
      </c>
      <c r="C527" s="161" t="s">
        <v>573</v>
      </c>
      <c r="D527" s="189" t="str">
        <f t="shared" si="538"/>
        <v>MG23207</v>
      </c>
      <c r="E527" s="189" t="s">
        <v>581</v>
      </c>
      <c r="F527" s="1" t="str">
        <f t="shared" si="539"/>
        <v>Vatovavy FitovinanyNosy-VarikaAndrorangavola</v>
      </c>
      <c r="G527" s="45" t="str">
        <f t="shared" si="540"/>
        <v>MG23207152</v>
      </c>
      <c r="H527" s="133" t="e">
        <f t="shared" si="541"/>
        <v>#N/A</v>
      </c>
      <c r="I527" s="133"/>
      <c r="J527" s="134" t="e">
        <f t="shared" si="542"/>
        <v>#N/A</v>
      </c>
      <c r="K527" s="134" t="e">
        <f t="shared" si="543"/>
        <v>#N/A</v>
      </c>
      <c r="L527" s="134" t="e">
        <f t="shared" si="544"/>
        <v>#N/A</v>
      </c>
      <c r="M527" s="231">
        <f>SUMIF('Plans SAMS_A remplir'!$AE$3:$AE$875,(G527&amp;"PAM"&amp;"urgence"),'Plans SAMS_A remplir'!$AG$3:$AG$875)</f>
        <v>0</v>
      </c>
      <c r="N527" s="222">
        <f>SUMIF('Plans SAMS_A remplir'!$AE$3:$AE$875,(G527&amp;"PAM"&amp;"urgence"),'Plans SAMS_A remplir'!$AH$3:$AH$875)</f>
        <v>0</v>
      </c>
      <c r="O527" s="232">
        <f>SUMIF('Plans SAMS_A remplir'!$AE$3:$AE$875,(G527&amp;"PAM"&amp;"urgence"),'Plans SAMS_A remplir'!$AI$3:$AI$875)</f>
        <v>0</v>
      </c>
      <c r="P527" s="224" t="str">
        <f t="shared" si="545"/>
        <v>0</v>
      </c>
      <c r="Q527" s="238">
        <f>SUMIF('Plans SAMS_A remplir'!$AE$3:$AE$875,(G527&amp;"FID"&amp;"urgence"),'Plans SAMS_A remplir'!$AG$3:$AG$875)</f>
        <v>0</v>
      </c>
      <c r="R527" s="135">
        <f>SUMIF('Plans SAMS_A remplir'!$AE$3:$AE$875,(G527&amp;"FID"&amp;"urgence"),'Plans SAMS_A remplir'!$AH$3:$AH$875)</f>
        <v>0</v>
      </c>
      <c r="S527" s="239">
        <f>SUMIF('Plans SAMS_A remplir'!$AE$3:$AE$875,(G527&amp;"FID"&amp;"urgence"),'Plans SAMS_A remplir'!$AI$3:$AI$875)</f>
        <v>0</v>
      </c>
      <c r="T527" s="224" t="str">
        <f t="shared" si="546"/>
        <v>0</v>
      </c>
      <c r="U527" s="238">
        <f>SUMIF('Plans SAMS_A remplir'!$AE$3:$AE$875,(G527&amp;"CRS"&amp;"urgence"),'Plans SAMS_A remplir'!$AG$3:$AG$875)</f>
        <v>0</v>
      </c>
      <c r="V527" s="135">
        <f>SUMIF('Plans SAMS_A remplir'!$AE$3:$AE$875,(G527&amp;"CRS"&amp;"urgence"),'Plans SAMS_A remplir'!$AH$3:$AH$875)</f>
        <v>0</v>
      </c>
      <c r="W527" s="239">
        <f>SUMIF('Plans SAMS_A remplir'!$AE$3:$AE$875,(G527&amp;"CRS"&amp;"urgence"),'Plans SAMS_A remplir'!$AI$3:$AI$875)</f>
        <v>0</v>
      </c>
      <c r="X527" s="224" t="str">
        <f t="shared" si="547"/>
        <v>0</v>
      </c>
      <c r="Y527" s="238">
        <f>SUMIF('Plans SAMS_A remplir'!$AE$3:$AE$875,(G527&amp;"autreong"&amp;"urgence"),'Plans SAMS_A remplir'!$AG$3:$AG$875)</f>
        <v>0</v>
      </c>
      <c r="Z527" s="135">
        <f>SUMIF('Plans SAMS_A remplir'!$AE$3:$AE$875,(G527&amp;"autreong"&amp;"urgence"),'Plans SAMS_A remplir'!$AH$3:$AH$875)</f>
        <v>0</v>
      </c>
      <c r="AA527" s="239">
        <f>SUMIF('Plans SAMS_A remplir'!$AE$3:$AE$875,(G527&amp;"autreong"&amp;"urgence"),'Plans SAMS_A remplir'!$AI$3:$AI$875)</f>
        <v>0</v>
      </c>
      <c r="AB527" s="280" t="str">
        <f t="shared" si="548"/>
        <v>0</v>
      </c>
      <c r="AC527" s="285"/>
      <c r="AD527" s="173">
        <f t="shared" si="549"/>
        <v>0</v>
      </c>
      <c r="AE527" s="173">
        <f t="shared" si="550"/>
        <v>0</v>
      </c>
      <c r="AF527" s="286">
        <f t="shared" si="551"/>
        <v>0</v>
      </c>
      <c r="AG527" s="274" t="e">
        <f t="shared" si="552"/>
        <v>#N/A</v>
      </c>
      <c r="AH527" s="202"/>
      <c r="AI527" s="209" t="e">
        <f t="shared" si="553"/>
        <v>#N/A</v>
      </c>
      <c r="AJ527" s="197">
        <f t="shared" si="554"/>
        <v>3</v>
      </c>
      <c r="AK527" s="175"/>
      <c r="AL527" s="275" t="str">
        <f t="shared" si="555"/>
        <v>A verifier</v>
      </c>
      <c r="AM527" s="266"/>
      <c r="AN527" s="137"/>
      <c r="AO527" s="136"/>
      <c r="AP527" s="158"/>
      <c r="AQ527" s="136"/>
      <c r="AR527" s="138"/>
      <c r="AS527" s="139"/>
      <c r="AT527" s="140"/>
      <c r="AU527" s="159"/>
      <c r="AV527" s="140"/>
      <c r="AW527" s="140"/>
      <c r="AX527" s="140"/>
      <c r="AY527" s="249"/>
    </row>
    <row r="528" spans="1:51" ht="15" hidden="1" customHeight="1" x14ac:dyDescent="0.35">
      <c r="A528" s="252" t="s">
        <v>530</v>
      </c>
      <c r="B528" s="189" t="str">
        <f t="shared" si="537"/>
        <v>MDG23</v>
      </c>
      <c r="C528" s="161" t="s">
        <v>573</v>
      </c>
      <c r="D528" s="189" t="str">
        <f t="shared" si="538"/>
        <v>MG23207</v>
      </c>
      <c r="E528" s="189" t="s">
        <v>574</v>
      </c>
      <c r="F528" s="1" t="str">
        <f t="shared" si="539"/>
        <v>Vatovavy FitovinanyNosy-VarikaNosy Varika</v>
      </c>
      <c r="G528" s="45" t="str">
        <f t="shared" si="540"/>
        <v>MG23207010</v>
      </c>
      <c r="H528" s="133" t="e">
        <f t="shared" si="541"/>
        <v>#N/A</v>
      </c>
      <c r="I528" s="133"/>
      <c r="J528" s="134" t="str">
        <f t="shared" si="542"/>
        <v/>
      </c>
      <c r="K528" s="134">
        <f t="shared" si="543"/>
        <v>19755</v>
      </c>
      <c r="L528" s="134">
        <f t="shared" si="544"/>
        <v>19755</v>
      </c>
      <c r="M528" s="231">
        <f>SUMIF('Plans SAMS_A remplir'!$AE$3:$AE$875,(G528&amp;"PAM"&amp;"urgence"),'Plans SAMS_A remplir'!$AG$3:$AG$875)</f>
        <v>0</v>
      </c>
      <c r="N528" s="222">
        <f>SUMIF('Plans SAMS_A remplir'!$AE$3:$AE$875,(G528&amp;"PAM"&amp;"urgence"),'Plans SAMS_A remplir'!$AH$3:$AH$875)</f>
        <v>0</v>
      </c>
      <c r="O528" s="232">
        <f>SUMIF('Plans SAMS_A remplir'!$AE$3:$AE$875,(G528&amp;"PAM"&amp;"urgence"),'Plans SAMS_A remplir'!$AI$3:$AI$875)</f>
        <v>0</v>
      </c>
      <c r="P528" s="224" t="str">
        <f t="shared" si="545"/>
        <v>0</v>
      </c>
      <c r="Q528" s="238">
        <f>SUMIF('Plans SAMS_A remplir'!$AE$3:$AE$875,(G528&amp;"FID"&amp;"urgence"),'Plans SAMS_A remplir'!$AG$3:$AG$875)</f>
        <v>0</v>
      </c>
      <c r="R528" s="135">
        <f>SUMIF('Plans SAMS_A remplir'!$AE$3:$AE$875,(G528&amp;"FID"&amp;"urgence"),'Plans SAMS_A remplir'!$AH$3:$AH$875)</f>
        <v>0</v>
      </c>
      <c r="S528" s="239">
        <f>SUMIF('Plans SAMS_A remplir'!$AE$3:$AE$875,(G528&amp;"FID"&amp;"urgence"),'Plans SAMS_A remplir'!$AI$3:$AI$875)</f>
        <v>0</v>
      </c>
      <c r="T528" s="224" t="str">
        <f t="shared" si="546"/>
        <v>0</v>
      </c>
      <c r="U528" s="238">
        <f>SUMIF('Plans SAMS_A remplir'!$AE$3:$AE$875,(G528&amp;"CRS"&amp;"urgence"),'Plans SAMS_A remplir'!$AG$3:$AG$875)</f>
        <v>0</v>
      </c>
      <c r="V528" s="135">
        <f>SUMIF('Plans SAMS_A remplir'!$AE$3:$AE$875,(G528&amp;"CRS"&amp;"urgence"),'Plans SAMS_A remplir'!$AH$3:$AH$875)</f>
        <v>0</v>
      </c>
      <c r="W528" s="239">
        <f>SUMIF('Plans SAMS_A remplir'!$AE$3:$AE$875,(G528&amp;"CRS"&amp;"urgence"),'Plans SAMS_A remplir'!$AI$3:$AI$875)</f>
        <v>0</v>
      </c>
      <c r="X528" s="224" t="str">
        <f t="shared" si="547"/>
        <v>0</v>
      </c>
      <c r="Y528" s="238">
        <f>SUMIF('Plans SAMS_A remplir'!$AE$3:$AE$875,(G528&amp;"autreong"&amp;"urgence"),'Plans SAMS_A remplir'!$AG$3:$AG$875)</f>
        <v>0</v>
      </c>
      <c r="Z528" s="135">
        <f>SUMIF('Plans SAMS_A remplir'!$AE$3:$AE$875,(G528&amp;"autreong"&amp;"urgence"),'Plans SAMS_A remplir'!$AH$3:$AH$875)</f>
        <v>0</v>
      </c>
      <c r="AA528" s="239">
        <f>SUMIF('Plans SAMS_A remplir'!$AE$3:$AE$875,(G528&amp;"autreong"&amp;"urgence"),'Plans SAMS_A remplir'!$AI$3:$AI$875)</f>
        <v>0</v>
      </c>
      <c r="AB528" s="280" t="str">
        <f t="shared" si="548"/>
        <v>0</v>
      </c>
      <c r="AC528" s="285"/>
      <c r="AD528" s="173">
        <f t="shared" si="549"/>
        <v>0</v>
      </c>
      <c r="AE528" s="173">
        <f t="shared" si="550"/>
        <v>0</v>
      </c>
      <c r="AF528" s="286">
        <f t="shared" si="551"/>
        <v>0</v>
      </c>
      <c r="AG528" s="274">
        <f t="shared" si="552"/>
        <v>0</v>
      </c>
      <c r="AH528" s="202"/>
      <c r="AI528" s="209">
        <f t="shared" si="553"/>
        <v>19755</v>
      </c>
      <c r="AJ528" s="197">
        <f t="shared" si="554"/>
        <v>3</v>
      </c>
      <c r="AK528" s="175"/>
      <c r="AL528" s="275" t="str">
        <f t="shared" si="555"/>
        <v>A verifier</v>
      </c>
      <c r="AM528" s="266"/>
      <c r="AN528" s="137"/>
      <c r="AO528" s="136"/>
      <c r="AP528" s="158"/>
      <c r="AQ528" s="136"/>
      <c r="AR528" s="138"/>
      <c r="AS528" s="139"/>
      <c r="AT528" s="140"/>
      <c r="AU528" s="159"/>
      <c r="AV528" s="140"/>
      <c r="AW528" s="140"/>
      <c r="AX528" s="140"/>
      <c r="AY528" s="249"/>
    </row>
    <row r="529" spans="1:51" ht="15" hidden="1" customHeight="1" x14ac:dyDescent="0.35">
      <c r="A529" s="252" t="s">
        <v>530</v>
      </c>
      <c r="B529" s="189" t="str">
        <f t="shared" si="537"/>
        <v>MDG23</v>
      </c>
      <c r="C529" s="161" t="s">
        <v>573</v>
      </c>
      <c r="D529" s="189" t="str">
        <f t="shared" si="538"/>
        <v>MG23207</v>
      </c>
      <c r="E529" s="189" t="s">
        <v>576</v>
      </c>
      <c r="F529" s="1" t="str">
        <f t="shared" si="539"/>
        <v>Vatovavy FitovinanyNosy-VarikaAmbahy</v>
      </c>
      <c r="G529" s="45" t="str">
        <f t="shared" si="540"/>
        <v>MG23207031</v>
      </c>
      <c r="H529" s="133" t="e">
        <f t="shared" si="541"/>
        <v>#N/A</v>
      </c>
      <c r="I529" s="133"/>
      <c r="J529" s="134" t="str">
        <f t="shared" si="542"/>
        <v/>
      </c>
      <c r="K529" s="134">
        <f t="shared" si="543"/>
        <v>10469</v>
      </c>
      <c r="L529" s="134">
        <f t="shared" si="544"/>
        <v>10469</v>
      </c>
      <c r="M529" s="231">
        <f>SUMIF('Plans SAMS_A remplir'!$AE$3:$AE$875,(G529&amp;"PAM"&amp;"urgence"),'Plans SAMS_A remplir'!$AG$3:$AG$875)</f>
        <v>0</v>
      </c>
      <c r="N529" s="222">
        <f>SUMIF('Plans SAMS_A remplir'!$AE$3:$AE$875,(G529&amp;"PAM"&amp;"urgence"),'Plans SAMS_A remplir'!$AH$3:$AH$875)</f>
        <v>0</v>
      </c>
      <c r="O529" s="232">
        <f>SUMIF('Plans SAMS_A remplir'!$AE$3:$AE$875,(G529&amp;"PAM"&amp;"urgence"),'Plans SAMS_A remplir'!$AI$3:$AI$875)</f>
        <v>0</v>
      </c>
      <c r="P529" s="224" t="str">
        <f t="shared" si="545"/>
        <v>0</v>
      </c>
      <c r="Q529" s="238">
        <f>SUMIF('Plans SAMS_A remplir'!$AE$3:$AE$875,(G529&amp;"FID"&amp;"urgence"),'Plans SAMS_A remplir'!$AG$3:$AG$875)</f>
        <v>0</v>
      </c>
      <c r="R529" s="135">
        <f>SUMIF('Plans SAMS_A remplir'!$AE$3:$AE$875,(G529&amp;"FID"&amp;"urgence"),'Plans SAMS_A remplir'!$AH$3:$AH$875)</f>
        <v>0</v>
      </c>
      <c r="S529" s="239">
        <f>SUMIF('Plans SAMS_A remplir'!$AE$3:$AE$875,(G529&amp;"FID"&amp;"urgence"),'Plans SAMS_A remplir'!$AI$3:$AI$875)</f>
        <v>0</v>
      </c>
      <c r="T529" s="224" t="str">
        <f t="shared" si="546"/>
        <v>0</v>
      </c>
      <c r="U529" s="238">
        <f>SUMIF('Plans SAMS_A remplir'!$AE$3:$AE$875,(G529&amp;"CRS"&amp;"urgence"),'Plans SAMS_A remplir'!$AG$3:$AG$875)</f>
        <v>0</v>
      </c>
      <c r="V529" s="135">
        <f>SUMIF('Plans SAMS_A remplir'!$AE$3:$AE$875,(G529&amp;"CRS"&amp;"urgence"),'Plans SAMS_A remplir'!$AH$3:$AH$875)</f>
        <v>0</v>
      </c>
      <c r="W529" s="239">
        <f>SUMIF('Plans SAMS_A remplir'!$AE$3:$AE$875,(G529&amp;"CRS"&amp;"urgence"),'Plans SAMS_A remplir'!$AI$3:$AI$875)</f>
        <v>0</v>
      </c>
      <c r="X529" s="224" t="str">
        <f t="shared" si="547"/>
        <v>0</v>
      </c>
      <c r="Y529" s="238">
        <f>SUMIF('Plans SAMS_A remplir'!$AE$3:$AE$875,(G529&amp;"autreong"&amp;"urgence"),'Plans SAMS_A remplir'!$AG$3:$AG$875)</f>
        <v>0</v>
      </c>
      <c r="Z529" s="135">
        <f>SUMIF('Plans SAMS_A remplir'!$AE$3:$AE$875,(G529&amp;"autreong"&amp;"urgence"),'Plans SAMS_A remplir'!$AH$3:$AH$875)</f>
        <v>0</v>
      </c>
      <c r="AA529" s="239">
        <f>SUMIF('Plans SAMS_A remplir'!$AE$3:$AE$875,(G529&amp;"autreong"&amp;"urgence"),'Plans SAMS_A remplir'!$AI$3:$AI$875)</f>
        <v>0</v>
      </c>
      <c r="AB529" s="280" t="str">
        <f t="shared" si="548"/>
        <v>0</v>
      </c>
      <c r="AC529" s="285"/>
      <c r="AD529" s="173">
        <f t="shared" si="549"/>
        <v>0</v>
      </c>
      <c r="AE529" s="173">
        <f t="shared" si="550"/>
        <v>0</v>
      </c>
      <c r="AF529" s="286">
        <f t="shared" si="551"/>
        <v>0</v>
      </c>
      <c r="AG529" s="274">
        <f t="shared" si="552"/>
        <v>0</v>
      </c>
      <c r="AH529" s="202"/>
      <c r="AI529" s="209">
        <f t="shared" si="553"/>
        <v>10469</v>
      </c>
      <c r="AJ529" s="197">
        <f t="shared" si="554"/>
        <v>3</v>
      </c>
      <c r="AK529" s="175"/>
      <c r="AL529" s="275" t="str">
        <f t="shared" si="555"/>
        <v>A verifier</v>
      </c>
      <c r="AM529" s="266"/>
      <c r="AN529" s="137"/>
      <c r="AO529" s="136"/>
      <c r="AP529" s="158"/>
      <c r="AQ529" s="136"/>
      <c r="AR529" s="138"/>
      <c r="AS529" s="139"/>
      <c r="AT529" s="140"/>
      <c r="AU529" s="159"/>
      <c r="AV529" s="140"/>
      <c r="AW529" s="140"/>
      <c r="AX529" s="140"/>
      <c r="AY529" s="249"/>
    </row>
    <row r="530" spans="1:51" ht="15" hidden="1" customHeight="1" x14ac:dyDescent="0.35">
      <c r="A530" s="252" t="s">
        <v>530</v>
      </c>
      <c r="B530" s="189" t="str">
        <f t="shared" si="537"/>
        <v>MDG23</v>
      </c>
      <c r="C530" s="161" t="s">
        <v>573</v>
      </c>
      <c r="D530" s="189" t="str">
        <f t="shared" si="538"/>
        <v>MG23207</v>
      </c>
      <c r="E530" s="189" t="s">
        <v>1155</v>
      </c>
      <c r="F530" s="1" t="str">
        <f t="shared" si="539"/>
        <v>Vatovavy FitovinanyNosy-VarikaAndara</v>
      </c>
      <c r="G530" s="45" t="str">
        <f t="shared" si="540"/>
        <v>MG23207032</v>
      </c>
      <c r="H530" s="133" t="e">
        <f t="shared" si="541"/>
        <v>#N/A</v>
      </c>
      <c r="I530" s="133"/>
      <c r="J530" s="134" t="e">
        <f t="shared" si="542"/>
        <v>#N/A</v>
      </c>
      <c r="K530" s="134" t="e">
        <f t="shared" si="543"/>
        <v>#N/A</v>
      </c>
      <c r="L530" s="134" t="e">
        <f t="shared" si="544"/>
        <v>#N/A</v>
      </c>
      <c r="M530" s="231">
        <f>SUMIF('Plans SAMS_A remplir'!$AE$3:$AE$875,(G530&amp;"PAM"&amp;"urgence"),'Plans SAMS_A remplir'!$AG$3:$AG$875)</f>
        <v>0</v>
      </c>
      <c r="N530" s="222">
        <f>SUMIF('Plans SAMS_A remplir'!$AE$3:$AE$875,(G530&amp;"PAM"&amp;"urgence"),'Plans SAMS_A remplir'!$AH$3:$AH$875)</f>
        <v>0</v>
      </c>
      <c r="O530" s="232">
        <f>SUMIF('Plans SAMS_A remplir'!$AE$3:$AE$875,(G530&amp;"PAM"&amp;"urgence"),'Plans SAMS_A remplir'!$AI$3:$AI$875)</f>
        <v>0</v>
      </c>
      <c r="P530" s="224" t="str">
        <f t="shared" si="545"/>
        <v>0</v>
      </c>
      <c r="Q530" s="238">
        <f>SUMIF('Plans SAMS_A remplir'!$AE$3:$AE$875,(G530&amp;"FID"&amp;"urgence"),'Plans SAMS_A remplir'!$AG$3:$AG$875)</f>
        <v>0</v>
      </c>
      <c r="R530" s="135">
        <f>SUMIF('Plans SAMS_A remplir'!$AE$3:$AE$875,(G530&amp;"FID"&amp;"urgence"),'Plans SAMS_A remplir'!$AH$3:$AH$875)</f>
        <v>0</v>
      </c>
      <c r="S530" s="239">
        <f>SUMIF('Plans SAMS_A remplir'!$AE$3:$AE$875,(G530&amp;"FID"&amp;"urgence"),'Plans SAMS_A remplir'!$AI$3:$AI$875)</f>
        <v>0</v>
      </c>
      <c r="T530" s="224" t="str">
        <f t="shared" si="546"/>
        <v>0</v>
      </c>
      <c r="U530" s="238">
        <f>SUMIF('Plans SAMS_A remplir'!$AE$3:$AE$875,(G530&amp;"CRS"&amp;"urgence"),'Plans SAMS_A remplir'!$AG$3:$AG$875)</f>
        <v>0</v>
      </c>
      <c r="V530" s="135">
        <f>SUMIF('Plans SAMS_A remplir'!$AE$3:$AE$875,(G530&amp;"CRS"&amp;"urgence"),'Plans SAMS_A remplir'!$AH$3:$AH$875)</f>
        <v>0</v>
      </c>
      <c r="W530" s="239">
        <f>SUMIF('Plans SAMS_A remplir'!$AE$3:$AE$875,(G530&amp;"CRS"&amp;"urgence"),'Plans SAMS_A remplir'!$AI$3:$AI$875)</f>
        <v>0</v>
      </c>
      <c r="X530" s="224" t="str">
        <f t="shared" si="547"/>
        <v>0</v>
      </c>
      <c r="Y530" s="238">
        <f>SUMIF('Plans SAMS_A remplir'!$AE$3:$AE$875,(G530&amp;"autreong"&amp;"urgence"),'Plans SAMS_A remplir'!$AG$3:$AG$875)</f>
        <v>0</v>
      </c>
      <c r="Z530" s="135">
        <f>SUMIF('Plans SAMS_A remplir'!$AE$3:$AE$875,(G530&amp;"autreong"&amp;"urgence"),'Plans SAMS_A remplir'!$AH$3:$AH$875)</f>
        <v>0</v>
      </c>
      <c r="AA530" s="239">
        <f>SUMIF('Plans SAMS_A remplir'!$AE$3:$AE$875,(G530&amp;"autreong"&amp;"urgence"),'Plans SAMS_A remplir'!$AI$3:$AI$875)</f>
        <v>0</v>
      </c>
      <c r="AB530" s="280" t="str">
        <f t="shared" si="548"/>
        <v>0</v>
      </c>
      <c r="AC530" s="285"/>
      <c r="AD530" s="173">
        <f t="shared" si="549"/>
        <v>0</v>
      </c>
      <c r="AE530" s="173">
        <f t="shared" si="550"/>
        <v>0</v>
      </c>
      <c r="AF530" s="286">
        <f t="shared" si="551"/>
        <v>0</v>
      </c>
      <c r="AG530" s="274" t="e">
        <f t="shared" si="552"/>
        <v>#N/A</v>
      </c>
      <c r="AH530" s="202"/>
      <c r="AI530" s="209" t="e">
        <f t="shared" si="553"/>
        <v>#N/A</v>
      </c>
      <c r="AJ530" s="197">
        <f t="shared" si="554"/>
        <v>3</v>
      </c>
      <c r="AK530" s="175"/>
      <c r="AL530" s="275" t="str">
        <f t="shared" si="555"/>
        <v>A verifier</v>
      </c>
      <c r="AM530" s="266"/>
      <c r="AN530" s="137"/>
      <c r="AO530" s="136"/>
      <c r="AP530" s="158"/>
      <c r="AQ530" s="136"/>
      <c r="AR530" s="138"/>
      <c r="AS530" s="139"/>
      <c r="AT530" s="140"/>
      <c r="AU530" s="159"/>
      <c r="AV530" s="140"/>
      <c r="AW530" s="140"/>
      <c r="AX530" s="140"/>
      <c r="AY530" s="249"/>
    </row>
    <row r="531" spans="1:51" ht="15" hidden="1" customHeight="1" x14ac:dyDescent="0.35">
      <c r="A531" s="252" t="s">
        <v>530</v>
      </c>
      <c r="B531" s="189" t="str">
        <f t="shared" si="537"/>
        <v>MDG23</v>
      </c>
      <c r="C531" s="161" t="s">
        <v>573</v>
      </c>
      <c r="D531" s="189" t="str">
        <f t="shared" si="538"/>
        <v>MG23207</v>
      </c>
      <c r="E531" s="189" t="s">
        <v>1156</v>
      </c>
      <c r="F531" s="1" t="str">
        <f t="shared" si="539"/>
        <v>Vatovavy FitovinanyNosy-VarikaAmbodirian'i Sahafary</v>
      </c>
      <c r="G531" s="45" t="str">
        <f t="shared" si="540"/>
        <v>MG23207052</v>
      </c>
      <c r="H531" s="133" t="e">
        <f t="shared" si="541"/>
        <v>#N/A</v>
      </c>
      <c r="I531" s="133"/>
      <c r="J531" s="134" t="e">
        <f t="shared" si="542"/>
        <v>#N/A</v>
      </c>
      <c r="K531" s="134" t="e">
        <f t="shared" si="543"/>
        <v>#N/A</v>
      </c>
      <c r="L531" s="134" t="e">
        <f t="shared" si="544"/>
        <v>#N/A</v>
      </c>
      <c r="M531" s="231">
        <f>SUMIF('Plans SAMS_A remplir'!$AE$3:$AE$875,(G531&amp;"PAM"&amp;"urgence"),'Plans SAMS_A remplir'!$AG$3:$AG$875)</f>
        <v>0</v>
      </c>
      <c r="N531" s="222">
        <f>SUMIF('Plans SAMS_A remplir'!$AE$3:$AE$875,(G531&amp;"PAM"&amp;"urgence"),'Plans SAMS_A remplir'!$AH$3:$AH$875)</f>
        <v>0</v>
      </c>
      <c r="O531" s="232">
        <f>SUMIF('Plans SAMS_A remplir'!$AE$3:$AE$875,(G531&amp;"PAM"&amp;"urgence"),'Plans SAMS_A remplir'!$AI$3:$AI$875)</f>
        <v>0</v>
      </c>
      <c r="P531" s="224" t="str">
        <f t="shared" si="545"/>
        <v>0</v>
      </c>
      <c r="Q531" s="238">
        <f>SUMIF('Plans SAMS_A remplir'!$AE$3:$AE$875,(G531&amp;"FID"&amp;"urgence"),'Plans SAMS_A remplir'!$AG$3:$AG$875)</f>
        <v>0</v>
      </c>
      <c r="R531" s="135">
        <f>SUMIF('Plans SAMS_A remplir'!$AE$3:$AE$875,(G531&amp;"FID"&amp;"urgence"),'Plans SAMS_A remplir'!$AH$3:$AH$875)</f>
        <v>0</v>
      </c>
      <c r="S531" s="239">
        <f>SUMIF('Plans SAMS_A remplir'!$AE$3:$AE$875,(G531&amp;"FID"&amp;"urgence"),'Plans SAMS_A remplir'!$AI$3:$AI$875)</f>
        <v>0</v>
      </c>
      <c r="T531" s="224" t="str">
        <f t="shared" si="546"/>
        <v>0</v>
      </c>
      <c r="U531" s="238">
        <f>SUMIF('Plans SAMS_A remplir'!$AE$3:$AE$875,(G531&amp;"CRS"&amp;"urgence"),'Plans SAMS_A remplir'!$AG$3:$AG$875)</f>
        <v>0</v>
      </c>
      <c r="V531" s="135">
        <f>SUMIF('Plans SAMS_A remplir'!$AE$3:$AE$875,(G531&amp;"CRS"&amp;"urgence"),'Plans SAMS_A remplir'!$AH$3:$AH$875)</f>
        <v>0</v>
      </c>
      <c r="W531" s="239">
        <f>SUMIF('Plans SAMS_A remplir'!$AE$3:$AE$875,(G531&amp;"CRS"&amp;"urgence"),'Plans SAMS_A remplir'!$AI$3:$AI$875)</f>
        <v>0</v>
      </c>
      <c r="X531" s="224" t="str">
        <f t="shared" si="547"/>
        <v>0</v>
      </c>
      <c r="Y531" s="238">
        <f>SUMIF('Plans SAMS_A remplir'!$AE$3:$AE$875,(G531&amp;"autreong"&amp;"urgence"),'Plans SAMS_A remplir'!$AG$3:$AG$875)</f>
        <v>0</v>
      </c>
      <c r="Z531" s="135">
        <f>SUMIF('Plans SAMS_A remplir'!$AE$3:$AE$875,(G531&amp;"autreong"&amp;"urgence"),'Plans SAMS_A remplir'!$AH$3:$AH$875)</f>
        <v>0</v>
      </c>
      <c r="AA531" s="239">
        <f>SUMIF('Plans SAMS_A remplir'!$AE$3:$AE$875,(G531&amp;"autreong"&amp;"urgence"),'Plans SAMS_A remplir'!$AI$3:$AI$875)</f>
        <v>0</v>
      </c>
      <c r="AB531" s="280" t="str">
        <f t="shared" si="548"/>
        <v>0</v>
      </c>
      <c r="AC531" s="285"/>
      <c r="AD531" s="173">
        <f t="shared" si="549"/>
        <v>0</v>
      </c>
      <c r="AE531" s="173">
        <f t="shared" si="550"/>
        <v>0</v>
      </c>
      <c r="AF531" s="286">
        <f t="shared" si="551"/>
        <v>0</v>
      </c>
      <c r="AG531" s="274" t="e">
        <f t="shared" si="552"/>
        <v>#N/A</v>
      </c>
      <c r="AH531" s="202"/>
      <c r="AI531" s="209" t="e">
        <f t="shared" si="553"/>
        <v>#N/A</v>
      </c>
      <c r="AJ531" s="197">
        <f t="shared" si="554"/>
        <v>3</v>
      </c>
      <c r="AK531" s="175"/>
      <c r="AL531" s="275" t="str">
        <f t="shared" si="555"/>
        <v>A verifier</v>
      </c>
      <c r="AM531" s="266"/>
      <c r="AN531" s="137"/>
      <c r="AO531" s="136"/>
      <c r="AP531" s="158"/>
      <c r="AQ531" s="136"/>
      <c r="AR531" s="138"/>
      <c r="AS531" s="139"/>
      <c r="AT531" s="140"/>
      <c r="AU531" s="159"/>
      <c r="AV531" s="140"/>
      <c r="AW531" s="140"/>
      <c r="AX531" s="140"/>
      <c r="AY531" s="249"/>
    </row>
    <row r="532" spans="1:51" ht="15" hidden="1" customHeight="1" x14ac:dyDescent="0.35">
      <c r="A532" s="252" t="s">
        <v>530</v>
      </c>
      <c r="B532" s="189" t="str">
        <f t="shared" si="537"/>
        <v>MDG23</v>
      </c>
      <c r="C532" s="161" t="s">
        <v>573</v>
      </c>
      <c r="D532" s="189" t="str">
        <f t="shared" si="538"/>
        <v>MG23207</v>
      </c>
      <c r="E532" s="189" t="s">
        <v>575</v>
      </c>
      <c r="F532" s="1" t="str">
        <f t="shared" si="539"/>
        <v>Vatovavy FitovinanyNosy-VarikaSahavato</v>
      </c>
      <c r="G532" s="45" t="str">
        <f t="shared" si="540"/>
        <v>MG23207070</v>
      </c>
      <c r="H532" s="133" t="e">
        <f t="shared" si="541"/>
        <v>#N/A</v>
      </c>
      <c r="I532" s="133"/>
      <c r="J532" s="134" t="str">
        <f t="shared" si="542"/>
        <v/>
      </c>
      <c r="K532" s="134">
        <f t="shared" si="543"/>
        <v>24311</v>
      </c>
      <c r="L532" s="134">
        <f t="shared" si="544"/>
        <v>24311</v>
      </c>
      <c r="M532" s="231">
        <f>SUMIF('Plans SAMS_A remplir'!$AE$3:$AE$875,(G532&amp;"PAM"&amp;"urgence"),'Plans SAMS_A remplir'!$AG$3:$AG$875)</f>
        <v>0</v>
      </c>
      <c r="N532" s="222">
        <f>SUMIF('Plans SAMS_A remplir'!$AE$3:$AE$875,(G532&amp;"PAM"&amp;"urgence"),'Plans SAMS_A remplir'!$AH$3:$AH$875)</f>
        <v>0</v>
      </c>
      <c r="O532" s="232">
        <f>SUMIF('Plans SAMS_A remplir'!$AE$3:$AE$875,(G532&amp;"PAM"&amp;"urgence"),'Plans SAMS_A remplir'!$AI$3:$AI$875)</f>
        <v>0</v>
      </c>
      <c r="P532" s="224" t="str">
        <f t="shared" si="545"/>
        <v>0</v>
      </c>
      <c r="Q532" s="238">
        <f>SUMIF('Plans SAMS_A remplir'!$AE$3:$AE$875,(G532&amp;"FID"&amp;"urgence"),'Plans SAMS_A remplir'!$AG$3:$AG$875)</f>
        <v>0</v>
      </c>
      <c r="R532" s="135">
        <f>SUMIF('Plans SAMS_A remplir'!$AE$3:$AE$875,(G532&amp;"FID"&amp;"urgence"),'Plans SAMS_A remplir'!$AH$3:$AH$875)</f>
        <v>0</v>
      </c>
      <c r="S532" s="239">
        <f>SUMIF('Plans SAMS_A remplir'!$AE$3:$AE$875,(G532&amp;"FID"&amp;"urgence"),'Plans SAMS_A remplir'!$AI$3:$AI$875)</f>
        <v>0</v>
      </c>
      <c r="T532" s="224" t="str">
        <f t="shared" si="546"/>
        <v>0</v>
      </c>
      <c r="U532" s="238">
        <f>SUMIF('Plans SAMS_A remplir'!$AE$3:$AE$875,(G532&amp;"CRS"&amp;"urgence"),'Plans SAMS_A remplir'!$AG$3:$AG$875)</f>
        <v>0</v>
      </c>
      <c r="V532" s="135">
        <f>SUMIF('Plans SAMS_A remplir'!$AE$3:$AE$875,(G532&amp;"CRS"&amp;"urgence"),'Plans SAMS_A remplir'!$AH$3:$AH$875)</f>
        <v>0</v>
      </c>
      <c r="W532" s="239">
        <f>SUMIF('Plans SAMS_A remplir'!$AE$3:$AE$875,(G532&amp;"CRS"&amp;"urgence"),'Plans SAMS_A remplir'!$AI$3:$AI$875)</f>
        <v>0</v>
      </c>
      <c r="X532" s="224" t="str">
        <f t="shared" si="547"/>
        <v>0</v>
      </c>
      <c r="Y532" s="238">
        <f>SUMIF('Plans SAMS_A remplir'!$AE$3:$AE$875,(G532&amp;"autreong"&amp;"urgence"),'Plans SAMS_A remplir'!$AG$3:$AG$875)</f>
        <v>0</v>
      </c>
      <c r="Z532" s="135">
        <f>SUMIF('Plans SAMS_A remplir'!$AE$3:$AE$875,(G532&amp;"autreong"&amp;"urgence"),'Plans SAMS_A remplir'!$AH$3:$AH$875)</f>
        <v>0</v>
      </c>
      <c r="AA532" s="239">
        <f>SUMIF('Plans SAMS_A remplir'!$AE$3:$AE$875,(G532&amp;"autreong"&amp;"urgence"),'Plans SAMS_A remplir'!$AI$3:$AI$875)</f>
        <v>0</v>
      </c>
      <c r="AB532" s="280" t="str">
        <f t="shared" si="548"/>
        <v>0</v>
      </c>
      <c r="AC532" s="285"/>
      <c r="AD532" s="173">
        <f t="shared" si="549"/>
        <v>0</v>
      </c>
      <c r="AE532" s="173">
        <f t="shared" si="550"/>
        <v>0</v>
      </c>
      <c r="AF532" s="286">
        <f t="shared" si="551"/>
        <v>0</v>
      </c>
      <c r="AG532" s="274">
        <f t="shared" si="552"/>
        <v>0</v>
      </c>
      <c r="AH532" s="202"/>
      <c r="AI532" s="209">
        <f t="shared" si="553"/>
        <v>24311</v>
      </c>
      <c r="AJ532" s="197">
        <f t="shared" si="554"/>
        <v>3</v>
      </c>
      <c r="AK532" s="175"/>
      <c r="AL532" s="275" t="str">
        <f t="shared" si="555"/>
        <v>A verifier</v>
      </c>
      <c r="AM532" s="266"/>
      <c r="AN532" s="137"/>
      <c r="AO532" s="136"/>
      <c r="AP532" s="158"/>
      <c r="AQ532" s="136"/>
      <c r="AR532" s="138"/>
      <c r="AS532" s="139"/>
      <c r="AT532" s="140"/>
      <c r="AU532" s="159"/>
      <c r="AV532" s="140"/>
      <c r="AW532" s="140"/>
      <c r="AX532" s="140"/>
      <c r="AY532" s="249"/>
    </row>
    <row r="533" spans="1:51" ht="15" hidden="1" customHeight="1" x14ac:dyDescent="0.35">
      <c r="A533" s="252" t="s">
        <v>530</v>
      </c>
      <c r="B533" s="189" t="str">
        <f t="shared" si="537"/>
        <v>MDG23</v>
      </c>
      <c r="C533" s="161" t="s">
        <v>573</v>
      </c>
      <c r="D533" s="189" t="str">
        <f t="shared" si="538"/>
        <v>MG23207</v>
      </c>
      <c r="E533" s="189" t="s">
        <v>558</v>
      </c>
      <c r="F533" s="1" t="str">
        <f t="shared" si="539"/>
        <v>Vatovavy FitovinanyNosy-VarikaVohilava</v>
      </c>
      <c r="G533" s="45" t="str">
        <f t="shared" si="540"/>
        <v>MG23207090</v>
      </c>
      <c r="H533" s="133" t="e">
        <f t="shared" si="541"/>
        <v>#N/A</v>
      </c>
      <c r="I533" s="133"/>
      <c r="J533" s="134" t="e">
        <f t="shared" si="542"/>
        <v>#N/A</v>
      </c>
      <c r="K533" s="134" t="e">
        <f t="shared" si="543"/>
        <v>#N/A</v>
      </c>
      <c r="L533" s="134" t="e">
        <f t="shared" si="544"/>
        <v>#N/A</v>
      </c>
      <c r="M533" s="231">
        <f>SUMIF('Plans SAMS_A remplir'!$AE$3:$AE$875,(G533&amp;"PAM"&amp;"urgence"),'Plans SAMS_A remplir'!$AG$3:$AG$875)</f>
        <v>0</v>
      </c>
      <c r="N533" s="222">
        <f>SUMIF('Plans SAMS_A remplir'!$AE$3:$AE$875,(G533&amp;"PAM"&amp;"urgence"),'Plans SAMS_A remplir'!$AH$3:$AH$875)</f>
        <v>0</v>
      </c>
      <c r="O533" s="232">
        <f>SUMIF('Plans SAMS_A remplir'!$AE$3:$AE$875,(G533&amp;"PAM"&amp;"urgence"),'Plans SAMS_A remplir'!$AI$3:$AI$875)</f>
        <v>0</v>
      </c>
      <c r="P533" s="224" t="str">
        <f t="shared" si="545"/>
        <v>0</v>
      </c>
      <c r="Q533" s="238">
        <f>SUMIF('Plans SAMS_A remplir'!$AE$3:$AE$875,(G533&amp;"FID"&amp;"urgence"),'Plans SAMS_A remplir'!$AG$3:$AG$875)</f>
        <v>0</v>
      </c>
      <c r="R533" s="135">
        <f>SUMIF('Plans SAMS_A remplir'!$AE$3:$AE$875,(G533&amp;"FID"&amp;"urgence"),'Plans SAMS_A remplir'!$AH$3:$AH$875)</f>
        <v>0</v>
      </c>
      <c r="S533" s="239">
        <f>SUMIF('Plans SAMS_A remplir'!$AE$3:$AE$875,(G533&amp;"FID"&amp;"urgence"),'Plans SAMS_A remplir'!$AI$3:$AI$875)</f>
        <v>0</v>
      </c>
      <c r="T533" s="224" t="str">
        <f t="shared" si="546"/>
        <v>0</v>
      </c>
      <c r="U533" s="238">
        <f>SUMIF('Plans SAMS_A remplir'!$AE$3:$AE$875,(G533&amp;"CRS"&amp;"urgence"),'Plans SAMS_A remplir'!$AG$3:$AG$875)</f>
        <v>0</v>
      </c>
      <c r="V533" s="135">
        <f>SUMIF('Plans SAMS_A remplir'!$AE$3:$AE$875,(G533&amp;"CRS"&amp;"urgence"),'Plans SAMS_A remplir'!$AH$3:$AH$875)</f>
        <v>0</v>
      </c>
      <c r="W533" s="239">
        <f>SUMIF('Plans SAMS_A remplir'!$AE$3:$AE$875,(G533&amp;"CRS"&amp;"urgence"),'Plans SAMS_A remplir'!$AI$3:$AI$875)</f>
        <v>0</v>
      </c>
      <c r="X533" s="224" t="str">
        <f t="shared" si="547"/>
        <v>0</v>
      </c>
      <c r="Y533" s="238">
        <f>SUMIF('Plans SAMS_A remplir'!$AE$3:$AE$875,(G533&amp;"autreong"&amp;"urgence"),'Plans SAMS_A remplir'!$AG$3:$AG$875)</f>
        <v>0</v>
      </c>
      <c r="Z533" s="135">
        <f>SUMIF('Plans SAMS_A remplir'!$AE$3:$AE$875,(G533&amp;"autreong"&amp;"urgence"),'Plans SAMS_A remplir'!$AH$3:$AH$875)</f>
        <v>0</v>
      </c>
      <c r="AA533" s="239">
        <f>SUMIF('Plans SAMS_A remplir'!$AE$3:$AE$875,(G533&amp;"autreong"&amp;"urgence"),'Plans SAMS_A remplir'!$AI$3:$AI$875)</f>
        <v>0</v>
      </c>
      <c r="AB533" s="280" t="str">
        <f t="shared" si="548"/>
        <v>0</v>
      </c>
      <c r="AC533" s="285"/>
      <c r="AD533" s="173">
        <f t="shared" si="549"/>
        <v>0</v>
      </c>
      <c r="AE533" s="173">
        <f t="shared" si="550"/>
        <v>0</v>
      </c>
      <c r="AF533" s="286">
        <f t="shared" si="551"/>
        <v>0</v>
      </c>
      <c r="AG533" s="274" t="e">
        <f t="shared" si="552"/>
        <v>#N/A</v>
      </c>
      <c r="AH533" s="202"/>
      <c r="AI533" s="209" t="e">
        <f t="shared" si="553"/>
        <v>#N/A</v>
      </c>
      <c r="AJ533" s="197">
        <f t="shared" si="554"/>
        <v>3</v>
      </c>
      <c r="AK533" s="175"/>
      <c r="AL533" s="275" t="str">
        <f t="shared" si="555"/>
        <v>A verifier</v>
      </c>
      <c r="AM533" s="266"/>
      <c r="AN533" s="137"/>
      <c r="AO533" s="136"/>
      <c r="AP533" s="158"/>
      <c r="AQ533" s="136"/>
      <c r="AR533" s="138"/>
      <c r="AS533" s="139"/>
      <c r="AT533" s="140"/>
      <c r="AU533" s="159"/>
      <c r="AV533" s="140"/>
      <c r="AW533" s="140"/>
      <c r="AX533" s="140"/>
      <c r="AY533" s="249"/>
    </row>
    <row r="534" spans="1:51" ht="15" hidden="1" customHeight="1" x14ac:dyDescent="0.35">
      <c r="A534" s="252" t="s">
        <v>530</v>
      </c>
      <c r="B534" s="189" t="str">
        <f t="shared" si="537"/>
        <v>MDG23</v>
      </c>
      <c r="C534" s="161" t="s">
        <v>573</v>
      </c>
      <c r="D534" s="189" t="str">
        <f t="shared" si="538"/>
        <v>MG23207</v>
      </c>
      <c r="E534" s="189" t="s">
        <v>585</v>
      </c>
      <c r="F534" s="1" t="str">
        <f t="shared" si="539"/>
        <v>Vatovavy FitovinanyNosy-VarikaVohitrandriana</v>
      </c>
      <c r="G534" s="45" t="str">
        <f t="shared" si="540"/>
        <v>MG23207111</v>
      </c>
      <c r="H534" s="133" t="e">
        <f t="shared" si="541"/>
        <v>#N/A</v>
      </c>
      <c r="I534" s="133"/>
      <c r="J534" s="134" t="e">
        <f t="shared" si="542"/>
        <v>#N/A</v>
      </c>
      <c r="K534" s="134" t="e">
        <f t="shared" si="543"/>
        <v>#N/A</v>
      </c>
      <c r="L534" s="134" t="e">
        <f t="shared" si="544"/>
        <v>#N/A</v>
      </c>
      <c r="M534" s="231">
        <f>SUMIF('Plans SAMS_A remplir'!$AE$3:$AE$875,(G534&amp;"PAM"&amp;"urgence"),'Plans SAMS_A remplir'!$AG$3:$AG$875)</f>
        <v>0</v>
      </c>
      <c r="N534" s="222">
        <f>SUMIF('Plans SAMS_A remplir'!$AE$3:$AE$875,(G534&amp;"PAM"&amp;"urgence"),'Plans SAMS_A remplir'!$AH$3:$AH$875)</f>
        <v>0</v>
      </c>
      <c r="O534" s="232">
        <f>SUMIF('Plans SAMS_A remplir'!$AE$3:$AE$875,(G534&amp;"PAM"&amp;"urgence"),'Plans SAMS_A remplir'!$AI$3:$AI$875)</f>
        <v>0</v>
      </c>
      <c r="P534" s="224" t="str">
        <f t="shared" si="545"/>
        <v>0</v>
      </c>
      <c r="Q534" s="238">
        <f>SUMIF('Plans SAMS_A remplir'!$AE$3:$AE$875,(G534&amp;"FID"&amp;"urgence"),'Plans SAMS_A remplir'!$AG$3:$AG$875)</f>
        <v>0</v>
      </c>
      <c r="R534" s="135">
        <f>SUMIF('Plans SAMS_A remplir'!$AE$3:$AE$875,(G534&amp;"FID"&amp;"urgence"),'Plans SAMS_A remplir'!$AH$3:$AH$875)</f>
        <v>0</v>
      </c>
      <c r="S534" s="239">
        <f>SUMIF('Plans SAMS_A remplir'!$AE$3:$AE$875,(G534&amp;"FID"&amp;"urgence"),'Plans SAMS_A remplir'!$AI$3:$AI$875)</f>
        <v>0</v>
      </c>
      <c r="T534" s="224" t="str">
        <f t="shared" si="546"/>
        <v>0</v>
      </c>
      <c r="U534" s="238">
        <f>SUMIF('Plans SAMS_A remplir'!$AE$3:$AE$875,(G534&amp;"CRS"&amp;"urgence"),'Plans SAMS_A remplir'!$AG$3:$AG$875)</f>
        <v>0</v>
      </c>
      <c r="V534" s="135">
        <f>SUMIF('Plans SAMS_A remplir'!$AE$3:$AE$875,(G534&amp;"CRS"&amp;"urgence"),'Plans SAMS_A remplir'!$AH$3:$AH$875)</f>
        <v>0</v>
      </c>
      <c r="W534" s="239">
        <f>SUMIF('Plans SAMS_A remplir'!$AE$3:$AE$875,(G534&amp;"CRS"&amp;"urgence"),'Plans SAMS_A remplir'!$AI$3:$AI$875)</f>
        <v>0</v>
      </c>
      <c r="X534" s="224" t="str">
        <f t="shared" si="547"/>
        <v>0</v>
      </c>
      <c r="Y534" s="238">
        <f>SUMIF('Plans SAMS_A remplir'!$AE$3:$AE$875,(G534&amp;"autreong"&amp;"urgence"),'Plans SAMS_A remplir'!$AG$3:$AG$875)</f>
        <v>0</v>
      </c>
      <c r="Z534" s="135">
        <f>SUMIF('Plans SAMS_A remplir'!$AE$3:$AE$875,(G534&amp;"autreong"&amp;"urgence"),'Plans SAMS_A remplir'!$AH$3:$AH$875)</f>
        <v>0</v>
      </c>
      <c r="AA534" s="239">
        <f>SUMIF('Plans SAMS_A remplir'!$AE$3:$AE$875,(G534&amp;"autreong"&amp;"urgence"),'Plans SAMS_A remplir'!$AI$3:$AI$875)</f>
        <v>0</v>
      </c>
      <c r="AB534" s="280" t="str">
        <f t="shared" si="548"/>
        <v>0</v>
      </c>
      <c r="AC534" s="285"/>
      <c r="AD534" s="173">
        <f t="shared" si="549"/>
        <v>0</v>
      </c>
      <c r="AE534" s="173">
        <f t="shared" si="550"/>
        <v>0</v>
      </c>
      <c r="AF534" s="286">
        <f t="shared" si="551"/>
        <v>0</v>
      </c>
      <c r="AG534" s="274" t="e">
        <f t="shared" si="552"/>
        <v>#N/A</v>
      </c>
      <c r="AH534" s="202"/>
      <c r="AI534" s="209" t="e">
        <f t="shared" si="553"/>
        <v>#N/A</v>
      </c>
      <c r="AJ534" s="197">
        <f t="shared" si="554"/>
        <v>3</v>
      </c>
      <c r="AK534" s="175"/>
      <c r="AL534" s="275" t="str">
        <f t="shared" si="555"/>
        <v>A verifier</v>
      </c>
      <c r="AM534" s="266"/>
      <c r="AN534" s="137"/>
      <c r="AO534" s="136"/>
      <c r="AP534" s="158"/>
      <c r="AQ534" s="136"/>
      <c r="AR534" s="138"/>
      <c r="AS534" s="139"/>
      <c r="AT534" s="140"/>
      <c r="AU534" s="159"/>
      <c r="AV534" s="140"/>
      <c r="AW534" s="140"/>
      <c r="AX534" s="140"/>
      <c r="AY534" s="249"/>
    </row>
    <row r="535" spans="1:51" ht="15" hidden="1" customHeight="1" x14ac:dyDescent="0.35">
      <c r="A535" s="252" t="s">
        <v>530</v>
      </c>
      <c r="B535" s="189" t="str">
        <f t="shared" si="537"/>
        <v>MDG23</v>
      </c>
      <c r="C535" s="161" t="s">
        <v>573</v>
      </c>
      <c r="D535" s="189" t="str">
        <f t="shared" si="538"/>
        <v>MG23207</v>
      </c>
      <c r="E535" s="189" t="s">
        <v>584</v>
      </c>
      <c r="F535" s="1" t="str">
        <f t="shared" si="539"/>
        <v>Vatovavy FitovinanyNosy-VarikaVohidroa</v>
      </c>
      <c r="G535" s="45" t="str">
        <f t="shared" si="540"/>
        <v>MG23207112</v>
      </c>
      <c r="H535" s="133" t="e">
        <f t="shared" si="541"/>
        <v>#N/A</v>
      </c>
      <c r="I535" s="133"/>
      <c r="J535" s="134" t="e">
        <f t="shared" si="542"/>
        <v>#N/A</v>
      </c>
      <c r="K535" s="134" t="e">
        <f t="shared" si="543"/>
        <v>#N/A</v>
      </c>
      <c r="L535" s="134" t="e">
        <f t="shared" si="544"/>
        <v>#N/A</v>
      </c>
      <c r="M535" s="231">
        <f>SUMIF('Plans SAMS_A remplir'!$AE$3:$AE$875,(G535&amp;"PAM"&amp;"urgence"),'Plans SAMS_A remplir'!$AG$3:$AG$875)</f>
        <v>0</v>
      </c>
      <c r="N535" s="222">
        <f>SUMIF('Plans SAMS_A remplir'!$AE$3:$AE$875,(G535&amp;"PAM"&amp;"urgence"),'Plans SAMS_A remplir'!$AH$3:$AH$875)</f>
        <v>0</v>
      </c>
      <c r="O535" s="232">
        <f>SUMIF('Plans SAMS_A remplir'!$AE$3:$AE$875,(G535&amp;"PAM"&amp;"urgence"),'Plans SAMS_A remplir'!$AI$3:$AI$875)</f>
        <v>0</v>
      </c>
      <c r="P535" s="224" t="str">
        <f t="shared" si="545"/>
        <v>0</v>
      </c>
      <c r="Q535" s="238">
        <f>SUMIF('Plans SAMS_A remplir'!$AE$3:$AE$875,(G535&amp;"FID"&amp;"urgence"),'Plans SAMS_A remplir'!$AG$3:$AG$875)</f>
        <v>0</v>
      </c>
      <c r="R535" s="135">
        <f>SUMIF('Plans SAMS_A remplir'!$AE$3:$AE$875,(G535&amp;"FID"&amp;"urgence"),'Plans SAMS_A remplir'!$AH$3:$AH$875)</f>
        <v>0</v>
      </c>
      <c r="S535" s="239">
        <f>SUMIF('Plans SAMS_A remplir'!$AE$3:$AE$875,(G535&amp;"FID"&amp;"urgence"),'Plans SAMS_A remplir'!$AI$3:$AI$875)</f>
        <v>0</v>
      </c>
      <c r="T535" s="224" t="str">
        <f t="shared" si="546"/>
        <v>0</v>
      </c>
      <c r="U535" s="238">
        <f>SUMIF('Plans SAMS_A remplir'!$AE$3:$AE$875,(G535&amp;"CRS"&amp;"urgence"),'Plans SAMS_A remplir'!$AG$3:$AG$875)</f>
        <v>0</v>
      </c>
      <c r="V535" s="135">
        <f>SUMIF('Plans SAMS_A remplir'!$AE$3:$AE$875,(G535&amp;"CRS"&amp;"urgence"),'Plans SAMS_A remplir'!$AH$3:$AH$875)</f>
        <v>0</v>
      </c>
      <c r="W535" s="239">
        <f>SUMIF('Plans SAMS_A remplir'!$AE$3:$AE$875,(G535&amp;"CRS"&amp;"urgence"),'Plans SAMS_A remplir'!$AI$3:$AI$875)</f>
        <v>0</v>
      </c>
      <c r="X535" s="224" t="str">
        <f t="shared" si="547"/>
        <v>0</v>
      </c>
      <c r="Y535" s="238">
        <f>SUMIF('Plans SAMS_A remplir'!$AE$3:$AE$875,(G535&amp;"autreong"&amp;"urgence"),'Plans SAMS_A remplir'!$AG$3:$AG$875)</f>
        <v>0</v>
      </c>
      <c r="Z535" s="135">
        <f>SUMIF('Plans SAMS_A remplir'!$AE$3:$AE$875,(G535&amp;"autreong"&amp;"urgence"),'Plans SAMS_A remplir'!$AH$3:$AH$875)</f>
        <v>0</v>
      </c>
      <c r="AA535" s="239">
        <f>SUMIF('Plans SAMS_A remplir'!$AE$3:$AE$875,(G535&amp;"autreong"&amp;"urgence"),'Plans SAMS_A remplir'!$AI$3:$AI$875)</f>
        <v>0</v>
      </c>
      <c r="AB535" s="280" t="str">
        <f t="shared" si="548"/>
        <v>0</v>
      </c>
      <c r="AC535" s="285"/>
      <c r="AD535" s="173">
        <f t="shared" si="549"/>
        <v>0</v>
      </c>
      <c r="AE535" s="173">
        <f t="shared" si="550"/>
        <v>0</v>
      </c>
      <c r="AF535" s="286">
        <f t="shared" si="551"/>
        <v>0</v>
      </c>
      <c r="AG535" s="274" t="e">
        <f t="shared" si="552"/>
        <v>#N/A</v>
      </c>
      <c r="AH535" s="202"/>
      <c r="AI535" s="209" t="e">
        <f t="shared" si="553"/>
        <v>#N/A</v>
      </c>
      <c r="AJ535" s="197">
        <f t="shared" si="554"/>
        <v>3</v>
      </c>
      <c r="AK535" s="175"/>
      <c r="AL535" s="275" t="str">
        <f t="shared" si="555"/>
        <v>A verifier</v>
      </c>
      <c r="AM535" s="266"/>
      <c r="AN535" s="137"/>
      <c r="AO535" s="136"/>
      <c r="AP535" s="158"/>
      <c r="AQ535" s="136"/>
      <c r="AR535" s="138"/>
      <c r="AS535" s="139"/>
      <c r="AT535" s="140"/>
      <c r="AU535" s="159"/>
      <c r="AV535" s="140"/>
      <c r="AW535" s="140"/>
      <c r="AX535" s="140"/>
      <c r="AY535" s="249"/>
    </row>
    <row r="536" spans="1:51" ht="15" hidden="1" customHeight="1" x14ac:dyDescent="0.35">
      <c r="A536" s="252" t="s">
        <v>530</v>
      </c>
      <c r="B536" s="189" t="str">
        <f t="shared" si="537"/>
        <v>MDG23</v>
      </c>
      <c r="C536" s="161" t="s">
        <v>573</v>
      </c>
      <c r="D536" s="189" t="str">
        <f t="shared" si="538"/>
        <v>MG23207</v>
      </c>
      <c r="E536" s="45" t="s">
        <v>579</v>
      </c>
      <c r="F536" s="1" t="str">
        <f t="shared" si="539"/>
        <v>Vatovavy FitovinanyNosy-VarikaAmbakobe</v>
      </c>
      <c r="G536" s="45" t="str">
        <f t="shared" si="540"/>
        <v>MG23207113</v>
      </c>
      <c r="H536" s="133" t="e">
        <f t="shared" si="541"/>
        <v>#N/A</v>
      </c>
      <c r="I536" s="133"/>
      <c r="J536" s="134" t="e">
        <f t="shared" si="542"/>
        <v>#N/A</v>
      </c>
      <c r="K536" s="134" t="e">
        <f t="shared" si="543"/>
        <v>#N/A</v>
      </c>
      <c r="L536" s="134" t="e">
        <f t="shared" si="544"/>
        <v>#N/A</v>
      </c>
      <c r="M536" s="231">
        <f>SUMIF('Plans SAMS_A remplir'!$AE$3:$AE$875,(G536&amp;"PAM"&amp;"urgence"),'Plans SAMS_A remplir'!$AG$3:$AG$875)</f>
        <v>0</v>
      </c>
      <c r="N536" s="222">
        <f>SUMIF('Plans SAMS_A remplir'!$AE$3:$AE$875,(G536&amp;"PAM"&amp;"urgence"),'Plans SAMS_A remplir'!$AH$3:$AH$875)</f>
        <v>0</v>
      </c>
      <c r="O536" s="232">
        <f>SUMIF('Plans SAMS_A remplir'!$AE$3:$AE$875,(G536&amp;"PAM"&amp;"urgence"),'Plans SAMS_A remplir'!$AI$3:$AI$875)</f>
        <v>0</v>
      </c>
      <c r="P536" s="224" t="str">
        <f t="shared" si="545"/>
        <v>0</v>
      </c>
      <c r="Q536" s="238">
        <f>SUMIF('Plans SAMS_A remplir'!$AE$3:$AE$875,(G536&amp;"FID"&amp;"urgence"),'Plans SAMS_A remplir'!$AG$3:$AG$875)</f>
        <v>0</v>
      </c>
      <c r="R536" s="135">
        <f>SUMIF('Plans SAMS_A remplir'!$AE$3:$AE$875,(G536&amp;"FID"&amp;"urgence"),'Plans SAMS_A remplir'!$AH$3:$AH$875)</f>
        <v>0</v>
      </c>
      <c r="S536" s="239">
        <f>SUMIF('Plans SAMS_A remplir'!$AE$3:$AE$875,(G536&amp;"FID"&amp;"urgence"),'Plans SAMS_A remplir'!$AI$3:$AI$875)</f>
        <v>0</v>
      </c>
      <c r="T536" s="224" t="str">
        <f t="shared" si="546"/>
        <v>0</v>
      </c>
      <c r="U536" s="238">
        <f>SUMIF('Plans SAMS_A remplir'!$AE$3:$AE$875,(G536&amp;"CRS"&amp;"urgence"),'Plans SAMS_A remplir'!$AG$3:$AG$875)</f>
        <v>0</v>
      </c>
      <c r="V536" s="135">
        <f>SUMIF('Plans SAMS_A remplir'!$AE$3:$AE$875,(G536&amp;"CRS"&amp;"urgence"),'Plans SAMS_A remplir'!$AH$3:$AH$875)</f>
        <v>0</v>
      </c>
      <c r="W536" s="239">
        <f>SUMIF('Plans SAMS_A remplir'!$AE$3:$AE$875,(G536&amp;"CRS"&amp;"urgence"),'Plans SAMS_A remplir'!$AI$3:$AI$875)</f>
        <v>0</v>
      </c>
      <c r="X536" s="224" t="str">
        <f t="shared" si="547"/>
        <v>0</v>
      </c>
      <c r="Y536" s="238">
        <f>SUMIF('Plans SAMS_A remplir'!$AE$3:$AE$875,(G536&amp;"autreong"&amp;"urgence"),'Plans SAMS_A remplir'!$AG$3:$AG$875)</f>
        <v>0</v>
      </c>
      <c r="Z536" s="135">
        <f>SUMIF('Plans SAMS_A remplir'!$AE$3:$AE$875,(G536&amp;"autreong"&amp;"urgence"),'Plans SAMS_A remplir'!$AH$3:$AH$875)</f>
        <v>0</v>
      </c>
      <c r="AA536" s="239">
        <f>SUMIF('Plans SAMS_A remplir'!$AE$3:$AE$875,(G536&amp;"autreong"&amp;"urgence"),'Plans SAMS_A remplir'!$AI$3:$AI$875)</f>
        <v>0</v>
      </c>
      <c r="AB536" s="280" t="str">
        <f t="shared" si="548"/>
        <v>0</v>
      </c>
      <c r="AC536" s="285"/>
      <c r="AD536" s="173">
        <f t="shared" si="549"/>
        <v>0</v>
      </c>
      <c r="AE536" s="173">
        <f t="shared" si="550"/>
        <v>0</v>
      </c>
      <c r="AF536" s="286">
        <f t="shared" si="551"/>
        <v>0</v>
      </c>
      <c r="AG536" s="274" t="e">
        <f t="shared" si="552"/>
        <v>#N/A</v>
      </c>
      <c r="AH536" s="202"/>
      <c r="AI536" s="209" t="e">
        <f t="shared" si="553"/>
        <v>#N/A</v>
      </c>
      <c r="AJ536" s="197">
        <f t="shared" si="554"/>
        <v>3</v>
      </c>
      <c r="AK536" s="175"/>
      <c r="AL536" s="275" t="str">
        <f t="shared" si="555"/>
        <v>A verifier</v>
      </c>
      <c r="AM536" s="266"/>
      <c r="AN536" s="137"/>
      <c r="AO536" s="136"/>
      <c r="AP536" s="158"/>
      <c r="AQ536" s="136"/>
      <c r="AR536" s="138"/>
      <c r="AS536" s="139"/>
      <c r="AT536" s="140"/>
      <c r="AU536" s="159"/>
      <c r="AV536" s="140"/>
      <c r="AW536" s="140"/>
      <c r="AX536" s="140"/>
      <c r="AY536" s="249"/>
    </row>
    <row r="537" spans="1:51" ht="15" hidden="1" customHeight="1" x14ac:dyDescent="0.35">
      <c r="A537" s="252" t="s">
        <v>530</v>
      </c>
      <c r="B537" s="189" t="str">
        <f t="shared" si="537"/>
        <v>MDG23</v>
      </c>
      <c r="C537" s="161" t="s">
        <v>573</v>
      </c>
      <c r="D537" s="189" t="str">
        <f t="shared" si="538"/>
        <v>MG23207</v>
      </c>
      <c r="E537" s="189" t="s">
        <v>580</v>
      </c>
      <c r="F537" s="1" t="str">
        <f t="shared" si="539"/>
        <v>Vatovavy FitovinanyNosy-VarikaAmbodilafa</v>
      </c>
      <c r="G537" s="45" t="str">
        <f t="shared" si="540"/>
        <v>MG23207151</v>
      </c>
      <c r="H537" s="133" t="e">
        <f t="shared" si="541"/>
        <v>#N/A</v>
      </c>
      <c r="I537" s="133"/>
      <c r="J537" s="134" t="e">
        <f t="shared" si="542"/>
        <v>#N/A</v>
      </c>
      <c r="K537" s="134" t="e">
        <f t="shared" si="543"/>
        <v>#N/A</v>
      </c>
      <c r="L537" s="134" t="e">
        <f t="shared" si="544"/>
        <v>#N/A</v>
      </c>
      <c r="M537" s="231">
        <f>SUMIF('Plans SAMS_A remplir'!$AE$3:$AE$875,(G537&amp;"PAM"&amp;"urgence"),'Plans SAMS_A remplir'!$AG$3:$AG$875)</f>
        <v>0</v>
      </c>
      <c r="N537" s="222">
        <f>SUMIF('Plans SAMS_A remplir'!$AE$3:$AE$875,(G537&amp;"PAM"&amp;"urgence"),'Plans SAMS_A remplir'!$AH$3:$AH$875)</f>
        <v>0</v>
      </c>
      <c r="O537" s="232">
        <f>SUMIF('Plans SAMS_A remplir'!$AE$3:$AE$875,(G537&amp;"PAM"&amp;"urgence"),'Plans SAMS_A remplir'!$AI$3:$AI$875)</f>
        <v>0</v>
      </c>
      <c r="P537" s="224" t="str">
        <f t="shared" si="545"/>
        <v>0</v>
      </c>
      <c r="Q537" s="238">
        <f>SUMIF('Plans SAMS_A remplir'!$AE$3:$AE$875,(G537&amp;"FID"&amp;"urgence"),'Plans SAMS_A remplir'!$AG$3:$AG$875)</f>
        <v>0</v>
      </c>
      <c r="R537" s="135">
        <f>SUMIF('Plans SAMS_A remplir'!$AE$3:$AE$875,(G537&amp;"FID"&amp;"urgence"),'Plans SAMS_A remplir'!$AH$3:$AH$875)</f>
        <v>0</v>
      </c>
      <c r="S537" s="239">
        <f>SUMIF('Plans SAMS_A remplir'!$AE$3:$AE$875,(G537&amp;"FID"&amp;"urgence"),'Plans SAMS_A remplir'!$AI$3:$AI$875)</f>
        <v>0</v>
      </c>
      <c r="T537" s="224" t="str">
        <f t="shared" si="546"/>
        <v>0</v>
      </c>
      <c r="U537" s="238">
        <f>SUMIF('Plans SAMS_A remplir'!$AE$3:$AE$875,(G537&amp;"CRS"&amp;"urgence"),'Plans SAMS_A remplir'!$AG$3:$AG$875)</f>
        <v>0</v>
      </c>
      <c r="V537" s="135">
        <f>SUMIF('Plans SAMS_A remplir'!$AE$3:$AE$875,(G537&amp;"CRS"&amp;"urgence"),'Plans SAMS_A remplir'!$AH$3:$AH$875)</f>
        <v>0</v>
      </c>
      <c r="W537" s="239">
        <f>SUMIF('Plans SAMS_A remplir'!$AE$3:$AE$875,(G537&amp;"CRS"&amp;"urgence"),'Plans SAMS_A remplir'!$AI$3:$AI$875)</f>
        <v>0</v>
      </c>
      <c r="X537" s="224" t="str">
        <f t="shared" si="547"/>
        <v>0</v>
      </c>
      <c r="Y537" s="238">
        <f>SUMIF('Plans SAMS_A remplir'!$AE$3:$AE$875,(G537&amp;"autreong"&amp;"urgence"),'Plans SAMS_A remplir'!$AG$3:$AG$875)</f>
        <v>0</v>
      </c>
      <c r="Z537" s="135">
        <f>SUMIF('Plans SAMS_A remplir'!$AE$3:$AE$875,(G537&amp;"autreong"&amp;"urgence"),'Plans SAMS_A remplir'!$AH$3:$AH$875)</f>
        <v>0</v>
      </c>
      <c r="AA537" s="239">
        <f>SUMIF('Plans SAMS_A remplir'!$AE$3:$AE$875,(G537&amp;"autreong"&amp;"urgence"),'Plans SAMS_A remplir'!$AI$3:$AI$875)</f>
        <v>0</v>
      </c>
      <c r="AB537" s="280" t="str">
        <f t="shared" si="548"/>
        <v>0</v>
      </c>
      <c r="AC537" s="285"/>
      <c r="AD537" s="173">
        <f t="shared" si="549"/>
        <v>0</v>
      </c>
      <c r="AE537" s="173">
        <f t="shared" si="550"/>
        <v>0</v>
      </c>
      <c r="AF537" s="286">
        <f t="shared" si="551"/>
        <v>0</v>
      </c>
      <c r="AG537" s="274" t="e">
        <f t="shared" si="552"/>
        <v>#N/A</v>
      </c>
      <c r="AH537" s="202"/>
      <c r="AI537" s="209" t="e">
        <f t="shared" si="553"/>
        <v>#N/A</v>
      </c>
      <c r="AJ537" s="197">
        <f t="shared" si="554"/>
        <v>3</v>
      </c>
      <c r="AK537" s="175"/>
      <c r="AL537" s="275" t="str">
        <f t="shared" si="555"/>
        <v>A verifier</v>
      </c>
      <c r="AM537" s="266"/>
      <c r="AN537" s="137"/>
      <c r="AO537" s="136"/>
      <c r="AP537" s="158"/>
      <c r="AQ537" s="136"/>
      <c r="AR537" s="138"/>
      <c r="AS537" s="139"/>
      <c r="AT537" s="140"/>
      <c r="AU537" s="159"/>
      <c r="AV537" s="140"/>
      <c r="AW537" s="140"/>
      <c r="AX537" s="140"/>
      <c r="AY537" s="249"/>
    </row>
    <row r="538" spans="1:51" ht="15" hidden="1" customHeight="1" x14ac:dyDescent="0.35">
      <c r="A538" s="252" t="s">
        <v>530</v>
      </c>
      <c r="B538" s="189" t="str">
        <f t="shared" si="537"/>
        <v>MDG23</v>
      </c>
      <c r="C538" s="161" t="s">
        <v>573</v>
      </c>
      <c r="D538" s="189" t="str">
        <f t="shared" si="538"/>
        <v>MG23207</v>
      </c>
      <c r="E538" s="189" t="s">
        <v>587</v>
      </c>
      <c r="F538" s="1" t="str">
        <f t="shared" si="539"/>
        <v>Vatovavy FitovinanyNosy-VarikaAmpasinambo</v>
      </c>
      <c r="G538" s="45" t="str">
        <f t="shared" si="540"/>
        <v>MG23207171</v>
      </c>
      <c r="H538" s="133" t="e">
        <f t="shared" si="541"/>
        <v>#N/A</v>
      </c>
      <c r="I538" s="133"/>
      <c r="J538" s="134" t="e">
        <f t="shared" si="542"/>
        <v>#N/A</v>
      </c>
      <c r="K538" s="134" t="e">
        <f t="shared" si="543"/>
        <v>#N/A</v>
      </c>
      <c r="L538" s="134" t="e">
        <f t="shared" si="544"/>
        <v>#N/A</v>
      </c>
      <c r="M538" s="231">
        <f>SUMIF('Plans SAMS_A remplir'!$AE$3:$AE$875,(G538&amp;"PAM"&amp;"urgence"),'Plans SAMS_A remplir'!$AG$3:$AG$875)</f>
        <v>0</v>
      </c>
      <c r="N538" s="222">
        <f>SUMIF('Plans SAMS_A remplir'!$AE$3:$AE$875,(G538&amp;"PAM"&amp;"urgence"),'Plans SAMS_A remplir'!$AH$3:$AH$875)</f>
        <v>0</v>
      </c>
      <c r="O538" s="232">
        <f>SUMIF('Plans SAMS_A remplir'!$AE$3:$AE$875,(G538&amp;"PAM"&amp;"urgence"),'Plans SAMS_A remplir'!$AI$3:$AI$875)</f>
        <v>0</v>
      </c>
      <c r="P538" s="224" t="str">
        <f t="shared" si="545"/>
        <v>0</v>
      </c>
      <c r="Q538" s="238">
        <f>SUMIF('Plans SAMS_A remplir'!$AE$3:$AE$875,(G538&amp;"FID"&amp;"urgence"),'Plans SAMS_A remplir'!$AG$3:$AG$875)</f>
        <v>0</v>
      </c>
      <c r="R538" s="135">
        <f>SUMIF('Plans SAMS_A remplir'!$AE$3:$AE$875,(G538&amp;"FID"&amp;"urgence"),'Plans SAMS_A remplir'!$AH$3:$AH$875)</f>
        <v>0</v>
      </c>
      <c r="S538" s="239">
        <f>SUMIF('Plans SAMS_A remplir'!$AE$3:$AE$875,(G538&amp;"FID"&amp;"urgence"),'Plans SAMS_A remplir'!$AI$3:$AI$875)</f>
        <v>0</v>
      </c>
      <c r="T538" s="224" t="str">
        <f t="shared" si="546"/>
        <v>0</v>
      </c>
      <c r="U538" s="238">
        <f>SUMIF('Plans SAMS_A remplir'!$AE$3:$AE$875,(G538&amp;"CRS"&amp;"urgence"),'Plans SAMS_A remplir'!$AG$3:$AG$875)</f>
        <v>0</v>
      </c>
      <c r="V538" s="135">
        <f>SUMIF('Plans SAMS_A remplir'!$AE$3:$AE$875,(G538&amp;"CRS"&amp;"urgence"),'Plans SAMS_A remplir'!$AH$3:$AH$875)</f>
        <v>0</v>
      </c>
      <c r="W538" s="239">
        <f>SUMIF('Plans SAMS_A remplir'!$AE$3:$AE$875,(G538&amp;"CRS"&amp;"urgence"),'Plans SAMS_A remplir'!$AI$3:$AI$875)</f>
        <v>0</v>
      </c>
      <c r="X538" s="224" t="str">
        <f t="shared" si="547"/>
        <v>0</v>
      </c>
      <c r="Y538" s="238">
        <f>SUMIF('Plans SAMS_A remplir'!$AE$3:$AE$875,(G538&amp;"autreong"&amp;"urgence"),'Plans SAMS_A remplir'!$AG$3:$AG$875)</f>
        <v>0</v>
      </c>
      <c r="Z538" s="135">
        <f>SUMIF('Plans SAMS_A remplir'!$AE$3:$AE$875,(G538&amp;"autreong"&amp;"urgence"),'Plans SAMS_A remplir'!$AH$3:$AH$875)</f>
        <v>0</v>
      </c>
      <c r="AA538" s="239">
        <f>SUMIF('Plans SAMS_A remplir'!$AE$3:$AE$875,(G538&amp;"autreong"&amp;"urgence"),'Plans SAMS_A remplir'!$AI$3:$AI$875)</f>
        <v>0</v>
      </c>
      <c r="AB538" s="280" t="str">
        <f t="shared" si="548"/>
        <v>0</v>
      </c>
      <c r="AC538" s="285"/>
      <c r="AD538" s="173">
        <f t="shared" si="549"/>
        <v>0</v>
      </c>
      <c r="AE538" s="173">
        <f t="shared" si="550"/>
        <v>0</v>
      </c>
      <c r="AF538" s="286">
        <f t="shared" si="551"/>
        <v>0</v>
      </c>
      <c r="AG538" s="274" t="e">
        <f t="shared" si="552"/>
        <v>#N/A</v>
      </c>
      <c r="AH538" s="202"/>
      <c r="AI538" s="209" t="e">
        <f t="shared" si="553"/>
        <v>#N/A</v>
      </c>
      <c r="AJ538" s="197">
        <f t="shared" si="554"/>
        <v>3</v>
      </c>
      <c r="AK538" s="175"/>
      <c r="AL538" s="275" t="str">
        <f t="shared" si="555"/>
        <v>A verifier</v>
      </c>
      <c r="AM538" s="266"/>
      <c r="AN538" s="137"/>
      <c r="AO538" s="136"/>
      <c r="AP538" s="158"/>
      <c r="AQ538" s="136"/>
      <c r="AR538" s="138"/>
      <c r="AS538" s="139"/>
      <c r="AT538" s="140"/>
      <c r="AU538" s="159"/>
      <c r="AV538" s="140"/>
      <c r="AW538" s="140"/>
      <c r="AX538" s="140"/>
      <c r="AY538" s="249"/>
    </row>
    <row r="539" spans="1:51" ht="15" hidden="1" customHeight="1" x14ac:dyDescent="0.35">
      <c r="A539" s="252" t="s">
        <v>530</v>
      </c>
      <c r="B539" s="189" t="str">
        <f t="shared" si="537"/>
        <v>MDG23</v>
      </c>
      <c r="C539" s="161" t="s">
        <v>573</v>
      </c>
      <c r="D539" s="189" t="str">
        <f t="shared" si="538"/>
        <v>MG23207</v>
      </c>
      <c r="E539" s="189" t="s">
        <v>582</v>
      </c>
      <c r="F539" s="1" t="str">
        <f t="shared" si="539"/>
        <v>Vatovavy FitovinanyNosy-VarikaAngodongodona</v>
      </c>
      <c r="G539" s="45" t="str">
        <f t="shared" si="540"/>
        <v>MG23207173</v>
      </c>
      <c r="H539" s="133" t="e">
        <f t="shared" si="541"/>
        <v>#N/A</v>
      </c>
      <c r="I539" s="133"/>
      <c r="J539" s="134" t="e">
        <f t="shared" si="542"/>
        <v>#N/A</v>
      </c>
      <c r="K539" s="134" t="e">
        <f t="shared" si="543"/>
        <v>#N/A</v>
      </c>
      <c r="L539" s="134" t="e">
        <f t="shared" si="544"/>
        <v>#N/A</v>
      </c>
      <c r="M539" s="231">
        <f>SUMIF('Plans SAMS_A remplir'!$AE$3:$AE$875,(G539&amp;"PAM"&amp;"urgence"),'Plans SAMS_A remplir'!$AG$3:$AG$875)</f>
        <v>0</v>
      </c>
      <c r="N539" s="222">
        <f>SUMIF('Plans SAMS_A remplir'!$AE$3:$AE$875,(G539&amp;"PAM"&amp;"urgence"),'Plans SAMS_A remplir'!$AH$3:$AH$875)</f>
        <v>0</v>
      </c>
      <c r="O539" s="232">
        <f>SUMIF('Plans SAMS_A remplir'!$AE$3:$AE$875,(G539&amp;"PAM"&amp;"urgence"),'Plans SAMS_A remplir'!$AI$3:$AI$875)</f>
        <v>0</v>
      </c>
      <c r="P539" s="224" t="str">
        <f t="shared" si="545"/>
        <v>0</v>
      </c>
      <c r="Q539" s="238">
        <f>SUMIF('Plans SAMS_A remplir'!$AE$3:$AE$875,(G539&amp;"FID"&amp;"urgence"),'Plans SAMS_A remplir'!$AG$3:$AG$875)</f>
        <v>0</v>
      </c>
      <c r="R539" s="135">
        <f>SUMIF('Plans SAMS_A remplir'!$AE$3:$AE$875,(G539&amp;"FID"&amp;"urgence"),'Plans SAMS_A remplir'!$AH$3:$AH$875)</f>
        <v>0</v>
      </c>
      <c r="S539" s="239">
        <f>SUMIF('Plans SAMS_A remplir'!$AE$3:$AE$875,(G539&amp;"FID"&amp;"urgence"),'Plans SAMS_A remplir'!$AI$3:$AI$875)</f>
        <v>0</v>
      </c>
      <c r="T539" s="224" t="str">
        <f t="shared" si="546"/>
        <v>0</v>
      </c>
      <c r="U539" s="238">
        <f>SUMIF('Plans SAMS_A remplir'!$AE$3:$AE$875,(G539&amp;"CRS"&amp;"urgence"),'Plans SAMS_A remplir'!$AG$3:$AG$875)</f>
        <v>0</v>
      </c>
      <c r="V539" s="135">
        <f>SUMIF('Plans SAMS_A remplir'!$AE$3:$AE$875,(G539&amp;"CRS"&amp;"urgence"),'Plans SAMS_A remplir'!$AH$3:$AH$875)</f>
        <v>0</v>
      </c>
      <c r="W539" s="239">
        <f>SUMIF('Plans SAMS_A remplir'!$AE$3:$AE$875,(G539&amp;"CRS"&amp;"urgence"),'Plans SAMS_A remplir'!$AI$3:$AI$875)</f>
        <v>0</v>
      </c>
      <c r="X539" s="224" t="str">
        <f t="shared" si="547"/>
        <v>0</v>
      </c>
      <c r="Y539" s="238">
        <f>SUMIF('Plans SAMS_A remplir'!$AE$3:$AE$875,(G539&amp;"autreong"&amp;"urgence"),'Plans SAMS_A remplir'!$AG$3:$AG$875)</f>
        <v>0</v>
      </c>
      <c r="Z539" s="135">
        <f>SUMIF('Plans SAMS_A remplir'!$AE$3:$AE$875,(G539&amp;"autreong"&amp;"urgence"),'Plans SAMS_A remplir'!$AH$3:$AH$875)</f>
        <v>0</v>
      </c>
      <c r="AA539" s="239">
        <f>SUMIF('Plans SAMS_A remplir'!$AE$3:$AE$875,(G539&amp;"autreong"&amp;"urgence"),'Plans SAMS_A remplir'!$AI$3:$AI$875)</f>
        <v>0</v>
      </c>
      <c r="AB539" s="280" t="str">
        <f t="shared" si="548"/>
        <v>0</v>
      </c>
      <c r="AC539" s="285"/>
      <c r="AD539" s="173">
        <f t="shared" si="549"/>
        <v>0</v>
      </c>
      <c r="AE539" s="173">
        <f t="shared" si="550"/>
        <v>0</v>
      </c>
      <c r="AF539" s="286">
        <f t="shared" si="551"/>
        <v>0</v>
      </c>
      <c r="AG539" s="274" t="e">
        <f t="shared" si="552"/>
        <v>#N/A</v>
      </c>
      <c r="AH539" s="202"/>
      <c r="AI539" s="209" t="e">
        <f t="shared" si="553"/>
        <v>#N/A</v>
      </c>
      <c r="AJ539" s="197">
        <f t="shared" si="554"/>
        <v>3</v>
      </c>
      <c r="AK539" s="175"/>
      <c r="AL539" s="275" t="str">
        <f t="shared" si="555"/>
        <v>A verifier</v>
      </c>
      <c r="AM539" s="266"/>
      <c r="AN539" s="137"/>
      <c r="AO539" s="136"/>
      <c r="AP539" s="158"/>
      <c r="AQ539" s="136"/>
      <c r="AR539" s="138"/>
      <c r="AS539" s="139"/>
      <c r="AT539" s="140"/>
      <c r="AU539" s="159"/>
      <c r="AV539" s="140"/>
      <c r="AW539" s="140"/>
      <c r="AX539" s="140"/>
      <c r="AY539" s="249"/>
    </row>
    <row r="540" spans="1:51" ht="15" hidden="1" customHeight="1" x14ac:dyDescent="0.35">
      <c r="A540" s="252" t="s">
        <v>530</v>
      </c>
      <c r="B540" s="189" t="str">
        <f t="shared" si="537"/>
        <v>MDG23</v>
      </c>
      <c r="C540" s="161" t="s">
        <v>573</v>
      </c>
      <c r="D540" s="189" t="str">
        <f t="shared" si="538"/>
        <v>MG23207</v>
      </c>
      <c r="E540" s="189" t="s">
        <v>589</v>
      </c>
      <c r="F540" s="1" t="str">
        <f t="shared" si="539"/>
        <v>Vatovavy FitovinanyNosy-VarikaBefody</v>
      </c>
      <c r="G540" s="45" t="str">
        <f t="shared" si="540"/>
        <v>MG23207191</v>
      </c>
      <c r="H540" s="133" t="e">
        <f t="shared" si="541"/>
        <v>#N/A</v>
      </c>
      <c r="I540" s="133"/>
      <c r="J540" s="134" t="e">
        <f t="shared" si="542"/>
        <v>#N/A</v>
      </c>
      <c r="K540" s="134" t="e">
        <f t="shared" si="543"/>
        <v>#N/A</v>
      </c>
      <c r="L540" s="134" t="e">
        <f t="shared" si="544"/>
        <v>#N/A</v>
      </c>
      <c r="M540" s="231">
        <f>SUMIF('Plans SAMS_A remplir'!$AE$3:$AE$875,(G540&amp;"PAM"&amp;"urgence"),'Plans SAMS_A remplir'!$AG$3:$AG$875)</f>
        <v>0</v>
      </c>
      <c r="N540" s="222">
        <f>SUMIF('Plans SAMS_A remplir'!$AE$3:$AE$875,(G540&amp;"PAM"&amp;"urgence"),'Plans SAMS_A remplir'!$AH$3:$AH$875)</f>
        <v>0</v>
      </c>
      <c r="O540" s="232">
        <f>SUMIF('Plans SAMS_A remplir'!$AE$3:$AE$875,(G540&amp;"PAM"&amp;"urgence"),'Plans SAMS_A remplir'!$AI$3:$AI$875)</f>
        <v>0</v>
      </c>
      <c r="P540" s="224" t="str">
        <f t="shared" si="545"/>
        <v>0</v>
      </c>
      <c r="Q540" s="238">
        <f>SUMIF('Plans SAMS_A remplir'!$AE$3:$AE$875,(G540&amp;"FID"&amp;"urgence"),'Plans SAMS_A remplir'!$AG$3:$AG$875)</f>
        <v>0</v>
      </c>
      <c r="R540" s="135">
        <f>SUMIF('Plans SAMS_A remplir'!$AE$3:$AE$875,(G540&amp;"FID"&amp;"urgence"),'Plans SAMS_A remplir'!$AH$3:$AH$875)</f>
        <v>0</v>
      </c>
      <c r="S540" s="239">
        <f>SUMIF('Plans SAMS_A remplir'!$AE$3:$AE$875,(G540&amp;"FID"&amp;"urgence"),'Plans SAMS_A remplir'!$AI$3:$AI$875)</f>
        <v>0</v>
      </c>
      <c r="T540" s="224" t="str">
        <f t="shared" si="546"/>
        <v>0</v>
      </c>
      <c r="U540" s="238">
        <f>SUMIF('Plans SAMS_A remplir'!$AE$3:$AE$875,(G540&amp;"CRS"&amp;"urgence"),'Plans SAMS_A remplir'!$AG$3:$AG$875)</f>
        <v>0</v>
      </c>
      <c r="V540" s="135">
        <f>SUMIF('Plans SAMS_A remplir'!$AE$3:$AE$875,(G540&amp;"CRS"&amp;"urgence"),'Plans SAMS_A remplir'!$AH$3:$AH$875)</f>
        <v>0</v>
      </c>
      <c r="W540" s="239">
        <f>SUMIF('Plans SAMS_A remplir'!$AE$3:$AE$875,(G540&amp;"CRS"&amp;"urgence"),'Plans SAMS_A remplir'!$AI$3:$AI$875)</f>
        <v>0</v>
      </c>
      <c r="X540" s="224" t="str">
        <f t="shared" si="547"/>
        <v>0</v>
      </c>
      <c r="Y540" s="238">
        <f>SUMIF('Plans SAMS_A remplir'!$AE$3:$AE$875,(G540&amp;"autreong"&amp;"urgence"),'Plans SAMS_A remplir'!$AG$3:$AG$875)</f>
        <v>0</v>
      </c>
      <c r="Z540" s="135">
        <f>SUMIF('Plans SAMS_A remplir'!$AE$3:$AE$875,(G540&amp;"autreong"&amp;"urgence"),'Plans SAMS_A remplir'!$AH$3:$AH$875)</f>
        <v>0</v>
      </c>
      <c r="AA540" s="239">
        <f>SUMIF('Plans SAMS_A remplir'!$AE$3:$AE$875,(G540&amp;"autreong"&amp;"urgence"),'Plans SAMS_A remplir'!$AI$3:$AI$875)</f>
        <v>0</v>
      </c>
      <c r="AB540" s="280" t="str">
        <f t="shared" si="548"/>
        <v>0</v>
      </c>
      <c r="AC540" s="285"/>
      <c r="AD540" s="173">
        <f t="shared" si="549"/>
        <v>0</v>
      </c>
      <c r="AE540" s="173">
        <f t="shared" si="550"/>
        <v>0</v>
      </c>
      <c r="AF540" s="286">
        <f t="shared" si="551"/>
        <v>0</v>
      </c>
      <c r="AG540" s="274" t="e">
        <f t="shared" si="552"/>
        <v>#N/A</v>
      </c>
      <c r="AH540" s="202"/>
      <c r="AI540" s="209" t="e">
        <f t="shared" si="553"/>
        <v>#N/A</v>
      </c>
      <c r="AJ540" s="197">
        <f t="shared" si="554"/>
        <v>3</v>
      </c>
      <c r="AK540" s="175"/>
      <c r="AL540" s="275" t="str">
        <f t="shared" si="555"/>
        <v>A verifier</v>
      </c>
      <c r="AM540" s="266"/>
      <c r="AN540" s="137"/>
      <c r="AO540" s="136"/>
      <c r="AP540" s="158"/>
      <c r="AQ540" s="136"/>
      <c r="AR540" s="138"/>
      <c r="AS540" s="139"/>
      <c r="AT540" s="140"/>
      <c r="AU540" s="159"/>
      <c r="AV540" s="140"/>
      <c r="AW540" s="140"/>
      <c r="AX540" s="140"/>
      <c r="AY540" s="249"/>
    </row>
    <row r="541" spans="1:51" ht="15" hidden="1" customHeight="1" x14ac:dyDescent="0.35">
      <c r="A541" s="252" t="s">
        <v>530</v>
      </c>
      <c r="B541" s="189" t="str">
        <f t="shared" si="537"/>
        <v>MDG23</v>
      </c>
      <c r="C541" s="161" t="s">
        <v>573</v>
      </c>
      <c r="D541" s="189" t="str">
        <f t="shared" si="538"/>
        <v>MG23207</v>
      </c>
      <c r="E541" s="189" t="s">
        <v>586</v>
      </c>
      <c r="F541" s="1" t="str">
        <f t="shared" si="539"/>
        <v>Vatovavy FitovinanyNosy-VarikaAmbodiara</v>
      </c>
      <c r="G541" s="45" t="str">
        <f t="shared" si="540"/>
        <v>MG23207192</v>
      </c>
      <c r="H541" s="133" t="e">
        <f t="shared" si="541"/>
        <v>#N/A</v>
      </c>
      <c r="I541" s="133"/>
      <c r="J541" s="134" t="str">
        <f t="shared" si="542"/>
        <v/>
      </c>
      <c r="K541" s="134">
        <f t="shared" si="543"/>
        <v>12946</v>
      </c>
      <c r="L541" s="134">
        <f t="shared" si="544"/>
        <v>12946</v>
      </c>
      <c r="M541" s="231">
        <f>SUMIF('Plans SAMS_A remplir'!$AE$3:$AE$875,(G541&amp;"PAM"&amp;"urgence"),'Plans SAMS_A remplir'!$AG$3:$AG$875)</f>
        <v>0</v>
      </c>
      <c r="N541" s="222">
        <f>SUMIF('Plans SAMS_A remplir'!$AE$3:$AE$875,(G541&amp;"PAM"&amp;"urgence"),'Plans SAMS_A remplir'!$AH$3:$AH$875)</f>
        <v>0</v>
      </c>
      <c r="O541" s="232">
        <f>SUMIF('Plans SAMS_A remplir'!$AE$3:$AE$875,(G541&amp;"PAM"&amp;"urgence"),'Plans SAMS_A remplir'!$AI$3:$AI$875)</f>
        <v>0</v>
      </c>
      <c r="P541" s="224" t="str">
        <f t="shared" si="545"/>
        <v>0</v>
      </c>
      <c r="Q541" s="238">
        <f>SUMIF('Plans SAMS_A remplir'!$AE$3:$AE$875,(G541&amp;"FID"&amp;"urgence"),'Plans SAMS_A remplir'!$AG$3:$AG$875)</f>
        <v>0</v>
      </c>
      <c r="R541" s="135">
        <f>SUMIF('Plans SAMS_A remplir'!$AE$3:$AE$875,(G541&amp;"FID"&amp;"urgence"),'Plans SAMS_A remplir'!$AH$3:$AH$875)</f>
        <v>0</v>
      </c>
      <c r="S541" s="239">
        <f>SUMIF('Plans SAMS_A remplir'!$AE$3:$AE$875,(G541&amp;"FID"&amp;"urgence"),'Plans SAMS_A remplir'!$AI$3:$AI$875)</f>
        <v>0</v>
      </c>
      <c r="T541" s="224" t="str">
        <f t="shared" si="546"/>
        <v>0</v>
      </c>
      <c r="U541" s="238">
        <f>SUMIF('Plans SAMS_A remplir'!$AE$3:$AE$875,(G541&amp;"CRS"&amp;"urgence"),'Plans SAMS_A remplir'!$AG$3:$AG$875)</f>
        <v>0</v>
      </c>
      <c r="V541" s="135">
        <f>SUMIF('Plans SAMS_A remplir'!$AE$3:$AE$875,(G541&amp;"CRS"&amp;"urgence"),'Plans SAMS_A remplir'!$AH$3:$AH$875)</f>
        <v>0</v>
      </c>
      <c r="W541" s="239">
        <f>SUMIF('Plans SAMS_A remplir'!$AE$3:$AE$875,(G541&amp;"CRS"&amp;"urgence"),'Plans SAMS_A remplir'!$AI$3:$AI$875)</f>
        <v>0</v>
      </c>
      <c r="X541" s="224" t="str">
        <f t="shared" si="547"/>
        <v>0</v>
      </c>
      <c r="Y541" s="238">
        <f>SUMIF('Plans SAMS_A remplir'!$AE$3:$AE$875,(G541&amp;"autreong"&amp;"urgence"),'Plans SAMS_A remplir'!$AG$3:$AG$875)</f>
        <v>0</v>
      </c>
      <c r="Z541" s="135">
        <f>SUMIF('Plans SAMS_A remplir'!$AE$3:$AE$875,(G541&amp;"autreong"&amp;"urgence"),'Plans SAMS_A remplir'!$AH$3:$AH$875)</f>
        <v>0</v>
      </c>
      <c r="AA541" s="239">
        <f>SUMIF('Plans SAMS_A remplir'!$AE$3:$AE$875,(G541&amp;"autreong"&amp;"urgence"),'Plans SAMS_A remplir'!$AI$3:$AI$875)</f>
        <v>0</v>
      </c>
      <c r="AB541" s="280" t="str">
        <f t="shared" si="548"/>
        <v>0</v>
      </c>
      <c r="AC541" s="285"/>
      <c r="AD541" s="173">
        <f t="shared" si="549"/>
        <v>0</v>
      </c>
      <c r="AE541" s="173">
        <f t="shared" si="550"/>
        <v>0</v>
      </c>
      <c r="AF541" s="286">
        <f t="shared" si="551"/>
        <v>0</v>
      </c>
      <c r="AG541" s="274">
        <f t="shared" si="552"/>
        <v>0</v>
      </c>
      <c r="AH541" s="202"/>
      <c r="AI541" s="209">
        <f t="shared" si="553"/>
        <v>12946</v>
      </c>
      <c r="AJ541" s="197">
        <f t="shared" si="554"/>
        <v>3</v>
      </c>
      <c r="AK541" s="175"/>
      <c r="AL541" s="275" t="str">
        <f t="shared" si="555"/>
        <v>A verifier</v>
      </c>
      <c r="AM541" s="266"/>
      <c r="AN541" s="137"/>
      <c r="AO541" s="136"/>
      <c r="AP541" s="158"/>
      <c r="AQ541" s="136"/>
      <c r="AR541" s="138"/>
      <c r="AS541" s="139"/>
      <c r="AT541" s="140"/>
      <c r="AU541" s="159"/>
      <c r="AV541" s="140"/>
      <c r="AW541" s="140"/>
      <c r="AX541" s="140"/>
      <c r="AY541" s="249"/>
    </row>
    <row r="542" spans="1:51" s="179" customFormat="1" hidden="1" x14ac:dyDescent="0.3">
      <c r="A542" s="328"/>
      <c r="B542" s="329"/>
      <c r="C542" s="330"/>
      <c r="D542" s="330"/>
      <c r="E542" s="330"/>
      <c r="F542" s="331"/>
      <c r="G542" s="332"/>
      <c r="H542" s="332"/>
      <c r="I542" s="333"/>
      <c r="J542" s="333"/>
      <c r="K542" s="333"/>
      <c r="L542" s="334"/>
      <c r="M542" s="335"/>
      <c r="N542" s="335"/>
      <c r="O542" s="335"/>
      <c r="P542" s="335"/>
      <c r="Q542" s="336"/>
      <c r="R542" s="336"/>
      <c r="S542" s="336"/>
      <c r="T542" s="335"/>
      <c r="U542" s="336"/>
      <c r="V542" s="336"/>
      <c r="W542" s="336"/>
      <c r="X542" s="335"/>
      <c r="Y542" s="336"/>
      <c r="Z542" s="336"/>
      <c r="AA542" s="336"/>
      <c r="AB542" s="337"/>
      <c r="AC542" s="338"/>
      <c r="AD542" s="339"/>
      <c r="AE542" s="339"/>
      <c r="AF542" s="340"/>
      <c r="AG542" s="341"/>
      <c r="AH542" s="342"/>
      <c r="AI542" s="342"/>
      <c r="AJ542" s="197"/>
      <c r="AK542" s="343"/>
      <c r="AL542" s="344"/>
      <c r="AM542" s="345"/>
      <c r="AN542" s="334"/>
      <c r="AO542" s="346"/>
      <c r="AP542" s="334"/>
      <c r="AQ542" s="334"/>
      <c r="AR542" s="347"/>
      <c r="AS542" s="347"/>
      <c r="AT542" s="348"/>
      <c r="AU542" s="348"/>
      <c r="AV542" s="349"/>
      <c r="AW542" s="350"/>
      <c r="AX542" s="350"/>
      <c r="AY542" s="351"/>
    </row>
    <row r="543" spans="1:51" ht="15" hidden="1" customHeight="1" x14ac:dyDescent="0.35">
      <c r="A543" s="252" t="s">
        <v>530</v>
      </c>
      <c r="B543" s="189" t="str">
        <f t="shared" si="537"/>
        <v>MDG23</v>
      </c>
      <c r="C543" s="161" t="s">
        <v>531</v>
      </c>
      <c r="D543" s="189" t="str">
        <f t="shared" si="538"/>
        <v>MG23209</v>
      </c>
      <c r="E543" s="189" t="s">
        <v>555</v>
      </c>
      <c r="F543" s="1" t="str">
        <f t="shared" si="539"/>
        <v>Vatovavy FitovinanyMananjaryMorafeno</v>
      </c>
      <c r="G543" s="45" t="str">
        <f t="shared" si="540"/>
        <v>MG23209130</v>
      </c>
      <c r="H543" s="133" t="e">
        <f t="shared" si="541"/>
        <v>#N/A</v>
      </c>
      <c r="I543" s="133"/>
      <c r="J543" s="134" t="str">
        <f t="shared" si="542"/>
        <v/>
      </c>
      <c r="K543" s="134">
        <f t="shared" si="543"/>
        <v>12485.588382038492</v>
      </c>
      <c r="L543" s="134">
        <f t="shared" si="544"/>
        <v>12485.588382038492</v>
      </c>
      <c r="M543" s="231">
        <f>SUMIF('Plans SAMS_A remplir'!$AE$3:$AE$875,(G543&amp;"PAM"&amp;"urgence"),'Plans SAMS_A remplir'!$AG$3:$AG$875)</f>
        <v>0</v>
      </c>
      <c r="N543" s="222">
        <f>SUMIF('Plans SAMS_A remplir'!$AE$3:$AE$875,(G543&amp;"PAM"&amp;"urgence"),'Plans SAMS_A remplir'!$AH$3:$AH$875)</f>
        <v>0</v>
      </c>
      <c r="O543" s="232">
        <f>SUMIF('Plans SAMS_A remplir'!$AE$3:$AE$875,(G543&amp;"PAM"&amp;"urgence"),'Plans SAMS_A remplir'!$AI$3:$AI$875)</f>
        <v>0</v>
      </c>
      <c r="P543" s="224" t="str">
        <f t="shared" ref="P543:P571" si="556">IFERROR(VLOOKUP(G543&amp;"PAM"&amp;"urgence",planification_pop,4,FALSE),"0")</f>
        <v>0</v>
      </c>
      <c r="Q543" s="238">
        <f>SUMIF('Plans SAMS_A remplir'!$AE$3:$AE$875,(G543&amp;"FID"&amp;"urgence"),'Plans SAMS_A remplir'!$AG$3:$AG$875)</f>
        <v>0</v>
      </c>
      <c r="R543" s="135">
        <f>SUMIF('Plans SAMS_A remplir'!$AE$3:$AE$875,(G543&amp;"FID"&amp;"urgence"),'Plans SAMS_A remplir'!$AH$3:$AH$875)</f>
        <v>0</v>
      </c>
      <c r="S543" s="239">
        <f>SUMIF('Plans SAMS_A remplir'!$AE$3:$AE$875,(G543&amp;"FID"&amp;"urgence"),'Plans SAMS_A remplir'!$AI$3:$AI$875)</f>
        <v>0</v>
      </c>
      <c r="T543" s="224" t="str">
        <f t="shared" ref="T543:T571" si="557">IFERROR(VLOOKUP(G543&amp;"FID"&amp;"urgence",planification_pop,4,FALSE),"0")</f>
        <v>0</v>
      </c>
      <c r="U543" s="238">
        <f>SUMIF('Plans SAMS_A remplir'!$AE$3:$AE$875,(G543&amp;"CRS"&amp;"urgence"),'Plans SAMS_A remplir'!$AG$3:$AG$875)</f>
        <v>0</v>
      </c>
      <c r="V543" s="135">
        <f>SUMIF('Plans SAMS_A remplir'!$AE$3:$AE$875,(G543&amp;"CRS"&amp;"urgence"),'Plans SAMS_A remplir'!$AH$3:$AH$875)</f>
        <v>0</v>
      </c>
      <c r="W543" s="239">
        <f>SUMIF('Plans SAMS_A remplir'!$AE$3:$AE$875,(G543&amp;"CRS"&amp;"urgence"),'Plans SAMS_A remplir'!$AI$3:$AI$875)</f>
        <v>0</v>
      </c>
      <c r="X543" s="224" t="str">
        <f t="shared" ref="X543:X571" si="558">IFERROR(VLOOKUP(K543&amp;"FID"&amp;"urgence",planification_pop,4,FALSE),"0")</f>
        <v>0</v>
      </c>
      <c r="Y543" s="238">
        <f>SUMIF('Plans SAMS_A remplir'!$AE$3:$AE$875,(G543&amp;"autreong"&amp;"urgence"),'Plans SAMS_A remplir'!$AG$3:$AG$875)</f>
        <v>0</v>
      </c>
      <c r="Z543" s="135">
        <f>SUMIF('Plans SAMS_A remplir'!$AE$3:$AE$875,(G543&amp;"autreong"&amp;"urgence"),'Plans SAMS_A remplir'!$AH$3:$AH$875)</f>
        <v>0</v>
      </c>
      <c r="AA543" s="239">
        <f>SUMIF('Plans SAMS_A remplir'!$AE$3:$AE$875,(G543&amp;"autreong"&amp;"urgence"),'Plans SAMS_A remplir'!$AI$3:$AI$875)</f>
        <v>0</v>
      </c>
      <c r="AB543" s="280" t="str">
        <f t="shared" si="548"/>
        <v>0</v>
      </c>
      <c r="AC543" s="285"/>
      <c r="AD543" s="173">
        <f t="shared" si="549"/>
        <v>0</v>
      </c>
      <c r="AE543" s="173">
        <f t="shared" si="550"/>
        <v>0</v>
      </c>
      <c r="AF543" s="286">
        <f t="shared" si="551"/>
        <v>0</v>
      </c>
      <c r="AG543" s="274">
        <f t="shared" si="552"/>
        <v>0</v>
      </c>
      <c r="AH543" s="202"/>
      <c r="AI543" s="209">
        <f t="shared" si="553"/>
        <v>12485.588382038492</v>
      </c>
      <c r="AJ543" s="197">
        <f t="shared" si="554"/>
        <v>3</v>
      </c>
      <c r="AK543" s="175"/>
      <c r="AL543" s="275" t="str">
        <f t="shared" si="555"/>
        <v>A verifier</v>
      </c>
      <c r="AM543" s="266"/>
      <c r="AN543" s="137"/>
      <c r="AO543" s="136"/>
      <c r="AP543" s="158"/>
      <c r="AQ543" s="136"/>
      <c r="AR543" s="138"/>
      <c r="AS543" s="139"/>
      <c r="AT543" s="140"/>
      <c r="AU543" s="159"/>
      <c r="AV543" s="140"/>
      <c r="AW543" s="140"/>
      <c r="AX543" s="140"/>
      <c r="AY543" s="249"/>
    </row>
    <row r="544" spans="1:51" ht="15" hidden="1" customHeight="1" x14ac:dyDescent="0.35">
      <c r="A544" s="252" t="s">
        <v>530</v>
      </c>
      <c r="B544" s="189" t="str">
        <f t="shared" si="537"/>
        <v>MDG23</v>
      </c>
      <c r="C544" s="161" t="s">
        <v>531</v>
      </c>
      <c r="D544" s="189" t="str">
        <f t="shared" si="538"/>
        <v>MG23209</v>
      </c>
      <c r="E544" s="189" t="s">
        <v>562</v>
      </c>
      <c r="F544" s="1" t="str">
        <f t="shared" si="539"/>
        <v>Vatovavy FitovinanyMananjaryAntaretra</v>
      </c>
      <c r="G544" s="45" t="str">
        <f t="shared" si="540"/>
        <v>MG23209392</v>
      </c>
      <c r="H544" s="133" t="e">
        <f t="shared" si="541"/>
        <v>#N/A</v>
      </c>
      <c r="I544" s="133"/>
      <c r="J544" s="134" t="e">
        <f t="shared" si="542"/>
        <v>#N/A</v>
      </c>
      <c r="K544" s="134" t="e">
        <f t="shared" si="543"/>
        <v>#N/A</v>
      </c>
      <c r="L544" s="134" t="e">
        <f t="shared" si="544"/>
        <v>#N/A</v>
      </c>
      <c r="M544" s="231">
        <f>SUMIF('Plans SAMS_A remplir'!$AE$3:$AE$875,(G544&amp;"PAM"&amp;"urgence"),'Plans SAMS_A remplir'!$AG$3:$AG$875)</f>
        <v>0</v>
      </c>
      <c r="N544" s="222">
        <f>SUMIF('Plans SAMS_A remplir'!$AE$3:$AE$875,(G544&amp;"PAM"&amp;"urgence"),'Plans SAMS_A remplir'!$AH$3:$AH$875)</f>
        <v>0</v>
      </c>
      <c r="O544" s="232">
        <f>SUMIF('Plans SAMS_A remplir'!$AE$3:$AE$875,(G544&amp;"PAM"&amp;"urgence"),'Plans SAMS_A remplir'!$AI$3:$AI$875)</f>
        <v>0</v>
      </c>
      <c r="P544" s="224" t="str">
        <f t="shared" si="556"/>
        <v>0</v>
      </c>
      <c r="Q544" s="238">
        <f>SUMIF('Plans SAMS_A remplir'!$AE$3:$AE$875,(G544&amp;"FID"&amp;"urgence"),'Plans SAMS_A remplir'!$AG$3:$AG$875)</f>
        <v>0</v>
      </c>
      <c r="R544" s="135">
        <f>SUMIF('Plans SAMS_A remplir'!$AE$3:$AE$875,(G544&amp;"FID"&amp;"urgence"),'Plans SAMS_A remplir'!$AH$3:$AH$875)</f>
        <v>0</v>
      </c>
      <c r="S544" s="239">
        <f>SUMIF('Plans SAMS_A remplir'!$AE$3:$AE$875,(G544&amp;"FID"&amp;"urgence"),'Plans SAMS_A remplir'!$AI$3:$AI$875)</f>
        <v>0</v>
      </c>
      <c r="T544" s="224" t="str">
        <f t="shared" si="557"/>
        <v>0</v>
      </c>
      <c r="U544" s="238">
        <f>SUMIF('Plans SAMS_A remplir'!$AE$3:$AE$875,(G544&amp;"CRS"&amp;"urgence"),'Plans SAMS_A remplir'!$AG$3:$AG$875)</f>
        <v>0</v>
      </c>
      <c r="V544" s="135">
        <f>SUMIF('Plans SAMS_A remplir'!$AE$3:$AE$875,(G544&amp;"CRS"&amp;"urgence"),'Plans SAMS_A remplir'!$AH$3:$AH$875)</f>
        <v>0</v>
      </c>
      <c r="W544" s="239">
        <f>SUMIF('Plans SAMS_A remplir'!$AE$3:$AE$875,(G544&amp;"CRS"&amp;"urgence"),'Plans SAMS_A remplir'!$AI$3:$AI$875)</f>
        <v>0</v>
      </c>
      <c r="X544" s="224" t="str">
        <f t="shared" si="558"/>
        <v>0</v>
      </c>
      <c r="Y544" s="238">
        <f>SUMIF('Plans SAMS_A remplir'!$AE$3:$AE$875,(G544&amp;"autreong"&amp;"urgence"),'Plans SAMS_A remplir'!$AG$3:$AG$875)</f>
        <v>0</v>
      </c>
      <c r="Z544" s="135">
        <f>SUMIF('Plans SAMS_A remplir'!$AE$3:$AE$875,(G544&amp;"autreong"&amp;"urgence"),'Plans SAMS_A remplir'!$AH$3:$AH$875)</f>
        <v>0</v>
      </c>
      <c r="AA544" s="239">
        <f>SUMIF('Plans SAMS_A remplir'!$AE$3:$AE$875,(G544&amp;"autreong"&amp;"urgence"),'Plans SAMS_A remplir'!$AI$3:$AI$875)</f>
        <v>0</v>
      </c>
      <c r="AB544" s="280" t="str">
        <f t="shared" si="548"/>
        <v>0</v>
      </c>
      <c r="AC544" s="285"/>
      <c r="AD544" s="173">
        <f t="shared" si="549"/>
        <v>0</v>
      </c>
      <c r="AE544" s="173">
        <f t="shared" si="550"/>
        <v>0</v>
      </c>
      <c r="AF544" s="286">
        <f t="shared" si="551"/>
        <v>0</v>
      </c>
      <c r="AG544" s="274" t="e">
        <f t="shared" si="552"/>
        <v>#N/A</v>
      </c>
      <c r="AH544" s="202"/>
      <c r="AI544" s="209" t="e">
        <f t="shared" si="553"/>
        <v>#N/A</v>
      </c>
      <c r="AJ544" s="197">
        <f t="shared" si="554"/>
        <v>3</v>
      </c>
      <c r="AK544" s="175"/>
      <c r="AL544" s="275" t="str">
        <f t="shared" si="555"/>
        <v>A verifier</v>
      </c>
      <c r="AM544" s="266"/>
      <c r="AN544" s="137"/>
      <c r="AO544" s="136"/>
      <c r="AP544" s="158"/>
      <c r="AQ544" s="136"/>
      <c r="AR544" s="138"/>
      <c r="AS544" s="139"/>
      <c r="AT544" s="140"/>
      <c r="AU544" s="159"/>
      <c r="AV544" s="140"/>
      <c r="AW544" s="140"/>
      <c r="AX544" s="140"/>
      <c r="AY544" s="249"/>
    </row>
    <row r="545" spans="1:51" ht="15" hidden="1" customHeight="1" x14ac:dyDescent="0.35">
      <c r="A545" s="252" t="s">
        <v>530</v>
      </c>
      <c r="B545" s="189" t="str">
        <f t="shared" si="537"/>
        <v>MDG23</v>
      </c>
      <c r="C545" s="161" t="s">
        <v>531</v>
      </c>
      <c r="D545" s="189" t="str">
        <f t="shared" si="538"/>
        <v>MG23209</v>
      </c>
      <c r="E545" s="189" t="s">
        <v>558</v>
      </c>
      <c r="F545" s="1" t="str">
        <f t="shared" si="539"/>
        <v>Vatovavy FitovinanyMananjaryVohilava</v>
      </c>
      <c r="G545" s="45" t="str">
        <f t="shared" si="540"/>
        <v>MG23209230</v>
      </c>
      <c r="H545" s="133" t="e">
        <f t="shared" si="541"/>
        <v>#N/A</v>
      </c>
      <c r="I545" s="133"/>
      <c r="J545" s="134" t="str">
        <f t="shared" si="542"/>
        <v/>
      </c>
      <c r="K545" s="134">
        <f t="shared" si="543"/>
        <v>26013.067998118291</v>
      </c>
      <c r="L545" s="134">
        <f t="shared" si="544"/>
        <v>26013.067998118291</v>
      </c>
      <c r="M545" s="231">
        <f>SUMIF('Plans SAMS_A remplir'!$AE$3:$AE$875,(G545&amp;"PAM"&amp;"urgence"),'Plans SAMS_A remplir'!$AG$3:$AG$875)</f>
        <v>0</v>
      </c>
      <c r="N545" s="222">
        <f>SUMIF('Plans SAMS_A remplir'!$AE$3:$AE$875,(G545&amp;"PAM"&amp;"urgence"),'Plans SAMS_A remplir'!$AH$3:$AH$875)</f>
        <v>0</v>
      </c>
      <c r="O545" s="232">
        <f>SUMIF('Plans SAMS_A remplir'!$AE$3:$AE$875,(G545&amp;"PAM"&amp;"urgence"),'Plans SAMS_A remplir'!$AI$3:$AI$875)</f>
        <v>0</v>
      </c>
      <c r="P545" s="224" t="str">
        <f t="shared" si="556"/>
        <v>0</v>
      </c>
      <c r="Q545" s="238">
        <f>SUMIF('Plans SAMS_A remplir'!$AE$3:$AE$875,(G545&amp;"FID"&amp;"urgence"),'Plans SAMS_A remplir'!$AG$3:$AG$875)</f>
        <v>0</v>
      </c>
      <c r="R545" s="135">
        <f>SUMIF('Plans SAMS_A remplir'!$AE$3:$AE$875,(G545&amp;"FID"&amp;"urgence"),'Plans SAMS_A remplir'!$AH$3:$AH$875)</f>
        <v>0</v>
      </c>
      <c r="S545" s="239">
        <f>SUMIF('Plans SAMS_A remplir'!$AE$3:$AE$875,(G545&amp;"FID"&amp;"urgence"),'Plans SAMS_A remplir'!$AI$3:$AI$875)</f>
        <v>0</v>
      </c>
      <c r="T545" s="224" t="str">
        <f t="shared" si="557"/>
        <v>0</v>
      </c>
      <c r="U545" s="238">
        <f>SUMIF('Plans SAMS_A remplir'!$AE$3:$AE$875,(G545&amp;"CRS"&amp;"urgence"),'Plans SAMS_A remplir'!$AG$3:$AG$875)</f>
        <v>0</v>
      </c>
      <c r="V545" s="135">
        <f>SUMIF('Plans SAMS_A remplir'!$AE$3:$AE$875,(G545&amp;"CRS"&amp;"urgence"),'Plans SAMS_A remplir'!$AH$3:$AH$875)</f>
        <v>0</v>
      </c>
      <c r="W545" s="239">
        <f>SUMIF('Plans SAMS_A remplir'!$AE$3:$AE$875,(G545&amp;"CRS"&amp;"urgence"),'Plans SAMS_A remplir'!$AI$3:$AI$875)</f>
        <v>0</v>
      </c>
      <c r="X545" s="224" t="str">
        <f t="shared" si="558"/>
        <v>0</v>
      </c>
      <c r="Y545" s="238">
        <f>SUMIF('Plans SAMS_A remplir'!$AE$3:$AE$875,(G545&amp;"autreong"&amp;"urgence"),'Plans SAMS_A remplir'!$AG$3:$AG$875)</f>
        <v>0</v>
      </c>
      <c r="Z545" s="135">
        <f>SUMIF('Plans SAMS_A remplir'!$AE$3:$AE$875,(G545&amp;"autreong"&amp;"urgence"),'Plans SAMS_A remplir'!$AH$3:$AH$875)</f>
        <v>0</v>
      </c>
      <c r="AA545" s="239">
        <f>SUMIF('Plans SAMS_A remplir'!$AE$3:$AE$875,(G545&amp;"autreong"&amp;"urgence"),'Plans SAMS_A remplir'!$AI$3:$AI$875)</f>
        <v>0</v>
      </c>
      <c r="AB545" s="280" t="str">
        <f t="shared" si="548"/>
        <v>0</v>
      </c>
      <c r="AC545" s="285"/>
      <c r="AD545" s="173">
        <f t="shared" si="549"/>
        <v>0</v>
      </c>
      <c r="AE545" s="173">
        <f t="shared" si="550"/>
        <v>0</v>
      </c>
      <c r="AF545" s="286">
        <f t="shared" si="551"/>
        <v>0</v>
      </c>
      <c r="AG545" s="274">
        <f t="shared" si="552"/>
        <v>0</v>
      </c>
      <c r="AH545" s="202"/>
      <c r="AI545" s="209">
        <f t="shared" si="553"/>
        <v>26013.067998118291</v>
      </c>
      <c r="AJ545" s="197">
        <f t="shared" si="554"/>
        <v>3</v>
      </c>
      <c r="AK545" s="175"/>
      <c r="AL545" s="275" t="str">
        <f t="shared" si="555"/>
        <v>A verifier</v>
      </c>
      <c r="AM545" s="266"/>
      <c r="AN545" s="137"/>
      <c r="AO545" s="136"/>
      <c r="AP545" s="158"/>
      <c r="AQ545" s="136"/>
      <c r="AR545" s="138"/>
      <c r="AS545" s="139"/>
      <c r="AT545" s="140"/>
      <c r="AU545" s="159"/>
      <c r="AV545" s="140"/>
      <c r="AW545" s="140"/>
      <c r="AX545" s="140"/>
      <c r="AY545" s="249"/>
    </row>
    <row r="546" spans="1:51" ht="15" hidden="1" customHeight="1" x14ac:dyDescent="0.35">
      <c r="A546" s="252" t="s">
        <v>530</v>
      </c>
      <c r="B546" s="189" t="str">
        <f t="shared" si="537"/>
        <v>MDG23</v>
      </c>
      <c r="C546" s="161" t="s">
        <v>531</v>
      </c>
      <c r="D546" s="189" t="str">
        <f t="shared" si="538"/>
        <v>MG23209</v>
      </c>
      <c r="E546" s="189" t="s">
        <v>531</v>
      </c>
      <c r="F546" s="1" t="str">
        <f t="shared" si="539"/>
        <v>Vatovavy FitovinanyMananjaryMananjary</v>
      </c>
      <c r="G546" s="45" t="str">
        <f t="shared" si="540"/>
        <v>MG23209010</v>
      </c>
      <c r="H546" s="133" t="e">
        <f t="shared" si="541"/>
        <v>#N/A</v>
      </c>
      <c r="I546" s="133"/>
      <c r="J546" s="134" t="str">
        <f t="shared" si="542"/>
        <v/>
      </c>
      <c r="K546" s="134">
        <f t="shared" si="543"/>
        <v>32049.440240219388</v>
      </c>
      <c r="L546" s="134">
        <f t="shared" si="544"/>
        <v>32049.440240219388</v>
      </c>
      <c r="M546" s="231">
        <f>SUMIF('Plans SAMS_A remplir'!$AE$3:$AE$875,(G546&amp;"PAM"&amp;"urgence"),'Plans SAMS_A remplir'!$AG$3:$AG$875)</f>
        <v>0</v>
      </c>
      <c r="N546" s="222">
        <f>SUMIF('Plans SAMS_A remplir'!$AE$3:$AE$875,(G546&amp;"PAM"&amp;"urgence"),'Plans SAMS_A remplir'!$AH$3:$AH$875)</f>
        <v>0</v>
      </c>
      <c r="O546" s="232">
        <f>SUMIF('Plans SAMS_A remplir'!$AE$3:$AE$875,(G546&amp;"PAM"&amp;"urgence"),'Plans SAMS_A remplir'!$AI$3:$AI$875)</f>
        <v>0</v>
      </c>
      <c r="P546" s="224" t="str">
        <f t="shared" si="556"/>
        <v>0</v>
      </c>
      <c r="Q546" s="238">
        <f>SUMIF('Plans SAMS_A remplir'!$AE$3:$AE$875,(G546&amp;"FID"&amp;"urgence"),'Plans SAMS_A remplir'!$AG$3:$AG$875)</f>
        <v>0</v>
      </c>
      <c r="R546" s="135">
        <f>SUMIF('Plans SAMS_A remplir'!$AE$3:$AE$875,(G546&amp;"FID"&amp;"urgence"),'Plans SAMS_A remplir'!$AH$3:$AH$875)</f>
        <v>0</v>
      </c>
      <c r="S546" s="239">
        <f>SUMIF('Plans SAMS_A remplir'!$AE$3:$AE$875,(G546&amp;"FID"&amp;"urgence"),'Plans SAMS_A remplir'!$AI$3:$AI$875)</f>
        <v>0</v>
      </c>
      <c r="T546" s="224" t="str">
        <f t="shared" si="557"/>
        <v>0</v>
      </c>
      <c r="U546" s="238">
        <f>SUMIF('Plans SAMS_A remplir'!$AE$3:$AE$875,(G546&amp;"CRS"&amp;"urgence"),'Plans SAMS_A remplir'!$AG$3:$AG$875)</f>
        <v>0</v>
      </c>
      <c r="V546" s="135">
        <f>SUMIF('Plans SAMS_A remplir'!$AE$3:$AE$875,(G546&amp;"CRS"&amp;"urgence"),'Plans SAMS_A remplir'!$AH$3:$AH$875)</f>
        <v>0</v>
      </c>
      <c r="W546" s="239">
        <f>SUMIF('Plans SAMS_A remplir'!$AE$3:$AE$875,(G546&amp;"CRS"&amp;"urgence"),'Plans SAMS_A remplir'!$AI$3:$AI$875)</f>
        <v>0</v>
      </c>
      <c r="X546" s="224" t="str">
        <f t="shared" si="558"/>
        <v>0</v>
      </c>
      <c r="Y546" s="238">
        <f>SUMIF('Plans SAMS_A remplir'!$AE$3:$AE$875,(G546&amp;"autreong"&amp;"urgence"),'Plans SAMS_A remplir'!$AG$3:$AG$875)</f>
        <v>0</v>
      </c>
      <c r="Z546" s="135">
        <f>SUMIF('Plans SAMS_A remplir'!$AE$3:$AE$875,(G546&amp;"autreong"&amp;"urgence"),'Plans SAMS_A remplir'!$AH$3:$AH$875)</f>
        <v>0</v>
      </c>
      <c r="AA546" s="239">
        <f>SUMIF('Plans SAMS_A remplir'!$AE$3:$AE$875,(G546&amp;"autreong"&amp;"urgence"),'Plans SAMS_A remplir'!$AI$3:$AI$875)</f>
        <v>0</v>
      </c>
      <c r="AB546" s="280" t="str">
        <f t="shared" si="548"/>
        <v>0</v>
      </c>
      <c r="AC546" s="285"/>
      <c r="AD546" s="173">
        <f t="shared" si="549"/>
        <v>0</v>
      </c>
      <c r="AE546" s="173">
        <f t="shared" si="550"/>
        <v>0</v>
      </c>
      <c r="AF546" s="286">
        <f t="shared" si="551"/>
        <v>0</v>
      </c>
      <c r="AG546" s="274">
        <f t="shared" si="552"/>
        <v>0</v>
      </c>
      <c r="AH546" s="202"/>
      <c r="AI546" s="209">
        <f t="shared" si="553"/>
        <v>32049.440240219388</v>
      </c>
      <c r="AJ546" s="197">
        <f t="shared" si="554"/>
        <v>3</v>
      </c>
      <c r="AK546" s="175"/>
      <c r="AL546" s="275" t="str">
        <f t="shared" si="555"/>
        <v>A verifier</v>
      </c>
      <c r="AM546" s="266"/>
      <c r="AN546" s="137"/>
      <c r="AO546" s="136"/>
      <c r="AP546" s="158"/>
      <c r="AQ546" s="136"/>
      <c r="AR546" s="138"/>
      <c r="AS546" s="139"/>
      <c r="AT546" s="140"/>
      <c r="AU546" s="159"/>
      <c r="AV546" s="140"/>
      <c r="AW546" s="140"/>
      <c r="AX546" s="140"/>
      <c r="AY546" s="249"/>
    </row>
    <row r="547" spans="1:51" ht="15" hidden="1" customHeight="1" x14ac:dyDescent="0.35">
      <c r="A547" s="252" t="s">
        <v>530</v>
      </c>
      <c r="B547" s="189" t="str">
        <f t="shared" si="537"/>
        <v>MDG23</v>
      </c>
      <c r="C547" s="161" t="s">
        <v>531</v>
      </c>
      <c r="D547" s="189" t="str">
        <f t="shared" si="538"/>
        <v>MG23209</v>
      </c>
      <c r="E547" s="189" t="s">
        <v>538</v>
      </c>
      <c r="F547" s="1" t="str">
        <f t="shared" si="539"/>
        <v>Vatovavy FitovinanyMananjaryTsaravary</v>
      </c>
      <c r="G547" s="45" t="str">
        <f t="shared" si="540"/>
        <v>MG23209031</v>
      </c>
      <c r="H547" s="133" t="e">
        <f t="shared" si="541"/>
        <v>#N/A</v>
      </c>
      <c r="I547" s="133"/>
      <c r="J547" s="134" t="str">
        <f t="shared" si="542"/>
        <v/>
      </c>
      <c r="K547" s="134">
        <f t="shared" si="543"/>
        <v>4395</v>
      </c>
      <c r="L547" s="134">
        <f t="shared" si="544"/>
        <v>4395</v>
      </c>
      <c r="M547" s="231">
        <f>SUMIF('Plans SAMS_A remplir'!$AE$3:$AE$875,(G547&amp;"PAM"&amp;"urgence"),'Plans SAMS_A remplir'!$AG$3:$AG$875)</f>
        <v>0</v>
      </c>
      <c r="N547" s="222">
        <f>SUMIF('Plans SAMS_A remplir'!$AE$3:$AE$875,(G547&amp;"PAM"&amp;"urgence"),'Plans SAMS_A remplir'!$AH$3:$AH$875)</f>
        <v>0</v>
      </c>
      <c r="O547" s="232">
        <f>SUMIF('Plans SAMS_A remplir'!$AE$3:$AE$875,(G547&amp;"PAM"&amp;"urgence"),'Plans SAMS_A remplir'!$AI$3:$AI$875)</f>
        <v>0</v>
      </c>
      <c r="P547" s="224" t="str">
        <f t="shared" si="556"/>
        <v>0</v>
      </c>
      <c r="Q547" s="238">
        <f>SUMIF('Plans SAMS_A remplir'!$AE$3:$AE$875,(G547&amp;"FID"&amp;"urgence"),'Plans SAMS_A remplir'!$AG$3:$AG$875)</f>
        <v>0</v>
      </c>
      <c r="R547" s="135">
        <f>SUMIF('Plans SAMS_A remplir'!$AE$3:$AE$875,(G547&amp;"FID"&amp;"urgence"),'Plans SAMS_A remplir'!$AH$3:$AH$875)</f>
        <v>0</v>
      </c>
      <c r="S547" s="239">
        <f>SUMIF('Plans SAMS_A remplir'!$AE$3:$AE$875,(G547&amp;"FID"&amp;"urgence"),'Plans SAMS_A remplir'!$AI$3:$AI$875)</f>
        <v>0</v>
      </c>
      <c r="T547" s="224" t="str">
        <f t="shared" si="557"/>
        <v>0</v>
      </c>
      <c r="U547" s="238">
        <f>SUMIF('Plans SAMS_A remplir'!$AE$3:$AE$875,(G547&amp;"CRS"&amp;"urgence"),'Plans SAMS_A remplir'!$AG$3:$AG$875)</f>
        <v>0</v>
      </c>
      <c r="V547" s="135">
        <f>SUMIF('Plans SAMS_A remplir'!$AE$3:$AE$875,(G547&amp;"CRS"&amp;"urgence"),'Plans SAMS_A remplir'!$AH$3:$AH$875)</f>
        <v>0</v>
      </c>
      <c r="W547" s="239">
        <f>SUMIF('Plans SAMS_A remplir'!$AE$3:$AE$875,(G547&amp;"CRS"&amp;"urgence"),'Plans SAMS_A remplir'!$AI$3:$AI$875)</f>
        <v>0</v>
      </c>
      <c r="X547" s="224" t="str">
        <f t="shared" si="558"/>
        <v>0</v>
      </c>
      <c r="Y547" s="238">
        <f>SUMIF('Plans SAMS_A remplir'!$AE$3:$AE$875,(G547&amp;"autreong"&amp;"urgence"),'Plans SAMS_A remplir'!$AG$3:$AG$875)</f>
        <v>0</v>
      </c>
      <c r="Z547" s="135">
        <f>SUMIF('Plans SAMS_A remplir'!$AE$3:$AE$875,(G547&amp;"autreong"&amp;"urgence"),'Plans SAMS_A remplir'!$AH$3:$AH$875)</f>
        <v>0</v>
      </c>
      <c r="AA547" s="239">
        <f>SUMIF('Plans SAMS_A remplir'!$AE$3:$AE$875,(G547&amp;"autreong"&amp;"urgence"),'Plans SAMS_A remplir'!$AI$3:$AI$875)</f>
        <v>0</v>
      </c>
      <c r="AB547" s="280" t="str">
        <f t="shared" si="548"/>
        <v>0</v>
      </c>
      <c r="AC547" s="285"/>
      <c r="AD547" s="173">
        <f t="shared" si="549"/>
        <v>0</v>
      </c>
      <c r="AE547" s="173">
        <f t="shared" si="550"/>
        <v>0</v>
      </c>
      <c r="AF547" s="286">
        <f t="shared" si="551"/>
        <v>0</v>
      </c>
      <c r="AG547" s="274">
        <f t="shared" si="552"/>
        <v>0</v>
      </c>
      <c r="AH547" s="202"/>
      <c r="AI547" s="209">
        <f t="shared" si="553"/>
        <v>4395</v>
      </c>
      <c r="AJ547" s="197">
        <f t="shared" si="554"/>
        <v>3</v>
      </c>
      <c r="AK547" s="175"/>
      <c r="AL547" s="275" t="str">
        <f t="shared" si="555"/>
        <v>A verifier</v>
      </c>
      <c r="AM547" s="266"/>
      <c r="AN547" s="137"/>
      <c r="AO547" s="136"/>
      <c r="AP547" s="158"/>
      <c r="AQ547" s="136"/>
      <c r="AR547" s="138"/>
      <c r="AS547" s="139"/>
      <c r="AT547" s="140"/>
      <c r="AU547" s="159"/>
      <c r="AV547" s="140"/>
      <c r="AW547" s="140"/>
      <c r="AX547" s="140"/>
      <c r="AY547" s="249"/>
    </row>
    <row r="548" spans="1:51" ht="15" hidden="1" customHeight="1" x14ac:dyDescent="0.35">
      <c r="A548" s="252" t="s">
        <v>530</v>
      </c>
      <c r="B548" s="189" t="str">
        <f t="shared" si="537"/>
        <v>MDG23</v>
      </c>
      <c r="C548" s="161" t="s">
        <v>531</v>
      </c>
      <c r="D548" s="189" t="str">
        <f t="shared" si="538"/>
        <v>MG23209</v>
      </c>
      <c r="E548" s="189" t="s">
        <v>534</v>
      </c>
      <c r="F548" s="1" t="str">
        <f t="shared" si="539"/>
        <v>Vatovavy FitovinanyMananjaryAnkatafana</v>
      </c>
      <c r="G548" s="45" t="str">
        <f t="shared" si="540"/>
        <v>MG23209032</v>
      </c>
      <c r="H548" s="133" t="e">
        <f t="shared" si="541"/>
        <v>#N/A</v>
      </c>
      <c r="I548" s="133"/>
      <c r="J548" s="134" t="str">
        <f t="shared" si="542"/>
        <v/>
      </c>
      <c r="K548" s="134">
        <f t="shared" si="543"/>
        <v>12495</v>
      </c>
      <c r="L548" s="134">
        <f t="shared" si="544"/>
        <v>12495</v>
      </c>
      <c r="M548" s="231">
        <f>SUMIF('Plans SAMS_A remplir'!$AE$3:$AE$875,(G548&amp;"PAM"&amp;"urgence"),'Plans SAMS_A remplir'!$AG$3:$AG$875)</f>
        <v>0</v>
      </c>
      <c r="N548" s="222">
        <f>SUMIF('Plans SAMS_A remplir'!$AE$3:$AE$875,(G548&amp;"PAM"&amp;"urgence"),'Plans SAMS_A remplir'!$AH$3:$AH$875)</f>
        <v>0</v>
      </c>
      <c r="O548" s="232">
        <f>SUMIF('Plans SAMS_A remplir'!$AE$3:$AE$875,(G548&amp;"PAM"&amp;"urgence"),'Plans SAMS_A remplir'!$AI$3:$AI$875)</f>
        <v>0</v>
      </c>
      <c r="P548" s="224" t="str">
        <f t="shared" si="556"/>
        <v>0</v>
      </c>
      <c r="Q548" s="238">
        <f>SUMIF('Plans SAMS_A remplir'!$AE$3:$AE$875,(G548&amp;"FID"&amp;"urgence"),'Plans SAMS_A remplir'!$AG$3:$AG$875)</f>
        <v>0</v>
      </c>
      <c r="R548" s="135">
        <f>SUMIF('Plans SAMS_A remplir'!$AE$3:$AE$875,(G548&amp;"FID"&amp;"urgence"),'Plans SAMS_A remplir'!$AH$3:$AH$875)</f>
        <v>0</v>
      </c>
      <c r="S548" s="239">
        <f>SUMIF('Plans SAMS_A remplir'!$AE$3:$AE$875,(G548&amp;"FID"&amp;"urgence"),'Plans SAMS_A remplir'!$AI$3:$AI$875)</f>
        <v>0</v>
      </c>
      <c r="T548" s="224" t="str">
        <f t="shared" si="557"/>
        <v>0</v>
      </c>
      <c r="U548" s="238">
        <f>SUMIF('Plans SAMS_A remplir'!$AE$3:$AE$875,(G548&amp;"CRS"&amp;"urgence"),'Plans SAMS_A remplir'!$AG$3:$AG$875)</f>
        <v>0</v>
      </c>
      <c r="V548" s="135">
        <f>SUMIF('Plans SAMS_A remplir'!$AE$3:$AE$875,(G548&amp;"CRS"&amp;"urgence"),'Plans SAMS_A remplir'!$AH$3:$AH$875)</f>
        <v>0</v>
      </c>
      <c r="W548" s="239">
        <f>SUMIF('Plans SAMS_A remplir'!$AE$3:$AE$875,(G548&amp;"CRS"&amp;"urgence"),'Plans SAMS_A remplir'!$AI$3:$AI$875)</f>
        <v>0</v>
      </c>
      <c r="X548" s="224" t="str">
        <f t="shared" si="558"/>
        <v>0</v>
      </c>
      <c r="Y548" s="238">
        <f>SUMIF('Plans SAMS_A remplir'!$AE$3:$AE$875,(G548&amp;"autreong"&amp;"urgence"),'Plans SAMS_A remplir'!$AG$3:$AG$875)</f>
        <v>0</v>
      </c>
      <c r="Z548" s="135">
        <f>SUMIF('Plans SAMS_A remplir'!$AE$3:$AE$875,(G548&amp;"autreong"&amp;"urgence"),'Plans SAMS_A remplir'!$AH$3:$AH$875)</f>
        <v>0</v>
      </c>
      <c r="AA548" s="239">
        <f>SUMIF('Plans SAMS_A remplir'!$AE$3:$AE$875,(G548&amp;"autreong"&amp;"urgence"),'Plans SAMS_A remplir'!$AI$3:$AI$875)</f>
        <v>0</v>
      </c>
      <c r="AB548" s="280" t="str">
        <f t="shared" si="548"/>
        <v>0</v>
      </c>
      <c r="AC548" s="285"/>
      <c r="AD548" s="173">
        <f t="shared" si="549"/>
        <v>0</v>
      </c>
      <c r="AE548" s="173">
        <f t="shared" si="550"/>
        <v>0</v>
      </c>
      <c r="AF548" s="286">
        <f t="shared" si="551"/>
        <v>0</v>
      </c>
      <c r="AG548" s="274">
        <f t="shared" si="552"/>
        <v>0</v>
      </c>
      <c r="AH548" s="202"/>
      <c r="AI548" s="209">
        <f t="shared" si="553"/>
        <v>12495</v>
      </c>
      <c r="AJ548" s="197">
        <f t="shared" si="554"/>
        <v>3</v>
      </c>
      <c r="AK548" s="175"/>
      <c r="AL548" s="275" t="str">
        <f t="shared" si="555"/>
        <v>A verifier</v>
      </c>
      <c r="AM548" s="266"/>
      <c r="AN548" s="137"/>
      <c r="AO548" s="136"/>
      <c r="AP548" s="158"/>
      <c r="AQ548" s="136"/>
      <c r="AR548" s="138"/>
      <c r="AS548" s="139"/>
      <c r="AT548" s="140"/>
      <c r="AU548" s="159"/>
      <c r="AV548" s="140"/>
      <c r="AW548" s="140"/>
      <c r="AX548" s="140"/>
      <c r="AY548" s="249"/>
    </row>
    <row r="549" spans="1:51" ht="15" hidden="1" customHeight="1" x14ac:dyDescent="0.35">
      <c r="A549" s="252" t="s">
        <v>530</v>
      </c>
      <c r="B549" s="189" t="str">
        <f t="shared" ref="B549:B571" si="559">VLOOKUP(A549,admin_1,2,FALSE)</f>
        <v>MDG23</v>
      </c>
      <c r="C549" s="161" t="s">
        <v>531</v>
      </c>
      <c r="D549" s="189" t="str">
        <f t="shared" ref="D549:D571" si="560">VLOOKUP(C549,admin_2_2,2,FALSE)</f>
        <v>MG23209</v>
      </c>
      <c r="E549" s="189" t="s">
        <v>548</v>
      </c>
      <c r="F549" s="1" t="str">
        <f t="shared" ref="F549:F571" si="561">A549&amp;C549&amp;E549</f>
        <v>Vatovavy FitovinanyMananjaryMahatsara Sud</v>
      </c>
      <c r="G549" s="45" t="str">
        <f t="shared" ref="G549:G571" si="562">VLOOKUP(F549,admin_3_2,12,FALSE)</f>
        <v>MG23209050</v>
      </c>
      <c r="H549" s="133" t="e">
        <f t="shared" ref="H549:H571" si="563">VLOOKUP(G549,prio,2,FALSE)</f>
        <v>#N/A</v>
      </c>
      <c r="I549" s="133"/>
      <c r="J549" s="134" t="str">
        <f t="shared" ref="J549:J571" si="564">IF(VLOOKUP(G549,pop,4,FALSE)=0,"",VLOOKUP(G549,pop,4,FALSE))</f>
        <v/>
      </c>
      <c r="K549" s="134">
        <f t="shared" ref="K549:K571" si="565">VLOOKUP(G549,pop,2,FALSE)</f>
        <v>6575.646989174561</v>
      </c>
      <c r="L549" s="134">
        <f t="shared" ref="L549:L571" si="566">VLOOKUP(G549,pop,7,FALSE)</f>
        <v>6575.646989174561</v>
      </c>
      <c r="M549" s="231">
        <f>SUMIF('Plans SAMS_A remplir'!$AE$3:$AE$875,(G549&amp;"PAM"&amp;"urgence"),'Plans SAMS_A remplir'!$AG$3:$AG$875)</f>
        <v>0</v>
      </c>
      <c r="N549" s="222">
        <f>SUMIF('Plans SAMS_A remplir'!$AE$3:$AE$875,(G549&amp;"PAM"&amp;"urgence"),'Plans SAMS_A remplir'!$AH$3:$AH$875)</f>
        <v>0</v>
      </c>
      <c r="O549" s="232">
        <f>SUMIF('Plans SAMS_A remplir'!$AE$3:$AE$875,(G549&amp;"PAM"&amp;"urgence"),'Plans SAMS_A remplir'!$AI$3:$AI$875)</f>
        <v>0</v>
      </c>
      <c r="P549" s="224" t="str">
        <f t="shared" si="556"/>
        <v>0</v>
      </c>
      <c r="Q549" s="238">
        <f>SUMIF('Plans SAMS_A remplir'!$AE$3:$AE$875,(G549&amp;"FID"&amp;"urgence"),'Plans SAMS_A remplir'!$AG$3:$AG$875)</f>
        <v>0</v>
      </c>
      <c r="R549" s="135">
        <f>SUMIF('Plans SAMS_A remplir'!$AE$3:$AE$875,(G549&amp;"FID"&amp;"urgence"),'Plans SAMS_A remplir'!$AH$3:$AH$875)</f>
        <v>0</v>
      </c>
      <c r="S549" s="239">
        <f>SUMIF('Plans SAMS_A remplir'!$AE$3:$AE$875,(G549&amp;"FID"&amp;"urgence"),'Plans SAMS_A remplir'!$AI$3:$AI$875)</f>
        <v>0</v>
      </c>
      <c r="T549" s="224" t="str">
        <f t="shared" si="557"/>
        <v>0</v>
      </c>
      <c r="U549" s="238">
        <f>SUMIF('Plans SAMS_A remplir'!$AE$3:$AE$875,(G549&amp;"CRS"&amp;"urgence"),'Plans SAMS_A remplir'!$AG$3:$AG$875)</f>
        <v>0</v>
      </c>
      <c r="V549" s="135">
        <f>SUMIF('Plans SAMS_A remplir'!$AE$3:$AE$875,(G549&amp;"CRS"&amp;"urgence"),'Plans SAMS_A remplir'!$AH$3:$AH$875)</f>
        <v>0</v>
      </c>
      <c r="W549" s="239">
        <f>SUMIF('Plans SAMS_A remplir'!$AE$3:$AE$875,(G549&amp;"CRS"&amp;"urgence"),'Plans SAMS_A remplir'!$AI$3:$AI$875)</f>
        <v>0</v>
      </c>
      <c r="X549" s="224" t="str">
        <f t="shared" si="558"/>
        <v>0</v>
      </c>
      <c r="Y549" s="238">
        <f>SUMIF('Plans SAMS_A remplir'!$AE$3:$AE$875,(G549&amp;"autreong"&amp;"urgence"),'Plans SAMS_A remplir'!$AG$3:$AG$875)</f>
        <v>0</v>
      </c>
      <c r="Z549" s="135">
        <f>SUMIF('Plans SAMS_A remplir'!$AE$3:$AE$875,(G549&amp;"autreong"&amp;"urgence"),'Plans SAMS_A remplir'!$AH$3:$AH$875)</f>
        <v>0</v>
      </c>
      <c r="AA549" s="239">
        <f>SUMIF('Plans SAMS_A remplir'!$AE$3:$AE$875,(G549&amp;"autreong"&amp;"urgence"),'Plans SAMS_A remplir'!$AI$3:$AI$875)</f>
        <v>0</v>
      </c>
      <c r="AB549" s="280" t="str">
        <f t="shared" ref="AB549:AB571" si="567">IFERROR(VLOOKUP(G549&amp;"autreong"&amp;"urgence",planification_pop,4,FALSE),"0")</f>
        <v>0</v>
      </c>
      <c r="AC549" s="285"/>
      <c r="AD549" s="173">
        <f t="shared" ref="AD549:AD571" si="568">IF($AC549="Oui (Fid/PAM)",MAX(M549,Q549)+Y549,IF($AC549="Oui (inter/orga)",MAX(M549,Q549,Y549),IF($AC549="Oui (CRS/FID)",MAX(Q549,U549),IF($AC549="Oui (CRS/PAM)",MAX(M549,U549),IF($AC549="Oui (cas special)","",SUM(M549,Q549,Y549,U549))))))</f>
        <v>0</v>
      </c>
      <c r="AE549" s="173">
        <f t="shared" ref="AE549:AE571" si="569">IF($AC549="Oui (Fid/PAM)",MAX(N549,R549)+Z549,IF($AC549="Oui (inter/orga)",MAX(N549,R549,Z549),IF($AC549="Oui (CRS/FID)",MAX(R549,V549),IF($AC549="Oui (CRS/PAM)",MAX(N549,V549),IF($AC549="Oui (cas special)","",SUM(N549,R549,Z549,V549))))))</f>
        <v>0</v>
      </c>
      <c r="AF549" s="286">
        <f t="shared" ref="AF549:AF571" si="570">IF($AC549="Oui (Fid/PAM)",MAX(O549,S549)+AA549,IF($AC549="Oui (inter/orga)",MAX(O549,S549,AA549),IF($AC549="Oui (CRS/FID)",MAX(S549,W549),IF($AC549="Oui (CRS/PAM)",MAX(O549,W549),IF($AC549="Oui (cas special)","",SUM(O549,S549,AA549,W549))))))</f>
        <v>0</v>
      </c>
      <c r="AG549" s="274">
        <f t="shared" ref="AG549:AG571" si="571">MAX(AD549:AF549)/L549</f>
        <v>0</v>
      </c>
      <c r="AH549" s="202"/>
      <c r="AI549" s="209">
        <f t="shared" ref="AI549:AI571" si="572">IF((K549-AD549*AH549)&lt;0,"0",K549-AD549*AH549)</f>
        <v>6575.646989174561</v>
      </c>
      <c r="AJ549" s="197">
        <f t="shared" ref="AJ549:AJ571" si="573">IF(M549&lt;&gt;"0",1,0)+IF(Q549&lt;&gt;"0",1,0)+IF(Y549&lt;&gt;"0",1,0)</f>
        <v>3</v>
      </c>
      <c r="AK549" s="175"/>
      <c r="AL549" s="275" t="str">
        <f t="shared" ref="AL549:AL571" si="574">IF(AC549="Non","YES",IF(AC549="Oui (cas special)","A verifier",IF(AC549="","A verifier","Non")))</f>
        <v>A verifier</v>
      </c>
      <c r="AM549" s="266"/>
      <c r="AN549" s="137"/>
      <c r="AO549" s="136"/>
      <c r="AP549" s="158"/>
      <c r="AQ549" s="136"/>
      <c r="AR549" s="138"/>
      <c r="AS549" s="139"/>
      <c r="AT549" s="140"/>
      <c r="AU549" s="159"/>
      <c r="AV549" s="140"/>
      <c r="AW549" s="140"/>
      <c r="AX549" s="140"/>
      <c r="AY549" s="249"/>
    </row>
    <row r="550" spans="1:51" ht="15" hidden="1" customHeight="1" x14ac:dyDescent="0.35">
      <c r="A550" s="252" t="s">
        <v>530</v>
      </c>
      <c r="B550" s="189" t="str">
        <f t="shared" si="559"/>
        <v>MDG23</v>
      </c>
      <c r="C550" s="161" t="s">
        <v>531</v>
      </c>
      <c r="D550" s="189" t="str">
        <f t="shared" si="560"/>
        <v>MG23209</v>
      </c>
      <c r="E550" s="189" t="s">
        <v>557</v>
      </c>
      <c r="F550" s="1" t="str">
        <f t="shared" si="561"/>
        <v>Vatovavy FitovinanyMananjaryTsiatosika</v>
      </c>
      <c r="G550" s="45" t="str">
        <f t="shared" si="562"/>
        <v>MG23209070</v>
      </c>
      <c r="H550" s="133" t="e">
        <f t="shared" si="563"/>
        <v>#N/A</v>
      </c>
      <c r="I550" s="133"/>
      <c r="J550" s="134" t="str">
        <f t="shared" si="564"/>
        <v/>
      </c>
      <c r="K550" s="134">
        <f t="shared" si="565"/>
        <v>13029.082052595626</v>
      </c>
      <c r="L550" s="134">
        <f t="shared" si="566"/>
        <v>13029.082052595626</v>
      </c>
      <c r="M550" s="231">
        <f>SUMIF('Plans SAMS_A remplir'!$AE$3:$AE$875,(G550&amp;"PAM"&amp;"urgence"),'Plans SAMS_A remplir'!$AG$3:$AG$875)</f>
        <v>0</v>
      </c>
      <c r="N550" s="222">
        <f>SUMIF('Plans SAMS_A remplir'!$AE$3:$AE$875,(G550&amp;"PAM"&amp;"urgence"),'Plans SAMS_A remplir'!$AH$3:$AH$875)</f>
        <v>0</v>
      </c>
      <c r="O550" s="232">
        <f>SUMIF('Plans SAMS_A remplir'!$AE$3:$AE$875,(G550&amp;"PAM"&amp;"urgence"),'Plans SAMS_A remplir'!$AI$3:$AI$875)</f>
        <v>0</v>
      </c>
      <c r="P550" s="224" t="str">
        <f t="shared" si="556"/>
        <v>0</v>
      </c>
      <c r="Q550" s="238">
        <f>SUMIF('Plans SAMS_A remplir'!$AE$3:$AE$875,(G550&amp;"FID"&amp;"urgence"),'Plans SAMS_A remplir'!$AG$3:$AG$875)</f>
        <v>0</v>
      </c>
      <c r="R550" s="135">
        <f>SUMIF('Plans SAMS_A remplir'!$AE$3:$AE$875,(G550&amp;"FID"&amp;"urgence"),'Plans SAMS_A remplir'!$AH$3:$AH$875)</f>
        <v>0</v>
      </c>
      <c r="S550" s="239">
        <f>SUMIF('Plans SAMS_A remplir'!$AE$3:$AE$875,(G550&amp;"FID"&amp;"urgence"),'Plans SAMS_A remplir'!$AI$3:$AI$875)</f>
        <v>0</v>
      </c>
      <c r="T550" s="224" t="str">
        <f t="shared" si="557"/>
        <v>0</v>
      </c>
      <c r="U550" s="238">
        <f>SUMIF('Plans SAMS_A remplir'!$AE$3:$AE$875,(G550&amp;"CRS"&amp;"urgence"),'Plans SAMS_A remplir'!$AG$3:$AG$875)</f>
        <v>0</v>
      </c>
      <c r="V550" s="135">
        <f>SUMIF('Plans SAMS_A remplir'!$AE$3:$AE$875,(G550&amp;"CRS"&amp;"urgence"),'Plans SAMS_A remplir'!$AH$3:$AH$875)</f>
        <v>0</v>
      </c>
      <c r="W550" s="239">
        <f>SUMIF('Plans SAMS_A remplir'!$AE$3:$AE$875,(G550&amp;"CRS"&amp;"urgence"),'Plans SAMS_A remplir'!$AI$3:$AI$875)</f>
        <v>0</v>
      </c>
      <c r="X550" s="224" t="str">
        <f t="shared" si="558"/>
        <v>0</v>
      </c>
      <c r="Y550" s="238">
        <f>SUMIF('Plans SAMS_A remplir'!$AE$3:$AE$875,(G550&amp;"autreong"&amp;"urgence"),'Plans SAMS_A remplir'!$AG$3:$AG$875)</f>
        <v>0</v>
      </c>
      <c r="Z550" s="135">
        <f>SUMIF('Plans SAMS_A remplir'!$AE$3:$AE$875,(G550&amp;"autreong"&amp;"urgence"),'Plans SAMS_A remplir'!$AH$3:$AH$875)</f>
        <v>0</v>
      </c>
      <c r="AA550" s="239">
        <f>SUMIF('Plans SAMS_A remplir'!$AE$3:$AE$875,(G550&amp;"autreong"&amp;"urgence"),'Plans SAMS_A remplir'!$AI$3:$AI$875)</f>
        <v>0</v>
      </c>
      <c r="AB550" s="280" t="str">
        <f t="shared" si="567"/>
        <v>0</v>
      </c>
      <c r="AC550" s="285"/>
      <c r="AD550" s="173">
        <f t="shared" si="568"/>
        <v>0</v>
      </c>
      <c r="AE550" s="173">
        <f t="shared" si="569"/>
        <v>0</v>
      </c>
      <c r="AF550" s="286">
        <f t="shared" si="570"/>
        <v>0</v>
      </c>
      <c r="AG550" s="274">
        <f t="shared" si="571"/>
        <v>0</v>
      </c>
      <c r="AH550" s="202"/>
      <c r="AI550" s="209">
        <f t="shared" si="572"/>
        <v>13029.082052595626</v>
      </c>
      <c r="AJ550" s="197">
        <f t="shared" si="573"/>
        <v>3</v>
      </c>
      <c r="AK550" s="175"/>
      <c r="AL550" s="275" t="str">
        <f t="shared" si="574"/>
        <v>A verifier</v>
      </c>
      <c r="AM550" s="266"/>
      <c r="AN550" s="137"/>
      <c r="AO550" s="136"/>
      <c r="AP550" s="158"/>
      <c r="AQ550" s="136"/>
      <c r="AR550" s="138"/>
      <c r="AS550" s="139"/>
      <c r="AT550" s="140"/>
      <c r="AU550" s="159"/>
      <c r="AV550" s="140"/>
      <c r="AW550" s="140"/>
      <c r="AX550" s="140"/>
      <c r="AY550" s="249"/>
    </row>
    <row r="551" spans="1:51" ht="15" hidden="1" customHeight="1" x14ac:dyDescent="0.35">
      <c r="A551" s="252" t="s">
        <v>530</v>
      </c>
      <c r="B551" s="189" t="str">
        <f t="shared" si="559"/>
        <v>MDG23</v>
      </c>
      <c r="C551" s="161" t="s">
        <v>531</v>
      </c>
      <c r="D551" s="189" t="str">
        <f t="shared" si="560"/>
        <v>MG23209</v>
      </c>
      <c r="E551" s="189" t="s">
        <v>547</v>
      </c>
      <c r="F551" s="1" t="str">
        <f t="shared" si="561"/>
        <v>Vatovavy FitovinanyMananjaryMahatsara Iefaka</v>
      </c>
      <c r="G551" s="45" t="str">
        <f t="shared" si="562"/>
        <v>MG23209090</v>
      </c>
      <c r="H551" s="133" t="e">
        <f t="shared" si="563"/>
        <v>#N/A</v>
      </c>
      <c r="I551" s="133"/>
      <c r="J551" s="134" t="str">
        <f t="shared" si="564"/>
        <v/>
      </c>
      <c r="K551" s="134">
        <f t="shared" si="565"/>
        <v>4054.9769484083436</v>
      </c>
      <c r="L551" s="134">
        <f t="shared" si="566"/>
        <v>4054.9769484083436</v>
      </c>
      <c r="M551" s="231">
        <f>SUMIF('Plans SAMS_A remplir'!$AE$3:$AE$875,(G551&amp;"PAM"&amp;"urgence"),'Plans SAMS_A remplir'!$AG$3:$AG$875)</f>
        <v>0</v>
      </c>
      <c r="N551" s="222">
        <f>SUMIF('Plans SAMS_A remplir'!$AE$3:$AE$875,(G551&amp;"PAM"&amp;"urgence"),'Plans SAMS_A remplir'!$AH$3:$AH$875)</f>
        <v>0</v>
      </c>
      <c r="O551" s="232">
        <f>SUMIF('Plans SAMS_A remplir'!$AE$3:$AE$875,(G551&amp;"PAM"&amp;"urgence"),'Plans SAMS_A remplir'!$AI$3:$AI$875)</f>
        <v>0</v>
      </c>
      <c r="P551" s="224" t="str">
        <f t="shared" si="556"/>
        <v>0</v>
      </c>
      <c r="Q551" s="238">
        <f>SUMIF('Plans SAMS_A remplir'!$AE$3:$AE$875,(G551&amp;"FID"&amp;"urgence"),'Plans SAMS_A remplir'!$AG$3:$AG$875)</f>
        <v>0</v>
      </c>
      <c r="R551" s="135">
        <f>SUMIF('Plans SAMS_A remplir'!$AE$3:$AE$875,(G551&amp;"FID"&amp;"urgence"),'Plans SAMS_A remplir'!$AH$3:$AH$875)</f>
        <v>0</v>
      </c>
      <c r="S551" s="239">
        <f>SUMIF('Plans SAMS_A remplir'!$AE$3:$AE$875,(G551&amp;"FID"&amp;"urgence"),'Plans SAMS_A remplir'!$AI$3:$AI$875)</f>
        <v>0</v>
      </c>
      <c r="T551" s="224" t="str">
        <f t="shared" si="557"/>
        <v>0</v>
      </c>
      <c r="U551" s="238">
        <f>SUMIF('Plans SAMS_A remplir'!$AE$3:$AE$875,(G551&amp;"CRS"&amp;"urgence"),'Plans SAMS_A remplir'!$AG$3:$AG$875)</f>
        <v>0</v>
      </c>
      <c r="V551" s="135">
        <f>SUMIF('Plans SAMS_A remplir'!$AE$3:$AE$875,(G551&amp;"CRS"&amp;"urgence"),'Plans SAMS_A remplir'!$AH$3:$AH$875)</f>
        <v>0</v>
      </c>
      <c r="W551" s="239">
        <f>SUMIF('Plans SAMS_A remplir'!$AE$3:$AE$875,(G551&amp;"CRS"&amp;"urgence"),'Plans SAMS_A remplir'!$AI$3:$AI$875)</f>
        <v>0</v>
      </c>
      <c r="X551" s="224" t="str">
        <f t="shared" si="558"/>
        <v>0</v>
      </c>
      <c r="Y551" s="238">
        <f>SUMIF('Plans SAMS_A remplir'!$AE$3:$AE$875,(G551&amp;"autreong"&amp;"urgence"),'Plans SAMS_A remplir'!$AG$3:$AG$875)</f>
        <v>0</v>
      </c>
      <c r="Z551" s="135">
        <f>SUMIF('Plans SAMS_A remplir'!$AE$3:$AE$875,(G551&amp;"autreong"&amp;"urgence"),'Plans SAMS_A remplir'!$AH$3:$AH$875)</f>
        <v>0</v>
      </c>
      <c r="AA551" s="239">
        <f>SUMIF('Plans SAMS_A remplir'!$AE$3:$AE$875,(G551&amp;"autreong"&amp;"urgence"),'Plans SAMS_A remplir'!$AI$3:$AI$875)</f>
        <v>0</v>
      </c>
      <c r="AB551" s="280" t="str">
        <f t="shared" si="567"/>
        <v>0</v>
      </c>
      <c r="AC551" s="285"/>
      <c r="AD551" s="173">
        <f t="shared" si="568"/>
        <v>0</v>
      </c>
      <c r="AE551" s="173">
        <f t="shared" si="569"/>
        <v>0</v>
      </c>
      <c r="AF551" s="286">
        <f t="shared" si="570"/>
        <v>0</v>
      </c>
      <c r="AG551" s="274">
        <f t="shared" si="571"/>
        <v>0</v>
      </c>
      <c r="AH551" s="202"/>
      <c r="AI551" s="209">
        <f t="shared" si="572"/>
        <v>4054.9769484083436</v>
      </c>
      <c r="AJ551" s="197">
        <f t="shared" si="573"/>
        <v>3</v>
      </c>
      <c r="AK551" s="175"/>
      <c r="AL551" s="275" t="str">
        <f t="shared" si="574"/>
        <v>A verifier</v>
      </c>
      <c r="AM551" s="266"/>
      <c r="AN551" s="137"/>
      <c r="AO551" s="136"/>
      <c r="AP551" s="158"/>
      <c r="AQ551" s="136"/>
      <c r="AR551" s="138"/>
      <c r="AS551" s="139"/>
      <c r="AT551" s="140"/>
      <c r="AU551" s="159"/>
      <c r="AV551" s="140"/>
      <c r="AW551" s="140"/>
      <c r="AX551" s="140"/>
      <c r="AY551" s="249"/>
    </row>
    <row r="552" spans="1:51" ht="15" hidden="1" customHeight="1" x14ac:dyDescent="0.35">
      <c r="A552" s="252" t="s">
        <v>530</v>
      </c>
      <c r="B552" s="189" t="str">
        <f t="shared" si="559"/>
        <v>MDG23</v>
      </c>
      <c r="C552" s="161" t="s">
        <v>531</v>
      </c>
      <c r="D552" s="189" t="str">
        <f t="shared" si="560"/>
        <v>MG23209</v>
      </c>
      <c r="E552" s="189" t="s">
        <v>1157</v>
      </c>
      <c r="F552" s="1" t="str">
        <f t="shared" si="561"/>
        <v>Vatovavy FitovinanyMananjaryMarokarima</v>
      </c>
      <c r="G552" s="45" t="str">
        <f t="shared" si="562"/>
        <v>MG23209110</v>
      </c>
      <c r="H552" s="133" t="e">
        <f t="shared" si="563"/>
        <v>#N/A</v>
      </c>
      <c r="I552" s="133"/>
      <c r="J552" s="134" t="e">
        <f t="shared" si="564"/>
        <v>#N/A</v>
      </c>
      <c r="K552" s="134" t="e">
        <f t="shared" si="565"/>
        <v>#N/A</v>
      </c>
      <c r="L552" s="134" t="e">
        <f t="shared" si="566"/>
        <v>#N/A</v>
      </c>
      <c r="M552" s="231">
        <f>SUMIF('Plans SAMS_A remplir'!$AE$3:$AE$875,(G552&amp;"PAM"&amp;"urgence"),'Plans SAMS_A remplir'!$AG$3:$AG$875)</f>
        <v>0</v>
      </c>
      <c r="N552" s="222">
        <f>SUMIF('Plans SAMS_A remplir'!$AE$3:$AE$875,(G552&amp;"PAM"&amp;"urgence"),'Plans SAMS_A remplir'!$AH$3:$AH$875)</f>
        <v>0</v>
      </c>
      <c r="O552" s="232">
        <f>SUMIF('Plans SAMS_A remplir'!$AE$3:$AE$875,(G552&amp;"PAM"&amp;"urgence"),'Plans SAMS_A remplir'!$AI$3:$AI$875)</f>
        <v>0</v>
      </c>
      <c r="P552" s="224" t="str">
        <f t="shared" si="556"/>
        <v>0</v>
      </c>
      <c r="Q552" s="238">
        <f>SUMIF('Plans SAMS_A remplir'!$AE$3:$AE$875,(G552&amp;"FID"&amp;"urgence"),'Plans SAMS_A remplir'!$AG$3:$AG$875)</f>
        <v>0</v>
      </c>
      <c r="R552" s="135">
        <f>SUMIF('Plans SAMS_A remplir'!$AE$3:$AE$875,(G552&amp;"FID"&amp;"urgence"),'Plans SAMS_A remplir'!$AH$3:$AH$875)</f>
        <v>0</v>
      </c>
      <c r="S552" s="239">
        <f>SUMIF('Plans SAMS_A remplir'!$AE$3:$AE$875,(G552&amp;"FID"&amp;"urgence"),'Plans SAMS_A remplir'!$AI$3:$AI$875)</f>
        <v>0</v>
      </c>
      <c r="T552" s="224" t="str">
        <f t="shared" si="557"/>
        <v>0</v>
      </c>
      <c r="U552" s="238">
        <f>SUMIF('Plans SAMS_A remplir'!$AE$3:$AE$875,(G552&amp;"CRS"&amp;"urgence"),'Plans SAMS_A remplir'!$AG$3:$AG$875)</f>
        <v>0</v>
      </c>
      <c r="V552" s="135">
        <f>SUMIF('Plans SAMS_A remplir'!$AE$3:$AE$875,(G552&amp;"CRS"&amp;"urgence"),'Plans SAMS_A remplir'!$AH$3:$AH$875)</f>
        <v>0</v>
      </c>
      <c r="W552" s="239">
        <f>SUMIF('Plans SAMS_A remplir'!$AE$3:$AE$875,(G552&amp;"CRS"&amp;"urgence"),'Plans SAMS_A remplir'!$AI$3:$AI$875)</f>
        <v>0</v>
      </c>
      <c r="X552" s="224" t="str">
        <f t="shared" si="558"/>
        <v>0</v>
      </c>
      <c r="Y552" s="238">
        <f>SUMIF('Plans SAMS_A remplir'!$AE$3:$AE$875,(G552&amp;"autreong"&amp;"urgence"),'Plans SAMS_A remplir'!$AG$3:$AG$875)</f>
        <v>0</v>
      </c>
      <c r="Z552" s="135">
        <f>SUMIF('Plans SAMS_A remplir'!$AE$3:$AE$875,(G552&amp;"autreong"&amp;"urgence"),'Plans SAMS_A remplir'!$AH$3:$AH$875)</f>
        <v>0</v>
      </c>
      <c r="AA552" s="239">
        <f>SUMIF('Plans SAMS_A remplir'!$AE$3:$AE$875,(G552&amp;"autreong"&amp;"urgence"),'Plans SAMS_A remplir'!$AI$3:$AI$875)</f>
        <v>0</v>
      </c>
      <c r="AB552" s="280" t="str">
        <f t="shared" si="567"/>
        <v>0</v>
      </c>
      <c r="AC552" s="285"/>
      <c r="AD552" s="173">
        <f t="shared" si="568"/>
        <v>0</v>
      </c>
      <c r="AE552" s="173">
        <f t="shared" si="569"/>
        <v>0</v>
      </c>
      <c r="AF552" s="286">
        <f t="shared" si="570"/>
        <v>0</v>
      </c>
      <c r="AG552" s="274" t="e">
        <f t="shared" si="571"/>
        <v>#N/A</v>
      </c>
      <c r="AH552" s="202"/>
      <c r="AI552" s="209" t="e">
        <f t="shared" si="572"/>
        <v>#N/A</v>
      </c>
      <c r="AJ552" s="197">
        <f t="shared" si="573"/>
        <v>3</v>
      </c>
      <c r="AK552" s="175"/>
      <c r="AL552" s="275" t="str">
        <f t="shared" si="574"/>
        <v>A verifier</v>
      </c>
      <c r="AM552" s="266"/>
      <c r="AN552" s="137"/>
      <c r="AO552" s="136"/>
      <c r="AP552" s="158"/>
      <c r="AQ552" s="136"/>
      <c r="AR552" s="138"/>
      <c r="AS552" s="139"/>
      <c r="AT552" s="140"/>
      <c r="AU552" s="159"/>
      <c r="AV552" s="140"/>
      <c r="AW552" s="140"/>
      <c r="AX552" s="140"/>
      <c r="AY552" s="249"/>
    </row>
    <row r="553" spans="1:51" ht="15" hidden="1" customHeight="1" x14ac:dyDescent="0.35">
      <c r="A553" s="252" t="s">
        <v>530</v>
      </c>
      <c r="B553" s="189" t="str">
        <f t="shared" si="559"/>
        <v>MDG23</v>
      </c>
      <c r="C553" s="161" t="s">
        <v>531</v>
      </c>
      <c r="D553" s="189" t="str">
        <f t="shared" si="560"/>
        <v>MG23209</v>
      </c>
      <c r="E553" s="189" t="s">
        <v>537</v>
      </c>
      <c r="F553" s="1" t="str">
        <f t="shared" si="561"/>
        <v>Vatovavy FitovinanyMananjaryAntsenavolo</v>
      </c>
      <c r="G553" s="45" t="str">
        <f t="shared" si="562"/>
        <v>MG23209150</v>
      </c>
      <c r="H553" s="133" t="e">
        <f t="shared" si="563"/>
        <v>#N/A</v>
      </c>
      <c r="I553" s="133"/>
      <c r="J553" s="134" t="str">
        <f t="shared" si="564"/>
        <v/>
      </c>
      <c r="K553" s="134">
        <f t="shared" si="565"/>
        <v>16520</v>
      </c>
      <c r="L553" s="134">
        <f t="shared" si="566"/>
        <v>16520</v>
      </c>
      <c r="M553" s="231">
        <f>SUMIF('Plans SAMS_A remplir'!$AE$3:$AE$875,(G553&amp;"PAM"&amp;"urgence"),'Plans SAMS_A remplir'!$AG$3:$AG$875)</f>
        <v>0</v>
      </c>
      <c r="N553" s="222">
        <f>SUMIF('Plans SAMS_A remplir'!$AE$3:$AE$875,(G553&amp;"PAM"&amp;"urgence"),'Plans SAMS_A remplir'!$AH$3:$AH$875)</f>
        <v>0</v>
      </c>
      <c r="O553" s="232">
        <f>SUMIF('Plans SAMS_A remplir'!$AE$3:$AE$875,(G553&amp;"PAM"&amp;"urgence"),'Plans SAMS_A remplir'!$AI$3:$AI$875)</f>
        <v>0</v>
      </c>
      <c r="P553" s="224" t="str">
        <f t="shared" si="556"/>
        <v>0</v>
      </c>
      <c r="Q553" s="238">
        <f>SUMIF('Plans SAMS_A remplir'!$AE$3:$AE$875,(G553&amp;"FID"&amp;"urgence"),'Plans SAMS_A remplir'!$AG$3:$AG$875)</f>
        <v>0</v>
      </c>
      <c r="R553" s="135">
        <f>SUMIF('Plans SAMS_A remplir'!$AE$3:$AE$875,(G553&amp;"FID"&amp;"urgence"),'Plans SAMS_A remplir'!$AH$3:$AH$875)</f>
        <v>0</v>
      </c>
      <c r="S553" s="239">
        <f>SUMIF('Plans SAMS_A remplir'!$AE$3:$AE$875,(G553&amp;"FID"&amp;"urgence"),'Plans SAMS_A remplir'!$AI$3:$AI$875)</f>
        <v>0</v>
      </c>
      <c r="T553" s="224" t="str">
        <f t="shared" si="557"/>
        <v>0</v>
      </c>
      <c r="U553" s="238">
        <f>SUMIF('Plans SAMS_A remplir'!$AE$3:$AE$875,(G553&amp;"CRS"&amp;"urgence"),'Plans SAMS_A remplir'!$AG$3:$AG$875)</f>
        <v>0</v>
      </c>
      <c r="V553" s="135">
        <f>SUMIF('Plans SAMS_A remplir'!$AE$3:$AE$875,(G553&amp;"CRS"&amp;"urgence"),'Plans SAMS_A remplir'!$AH$3:$AH$875)</f>
        <v>0</v>
      </c>
      <c r="W553" s="239">
        <f>SUMIF('Plans SAMS_A remplir'!$AE$3:$AE$875,(G553&amp;"CRS"&amp;"urgence"),'Plans SAMS_A remplir'!$AI$3:$AI$875)</f>
        <v>0</v>
      </c>
      <c r="X553" s="224" t="str">
        <f t="shared" si="558"/>
        <v>0</v>
      </c>
      <c r="Y553" s="238">
        <f>SUMIF('Plans SAMS_A remplir'!$AE$3:$AE$875,(G553&amp;"autreong"&amp;"urgence"),'Plans SAMS_A remplir'!$AG$3:$AG$875)</f>
        <v>0</v>
      </c>
      <c r="Z553" s="135">
        <f>SUMIF('Plans SAMS_A remplir'!$AE$3:$AE$875,(G553&amp;"autreong"&amp;"urgence"),'Plans SAMS_A remplir'!$AH$3:$AH$875)</f>
        <v>0</v>
      </c>
      <c r="AA553" s="239">
        <f>SUMIF('Plans SAMS_A remplir'!$AE$3:$AE$875,(G553&amp;"autreong"&amp;"urgence"),'Plans SAMS_A remplir'!$AI$3:$AI$875)</f>
        <v>0</v>
      </c>
      <c r="AB553" s="280" t="str">
        <f t="shared" si="567"/>
        <v>0</v>
      </c>
      <c r="AC553" s="285"/>
      <c r="AD553" s="173">
        <f t="shared" si="568"/>
        <v>0</v>
      </c>
      <c r="AE553" s="173">
        <f t="shared" si="569"/>
        <v>0</v>
      </c>
      <c r="AF553" s="286">
        <f t="shared" si="570"/>
        <v>0</v>
      </c>
      <c r="AG553" s="274">
        <f t="shared" si="571"/>
        <v>0</v>
      </c>
      <c r="AH553" s="202"/>
      <c r="AI553" s="209">
        <f t="shared" si="572"/>
        <v>16520</v>
      </c>
      <c r="AJ553" s="197">
        <f t="shared" si="573"/>
        <v>3</v>
      </c>
      <c r="AK553" s="175"/>
      <c r="AL553" s="275" t="str">
        <f t="shared" si="574"/>
        <v>A verifier</v>
      </c>
      <c r="AM553" s="266"/>
      <c r="AN553" s="137"/>
      <c r="AO553" s="136"/>
      <c r="AP553" s="158"/>
      <c r="AQ553" s="136"/>
      <c r="AR553" s="138"/>
      <c r="AS553" s="139"/>
      <c r="AT553" s="140"/>
      <c r="AU553" s="159"/>
      <c r="AV553" s="140"/>
      <c r="AW553" s="140"/>
      <c r="AX553" s="140"/>
      <c r="AY553" s="249"/>
    </row>
    <row r="554" spans="1:51" ht="15" hidden="1" customHeight="1" x14ac:dyDescent="0.35">
      <c r="A554" s="252" t="s">
        <v>530</v>
      </c>
      <c r="B554" s="189" t="str">
        <f t="shared" si="559"/>
        <v>MDG23</v>
      </c>
      <c r="C554" s="161" t="s">
        <v>531</v>
      </c>
      <c r="D554" s="189" t="str">
        <f t="shared" si="560"/>
        <v>MG23209</v>
      </c>
      <c r="E554" s="189" t="s">
        <v>554</v>
      </c>
      <c r="F554" s="1" t="str">
        <f t="shared" si="561"/>
        <v>Vatovavy FitovinanyMananjaryMarosangy</v>
      </c>
      <c r="G554" s="45" t="str">
        <f t="shared" si="562"/>
        <v>MG23209170</v>
      </c>
      <c r="H554" s="133" t="e">
        <f t="shared" si="563"/>
        <v>#N/A</v>
      </c>
      <c r="I554" s="133"/>
      <c r="J554" s="134" t="str">
        <f t="shared" si="564"/>
        <v/>
      </c>
      <c r="K554" s="134">
        <f t="shared" si="565"/>
        <v>7306.7350388305149</v>
      </c>
      <c r="L554" s="134">
        <f t="shared" si="566"/>
        <v>7306.7350388305149</v>
      </c>
      <c r="M554" s="231">
        <f>SUMIF('Plans SAMS_A remplir'!$AE$3:$AE$875,(G554&amp;"PAM"&amp;"urgence"),'Plans SAMS_A remplir'!$AG$3:$AG$875)</f>
        <v>0</v>
      </c>
      <c r="N554" s="222">
        <f>SUMIF('Plans SAMS_A remplir'!$AE$3:$AE$875,(G554&amp;"PAM"&amp;"urgence"),'Plans SAMS_A remplir'!$AH$3:$AH$875)</f>
        <v>0</v>
      </c>
      <c r="O554" s="232">
        <f>SUMIF('Plans SAMS_A remplir'!$AE$3:$AE$875,(G554&amp;"PAM"&amp;"urgence"),'Plans SAMS_A remplir'!$AI$3:$AI$875)</f>
        <v>0</v>
      </c>
      <c r="P554" s="224" t="str">
        <f t="shared" si="556"/>
        <v>0</v>
      </c>
      <c r="Q554" s="238">
        <f>SUMIF('Plans SAMS_A remplir'!$AE$3:$AE$875,(G554&amp;"FID"&amp;"urgence"),'Plans SAMS_A remplir'!$AG$3:$AG$875)</f>
        <v>0</v>
      </c>
      <c r="R554" s="135">
        <f>SUMIF('Plans SAMS_A remplir'!$AE$3:$AE$875,(G554&amp;"FID"&amp;"urgence"),'Plans SAMS_A remplir'!$AH$3:$AH$875)</f>
        <v>0</v>
      </c>
      <c r="S554" s="239">
        <f>SUMIF('Plans SAMS_A remplir'!$AE$3:$AE$875,(G554&amp;"FID"&amp;"urgence"),'Plans SAMS_A remplir'!$AI$3:$AI$875)</f>
        <v>0</v>
      </c>
      <c r="T554" s="224" t="str">
        <f t="shared" si="557"/>
        <v>0</v>
      </c>
      <c r="U554" s="238">
        <f>SUMIF('Plans SAMS_A remplir'!$AE$3:$AE$875,(G554&amp;"CRS"&amp;"urgence"),'Plans SAMS_A remplir'!$AG$3:$AG$875)</f>
        <v>0</v>
      </c>
      <c r="V554" s="135">
        <f>SUMIF('Plans SAMS_A remplir'!$AE$3:$AE$875,(G554&amp;"CRS"&amp;"urgence"),'Plans SAMS_A remplir'!$AH$3:$AH$875)</f>
        <v>0</v>
      </c>
      <c r="W554" s="239">
        <f>SUMIF('Plans SAMS_A remplir'!$AE$3:$AE$875,(G554&amp;"CRS"&amp;"urgence"),'Plans SAMS_A remplir'!$AI$3:$AI$875)</f>
        <v>0</v>
      </c>
      <c r="X554" s="224" t="str">
        <f t="shared" si="558"/>
        <v>0</v>
      </c>
      <c r="Y554" s="238">
        <f>SUMIF('Plans SAMS_A remplir'!$AE$3:$AE$875,(G554&amp;"autreong"&amp;"urgence"),'Plans SAMS_A remplir'!$AG$3:$AG$875)</f>
        <v>0</v>
      </c>
      <c r="Z554" s="135">
        <f>SUMIF('Plans SAMS_A remplir'!$AE$3:$AE$875,(G554&amp;"autreong"&amp;"urgence"),'Plans SAMS_A remplir'!$AH$3:$AH$875)</f>
        <v>0</v>
      </c>
      <c r="AA554" s="239">
        <f>SUMIF('Plans SAMS_A remplir'!$AE$3:$AE$875,(G554&amp;"autreong"&amp;"urgence"),'Plans SAMS_A remplir'!$AI$3:$AI$875)</f>
        <v>0</v>
      </c>
      <c r="AB554" s="280" t="str">
        <f t="shared" si="567"/>
        <v>0</v>
      </c>
      <c r="AC554" s="285"/>
      <c r="AD554" s="173">
        <f t="shared" si="568"/>
        <v>0</v>
      </c>
      <c r="AE554" s="173">
        <f t="shared" si="569"/>
        <v>0</v>
      </c>
      <c r="AF554" s="286">
        <f t="shared" si="570"/>
        <v>0</v>
      </c>
      <c r="AG554" s="274">
        <f t="shared" si="571"/>
        <v>0</v>
      </c>
      <c r="AH554" s="202"/>
      <c r="AI554" s="209">
        <f t="shared" si="572"/>
        <v>7306.7350388305149</v>
      </c>
      <c r="AJ554" s="197">
        <f t="shared" si="573"/>
        <v>3</v>
      </c>
      <c r="AK554" s="175"/>
      <c r="AL554" s="275" t="str">
        <f t="shared" si="574"/>
        <v>A verifier</v>
      </c>
      <c r="AM554" s="266"/>
      <c r="AN554" s="137"/>
      <c r="AO554" s="136"/>
      <c r="AP554" s="158"/>
      <c r="AQ554" s="136"/>
      <c r="AR554" s="138"/>
      <c r="AS554" s="139"/>
      <c r="AT554" s="140"/>
      <c r="AU554" s="159"/>
      <c r="AV554" s="140"/>
      <c r="AW554" s="140"/>
      <c r="AX554" s="140"/>
      <c r="AY554" s="249"/>
    </row>
    <row r="555" spans="1:51" ht="15" hidden="1" customHeight="1" x14ac:dyDescent="0.35">
      <c r="A555" s="252" t="s">
        <v>530</v>
      </c>
      <c r="B555" s="189" t="str">
        <f t="shared" si="559"/>
        <v>MDG23</v>
      </c>
      <c r="C555" s="161" t="s">
        <v>531</v>
      </c>
      <c r="D555" s="189" t="str">
        <f t="shared" si="560"/>
        <v>MG23209</v>
      </c>
      <c r="E555" s="189" t="s">
        <v>544</v>
      </c>
      <c r="F555" s="1" t="str">
        <f t="shared" si="561"/>
        <v>Vatovavy FitovinanyMananjaryAmbohimiarina II</v>
      </c>
      <c r="G555" s="45" t="str">
        <f t="shared" si="562"/>
        <v>MG23209190</v>
      </c>
      <c r="H555" s="133" t="e">
        <f t="shared" si="563"/>
        <v>#N/A</v>
      </c>
      <c r="I555" s="133"/>
      <c r="J555" s="134" t="str">
        <f t="shared" si="564"/>
        <v/>
      </c>
      <c r="K555" s="134">
        <f t="shared" si="565"/>
        <v>4674.589243217516</v>
      </c>
      <c r="L555" s="134">
        <f t="shared" si="566"/>
        <v>4674.589243217516</v>
      </c>
      <c r="M555" s="231">
        <f>SUMIF('Plans SAMS_A remplir'!$AE$3:$AE$875,(G555&amp;"PAM"&amp;"urgence"),'Plans SAMS_A remplir'!$AG$3:$AG$875)</f>
        <v>0</v>
      </c>
      <c r="N555" s="222">
        <f>SUMIF('Plans SAMS_A remplir'!$AE$3:$AE$875,(G555&amp;"PAM"&amp;"urgence"),'Plans SAMS_A remplir'!$AH$3:$AH$875)</f>
        <v>0</v>
      </c>
      <c r="O555" s="232">
        <f>SUMIF('Plans SAMS_A remplir'!$AE$3:$AE$875,(G555&amp;"PAM"&amp;"urgence"),'Plans SAMS_A remplir'!$AI$3:$AI$875)</f>
        <v>0</v>
      </c>
      <c r="P555" s="224" t="str">
        <f t="shared" si="556"/>
        <v>0</v>
      </c>
      <c r="Q555" s="238">
        <f>SUMIF('Plans SAMS_A remplir'!$AE$3:$AE$875,(G555&amp;"FID"&amp;"urgence"),'Plans SAMS_A remplir'!$AG$3:$AG$875)</f>
        <v>0</v>
      </c>
      <c r="R555" s="135">
        <f>SUMIF('Plans SAMS_A remplir'!$AE$3:$AE$875,(G555&amp;"FID"&amp;"urgence"),'Plans SAMS_A remplir'!$AH$3:$AH$875)</f>
        <v>0</v>
      </c>
      <c r="S555" s="239">
        <f>SUMIF('Plans SAMS_A remplir'!$AE$3:$AE$875,(G555&amp;"FID"&amp;"urgence"),'Plans SAMS_A remplir'!$AI$3:$AI$875)</f>
        <v>0</v>
      </c>
      <c r="T555" s="224" t="str">
        <f t="shared" si="557"/>
        <v>0</v>
      </c>
      <c r="U555" s="238">
        <f>SUMIF('Plans SAMS_A remplir'!$AE$3:$AE$875,(G555&amp;"CRS"&amp;"urgence"),'Plans SAMS_A remplir'!$AG$3:$AG$875)</f>
        <v>0</v>
      </c>
      <c r="V555" s="135">
        <f>SUMIF('Plans SAMS_A remplir'!$AE$3:$AE$875,(G555&amp;"CRS"&amp;"urgence"),'Plans SAMS_A remplir'!$AH$3:$AH$875)</f>
        <v>0</v>
      </c>
      <c r="W555" s="239">
        <f>SUMIF('Plans SAMS_A remplir'!$AE$3:$AE$875,(G555&amp;"CRS"&amp;"urgence"),'Plans SAMS_A remplir'!$AI$3:$AI$875)</f>
        <v>0</v>
      </c>
      <c r="X555" s="224" t="str">
        <f t="shared" si="558"/>
        <v>0</v>
      </c>
      <c r="Y555" s="238">
        <f>SUMIF('Plans SAMS_A remplir'!$AE$3:$AE$875,(G555&amp;"autreong"&amp;"urgence"),'Plans SAMS_A remplir'!$AG$3:$AG$875)</f>
        <v>0</v>
      </c>
      <c r="Z555" s="135">
        <f>SUMIF('Plans SAMS_A remplir'!$AE$3:$AE$875,(G555&amp;"autreong"&amp;"urgence"),'Plans SAMS_A remplir'!$AH$3:$AH$875)</f>
        <v>0</v>
      </c>
      <c r="AA555" s="239">
        <f>SUMIF('Plans SAMS_A remplir'!$AE$3:$AE$875,(G555&amp;"autreong"&amp;"urgence"),'Plans SAMS_A remplir'!$AI$3:$AI$875)</f>
        <v>0</v>
      </c>
      <c r="AB555" s="280" t="str">
        <f t="shared" si="567"/>
        <v>0</v>
      </c>
      <c r="AC555" s="285"/>
      <c r="AD555" s="173">
        <f t="shared" si="568"/>
        <v>0</v>
      </c>
      <c r="AE555" s="173">
        <f t="shared" si="569"/>
        <v>0</v>
      </c>
      <c r="AF555" s="286">
        <f t="shared" si="570"/>
        <v>0</v>
      </c>
      <c r="AG555" s="274">
        <f t="shared" si="571"/>
        <v>0</v>
      </c>
      <c r="AH555" s="202"/>
      <c r="AI555" s="209">
        <f t="shared" si="572"/>
        <v>4674.589243217516</v>
      </c>
      <c r="AJ555" s="197">
        <f t="shared" si="573"/>
        <v>3</v>
      </c>
      <c r="AK555" s="175"/>
      <c r="AL555" s="275" t="str">
        <f t="shared" si="574"/>
        <v>A verifier</v>
      </c>
      <c r="AM555" s="266"/>
      <c r="AN555" s="137"/>
      <c r="AO555" s="136"/>
      <c r="AP555" s="158"/>
      <c r="AQ555" s="136"/>
      <c r="AR555" s="138"/>
      <c r="AS555" s="139"/>
      <c r="AT555" s="140"/>
      <c r="AU555" s="159"/>
      <c r="AV555" s="140"/>
      <c r="AW555" s="140"/>
      <c r="AX555" s="140"/>
      <c r="AY555" s="249"/>
    </row>
    <row r="556" spans="1:51" ht="15" hidden="1" customHeight="1" x14ac:dyDescent="0.35">
      <c r="A556" s="252" t="s">
        <v>530</v>
      </c>
      <c r="B556" s="189" t="str">
        <f t="shared" si="559"/>
        <v>MDG23</v>
      </c>
      <c r="C556" s="161" t="s">
        <v>531</v>
      </c>
      <c r="D556" s="189" t="str">
        <f t="shared" si="560"/>
        <v>MG23209</v>
      </c>
      <c r="E556" s="189" t="s">
        <v>542</v>
      </c>
      <c r="F556" s="1" t="str">
        <f t="shared" si="561"/>
        <v>Vatovavy FitovinanyMananjaryAndranambolava</v>
      </c>
      <c r="G556" s="45" t="str">
        <f t="shared" si="562"/>
        <v>MG23209210</v>
      </c>
      <c r="H556" s="133" t="e">
        <f t="shared" si="563"/>
        <v>#N/A</v>
      </c>
      <c r="I556" s="133"/>
      <c r="J556" s="134" t="str">
        <f t="shared" si="564"/>
        <v/>
      </c>
      <c r="K556" s="134">
        <f t="shared" si="565"/>
        <v>5724.4565597667633</v>
      </c>
      <c r="L556" s="134">
        <f t="shared" si="566"/>
        <v>5724.4565597667633</v>
      </c>
      <c r="M556" s="231">
        <f>SUMIF('Plans SAMS_A remplir'!$AE$3:$AE$875,(G556&amp;"PAM"&amp;"urgence"),'Plans SAMS_A remplir'!$AG$3:$AG$875)</f>
        <v>0</v>
      </c>
      <c r="N556" s="222">
        <f>SUMIF('Plans SAMS_A remplir'!$AE$3:$AE$875,(G556&amp;"PAM"&amp;"urgence"),'Plans SAMS_A remplir'!$AH$3:$AH$875)</f>
        <v>0</v>
      </c>
      <c r="O556" s="232">
        <f>SUMIF('Plans SAMS_A remplir'!$AE$3:$AE$875,(G556&amp;"PAM"&amp;"urgence"),'Plans SAMS_A remplir'!$AI$3:$AI$875)</f>
        <v>0</v>
      </c>
      <c r="P556" s="224" t="str">
        <f t="shared" si="556"/>
        <v>0</v>
      </c>
      <c r="Q556" s="238">
        <f>SUMIF('Plans SAMS_A remplir'!$AE$3:$AE$875,(G556&amp;"FID"&amp;"urgence"),'Plans SAMS_A remplir'!$AG$3:$AG$875)</f>
        <v>0</v>
      </c>
      <c r="R556" s="135">
        <f>SUMIF('Plans SAMS_A remplir'!$AE$3:$AE$875,(G556&amp;"FID"&amp;"urgence"),'Plans SAMS_A remplir'!$AH$3:$AH$875)</f>
        <v>0</v>
      </c>
      <c r="S556" s="239">
        <f>SUMIF('Plans SAMS_A remplir'!$AE$3:$AE$875,(G556&amp;"FID"&amp;"urgence"),'Plans SAMS_A remplir'!$AI$3:$AI$875)</f>
        <v>0</v>
      </c>
      <c r="T556" s="224" t="str">
        <f t="shared" si="557"/>
        <v>0</v>
      </c>
      <c r="U556" s="238">
        <f>SUMIF('Plans SAMS_A remplir'!$AE$3:$AE$875,(G556&amp;"CRS"&amp;"urgence"),'Plans SAMS_A remplir'!$AG$3:$AG$875)</f>
        <v>0</v>
      </c>
      <c r="V556" s="135">
        <f>SUMIF('Plans SAMS_A remplir'!$AE$3:$AE$875,(G556&amp;"CRS"&amp;"urgence"),'Plans SAMS_A remplir'!$AH$3:$AH$875)</f>
        <v>0</v>
      </c>
      <c r="W556" s="239">
        <f>SUMIF('Plans SAMS_A remplir'!$AE$3:$AE$875,(G556&amp;"CRS"&amp;"urgence"),'Plans SAMS_A remplir'!$AI$3:$AI$875)</f>
        <v>0</v>
      </c>
      <c r="X556" s="224" t="str">
        <f t="shared" si="558"/>
        <v>0</v>
      </c>
      <c r="Y556" s="238">
        <f>SUMIF('Plans SAMS_A remplir'!$AE$3:$AE$875,(G556&amp;"autreong"&amp;"urgence"),'Plans SAMS_A remplir'!$AG$3:$AG$875)</f>
        <v>0</v>
      </c>
      <c r="Z556" s="135">
        <f>SUMIF('Plans SAMS_A remplir'!$AE$3:$AE$875,(G556&amp;"autreong"&amp;"urgence"),'Plans SAMS_A remplir'!$AH$3:$AH$875)</f>
        <v>0</v>
      </c>
      <c r="AA556" s="239">
        <f>SUMIF('Plans SAMS_A remplir'!$AE$3:$AE$875,(G556&amp;"autreong"&amp;"urgence"),'Plans SAMS_A remplir'!$AI$3:$AI$875)</f>
        <v>0</v>
      </c>
      <c r="AB556" s="280" t="str">
        <f t="shared" si="567"/>
        <v>0</v>
      </c>
      <c r="AC556" s="285"/>
      <c r="AD556" s="173">
        <f t="shared" si="568"/>
        <v>0</v>
      </c>
      <c r="AE556" s="173">
        <f t="shared" si="569"/>
        <v>0</v>
      </c>
      <c r="AF556" s="286">
        <f t="shared" si="570"/>
        <v>0</v>
      </c>
      <c r="AG556" s="274">
        <f t="shared" si="571"/>
        <v>0</v>
      </c>
      <c r="AH556" s="202"/>
      <c r="AI556" s="209">
        <f t="shared" si="572"/>
        <v>5724.4565597667633</v>
      </c>
      <c r="AJ556" s="197">
        <f t="shared" si="573"/>
        <v>3</v>
      </c>
      <c r="AK556" s="175"/>
      <c r="AL556" s="275" t="str">
        <f t="shared" si="574"/>
        <v>A verifier</v>
      </c>
      <c r="AM556" s="266"/>
      <c r="AN556" s="137"/>
      <c r="AO556" s="136"/>
      <c r="AP556" s="158"/>
      <c r="AQ556" s="136"/>
      <c r="AR556" s="138"/>
      <c r="AS556" s="139"/>
      <c r="AT556" s="140"/>
      <c r="AU556" s="159"/>
      <c r="AV556" s="140"/>
      <c r="AW556" s="140"/>
      <c r="AX556" s="140"/>
      <c r="AY556" s="249"/>
    </row>
    <row r="557" spans="1:51" ht="15" hidden="1" customHeight="1" x14ac:dyDescent="0.35">
      <c r="A557" s="252" t="s">
        <v>530</v>
      </c>
      <c r="B557" s="189" t="str">
        <f t="shared" si="559"/>
        <v>MDG23</v>
      </c>
      <c r="C557" s="161" t="s">
        <v>531</v>
      </c>
      <c r="D557" s="189" t="str">
        <f t="shared" si="560"/>
        <v>MG23209</v>
      </c>
      <c r="E557" s="189" t="s">
        <v>549</v>
      </c>
      <c r="F557" s="1" t="str">
        <f t="shared" si="561"/>
        <v>Vatovavy FitovinanyMananjaryMahela</v>
      </c>
      <c r="G557" s="45" t="str">
        <f t="shared" si="562"/>
        <v>MG23209251</v>
      </c>
      <c r="H557" s="133" t="e">
        <f t="shared" si="563"/>
        <v>#N/A</v>
      </c>
      <c r="I557" s="133"/>
      <c r="J557" s="134" t="str">
        <f t="shared" si="564"/>
        <v/>
      </c>
      <c r="K557" s="134">
        <f t="shared" si="565"/>
        <v>9796.3824665001121</v>
      </c>
      <c r="L557" s="134">
        <f t="shared" si="566"/>
        <v>9796.3824665001121</v>
      </c>
      <c r="M557" s="231">
        <f>SUMIF('Plans SAMS_A remplir'!$AE$3:$AE$875,(G557&amp;"PAM"&amp;"urgence"),'Plans SAMS_A remplir'!$AG$3:$AG$875)</f>
        <v>0</v>
      </c>
      <c r="N557" s="222">
        <f>SUMIF('Plans SAMS_A remplir'!$AE$3:$AE$875,(G557&amp;"PAM"&amp;"urgence"),'Plans SAMS_A remplir'!$AH$3:$AH$875)</f>
        <v>0</v>
      </c>
      <c r="O557" s="232">
        <f>SUMIF('Plans SAMS_A remplir'!$AE$3:$AE$875,(G557&amp;"PAM"&amp;"urgence"),'Plans SAMS_A remplir'!$AI$3:$AI$875)</f>
        <v>0</v>
      </c>
      <c r="P557" s="224" t="str">
        <f t="shared" si="556"/>
        <v>0</v>
      </c>
      <c r="Q557" s="238">
        <f>SUMIF('Plans SAMS_A remplir'!$AE$3:$AE$875,(G557&amp;"FID"&amp;"urgence"),'Plans SAMS_A remplir'!$AG$3:$AG$875)</f>
        <v>0</v>
      </c>
      <c r="R557" s="135">
        <f>SUMIF('Plans SAMS_A remplir'!$AE$3:$AE$875,(G557&amp;"FID"&amp;"urgence"),'Plans SAMS_A remplir'!$AH$3:$AH$875)</f>
        <v>0</v>
      </c>
      <c r="S557" s="239">
        <f>SUMIF('Plans SAMS_A remplir'!$AE$3:$AE$875,(G557&amp;"FID"&amp;"urgence"),'Plans SAMS_A remplir'!$AI$3:$AI$875)</f>
        <v>0</v>
      </c>
      <c r="T557" s="224" t="str">
        <f t="shared" si="557"/>
        <v>0</v>
      </c>
      <c r="U557" s="238">
        <f>SUMIF('Plans SAMS_A remplir'!$AE$3:$AE$875,(G557&amp;"CRS"&amp;"urgence"),'Plans SAMS_A remplir'!$AG$3:$AG$875)</f>
        <v>0</v>
      </c>
      <c r="V557" s="135">
        <f>SUMIF('Plans SAMS_A remplir'!$AE$3:$AE$875,(G557&amp;"CRS"&amp;"urgence"),'Plans SAMS_A remplir'!$AH$3:$AH$875)</f>
        <v>0</v>
      </c>
      <c r="W557" s="239">
        <f>SUMIF('Plans SAMS_A remplir'!$AE$3:$AE$875,(G557&amp;"CRS"&amp;"urgence"),'Plans SAMS_A remplir'!$AI$3:$AI$875)</f>
        <v>0</v>
      </c>
      <c r="X557" s="224" t="str">
        <f t="shared" si="558"/>
        <v>0</v>
      </c>
      <c r="Y557" s="238">
        <f>SUMIF('Plans SAMS_A remplir'!$AE$3:$AE$875,(G557&amp;"autreong"&amp;"urgence"),'Plans SAMS_A remplir'!$AG$3:$AG$875)</f>
        <v>0</v>
      </c>
      <c r="Z557" s="135">
        <f>SUMIF('Plans SAMS_A remplir'!$AE$3:$AE$875,(G557&amp;"autreong"&amp;"urgence"),'Plans SAMS_A remplir'!$AH$3:$AH$875)</f>
        <v>0</v>
      </c>
      <c r="AA557" s="239">
        <f>SUMIF('Plans SAMS_A remplir'!$AE$3:$AE$875,(G557&amp;"autreong"&amp;"urgence"),'Plans SAMS_A remplir'!$AI$3:$AI$875)</f>
        <v>0</v>
      </c>
      <c r="AB557" s="280" t="str">
        <f t="shared" si="567"/>
        <v>0</v>
      </c>
      <c r="AC557" s="285"/>
      <c r="AD557" s="173">
        <f t="shared" si="568"/>
        <v>0</v>
      </c>
      <c r="AE557" s="173">
        <f t="shared" si="569"/>
        <v>0</v>
      </c>
      <c r="AF557" s="286">
        <f t="shared" si="570"/>
        <v>0</v>
      </c>
      <c r="AG557" s="274">
        <f t="shared" si="571"/>
        <v>0</v>
      </c>
      <c r="AH557" s="202"/>
      <c r="AI557" s="209">
        <f t="shared" si="572"/>
        <v>9796.3824665001121</v>
      </c>
      <c r="AJ557" s="197">
        <f t="shared" si="573"/>
        <v>3</v>
      </c>
      <c r="AK557" s="175"/>
      <c r="AL557" s="275" t="str">
        <f t="shared" si="574"/>
        <v>A verifier</v>
      </c>
      <c r="AM557" s="266"/>
      <c r="AN557" s="137"/>
      <c r="AO557" s="136"/>
      <c r="AP557" s="158"/>
      <c r="AQ557" s="136"/>
      <c r="AR557" s="138"/>
      <c r="AS557" s="139"/>
      <c r="AT557" s="140"/>
      <c r="AU557" s="159"/>
      <c r="AV557" s="140"/>
      <c r="AW557" s="140"/>
      <c r="AX557" s="140"/>
      <c r="AY557" s="249"/>
    </row>
    <row r="558" spans="1:51" ht="15" hidden="1" customHeight="1" x14ac:dyDescent="0.35">
      <c r="A558" s="252" t="s">
        <v>530</v>
      </c>
      <c r="B558" s="189" t="str">
        <f t="shared" si="559"/>
        <v>MDG23</v>
      </c>
      <c r="C558" s="161" t="s">
        <v>531</v>
      </c>
      <c r="D558" s="189" t="str">
        <f t="shared" si="560"/>
        <v>MG23209</v>
      </c>
      <c r="E558" s="189" t="s">
        <v>532</v>
      </c>
      <c r="F558" s="1" t="str">
        <f t="shared" si="561"/>
        <v>Vatovavy FitovinanyMananjaryAmbohitsara Est</v>
      </c>
      <c r="G558" s="45" t="str">
        <f t="shared" si="562"/>
        <v>MG23209252</v>
      </c>
      <c r="H558" s="133" t="e">
        <f t="shared" si="563"/>
        <v>#N/A</v>
      </c>
      <c r="I558" s="133"/>
      <c r="J558" s="134" t="str">
        <f t="shared" si="564"/>
        <v/>
      </c>
      <c r="K558" s="134">
        <f t="shared" si="565"/>
        <v>11715</v>
      </c>
      <c r="L558" s="134">
        <f t="shared" si="566"/>
        <v>11715</v>
      </c>
      <c r="M558" s="231">
        <f>SUMIF('Plans SAMS_A remplir'!$AE$3:$AE$875,(G558&amp;"PAM"&amp;"urgence"),'Plans SAMS_A remplir'!$AG$3:$AG$875)</f>
        <v>0</v>
      </c>
      <c r="N558" s="222">
        <f>SUMIF('Plans SAMS_A remplir'!$AE$3:$AE$875,(G558&amp;"PAM"&amp;"urgence"),'Plans SAMS_A remplir'!$AH$3:$AH$875)</f>
        <v>0</v>
      </c>
      <c r="O558" s="232">
        <f>SUMIF('Plans SAMS_A remplir'!$AE$3:$AE$875,(G558&amp;"PAM"&amp;"urgence"),'Plans SAMS_A remplir'!$AI$3:$AI$875)</f>
        <v>0</v>
      </c>
      <c r="P558" s="224" t="str">
        <f t="shared" si="556"/>
        <v>0</v>
      </c>
      <c r="Q558" s="238">
        <f>SUMIF('Plans SAMS_A remplir'!$AE$3:$AE$875,(G558&amp;"FID"&amp;"urgence"),'Plans SAMS_A remplir'!$AG$3:$AG$875)</f>
        <v>0</v>
      </c>
      <c r="R558" s="135">
        <f>SUMIF('Plans SAMS_A remplir'!$AE$3:$AE$875,(G558&amp;"FID"&amp;"urgence"),'Plans SAMS_A remplir'!$AH$3:$AH$875)</f>
        <v>0</v>
      </c>
      <c r="S558" s="239">
        <f>SUMIF('Plans SAMS_A remplir'!$AE$3:$AE$875,(G558&amp;"FID"&amp;"urgence"),'Plans SAMS_A remplir'!$AI$3:$AI$875)</f>
        <v>0</v>
      </c>
      <c r="T558" s="224" t="str">
        <f t="shared" si="557"/>
        <v>0</v>
      </c>
      <c r="U558" s="238">
        <f>SUMIF('Plans SAMS_A remplir'!$AE$3:$AE$875,(G558&amp;"CRS"&amp;"urgence"),'Plans SAMS_A remplir'!$AG$3:$AG$875)</f>
        <v>0</v>
      </c>
      <c r="V558" s="135">
        <f>SUMIF('Plans SAMS_A remplir'!$AE$3:$AE$875,(G558&amp;"CRS"&amp;"urgence"),'Plans SAMS_A remplir'!$AH$3:$AH$875)</f>
        <v>0</v>
      </c>
      <c r="W558" s="239">
        <f>SUMIF('Plans SAMS_A remplir'!$AE$3:$AE$875,(G558&amp;"CRS"&amp;"urgence"),'Plans SAMS_A remplir'!$AI$3:$AI$875)</f>
        <v>0</v>
      </c>
      <c r="X558" s="224" t="str">
        <f t="shared" si="558"/>
        <v>0</v>
      </c>
      <c r="Y558" s="238">
        <f>SUMIF('Plans SAMS_A remplir'!$AE$3:$AE$875,(G558&amp;"autreong"&amp;"urgence"),'Plans SAMS_A remplir'!$AG$3:$AG$875)</f>
        <v>0</v>
      </c>
      <c r="Z558" s="135">
        <f>SUMIF('Plans SAMS_A remplir'!$AE$3:$AE$875,(G558&amp;"autreong"&amp;"urgence"),'Plans SAMS_A remplir'!$AH$3:$AH$875)</f>
        <v>0</v>
      </c>
      <c r="AA558" s="239">
        <f>SUMIF('Plans SAMS_A remplir'!$AE$3:$AE$875,(G558&amp;"autreong"&amp;"urgence"),'Plans SAMS_A remplir'!$AI$3:$AI$875)</f>
        <v>0</v>
      </c>
      <c r="AB558" s="280" t="str">
        <f t="shared" si="567"/>
        <v>0</v>
      </c>
      <c r="AC558" s="285"/>
      <c r="AD558" s="173">
        <f t="shared" si="568"/>
        <v>0</v>
      </c>
      <c r="AE558" s="173">
        <f t="shared" si="569"/>
        <v>0</v>
      </c>
      <c r="AF558" s="286">
        <f t="shared" si="570"/>
        <v>0</v>
      </c>
      <c r="AG558" s="274">
        <f t="shared" si="571"/>
        <v>0</v>
      </c>
      <c r="AH558" s="202"/>
      <c r="AI558" s="209">
        <f t="shared" si="572"/>
        <v>11715</v>
      </c>
      <c r="AJ558" s="197">
        <f t="shared" si="573"/>
        <v>3</v>
      </c>
      <c r="AK558" s="175"/>
      <c r="AL558" s="275" t="str">
        <f t="shared" si="574"/>
        <v>A verifier</v>
      </c>
      <c r="AM558" s="266"/>
      <c r="AN558" s="137"/>
      <c r="AO558" s="136"/>
      <c r="AP558" s="158"/>
      <c r="AQ558" s="136"/>
      <c r="AR558" s="138"/>
      <c r="AS558" s="139"/>
      <c r="AT558" s="140"/>
      <c r="AU558" s="159"/>
      <c r="AV558" s="140"/>
      <c r="AW558" s="140"/>
      <c r="AX558" s="140"/>
      <c r="AY558" s="249"/>
    </row>
    <row r="559" spans="1:51" ht="15" hidden="1" customHeight="1" x14ac:dyDescent="0.35">
      <c r="A559" s="252" t="s">
        <v>530</v>
      </c>
      <c r="B559" s="189" t="str">
        <f t="shared" si="559"/>
        <v>MDG23</v>
      </c>
      <c r="C559" s="161" t="s">
        <v>531</v>
      </c>
      <c r="D559" s="189" t="str">
        <f t="shared" si="560"/>
        <v>MG23209</v>
      </c>
      <c r="E559" s="189" t="s">
        <v>566</v>
      </c>
      <c r="F559" s="1" t="str">
        <f t="shared" si="561"/>
        <v>Vatovavy FitovinanyMananjaryMahavoky Nord</v>
      </c>
      <c r="G559" s="45" t="str">
        <f t="shared" si="562"/>
        <v>MG23209270</v>
      </c>
      <c r="H559" s="133" t="e">
        <f t="shared" si="563"/>
        <v>#N/A</v>
      </c>
      <c r="I559" s="133"/>
      <c r="J559" s="134" t="e">
        <f t="shared" si="564"/>
        <v>#N/A</v>
      </c>
      <c r="K559" s="134" t="e">
        <f t="shared" si="565"/>
        <v>#N/A</v>
      </c>
      <c r="L559" s="134" t="e">
        <f t="shared" si="566"/>
        <v>#N/A</v>
      </c>
      <c r="M559" s="231">
        <f>SUMIF('Plans SAMS_A remplir'!$AE$3:$AE$875,(G559&amp;"PAM"&amp;"urgence"),'Plans SAMS_A remplir'!$AG$3:$AG$875)</f>
        <v>0</v>
      </c>
      <c r="N559" s="222">
        <f>SUMIF('Plans SAMS_A remplir'!$AE$3:$AE$875,(G559&amp;"PAM"&amp;"urgence"),'Plans SAMS_A remplir'!$AH$3:$AH$875)</f>
        <v>0</v>
      </c>
      <c r="O559" s="232">
        <f>SUMIF('Plans SAMS_A remplir'!$AE$3:$AE$875,(G559&amp;"PAM"&amp;"urgence"),'Plans SAMS_A remplir'!$AI$3:$AI$875)</f>
        <v>0</v>
      </c>
      <c r="P559" s="224" t="str">
        <f t="shared" si="556"/>
        <v>0</v>
      </c>
      <c r="Q559" s="238">
        <f>SUMIF('Plans SAMS_A remplir'!$AE$3:$AE$875,(G559&amp;"FID"&amp;"urgence"),'Plans SAMS_A remplir'!$AG$3:$AG$875)</f>
        <v>0</v>
      </c>
      <c r="R559" s="135">
        <f>SUMIF('Plans SAMS_A remplir'!$AE$3:$AE$875,(G559&amp;"FID"&amp;"urgence"),'Plans SAMS_A remplir'!$AH$3:$AH$875)</f>
        <v>0</v>
      </c>
      <c r="S559" s="239">
        <f>SUMIF('Plans SAMS_A remplir'!$AE$3:$AE$875,(G559&amp;"FID"&amp;"urgence"),'Plans SAMS_A remplir'!$AI$3:$AI$875)</f>
        <v>0</v>
      </c>
      <c r="T559" s="224" t="str">
        <f t="shared" si="557"/>
        <v>0</v>
      </c>
      <c r="U559" s="238">
        <f>SUMIF('Plans SAMS_A remplir'!$AE$3:$AE$875,(G559&amp;"CRS"&amp;"urgence"),'Plans SAMS_A remplir'!$AG$3:$AG$875)</f>
        <v>0</v>
      </c>
      <c r="V559" s="135">
        <f>SUMIF('Plans SAMS_A remplir'!$AE$3:$AE$875,(G559&amp;"CRS"&amp;"urgence"),'Plans SAMS_A remplir'!$AH$3:$AH$875)</f>
        <v>0</v>
      </c>
      <c r="W559" s="239">
        <f>SUMIF('Plans SAMS_A remplir'!$AE$3:$AE$875,(G559&amp;"CRS"&amp;"urgence"),'Plans SAMS_A remplir'!$AI$3:$AI$875)</f>
        <v>0</v>
      </c>
      <c r="X559" s="224" t="str">
        <f t="shared" si="558"/>
        <v>0</v>
      </c>
      <c r="Y559" s="238">
        <f>SUMIF('Plans SAMS_A remplir'!$AE$3:$AE$875,(G559&amp;"autreong"&amp;"urgence"),'Plans SAMS_A remplir'!$AG$3:$AG$875)</f>
        <v>0</v>
      </c>
      <c r="Z559" s="135">
        <f>SUMIF('Plans SAMS_A remplir'!$AE$3:$AE$875,(G559&amp;"autreong"&amp;"urgence"),'Plans SAMS_A remplir'!$AH$3:$AH$875)</f>
        <v>0</v>
      </c>
      <c r="AA559" s="239">
        <f>SUMIF('Plans SAMS_A remplir'!$AE$3:$AE$875,(G559&amp;"autreong"&amp;"urgence"),'Plans SAMS_A remplir'!$AI$3:$AI$875)</f>
        <v>0</v>
      </c>
      <c r="AB559" s="280" t="str">
        <f t="shared" si="567"/>
        <v>0</v>
      </c>
      <c r="AC559" s="285"/>
      <c r="AD559" s="173">
        <f t="shared" si="568"/>
        <v>0</v>
      </c>
      <c r="AE559" s="173">
        <f t="shared" si="569"/>
        <v>0</v>
      </c>
      <c r="AF559" s="286">
        <f t="shared" si="570"/>
        <v>0</v>
      </c>
      <c r="AG559" s="274" t="e">
        <f t="shared" si="571"/>
        <v>#N/A</v>
      </c>
      <c r="AH559" s="202"/>
      <c r="AI559" s="209" t="e">
        <f t="shared" si="572"/>
        <v>#N/A</v>
      </c>
      <c r="AJ559" s="197">
        <f t="shared" si="573"/>
        <v>3</v>
      </c>
      <c r="AK559" s="175"/>
      <c r="AL559" s="275" t="str">
        <f t="shared" si="574"/>
        <v>A verifier</v>
      </c>
      <c r="AM559" s="266"/>
      <c r="AN559" s="137"/>
      <c r="AO559" s="136"/>
      <c r="AP559" s="158"/>
      <c r="AQ559" s="136"/>
      <c r="AR559" s="138"/>
      <c r="AS559" s="139"/>
      <c r="AT559" s="140"/>
      <c r="AU559" s="159"/>
      <c r="AV559" s="140"/>
      <c r="AW559" s="140"/>
      <c r="AX559" s="140"/>
      <c r="AY559" s="249"/>
    </row>
    <row r="560" spans="1:51" ht="15" hidden="1" customHeight="1" x14ac:dyDescent="0.35">
      <c r="A560" s="252" t="s">
        <v>530</v>
      </c>
      <c r="B560" s="189" t="str">
        <f t="shared" si="559"/>
        <v>MDG23</v>
      </c>
      <c r="C560" s="161" t="s">
        <v>531</v>
      </c>
      <c r="D560" s="189" t="str">
        <f t="shared" si="560"/>
        <v>MG23209</v>
      </c>
      <c r="E560" s="189" t="s">
        <v>560</v>
      </c>
      <c r="F560" s="1" t="str">
        <f t="shared" si="561"/>
        <v>Vatovavy FitovinanyMananjaryAndonabe</v>
      </c>
      <c r="G560" s="45" t="str">
        <f t="shared" si="562"/>
        <v>MG23209290</v>
      </c>
      <c r="H560" s="133" t="e">
        <f t="shared" si="563"/>
        <v>#N/A</v>
      </c>
      <c r="I560" s="133"/>
      <c r="J560" s="134" t="e">
        <f t="shared" si="564"/>
        <v>#N/A</v>
      </c>
      <c r="K560" s="134" t="e">
        <f t="shared" si="565"/>
        <v>#N/A</v>
      </c>
      <c r="L560" s="134" t="e">
        <f t="shared" si="566"/>
        <v>#N/A</v>
      </c>
      <c r="M560" s="231">
        <f>SUMIF('Plans SAMS_A remplir'!$AE$3:$AE$875,(G560&amp;"PAM"&amp;"urgence"),'Plans SAMS_A remplir'!$AG$3:$AG$875)</f>
        <v>0</v>
      </c>
      <c r="N560" s="222">
        <f>SUMIF('Plans SAMS_A remplir'!$AE$3:$AE$875,(G560&amp;"PAM"&amp;"urgence"),'Plans SAMS_A remplir'!$AH$3:$AH$875)</f>
        <v>0</v>
      </c>
      <c r="O560" s="232">
        <f>SUMIF('Plans SAMS_A remplir'!$AE$3:$AE$875,(G560&amp;"PAM"&amp;"urgence"),'Plans SAMS_A remplir'!$AI$3:$AI$875)</f>
        <v>0</v>
      </c>
      <c r="P560" s="224" t="str">
        <f t="shared" si="556"/>
        <v>0</v>
      </c>
      <c r="Q560" s="238">
        <f>SUMIF('Plans SAMS_A remplir'!$AE$3:$AE$875,(G560&amp;"FID"&amp;"urgence"),'Plans SAMS_A remplir'!$AG$3:$AG$875)</f>
        <v>0</v>
      </c>
      <c r="R560" s="135">
        <f>SUMIF('Plans SAMS_A remplir'!$AE$3:$AE$875,(G560&amp;"FID"&amp;"urgence"),'Plans SAMS_A remplir'!$AH$3:$AH$875)</f>
        <v>0</v>
      </c>
      <c r="S560" s="239">
        <f>SUMIF('Plans SAMS_A remplir'!$AE$3:$AE$875,(G560&amp;"FID"&amp;"urgence"),'Plans SAMS_A remplir'!$AI$3:$AI$875)</f>
        <v>0</v>
      </c>
      <c r="T560" s="224" t="str">
        <f t="shared" si="557"/>
        <v>0</v>
      </c>
      <c r="U560" s="238">
        <f>SUMIF('Plans SAMS_A remplir'!$AE$3:$AE$875,(G560&amp;"CRS"&amp;"urgence"),'Plans SAMS_A remplir'!$AG$3:$AG$875)</f>
        <v>0</v>
      </c>
      <c r="V560" s="135">
        <f>SUMIF('Plans SAMS_A remplir'!$AE$3:$AE$875,(G560&amp;"CRS"&amp;"urgence"),'Plans SAMS_A remplir'!$AH$3:$AH$875)</f>
        <v>0</v>
      </c>
      <c r="W560" s="239">
        <f>SUMIF('Plans SAMS_A remplir'!$AE$3:$AE$875,(G560&amp;"CRS"&amp;"urgence"),'Plans SAMS_A remplir'!$AI$3:$AI$875)</f>
        <v>0</v>
      </c>
      <c r="X560" s="224" t="str">
        <f t="shared" si="558"/>
        <v>0</v>
      </c>
      <c r="Y560" s="238">
        <f>SUMIF('Plans SAMS_A remplir'!$AE$3:$AE$875,(G560&amp;"autreong"&amp;"urgence"),'Plans SAMS_A remplir'!$AG$3:$AG$875)</f>
        <v>0</v>
      </c>
      <c r="Z560" s="135">
        <f>SUMIF('Plans SAMS_A remplir'!$AE$3:$AE$875,(G560&amp;"autreong"&amp;"urgence"),'Plans SAMS_A remplir'!$AH$3:$AH$875)</f>
        <v>0</v>
      </c>
      <c r="AA560" s="239">
        <f>SUMIF('Plans SAMS_A remplir'!$AE$3:$AE$875,(G560&amp;"autreong"&amp;"urgence"),'Plans SAMS_A remplir'!$AI$3:$AI$875)</f>
        <v>0</v>
      </c>
      <c r="AB560" s="280" t="str">
        <f t="shared" si="567"/>
        <v>0</v>
      </c>
      <c r="AC560" s="285"/>
      <c r="AD560" s="173">
        <f t="shared" si="568"/>
        <v>0</v>
      </c>
      <c r="AE560" s="173">
        <f t="shared" si="569"/>
        <v>0</v>
      </c>
      <c r="AF560" s="286">
        <f t="shared" si="570"/>
        <v>0</v>
      </c>
      <c r="AG560" s="274" t="e">
        <f t="shared" si="571"/>
        <v>#N/A</v>
      </c>
      <c r="AH560" s="202"/>
      <c r="AI560" s="209" t="e">
        <f t="shared" si="572"/>
        <v>#N/A</v>
      </c>
      <c r="AJ560" s="197">
        <f t="shared" si="573"/>
        <v>3</v>
      </c>
      <c r="AK560" s="175"/>
      <c r="AL560" s="275" t="str">
        <f t="shared" si="574"/>
        <v>A verifier</v>
      </c>
      <c r="AM560" s="266"/>
      <c r="AN560" s="137"/>
      <c r="AO560" s="136"/>
      <c r="AP560" s="158"/>
      <c r="AQ560" s="136"/>
      <c r="AR560" s="138"/>
      <c r="AS560" s="139"/>
      <c r="AT560" s="140"/>
      <c r="AU560" s="159"/>
      <c r="AV560" s="140"/>
      <c r="AW560" s="140"/>
      <c r="AX560" s="140"/>
      <c r="AY560" s="249"/>
    </row>
    <row r="561" spans="1:51" ht="15" hidden="1" customHeight="1" x14ac:dyDescent="0.35">
      <c r="A561" s="252" t="s">
        <v>530</v>
      </c>
      <c r="B561" s="189" t="str">
        <f t="shared" si="559"/>
        <v>MDG23</v>
      </c>
      <c r="C561" s="161" t="s">
        <v>531</v>
      </c>
      <c r="D561" s="189" t="str">
        <f t="shared" si="560"/>
        <v>MG23209</v>
      </c>
      <c r="E561" s="189" t="s">
        <v>545</v>
      </c>
      <c r="F561" s="1" t="str">
        <f t="shared" si="561"/>
        <v>Vatovavy FitovinanyMananjaryAmbohinihaonana</v>
      </c>
      <c r="G561" s="45" t="str">
        <f t="shared" si="562"/>
        <v>MG23209310</v>
      </c>
      <c r="H561" s="133" t="e">
        <f t="shared" si="563"/>
        <v>#N/A</v>
      </c>
      <c r="I561" s="133"/>
      <c r="J561" s="134" t="str">
        <f t="shared" si="564"/>
        <v/>
      </c>
      <c r="K561" s="134">
        <f t="shared" si="565"/>
        <v>13104.319212157225</v>
      </c>
      <c r="L561" s="134">
        <f t="shared" si="566"/>
        <v>13104.319212157225</v>
      </c>
      <c r="M561" s="231">
        <f>SUMIF('Plans SAMS_A remplir'!$AE$3:$AE$875,(G561&amp;"PAM"&amp;"urgence"),'Plans SAMS_A remplir'!$AG$3:$AG$875)</f>
        <v>0</v>
      </c>
      <c r="N561" s="222">
        <f>SUMIF('Plans SAMS_A remplir'!$AE$3:$AE$875,(G561&amp;"PAM"&amp;"urgence"),'Plans SAMS_A remplir'!$AH$3:$AH$875)</f>
        <v>0</v>
      </c>
      <c r="O561" s="232">
        <f>SUMIF('Plans SAMS_A remplir'!$AE$3:$AE$875,(G561&amp;"PAM"&amp;"urgence"),'Plans SAMS_A remplir'!$AI$3:$AI$875)</f>
        <v>0</v>
      </c>
      <c r="P561" s="224" t="str">
        <f t="shared" si="556"/>
        <v>0</v>
      </c>
      <c r="Q561" s="238">
        <f>SUMIF('Plans SAMS_A remplir'!$AE$3:$AE$875,(G561&amp;"FID"&amp;"urgence"),'Plans SAMS_A remplir'!$AG$3:$AG$875)</f>
        <v>0</v>
      </c>
      <c r="R561" s="135">
        <f>SUMIF('Plans SAMS_A remplir'!$AE$3:$AE$875,(G561&amp;"FID"&amp;"urgence"),'Plans SAMS_A remplir'!$AH$3:$AH$875)</f>
        <v>0</v>
      </c>
      <c r="S561" s="239">
        <f>SUMIF('Plans SAMS_A remplir'!$AE$3:$AE$875,(G561&amp;"FID"&amp;"urgence"),'Plans SAMS_A remplir'!$AI$3:$AI$875)</f>
        <v>0</v>
      </c>
      <c r="T561" s="224" t="str">
        <f t="shared" si="557"/>
        <v>0</v>
      </c>
      <c r="U561" s="238">
        <f>SUMIF('Plans SAMS_A remplir'!$AE$3:$AE$875,(G561&amp;"CRS"&amp;"urgence"),'Plans SAMS_A remplir'!$AG$3:$AG$875)</f>
        <v>0</v>
      </c>
      <c r="V561" s="135">
        <f>SUMIF('Plans SAMS_A remplir'!$AE$3:$AE$875,(G561&amp;"CRS"&amp;"urgence"),'Plans SAMS_A remplir'!$AH$3:$AH$875)</f>
        <v>0</v>
      </c>
      <c r="W561" s="239">
        <f>SUMIF('Plans SAMS_A remplir'!$AE$3:$AE$875,(G561&amp;"CRS"&amp;"urgence"),'Plans SAMS_A remplir'!$AI$3:$AI$875)</f>
        <v>0</v>
      </c>
      <c r="X561" s="224" t="str">
        <f t="shared" si="558"/>
        <v>0</v>
      </c>
      <c r="Y561" s="238">
        <f>SUMIF('Plans SAMS_A remplir'!$AE$3:$AE$875,(G561&amp;"autreong"&amp;"urgence"),'Plans SAMS_A remplir'!$AG$3:$AG$875)</f>
        <v>0</v>
      </c>
      <c r="Z561" s="135">
        <f>SUMIF('Plans SAMS_A remplir'!$AE$3:$AE$875,(G561&amp;"autreong"&amp;"urgence"),'Plans SAMS_A remplir'!$AH$3:$AH$875)</f>
        <v>0</v>
      </c>
      <c r="AA561" s="239">
        <f>SUMIF('Plans SAMS_A remplir'!$AE$3:$AE$875,(G561&amp;"autreong"&amp;"urgence"),'Plans SAMS_A remplir'!$AI$3:$AI$875)</f>
        <v>0</v>
      </c>
      <c r="AB561" s="280" t="str">
        <f t="shared" si="567"/>
        <v>0</v>
      </c>
      <c r="AC561" s="285"/>
      <c r="AD561" s="173">
        <f t="shared" si="568"/>
        <v>0</v>
      </c>
      <c r="AE561" s="173">
        <f t="shared" si="569"/>
        <v>0</v>
      </c>
      <c r="AF561" s="286">
        <f t="shared" si="570"/>
        <v>0</v>
      </c>
      <c r="AG561" s="274">
        <f t="shared" si="571"/>
        <v>0</v>
      </c>
      <c r="AH561" s="202"/>
      <c r="AI561" s="209">
        <f t="shared" si="572"/>
        <v>13104.319212157225</v>
      </c>
      <c r="AJ561" s="197">
        <f t="shared" si="573"/>
        <v>3</v>
      </c>
      <c r="AK561" s="175"/>
      <c r="AL561" s="275" t="str">
        <f t="shared" si="574"/>
        <v>A verifier</v>
      </c>
      <c r="AM561" s="266"/>
      <c r="AN561" s="137"/>
      <c r="AO561" s="136"/>
      <c r="AP561" s="158"/>
      <c r="AQ561" s="136"/>
      <c r="AR561" s="138"/>
      <c r="AS561" s="139"/>
      <c r="AT561" s="140"/>
      <c r="AU561" s="159"/>
      <c r="AV561" s="140"/>
      <c r="AW561" s="140"/>
      <c r="AX561" s="140"/>
      <c r="AY561" s="249"/>
    </row>
    <row r="562" spans="1:51" ht="15" hidden="1" customHeight="1" x14ac:dyDescent="0.35">
      <c r="A562" s="252" t="s">
        <v>530</v>
      </c>
      <c r="B562" s="189" t="str">
        <f t="shared" si="559"/>
        <v>MDG23</v>
      </c>
      <c r="C562" s="161" t="s">
        <v>531</v>
      </c>
      <c r="D562" s="189" t="str">
        <f t="shared" si="560"/>
        <v>MG23209</v>
      </c>
      <c r="E562" s="189" t="s">
        <v>568</v>
      </c>
      <c r="F562" s="1" t="str">
        <f t="shared" si="561"/>
        <v>Vatovavy FitovinanyMananjaryMarofototra</v>
      </c>
      <c r="G562" s="45" t="str">
        <f t="shared" si="562"/>
        <v>MG23209331</v>
      </c>
      <c r="H562" s="133" t="e">
        <f t="shared" si="563"/>
        <v>#N/A</v>
      </c>
      <c r="I562" s="133"/>
      <c r="J562" s="134" t="e">
        <f t="shared" si="564"/>
        <v>#N/A</v>
      </c>
      <c r="K562" s="134" t="e">
        <f t="shared" si="565"/>
        <v>#N/A</v>
      </c>
      <c r="L562" s="134" t="e">
        <f t="shared" si="566"/>
        <v>#N/A</v>
      </c>
      <c r="M562" s="231">
        <f>SUMIF('Plans SAMS_A remplir'!$AE$3:$AE$875,(G562&amp;"PAM"&amp;"urgence"),'Plans SAMS_A remplir'!$AG$3:$AG$875)</f>
        <v>0</v>
      </c>
      <c r="N562" s="222">
        <f>SUMIF('Plans SAMS_A remplir'!$AE$3:$AE$875,(G562&amp;"PAM"&amp;"urgence"),'Plans SAMS_A remplir'!$AH$3:$AH$875)</f>
        <v>0</v>
      </c>
      <c r="O562" s="232">
        <f>SUMIF('Plans SAMS_A remplir'!$AE$3:$AE$875,(G562&amp;"PAM"&amp;"urgence"),'Plans SAMS_A remplir'!$AI$3:$AI$875)</f>
        <v>0</v>
      </c>
      <c r="P562" s="224" t="str">
        <f t="shared" si="556"/>
        <v>0</v>
      </c>
      <c r="Q562" s="238">
        <f>SUMIF('Plans SAMS_A remplir'!$AE$3:$AE$875,(G562&amp;"FID"&amp;"urgence"),'Plans SAMS_A remplir'!$AG$3:$AG$875)</f>
        <v>0</v>
      </c>
      <c r="R562" s="135">
        <f>SUMIF('Plans SAMS_A remplir'!$AE$3:$AE$875,(G562&amp;"FID"&amp;"urgence"),'Plans SAMS_A remplir'!$AH$3:$AH$875)</f>
        <v>0</v>
      </c>
      <c r="S562" s="239">
        <f>SUMIF('Plans SAMS_A remplir'!$AE$3:$AE$875,(G562&amp;"FID"&amp;"urgence"),'Plans SAMS_A remplir'!$AI$3:$AI$875)</f>
        <v>0</v>
      </c>
      <c r="T562" s="224" t="str">
        <f t="shared" si="557"/>
        <v>0</v>
      </c>
      <c r="U562" s="238">
        <f>SUMIF('Plans SAMS_A remplir'!$AE$3:$AE$875,(G562&amp;"CRS"&amp;"urgence"),'Plans SAMS_A remplir'!$AG$3:$AG$875)</f>
        <v>0</v>
      </c>
      <c r="V562" s="135">
        <f>SUMIF('Plans SAMS_A remplir'!$AE$3:$AE$875,(G562&amp;"CRS"&amp;"urgence"),'Plans SAMS_A remplir'!$AH$3:$AH$875)</f>
        <v>0</v>
      </c>
      <c r="W562" s="239">
        <f>SUMIF('Plans SAMS_A remplir'!$AE$3:$AE$875,(G562&amp;"CRS"&amp;"urgence"),'Plans SAMS_A remplir'!$AI$3:$AI$875)</f>
        <v>0</v>
      </c>
      <c r="X562" s="224" t="str">
        <f t="shared" si="558"/>
        <v>0</v>
      </c>
      <c r="Y562" s="238">
        <f>SUMIF('Plans SAMS_A remplir'!$AE$3:$AE$875,(G562&amp;"autreong"&amp;"urgence"),'Plans SAMS_A remplir'!$AG$3:$AG$875)</f>
        <v>0</v>
      </c>
      <c r="Z562" s="135">
        <f>SUMIF('Plans SAMS_A remplir'!$AE$3:$AE$875,(G562&amp;"autreong"&amp;"urgence"),'Plans SAMS_A remplir'!$AH$3:$AH$875)</f>
        <v>0</v>
      </c>
      <c r="AA562" s="239">
        <f>SUMIF('Plans SAMS_A remplir'!$AE$3:$AE$875,(G562&amp;"autreong"&amp;"urgence"),'Plans SAMS_A remplir'!$AI$3:$AI$875)</f>
        <v>0</v>
      </c>
      <c r="AB562" s="280" t="str">
        <f t="shared" si="567"/>
        <v>0</v>
      </c>
      <c r="AC562" s="285"/>
      <c r="AD562" s="173">
        <f t="shared" si="568"/>
        <v>0</v>
      </c>
      <c r="AE562" s="173">
        <f t="shared" si="569"/>
        <v>0</v>
      </c>
      <c r="AF562" s="286">
        <f t="shared" si="570"/>
        <v>0</v>
      </c>
      <c r="AG562" s="274" t="e">
        <f t="shared" si="571"/>
        <v>#N/A</v>
      </c>
      <c r="AH562" s="202"/>
      <c r="AI562" s="209" t="e">
        <f t="shared" si="572"/>
        <v>#N/A</v>
      </c>
      <c r="AJ562" s="197">
        <f t="shared" si="573"/>
        <v>3</v>
      </c>
      <c r="AK562" s="175"/>
      <c r="AL562" s="275" t="str">
        <f t="shared" si="574"/>
        <v>A verifier</v>
      </c>
      <c r="AM562" s="266"/>
      <c r="AN562" s="137"/>
      <c r="AO562" s="136"/>
      <c r="AP562" s="158"/>
      <c r="AQ562" s="136"/>
      <c r="AR562" s="138"/>
      <c r="AS562" s="139"/>
      <c r="AT562" s="140"/>
      <c r="AU562" s="159"/>
      <c r="AV562" s="140"/>
      <c r="AW562" s="140"/>
      <c r="AX562" s="140"/>
      <c r="AY562" s="249"/>
    </row>
    <row r="563" spans="1:51" ht="15" hidden="1" customHeight="1" x14ac:dyDescent="0.35">
      <c r="A563" s="252" t="s">
        <v>530</v>
      </c>
      <c r="B563" s="189" t="str">
        <f t="shared" si="559"/>
        <v>MDG23</v>
      </c>
      <c r="C563" s="161" t="s">
        <v>531</v>
      </c>
      <c r="D563" s="189" t="str">
        <f t="shared" si="560"/>
        <v>MG23209</v>
      </c>
      <c r="E563" s="189" t="s">
        <v>561</v>
      </c>
      <c r="F563" s="1" t="str">
        <f t="shared" si="561"/>
        <v>Vatovavy FitovinanyMananjaryAndranomavo</v>
      </c>
      <c r="G563" s="45" t="str">
        <f t="shared" si="562"/>
        <v>MG23209332</v>
      </c>
      <c r="H563" s="133" t="e">
        <f t="shared" si="563"/>
        <v>#N/A</v>
      </c>
      <c r="I563" s="133"/>
      <c r="J563" s="134" t="e">
        <f t="shared" si="564"/>
        <v>#N/A</v>
      </c>
      <c r="K563" s="134" t="e">
        <f t="shared" si="565"/>
        <v>#N/A</v>
      </c>
      <c r="L563" s="134" t="e">
        <f t="shared" si="566"/>
        <v>#N/A</v>
      </c>
      <c r="M563" s="231">
        <f>SUMIF('Plans SAMS_A remplir'!$AE$3:$AE$875,(G563&amp;"PAM"&amp;"urgence"),'Plans SAMS_A remplir'!$AG$3:$AG$875)</f>
        <v>0</v>
      </c>
      <c r="N563" s="222">
        <f>SUMIF('Plans SAMS_A remplir'!$AE$3:$AE$875,(G563&amp;"PAM"&amp;"urgence"),'Plans SAMS_A remplir'!$AH$3:$AH$875)</f>
        <v>0</v>
      </c>
      <c r="O563" s="232">
        <f>SUMIF('Plans SAMS_A remplir'!$AE$3:$AE$875,(G563&amp;"PAM"&amp;"urgence"),'Plans SAMS_A remplir'!$AI$3:$AI$875)</f>
        <v>0</v>
      </c>
      <c r="P563" s="224" t="str">
        <f t="shared" si="556"/>
        <v>0</v>
      </c>
      <c r="Q563" s="238">
        <f>SUMIF('Plans SAMS_A remplir'!$AE$3:$AE$875,(G563&amp;"FID"&amp;"urgence"),'Plans SAMS_A remplir'!$AG$3:$AG$875)</f>
        <v>0</v>
      </c>
      <c r="R563" s="135">
        <f>SUMIF('Plans SAMS_A remplir'!$AE$3:$AE$875,(G563&amp;"FID"&amp;"urgence"),'Plans SAMS_A remplir'!$AH$3:$AH$875)</f>
        <v>0</v>
      </c>
      <c r="S563" s="239">
        <f>SUMIF('Plans SAMS_A remplir'!$AE$3:$AE$875,(G563&amp;"FID"&amp;"urgence"),'Plans SAMS_A remplir'!$AI$3:$AI$875)</f>
        <v>0</v>
      </c>
      <c r="T563" s="224" t="str">
        <f t="shared" si="557"/>
        <v>0</v>
      </c>
      <c r="U563" s="238">
        <f>SUMIF('Plans SAMS_A remplir'!$AE$3:$AE$875,(G563&amp;"CRS"&amp;"urgence"),'Plans SAMS_A remplir'!$AG$3:$AG$875)</f>
        <v>0</v>
      </c>
      <c r="V563" s="135">
        <f>SUMIF('Plans SAMS_A remplir'!$AE$3:$AE$875,(G563&amp;"CRS"&amp;"urgence"),'Plans SAMS_A remplir'!$AH$3:$AH$875)</f>
        <v>0</v>
      </c>
      <c r="W563" s="239">
        <f>SUMIF('Plans SAMS_A remplir'!$AE$3:$AE$875,(G563&amp;"CRS"&amp;"urgence"),'Plans SAMS_A remplir'!$AI$3:$AI$875)</f>
        <v>0</v>
      </c>
      <c r="X563" s="224" t="str">
        <f t="shared" si="558"/>
        <v>0</v>
      </c>
      <c r="Y563" s="238">
        <f>SUMIF('Plans SAMS_A remplir'!$AE$3:$AE$875,(G563&amp;"autreong"&amp;"urgence"),'Plans SAMS_A remplir'!$AG$3:$AG$875)</f>
        <v>0</v>
      </c>
      <c r="Z563" s="135">
        <f>SUMIF('Plans SAMS_A remplir'!$AE$3:$AE$875,(G563&amp;"autreong"&amp;"urgence"),'Plans SAMS_A remplir'!$AH$3:$AH$875)</f>
        <v>0</v>
      </c>
      <c r="AA563" s="239">
        <f>SUMIF('Plans SAMS_A remplir'!$AE$3:$AE$875,(G563&amp;"autreong"&amp;"urgence"),'Plans SAMS_A remplir'!$AI$3:$AI$875)</f>
        <v>0</v>
      </c>
      <c r="AB563" s="280" t="str">
        <f t="shared" si="567"/>
        <v>0</v>
      </c>
      <c r="AC563" s="285"/>
      <c r="AD563" s="173">
        <f t="shared" si="568"/>
        <v>0</v>
      </c>
      <c r="AE563" s="173">
        <f t="shared" si="569"/>
        <v>0</v>
      </c>
      <c r="AF563" s="286">
        <f t="shared" si="570"/>
        <v>0</v>
      </c>
      <c r="AG563" s="274" t="e">
        <f t="shared" si="571"/>
        <v>#N/A</v>
      </c>
      <c r="AH563" s="202"/>
      <c r="AI563" s="209" t="e">
        <f t="shared" si="572"/>
        <v>#N/A</v>
      </c>
      <c r="AJ563" s="197">
        <f t="shared" si="573"/>
        <v>3</v>
      </c>
      <c r="AK563" s="175"/>
      <c r="AL563" s="275" t="str">
        <f t="shared" si="574"/>
        <v>A verifier</v>
      </c>
      <c r="AM563" s="266"/>
      <c r="AN563" s="137"/>
      <c r="AO563" s="136"/>
      <c r="AP563" s="158"/>
      <c r="AQ563" s="136"/>
      <c r="AR563" s="138"/>
      <c r="AS563" s="139"/>
      <c r="AT563" s="140"/>
      <c r="AU563" s="159"/>
      <c r="AV563" s="140"/>
      <c r="AW563" s="140"/>
      <c r="AX563" s="140"/>
      <c r="AY563" s="249"/>
    </row>
    <row r="564" spans="1:51" ht="15" hidden="1" customHeight="1" x14ac:dyDescent="0.35">
      <c r="A564" s="252" t="s">
        <v>530</v>
      </c>
      <c r="B564" s="189" t="str">
        <f t="shared" si="559"/>
        <v>MDG23</v>
      </c>
      <c r="C564" s="161" t="s">
        <v>531</v>
      </c>
      <c r="D564" s="189" t="str">
        <f t="shared" si="560"/>
        <v>MG23209</v>
      </c>
      <c r="E564" s="45" t="s">
        <v>569</v>
      </c>
      <c r="F564" s="1" t="str">
        <f t="shared" si="561"/>
        <v>Vatovavy FitovinanyMananjaryVatohandrina</v>
      </c>
      <c r="G564" s="45" t="str">
        <f t="shared" si="562"/>
        <v>MG23209350</v>
      </c>
      <c r="H564" s="133" t="e">
        <f t="shared" si="563"/>
        <v>#N/A</v>
      </c>
      <c r="I564" s="133"/>
      <c r="J564" s="134" t="e">
        <f t="shared" si="564"/>
        <v>#N/A</v>
      </c>
      <c r="K564" s="134" t="e">
        <f t="shared" si="565"/>
        <v>#N/A</v>
      </c>
      <c r="L564" s="134" t="e">
        <f t="shared" si="566"/>
        <v>#N/A</v>
      </c>
      <c r="M564" s="231">
        <f>SUMIF('Plans SAMS_A remplir'!$AE$3:$AE$875,(G564&amp;"PAM"&amp;"urgence"),'Plans SAMS_A remplir'!$AG$3:$AG$875)</f>
        <v>0</v>
      </c>
      <c r="N564" s="222">
        <f>SUMIF('Plans SAMS_A remplir'!$AE$3:$AE$875,(G564&amp;"PAM"&amp;"urgence"),'Plans SAMS_A remplir'!$AH$3:$AH$875)</f>
        <v>0</v>
      </c>
      <c r="O564" s="232">
        <f>SUMIF('Plans SAMS_A remplir'!$AE$3:$AE$875,(G564&amp;"PAM"&amp;"urgence"),'Plans SAMS_A remplir'!$AI$3:$AI$875)</f>
        <v>0</v>
      </c>
      <c r="P564" s="224" t="str">
        <f t="shared" si="556"/>
        <v>0</v>
      </c>
      <c r="Q564" s="238">
        <f>SUMIF('Plans SAMS_A remplir'!$AE$3:$AE$875,(G564&amp;"FID"&amp;"urgence"),'Plans SAMS_A remplir'!$AG$3:$AG$875)</f>
        <v>0</v>
      </c>
      <c r="R564" s="135">
        <f>SUMIF('Plans SAMS_A remplir'!$AE$3:$AE$875,(G564&amp;"FID"&amp;"urgence"),'Plans SAMS_A remplir'!$AH$3:$AH$875)</f>
        <v>0</v>
      </c>
      <c r="S564" s="239">
        <f>SUMIF('Plans SAMS_A remplir'!$AE$3:$AE$875,(G564&amp;"FID"&amp;"urgence"),'Plans SAMS_A remplir'!$AI$3:$AI$875)</f>
        <v>0</v>
      </c>
      <c r="T564" s="224" t="str">
        <f t="shared" si="557"/>
        <v>0</v>
      </c>
      <c r="U564" s="238">
        <f>SUMIF('Plans SAMS_A remplir'!$AE$3:$AE$875,(G564&amp;"CRS"&amp;"urgence"),'Plans SAMS_A remplir'!$AG$3:$AG$875)</f>
        <v>0</v>
      </c>
      <c r="V564" s="135">
        <f>SUMIF('Plans SAMS_A remplir'!$AE$3:$AE$875,(G564&amp;"CRS"&amp;"urgence"),'Plans SAMS_A remplir'!$AH$3:$AH$875)</f>
        <v>0</v>
      </c>
      <c r="W564" s="239">
        <f>SUMIF('Plans SAMS_A remplir'!$AE$3:$AE$875,(G564&amp;"CRS"&amp;"urgence"),'Plans SAMS_A remplir'!$AI$3:$AI$875)</f>
        <v>0</v>
      </c>
      <c r="X564" s="224" t="str">
        <f t="shared" si="558"/>
        <v>0</v>
      </c>
      <c r="Y564" s="238">
        <f>SUMIF('Plans SAMS_A remplir'!$AE$3:$AE$875,(G564&amp;"autreong"&amp;"urgence"),'Plans SAMS_A remplir'!$AG$3:$AG$875)</f>
        <v>0</v>
      </c>
      <c r="Z564" s="135">
        <f>SUMIF('Plans SAMS_A remplir'!$AE$3:$AE$875,(G564&amp;"autreong"&amp;"urgence"),'Plans SAMS_A remplir'!$AH$3:$AH$875)</f>
        <v>0</v>
      </c>
      <c r="AA564" s="239">
        <f>SUMIF('Plans SAMS_A remplir'!$AE$3:$AE$875,(G564&amp;"autreong"&amp;"urgence"),'Plans SAMS_A remplir'!$AI$3:$AI$875)</f>
        <v>0</v>
      </c>
      <c r="AB564" s="280" t="str">
        <f t="shared" si="567"/>
        <v>0</v>
      </c>
      <c r="AC564" s="285"/>
      <c r="AD564" s="173">
        <f t="shared" si="568"/>
        <v>0</v>
      </c>
      <c r="AE564" s="173">
        <f t="shared" si="569"/>
        <v>0</v>
      </c>
      <c r="AF564" s="286">
        <f t="shared" si="570"/>
        <v>0</v>
      </c>
      <c r="AG564" s="274" t="e">
        <f t="shared" si="571"/>
        <v>#N/A</v>
      </c>
      <c r="AH564" s="202"/>
      <c r="AI564" s="209" t="e">
        <f t="shared" si="572"/>
        <v>#N/A</v>
      </c>
      <c r="AJ564" s="197">
        <f t="shared" si="573"/>
        <v>3</v>
      </c>
      <c r="AK564" s="175"/>
      <c r="AL564" s="275" t="str">
        <f t="shared" si="574"/>
        <v>A verifier</v>
      </c>
      <c r="AM564" s="266"/>
      <c r="AN564" s="137"/>
      <c r="AO564" s="136"/>
      <c r="AP564" s="158"/>
      <c r="AQ564" s="136"/>
      <c r="AR564" s="138"/>
      <c r="AS564" s="139"/>
      <c r="AT564" s="140"/>
      <c r="AU564" s="159"/>
      <c r="AV564" s="140"/>
      <c r="AW564" s="140"/>
      <c r="AX564" s="140"/>
      <c r="AY564" s="249"/>
    </row>
    <row r="565" spans="1:51" ht="15" hidden="1" customHeight="1" x14ac:dyDescent="0.35">
      <c r="A565" s="252" t="s">
        <v>530</v>
      </c>
      <c r="B565" s="189" t="str">
        <f t="shared" si="559"/>
        <v>MDG23</v>
      </c>
      <c r="C565" s="161" t="s">
        <v>531</v>
      </c>
      <c r="D565" s="189" t="str">
        <f t="shared" si="560"/>
        <v>MG23209</v>
      </c>
      <c r="E565" s="189" t="s">
        <v>543</v>
      </c>
      <c r="F565" s="1" t="str">
        <f t="shared" si="561"/>
        <v>Vatovavy FitovinanyMananjaryAmbalahosy Nord</v>
      </c>
      <c r="G565" s="45" t="str">
        <f t="shared" si="562"/>
        <v>MG23209370</v>
      </c>
      <c r="H565" s="133" t="e">
        <f t="shared" si="563"/>
        <v>#N/A</v>
      </c>
      <c r="I565" s="133"/>
      <c r="J565" s="134" t="str">
        <f t="shared" si="564"/>
        <v/>
      </c>
      <c r="K565" s="134">
        <f t="shared" si="565"/>
        <v>6178.6395390709413</v>
      </c>
      <c r="L565" s="134">
        <f t="shared" si="566"/>
        <v>6178.6395390709413</v>
      </c>
      <c r="M565" s="231">
        <f>SUMIF('Plans SAMS_A remplir'!$AE$3:$AE$875,(G565&amp;"PAM"&amp;"urgence"),'Plans SAMS_A remplir'!$AG$3:$AG$875)</f>
        <v>0</v>
      </c>
      <c r="N565" s="222">
        <f>SUMIF('Plans SAMS_A remplir'!$AE$3:$AE$875,(G565&amp;"PAM"&amp;"urgence"),'Plans SAMS_A remplir'!$AH$3:$AH$875)</f>
        <v>0</v>
      </c>
      <c r="O565" s="232">
        <f>SUMIF('Plans SAMS_A remplir'!$AE$3:$AE$875,(G565&amp;"PAM"&amp;"urgence"),'Plans SAMS_A remplir'!$AI$3:$AI$875)</f>
        <v>0</v>
      </c>
      <c r="P565" s="224" t="str">
        <f t="shared" si="556"/>
        <v>0</v>
      </c>
      <c r="Q565" s="238">
        <f>SUMIF('Plans SAMS_A remplir'!$AE$3:$AE$875,(G565&amp;"FID"&amp;"urgence"),'Plans SAMS_A remplir'!$AG$3:$AG$875)</f>
        <v>0</v>
      </c>
      <c r="R565" s="135">
        <f>SUMIF('Plans SAMS_A remplir'!$AE$3:$AE$875,(G565&amp;"FID"&amp;"urgence"),'Plans SAMS_A remplir'!$AH$3:$AH$875)</f>
        <v>0</v>
      </c>
      <c r="S565" s="239">
        <f>SUMIF('Plans SAMS_A remplir'!$AE$3:$AE$875,(G565&amp;"FID"&amp;"urgence"),'Plans SAMS_A remplir'!$AI$3:$AI$875)</f>
        <v>0</v>
      </c>
      <c r="T565" s="224" t="str">
        <f t="shared" si="557"/>
        <v>0</v>
      </c>
      <c r="U565" s="238">
        <f>SUMIF('Plans SAMS_A remplir'!$AE$3:$AE$875,(G565&amp;"CRS"&amp;"urgence"),'Plans SAMS_A remplir'!$AG$3:$AG$875)</f>
        <v>0</v>
      </c>
      <c r="V565" s="135">
        <f>SUMIF('Plans SAMS_A remplir'!$AE$3:$AE$875,(G565&amp;"CRS"&amp;"urgence"),'Plans SAMS_A remplir'!$AH$3:$AH$875)</f>
        <v>0</v>
      </c>
      <c r="W565" s="239">
        <f>SUMIF('Plans SAMS_A remplir'!$AE$3:$AE$875,(G565&amp;"CRS"&amp;"urgence"),'Plans SAMS_A remplir'!$AI$3:$AI$875)</f>
        <v>0</v>
      </c>
      <c r="X565" s="224" t="str">
        <f t="shared" si="558"/>
        <v>0</v>
      </c>
      <c r="Y565" s="238">
        <f>SUMIF('Plans SAMS_A remplir'!$AE$3:$AE$875,(G565&amp;"autreong"&amp;"urgence"),'Plans SAMS_A remplir'!$AG$3:$AG$875)</f>
        <v>0</v>
      </c>
      <c r="Z565" s="135">
        <f>SUMIF('Plans SAMS_A remplir'!$AE$3:$AE$875,(G565&amp;"autreong"&amp;"urgence"),'Plans SAMS_A remplir'!$AH$3:$AH$875)</f>
        <v>0</v>
      </c>
      <c r="AA565" s="239">
        <f>SUMIF('Plans SAMS_A remplir'!$AE$3:$AE$875,(G565&amp;"autreong"&amp;"urgence"),'Plans SAMS_A remplir'!$AI$3:$AI$875)</f>
        <v>0</v>
      </c>
      <c r="AB565" s="280" t="str">
        <f t="shared" si="567"/>
        <v>0</v>
      </c>
      <c r="AC565" s="285"/>
      <c r="AD565" s="173">
        <f t="shared" si="568"/>
        <v>0</v>
      </c>
      <c r="AE565" s="173">
        <f t="shared" si="569"/>
        <v>0</v>
      </c>
      <c r="AF565" s="286">
        <f t="shared" si="570"/>
        <v>0</v>
      </c>
      <c r="AG565" s="274">
        <f t="shared" si="571"/>
        <v>0</v>
      </c>
      <c r="AH565" s="202"/>
      <c r="AI565" s="209">
        <f t="shared" si="572"/>
        <v>6178.6395390709413</v>
      </c>
      <c r="AJ565" s="197">
        <f t="shared" si="573"/>
        <v>3</v>
      </c>
      <c r="AK565" s="175"/>
      <c r="AL565" s="275" t="str">
        <f t="shared" si="574"/>
        <v>A verifier</v>
      </c>
      <c r="AM565" s="266"/>
      <c r="AN565" s="137"/>
      <c r="AO565" s="136"/>
      <c r="AP565" s="158"/>
      <c r="AQ565" s="136"/>
      <c r="AR565" s="138"/>
      <c r="AS565" s="139"/>
      <c r="AT565" s="140"/>
      <c r="AU565" s="159"/>
      <c r="AV565" s="140"/>
      <c r="AW565" s="140"/>
      <c r="AX565" s="140"/>
      <c r="AY565" s="249"/>
    </row>
    <row r="566" spans="1:51" ht="15" hidden="1" customHeight="1" x14ac:dyDescent="0.35">
      <c r="A566" s="252" t="s">
        <v>530</v>
      </c>
      <c r="B566" s="189" t="str">
        <f t="shared" si="559"/>
        <v>MDG23</v>
      </c>
      <c r="C566" s="161" t="s">
        <v>531</v>
      </c>
      <c r="D566" s="189" t="str">
        <f t="shared" si="560"/>
        <v>MG23209</v>
      </c>
      <c r="E566" s="189" t="s">
        <v>559</v>
      </c>
      <c r="F566" s="1" t="str">
        <f t="shared" si="561"/>
        <v>Vatovavy FitovinanyMananjaryAmbodinonoka</v>
      </c>
      <c r="G566" s="45" t="str">
        <f t="shared" si="562"/>
        <v>MG23209391</v>
      </c>
      <c r="H566" s="133" t="e">
        <f t="shared" si="563"/>
        <v>#N/A</v>
      </c>
      <c r="I566" s="133"/>
      <c r="J566" s="134" t="e">
        <f t="shared" si="564"/>
        <v>#N/A</v>
      </c>
      <c r="K566" s="134" t="e">
        <f t="shared" si="565"/>
        <v>#N/A</v>
      </c>
      <c r="L566" s="134" t="e">
        <f t="shared" si="566"/>
        <v>#N/A</v>
      </c>
      <c r="M566" s="231">
        <f>SUMIF('Plans SAMS_A remplir'!$AE$3:$AE$875,(G566&amp;"PAM"&amp;"urgence"),'Plans SAMS_A remplir'!$AG$3:$AG$875)</f>
        <v>0</v>
      </c>
      <c r="N566" s="222">
        <f>SUMIF('Plans SAMS_A remplir'!$AE$3:$AE$875,(G566&amp;"PAM"&amp;"urgence"),'Plans SAMS_A remplir'!$AH$3:$AH$875)</f>
        <v>0</v>
      </c>
      <c r="O566" s="232">
        <f>SUMIF('Plans SAMS_A remplir'!$AE$3:$AE$875,(G566&amp;"PAM"&amp;"urgence"),'Plans SAMS_A remplir'!$AI$3:$AI$875)</f>
        <v>0</v>
      </c>
      <c r="P566" s="224" t="str">
        <f t="shared" si="556"/>
        <v>0</v>
      </c>
      <c r="Q566" s="238">
        <f>SUMIF('Plans SAMS_A remplir'!$AE$3:$AE$875,(G566&amp;"FID"&amp;"urgence"),'Plans SAMS_A remplir'!$AG$3:$AG$875)</f>
        <v>0</v>
      </c>
      <c r="R566" s="135">
        <f>SUMIF('Plans SAMS_A remplir'!$AE$3:$AE$875,(G566&amp;"FID"&amp;"urgence"),'Plans SAMS_A remplir'!$AH$3:$AH$875)</f>
        <v>0</v>
      </c>
      <c r="S566" s="239">
        <f>SUMIF('Plans SAMS_A remplir'!$AE$3:$AE$875,(G566&amp;"FID"&amp;"urgence"),'Plans SAMS_A remplir'!$AI$3:$AI$875)</f>
        <v>0</v>
      </c>
      <c r="T566" s="224" t="str">
        <f t="shared" si="557"/>
        <v>0</v>
      </c>
      <c r="U566" s="238">
        <f>SUMIF('Plans SAMS_A remplir'!$AE$3:$AE$875,(G566&amp;"CRS"&amp;"urgence"),'Plans SAMS_A remplir'!$AG$3:$AG$875)</f>
        <v>0</v>
      </c>
      <c r="V566" s="135">
        <f>SUMIF('Plans SAMS_A remplir'!$AE$3:$AE$875,(G566&amp;"CRS"&amp;"urgence"),'Plans SAMS_A remplir'!$AH$3:$AH$875)</f>
        <v>0</v>
      </c>
      <c r="W566" s="239">
        <f>SUMIF('Plans SAMS_A remplir'!$AE$3:$AE$875,(G566&amp;"CRS"&amp;"urgence"),'Plans SAMS_A remplir'!$AI$3:$AI$875)</f>
        <v>0</v>
      </c>
      <c r="X566" s="224" t="str">
        <f t="shared" si="558"/>
        <v>0</v>
      </c>
      <c r="Y566" s="238">
        <f>SUMIF('Plans SAMS_A remplir'!$AE$3:$AE$875,(G566&amp;"autreong"&amp;"urgence"),'Plans SAMS_A remplir'!$AG$3:$AG$875)</f>
        <v>0</v>
      </c>
      <c r="Z566" s="135">
        <f>SUMIF('Plans SAMS_A remplir'!$AE$3:$AE$875,(G566&amp;"autreong"&amp;"urgence"),'Plans SAMS_A remplir'!$AH$3:$AH$875)</f>
        <v>0</v>
      </c>
      <c r="AA566" s="239">
        <f>SUMIF('Plans SAMS_A remplir'!$AE$3:$AE$875,(G566&amp;"autreong"&amp;"urgence"),'Plans SAMS_A remplir'!$AI$3:$AI$875)</f>
        <v>0</v>
      </c>
      <c r="AB566" s="280" t="str">
        <f t="shared" si="567"/>
        <v>0</v>
      </c>
      <c r="AC566" s="285"/>
      <c r="AD566" s="173">
        <f t="shared" si="568"/>
        <v>0</v>
      </c>
      <c r="AE566" s="173">
        <f t="shared" si="569"/>
        <v>0</v>
      </c>
      <c r="AF566" s="286">
        <f t="shared" si="570"/>
        <v>0</v>
      </c>
      <c r="AG566" s="274" t="e">
        <f t="shared" si="571"/>
        <v>#N/A</v>
      </c>
      <c r="AH566" s="202"/>
      <c r="AI566" s="209" t="e">
        <f t="shared" si="572"/>
        <v>#N/A</v>
      </c>
      <c r="AJ566" s="197">
        <f t="shared" si="573"/>
        <v>3</v>
      </c>
      <c r="AK566" s="175"/>
      <c r="AL566" s="275" t="str">
        <f t="shared" si="574"/>
        <v>A verifier</v>
      </c>
      <c r="AM566" s="266"/>
      <c r="AN566" s="137"/>
      <c r="AO566" s="136"/>
      <c r="AP566" s="158"/>
      <c r="AQ566" s="136"/>
      <c r="AR566" s="138"/>
      <c r="AS566" s="139"/>
      <c r="AT566" s="140"/>
      <c r="AU566" s="159"/>
      <c r="AV566" s="140"/>
      <c r="AW566" s="140"/>
      <c r="AX566" s="140"/>
      <c r="AY566" s="249"/>
    </row>
    <row r="567" spans="1:51" ht="15" hidden="1" customHeight="1" x14ac:dyDescent="0.35">
      <c r="A567" s="252" t="s">
        <v>530</v>
      </c>
      <c r="B567" s="189" t="str">
        <f t="shared" si="559"/>
        <v>MDG23</v>
      </c>
      <c r="C567" s="161" t="s">
        <v>531</v>
      </c>
      <c r="D567" s="189" t="str">
        <f t="shared" si="560"/>
        <v>MG23209</v>
      </c>
      <c r="E567" s="189" t="s">
        <v>563</v>
      </c>
      <c r="F567" s="1" t="str">
        <f t="shared" si="561"/>
        <v>Vatovavy FitovinanyMananjaryKianjavato</v>
      </c>
      <c r="G567" s="45" t="str">
        <f t="shared" si="562"/>
        <v>MG23209410</v>
      </c>
      <c r="H567" s="133" t="e">
        <f t="shared" si="563"/>
        <v>#N/A</v>
      </c>
      <c r="I567" s="133"/>
      <c r="J567" s="134" t="e">
        <f t="shared" si="564"/>
        <v>#N/A</v>
      </c>
      <c r="K567" s="134" t="e">
        <f t="shared" si="565"/>
        <v>#N/A</v>
      </c>
      <c r="L567" s="134" t="e">
        <f t="shared" si="566"/>
        <v>#N/A</v>
      </c>
      <c r="M567" s="231">
        <f>SUMIF('Plans SAMS_A remplir'!$AE$3:$AE$875,(G567&amp;"PAM"&amp;"urgence"),'Plans SAMS_A remplir'!$AG$3:$AG$875)</f>
        <v>0</v>
      </c>
      <c r="N567" s="222">
        <f>SUMIF('Plans SAMS_A remplir'!$AE$3:$AE$875,(G567&amp;"PAM"&amp;"urgence"),'Plans SAMS_A remplir'!$AH$3:$AH$875)</f>
        <v>0</v>
      </c>
      <c r="O567" s="232">
        <f>SUMIF('Plans SAMS_A remplir'!$AE$3:$AE$875,(G567&amp;"PAM"&amp;"urgence"),'Plans SAMS_A remplir'!$AI$3:$AI$875)</f>
        <v>0</v>
      </c>
      <c r="P567" s="224" t="str">
        <f t="shared" si="556"/>
        <v>0</v>
      </c>
      <c r="Q567" s="238">
        <f>SUMIF('Plans SAMS_A remplir'!$AE$3:$AE$875,(G567&amp;"FID"&amp;"urgence"),'Plans SAMS_A remplir'!$AG$3:$AG$875)</f>
        <v>0</v>
      </c>
      <c r="R567" s="135">
        <f>SUMIF('Plans SAMS_A remplir'!$AE$3:$AE$875,(G567&amp;"FID"&amp;"urgence"),'Plans SAMS_A remplir'!$AH$3:$AH$875)</f>
        <v>0</v>
      </c>
      <c r="S567" s="239">
        <f>SUMIF('Plans SAMS_A remplir'!$AE$3:$AE$875,(G567&amp;"FID"&amp;"urgence"),'Plans SAMS_A remplir'!$AI$3:$AI$875)</f>
        <v>0</v>
      </c>
      <c r="T567" s="224" t="str">
        <f t="shared" si="557"/>
        <v>0</v>
      </c>
      <c r="U567" s="238">
        <f>SUMIF('Plans SAMS_A remplir'!$AE$3:$AE$875,(G567&amp;"CRS"&amp;"urgence"),'Plans SAMS_A remplir'!$AG$3:$AG$875)</f>
        <v>0</v>
      </c>
      <c r="V567" s="135">
        <f>SUMIF('Plans SAMS_A remplir'!$AE$3:$AE$875,(G567&amp;"CRS"&amp;"urgence"),'Plans SAMS_A remplir'!$AH$3:$AH$875)</f>
        <v>0</v>
      </c>
      <c r="W567" s="239">
        <f>SUMIF('Plans SAMS_A remplir'!$AE$3:$AE$875,(G567&amp;"CRS"&amp;"urgence"),'Plans SAMS_A remplir'!$AI$3:$AI$875)</f>
        <v>0</v>
      </c>
      <c r="X567" s="224" t="str">
        <f t="shared" si="558"/>
        <v>0</v>
      </c>
      <c r="Y567" s="238">
        <f>SUMIF('Plans SAMS_A remplir'!$AE$3:$AE$875,(G567&amp;"autreong"&amp;"urgence"),'Plans SAMS_A remplir'!$AG$3:$AG$875)</f>
        <v>0</v>
      </c>
      <c r="Z567" s="135">
        <f>SUMIF('Plans SAMS_A remplir'!$AE$3:$AE$875,(G567&amp;"autreong"&amp;"urgence"),'Plans SAMS_A remplir'!$AH$3:$AH$875)</f>
        <v>0</v>
      </c>
      <c r="AA567" s="239">
        <f>SUMIF('Plans SAMS_A remplir'!$AE$3:$AE$875,(G567&amp;"autreong"&amp;"urgence"),'Plans SAMS_A remplir'!$AI$3:$AI$875)</f>
        <v>0</v>
      </c>
      <c r="AB567" s="280" t="str">
        <f t="shared" si="567"/>
        <v>0</v>
      </c>
      <c r="AC567" s="285"/>
      <c r="AD567" s="173">
        <f t="shared" si="568"/>
        <v>0</v>
      </c>
      <c r="AE567" s="173">
        <f t="shared" si="569"/>
        <v>0</v>
      </c>
      <c r="AF567" s="286">
        <f t="shared" si="570"/>
        <v>0</v>
      </c>
      <c r="AG567" s="274" t="e">
        <f t="shared" si="571"/>
        <v>#N/A</v>
      </c>
      <c r="AH567" s="202"/>
      <c r="AI567" s="209" t="e">
        <f t="shared" si="572"/>
        <v>#N/A</v>
      </c>
      <c r="AJ567" s="197">
        <f t="shared" si="573"/>
        <v>3</v>
      </c>
      <c r="AK567" s="175"/>
      <c r="AL567" s="275" t="str">
        <f t="shared" si="574"/>
        <v>A verifier</v>
      </c>
      <c r="AM567" s="266"/>
      <c r="AN567" s="137"/>
      <c r="AO567" s="136"/>
      <c r="AP567" s="158"/>
      <c r="AQ567" s="136"/>
      <c r="AR567" s="138"/>
      <c r="AS567" s="139"/>
      <c r="AT567" s="140"/>
      <c r="AU567" s="159"/>
      <c r="AV567" s="140"/>
      <c r="AW567" s="140"/>
      <c r="AX567" s="140"/>
      <c r="AY567" s="249"/>
    </row>
    <row r="568" spans="1:51" ht="15" hidden="1" customHeight="1" x14ac:dyDescent="0.35">
      <c r="A568" s="252" t="s">
        <v>530</v>
      </c>
      <c r="B568" s="189" t="str">
        <f t="shared" si="559"/>
        <v>MDG23</v>
      </c>
      <c r="C568" s="161" t="s">
        <v>531</v>
      </c>
      <c r="D568" s="189" t="str">
        <f t="shared" si="560"/>
        <v>MG23209</v>
      </c>
      <c r="E568" s="189" t="s">
        <v>570</v>
      </c>
      <c r="F568" s="1" t="str">
        <f t="shared" si="561"/>
        <v>Vatovavy FitovinanyMananjarySandrohy</v>
      </c>
      <c r="G568" s="45" t="str">
        <f t="shared" si="562"/>
        <v>MG23209430</v>
      </c>
      <c r="H568" s="133" t="e">
        <f t="shared" si="563"/>
        <v>#N/A</v>
      </c>
      <c r="I568" s="133"/>
      <c r="J568" s="134" t="e">
        <f t="shared" si="564"/>
        <v>#N/A</v>
      </c>
      <c r="K568" s="134" t="e">
        <f t="shared" si="565"/>
        <v>#N/A</v>
      </c>
      <c r="L568" s="134" t="e">
        <f t="shared" si="566"/>
        <v>#N/A</v>
      </c>
      <c r="M568" s="231">
        <f>SUMIF('Plans SAMS_A remplir'!$AE$3:$AE$875,(G568&amp;"PAM"&amp;"urgence"),'Plans SAMS_A remplir'!$AG$3:$AG$875)</f>
        <v>0</v>
      </c>
      <c r="N568" s="222">
        <f>SUMIF('Plans SAMS_A remplir'!$AE$3:$AE$875,(G568&amp;"PAM"&amp;"urgence"),'Plans SAMS_A remplir'!$AH$3:$AH$875)</f>
        <v>0</v>
      </c>
      <c r="O568" s="232">
        <f>SUMIF('Plans SAMS_A remplir'!$AE$3:$AE$875,(G568&amp;"PAM"&amp;"urgence"),'Plans SAMS_A remplir'!$AI$3:$AI$875)</f>
        <v>0</v>
      </c>
      <c r="P568" s="224" t="str">
        <f t="shared" si="556"/>
        <v>0</v>
      </c>
      <c r="Q568" s="238">
        <f>SUMIF('Plans SAMS_A remplir'!$AE$3:$AE$875,(G568&amp;"FID"&amp;"urgence"),'Plans SAMS_A remplir'!$AG$3:$AG$875)</f>
        <v>0</v>
      </c>
      <c r="R568" s="135">
        <f>SUMIF('Plans SAMS_A remplir'!$AE$3:$AE$875,(G568&amp;"FID"&amp;"urgence"),'Plans SAMS_A remplir'!$AH$3:$AH$875)</f>
        <v>0</v>
      </c>
      <c r="S568" s="239">
        <f>SUMIF('Plans SAMS_A remplir'!$AE$3:$AE$875,(G568&amp;"FID"&amp;"urgence"),'Plans SAMS_A remplir'!$AI$3:$AI$875)</f>
        <v>0</v>
      </c>
      <c r="T568" s="224" t="str">
        <f t="shared" si="557"/>
        <v>0</v>
      </c>
      <c r="U568" s="238">
        <f>SUMIF('Plans SAMS_A remplir'!$AE$3:$AE$875,(G568&amp;"CRS"&amp;"urgence"),'Plans SAMS_A remplir'!$AG$3:$AG$875)</f>
        <v>0</v>
      </c>
      <c r="V568" s="135">
        <f>SUMIF('Plans SAMS_A remplir'!$AE$3:$AE$875,(G568&amp;"CRS"&amp;"urgence"),'Plans SAMS_A remplir'!$AH$3:$AH$875)</f>
        <v>0</v>
      </c>
      <c r="W568" s="239">
        <f>SUMIF('Plans SAMS_A remplir'!$AE$3:$AE$875,(G568&amp;"CRS"&amp;"urgence"),'Plans SAMS_A remplir'!$AI$3:$AI$875)</f>
        <v>0</v>
      </c>
      <c r="X568" s="224" t="str">
        <f t="shared" si="558"/>
        <v>0</v>
      </c>
      <c r="Y568" s="238">
        <f>SUMIF('Plans SAMS_A remplir'!$AE$3:$AE$875,(G568&amp;"autreong"&amp;"urgence"),'Plans SAMS_A remplir'!$AG$3:$AG$875)</f>
        <v>0</v>
      </c>
      <c r="Z568" s="135">
        <f>SUMIF('Plans SAMS_A remplir'!$AE$3:$AE$875,(G568&amp;"autreong"&amp;"urgence"),'Plans SAMS_A remplir'!$AH$3:$AH$875)</f>
        <v>0</v>
      </c>
      <c r="AA568" s="239">
        <f>SUMIF('Plans SAMS_A remplir'!$AE$3:$AE$875,(G568&amp;"autreong"&amp;"urgence"),'Plans SAMS_A remplir'!$AI$3:$AI$875)</f>
        <v>0</v>
      </c>
      <c r="AB568" s="280" t="str">
        <f t="shared" si="567"/>
        <v>0</v>
      </c>
      <c r="AC568" s="285"/>
      <c r="AD568" s="173">
        <f t="shared" si="568"/>
        <v>0</v>
      </c>
      <c r="AE568" s="173">
        <f t="shared" si="569"/>
        <v>0</v>
      </c>
      <c r="AF568" s="286">
        <f t="shared" si="570"/>
        <v>0</v>
      </c>
      <c r="AG568" s="274" t="e">
        <f t="shared" si="571"/>
        <v>#N/A</v>
      </c>
      <c r="AH568" s="202"/>
      <c r="AI568" s="209" t="e">
        <f t="shared" si="572"/>
        <v>#N/A</v>
      </c>
      <c r="AJ568" s="197">
        <f t="shared" si="573"/>
        <v>3</v>
      </c>
      <c r="AK568" s="175"/>
      <c r="AL568" s="275" t="str">
        <f t="shared" si="574"/>
        <v>A verifier</v>
      </c>
      <c r="AM568" s="266"/>
      <c r="AN568" s="137"/>
      <c r="AO568" s="136"/>
      <c r="AP568" s="158"/>
      <c r="AQ568" s="136"/>
      <c r="AR568" s="138"/>
      <c r="AS568" s="139"/>
      <c r="AT568" s="140"/>
      <c r="AU568" s="159"/>
      <c r="AV568" s="140"/>
      <c r="AW568" s="140"/>
      <c r="AX568" s="140"/>
      <c r="AY568" s="249"/>
    </row>
    <row r="569" spans="1:51" ht="15" hidden="1" customHeight="1" x14ac:dyDescent="0.35">
      <c r="A569" s="252" t="s">
        <v>530</v>
      </c>
      <c r="B569" s="189" t="str">
        <f t="shared" si="559"/>
        <v>MDG23</v>
      </c>
      <c r="C569" s="161" t="s">
        <v>531</v>
      </c>
      <c r="D569" s="189" t="str">
        <f t="shared" si="560"/>
        <v>MG23209</v>
      </c>
      <c r="E569" s="189" t="s">
        <v>546</v>
      </c>
      <c r="F569" s="1" t="str">
        <f t="shared" si="561"/>
        <v>Vatovavy FitovinanyMananjaryAnosimparihy</v>
      </c>
      <c r="G569" s="45" t="str">
        <f t="shared" si="562"/>
        <v>MG23209450</v>
      </c>
      <c r="H569" s="133" t="e">
        <f t="shared" si="563"/>
        <v>#N/A</v>
      </c>
      <c r="I569" s="133"/>
      <c r="J569" s="134" t="str">
        <f t="shared" si="564"/>
        <v/>
      </c>
      <c r="K569" s="134">
        <f t="shared" si="565"/>
        <v>12677.170776656429</v>
      </c>
      <c r="L569" s="134">
        <f t="shared" si="566"/>
        <v>12677.170776656429</v>
      </c>
      <c r="M569" s="231">
        <f>SUMIF('Plans SAMS_A remplir'!$AE$3:$AE$875,(G569&amp;"PAM"&amp;"urgence"),'Plans SAMS_A remplir'!$AG$3:$AG$875)</f>
        <v>0</v>
      </c>
      <c r="N569" s="222">
        <f>SUMIF('Plans SAMS_A remplir'!$AE$3:$AE$875,(G569&amp;"PAM"&amp;"urgence"),'Plans SAMS_A remplir'!$AH$3:$AH$875)</f>
        <v>0</v>
      </c>
      <c r="O569" s="232">
        <f>SUMIF('Plans SAMS_A remplir'!$AE$3:$AE$875,(G569&amp;"PAM"&amp;"urgence"),'Plans SAMS_A remplir'!$AI$3:$AI$875)</f>
        <v>0</v>
      </c>
      <c r="P569" s="224" t="str">
        <f t="shared" si="556"/>
        <v>0</v>
      </c>
      <c r="Q569" s="238">
        <f>SUMIF('Plans SAMS_A remplir'!$AE$3:$AE$875,(G569&amp;"FID"&amp;"urgence"),'Plans SAMS_A remplir'!$AG$3:$AG$875)</f>
        <v>0</v>
      </c>
      <c r="R569" s="135">
        <f>SUMIF('Plans SAMS_A remplir'!$AE$3:$AE$875,(G569&amp;"FID"&amp;"urgence"),'Plans SAMS_A remplir'!$AH$3:$AH$875)</f>
        <v>0</v>
      </c>
      <c r="S569" s="239">
        <f>SUMIF('Plans SAMS_A remplir'!$AE$3:$AE$875,(G569&amp;"FID"&amp;"urgence"),'Plans SAMS_A remplir'!$AI$3:$AI$875)</f>
        <v>0</v>
      </c>
      <c r="T569" s="224" t="str">
        <f t="shared" si="557"/>
        <v>0</v>
      </c>
      <c r="U569" s="238">
        <f>SUMIF('Plans SAMS_A remplir'!$AE$3:$AE$875,(G569&amp;"CRS"&amp;"urgence"),'Plans SAMS_A remplir'!$AG$3:$AG$875)</f>
        <v>0</v>
      </c>
      <c r="V569" s="135">
        <f>SUMIF('Plans SAMS_A remplir'!$AE$3:$AE$875,(G569&amp;"CRS"&amp;"urgence"),'Plans SAMS_A remplir'!$AH$3:$AH$875)</f>
        <v>0</v>
      </c>
      <c r="W569" s="239">
        <f>SUMIF('Plans SAMS_A remplir'!$AE$3:$AE$875,(G569&amp;"CRS"&amp;"urgence"),'Plans SAMS_A remplir'!$AI$3:$AI$875)</f>
        <v>0</v>
      </c>
      <c r="X569" s="224" t="str">
        <f t="shared" si="558"/>
        <v>0</v>
      </c>
      <c r="Y569" s="238">
        <f>SUMIF('Plans SAMS_A remplir'!$AE$3:$AE$875,(G569&amp;"autreong"&amp;"urgence"),'Plans SAMS_A remplir'!$AG$3:$AG$875)</f>
        <v>0</v>
      </c>
      <c r="Z569" s="135">
        <f>SUMIF('Plans SAMS_A remplir'!$AE$3:$AE$875,(G569&amp;"autreong"&amp;"urgence"),'Plans SAMS_A remplir'!$AH$3:$AH$875)</f>
        <v>0</v>
      </c>
      <c r="AA569" s="239">
        <f>SUMIF('Plans SAMS_A remplir'!$AE$3:$AE$875,(G569&amp;"autreong"&amp;"urgence"),'Plans SAMS_A remplir'!$AI$3:$AI$875)</f>
        <v>0</v>
      </c>
      <c r="AB569" s="280" t="str">
        <f t="shared" si="567"/>
        <v>0</v>
      </c>
      <c r="AC569" s="285"/>
      <c r="AD569" s="173">
        <f t="shared" si="568"/>
        <v>0</v>
      </c>
      <c r="AE569" s="173">
        <f t="shared" si="569"/>
        <v>0</v>
      </c>
      <c r="AF569" s="286">
        <f t="shared" si="570"/>
        <v>0</v>
      </c>
      <c r="AG569" s="274">
        <f t="shared" si="571"/>
        <v>0</v>
      </c>
      <c r="AH569" s="202"/>
      <c r="AI569" s="209">
        <f t="shared" si="572"/>
        <v>12677.170776656429</v>
      </c>
      <c r="AJ569" s="197">
        <f t="shared" si="573"/>
        <v>3</v>
      </c>
      <c r="AK569" s="175"/>
      <c r="AL569" s="275" t="str">
        <f t="shared" si="574"/>
        <v>A verifier</v>
      </c>
      <c r="AM569" s="266"/>
      <c r="AN569" s="137"/>
      <c r="AO569" s="136"/>
      <c r="AP569" s="158"/>
      <c r="AQ569" s="136"/>
      <c r="AR569" s="138"/>
      <c r="AS569" s="139"/>
      <c r="AT569" s="140"/>
      <c r="AU569" s="159"/>
      <c r="AV569" s="140"/>
      <c r="AW569" s="140"/>
      <c r="AX569" s="140"/>
      <c r="AY569" s="249"/>
    </row>
    <row r="570" spans="1:51" ht="15" hidden="1" customHeight="1" x14ac:dyDescent="0.35">
      <c r="A570" s="252" t="s">
        <v>530</v>
      </c>
      <c r="B570" s="189" t="str">
        <f t="shared" si="559"/>
        <v>MDG23</v>
      </c>
      <c r="C570" s="161" t="s">
        <v>531</v>
      </c>
      <c r="D570" s="189" t="str">
        <f t="shared" si="560"/>
        <v>MG23209</v>
      </c>
      <c r="E570" s="189" t="s">
        <v>567</v>
      </c>
      <c r="F570" s="1" t="str">
        <f t="shared" si="561"/>
        <v>Vatovavy FitovinanyMananjaryManakana Nord</v>
      </c>
      <c r="G570" s="45" t="str">
        <f t="shared" si="562"/>
        <v>MG23209470</v>
      </c>
      <c r="H570" s="133" t="e">
        <f t="shared" si="563"/>
        <v>#N/A</v>
      </c>
      <c r="I570" s="133"/>
      <c r="J570" s="134" t="e">
        <f t="shared" si="564"/>
        <v>#N/A</v>
      </c>
      <c r="K570" s="134" t="e">
        <f t="shared" si="565"/>
        <v>#N/A</v>
      </c>
      <c r="L570" s="134" t="e">
        <f t="shared" si="566"/>
        <v>#N/A</v>
      </c>
      <c r="M570" s="231">
        <f>SUMIF('Plans SAMS_A remplir'!$AE$3:$AE$875,(G570&amp;"PAM"&amp;"urgence"),'Plans SAMS_A remplir'!$AG$3:$AG$875)</f>
        <v>0</v>
      </c>
      <c r="N570" s="222">
        <f>SUMIF('Plans SAMS_A remplir'!$AE$3:$AE$875,(G570&amp;"PAM"&amp;"urgence"),'Plans SAMS_A remplir'!$AH$3:$AH$875)</f>
        <v>0</v>
      </c>
      <c r="O570" s="232">
        <f>SUMIF('Plans SAMS_A remplir'!$AE$3:$AE$875,(G570&amp;"PAM"&amp;"urgence"),'Plans SAMS_A remplir'!$AI$3:$AI$875)</f>
        <v>0</v>
      </c>
      <c r="P570" s="224" t="str">
        <f t="shared" si="556"/>
        <v>0</v>
      </c>
      <c r="Q570" s="238">
        <f>SUMIF('Plans SAMS_A remplir'!$AE$3:$AE$875,(G570&amp;"FID"&amp;"urgence"),'Plans SAMS_A remplir'!$AG$3:$AG$875)</f>
        <v>0</v>
      </c>
      <c r="R570" s="135">
        <f>SUMIF('Plans SAMS_A remplir'!$AE$3:$AE$875,(G570&amp;"FID"&amp;"urgence"),'Plans SAMS_A remplir'!$AH$3:$AH$875)</f>
        <v>0</v>
      </c>
      <c r="S570" s="239">
        <f>SUMIF('Plans SAMS_A remplir'!$AE$3:$AE$875,(G570&amp;"FID"&amp;"urgence"),'Plans SAMS_A remplir'!$AI$3:$AI$875)</f>
        <v>0</v>
      </c>
      <c r="T570" s="224" t="str">
        <f t="shared" si="557"/>
        <v>0</v>
      </c>
      <c r="U570" s="238">
        <f>SUMIF('Plans SAMS_A remplir'!$AE$3:$AE$875,(G570&amp;"CRS"&amp;"urgence"),'Plans SAMS_A remplir'!$AG$3:$AG$875)</f>
        <v>0</v>
      </c>
      <c r="V570" s="135">
        <f>SUMIF('Plans SAMS_A remplir'!$AE$3:$AE$875,(G570&amp;"CRS"&amp;"urgence"),'Plans SAMS_A remplir'!$AH$3:$AH$875)</f>
        <v>0</v>
      </c>
      <c r="W570" s="239">
        <f>SUMIF('Plans SAMS_A remplir'!$AE$3:$AE$875,(G570&amp;"CRS"&amp;"urgence"),'Plans SAMS_A remplir'!$AI$3:$AI$875)</f>
        <v>0</v>
      </c>
      <c r="X570" s="224" t="str">
        <f t="shared" si="558"/>
        <v>0</v>
      </c>
      <c r="Y570" s="238">
        <f>SUMIF('Plans SAMS_A remplir'!$AE$3:$AE$875,(G570&amp;"autreong"&amp;"urgence"),'Plans SAMS_A remplir'!$AG$3:$AG$875)</f>
        <v>0</v>
      </c>
      <c r="Z570" s="135">
        <f>SUMIF('Plans SAMS_A remplir'!$AE$3:$AE$875,(G570&amp;"autreong"&amp;"urgence"),'Plans SAMS_A remplir'!$AH$3:$AH$875)</f>
        <v>0</v>
      </c>
      <c r="AA570" s="239">
        <f>SUMIF('Plans SAMS_A remplir'!$AE$3:$AE$875,(G570&amp;"autreong"&amp;"urgence"),'Plans SAMS_A remplir'!$AI$3:$AI$875)</f>
        <v>0</v>
      </c>
      <c r="AB570" s="280" t="str">
        <f t="shared" si="567"/>
        <v>0</v>
      </c>
      <c r="AC570" s="285"/>
      <c r="AD570" s="173">
        <f t="shared" si="568"/>
        <v>0</v>
      </c>
      <c r="AE570" s="173">
        <f t="shared" si="569"/>
        <v>0</v>
      </c>
      <c r="AF570" s="286">
        <f t="shared" si="570"/>
        <v>0</v>
      </c>
      <c r="AG570" s="274" t="e">
        <f t="shared" si="571"/>
        <v>#N/A</v>
      </c>
      <c r="AH570" s="202"/>
      <c r="AI570" s="209" t="e">
        <f t="shared" si="572"/>
        <v>#N/A</v>
      </c>
      <c r="AJ570" s="197">
        <f t="shared" si="573"/>
        <v>3</v>
      </c>
      <c r="AK570" s="175"/>
      <c r="AL570" s="275" t="str">
        <f t="shared" si="574"/>
        <v>A verifier</v>
      </c>
      <c r="AM570" s="266"/>
      <c r="AN570" s="137"/>
      <c r="AO570" s="136"/>
      <c r="AP570" s="158"/>
      <c r="AQ570" s="136"/>
      <c r="AR570" s="138"/>
      <c r="AS570" s="139"/>
      <c r="AT570" s="140"/>
      <c r="AU570" s="159"/>
      <c r="AV570" s="140"/>
      <c r="AW570" s="140"/>
      <c r="AX570" s="140"/>
      <c r="AY570" s="249"/>
    </row>
    <row r="571" spans="1:51" ht="16.149999999999999" hidden="1" customHeight="1" x14ac:dyDescent="0.35">
      <c r="A571" s="252" t="s">
        <v>530</v>
      </c>
      <c r="B571" s="189" t="str">
        <f t="shared" si="559"/>
        <v>MDG23</v>
      </c>
      <c r="C571" s="161" t="s">
        <v>531</v>
      </c>
      <c r="D571" s="189" t="str">
        <f t="shared" si="560"/>
        <v>MG23209</v>
      </c>
      <c r="E571" s="189" t="s">
        <v>556</v>
      </c>
      <c r="F571" s="1" t="str">
        <f t="shared" si="561"/>
        <v>Vatovavy FitovinanyMananjaryNamorona</v>
      </c>
      <c r="G571" s="45" t="str">
        <f t="shared" si="562"/>
        <v>MG23209490</v>
      </c>
      <c r="H571" s="133" t="e">
        <f t="shared" si="563"/>
        <v>#N/A</v>
      </c>
      <c r="I571" s="133"/>
      <c r="J571" s="134" t="str">
        <f t="shared" si="564"/>
        <v/>
      </c>
      <c r="K571" s="134">
        <f t="shared" si="565"/>
        <v>10794.059156961763</v>
      </c>
      <c r="L571" s="134">
        <f t="shared" si="566"/>
        <v>10794.059156961763</v>
      </c>
      <c r="M571" s="231">
        <f>SUMIF('Plans SAMS_A remplir'!$AE$3:$AE$875,(G571&amp;"PAM"&amp;"urgence"),'Plans SAMS_A remplir'!$AG$3:$AG$875)</f>
        <v>0</v>
      </c>
      <c r="N571" s="222">
        <f>SUMIF('Plans SAMS_A remplir'!$AE$3:$AE$875,(G571&amp;"PAM"&amp;"urgence"),'Plans SAMS_A remplir'!$AH$3:$AH$875)</f>
        <v>0</v>
      </c>
      <c r="O571" s="232">
        <f>SUMIF('Plans SAMS_A remplir'!$AE$3:$AE$875,(G571&amp;"PAM"&amp;"urgence"),'Plans SAMS_A remplir'!$AI$3:$AI$875)</f>
        <v>0</v>
      </c>
      <c r="P571" s="224" t="str">
        <f t="shared" si="556"/>
        <v>0</v>
      </c>
      <c r="Q571" s="238">
        <f>SUMIF('Plans SAMS_A remplir'!$AE$3:$AE$875,(G571&amp;"FID"&amp;"urgence"),'Plans SAMS_A remplir'!$AG$3:$AG$875)</f>
        <v>0</v>
      </c>
      <c r="R571" s="135">
        <f>SUMIF('Plans SAMS_A remplir'!$AE$3:$AE$875,(G571&amp;"FID"&amp;"urgence"),'Plans SAMS_A remplir'!$AH$3:$AH$875)</f>
        <v>0</v>
      </c>
      <c r="S571" s="239">
        <f>SUMIF('Plans SAMS_A remplir'!$AE$3:$AE$875,(G571&amp;"FID"&amp;"urgence"),'Plans SAMS_A remplir'!$AI$3:$AI$875)</f>
        <v>0</v>
      </c>
      <c r="T571" s="224" t="str">
        <f t="shared" si="557"/>
        <v>0</v>
      </c>
      <c r="U571" s="238">
        <f>SUMIF('Plans SAMS_A remplir'!$AE$3:$AE$875,(G571&amp;"CRS"&amp;"urgence"),'Plans SAMS_A remplir'!$AG$3:$AG$875)</f>
        <v>0</v>
      </c>
      <c r="V571" s="135">
        <f>SUMIF('Plans SAMS_A remplir'!$AE$3:$AE$875,(G571&amp;"CRS"&amp;"urgence"),'Plans SAMS_A remplir'!$AH$3:$AH$875)</f>
        <v>0</v>
      </c>
      <c r="W571" s="239">
        <f>SUMIF('Plans SAMS_A remplir'!$AE$3:$AE$875,(G571&amp;"CRS"&amp;"urgence"),'Plans SAMS_A remplir'!$AI$3:$AI$875)</f>
        <v>0</v>
      </c>
      <c r="X571" s="224" t="str">
        <f t="shared" si="558"/>
        <v>0</v>
      </c>
      <c r="Y571" s="238">
        <f>SUMIF('Plans SAMS_A remplir'!$AE$3:$AE$875,(G571&amp;"autreong"&amp;"urgence"),'Plans SAMS_A remplir'!$AG$3:$AG$875)</f>
        <v>0</v>
      </c>
      <c r="Z571" s="135">
        <f>SUMIF('Plans SAMS_A remplir'!$AE$3:$AE$875,(G571&amp;"autreong"&amp;"urgence"),'Plans SAMS_A remplir'!$AH$3:$AH$875)</f>
        <v>0</v>
      </c>
      <c r="AA571" s="239">
        <f>SUMIF('Plans SAMS_A remplir'!$AE$3:$AE$875,(G571&amp;"autreong"&amp;"urgence"),'Plans SAMS_A remplir'!$AI$3:$AI$875)</f>
        <v>0</v>
      </c>
      <c r="AB571" s="280" t="str">
        <f t="shared" si="567"/>
        <v>0</v>
      </c>
      <c r="AC571" s="285"/>
      <c r="AD571" s="173">
        <f t="shared" si="568"/>
        <v>0</v>
      </c>
      <c r="AE571" s="173">
        <f t="shared" si="569"/>
        <v>0</v>
      </c>
      <c r="AF571" s="286">
        <f t="shared" si="570"/>
        <v>0</v>
      </c>
      <c r="AG571" s="274">
        <f t="shared" si="571"/>
        <v>0</v>
      </c>
      <c r="AH571" s="202"/>
      <c r="AI571" s="209">
        <f t="shared" si="572"/>
        <v>10794.059156961763</v>
      </c>
      <c r="AJ571" s="197">
        <f t="shared" si="573"/>
        <v>3</v>
      </c>
      <c r="AK571" s="175"/>
      <c r="AL571" s="275" t="str">
        <f t="shared" si="574"/>
        <v>A verifier</v>
      </c>
      <c r="AM571" s="266"/>
      <c r="AN571" s="137"/>
      <c r="AO571" s="136"/>
      <c r="AP571" s="158"/>
      <c r="AQ571" s="136"/>
      <c r="AR571" s="138"/>
      <c r="AS571" s="139"/>
      <c r="AT571" s="140"/>
      <c r="AU571" s="159"/>
      <c r="AV571" s="140"/>
      <c r="AW571" s="140"/>
      <c r="AX571" s="140"/>
      <c r="AY571" s="249"/>
    </row>
    <row r="572" spans="1:51" s="179" customFormat="1" hidden="1" x14ac:dyDescent="0.3">
      <c r="A572" s="328"/>
      <c r="B572" s="329"/>
      <c r="C572" s="330"/>
      <c r="D572" s="330"/>
      <c r="E572" s="330"/>
      <c r="F572" s="331"/>
      <c r="G572" s="332"/>
      <c r="H572" s="332"/>
      <c r="I572" s="333"/>
      <c r="J572" s="333"/>
      <c r="K572" s="333"/>
      <c r="L572" s="334"/>
      <c r="M572" s="335"/>
      <c r="N572" s="335"/>
      <c r="O572" s="335"/>
      <c r="P572" s="335"/>
      <c r="Q572" s="336"/>
      <c r="R572" s="336"/>
      <c r="S572" s="336"/>
      <c r="T572" s="335"/>
      <c r="U572" s="336"/>
      <c r="V572" s="336"/>
      <c r="W572" s="336"/>
      <c r="X572" s="335"/>
      <c r="Y572" s="336"/>
      <c r="Z572" s="336"/>
      <c r="AA572" s="336"/>
      <c r="AB572" s="337"/>
      <c r="AC572" s="338"/>
      <c r="AD572" s="339"/>
      <c r="AE572" s="339"/>
      <c r="AF572" s="340"/>
      <c r="AG572" s="341"/>
      <c r="AH572" s="342"/>
      <c r="AI572" s="342"/>
      <c r="AJ572" s="197"/>
      <c r="AK572" s="343"/>
      <c r="AL572" s="344"/>
      <c r="AM572" s="345"/>
      <c r="AN572" s="334"/>
      <c r="AO572" s="346"/>
      <c r="AP572" s="334"/>
      <c r="AQ572" s="334"/>
      <c r="AR572" s="347"/>
      <c r="AS572" s="347"/>
      <c r="AT572" s="348"/>
      <c r="AU572" s="348"/>
      <c r="AV572" s="349"/>
      <c r="AW572" s="350"/>
      <c r="AX572" s="350"/>
      <c r="AY572" s="351"/>
    </row>
    <row r="573" spans="1:51" ht="15" hidden="1" customHeight="1" x14ac:dyDescent="0.35">
      <c r="A573" s="252" t="s">
        <v>530</v>
      </c>
      <c r="B573" s="189" t="str">
        <f t="shared" ref="B573:B597" si="575">VLOOKUP(A573,admin_1,2,FALSE)</f>
        <v>MDG23</v>
      </c>
      <c r="C573" s="161" t="s">
        <v>620</v>
      </c>
      <c r="D573" s="189" t="str">
        <f t="shared" ref="D573:D597" si="576">VLOOKUP(C573,admin_2_2,2,FALSE)</f>
        <v>MG23210</v>
      </c>
      <c r="E573" s="189" t="s">
        <v>1158</v>
      </c>
      <c r="F573" s="1" t="str">
        <f t="shared" ref="F573:F597" si="577">A573&amp;C573&amp;E573</f>
        <v>Vatovavy FitovinanyManakara AtsimoAnalavory</v>
      </c>
      <c r="G573" s="45" t="str">
        <f t="shared" ref="G573:G597" si="578">VLOOKUP(F573,admin_3_2,12,FALSE)</f>
        <v>MG23210272</v>
      </c>
      <c r="H573" s="133" t="e">
        <f t="shared" ref="H573:H597" si="579">VLOOKUP(G573,prio,2,FALSE)</f>
        <v>#N/A</v>
      </c>
      <c r="I573" s="133"/>
      <c r="J573" s="134" t="e">
        <f t="shared" ref="J573:J597" si="580">IF(VLOOKUP(G573,pop,4,FALSE)=0,"",VLOOKUP(G573,pop,4,FALSE))</f>
        <v>#N/A</v>
      </c>
      <c r="K573" s="134" t="e">
        <f t="shared" ref="K573:K597" si="581">VLOOKUP(G573,pop,2,FALSE)</f>
        <v>#N/A</v>
      </c>
      <c r="L573" s="134" t="e">
        <f t="shared" ref="L573:L597" si="582">VLOOKUP(G573,pop,7,FALSE)</f>
        <v>#N/A</v>
      </c>
      <c r="M573" s="231">
        <f>SUMIF('Plans SAMS_A remplir'!$AE$3:$AE$875,(G573&amp;"PAM"&amp;"urgence"),'Plans SAMS_A remplir'!$AG$3:$AG$875)</f>
        <v>0</v>
      </c>
      <c r="N573" s="222">
        <f>SUMIF('Plans SAMS_A remplir'!$AE$3:$AE$875,(G573&amp;"PAM"&amp;"urgence"),'Plans SAMS_A remplir'!$AH$3:$AH$875)</f>
        <v>0</v>
      </c>
      <c r="O573" s="232">
        <f>SUMIF('Plans SAMS_A remplir'!$AE$3:$AE$875,(G573&amp;"PAM"&amp;"urgence"),'Plans SAMS_A remplir'!$AI$3:$AI$875)</f>
        <v>0</v>
      </c>
      <c r="P573" s="224" t="str">
        <f t="shared" ref="P573:P617" si="583">IFERROR(VLOOKUP(G573&amp;"PAM"&amp;"urgence",planification_pop,4,FALSE),"0")</f>
        <v>0</v>
      </c>
      <c r="Q573" s="238">
        <f>SUMIF('Plans SAMS_A remplir'!$AE$3:$AE$875,(G573&amp;"FID"&amp;"urgence"),'Plans SAMS_A remplir'!$AG$3:$AG$875)</f>
        <v>0</v>
      </c>
      <c r="R573" s="135">
        <f>SUMIF('Plans SAMS_A remplir'!$AE$3:$AE$875,(G573&amp;"FID"&amp;"urgence"),'Plans SAMS_A remplir'!$AH$3:$AH$875)</f>
        <v>0</v>
      </c>
      <c r="S573" s="239">
        <f>SUMIF('Plans SAMS_A remplir'!$AE$3:$AE$875,(G573&amp;"FID"&amp;"urgence"),'Plans SAMS_A remplir'!$AI$3:$AI$875)</f>
        <v>0</v>
      </c>
      <c r="T573" s="224" t="str">
        <f t="shared" ref="T573:T617" si="584">IFERROR(VLOOKUP(G573&amp;"FID"&amp;"urgence",planification_pop,4,FALSE),"0")</f>
        <v>0</v>
      </c>
      <c r="U573" s="238">
        <f>SUMIF('Plans SAMS_A remplir'!$AE$3:$AE$875,(G573&amp;"CRS"&amp;"urgence"),'Plans SAMS_A remplir'!$AG$3:$AG$875)</f>
        <v>0</v>
      </c>
      <c r="V573" s="135">
        <f>SUMIF('Plans SAMS_A remplir'!$AE$3:$AE$875,(G573&amp;"CRS"&amp;"urgence"),'Plans SAMS_A remplir'!$AH$3:$AH$875)</f>
        <v>0</v>
      </c>
      <c r="W573" s="239">
        <f>SUMIF('Plans SAMS_A remplir'!$AE$3:$AE$875,(G573&amp;"CRS"&amp;"urgence"),'Plans SAMS_A remplir'!$AI$3:$AI$875)</f>
        <v>0</v>
      </c>
      <c r="X573" s="224" t="str">
        <f t="shared" ref="X573:X617" si="585">IFERROR(VLOOKUP(K573&amp;"FID"&amp;"urgence",planification_pop,4,FALSE),"0")</f>
        <v>0</v>
      </c>
      <c r="Y573" s="238">
        <f>SUMIF('Plans SAMS_A remplir'!$AE$3:$AE$875,(G573&amp;"autreong"&amp;"urgence"),'Plans SAMS_A remplir'!$AG$3:$AG$875)</f>
        <v>0</v>
      </c>
      <c r="Z573" s="135">
        <f>SUMIF('Plans SAMS_A remplir'!$AE$3:$AE$875,(G573&amp;"autreong"&amp;"urgence"),'Plans SAMS_A remplir'!$AH$3:$AH$875)</f>
        <v>0</v>
      </c>
      <c r="AA573" s="239">
        <f>SUMIF('Plans SAMS_A remplir'!$AE$3:$AE$875,(G573&amp;"autreong"&amp;"urgence"),'Plans SAMS_A remplir'!$AI$3:$AI$875)</f>
        <v>0</v>
      </c>
      <c r="AB573" s="280" t="str">
        <f t="shared" ref="AB573:AB597" si="586">IFERROR(VLOOKUP(G573&amp;"autreong"&amp;"urgence",planification_pop,4,FALSE),"0")</f>
        <v>0</v>
      </c>
      <c r="AC573" s="285"/>
      <c r="AD573" s="173">
        <f t="shared" ref="AD573:AD597" si="587">IF($AC573="Oui (Fid/PAM)",MAX(M573,Q573)+Y573,IF($AC573="Oui (inter/orga)",MAX(M573,Q573,Y573),IF($AC573="Oui (CRS/FID)",MAX(Q573,U573),IF($AC573="Oui (CRS/PAM)",MAX(M573,U573),IF($AC573="Oui (cas special)","",SUM(M573,Q573,Y573,U573))))))</f>
        <v>0</v>
      </c>
      <c r="AE573" s="173">
        <f t="shared" ref="AE573:AE597" si="588">IF($AC573="Oui (Fid/PAM)",MAX(N573,R573)+Z573,IF($AC573="Oui (inter/orga)",MAX(N573,R573,Z573),IF($AC573="Oui (CRS/FID)",MAX(R573,V573),IF($AC573="Oui (CRS/PAM)",MAX(N573,V573),IF($AC573="Oui (cas special)","",SUM(N573,R573,Z573,V573))))))</f>
        <v>0</v>
      </c>
      <c r="AF573" s="286">
        <f t="shared" ref="AF573:AF597" si="589">IF($AC573="Oui (Fid/PAM)",MAX(O573,S573)+AA573,IF($AC573="Oui (inter/orga)",MAX(O573,S573,AA573),IF($AC573="Oui (CRS/FID)",MAX(S573,W573),IF($AC573="Oui (CRS/PAM)",MAX(O573,W573),IF($AC573="Oui (cas special)","",SUM(O573,S573,AA573,W573))))))</f>
        <v>0</v>
      </c>
      <c r="AG573" s="274" t="e">
        <f t="shared" ref="AG573:AG597" si="590">MAX(AD573:AF573)/L573</f>
        <v>#N/A</v>
      </c>
      <c r="AH573" s="202"/>
      <c r="AI573" s="209" t="e">
        <f t="shared" ref="AI573:AI597" si="591">IF((K573-AD573*AH573)&lt;0,"0",K573-AD573*AH573)</f>
        <v>#N/A</v>
      </c>
      <c r="AJ573" s="197">
        <f t="shared" ref="AJ573:AJ597" si="592">IF(M573&lt;&gt;"0",1,0)+IF(Q573&lt;&gt;"0",1,0)+IF(Y573&lt;&gt;"0",1,0)</f>
        <v>3</v>
      </c>
      <c r="AK573" s="175"/>
      <c r="AL573" s="275" t="str">
        <f t="shared" ref="AL573:AL597" si="593">IF(AC573="Non","YES",IF(AC573="Oui (cas special)","A verifier",IF(AC573="","A verifier","Non")))</f>
        <v>A verifier</v>
      </c>
      <c r="AM573" s="266"/>
      <c r="AN573" s="137"/>
      <c r="AO573" s="136"/>
      <c r="AP573" s="158"/>
      <c r="AQ573" s="136"/>
      <c r="AR573" s="138"/>
      <c r="AS573" s="139"/>
      <c r="AT573" s="140"/>
      <c r="AU573" s="159"/>
      <c r="AV573" s="140"/>
      <c r="AW573" s="140"/>
      <c r="AX573" s="140"/>
      <c r="AY573" s="249"/>
    </row>
    <row r="574" spans="1:51" ht="15" hidden="1" customHeight="1" x14ac:dyDescent="0.35">
      <c r="A574" s="252" t="s">
        <v>530</v>
      </c>
      <c r="B574" s="189" t="str">
        <f t="shared" si="575"/>
        <v>MDG23</v>
      </c>
      <c r="C574" s="161" t="s">
        <v>620</v>
      </c>
      <c r="D574" s="189" t="str">
        <f t="shared" si="576"/>
        <v>MG23210</v>
      </c>
      <c r="E574" s="189" t="s">
        <v>1159</v>
      </c>
      <c r="F574" s="1" t="str">
        <f t="shared" si="577"/>
        <v>Vatovavy FitovinanyManakara AtsimoAnosiala</v>
      </c>
      <c r="G574" s="45" t="str">
        <f t="shared" si="578"/>
        <v>MG23210052</v>
      </c>
      <c r="H574" s="133" t="e">
        <f t="shared" si="579"/>
        <v>#N/A</v>
      </c>
      <c r="I574" s="133"/>
      <c r="J574" s="134" t="e">
        <f t="shared" si="580"/>
        <v>#N/A</v>
      </c>
      <c r="K574" s="134" t="e">
        <f t="shared" si="581"/>
        <v>#N/A</v>
      </c>
      <c r="L574" s="134" t="e">
        <f t="shared" si="582"/>
        <v>#N/A</v>
      </c>
      <c r="M574" s="231">
        <f>SUMIF('Plans SAMS_A remplir'!$AE$3:$AE$875,(G574&amp;"PAM"&amp;"urgence"),'Plans SAMS_A remplir'!$AG$3:$AG$875)</f>
        <v>0</v>
      </c>
      <c r="N574" s="222">
        <f>SUMIF('Plans SAMS_A remplir'!$AE$3:$AE$875,(G574&amp;"PAM"&amp;"urgence"),'Plans SAMS_A remplir'!$AH$3:$AH$875)</f>
        <v>0</v>
      </c>
      <c r="O574" s="232">
        <f>SUMIF('Plans SAMS_A remplir'!$AE$3:$AE$875,(G574&amp;"PAM"&amp;"urgence"),'Plans SAMS_A remplir'!$AI$3:$AI$875)</f>
        <v>0</v>
      </c>
      <c r="P574" s="224" t="str">
        <f t="shared" si="583"/>
        <v>0</v>
      </c>
      <c r="Q574" s="238">
        <f>SUMIF('Plans SAMS_A remplir'!$AE$3:$AE$875,(G574&amp;"FID"&amp;"urgence"),'Plans SAMS_A remplir'!$AG$3:$AG$875)</f>
        <v>0</v>
      </c>
      <c r="R574" s="135">
        <f>SUMIF('Plans SAMS_A remplir'!$AE$3:$AE$875,(G574&amp;"FID"&amp;"urgence"),'Plans SAMS_A remplir'!$AH$3:$AH$875)</f>
        <v>0</v>
      </c>
      <c r="S574" s="239">
        <f>SUMIF('Plans SAMS_A remplir'!$AE$3:$AE$875,(G574&amp;"FID"&amp;"urgence"),'Plans SAMS_A remplir'!$AI$3:$AI$875)</f>
        <v>0</v>
      </c>
      <c r="T574" s="224" t="str">
        <f t="shared" si="584"/>
        <v>0</v>
      </c>
      <c r="U574" s="238">
        <f>SUMIF('Plans SAMS_A remplir'!$AE$3:$AE$875,(G574&amp;"CRS"&amp;"urgence"),'Plans SAMS_A remplir'!$AG$3:$AG$875)</f>
        <v>0</v>
      </c>
      <c r="V574" s="135">
        <f>SUMIF('Plans SAMS_A remplir'!$AE$3:$AE$875,(G574&amp;"CRS"&amp;"urgence"),'Plans SAMS_A remplir'!$AH$3:$AH$875)</f>
        <v>0</v>
      </c>
      <c r="W574" s="239">
        <f>SUMIF('Plans SAMS_A remplir'!$AE$3:$AE$875,(G574&amp;"CRS"&amp;"urgence"),'Plans SAMS_A remplir'!$AI$3:$AI$875)</f>
        <v>0</v>
      </c>
      <c r="X574" s="224" t="str">
        <f t="shared" si="585"/>
        <v>0</v>
      </c>
      <c r="Y574" s="238">
        <f>SUMIF('Plans SAMS_A remplir'!$AE$3:$AE$875,(G574&amp;"autreong"&amp;"urgence"),'Plans SAMS_A remplir'!$AG$3:$AG$875)</f>
        <v>0</v>
      </c>
      <c r="Z574" s="135">
        <f>SUMIF('Plans SAMS_A remplir'!$AE$3:$AE$875,(G574&amp;"autreong"&amp;"urgence"),'Plans SAMS_A remplir'!$AH$3:$AH$875)</f>
        <v>0</v>
      </c>
      <c r="AA574" s="239">
        <f>SUMIF('Plans SAMS_A remplir'!$AE$3:$AE$875,(G574&amp;"autreong"&amp;"urgence"),'Plans SAMS_A remplir'!$AI$3:$AI$875)</f>
        <v>0</v>
      </c>
      <c r="AB574" s="280" t="str">
        <f t="shared" si="586"/>
        <v>0</v>
      </c>
      <c r="AC574" s="285"/>
      <c r="AD574" s="173">
        <f t="shared" si="587"/>
        <v>0</v>
      </c>
      <c r="AE574" s="173">
        <f t="shared" si="588"/>
        <v>0</v>
      </c>
      <c r="AF574" s="286">
        <f t="shared" si="589"/>
        <v>0</v>
      </c>
      <c r="AG574" s="274" t="e">
        <f t="shared" si="590"/>
        <v>#N/A</v>
      </c>
      <c r="AH574" s="202"/>
      <c r="AI574" s="209" t="e">
        <f t="shared" si="591"/>
        <v>#N/A</v>
      </c>
      <c r="AJ574" s="197">
        <f t="shared" si="592"/>
        <v>3</v>
      </c>
      <c r="AK574" s="175"/>
      <c r="AL574" s="275" t="str">
        <f t="shared" si="593"/>
        <v>A verifier</v>
      </c>
      <c r="AM574" s="266"/>
      <c r="AN574" s="137"/>
      <c r="AO574" s="136"/>
      <c r="AP574" s="158"/>
      <c r="AQ574" s="136"/>
      <c r="AR574" s="138"/>
      <c r="AS574" s="139"/>
      <c r="AT574" s="140"/>
      <c r="AU574" s="159"/>
      <c r="AV574" s="140"/>
      <c r="AW574" s="140"/>
      <c r="AX574" s="140"/>
      <c r="AY574" s="249"/>
    </row>
    <row r="575" spans="1:51" ht="15" hidden="1" customHeight="1" x14ac:dyDescent="0.35">
      <c r="A575" s="252" t="s">
        <v>530</v>
      </c>
      <c r="B575" s="189" t="str">
        <f t="shared" si="575"/>
        <v>MDG23</v>
      </c>
      <c r="C575" s="161" t="s">
        <v>620</v>
      </c>
      <c r="D575" s="189" t="str">
        <f t="shared" si="576"/>
        <v>MG23210</v>
      </c>
      <c r="E575" s="189" t="s">
        <v>1117</v>
      </c>
      <c r="F575" s="1" t="str">
        <f t="shared" si="577"/>
        <v>Vatovavy FitovinanyManakara AtsimoVinanitelo</v>
      </c>
      <c r="G575" s="45" t="str">
        <f t="shared" si="578"/>
        <v>MG23210292</v>
      </c>
      <c r="H575" s="133" t="e">
        <f t="shared" si="579"/>
        <v>#N/A</v>
      </c>
      <c r="I575" s="133"/>
      <c r="J575" s="134" t="e">
        <f t="shared" si="580"/>
        <v>#N/A</v>
      </c>
      <c r="K575" s="134" t="e">
        <f t="shared" si="581"/>
        <v>#N/A</v>
      </c>
      <c r="L575" s="134" t="e">
        <f t="shared" si="582"/>
        <v>#N/A</v>
      </c>
      <c r="M575" s="231">
        <f>SUMIF('Plans SAMS_A remplir'!$AE$3:$AE$875,(G575&amp;"PAM"&amp;"urgence"),'Plans SAMS_A remplir'!$AG$3:$AG$875)</f>
        <v>0</v>
      </c>
      <c r="N575" s="222">
        <f>SUMIF('Plans SAMS_A remplir'!$AE$3:$AE$875,(G575&amp;"PAM"&amp;"urgence"),'Plans SAMS_A remplir'!$AH$3:$AH$875)</f>
        <v>0</v>
      </c>
      <c r="O575" s="232">
        <f>SUMIF('Plans SAMS_A remplir'!$AE$3:$AE$875,(G575&amp;"PAM"&amp;"urgence"),'Plans SAMS_A remplir'!$AI$3:$AI$875)</f>
        <v>0</v>
      </c>
      <c r="P575" s="224" t="str">
        <f t="shared" si="583"/>
        <v>0</v>
      </c>
      <c r="Q575" s="238">
        <f>SUMIF('Plans SAMS_A remplir'!$AE$3:$AE$875,(G575&amp;"FID"&amp;"urgence"),'Plans SAMS_A remplir'!$AG$3:$AG$875)</f>
        <v>0</v>
      </c>
      <c r="R575" s="135">
        <f>SUMIF('Plans SAMS_A remplir'!$AE$3:$AE$875,(G575&amp;"FID"&amp;"urgence"),'Plans SAMS_A remplir'!$AH$3:$AH$875)</f>
        <v>0</v>
      </c>
      <c r="S575" s="239">
        <f>SUMIF('Plans SAMS_A remplir'!$AE$3:$AE$875,(G575&amp;"FID"&amp;"urgence"),'Plans SAMS_A remplir'!$AI$3:$AI$875)</f>
        <v>0</v>
      </c>
      <c r="T575" s="224" t="str">
        <f t="shared" si="584"/>
        <v>0</v>
      </c>
      <c r="U575" s="238">
        <f>SUMIF('Plans SAMS_A remplir'!$AE$3:$AE$875,(G575&amp;"CRS"&amp;"urgence"),'Plans SAMS_A remplir'!$AG$3:$AG$875)</f>
        <v>0</v>
      </c>
      <c r="V575" s="135">
        <f>SUMIF('Plans SAMS_A remplir'!$AE$3:$AE$875,(G575&amp;"CRS"&amp;"urgence"),'Plans SAMS_A remplir'!$AH$3:$AH$875)</f>
        <v>0</v>
      </c>
      <c r="W575" s="239">
        <f>SUMIF('Plans SAMS_A remplir'!$AE$3:$AE$875,(G575&amp;"CRS"&amp;"urgence"),'Plans SAMS_A remplir'!$AI$3:$AI$875)</f>
        <v>0</v>
      </c>
      <c r="X575" s="224" t="str">
        <f t="shared" si="585"/>
        <v>0</v>
      </c>
      <c r="Y575" s="238">
        <f>SUMIF('Plans SAMS_A remplir'!$AE$3:$AE$875,(G575&amp;"autreong"&amp;"urgence"),'Plans SAMS_A remplir'!$AG$3:$AG$875)</f>
        <v>0</v>
      </c>
      <c r="Z575" s="135">
        <f>SUMIF('Plans SAMS_A remplir'!$AE$3:$AE$875,(G575&amp;"autreong"&amp;"urgence"),'Plans SAMS_A remplir'!$AH$3:$AH$875)</f>
        <v>0</v>
      </c>
      <c r="AA575" s="239">
        <f>SUMIF('Plans SAMS_A remplir'!$AE$3:$AE$875,(G575&amp;"autreong"&amp;"urgence"),'Plans SAMS_A remplir'!$AI$3:$AI$875)</f>
        <v>0</v>
      </c>
      <c r="AB575" s="280" t="str">
        <f t="shared" si="586"/>
        <v>0</v>
      </c>
      <c r="AC575" s="285"/>
      <c r="AD575" s="173">
        <f t="shared" si="587"/>
        <v>0</v>
      </c>
      <c r="AE575" s="173">
        <f t="shared" si="588"/>
        <v>0</v>
      </c>
      <c r="AF575" s="286">
        <f t="shared" si="589"/>
        <v>0</v>
      </c>
      <c r="AG575" s="274" t="e">
        <f t="shared" si="590"/>
        <v>#N/A</v>
      </c>
      <c r="AH575" s="202"/>
      <c r="AI575" s="209" t="e">
        <f t="shared" si="591"/>
        <v>#N/A</v>
      </c>
      <c r="AJ575" s="197">
        <f t="shared" si="592"/>
        <v>3</v>
      </c>
      <c r="AK575" s="175"/>
      <c r="AL575" s="275" t="str">
        <f t="shared" si="593"/>
        <v>A verifier</v>
      </c>
      <c r="AM575" s="266"/>
      <c r="AN575" s="137"/>
      <c r="AO575" s="136"/>
      <c r="AP575" s="158"/>
      <c r="AQ575" s="136"/>
      <c r="AR575" s="138"/>
      <c r="AS575" s="139"/>
      <c r="AT575" s="140"/>
      <c r="AU575" s="159"/>
      <c r="AV575" s="140"/>
      <c r="AW575" s="140"/>
      <c r="AX575" s="140"/>
      <c r="AY575" s="249"/>
    </row>
    <row r="576" spans="1:51" ht="15" hidden="1" customHeight="1" x14ac:dyDescent="0.35">
      <c r="A576" s="252" t="s">
        <v>530</v>
      </c>
      <c r="B576" s="189" t="str">
        <f t="shared" si="575"/>
        <v>MDG23</v>
      </c>
      <c r="C576" s="161" t="s">
        <v>620</v>
      </c>
      <c r="D576" s="189" t="str">
        <f t="shared" si="576"/>
        <v>MG23210</v>
      </c>
      <c r="E576" s="189" t="s">
        <v>558</v>
      </c>
      <c r="F576" s="1" t="str">
        <f t="shared" si="577"/>
        <v>Vatovavy FitovinanyManakara AtsimoVohilava</v>
      </c>
      <c r="G576" s="45" t="str">
        <f t="shared" si="578"/>
        <v>MG23210370</v>
      </c>
      <c r="H576" s="133" t="e">
        <f t="shared" si="579"/>
        <v>#N/A</v>
      </c>
      <c r="I576" s="133"/>
      <c r="J576" s="134" t="e">
        <f t="shared" si="580"/>
        <v>#N/A</v>
      </c>
      <c r="K576" s="134" t="e">
        <f t="shared" si="581"/>
        <v>#N/A</v>
      </c>
      <c r="L576" s="134" t="e">
        <f t="shared" si="582"/>
        <v>#N/A</v>
      </c>
      <c r="M576" s="231">
        <f>SUMIF('Plans SAMS_A remplir'!$AE$3:$AE$875,(G576&amp;"PAM"&amp;"urgence"),'Plans SAMS_A remplir'!$AG$3:$AG$875)</f>
        <v>0</v>
      </c>
      <c r="N576" s="222">
        <f>SUMIF('Plans SAMS_A remplir'!$AE$3:$AE$875,(G576&amp;"PAM"&amp;"urgence"),'Plans SAMS_A remplir'!$AH$3:$AH$875)</f>
        <v>0</v>
      </c>
      <c r="O576" s="232">
        <f>SUMIF('Plans SAMS_A remplir'!$AE$3:$AE$875,(G576&amp;"PAM"&amp;"urgence"),'Plans SAMS_A remplir'!$AI$3:$AI$875)</f>
        <v>0</v>
      </c>
      <c r="P576" s="224" t="str">
        <f t="shared" si="583"/>
        <v>0</v>
      </c>
      <c r="Q576" s="238">
        <f>SUMIF('Plans SAMS_A remplir'!$AE$3:$AE$875,(G576&amp;"FID"&amp;"urgence"),'Plans SAMS_A remplir'!$AG$3:$AG$875)</f>
        <v>0</v>
      </c>
      <c r="R576" s="135">
        <f>SUMIF('Plans SAMS_A remplir'!$AE$3:$AE$875,(G576&amp;"FID"&amp;"urgence"),'Plans SAMS_A remplir'!$AH$3:$AH$875)</f>
        <v>0</v>
      </c>
      <c r="S576" s="239">
        <f>SUMIF('Plans SAMS_A remplir'!$AE$3:$AE$875,(G576&amp;"FID"&amp;"urgence"),'Plans SAMS_A remplir'!$AI$3:$AI$875)</f>
        <v>0</v>
      </c>
      <c r="T576" s="224" t="str">
        <f t="shared" si="584"/>
        <v>0</v>
      </c>
      <c r="U576" s="238">
        <f>SUMIF('Plans SAMS_A remplir'!$AE$3:$AE$875,(G576&amp;"CRS"&amp;"urgence"),'Plans SAMS_A remplir'!$AG$3:$AG$875)</f>
        <v>0</v>
      </c>
      <c r="V576" s="135">
        <f>SUMIF('Plans SAMS_A remplir'!$AE$3:$AE$875,(G576&amp;"CRS"&amp;"urgence"),'Plans SAMS_A remplir'!$AH$3:$AH$875)</f>
        <v>0</v>
      </c>
      <c r="W576" s="239">
        <f>SUMIF('Plans SAMS_A remplir'!$AE$3:$AE$875,(G576&amp;"CRS"&amp;"urgence"),'Plans SAMS_A remplir'!$AI$3:$AI$875)</f>
        <v>0</v>
      </c>
      <c r="X576" s="224" t="str">
        <f t="shared" si="585"/>
        <v>0</v>
      </c>
      <c r="Y576" s="238">
        <f>SUMIF('Plans SAMS_A remplir'!$AE$3:$AE$875,(G576&amp;"autreong"&amp;"urgence"),'Plans SAMS_A remplir'!$AG$3:$AG$875)</f>
        <v>0</v>
      </c>
      <c r="Z576" s="135">
        <f>SUMIF('Plans SAMS_A remplir'!$AE$3:$AE$875,(G576&amp;"autreong"&amp;"urgence"),'Plans SAMS_A remplir'!$AH$3:$AH$875)</f>
        <v>0</v>
      </c>
      <c r="AA576" s="239">
        <f>SUMIF('Plans SAMS_A remplir'!$AE$3:$AE$875,(G576&amp;"autreong"&amp;"urgence"),'Plans SAMS_A remplir'!$AI$3:$AI$875)</f>
        <v>0</v>
      </c>
      <c r="AB576" s="280" t="str">
        <f t="shared" si="586"/>
        <v>0</v>
      </c>
      <c r="AC576" s="285"/>
      <c r="AD576" s="173">
        <f t="shared" si="587"/>
        <v>0</v>
      </c>
      <c r="AE576" s="173">
        <f t="shared" si="588"/>
        <v>0</v>
      </c>
      <c r="AF576" s="286">
        <f t="shared" si="589"/>
        <v>0</v>
      </c>
      <c r="AG576" s="274" t="e">
        <f t="shared" si="590"/>
        <v>#N/A</v>
      </c>
      <c r="AH576" s="202"/>
      <c r="AI576" s="209" t="e">
        <f t="shared" si="591"/>
        <v>#N/A</v>
      </c>
      <c r="AJ576" s="197">
        <f t="shared" si="592"/>
        <v>3</v>
      </c>
      <c r="AK576" s="175"/>
      <c r="AL576" s="275" t="str">
        <f t="shared" si="593"/>
        <v>A verifier</v>
      </c>
      <c r="AM576" s="266"/>
      <c r="AN576" s="137"/>
      <c r="AO576" s="136"/>
      <c r="AP576" s="158"/>
      <c r="AQ576" s="136"/>
      <c r="AR576" s="138"/>
      <c r="AS576" s="139"/>
      <c r="AT576" s="140"/>
      <c r="AU576" s="159"/>
      <c r="AV576" s="140"/>
      <c r="AW576" s="140"/>
      <c r="AX576" s="140"/>
      <c r="AY576" s="249"/>
    </row>
    <row r="577" spans="1:51" ht="15" hidden="1" customHeight="1" x14ac:dyDescent="0.35">
      <c r="A577" s="252" t="s">
        <v>530</v>
      </c>
      <c r="B577" s="189" t="str">
        <f t="shared" si="575"/>
        <v>MDG23</v>
      </c>
      <c r="C577" s="161" t="s">
        <v>620</v>
      </c>
      <c r="D577" s="189" t="str">
        <f t="shared" si="576"/>
        <v>MG23210</v>
      </c>
      <c r="E577" s="189" t="s">
        <v>627</v>
      </c>
      <c r="F577" s="1" t="str">
        <f t="shared" si="577"/>
        <v>Vatovavy FitovinanyManakara AtsimoManakara</v>
      </c>
      <c r="G577" s="45" t="str">
        <f t="shared" si="578"/>
        <v>MG23210010</v>
      </c>
      <c r="H577" s="133" t="e">
        <f t="shared" si="579"/>
        <v>#N/A</v>
      </c>
      <c r="I577" s="133"/>
      <c r="J577" s="134" t="e">
        <f t="shared" si="580"/>
        <v>#N/A</v>
      </c>
      <c r="K577" s="134" t="e">
        <f t="shared" si="581"/>
        <v>#N/A</v>
      </c>
      <c r="L577" s="134" t="e">
        <f t="shared" si="582"/>
        <v>#N/A</v>
      </c>
      <c r="M577" s="231">
        <f>SUMIF('Plans SAMS_A remplir'!$AE$3:$AE$875,(G577&amp;"PAM"&amp;"urgence"),'Plans SAMS_A remplir'!$AG$3:$AG$875)</f>
        <v>0</v>
      </c>
      <c r="N577" s="222">
        <f>SUMIF('Plans SAMS_A remplir'!$AE$3:$AE$875,(G577&amp;"PAM"&amp;"urgence"),'Plans SAMS_A remplir'!$AH$3:$AH$875)</f>
        <v>0</v>
      </c>
      <c r="O577" s="232">
        <f>SUMIF('Plans SAMS_A remplir'!$AE$3:$AE$875,(G577&amp;"PAM"&amp;"urgence"),'Plans SAMS_A remplir'!$AI$3:$AI$875)</f>
        <v>0</v>
      </c>
      <c r="P577" s="224" t="str">
        <f t="shared" si="583"/>
        <v>0</v>
      </c>
      <c r="Q577" s="238">
        <f>SUMIF('Plans SAMS_A remplir'!$AE$3:$AE$875,(G577&amp;"FID"&amp;"urgence"),'Plans SAMS_A remplir'!$AG$3:$AG$875)</f>
        <v>0</v>
      </c>
      <c r="R577" s="135">
        <f>SUMIF('Plans SAMS_A remplir'!$AE$3:$AE$875,(G577&amp;"FID"&amp;"urgence"),'Plans SAMS_A remplir'!$AH$3:$AH$875)</f>
        <v>0</v>
      </c>
      <c r="S577" s="239">
        <f>SUMIF('Plans SAMS_A remplir'!$AE$3:$AE$875,(G577&amp;"FID"&amp;"urgence"),'Plans SAMS_A remplir'!$AI$3:$AI$875)</f>
        <v>0</v>
      </c>
      <c r="T577" s="224" t="str">
        <f t="shared" si="584"/>
        <v>0</v>
      </c>
      <c r="U577" s="238">
        <f>SUMIF('Plans SAMS_A remplir'!$AE$3:$AE$875,(G577&amp;"CRS"&amp;"urgence"),'Plans SAMS_A remplir'!$AG$3:$AG$875)</f>
        <v>0</v>
      </c>
      <c r="V577" s="135">
        <f>SUMIF('Plans SAMS_A remplir'!$AE$3:$AE$875,(G577&amp;"CRS"&amp;"urgence"),'Plans SAMS_A remplir'!$AH$3:$AH$875)</f>
        <v>0</v>
      </c>
      <c r="W577" s="239">
        <f>SUMIF('Plans SAMS_A remplir'!$AE$3:$AE$875,(G577&amp;"CRS"&amp;"urgence"),'Plans SAMS_A remplir'!$AI$3:$AI$875)</f>
        <v>0</v>
      </c>
      <c r="X577" s="224" t="str">
        <f t="shared" si="585"/>
        <v>0</v>
      </c>
      <c r="Y577" s="238">
        <f>SUMIF('Plans SAMS_A remplir'!$AE$3:$AE$875,(G577&amp;"autreong"&amp;"urgence"),'Plans SAMS_A remplir'!$AG$3:$AG$875)</f>
        <v>0</v>
      </c>
      <c r="Z577" s="135">
        <f>SUMIF('Plans SAMS_A remplir'!$AE$3:$AE$875,(G577&amp;"autreong"&amp;"urgence"),'Plans SAMS_A remplir'!$AH$3:$AH$875)</f>
        <v>0</v>
      </c>
      <c r="AA577" s="239">
        <f>SUMIF('Plans SAMS_A remplir'!$AE$3:$AE$875,(G577&amp;"autreong"&amp;"urgence"),'Plans SAMS_A remplir'!$AI$3:$AI$875)</f>
        <v>0</v>
      </c>
      <c r="AB577" s="280" t="str">
        <f t="shared" si="586"/>
        <v>0</v>
      </c>
      <c r="AC577" s="285"/>
      <c r="AD577" s="173">
        <f t="shared" si="587"/>
        <v>0</v>
      </c>
      <c r="AE577" s="173">
        <f t="shared" si="588"/>
        <v>0</v>
      </c>
      <c r="AF577" s="286">
        <f t="shared" si="589"/>
        <v>0</v>
      </c>
      <c r="AG577" s="274" t="e">
        <f t="shared" si="590"/>
        <v>#N/A</v>
      </c>
      <c r="AH577" s="202"/>
      <c r="AI577" s="209" t="e">
        <f t="shared" si="591"/>
        <v>#N/A</v>
      </c>
      <c r="AJ577" s="197">
        <f t="shared" si="592"/>
        <v>3</v>
      </c>
      <c r="AK577" s="175"/>
      <c r="AL577" s="275" t="str">
        <f t="shared" si="593"/>
        <v>A verifier</v>
      </c>
      <c r="AM577" s="266"/>
      <c r="AN577" s="137"/>
      <c r="AO577" s="136"/>
      <c r="AP577" s="158"/>
      <c r="AQ577" s="136"/>
      <c r="AR577" s="138"/>
      <c r="AS577" s="139"/>
      <c r="AT577" s="140"/>
      <c r="AU577" s="159"/>
      <c r="AV577" s="140"/>
      <c r="AW577" s="140"/>
      <c r="AX577" s="140"/>
      <c r="AY577" s="249"/>
    </row>
    <row r="578" spans="1:51" ht="15" hidden="1" customHeight="1" x14ac:dyDescent="0.35">
      <c r="A578" s="252" t="s">
        <v>530</v>
      </c>
      <c r="B578" s="189" t="str">
        <f t="shared" si="575"/>
        <v>MDG23</v>
      </c>
      <c r="C578" s="161" t="s">
        <v>620</v>
      </c>
      <c r="D578" s="189" t="str">
        <f t="shared" si="576"/>
        <v>MG23210</v>
      </c>
      <c r="E578" s="189" t="s">
        <v>1160</v>
      </c>
      <c r="F578" s="1" t="str">
        <f t="shared" si="577"/>
        <v>Vatovavy FitovinanyManakara AtsimoTataho</v>
      </c>
      <c r="G578" s="45" t="str">
        <f t="shared" si="578"/>
        <v>MG23210031</v>
      </c>
      <c r="H578" s="133" t="e">
        <f t="shared" si="579"/>
        <v>#N/A</v>
      </c>
      <c r="I578" s="133"/>
      <c r="J578" s="134" t="e">
        <f t="shared" si="580"/>
        <v>#N/A</v>
      </c>
      <c r="K578" s="134" t="e">
        <f t="shared" si="581"/>
        <v>#N/A</v>
      </c>
      <c r="L578" s="134" t="e">
        <f t="shared" si="582"/>
        <v>#N/A</v>
      </c>
      <c r="M578" s="231">
        <f>SUMIF('Plans SAMS_A remplir'!$AE$3:$AE$875,(G578&amp;"PAM"&amp;"urgence"),'Plans SAMS_A remplir'!$AG$3:$AG$875)</f>
        <v>0</v>
      </c>
      <c r="N578" s="222">
        <f>SUMIF('Plans SAMS_A remplir'!$AE$3:$AE$875,(G578&amp;"PAM"&amp;"urgence"),'Plans SAMS_A remplir'!$AH$3:$AH$875)</f>
        <v>0</v>
      </c>
      <c r="O578" s="232">
        <f>SUMIF('Plans SAMS_A remplir'!$AE$3:$AE$875,(G578&amp;"PAM"&amp;"urgence"),'Plans SAMS_A remplir'!$AI$3:$AI$875)</f>
        <v>0</v>
      </c>
      <c r="P578" s="224" t="str">
        <f t="shared" si="583"/>
        <v>0</v>
      </c>
      <c r="Q578" s="238">
        <f>SUMIF('Plans SAMS_A remplir'!$AE$3:$AE$875,(G578&amp;"FID"&amp;"urgence"),'Plans SAMS_A remplir'!$AG$3:$AG$875)</f>
        <v>0</v>
      </c>
      <c r="R578" s="135">
        <f>SUMIF('Plans SAMS_A remplir'!$AE$3:$AE$875,(G578&amp;"FID"&amp;"urgence"),'Plans SAMS_A remplir'!$AH$3:$AH$875)</f>
        <v>0</v>
      </c>
      <c r="S578" s="239">
        <f>SUMIF('Plans SAMS_A remplir'!$AE$3:$AE$875,(G578&amp;"FID"&amp;"urgence"),'Plans SAMS_A remplir'!$AI$3:$AI$875)</f>
        <v>0</v>
      </c>
      <c r="T578" s="224" t="str">
        <f t="shared" si="584"/>
        <v>0</v>
      </c>
      <c r="U578" s="238">
        <f>SUMIF('Plans SAMS_A remplir'!$AE$3:$AE$875,(G578&amp;"CRS"&amp;"urgence"),'Plans SAMS_A remplir'!$AG$3:$AG$875)</f>
        <v>0</v>
      </c>
      <c r="V578" s="135">
        <f>SUMIF('Plans SAMS_A remplir'!$AE$3:$AE$875,(G578&amp;"CRS"&amp;"urgence"),'Plans SAMS_A remplir'!$AH$3:$AH$875)</f>
        <v>0</v>
      </c>
      <c r="W578" s="239">
        <f>SUMIF('Plans SAMS_A remplir'!$AE$3:$AE$875,(G578&amp;"CRS"&amp;"urgence"),'Plans SAMS_A remplir'!$AI$3:$AI$875)</f>
        <v>0</v>
      </c>
      <c r="X578" s="224" t="str">
        <f t="shared" si="585"/>
        <v>0</v>
      </c>
      <c r="Y578" s="238">
        <f>SUMIF('Plans SAMS_A remplir'!$AE$3:$AE$875,(G578&amp;"autreong"&amp;"urgence"),'Plans SAMS_A remplir'!$AG$3:$AG$875)</f>
        <v>0</v>
      </c>
      <c r="Z578" s="135">
        <f>SUMIF('Plans SAMS_A remplir'!$AE$3:$AE$875,(G578&amp;"autreong"&amp;"urgence"),'Plans SAMS_A remplir'!$AH$3:$AH$875)</f>
        <v>0</v>
      </c>
      <c r="AA578" s="239">
        <f>SUMIF('Plans SAMS_A remplir'!$AE$3:$AE$875,(G578&amp;"autreong"&amp;"urgence"),'Plans SAMS_A remplir'!$AI$3:$AI$875)</f>
        <v>0</v>
      </c>
      <c r="AB578" s="280" t="str">
        <f t="shared" si="586"/>
        <v>0</v>
      </c>
      <c r="AC578" s="285"/>
      <c r="AD578" s="173">
        <f t="shared" si="587"/>
        <v>0</v>
      </c>
      <c r="AE578" s="173">
        <f t="shared" si="588"/>
        <v>0</v>
      </c>
      <c r="AF578" s="286">
        <f t="shared" si="589"/>
        <v>0</v>
      </c>
      <c r="AG578" s="274" t="e">
        <f t="shared" si="590"/>
        <v>#N/A</v>
      </c>
      <c r="AH578" s="202"/>
      <c r="AI578" s="209" t="e">
        <f t="shared" si="591"/>
        <v>#N/A</v>
      </c>
      <c r="AJ578" s="197">
        <f t="shared" si="592"/>
        <v>3</v>
      </c>
      <c r="AK578" s="175"/>
      <c r="AL578" s="275" t="str">
        <f t="shared" si="593"/>
        <v>A verifier</v>
      </c>
      <c r="AM578" s="266"/>
      <c r="AN578" s="137"/>
      <c r="AO578" s="136"/>
      <c r="AP578" s="158"/>
      <c r="AQ578" s="136"/>
      <c r="AR578" s="138"/>
      <c r="AS578" s="139"/>
      <c r="AT578" s="140"/>
      <c r="AU578" s="159"/>
      <c r="AV578" s="140"/>
      <c r="AW578" s="140"/>
      <c r="AX578" s="140"/>
      <c r="AY578" s="249"/>
    </row>
    <row r="579" spans="1:51" ht="15" hidden="1" customHeight="1" x14ac:dyDescent="0.35">
      <c r="A579" s="252" t="s">
        <v>530</v>
      </c>
      <c r="B579" s="189" t="str">
        <f t="shared" si="575"/>
        <v>MDG23</v>
      </c>
      <c r="C579" s="161" t="s">
        <v>620</v>
      </c>
      <c r="D579" s="189" t="str">
        <f t="shared" si="576"/>
        <v>MG23210</v>
      </c>
      <c r="E579" s="189" t="s">
        <v>628</v>
      </c>
      <c r="F579" s="1" t="str">
        <f t="shared" si="577"/>
        <v>Vatovavy FitovinanyManakara AtsimoMangatsiotra</v>
      </c>
      <c r="G579" s="45" t="str">
        <f t="shared" si="578"/>
        <v>MG23210032</v>
      </c>
      <c r="H579" s="133" t="e">
        <f t="shared" si="579"/>
        <v>#N/A</v>
      </c>
      <c r="I579" s="133"/>
      <c r="J579" s="134" t="e">
        <f t="shared" si="580"/>
        <v>#N/A</v>
      </c>
      <c r="K579" s="134" t="e">
        <f t="shared" si="581"/>
        <v>#N/A</v>
      </c>
      <c r="L579" s="134" t="e">
        <f t="shared" si="582"/>
        <v>#N/A</v>
      </c>
      <c r="M579" s="231">
        <f>SUMIF('Plans SAMS_A remplir'!$AE$3:$AE$875,(G579&amp;"PAM"&amp;"urgence"),'Plans SAMS_A remplir'!$AG$3:$AG$875)</f>
        <v>0</v>
      </c>
      <c r="N579" s="222">
        <f>SUMIF('Plans SAMS_A remplir'!$AE$3:$AE$875,(G579&amp;"PAM"&amp;"urgence"),'Plans SAMS_A remplir'!$AH$3:$AH$875)</f>
        <v>0</v>
      </c>
      <c r="O579" s="232">
        <f>SUMIF('Plans SAMS_A remplir'!$AE$3:$AE$875,(G579&amp;"PAM"&amp;"urgence"),'Plans SAMS_A remplir'!$AI$3:$AI$875)</f>
        <v>0</v>
      </c>
      <c r="P579" s="224" t="str">
        <f t="shared" si="583"/>
        <v>0</v>
      </c>
      <c r="Q579" s="238">
        <f>SUMIF('Plans SAMS_A remplir'!$AE$3:$AE$875,(G579&amp;"FID"&amp;"urgence"),'Plans SAMS_A remplir'!$AG$3:$AG$875)</f>
        <v>0</v>
      </c>
      <c r="R579" s="135">
        <f>SUMIF('Plans SAMS_A remplir'!$AE$3:$AE$875,(G579&amp;"FID"&amp;"urgence"),'Plans SAMS_A remplir'!$AH$3:$AH$875)</f>
        <v>0</v>
      </c>
      <c r="S579" s="239">
        <f>SUMIF('Plans SAMS_A remplir'!$AE$3:$AE$875,(G579&amp;"FID"&amp;"urgence"),'Plans SAMS_A remplir'!$AI$3:$AI$875)</f>
        <v>0</v>
      </c>
      <c r="T579" s="224" t="str">
        <f t="shared" si="584"/>
        <v>0</v>
      </c>
      <c r="U579" s="238">
        <f>SUMIF('Plans SAMS_A remplir'!$AE$3:$AE$875,(G579&amp;"CRS"&amp;"urgence"),'Plans SAMS_A remplir'!$AG$3:$AG$875)</f>
        <v>0</v>
      </c>
      <c r="V579" s="135">
        <f>SUMIF('Plans SAMS_A remplir'!$AE$3:$AE$875,(G579&amp;"CRS"&amp;"urgence"),'Plans SAMS_A remplir'!$AH$3:$AH$875)</f>
        <v>0</v>
      </c>
      <c r="W579" s="239">
        <f>SUMIF('Plans SAMS_A remplir'!$AE$3:$AE$875,(G579&amp;"CRS"&amp;"urgence"),'Plans SAMS_A remplir'!$AI$3:$AI$875)</f>
        <v>0</v>
      </c>
      <c r="X579" s="224" t="str">
        <f t="shared" si="585"/>
        <v>0</v>
      </c>
      <c r="Y579" s="238">
        <f>SUMIF('Plans SAMS_A remplir'!$AE$3:$AE$875,(G579&amp;"autreong"&amp;"urgence"),'Plans SAMS_A remplir'!$AG$3:$AG$875)</f>
        <v>0</v>
      </c>
      <c r="Z579" s="135">
        <f>SUMIF('Plans SAMS_A remplir'!$AE$3:$AE$875,(G579&amp;"autreong"&amp;"urgence"),'Plans SAMS_A remplir'!$AH$3:$AH$875)</f>
        <v>0</v>
      </c>
      <c r="AA579" s="239">
        <f>SUMIF('Plans SAMS_A remplir'!$AE$3:$AE$875,(G579&amp;"autreong"&amp;"urgence"),'Plans SAMS_A remplir'!$AI$3:$AI$875)</f>
        <v>0</v>
      </c>
      <c r="AB579" s="280" t="str">
        <f t="shared" si="586"/>
        <v>0</v>
      </c>
      <c r="AC579" s="285"/>
      <c r="AD579" s="173">
        <f t="shared" si="587"/>
        <v>0</v>
      </c>
      <c r="AE579" s="173">
        <f t="shared" si="588"/>
        <v>0</v>
      </c>
      <c r="AF579" s="286">
        <f t="shared" si="589"/>
        <v>0</v>
      </c>
      <c r="AG579" s="274" t="e">
        <f t="shared" si="590"/>
        <v>#N/A</v>
      </c>
      <c r="AH579" s="202"/>
      <c r="AI579" s="209" t="e">
        <f t="shared" si="591"/>
        <v>#N/A</v>
      </c>
      <c r="AJ579" s="197">
        <f t="shared" si="592"/>
        <v>3</v>
      </c>
      <c r="AK579" s="175"/>
      <c r="AL579" s="275" t="str">
        <f t="shared" si="593"/>
        <v>A verifier</v>
      </c>
      <c r="AM579" s="266"/>
      <c r="AN579" s="137"/>
      <c r="AO579" s="136"/>
      <c r="AP579" s="158"/>
      <c r="AQ579" s="136"/>
      <c r="AR579" s="138"/>
      <c r="AS579" s="139"/>
      <c r="AT579" s="140"/>
      <c r="AU579" s="159"/>
      <c r="AV579" s="140"/>
      <c r="AW579" s="140"/>
      <c r="AX579" s="140"/>
      <c r="AY579" s="249"/>
    </row>
    <row r="580" spans="1:51" ht="15" hidden="1" customHeight="1" x14ac:dyDescent="0.35">
      <c r="A580" s="252" t="s">
        <v>530</v>
      </c>
      <c r="B580" s="189" t="str">
        <f t="shared" si="575"/>
        <v>MDG23</v>
      </c>
      <c r="C580" s="161" t="s">
        <v>620</v>
      </c>
      <c r="D580" s="189" t="str">
        <f t="shared" si="576"/>
        <v>MG23210</v>
      </c>
      <c r="E580" s="189" t="s">
        <v>625</v>
      </c>
      <c r="F580" s="1" t="str">
        <f t="shared" si="577"/>
        <v>Vatovavy FitovinanyManakara AtsimoMarofarihy</v>
      </c>
      <c r="G580" s="45" t="str">
        <f t="shared" si="578"/>
        <v>MG23210051</v>
      </c>
      <c r="H580" s="133" t="e">
        <f t="shared" si="579"/>
        <v>#N/A</v>
      </c>
      <c r="I580" s="133"/>
      <c r="J580" s="134" t="str">
        <f t="shared" si="580"/>
        <v/>
      </c>
      <c r="K580" s="134">
        <f t="shared" si="581"/>
        <v>12845</v>
      </c>
      <c r="L580" s="134">
        <f t="shared" si="582"/>
        <v>12845</v>
      </c>
      <c r="M580" s="231">
        <f>SUMIF('Plans SAMS_A remplir'!$AE$3:$AE$875,(G580&amp;"PAM"&amp;"urgence"),'Plans SAMS_A remplir'!$AG$3:$AG$875)</f>
        <v>0</v>
      </c>
      <c r="N580" s="222">
        <f>SUMIF('Plans SAMS_A remplir'!$AE$3:$AE$875,(G580&amp;"PAM"&amp;"urgence"),'Plans SAMS_A remplir'!$AH$3:$AH$875)</f>
        <v>0</v>
      </c>
      <c r="O580" s="232">
        <f>SUMIF('Plans SAMS_A remplir'!$AE$3:$AE$875,(G580&amp;"PAM"&amp;"urgence"),'Plans SAMS_A remplir'!$AI$3:$AI$875)</f>
        <v>0</v>
      </c>
      <c r="P580" s="224" t="str">
        <f t="shared" si="583"/>
        <v>0</v>
      </c>
      <c r="Q580" s="238">
        <f>SUMIF('Plans SAMS_A remplir'!$AE$3:$AE$875,(G580&amp;"FID"&amp;"urgence"),'Plans SAMS_A remplir'!$AG$3:$AG$875)</f>
        <v>0</v>
      </c>
      <c r="R580" s="135">
        <f>SUMIF('Plans SAMS_A remplir'!$AE$3:$AE$875,(G580&amp;"FID"&amp;"urgence"),'Plans SAMS_A remplir'!$AH$3:$AH$875)</f>
        <v>0</v>
      </c>
      <c r="S580" s="239">
        <f>SUMIF('Plans SAMS_A remplir'!$AE$3:$AE$875,(G580&amp;"FID"&amp;"urgence"),'Plans SAMS_A remplir'!$AI$3:$AI$875)</f>
        <v>0</v>
      </c>
      <c r="T580" s="224" t="str">
        <f t="shared" si="584"/>
        <v>0</v>
      </c>
      <c r="U580" s="238">
        <f>SUMIF('Plans SAMS_A remplir'!$AE$3:$AE$875,(G580&amp;"CRS"&amp;"urgence"),'Plans SAMS_A remplir'!$AG$3:$AG$875)</f>
        <v>0</v>
      </c>
      <c r="V580" s="135">
        <f>SUMIF('Plans SAMS_A remplir'!$AE$3:$AE$875,(G580&amp;"CRS"&amp;"urgence"),'Plans SAMS_A remplir'!$AH$3:$AH$875)</f>
        <v>0</v>
      </c>
      <c r="W580" s="239">
        <f>SUMIF('Plans SAMS_A remplir'!$AE$3:$AE$875,(G580&amp;"CRS"&amp;"urgence"),'Plans SAMS_A remplir'!$AI$3:$AI$875)</f>
        <v>0</v>
      </c>
      <c r="X580" s="224" t="str">
        <f t="shared" si="585"/>
        <v>0</v>
      </c>
      <c r="Y580" s="238">
        <f>SUMIF('Plans SAMS_A remplir'!$AE$3:$AE$875,(G580&amp;"autreong"&amp;"urgence"),'Plans SAMS_A remplir'!$AG$3:$AG$875)</f>
        <v>0</v>
      </c>
      <c r="Z580" s="135">
        <f>SUMIF('Plans SAMS_A remplir'!$AE$3:$AE$875,(G580&amp;"autreong"&amp;"urgence"),'Plans SAMS_A remplir'!$AH$3:$AH$875)</f>
        <v>0</v>
      </c>
      <c r="AA580" s="239">
        <f>SUMIF('Plans SAMS_A remplir'!$AE$3:$AE$875,(G580&amp;"autreong"&amp;"urgence"),'Plans SAMS_A remplir'!$AI$3:$AI$875)</f>
        <v>0</v>
      </c>
      <c r="AB580" s="280" t="str">
        <f t="shared" si="586"/>
        <v>0</v>
      </c>
      <c r="AC580" s="285"/>
      <c r="AD580" s="173">
        <f t="shared" si="587"/>
        <v>0</v>
      </c>
      <c r="AE580" s="173">
        <f t="shared" si="588"/>
        <v>0</v>
      </c>
      <c r="AF580" s="286">
        <f t="shared" si="589"/>
        <v>0</v>
      </c>
      <c r="AG580" s="274">
        <f t="shared" si="590"/>
        <v>0</v>
      </c>
      <c r="AH580" s="202"/>
      <c r="AI580" s="209">
        <f t="shared" si="591"/>
        <v>12845</v>
      </c>
      <c r="AJ580" s="197">
        <f t="shared" si="592"/>
        <v>3</v>
      </c>
      <c r="AK580" s="175"/>
      <c r="AL580" s="275" t="str">
        <f t="shared" si="593"/>
        <v>A verifier</v>
      </c>
      <c r="AM580" s="266"/>
      <c r="AN580" s="137"/>
      <c r="AO580" s="136"/>
      <c r="AP580" s="158"/>
      <c r="AQ580" s="136"/>
      <c r="AR580" s="138"/>
      <c r="AS580" s="139"/>
      <c r="AT580" s="140"/>
      <c r="AU580" s="159"/>
      <c r="AV580" s="140"/>
      <c r="AW580" s="140"/>
      <c r="AX580" s="140"/>
      <c r="AY580" s="249"/>
    </row>
    <row r="581" spans="1:51" ht="15" hidden="1" customHeight="1" x14ac:dyDescent="0.35">
      <c r="A581" s="252" t="s">
        <v>530</v>
      </c>
      <c r="B581" s="189" t="str">
        <f t="shared" si="575"/>
        <v>MDG23</v>
      </c>
      <c r="C581" s="161" t="s">
        <v>620</v>
      </c>
      <c r="D581" s="189" t="str">
        <f t="shared" si="576"/>
        <v>MG23210</v>
      </c>
      <c r="E581" s="189" t="s">
        <v>624</v>
      </c>
      <c r="F581" s="1" t="str">
        <f t="shared" si="577"/>
        <v>Vatovavy FitovinanyManakara AtsimoAmbila</v>
      </c>
      <c r="G581" s="45" t="str">
        <f t="shared" si="578"/>
        <v>MG23210070</v>
      </c>
      <c r="H581" s="133" t="e">
        <f t="shared" si="579"/>
        <v>#N/A</v>
      </c>
      <c r="I581" s="133"/>
      <c r="J581" s="134" t="str">
        <f t="shared" si="580"/>
        <v/>
      </c>
      <c r="K581" s="134">
        <f t="shared" si="581"/>
        <v>23220</v>
      </c>
      <c r="L581" s="134">
        <f t="shared" si="582"/>
        <v>23220</v>
      </c>
      <c r="M581" s="231">
        <f>SUMIF('Plans SAMS_A remplir'!$AE$3:$AE$875,(G581&amp;"PAM"&amp;"urgence"),'Plans SAMS_A remplir'!$AG$3:$AG$875)</f>
        <v>0</v>
      </c>
      <c r="N581" s="222">
        <f>SUMIF('Plans SAMS_A remplir'!$AE$3:$AE$875,(G581&amp;"PAM"&amp;"urgence"),'Plans SAMS_A remplir'!$AH$3:$AH$875)</f>
        <v>0</v>
      </c>
      <c r="O581" s="232">
        <f>SUMIF('Plans SAMS_A remplir'!$AE$3:$AE$875,(G581&amp;"PAM"&amp;"urgence"),'Plans SAMS_A remplir'!$AI$3:$AI$875)</f>
        <v>0</v>
      </c>
      <c r="P581" s="224" t="str">
        <f t="shared" si="583"/>
        <v>0</v>
      </c>
      <c r="Q581" s="238">
        <f>SUMIF('Plans SAMS_A remplir'!$AE$3:$AE$875,(G581&amp;"FID"&amp;"urgence"),'Plans SAMS_A remplir'!$AG$3:$AG$875)</f>
        <v>0</v>
      </c>
      <c r="R581" s="135">
        <f>SUMIF('Plans SAMS_A remplir'!$AE$3:$AE$875,(G581&amp;"FID"&amp;"urgence"),'Plans SAMS_A remplir'!$AH$3:$AH$875)</f>
        <v>0</v>
      </c>
      <c r="S581" s="239">
        <f>SUMIF('Plans SAMS_A remplir'!$AE$3:$AE$875,(G581&amp;"FID"&amp;"urgence"),'Plans SAMS_A remplir'!$AI$3:$AI$875)</f>
        <v>0</v>
      </c>
      <c r="T581" s="224" t="str">
        <f t="shared" si="584"/>
        <v>0</v>
      </c>
      <c r="U581" s="238">
        <f>SUMIF('Plans SAMS_A remplir'!$AE$3:$AE$875,(G581&amp;"CRS"&amp;"urgence"),'Plans SAMS_A remplir'!$AG$3:$AG$875)</f>
        <v>0</v>
      </c>
      <c r="V581" s="135">
        <f>SUMIF('Plans SAMS_A remplir'!$AE$3:$AE$875,(G581&amp;"CRS"&amp;"urgence"),'Plans SAMS_A remplir'!$AH$3:$AH$875)</f>
        <v>0</v>
      </c>
      <c r="W581" s="239">
        <f>SUMIF('Plans SAMS_A remplir'!$AE$3:$AE$875,(G581&amp;"CRS"&amp;"urgence"),'Plans SAMS_A remplir'!$AI$3:$AI$875)</f>
        <v>0</v>
      </c>
      <c r="X581" s="224" t="str">
        <f t="shared" si="585"/>
        <v>0</v>
      </c>
      <c r="Y581" s="238">
        <f>SUMIF('Plans SAMS_A remplir'!$AE$3:$AE$875,(G581&amp;"autreong"&amp;"urgence"),'Plans SAMS_A remplir'!$AG$3:$AG$875)</f>
        <v>0</v>
      </c>
      <c r="Z581" s="135">
        <f>SUMIF('Plans SAMS_A remplir'!$AE$3:$AE$875,(G581&amp;"autreong"&amp;"urgence"),'Plans SAMS_A remplir'!$AH$3:$AH$875)</f>
        <v>0</v>
      </c>
      <c r="AA581" s="239">
        <f>SUMIF('Plans SAMS_A remplir'!$AE$3:$AE$875,(G581&amp;"autreong"&amp;"urgence"),'Plans SAMS_A remplir'!$AI$3:$AI$875)</f>
        <v>0</v>
      </c>
      <c r="AB581" s="280" t="str">
        <f t="shared" si="586"/>
        <v>0</v>
      </c>
      <c r="AC581" s="285"/>
      <c r="AD581" s="173">
        <f t="shared" si="587"/>
        <v>0</v>
      </c>
      <c r="AE581" s="173">
        <f t="shared" si="588"/>
        <v>0</v>
      </c>
      <c r="AF581" s="286">
        <f t="shared" si="589"/>
        <v>0</v>
      </c>
      <c r="AG581" s="274">
        <f t="shared" si="590"/>
        <v>0</v>
      </c>
      <c r="AH581" s="202"/>
      <c r="AI581" s="209">
        <f t="shared" si="591"/>
        <v>23220</v>
      </c>
      <c r="AJ581" s="197">
        <f t="shared" si="592"/>
        <v>3</v>
      </c>
      <c r="AK581" s="175"/>
      <c r="AL581" s="275" t="str">
        <f t="shared" si="593"/>
        <v>A verifier</v>
      </c>
      <c r="AM581" s="266"/>
      <c r="AN581" s="137"/>
      <c r="AO581" s="136"/>
      <c r="AP581" s="158"/>
      <c r="AQ581" s="136"/>
      <c r="AR581" s="138"/>
      <c r="AS581" s="139"/>
      <c r="AT581" s="140"/>
      <c r="AU581" s="159"/>
      <c r="AV581" s="140"/>
      <c r="AW581" s="140"/>
      <c r="AX581" s="140"/>
      <c r="AY581" s="249"/>
    </row>
    <row r="582" spans="1:51" ht="15" hidden="1" customHeight="1" x14ac:dyDescent="0.35">
      <c r="A582" s="252" t="s">
        <v>530</v>
      </c>
      <c r="B582" s="189" t="str">
        <f t="shared" si="575"/>
        <v>MDG23</v>
      </c>
      <c r="C582" s="161" t="s">
        <v>620</v>
      </c>
      <c r="D582" s="189" t="str">
        <f t="shared" si="576"/>
        <v>MG23210</v>
      </c>
      <c r="E582" s="189" t="s">
        <v>631</v>
      </c>
      <c r="F582" s="1" t="str">
        <f t="shared" si="577"/>
        <v>Vatovavy FitovinanyManakara AtsimoSorombo</v>
      </c>
      <c r="G582" s="45" t="str">
        <f t="shared" si="578"/>
        <v>MG23210090</v>
      </c>
      <c r="H582" s="133" t="e">
        <f t="shared" si="579"/>
        <v>#N/A</v>
      </c>
      <c r="I582" s="133"/>
      <c r="J582" s="134" t="e">
        <f t="shared" si="580"/>
        <v>#N/A</v>
      </c>
      <c r="K582" s="134" t="e">
        <f t="shared" si="581"/>
        <v>#N/A</v>
      </c>
      <c r="L582" s="134" t="e">
        <f t="shared" si="582"/>
        <v>#N/A</v>
      </c>
      <c r="M582" s="231">
        <f>SUMIF('Plans SAMS_A remplir'!$AE$3:$AE$875,(G582&amp;"PAM"&amp;"urgence"),'Plans SAMS_A remplir'!$AG$3:$AG$875)</f>
        <v>0</v>
      </c>
      <c r="N582" s="222">
        <f>SUMIF('Plans SAMS_A remplir'!$AE$3:$AE$875,(G582&amp;"PAM"&amp;"urgence"),'Plans SAMS_A remplir'!$AH$3:$AH$875)</f>
        <v>0</v>
      </c>
      <c r="O582" s="232">
        <f>SUMIF('Plans SAMS_A remplir'!$AE$3:$AE$875,(G582&amp;"PAM"&amp;"urgence"),'Plans SAMS_A remplir'!$AI$3:$AI$875)</f>
        <v>0</v>
      </c>
      <c r="P582" s="224" t="str">
        <f t="shared" si="583"/>
        <v>0</v>
      </c>
      <c r="Q582" s="238">
        <f>SUMIF('Plans SAMS_A remplir'!$AE$3:$AE$875,(G582&amp;"FID"&amp;"urgence"),'Plans SAMS_A remplir'!$AG$3:$AG$875)</f>
        <v>0</v>
      </c>
      <c r="R582" s="135">
        <f>SUMIF('Plans SAMS_A remplir'!$AE$3:$AE$875,(G582&amp;"FID"&amp;"urgence"),'Plans SAMS_A remplir'!$AH$3:$AH$875)</f>
        <v>0</v>
      </c>
      <c r="S582" s="239">
        <f>SUMIF('Plans SAMS_A remplir'!$AE$3:$AE$875,(G582&amp;"FID"&amp;"urgence"),'Plans SAMS_A remplir'!$AI$3:$AI$875)</f>
        <v>0</v>
      </c>
      <c r="T582" s="224" t="str">
        <f t="shared" si="584"/>
        <v>0</v>
      </c>
      <c r="U582" s="238">
        <f>SUMIF('Plans SAMS_A remplir'!$AE$3:$AE$875,(G582&amp;"CRS"&amp;"urgence"),'Plans SAMS_A remplir'!$AG$3:$AG$875)</f>
        <v>0</v>
      </c>
      <c r="V582" s="135">
        <f>SUMIF('Plans SAMS_A remplir'!$AE$3:$AE$875,(G582&amp;"CRS"&amp;"urgence"),'Plans SAMS_A remplir'!$AH$3:$AH$875)</f>
        <v>0</v>
      </c>
      <c r="W582" s="239">
        <f>SUMIF('Plans SAMS_A remplir'!$AE$3:$AE$875,(G582&amp;"CRS"&amp;"urgence"),'Plans SAMS_A remplir'!$AI$3:$AI$875)</f>
        <v>0</v>
      </c>
      <c r="X582" s="224" t="str">
        <f t="shared" si="585"/>
        <v>0</v>
      </c>
      <c r="Y582" s="238">
        <f>SUMIF('Plans SAMS_A remplir'!$AE$3:$AE$875,(G582&amp;"autreong"&amp;"urgence"),'Plans SAMS_A remplir'!$AG$3:$AG$875)</f>
        <v>0</v>
      </c>
      <c r="Z582" s="135">
        <f>SUMIF('Plans SAMS_A remplir'!$AE$3:$AE$875,(G582&amp;"autreong"&amp;"urgence"),'Plans SAMS_A remplir'!$AH$3:$AH$875)</f>
        <v>0</v>
      </c>
      <c r="AA582" s="239">
        <f>SUMIF('Plans SAMS_A remplir'!$AE$3:$AE$875,(G582&amp;"autreong"&amp;"urgence"),'Plans SAMS_A remplir'!$AI$3:$AI$875)</f>
        <v>0</v>
      </c>
      <c r="AB582" s="280" t="str">
        <f t="shared" si="586"/>
        <v>0</v>
      </c>
      <c r="AC582" s="285"/>
      <c r="AD582" s="173">
        <f t="shared" si="587"/>
        <v>0</v>
      </c>
      <c r="AE582" s="173">
        <f t="shared" si="588"/>
        <v>0</v>
      </c>
      <c r="AF582" s="286">
        <f t="shared" si="589"/>
        <v>0</v>
      </c>
      <c r="AG582" s="274" t="e">
        <f t="shared" si="590"/>
        <v>#N/A</v>
      </c>
      <c r="AH582" s="202"/>
      <c r="AI582" s="209" t="e">
        <f t="shared" si="591"/>
        <v>#N/A</v>
      </c>
      <c r="AJ582" s="197">
        <f t="shared" si="592"/>
        <v>3</v>
      </c>
      <c r="AK582" s="175"/>
      <c r="AL582" s="275" t="str">
        <f t="shared" si="593"/>
        <v>A verifier</v>
      </c>
      <c r="AM582" s="266"/>
      <c r="AN582" s="137"/>
      <c r="AO582" s="136"/>
      <c r="AP582" s="158"/>
      <c r="AQ582" s="136"/>
      <c r="AR582" s="138"/>
      <c r="AS582" s="139"/>
      <c r="AT582" s="140"/>
      <c r="AU582" s="159"/>
      <c r="AV582" s="140"/>
      <c r="AW582" s="140"/>
      <c r="AX582" s="140"/>
      <c r="AY582" s="249"/>
    </row>
    <row r="583" spans="1:51" ht="15" hidden="1" customHeight="1" x14ac:dyDescent="0.35">
      <c r="A583" s="252" t="s">
        <v>530</v>
      </c>
      <c r="B583" s="189" t="str">
        <f t="shared" si="575"/>
        <v>MDG23</v>
      </c>
      <c r="C583" s="161" t="s">
        <v>620</v>
      </c>
      <c r="D583" s="189" t="str">
        <f t="shared" si="576"/>
        <v>MG23210</v>
      </c>
      <c r="E583" s="189" t="s">
        <v>629</v>
      </c>
      <c r="F583" s="1" t="str">
        <f t="shared" si="577"/>
        <v>Vatovavy FitovinanyManakara AtsimoMizilo Gara</v>
      </c>
      <c r="G583" s="45" t="str">
        <f t="shared" si="578"/>
        <v>MG23210110</v>
      </c>
      <c r="H583" s="133" t="e">
        <f t="shared" si="579"/>
        <v>#N/A</v>
      </c>
      <c r="I583" s="133"/>
      <c r="J583" s="134" t="e">
        <f t="shared" si="580"/>
        <v>#N/A</v>
      </c>
      <c r="K583" s="134" t="e">
        <f t="shared" si="581"/>
        <v>#N/A</v>
      </c>
      <c r="L583" s="134" t="e">
        <f t="shared" si="582"/>
        <v>#N/A</v>
      </c>
      <c r="M583" s="231">
        <f>SUMIF('Plans SAMS_A remplir'!$AE$3:$AE$875,(G583&amp;"PAM"&amp;"urgence"),'Plans SAMS_A remplir'!$AG$3:$AG$875)</f>
        <v>0</v>
      </c>
      <c r="N583" s="222">
        <f>SUMIF('Plans SAMS_A remplir'!$AE$3:$AE$875,(G583&amp;"PAM"&amp;"urgence"),'Plans SAMS_A remplir'!$AH$3:$AH$875)</f>
        <v>0</v>
      </c>
      <c r="O583" s="232">
        <f>SUMIF('Plans SAMS_A remplir'!$AE$3:$AE$875,(G583&amp;"PAM"&amp;"urgence"),'Plans SAMS_A remplir'!$AI$3:$AI$875)</f>
        <v>0</v>
      </c>
      <c r="P583" s="224" t="str">
        <f t="shared" si="583"/>
        <v>0</v>
      </c>
      <c r="Q583" s="238">
        <f>SUMIF('Plans SAMS_A remplir'!$AE$3:$AE$875,(G583&amp;"FID"&amp;"urgence"),'Plans SAMS_A remplir'!$AG$3:$AG$875)</f>
        <v>0</v>
      </c>
      <c r="R583" s="135">
        <f>SUMIF('Plans SAMS_A remplir'!$AE$3:$AE$875,(G583&amp;"FID"&amp;"urgence"),'Plans SAMS_A remplir'!$AH$3:$AH$875)</f>
        <v>0</v>
      </c>
      <c r="S583" s="239">
        <f>SUMIF('Plans SAMS_A remplir'!$AE$3:$AE$875,(G583&amp;"FID"&amp;"urgence"),'Plans SAMS_A remplir'!$AI$3:$AI$875)</f>
        <v>0</v>
      </c>
      <c r="T583" s="224" t="str">
        <f t="shared" si="584"/>
        <v>0</v>
      </c>
      <c r="U583" s="238">
        <f>SUMIF('Plans SAMS_A remplir'!$AE$3:$AE$875,(G583&amp;"CRS"&amp;"urgence"),'Plans SAMS_A remplir'!$AG$3:$AG$875)</f>
        <v>0</v>
      </c>
      <c r="V583" s="135">
        <f>SUMIF('Plans SAMS_A remplir'!$AE$3:$AE$875,(G583&amp;"CRS"&amp;"urgence"),'Plans SAMS_A remplir'!$AH$3:$AH$875)</f>
        <v>0</v>
      </c>
      <c r="W583" s="239">
        <f>SUMIF('Plans SAMS_A remplir'!$AE$3:$AE$875,(G583&amp;"CRS"&amp;"urgence"),'Plans SAMS_A remplir'!$AI$3:$AI$875)</f>
        <v>0</v>
      </c>
      <c r="X583" s="224" t="str">
        <f t="shared" si="585"/>
        <v>0</v>
      </c>
      <c r="Y583" s="238">
        <f>SUMIF('Plans SAMS_A remplir'!$AE$3:$AE$875,(G583&amp;"autreong"&amp;"urgence"),'Plans SAMS_A remplir'!$AG$3:$AG$875)</f>
        <v>0</v>
      </c>
      <c r="Z583" s="135">
        <f>SUMIF('Plans SAMS_A remplir'!$AE$3:$AE$875,(G583&amp;"autreong"&amp;"urgence"),'Plans SAMS_A remplir'!$AH$3:$AH$875)</f>
        <v>0</v>
      </c>
      <c r="AA583" s="239">
        <f>SUMIF('Plans SAMS_A remplir'!$AE$3:$AE$875,(G583&amp;"autreong"&amp;"urgence"),'Plans SAMS_A remplir'!$AI$3:$AI$875)</f>
        <v>0</v>
      </c>
      <c r="AB583" s="280" t="str">
        <f t="shared" si="586"/>
        <v>0</v>
      </c>
      <c r="AC583" s="285"/>
      <c r="AD583" s="173">
        <f t="shared" si="587"/>
        <v>0</v>
      </c>
      <c r="AE583" s="173">
        <f t="shared" si="588"/>
        <v>0</v>
      </c>
      <c r="AF583" s="286">
        <f t="shared" si="589"/>
        <v>0</v>
      </c>
      <c r="AG583" s="274" t="e">
        <f t="shared" si="590"/>
        <v>#N/A</v>
      </c>
      <c r="AH583" s="202"/>
      <c r="AI583" s="209" t="e">
        <f t="shared" si="591"/>
        <v>#N/A</v>
      </c>
      <c r="AJ583" s="197">
        <f t="shared" si="592"/>
        <v>3</v>
      </c>
      <c r="AK583" s="175"/>
      <c r="AL583" s="275" t="str">
        <f t="shared" si="593"/>
        <v>A verifier</v>
      </c>
      <c r="AM583" s="266"/>
      <c r="AN583" s="137"/>
      <c r="AO583" s="136"/>
      <c r="AP583" s="158"/>
      <c r="AQ583" s="136"/>
      <c r="AR583" s="138"/>
      <c r="AS583" s="139"/>
      <c r="AT583" s="140"/>
      <c r="AU583" s="159"/>
      <c r="AV583" s="140"/>
      <c r="AW583" s="140"/>
      <c r="AX583" s="140"/>
      <c r="AY583" s="249"/>
    </row>
    <row r="584" spans="1:51" ht="15" hidden="1" customHeight="1" x14ac:dyDescent="0.35">
      <c r="A584" s="252" t="s">
        <v>530</v>
      </c>
      <c r="B584" s="189" t="str">
        <f t="shared" si="575"/>
        <v>MDG23</v>
      </c>
      <c r="C584" s="161" t="s">
        <v>620</v>
      </c>
      <c r="D584" s="189" t="str">
        <f t="shared" si="576"/>
        <v>MG23210</v>
      </c>
      <c r="E584" s="189" t="s">
        <v>1161</v>
      </c>
      <c r="F584" s="1" t="str">
        <f t="shared" si="577"/>
        <v>Vatovavy FitovinanyManakara AtsimoAmbohitsara M</v>
      </c>
      <c r="G584" s="45" t="str">
        <f t="shared" si="578"/>
        <v>MG23210130</v>
      </c>
      <c r="H584" s="133" t="e">
        <f t="shared" si="579"/>
        <v>#N/A</v>
      </c>
      <c r="I584" s="133"/>
      <c r="J584" s="134" t="e">
        <f t="shared" si="580"/>
        <v>#N/A</v>
      </c>
      <c r="K584" s="134" t="e">
        <f t="shared" si="581"/>
        <v>#N/A</v>
      </c>
      <c r="L584" s="134" t="e">
        <f t="shared" si="582"/>
        <v>#N/A</v>
      </c>
      <c r="M584" s="231">
        <f>SUMIF('Plans SAMS_A remplir'!$AE$3:$AE$875,(G584&amp;"PAM"&amp;"urgence"),'Plans SAMS_A remplir'!$AG$3:$AG$875)</f>
        <v>0</v>
      </c>
      <c r="N584" s="222">
        <f>SUMIF('Plans SAMS_A remplir'!$AE$3:$AE$875,(G584&amp;"PAM"&amp;"urgence"),'Plans SAMS_A remplir'!$AH$3:$AH$875)</f>
        <v>0</v>
      </c>
      <c r="O584" s="232">
        <f>SUMIF('Plans SAMS_A remplir'!$AE$3:$AE$875,(G584&amp;"PAM"&amp;"urgence"),'Plans SAMS_A remplir'!$AI$3:$AI$875)</f>
        <v>0</v>
      </c>
      <c r="P584" s="224" t="str">
        <f t="shared" si="583"/>
        <v>0</v>
      </c>
      <c r="Q584" s="238">
        <f>SUMIF('Plans SAMS_A remplir'!$AE$3:$AE$875,(G584&amp;"FID"&amp;"urgence"),'Plans SAMS_A remplir'!$AG$3:$AG$875)</f>
        <v>0</v>
      </c>
      <c r="R584" s="135">
        <f>SUMIF('Plans SAMS_A remplir'!$AE$3:$AE$875,(G584&amp;"FID"&amp;"urgence"),'Plans SAMS_A remplir'!$AH$3:$AH$875)</f>
        <v>0</v>
      </c>
      <c r="S584" s="239">
        <f>SUMIF('Plans SAMS_A remplir'!$AE$3:$AE$875,(G584&amp;"FID"&amp;"urgence"),'Plans SAMS_A remplir'!$AI$3:$AI$875)</f>
        <v>0</v>
      </c>
      <c r="T584" s="224" t="str">
        <f t="shared" si="584"/>
        <v>0</v>
      </c>
      <c r="U584" s="238">
        <f>SUMIF('Plans SAMS_A remplir'!$AE$3:$AE$875,(G584&amp;"CRS"&amp;"urgence"),'Plans SAMS_A remplir'!$AG$3:$AG$875)</f>
        <v>0</v>
      </c>
      <c r="V584" s="135">
        <f>SUMIF('Plans SAMS_A remplir'!$AE$3:$AE$875,(G584&amp;"CRS"&amp;"urgence"),'Plans SAMS_A remplir'!$AH$3:$AH$875)</f>
        <v>0</v>
      </c>
      <c r="W584" s="239">
        <f>SUMIF('Plans SAMS_A remplir'!$AE$3:$AE$875,(G584&amp;"CRS"&amp;"urgence"),'Plans SAMS_A remplir'!$AI$3:$AI$875)</f>
        <v>0</v>
      </c>
      <c r="X584" s="224" t="str">
        <f t="shared" si="585"/>
        <v>0</v>
      </c>
      <c r="Y584" s="238">
        <f>SUMIF('Plans SAMS_A remplir'!$AE$3:$AE$875,(G584&amp;"autreong"&amp;"urgence"),'Plans SAMS_A remplir'!$AG$3:$AG$875)</f>
        <v>0</v>
      </c>
      <c r="Z584" s="135">
        <f>SUMIF('Plans SAMS_A remplir'!$AE$3:$AE$875,(G584&amp;"autreong"&amp;"urgence"),'Plans SAMS_A remplir'!$AH$3:$AH$875)</f>
        <v>0</v>
      </c>
      <c r="AA584" s="239">
        <f>SUMIF('Plans SAMS_A remplir'!$AE$3:$AE$875,(G584&amp;"autreong"&amp;"urgence"),'Plans SAMS_A remplir'!$AI$3:$AI$875)</f>
        <v>0</v>
      </c>
      <c r="AB584" s="280" t="str">
        <f t="shared" si="586"/>
        <v>0</v>
      </c>
      <c r="AC584" s="285"/>
      <c r="AD584" s="173">
        <f t="shared" si="587"/>
        <v>0</v>
      </c>
      <c r="AE584" s="173">
        <f t="shared" si="588"/>
        <v>0</v>
      </c>
      <c r="AF584" s="286">
        <f t="shared" si="589"/>
        <v>0</v>
      </c>
      <c r="AG584" s="274" t="e">
        <f t="shared" si="590"/>
        <v>#N/A</v>
      </c>
      <c r="AH584" s="202"/>
      <c r="AI584" s="209" t="e">
        <f t="shared" si="591"/>
        <v>#N/A</v>
      </c>
      <c r="AJ584" s="197">
        <f t="shared" si="592"/>
        <v>3</v>
      </c>
      <c r="AK584" s="175"/>
      <c r="AL584" s="275" t="str">
        <f t="shared" si="593"/>
        <v>A verifier</v>
      </c>
      <c r="AM584" s="266"/>
      <c r="AN584" s="137"/>
      <c r="AO584" s="136"/>
      <c r="AP584" s="158"/>
      <c r="AQ584" s="136"/>
      <c r="AR584" s="138"/>
      <c r="AS584" s="139"/>
      <c r="AT584" s="140"/>
      <c r="AU584" s="159"/>
      <c r="AV584" s="140"/>
      <c r="AW584" s="140"/>
      <c r="AX584" s="140"/>
      <c r="AY584" s="249"/>
    </row>
    <row r="585" spans="1:51" ht="15" hidden="1" customHeight="1" x14ac:dyDescent="0.35">
      <c r="A585" s="252" t="s">
        <v>530</v>
      </c>
      <c r="B585" s="189" t="str">
        <f t="shared" si="575"/>
        <v>MDG23</v>
      </c>
      <c r="C585" s="161" t="s">
        <v>620</v>
      </c>
      <c r="D585" s="189" t="str">
        <f t="shared" si="576"/>
        <v>MG23210</v>
      </c>
      <c r="E585" s="45" t="s">
        <v>1162</v>
      </c>
      <c r="F585" s="1" t="str">
        <f t="shared" si="577"/>
        <v>Vatovavy FitovinanyManakara AtsimoSahasinaka</v>
      </c>
      <c r="G585" s="45" t="str">
        <f t="shared" si="578"/>
        <v>MG23210151</v>
      </c>
      <c r="H585" s="133" t="e">
        <f t="shared" si="579"/>
        <v>#N/A</v>
      </c>
      <c r="I585" s="133"/>
      <c r="J585" s="134" t="e">
        <f t="shared" si="580"/>
        <v>#N/A</v>
      </c>
      <c r="K585" s="134" t="e">
        <f t="shared" si="581"/>
        <v>#N/A</v>
      </c>
      <c r="L585" s="134" t="e">
        <f t="shared" si="582"/>
        <v>#N/A</v>
      </c>
      <c r="M585" s="231">
        <f>SUMIF('Plans SAMS_A remplir'!$AE$3:$AE$875,(G585&amp;"PAM"&amp;"urgence"),'Plans SAMS_A remplir'!$AG$3:$AG$875)</f>
        <v>0</v>
      </c>
      <c r="N585" s="222">
        <f>SUMIF('Plans SAMS_A remplir'!$AE$3:$AE$875,(G585&amp;"PAM"&amp;"urgence"),'Plans SAMS_A remplir'!$AH$3:$AH$875)</f>
        <v>0</v>
      </c>
      <c r="O585" s="232">
        <f>SUMIF('Plans SAMS_A remplir'!$AE$3:$AE$875,(G585&amp;"PAM"&amp;"urgence"),'Plans SAMS_A remplir'!$AI$3:$AI$875)</f>
        <v>0</v>
      </c>
      <c r="P585" s="224" t="str">
        <f t="shared" si="583"/>
        <v>0</v>
      </c>
      <c r="Q585" s="238">
        <f>SUMIF('Plans SAMS_A remplir'!$AE$3:$AE$875,(G585&amp;"FID"&amp;"urgence"),'Plans SAMS_A remplir'!$AG$3:$AG$875)</f>
        <v>0</v>
      </c>
      <c r="R585" s="135">
        <f>SUMIF('Plans SAMS_A remplir'!$AE$3:$AE$875,(G585&amp;"FID"&amp;"urgence"),'Plans SAMS_A remplir'!$AH$3:$AH$875)</f>
        <v>0</v>
      </c>
      <c r="S585" s="239">
        <f>SUMIF('Plans SAMS_A remplir'!$AE$3:$AE$875,(G585&amp;"FID"&amp;"urgence"),'Plans SAMS_A remplir'!$AI$3:$AI$875)</f>
        <v>0</v>
      </c>
      <c r="T585" s="224" t="str">
        <f t="shared" si="584"/>
        <v>0</v>
      </c>
      <c r="U585" s="238">
        <f>SUMIF('Plans SAMS_A remplir'!$AE$3:$AE$875,(G585&amp;"CRS"&amp;"urgence"),'Plans SAMS_A remplir'!$AG$3:$AG$875)</f>
        <v>0</v>
      </c>
      <c r="V585" s="135">
        <f>SUMIF('Plans SAMS_A remplir'!$AE$3:$AE$875,(G585&amp;"CRS"&amp;"urgence"),'Plans SAMS_A remplir'!$AH$3:$AH$875)</f>
        <v>0</v>
      </c>
      <c r="W585" s="239">
        <f>SUMIF('Plans SAMS_A remplir'!$AE$3:$AE$875,(G585&amp;"CRS"&amp;"urgence"),'Plans SAMS_A remplir'!$AI$3:$AI$875)</f>
        <v>0</v>
      </c>
      <c r="X585" s="224" t="str">
        <f t="shared" si="585"/>
        <v>0</v>
      </c>
      <c r="Y585" s="238">
        <f>SUMIF('Plans SAMS_A remplir'!$AE$3:$AE$875,(G585&amp;"autreong"&amp;"urgence"),'Plans SAMS_A remplir'!$AG$3:$AG$875)</f>
        <v>0</v>
      </c>
      <c r="Z585" s="135">
        <f>SUMIF('Plans SAMS_A remplir'!$AE$3:$AE$875,(G585&amp;"autreong"&amp;"urgence"),'Plans SAMS_A remplir'!$AH$3:$AH$875)</f>
        <v>0</v>
      </c>
      <c r="AA585" s="239">
        <f>SUMIF('Plans SAMS_A remplir'!$AE$3:$AE$875,(G585&amp;"autreong"&amp;"urgence"),'Plans SAMS_A remplir'!$AI$3:$AI$875)</f>
        <v>0</v>
      </c>
      <c r="AB585" s="280" t="str">
        <f t="shared" si="586"/>
        <v>0</v>
      </c>
      <c r="AC585" s="285"/>
      <c r="AD585" s="173">
        <f t="shared" si="587"/>
        <v>0</v>
      </c>
      <c r="AE585" s="173">
        <f t="shared" si="588"/>
        <v>0</v>
      </c>
      <c r="AF585" s="286">
        <f t="shared" si="589"/>
        <v>0</v>
      </c>
      <c r="AG585" s="274" t="e">
        <f t="shared" si="590"/>
        <v>#N/A</v>
      </c>
      <c r="AH585" s="202"/>
      <c r="AI585" s="209" t="e">
        <f t="shared" si="591"/>
        <v>#N/A</v>
      </c>
      <c r="AJ585" s="197">
        <f t="shared" si="592"/>
        <v>3</v>
      </c>
      <c r="AK585" s="175"/>
      <c r="AL585" s="275" t="str">
        <f t="shared" si="593"/>
        <v>A verifier</v>
      </c>
      <c r="AM585" s="266"/>
      <c r="AN585" s="137"/>
      <c r="AO585" s="136"/>
      <c r="AP585" s="158"/>
      <c r="AQ585" s="136"/>
      <c r="AR585" s="138"/>
      <c r="AS585" s="139"/>
      <c r="AT585" s="140"/>
      <c r="AU585" s="159"/>
      <c r="AV585" s="140"/>
      <c r="AW585" s="140"/>
      <c r="AX585" s="140"/>
      <c r="AY585" s="249"/>
    </row>
    <row r="586" spans="1:51" ht="15" hidden="1" customHeight="1" x14ac:dyDescent="0.35">
      <c r="A586" s="252" t="s">
        <v>530</v>
      </c>
      <c r="B586" s="189" t="str">
        <f t="shared" si="575"/>
        <v>MDG23</v>
      </c>
      <c r="C586" s="161" t="s">
        <v>620</v>
      </c>
      <c r="D586" s="189" t="str">
        <f t="shared" si="576"/>
        <v>MG23210</v>
      </c>
      <c r="E586" s="189" t="s">
        <v>1163</v>
      </c>
      <c r="F586" s="1" t="str">
        <f t="shared" si="577"/>
        <v>Vatovavy FitovinanyManakara AtsimoSahanambohitra</v>
      </c>
      <c r="G586" s="45" t="str">
        <f t="shared" si="578"/>
        <v>MG23210152</v>
      </c>
      <c r="H586" s="133" t="e">
        <f t="shared" si="579"/>
        <v>#N/A</v>
      </c>
      <c r="I586" s="133"/>
      <c r="J586" s="134" t="e">
        <f t="shared" si="580"/>
        <v>#N/A</v>
      </c>
      <c r="K586" s="134" t="e">
        <f t="shared" si="581"/>
        <v>#N/A</v>
      </c>
      <c r="L586" s="134" t="e">
        <f t="shared" si="582"/>
        <v>#N/A</v>
      </c>
      <c r="M586" s="231">
        <f>SUMIF('Plans SAMS_A remplir'!$AE$3:$AE$875,(G586&amp;"PAM"&amp;"urgence"),'Plans SAMS_A remplir'!$AG$3:$AG$875)</f>
        <v>0</v>
      </c>
      <c r="N586" s="222">
        <f>SUMIF('Plans SAMS_A remplir'!$AE$3:$AE$875,(G586&amp;"PAM"&amp;"urgence"),'Plans SAMS_A remplir'!$AH$3:$AH$875)</f>
        <v>0</v>
      </c>
      <c r="O586" s="232">
        <f>SUMIF('Plans SAMS_A remplir'!$AE$3:$AE$875,(G586&amp;"PAM"&amp;"urgence"),'Plans SAMS_A remplir'!$AI$3:$AI$875)</f>
        <v>0</v>
      </c>
      <c r="P586" s="224" t="str">
        <f t="shared" si="583"/>
        <v>0</v>
      </c>
      <c r="Q586" s="238">
        <f>SUMIF('Plans SAMS_A remplir'!$AE$3:$AE$875,(G586&amp;"FID"&amp;"urgence"),'Plans SAMS_A remplir'!$AG$3:$AG$875)</f>
        <v>0</v>
      </c>
      <c r="R586" s="135">
        <f>SUMIF('Plans SAMS_A remplir'!$AE$3:$AE$875,(G586&amp;"FID"&amp;"urgence"),'Plans SAMS_A remplir'!$AH$3:$AH$875)</f>
        <v>0</v>
      </c>
      <c r="S586" s="239">
        <f>SUMIF('Plans SAMS_A remplir'!$AE$3:$AE$875,(G586&amp;"FID"&amp;"urgence"),'Plans SAMS_A remplir'!$AI$3:$AI$875)</f>
        <v>0</v>
      </c>
      <c r="T586" s="224" t="str">
        <f t="shared" si="584"/>
        <v>0</v>
      </c>
      <c r="U586" s="238">
        <f>SUMIF('Plans SAMS_A remplir'!$AE$3:$AE$875,(G586&amp;"CRS"&amp;"urgence"),'Plans SAMS_A remplir'!$AG$3:$AG$875)</f>
        <v>0</v>
      </c>
      <c r="V586" s="135">
        <f>SUMIF('Plans SAMS_A remplir'!$AE$3:$AE$875,(G586&amp;"CRS"&amp;"urgence"),'Plans SAMS_A remplir'!$AH$3:$AH$875)</f>
        <v>0</v>
      </c>
      <c r="W586" s="239">
        <f>SUMIF('Plans SAMS_A remplir'!$AE$3:$AE$875,(G586&amp;"CRS"&amp;"urgence"),'Plans SAMS_A remplir'!$AI$3:$AI$875)</f>
        <v>0</v>
      </c>
      <c r="X586" s="224" t="str">
        <f t="shared" si="585"/>
        <v>0</v>
      </c>
      <c r="Y586" s="238">
        <f>SUMIF('Plans SAMS_A remplir'!$AE$3:$AE$875,(G586&amp;"autreong"&amp;"urgence"),'Plans SAMS_A remplir'!$AG$3:$AG$875)</f>
        <v>0</v>
      </c>
      <c r="Z586" s="135">
        <f>SUMIF('Plans SAMS_A remplir'!$AE$3:$AE$875,(G586&amp;"autreong"&amp;"urgence"),'Plans SAMS_A remplir'!$AH$3:$AH$875)</f>
        <v>0</v>
      </c>
      <c r="AA586" s="239">
        <f>SUMIF('Plans SAMS_A remplir'!$AE$3:$AE$875,(G586&amp;"autreong"&amp;"urgence"),'Plans SAMS_A remplir'!$AI$3:$AI$875)</f>
        <v>0</v>
      </c>
      <c r="AB586" s="280" t="str">
        <f t="shared" si="586"/>
        <v>0</v>
      </c>
      <c r="AC586" s="285"/>
      <c r="AD586" s="173">
        <f t="shared" si="587"/>
        <v>0</v>
      </c>
      <c r="AE586" s="173">
        <f t="shared" si="588"/>
        <v>0</v>
      </c>
      <c r="AF586" s="286">
        <f t="shared" si="589"/>
        <v>0</v>
      </c>
      <c r="AG586" s="274" t="e">
        <f t="shared" si="590"/>
        <v>#N/A</v>
      </c>
      <c r="AH586" s="202"/>
      <c r="AI586" s="209" t="e">
        <f t="shared" si="591"/>
        <v>#N/A</v>
      </c>
      <c r="AJ586" s="197">
        <f t="shared" si="592"/>
        <v>3</v>
      </c>
      <c r="AK586" s="175"/>
      <c r="AL586" s="275" t="str">
        <f t="shared" si="593"/>
        <v>A verifier</v>
      </c>
      <c r="AM586" s="266"/>
      <c r="AN586" s="137"/>
      <c r="AO586" s="136"/>
      <c r="AP586" s="158"/>
      <c r="AQ586" s="136"/>
      <c r="AR586" s="138"/>
      <c r="AS586" s="139"/>
      <c r="AT586" s="140"/>
      <c r="AU586" s="159"/>
      <c r="AV586" s="140"/>
      <c r="AW586" s="140"/>
      <c r="AX586" s="140"/>
      <c r="AY586" s="249"/>
    </row>
    <row r="587" spans="1:51" ht="15" hidden="1" customHeight="1" x14ac:dyDescent="0.35">
      <c r="A587" s="252" t="s">
        <v>530</v>
      </c>
      <c r="B587" s="189" t="str">
        <f t="shared" si="575"/>
        <v>MDG23</v>
      </c>
      <c r="C587" s="161" t="s">
        <v>620</v>
      </c>
      <c r="D587" s="189" t="str">
        <f t="shared" si="576"/>
        <v>MG23210</v>
      </c>
      <c r="E587" s="189" t="s">
        <v>1164</v>
      </c>
      <c r="F587" s="1" t="str">
        <f t="shared" si="577"/>
        <v>Vatovavy FitovinanyManakara AtsimoAmbahatrazo</v>
      </c>
      <c r="G587" s="45" t="str">
        <f t="shared" si="578"/>
        <v>MG23210153</v>
      </c>
      <c r="H587" s="133" t="e">
        <f t="shared" si="579"/>
        <v>#N/A</v>
      </c>
      <c r="I587" s="133"/>
      <c r="J587" s="134" t="e">
        <f t="shared" si="580"/>
        <v>#N/A</v>
      </c>
      <c r="K587" s="134" t="e">
        <f t="shared" si="581"/>
        <v>#N/A</v>
      </c>
      <c r="L587" s="134" t="e">
        <f t="shared" si="582"/>
        <v>#N/A</v>
      </c>
      <c r="M587" s="231">
        <f>SUMIF('Plans SAMS_A remplir'!$AE$3:$AE$875,(G587&amp;"PAM"&amp;"urgence"),'Plans SAMS_A remplir'!$AG$3:$AG$875)</f>
        <v>0</v>
      </c>
      <c r="N587" s="222">
        <f>SUMIF('Plans SAMS_A remplir'!$AE$3:$AE$875,(G587&amp;"PAM"&amp;"urgence"),'Plans SAMS_A remplir'!$AH$3:$AH$875)</f>
        <v>0</v>
      </c>
      <c r="O587" s="232">
        <f>SUMIF('Plans SAMS_A remplir'!$AE$3:$AE$875,(G587&amp;"PAM"&amp;"urgence"),'Plans SAMS_A remplir'!$AI$3:$AI$875)</f>
        <v>0</v>
      </c>
      <c r="P587" s="224" t="str">
        <f t="shared" si="583"/>
        <v>0</v>
      </c>
      <c r="Q587" s="238">
        <f>SUMIF('Plans SAMS_A remplir'!$AE$3:$AE$875,(G587&amp;"FID"&amp;"urgence"),'Plans SAMS_A remplir'!$AG$3:$AG$875)</f>
        <v>0</v>
      </c>
      <c r="R587" s="135">
        <f>SUMIF('Plans SAMS_A remplir'!$AE$3:$AE$875,(G587&amp;"FID"&amp;"urgence"),'Plans SAMS_A remplir'!$AH$3:$AH$875)</f>
        <v>0</v>
      </c>
      <c r="S587" s="239">
        <f>SUMIF('Plans SAMS_A remplir'!$AE$3:$AE$875,(G587&amp;"FID"&amp;"urgence"),'Plans SAMS_A remplir'!$AI$3:$AI$875)</f>
        <v>0</v>
      </c>
      <c r="T587" s="224" t="str">
        <f t="shared" si="584"/>
        <v>0</v>
      </c>
      <c r="U587" s="238">
        <f>SUMIF('Plans SAMS_A remplir'!$AE$3:$AE$875,(G587&amp;"CRS"&amp;"urgence"),'Plans SAMS_A remplir'!$AG$3:$AG$875)</f>
        <v>0</v>
      </c>
      <c r="V587" s="135">
        <f>SUMIF('Plans SAMS_A remplir'!$AE$3:$AE$875,(G587&amp;"CRS"&amp;"urgence"),'Plans SAMS_A remplir'!$AH$3:$AH$875)</f>
        <v>0</v>
      </c>
      <c r="W587" s="239">
        <f>SUMIF('Plans SAMS_A remplir'!$AE$3:$AE$875,(G587&amp;"CRS"&amp;"urgence"),'Plans SAMS_A remplir'!$AI$3:$AI$875)</f>
        <v>0</v>
      </c>
      <c r="X587" s="224" t="str">
        <f t="shared" si="585"/>
        <v>0</v>
      </c>
      <c r="Y587" s="238">
        <f>SUMIF('Plans SAMS_A remplir'!$AE$3:$AE$875,(G587&amp;"autreong"&amp;"urgence"),'Plans SAMS_A remplir'!$AG$3:$AG$875)</f>
        <v>0</v>
      </c>
      <c r="Z587" s="135">
        <f>SUMIF('Plans SAMS_A remplir'!$AE$3:$AE$875,(G587&amp;"autreong"&amp;"urgence"),'Plans SAMS_A remplir'!$AH$3:$AH$875)</f>
        <v>0</v>
      </c>
      <c r="AA587" s="239">
        <f>SUMIF('Plans SAMS_A remplir'!$AE$3:$AE$875,(G587&amp;"autreong"&amp;"urgence"),'Plans SAMS_A remplir'!$AI$3:$AI$875)</f>
        <v>0</v>
      </c>
      <c r="AB587" s="280" t="str">
        <f t="shared" si="586"/>
        <v>0</v>
      </c>
      <c r="AC587" s="285"/>
      <c r="AD587" s="173">
        <f t="shared" si="587"/>
        <v>0</v>
      </c>
      <c r="AE587" s="173">
        <f t="shared" si="588"/>
        <v>0</v>
      </c>
      <c r="AF587" s="286">
        <f t="shared" si="589"/>
        <v>0</v>
      </c>
      <c r="AG587" s="274" t="e">
        <f t="shared" si="590"/>
        <v>#N/A</v>
      </c>
      <c r="AH587" s="202"/>
      <c r="AI587" s="209" t="e">
        <f t="shared" si="591"/>
        <v>#N/A</v>
      </c>
      <c r="AJ587" s="197">
        <f t="shared" si="592"/>
        <v>3</v>
      </c>
      <c r="AK587" s="175"/>
      <c r="AL587" s="275" t="str">
        <f t="shared" si="593"/>
        <v>A verifier</v>
      </c>
      <c r="AM587" s="266"/>
      <c r="AN587" s="137"/>
      <c r="AO587" s="136"/>
      <c r="AP587" s="158"/>
      <c r="AQ587" s="136"/>
      <c r="AR587" s="138"/>
      <c r="AS587" s="139"/>
      <c r="AT587" s="140"/>
      <c r="AU587" s="159"/>
      <c r="AV587" s="140"/>
      <c r="AW587" s="140"/>
      <c r="AX587" s="140"/>
      <c r="AY587" s="249"/>
    </row>
    <row r="588" spans="1:51" ht="15" hidden="1" customHeight="1" x14ac:dyDescent="0.35">
      <c r="A588" s="252" t="s">
        <v>530</v>
      </c>
      <c r="B588" s="189" t="str">
        <f t="shared" si="575"/>
        <v>MDG23</v>
      </c>
      <c r="C588" s="161" t="s">
        <v>620</v>
      </c>
      <c r="D588" s="189" t="str">
        <f t="shared" si="576"/>
        <v>MG23210</v>
      </c>
      <c r="E588" s="189" t="s">
        <v>1165</v>
      </c>
      <c r="F588" s="1" t="str">
        <f t="shared" si="577"/>
        <v>Vatovavy FitovinanyManakara AtsimoAmboanjo</v>
      </c>
      <c r="G588" s="45" t="str">
        <f t="shared" si="578"/>
        <v>MG23210171</v>
      </c>
      <c r="H588" s="133" t="e">
        <f t="shared" si="579"/>
        <v>#N/A</v>
      </c>
      <c r="I588" s="133"/>
      <c r="J588" s="134" t="e">
        <f t="shared" si="580"/>
        <v>#N/A</v>
      </c>
      <c r="K588" s="134" t="e">
        <f t="shared" si="581"/>
        <v>#N/A</v>
      </c>
      <c r="L588" s="134" t="e">
        <f t="shared" si="582"/>
        <v>#N/A</v>
      </c>
      <c r="M588" s="231">
        <f>SUMIF('Plans SAMS_A remplir'!$AE$3:$AE$875,(G588&amp;"PAM"&amp;"urgence"),'Plans SAMS_A remplir'!$AG$3:$AG$875)</f>
        <v>0</v>
      </c>
      <c r="N588" s="222">
        <f>SUMIF('Plans SAMS_A remplir'!$AE$3:$AE$875,(G588&amp;"PAM"&amp;"urgence"),'Plans SAMS_A remplir'!$AH$3:$AH$875)</f>
        <v>0</v>
      </c>
      <c r="O588" s="232">
        <f>SUMIF('Plans SAMS_A remplir'!$AE$3:$AE$875,(G588&amp;"PAM"&amp;"urgence"),'Plans SAMS_A remplir'!$AI$3:$AI$875)</f>
        <v>0</v>
      </c>
      <c r="P588" s="224" t="str">
        <f t="shared" si="583"/>
        <v>0</v>
      </c>
      <c r="Q588" s="238">
        <f>SUMIF('Plans SAMS_A remplir'!$AE$3:$AE$875,(G588&amp;"FID"&amp;"urgence"),'Plans SAMS_A remplir'!$AG$3:$AG$875)</f>
        <v>0</v>
      </c>
      <c r="R588" s="135">
        <f>SUMIF('Plans SAMS_A remplir'!$AE$3:$AE$875,(G588&amp;"FID"&amp;"urgence"),'Plans SAMS_A remplir'!$AH$3:$AH$875)</f>
        <v>0</v>
      </c>
      <c r="S588" s="239">
        <f>SUMIF('Plans SAMS_A remplir'!$AE$3:$AE$875,(G588&amp;"FID"&amp;"urgence"),'Plans SAMS_A remplir'!$AI$3:$AI$875)</f>
        <v>0</v>
      </c>
      <c r="T588" s="224" t="str">
        <f t="shared" si="584"/>
        <v>0</v>
      </c>
      <c r="U588" s="238">
        <f>SUMIF('Plans SAMS_A remplir'!$AE$3:$AE$875,(G588&amp;"CRS"&amp;"urgence"),'Plans SAMS_A remplir'!$AG$3:$AG$875)</f>
        <v>0</v>
      </c>
      <c r="V588" s="135">
        <f>SUMIF('Plans SAMS_A remplir'!$AE$3:$AE$875,(G588&amp;"CRS"&amp;"urgence"),'Plans SAMS_A remplir'!$AH$3:$AH$875)</f>
        <v>0</v>
      </c>
      <c r="W588" s="239">
        <f>SUMIF('Plans SAMS_A remplir'!$AE$3:$AE$875,(G588&amp;"CRS"&amp;"urgence"),'Plans SAMS_A remplir'!$AI$3:$AI$875)</f>
        <v>0</v>
      </c>
      <c r="X588" s="224" t="str">
        <f t="shared" si="585"/>
        <v>0</v>
      </c>
      <c r="Y588" s="238">
        <f>SUMIF('Plans SAMS_A remplir'!$AE$3:$AE$875,(G588&amp;"autreong"&amp;"urgence"),'Plans SAMS_A remplir'!$AG$3:$AG$875)</f>
        <v>0</v>
      </c>
      <c r="Z588" s="135">
        <f>SUMIF('Plans SAMS_A remplir'!$AE$3:$AE$875,(G588&amp;"autreong"&amp;"urgence"),'Plans SAMS_A remplir'!$AH$3:$AH$875)</f>
        <v>0</v>
      </c>
      <c r="AA588" s="239">
        <f>SUMIF('Plans SAMS_A remplir'!$AE$3:$AE$875,(G588&amp;"autreong"&amp;"urgence"),'Plans SAMS_A remplir'!$AI$3:$AI$875)</f>
        <v>0</v>
      </c>
      <c r="AB588" s="280" t="str">
        <f t="shared" si="586"/>
        <v>0</v>
      </c>
      <c r="AC588" s="285"/>
      <c r="AD588" s="173">
        <f t="shared" si="587"/>
        <v>0</v>
      </c>
      <c r="AE588" s="173">
        <f t="shared" si="588"/>
        <v>0</v>
      </c>
      <c r="AF588" s="286">
        <f t="shared" si="589"/>
        <v>0</v>
      </c>
      <c r="AG588" s="274" t="e">
        <f t="shared" si="590"/>
        <v>#N/A</v>
      </c>
      <c r="AH588" s="202"/>
      <c r="AI588" s="209" t="e">
        <f t="shared" si="591"/>
        <v>#N/A</v>
      </c>
      <c r="AJ588" s="197">
        <f t="shared" si="592"/>
        <v>3</v>
      </c>
      <c r="AK588" s="175"/>
      <c r="AL588" s="275" t="str">
        <f t="shared" si="593"/>
        <v>A verifier</v>
      </c>
      <c r="AM588" s="266"/>
      <c r="AN588" s="137"/>
      <c r="AO588" s="136"/>
      <c r="AP588" s="158"/>
      <c r="AQ588" s="136"/>
      <c r="AR588" s="138"/>
      <c r="AS588" s="139"/>
      <c r="AT588" s="140"/>
      <c r="AU588" s="159"/>
      <c r="AV588" s="140"/>
      <c r="AW588" s="140"/>
      <c r="AX588" s="140"/>
      <c r="AY588" s="249"/>
    </row>
    <row r="589" spans="1:51" ht="15" hidden="1" customHeight="1" x14ac:dyDescent="0.35">
      <c r="A589" s="252" t="s">
        <v>530</v>
      </c>
      <c r="B589" s="189" t="str">
        <f t="shared" si="575"/>
        <v>MDG23</v>
      </c>
      <c r="C589" s="161" t="s">
        <v>620</v>
      </c>
      <c r="D589" s="189" t="str">
        <f t="shared" si="576"/>
        <v>MG23210</v>
      </c>
      <c r="E589" s="189" t="s">
        <v>1166</v>
      </c>
      <c r="F589" s="1" t="str">
        <f t="shared" si="577"/>
        <v>Vatovavy FitovinanyManakara AtsimoAnorombato</v>
      </c>
      <c r="G589" s="45" t="str">
        <f t="shared" si="578"/>
        <v>MG23210172</v>
      </c>
      <c r="H589" s="133" t="e">
        <f t="shared" si="579"/>
        <v>#N/A</v>
      </c>
      <c r="I589" s="133"/>
      <c r="J589" s="134" t="e">
        <f t="shared" si="580"/>
        <v>#N/A</v>
      </c>
      <c r="K589" s="134" t="e">
        <f t="shared" si="581"/>
        <v>#N/A</v>
      </c>
      <c r="L589" s="134" t="e">
        <f t="shared" si="582"/>
        <v>#N/A</v>
      </c>
      <c r="M589" s="231">
        <f>SUMIF('Plans SAMS_A remplir'!$AE$3:$AE$875,(G589&amp;"PAM"&amp;"urgence"),'Plans SAMS_A remplir'!$AG$3:$AG$875)</f>
        <v>0</v>
      </c>
      <c r="N589" s="222">
        <f>SUMIF('Plans SAMS_A remplir'!$AE$3:$AE$875,(G589&amp;"PAM"&amp;"urgence"),'Plans SAMS_A remplir'!$AH$3:$AH$875)</f>
        <v>0</v>
      </c>
      <c r="O589" s="232">
        <f>SUMIF('Plans SAMS_A remplir'!$AE$3:$AE$875,(G589&amp;"PAM"&amp;"urgence"),'Plans SAMS_A remplir'!$AI$3:$AI$875)</f>
        <v>0</v>
      </c>
      <c r="P589" s="224" t="str">
        <f t="shared" si="583"/>
        <v>0</v>
      </c>
      <c r="Q589" s="238">
        <f>SUMIF('Plans SAMS_A remplir'!$AE$3:$AE$875,(G589&amp;"FID"&amp;"urgence"),'Plans SAMS_A remplir'!$AG$3:$AG$875)</f>
        <v>0</v>
      </c>
      <c r="R589" s="135">
        <f>SUMIF('Plans SAMS_A remplir'!$AE$3:$AE$875,(G589&amp;"FID"&amp;"urgence"),'Plans SAMS_A remplir'!$AH$3:$AH$875)</f>
        <v>0</v>
      </c>
      <c r="S589" s="239">
        <f>SUMIF('Plans SAMS_A remplir'!$AE$3:$AE$875,(G589&amp;"FID"&amp;"urgence"),'Plans SAMS_A remplir'!$AI$3:$AI$875)</f>
        <v>0</v>
      </c>
      <c r="T589" s="224" t="str">
        <f t="shared" si="584"/>
        <v>0</v>
      </c>
      <c r="U589" s="238">
        <f>SUMIF('Plans SAMS_A remplir'!$AE$3:$AE$875,(G589&amp;"CRS"&amp;"urgence"),'Plans SAMS_A remplir'!$AG$3:$AG$875)</f>
        <v>0</v>
      </c>
      <c r="V589" s="135">
        <f>SUMIF('Plans SAMS_A remplir'!$AE$3:$AE$875,(G589&amp;"CRS"&amp;"urgence"),'Plans SAMS_A remplir'!$AH$3:$AH$875)</f>
        <v>0</v>
      </c>
      <c r="W589" s="239">
        <f>SUMIF('Plans SAMS_A remplir'!$AE$3:$AE$875,(G589&amp;"CRS"&amp;"urgence"),'Plans SAMS_A remplir'!$AI$3:$AI$875)</f>
        <v>0</v>
      </c>
      <c r="X589" s="224" t="str">
        <f t="shared" si="585"/>
        <v>0</v>
      </c>
      <c r="Y589" s="238">
        <f>SUMIF('Plans SAMS_A remplir'!$AE$3:$AE$875,(G589&amp;"autreong"&amp;"urgence"),'Plans SAMS_A remplir'!$AG$3:$AG$875)</f>
        <v>0</v>
      </c>
      <c r="Z589" s="135">
        <f>SUMIF('Plans SAMS_A remplir'!$AE$3:$AE$875,(G589&amp;"autreong"&amp;"urgence"),'Plans SAMS_A remplir'!$AH$3:$AH$875)</f>
        <v>0</v>
      </c>
      <c r="AA589" s="239">
        <f>SUMIF('Plans SAMS_A remplir'!$AE$3:$AE$875,(G589&amp;"autreong"&amp;"urgence"),'Plans SAMS_A remplir'!$AI$3:$AI$875)</f>
        <v>0</v>
      </c>
      <c r="AB589" s="280" t="str">
        <f t="shared" si="586"/>
        <v>0</v>
      </c>
      <c r="AC589" s="285"/>
      <c r="AD589" s="173">
        <f t="shared" si="587"/>
        <v>0</v>
      </c>
      <c r="AE589" s="173">
        <f t="shared" si="588"/>
        <v>0</v>
      </c>
      <c r="AF589" s="286">
        <f t="shared" si="589"/>
        <v>0</v>
      </c>
      <c r="AG589" s="274" t="e">
        <f t="shared" si="590"/>
        <v>#N/A</v>
      </c>
      <c r="AH589" s="202"/>
      <c r="AI589" s="209" t="e">
        <f t="shared" si="591"/>
        <v>#N/A</v>
      </c>
      <c r="AJ589" s="197">
        <f t="shared" si="592"/>
        <v>3</v>
      </c>
      <c r="AK589" s="175"/>
      <c r="AL589" s="275" t="str">
        <f t="shared" si="593"/>
        <v>A verifier</v>
      </c>
      <c r="AM589" s="266"/>
      <c r="AN589" s="137"/>
      <c r="AO589" s="136"/>
      <c r="AP589" s="158"/>
      <c r="AQ589" s="136"/>
      <c r="AR589" s="138"/>
      <c r="AS589" s="139"/>
      <c r="AT589" s="140"/>
      <c r="AU589" s="159"/>
      <c r="AV589" s="140"/>
      <c r="AW589" s="140"/>
      <c r="AX589" s="140"/>
      <c r="AY589" s="249"/>
    </row>
    <row r="590" spans="1:51" ht="15" hidden="1" customHeight="1" x14ac:dyDescent="0.35">
      <c r="A590" s="252" t="s">
        <v>530</v>
      </c>
      <c r="B590" s="189" t="str">
        <f t="shared" si="575"/>
        <v>MDG23</v>
      </c>
      <c r="C590" s="161" t="s">
        <v>620</v>
      </c>
      <c r="D590" s="189" t="str">
        <f t="shared" si="576"/>
        <v>MG23210</v>
      </c>
      <c r="E590" s="189" t="s">
        <v>648</v>
      </c>
      <c r="F590" s="1" t="str">
        <f t="shared" si="577"/>
        <v>Vatovavy FitovinanyManakara AtsimoVohimasy</v>
      </c>
      <c r="G590" s="45" t="str">
        <f t="shared" si="578"/>
        <v>MG23210190</v>
      </c>
      <c r="H590" s="133" t="e">
        <f t="shared" si="579"/>
        <v>#N/A</v>
      </c>
      <c r="I590" s="133"/>
      <c r="J590" s="134" t="e">
        <f t="shared" si="580"/>
        <v>#N/A</v>
      </c>
      <c r="K590" s="134" t="e">
        <f t="shared" si="581"/>
        <v>#N/A</v>
      </c>
      <c r="L590" s="134" t="e">
        <f t="shared" si="582"/>
        <v>#N/A</v>
      </c>
      <c r="M590" s="231">
        <f>SUMIF('Plans SAMS_A remplir'!$AE$3:$AE$875,(G590&amp;"PAM"&amp;"urgence"),'Plans SAMS_A remplir'!$AG$3:$AG$875)</f>
        <v>0</v>
      </c>
      <c r="N590" s="222">
        <f>SUMIF('Plans SAMS_A remplir'!$AE$3:$AE$875,(G590&amp;"PAM"&amp;"urgence"),'Plans SAMS_A remplir'!$AH$3:$AH$875)</f>
        <v>0</v>
      </c>
      <c r="O590" s="232">
        <f>SUMIF('Plans SAMS_A remplir'!$AE$3:$AE$875,(G590&amp;"PAM"&amp;"urgence"),'Plans SAMS_A remplir'!$AI$3:$AI$875)</f>
        <v>0</v>
      </c>
      <c r="P590" s="224" t="str">
        <f t="shared" si="583"/>
        <v>0</v>
      </c>
      <c r="Q590" s="238">
        <f>SUMIF('Plans SAMS_A remplir'!$AE$3:$AE$875,(G590&amp;"FID"&amp;"urgence"),'Plans SAMS_A remplir'!$AG$3:$AG$875)</f>
        <v>0</v>
      </c>
      <c r="R590" s="135">
        <f>SUMIF('Plans SAMS_A remplir'!$AE$3:$AE$875,(G590&amp;"FID"&amp;"urgence"),'Plans SAMS_A remplir'!$AH$3:$AH$875)</f>
        <v>0</v>
      </c>
      <c r="S590" s="239">
        <f>SUMIF('Plans SAMS_A remplir'!$AE$3:$AE$875,(G590&amp;"FID"&amp;"urgence"),'Plans SAMS_A remplir'!$AI$3:$AI$875)</f>
        <v>0</v>
      </c>
      <c r="T590" s="224" t="str">
        <f t="shared" si="584"/>
        <v>0</v>
      </c>
      <c r="U590" s="238">
        <f>SUMIF('Plans SAMS_A remplir'!$AE$3:$AE$875,(G590&amp;"CRS"&amp;"urgence"),'Plans SAMS_A remplir'!$AG$3:$AG$875)</f>
        <v>0</v>
      </c>
      <c r="V590" s="135">
        <f>SUMIF('Plans SAMS_A remplir'!$AE$3:$AE$875,(G590&amp;"CRS"&amp;"urgence"),'Plans SAMS_A remplir'!$AH$3:$AH$875)</f>
        <v>0</v>
      </c>
      <c r="W590" s="239">
        <f>SUMIF('Plans SAMS_A remplir'!$AE$3:$AE$875,(G590&amp;"CRS"&amp;"urgence"),'Plans SAMS_A remplir'!$AI$3:$AI$875)</f>
        <v>0</v>
      </c>
      <c r="X590" s="224" t="str">
        <f t="shared" si="585"/>
        <v>0</v>
      </c>
      <c r="Y590" s="238">
        <f>SUMIF('Plans SAMS_A remplir'!$AE$3:$AE$875,(G590&amp;"autreong"&amp;"urgence"),'Plans SAMS_A remplir'!$AG$3:$AG$875)</f>
        <v>0</v>
      </c>
      <c r="Z590" s="135">
        <f>SUMIF('Plans SAMS_A remplir'!$AE$3:$AE$875,(G590&amp;"autreong"&amp;"urgence"),'Plans SAMS_A remplir'!$AH$3:$AH$875)</f>
        <v>0</v>
      </c>
      <c r="AA590" s="239">
        <f>SUMIF('Plans SAMS_A remplir'!$AE$3:$AE$875,(G590&amp;"autreong"&amp;"urgence"),'Plans SAMS_A remplir'!$AI$3:$AI$875)</f>
        <v>0</v>
      </c>
      <c r="AB590" s="280" t="str">
        <f t="shared" si="586"/>
        <v>0</v>
      </c>
      <c r="AC590" s="285"/>
      <c r="AD590" s="173">
        <f t="shared" si="587"/>
        <v>0</v>
      </c>
      <c r="AE590" s="173">
        <f t="shared" si="588"/>
        <v>0</v>
      </c>
      <c r="AF590" s="286">
        <f t="shared" si="589"/>
        <v>0</v>
      </c>
      <c r="AG590" s="274" t="e">
        <f t="shared" si="590"/>
        <v>#N/A</v>
      </c>
      <c r="AH590" s="202"/>
      <c r="AI590" s="209" t="e">
        <f t="shared" si="591"/>
        <v>#N/A</v>
      </c>
      <c r="AJ590" s="197">
        <f t="shared" si="592"/>
        <v>3</v>
      </c>
      <c r="AK590" s="175"/>
      <c r="AL590" s="275" t="str">
        <f t="shared" si="593"/>
        <v>A verifier</v>
      </c>
      <c r="AM590" s="266"/>
      <c r="AN590" s="137"/>
      <c r="AO590" s="136"/>
      <c r="AP590" s="158"/>
      <c r="AQ590" s="136"/>
      <c r="AR590" s="138"/>
      <c r="AS590" s="139"/>
      <c r="AT590" s="140"/>
      <c r="AU590" s="159"/>
      <c r="AV590" s="140"/>
      <c r="AW590" s="140"/>
      <c r="AX590" s="140"/>
      <c r="AY590" s="249"/>
    </row>
    <row r="591" spans="1:51" ht="15" hidden="1" customHeight="1" x14ac:dyDescent="0.35">
      <c r="A591" s="252" t="s">
        <v>530</v>
      </c>
      <c r="B591" s="189" t="str">
        <f t="shared" si="575"/>
        <v>MDG23</v>
      </c>
      <c r="C591" s="161" t="s">
        <v>620</v>
      </c>
      <c r="D591" s="189" t="str">
        <f t="shared" si="576"/>
        <v>MG23210</v>
      </c>
      <c r="E591" s="189" t="s">
        <v>621</v>
      </c>
      <c r="F591" s="1" t="str">
        <f t="shared" si="577"/>
        <v>Vatovavy FitovinanyManakara AtsimoLokomby</v>
      </c>
      <c r="G591" s="45" t="str">
        <f t="shared" si="578"/>
        <v>MG23210211</v>
      </c>
      <c r="H591" s="133" t="e">
        <f t="shared" si="579"/>
        <v>#N/A</v>
      </c>
      <c r="I591" s="133"/>
      <c r="J591" s="134" t="str">
        <f t="shared" si="580"/>
        <v/>
      </c>
      <c r="K591" s="134">
        <f t="shared" si="581"/>
        <v>13335</v>
      </c>
      <c r="L591" s="134">
        <f t="shared" si="582"/>
        <v>13335</v>
      </c>
      <c r="M591" s="231">
        <f>SUMIF('Plans SAMS_A remplir'!$AE$3:$AE$875,(G591&amp;"PAM"&amp;"urgence"),'Plans SAMS_A remplir'!$AG$3:$AG$875)</f>
        <v>0</v>
      </c>
      <c r="N591" s="222">
        <f>SUMIF('Plans SAMS_A remplir'!$AE$3:$AE$875,(G591&amp;"PAM"&amp;"urgence"),'Plans SAMS_A remplir'!$AH$3:$AH$875)</f>
        <v>0</v>
      </c>
      <c r="O591" s="232">
        <f>SUMIF('Plans SAMS_A remplir'!$AE$3:$AE$875,(G591&amp;"PAM"&amp;"urgence"),'Plans SAMS_A remplir'!$AI$3:$AI$875)</f>
        <v>0</v>
      </c>
      <c r="P591" s="224" t="str">
        <f t="shared" si="583"/>
        <v>0</v>
      </c>
      <c r="Q591" s="238">
        <f>SUMIF('Plans SAMS_A remplir'!$AE$3:$AE$875,(G591&amp;"FID"&amp;"urgence"),'Plans SAMS_A remplir'!$AG$3:$AG$875)</f>
        <v>0</v>
      </c>
      <c r="R591" s="135">
        <f>SUMIF('Plans SAMS_A remplir'!$AE$3:$AE$875,(G591&amp;"FID"&amp;"urgence"),'Plans SAMS_A remplir'!$AH$3:$AH$875)</f>
        <v>0</v>
      </c>
      <c r="S591" s="239">
        <f>SUMIF('Plans SAMS_A remplir'!$AE$3:$AE$875,(G591&amp;"FID"&amp;"urgence"),'Plans SAMS_A remplir'!$AI$3:$AI$875)</f>
        <v>0</v>
      </c>
      <c r="T591" s="224" t="str">
        <f t="shared" si="584"/>
        <v>0</v>
      </c>
      <c r="U591" s="238">
        <f>SUMIF('Plans SAMS_A remplir'!$AE$3:$AE$875,(G591&amp;"CRS"&amp;"urgence"),'Plans SAMS_A remplir'!$AG$3:$AG$875)</f>
        <v>0</v>
      </c>
      <c r="V591" s="135">
        <f>SUMIF('Plans SAMS_A remplir'!$AE$3:$AE$875,(G591&amp;"CRS"&amp;"urgence"),'Plans SAMS_A remplir'!$AH$3:$AH$875)</f>
        <v>0</v>
      </c>
      <c r="W591" s="239">
        <f>SUMIF('Plans SAMS_A remplir'!$AE$3:$AE$875,(G591&amp;"CRS"&amp;"urgence"),'Plans SAMS_A remplir'!$AI$3:$AI$875)</f>
        <v>0</v>
      </c>
      <c r="X591" s="224" t="str">
        <f t="shared" si="585"/>
        <v>0</v>
      </c>
      <c r="Y591" s="238">
        <f>SUMIF('Plans SAMS_A remplir'!$AE$3:$AE$875,(G591&amp;"autreong"&amp;"urgence"),'Plans SAMS_A remplir'!$AG$3:$AG$875)</f>
        <v>0</v>
      </c>
      <c r="Z591" s="135">
        <f>SUMIF('Plans SAMS_A remplir'!$AE$3:$AE$875,(G591&amp;"autreong"&amp;"urgence"),'Plans SAMS_A remplir'!$AH$3:$AH$875)</f>
        <v>0</v>
      </c>
      <c r="AA591" s="239">
        <f>SUMIF('Plans SAMS_A remplir'!$AE$3:$AE$875,(G591&amp;"autreong"&amp;"urgence"),'Plans SAMS_A remplir'!$AI$3:$AI$875)</f>
        <v>0</v>
      </c>
      <c r="AB591" s="280" t="str">
        <f t="shared" si="586"/>
        <v>0</v>
      </c>
      <c r="AC591" s="285"/>
      <c r="AD591" s="173">
        <f t="shared" si="587"/>
        <v>0</v>
      </c>
      <c r="AE591" s="173">
        <f t="shared" si="588"/>
        <v>0</v>
      </c>
      <c r="AF591" s="286">
        <f t="shared" si="589"/>
        <v>0</v>
      </c>
      <c r="AG591" s="274">
        <f t="shared" si="590"/>
        <v>0</v>
      </c>
      <c r="AH591" s="202"/>
      <c r="AI591" s="209">
        <f t="shared" si="591"/>
        <v>13335</v>
      </c>
      <c r="AJ591" s="197">
        <f t="shared" si="592"/>
        <v>3</v>
      </c>
      <c r="AK591" s="175"/>
      <c r="AL591" s="275" t="str">
        <f t="shared" si="593"/>
        <v>A verifier</v>
      </c>
      <c r="AM591" s="266"/>
      <c r="AN591" s="137"/>
      <c r="AO591" s="136"/>
      <c r="AP591" s="158"/>
      <c r="AQ591" s="136"/>
      <c r="AR591" s="138"/>
      <c r="AS591" s="139"/>
      <c r="AT591" s="140"/>
      <c r="AU591" s="159"/>
      <c r="AV591" s="140"/>
      <c r="AW591" s="140"/>
      <c r="AX591" s="140"/>
      <c r="AY591" s="249"/>
    </row>
    <row r="592" spans="1:51" ht="15" hidden="1" customHeight="1" x14ac:dyDescent="0.35">
      <c r="A592" s="252" t="s">
        <v>530</v>
      </c>
      <c r="B592" s="189" t="str">
        <f t="shared" si="575"/>
        <v>MDG23</v>
      </c>
      <c r="C592" s="161" t="s">
        <v>620</v>
      </c>
      <c r="D592" s="189" t="str">
        <f t="shared" si="576"/>
        <v>MG23210</v>
      </c>
      <c r="E592" s="189" t="s">
        <v>1167</v>
      </c>
      <c r="F592" s="1" t="str">
        <f t="shared" si="577"/>
        <v>Vatovavy FitovinanyManakara AtsimoVatana</v>
      </c>
      <c r="G592" s="45" t="str">
        <f t="shared" si="578"/>
        <v>MG23210212</v>
      </c>
      <c r="H592" s="133" t="e">
        <f t="shared" si="579"/>
        <v>#N/A</v>
      </c>
      <c r="I592" s="133"/>
      <c r="J592" s="134" t="e">
        <f t="shared" si="580"/>
        <v>#N/A</v>
      </c>
      <c r="K592" s="134" t="e">
        <f t="shared" si="581"/>
        <v>#N/A</v>
      </c>
      <c r="L592" s="134" t="e">
        <f t="shared" si="582"/>
        <v>#N/A</v>
      </c>
      <c r="M592" s="231">
        <f>SUMIF('Plans SAMS_A remplir'!$AE$3:$AE$875,(G592&amp;"PAM"&amp;"urgence"),'Plans SAMS_A remplir'!$AG$3:$AG$875)</f>
        <v>0</v>
      </c>
      <c r="N592" s="222">
        <f>SUMIF('Plans SAMS_A remplir'!$AE$3:$AE$875,(G592&amp;"PAM"&amp;"urgence"),'Plans SAMS_A remplir'!$AH$3:$AH$875)</f>
        <v>0</v>
      </c>
      <c r="O592" s="232">
        <f>SUMIF('Plans SAMS_A remplir'!$AE$3:$AE$875,(G592&amp;"PAM"&amp;"urgence"),'Plans SAMS_A remplir'!$AI$3:$AI$875)</f>
        <v>0</v>
      </c>
      <c r="P592" s="224" t="str">
        <f t="shared" si="583"/>
        <v>0</v>
      </c>
      <c r="Q592" s="238">
        <f>SUMIF('Plans SAMS_A remplir'!$AE$3:$AE$875,(G592&amp;"FID"&amp;"urgence"),'Plans SAMS_A remplir'!$AG$3:$AG$875)</f>
        <v>0</v>
      </c>
      <c r="R592" s="135">
        <f>SUMIF('Plans SAMS_A remplir'!$AE$3:$AE$875,(G592&amp;"FID"&amp;"urgence"),'Plans SAMS_A remplir'!$AH$3:$AH$875)</f>
        <v>0</v>
      </c>
      <c r="S592" s="239">
        <f>SUMIF('Plans SAMS_A remplir'!$AE$3:$AE$875,(G592&amp;"FID"&amp;"urgence"),'Plans SAMS_A remplir'!$AI$3:$AI$875)</f>
        <v>0</v>
      </c>
      <c r="T592" s="224" t="str">
        <f t="shared" si="584"/>
        <v>0</v>
      </c>
      <c r="U592" s="238">
        <f>SUMIF('Plans SAMS_A remplir'!$AE$3:$AE$875,(G592&amp;"CRS"&amp;"urgence"),'Plans SAMS_A remplir'!$AG$3:$AG$875)</f>
        <v>0</v>
      </c>
      <c r="V592" s="135">
        <f>SUMIF('Plans SAMS_A remplir'!$AE$3:$AE$875,(G592&amp;"CRS"&amp;"urgence"),'Plans SAMS_A remplir'!$AH$3:$AH$875)</f>
        <v>0</v>
      </c>
      <c r="W592" s="239">
        <f>SUMIF('Plans SAMS_A remplir'!$AE$3:$AE$875,(G592&amp;"CRS"&amp;"urgence"),'Plans SAMS_A remplir'!$AI$3:$AI$875)</f>
        <v>0</v>
      </c>
      <c r="X592" s="224" t="str">
        <f t="shared" si="585"/>
        <v>0</v>
      </c>
      <c r="Y592" s="238">
        <f>SUMIF('Plans SAMS_A remplir'!$AE$3:$AE$875,(G592&amp;"autreong"&amp;"urgence"),'Plans SAMS_A remplir'!$AG$3:$AG$875)</f>
        <v>0</v>
      </c>
      <c r="Z592" s="135">
        <f>SUMIF('Plans SAMS_A remplir'!$AE$3:$AE$875,(G592&amp;"autreong"&amp;"urgence"),'Plans SAMS_A remplir'!$AH$3:$AH$875)</f>
        <v>0</v>
      </c>
      <c r="AA592" s="239">
        <f>SUMIF('Plans SAMS_A remplir'!$AE$3:$AE$875,(G592&amp;"autreong"&amp;"urgence"),'Plans SAMS_A remplir'!$AI$3:$AI$875)</f>
        <v>0</v>
      </c>
      <c r="AB592" s="280" t="str">
        <f t="shared" si="586"/>
        <v>0</v>
      </c>
      <c r="AC592" s="285"/>
      <c r="AD592" s="173">
        <f t="shared" si="587"/>
        <v>0</v>
      </c>
      <c r="AE592" s="173">
        <f t="shared" si="588"/>
        <v>0</v>
      </c>
      <c r="AF592" s="286">
        <f t="shared" si="589"/>
        <v>0</v>
      </c>
      <c r="AG592" s="274" t="e">
        <f t="shared" si="590"/>
        <v>#N/A</v>
      </c>
      <c r="AH592" s="202"/>
      <c r="AI592" s="209" t="e">
        <f t="shared" si="591"/>
        <v>#N/A</v>
      </c>
      <c r="AJ592" s="197">
        <f t="shared" si="592"/>
        <v>3</v>
      </c>
      <c r="AK592" s="175"/>
      <c r="AL592" s="275" t="str">
        <f t="shared" si="593"/>
        <v>A verifier</v>
      </c>
      <c r="AM592" s="266"/>
      <c r="AN592" s="137"/>
      <c r="AO592" s="136"/>
      <c r="AP592" s="158"/>
      <c r="AQ592" s="136"/>
      <c r="AR592" s="138"/>
      <c r="AS592" s="139"/>
      <c r="AT592" s="140"/>
      <c r="AU592" s="159"/>
      <c r="AV592" s="140"/>
      <c r="AW592" s="140"/>
      <c r="AX592" s="140"/>
      <c r="AY592" s="249"/>
    </row>
    <row r="593" spans="1:51" ht="15" hidden="1" customHeight="1" x14ac:dyDescent="0.35">
      <c r="A593" s="252" t="s">
        <v>530</v>
      </c>
      <c r="B593" s="189" t="str">
        <f t="shared" si="575"/>
        <v>MDG23</v>
      </c>
      <c r="C593" s="161" t="s">
        <v>620</v>
      </c>
      <c r="D593" s="189" t="str">
        <f t="shared" si="576"/>
        <v>MG23210</v>
      </c>
      <c r="E593" s="189" t="s">
        <v>630</v>
      </c>
      <c r="F593" s="1" t="str">
        <f t="shared" si="577"/>
        <v>Vatovavy FitovinanyManakara AtsimoSakoana</v>
      </c>
      <c r="G593" s="45" t="str">
        <f t="shared" si="578"/>
        <v>MG23210213</v>
      </c>
      <c r="H593" s="133" t="e">
        <f t="shared" si="579"/>
        <v>#N/A</v>
      </c>
      <c r="I593" s="133"/>
      <c r="J593" s="134" t="e">
        <f t="shared" si="580"/>
        <v>#N/A</v>
      </c>
      <c r="K593" s="134" t="e">
        <f t="shared" si="581"/>
        <v>#N/A</v>
      </c>
      <c r="L593" s="134" t="e">
        <f t="shared" si="582"/>
        <v>#N/A</v>
      </c>
      <c r="M593" s="231">
        <f>SUMIF('Plans SAMS_A remplir'!$AE$3:$AE$875,(G593&amp;"PAM"&amp;"urgence"),'Plans SAMS_A remplir'!$AG$3:$AG$875)</f>
        <v>0</v>
      </c>
      <c r="N593" s="222">
        <f>SUMIF('Plans SAMS_A remplir'!$AE$3:$AE$875,(G593&amp;"PAM"&amp;"urgence"),'Plans SAMS_A remplir'!$AH$3:$AH$875)</f>
        <v>0</v>
      </c>
      <c r="O593" s="232">
        <f>SUMIF('Plans SAMS_A remplir'!$AE$3:$AE$875,(G593&amp;"PAM"&amp;"urgence"),'Plans SAMS_A remplir'!$AI$3:$AI$875)</f>
        <v>0</v>
      </c>
      <c r="P593" s="224" t="str">
        <f t="shared" si="583"/>
        <v>0</v>
      </c>
      <c r="Q593" s="238">
        <f>SUMIF('Plans SAMS_A remplir'!$AE$3:$AE$875,(G593&amp;"FID"&amp;"urgence"),'Plans SAMS_A remplir'!$AG$3:$AG$875)</f>
        <v>0</v>
      </c>
      <c r="R593" s="135">
        <f>SUMIF('Plans SAMS_A remplir'!$AE$3:$AE$875,(G593&amp;"FID"&amp;"urgence"),'Plans SAMS_A remplir'!$AH$3:$AH$875)</f>
        <v>0</v>
      </c>
      <c r="S593" s="239">
        <f>SUMIF('Plans SAMS_A remplir'!$AE$3:$AE$875,(G593&amp;"FID"&amp;"urgence"),'Plans SAMS_A remplir'!$AI$3:$AI$875)</f>
        <v>0</v>
      </c>
      <c r="T593" s="224" t="str">
        <f t="shared" si="584"/>
        <v>0</v>
      </c>
      <c r="U593" s="238">
        <f>SUMIF('Plans SAMS_A remplir'!$AE$3:$AE$875,(G593&amp;"CRS"&amp;"urgence"),'Plans SAMS_A remplir'!$AG$3:$AG$875)</f>
        <v>0</v>
      </c>
      <c r="V593" s="135">
        <f>SUMIF('Plans SAMS_A remplir'!$AE$3:$AE$875,(G593&amp;"CRS"&amp;"urgence"),'Plans SAMS_A remplir'!$AH$3:$AH$875)</f>
        <v>0</v>
      </c>
      <c r="W593" s="239">
        <f>SUMIF('Plans SAMS_A remplir'!$AE$3:$AE$875,(G593&amp;"CRS"&amp;"urgence"),'Plans SAMS_A remplir'!$AI$3:$AI$875)</f>
        <v>0</v>
      </c>
      <c r="X593" s="224" t="str">
        <f t="shared" si="585"/>
        <v>0</v>
      </c>
      <c r="Y593" s="238">
        <f>SUMIF('Plans SAMS_A remplir'!$AE$3:$AE$875,(G593&amp;"autreong"&amp;"urgence"),'Plans SAMS_A remplir'!$AG$3:$AG$875)</f>
        <v>0</v>
      </c>
      <c r="Z593" s="135">
        <f>SUMIF('Plans SAMS_A remplir'!$AE$3:$AE$875,(G593&amp;"autreong"&amp;"urgence"),'Plans SAMS_A remplir'!$AH$3:$AH$875)</f>
        <v>0</v>
      </c>
      <c r="AA593" s="239">
        <f>SUMIF('Plans SAMS_A remplir'!$AE$3:$AE$875,(G593&amp;"autreong"&amp;"urgence"),'Plans SAMS_A remplir'!$AI$3:$AI$875)</f>
        <v>0</v>
      </c>
      <c r="AB593" s="280" t="str">
        <f t="shared" si="586"/>
        <v>0</v>
      </c>
      <c r="AC593" s="285"/>
      <c r="AD593" s="173">
        <f t="shared" si="587"/>
        <v>0</v>
      </c>
      <c r="AE593" s="173">
        <f t="shared" si="588"/>
        <v>0</v>
      </c>
      <c r="AF593" s="286">
        <f t="shared" si="589"/>
        <v>0</v>
      </c>
      <c r="AG593" s="274" t="e">
        <f t="shared" si="590"/>
        <v>#N/A</v>
      </c>
      <c r="AH593" s="202"/>
      <c r="AI593" s="209" t="e">
        <f t="shared" si="591"/>
        <v>#N/A</v>
      </c>
      <c r="AJ593" s="197">
        <f t="shared" si="592"/>
        <v>3</v>
      </c>
      <c r="AK593" s="175"/>
      <c r="AL593" s="275" t="str">
        <f t="shared" si="593"/>
        <v>A verifier</v>
      </c>
      <c r="AM593" s="266"/>
      <c r="AN593" s="137"/>
      <c r="AO593" s="136"/>
      <c r="AP593" s="158"/>
      <c r="AQ593" s="136"/>
      <c r="AR593" s="138"/>
      <c r="AS593" s="139"/>
      <c r="AT593" s="140"/>
      <c r="AU593" s="159"/>
      <c r="AV593" s="140"/>
      <c r="AW593" s="140"/>
      <c r="AX593" s="140"/>
      <c r="AY593" s="249"/>
    </row>
    <row r="594" spans="1:51" ht="15" hidden="1" customHeight="1" x14ac:dyDescent="0.35">
      <c r="A594" s="252" t="s">
        <v>530</v>
      </c>
      <c r="B594" s="189" t="str">
        <f t="shared" si="575"/>
        <v>MDG23</v>
      </c>
      <c r="C594" s="161" t="s">
        <v>620</v>
      </c>
      <c r="D594" s="189" t="str">
        <f t="shared" si="576"/>
        <v>MG23210</v>
      </c>
      <c r="E594" s="189" t="s">
        <v>1168</v>
      </c>
      <c r="F594" s="1" t="str">
        <f t="shared" si="577"/>
        <v>Vatovavy FitovinanyManakara AtsimoAmbahive</v>
      </c>
      <c r="G594" s="45" t="str">
        <f t="shared" si="578"/>
        <v>MG23210231</v>
      </c>
      <c r="H594" s="133" t="e">
        <f t="shared" si="579"/>
        <v>#N/A</v>
      </c>
      <c r="I594" s="133"/>
      <c r="J594" s="134" t="e">
        <f t="shared" si="580"/>
        <v>#N/A</v>
      </c>
      <c r="K594" s="134" t="e">
        <f t="shared" si="581"/>
        <v>#N/A</v>
      </c>
      <c r="L594" s="134" t="e">
        <f t="shared" si="582"/>
        <v>#N/A</v>
      </c>
      <c r="M594" s="231">
        <f>SUMIF('Plans SAMS_A remplir'!$AE$3:$AE$875,(G594&amp;"PAM"&amp;"urgence"),'Plans SAMS_A remplir'!$AG$3:$AG$875)</f>
        <v>0</v>
      </c>
      <c r="N594" s="222">
        <f>SUMIF('Plans SAMS_A remplir'!$AE$3:$AE$875,(G594&amp;"PAM"&amp;"urgence"),'Plans SAMS_A remplir'!$AH$3:$AH$875)</f>
        <v>0</v>
      </c>
      <c r="O594" s="232">
        <f>SUMIF('Plans SAMS_A remplir'!$AE$3:$AE$875,(G594&amp;"PAM"&amp;"urgence"),'Plans SAMS_A remplir'!$AI$3:$AI$875)</f>
        <v>0</v>
      </c>
      <c r="P594" s="224" t="str">
        <f t="shared" si="583"/>
        <v>0</v>
      </c>
      <c r="Q594" s="238">
        <f>SUMIF('Plans SAMS_A remplir'!$AE$3:$AE$875,(G594&amp;"FID"&amp;"urgence"),'Plans SAMS_A remplir'!$AG$3:$AG$875)</f>
        <v>0</v>
      </c>
      <c r="R594" s="135">
        <f>SUMIF('Plans SAMS_A remplir'!$AE$3:$AE$875,(G594&amp;"FID"&amp;"urgence"),'Plans SAMS_A remplir'!$AH$3:$AH$875)</f>
        <v>0</v>
      </c>
      <c r="S594" s="239">
        <f>SUMIF('Plans SAMS_A remplir'!$AE$3:$AE$875,(G594&amp;"FID"&amp;"urgence"),'Plans SAMS_A remplir'!$AI$3:$AI$875)</f>
        <v>0</v>
      </c>
      <c r="T594" s="224" t="str">
        <f t="shared" si="584"/>
        <v>0</v>
      </c>
      <c r="U594" s="238">
        <f>SUMIF('Plans SAMS_A remplir'!$AE$3:$AE$875,(G594&amp;"CRS"&amp;"urgence"),'Plans SAMS_A remplir'!$AG$3:$AG$875)</f>
        <v>0</v>
      </c>
      <c r="V594" s="135">
        <f>SUMIF('Plans SAMS_A remplir'!$AE$3:$AE$875,(G594&amp;"CRS"&amp;"urgence"),'Plans SAMS_A remplir'!$AH$3:$AH$875)</f>
        <v>0</v>
      </c>
      <c r="W594" s="239">
        <f>SUMIF('Plans SAMS_A remplir'!$AE$3:$AE$875,(G594&amp;"CRS"&amp;"urgence"),'Plans SAMS_A remplir'!$AI$3:$AI$875)</f>
        <v>0</v>
      </c>
      <c r="X594" s="224" t="str">
        <f t="shared" si="585"/>
        <v>0</v>
      </c>
      <c r="Y594" s="238">
        <f>SUMIF('Plans SAMS_A remplir'!$AE$3:$AE$875,(G594&amp;"autreong"&amp;"urgence"),'Plans SAMS_A remplir'!$AG$3:$AG$875)</f>
        <v>0</v>
      </c>
      <c r="Z594" s="135">
        <f>SUMIF('Plans SAMS_A remplir'!$AE$3:$AE$875,(G594&amp;"autreong"&amp;"urgence"),'Plans SAMS_A remplir'!$AH$3:$AH$875)</f>
        <v>0</v>
      </c>
      <c r="AA594" s="239">
        <f>SUMIF('Plans SAMS_A remplir'!$AE$3:$AE$875,(G594&amp;"autreong"&amp;"urgence"),'Plans SAMS_A remplir'!$AI$3:$AI$875)</f>
        <v>0</v>
      </c>
      <c r="AB594" s="280" t="str">
        <f t="shared" si="586"/>
        <v>0</v>
      </c>
      <c r="AC594" s="285"/>
      <c r="AD594" s="173">
        <f t="shared" si="587"/>
        <v>0</v>
      </c>
      <c r="AE594" s="173">
        <f t="shared" si="588"/>
        <v>0</v>
      </c>
      <c r="AF594" s="286">
        <f t="shared" si="589"/>
        <v>0</v>
      </c>
      <c r="AG594" s="274" t="e">
        <f t="shared" si="590"/>
        <v>#N/A</v>
      </c>
      <c r="AH594" s="202"/>
      <c r="AI594" s="209" t="e">
        <f t="shared" si="591"/>
        <v>#N/A</v>
      </c>
      <c r="AJ594" s="197">
        <f t="shared" si="592"/>
        <v>3</v>
      </c>
      <c r="AK594" s="175"/>
      <c r="AL594" s="275" t="str">
        <f t="shared" si="593"/>
        <v>A verifier</v>
      </c>
      <c r="AM594" s="266"/>
      <c r="AN594" s="137"/>
      <c r="AO594" s="136"/>
      <c r="AP594" s="158"/>
      <c r="AQ594" s="136"/>
      <c r="AR594" s="138"/>
      <c r="AS594" s="139"/>
      <c r="AT594" s="140"/>
      <c r="AU594" s="159"/>
      <c r="AV594" s="140"/>
      <c r="AW594" s="140"/>
      <c r="AX594" s="140"/>
      <c r="AY594" s="249"/>
    </row>
    <row r="595" spans="1:51" ht="15" hidden="1" customHeight="1" x14ac:dyDescent="0.35">
      <c r="A595" s="252" t="s">
        <v>530</v>
      </c>
      <c r="B595" s="189" t="str">
        <f t="shared" si="575"/>
        <v>MDG23</v>
      </c>
      <c r="C595" s="161" t="s">
        <v>620</v>
      </c>
      <c r="D595" s="189" t="str">
        <f t="shared" si="576"/>
        <v>MG23210</v>
      </c>
      <c r="E595" s="189" t="s">
        <v>1169</v>
      </c>
      <c r="F595" s="1" t="str">
        <f t="shared" si="577"/>
        <v>Vatovavy FitovinanyManakara AtsimoAmbandrika</v>
      </c>
      <c r="G595" s="45" t="str">
        <f t="shared" si="578"/>
        <v>MG23210232</v>
      </c>
      <c r="H595" s="133" t="e">
        <f t="shared" si="579"/>
        <v>#N/A</v>
      </c>
      <c r="I595" s="133"/>
      <c r="J595" s="134" t="e">
        <f t="shared" si="580"/>
        <v>#N/A</v>
      </c>
      <c r="K595" s="134" t="e">
        <f t="shared" si="581"/>
        <v>#N/A</v>
      </c>
      <c r="L595" s="134" t="e">
        <f t="shared" si="582"/>
        <v>#N/A</v>
      </c>
      <c r="M595" s="231">
        <f>SUMIF('Plans SAMS_A remplir'!$AE$3:$AE$875,(G595&amp;"PAM"&amp;"urgence"),'Plans SAMS_A remplir'!$AG$3:$AG$875)</f>
        <v>0</v>
      </c>
      <c r="N595" s="222">
        <f>SUMIF('Plans SAMS_A remplir'!$AE$3:$AE$875,(G595&amp;"PAM"&amp;"urgence"),'Plans SAMS_A remplir'!$AH$3:$AH$875)</f>
        <v>0</v>
      </c>
      <c r="O595" s="232">
        <f>SUMIF('Plans SAMS_A remplir'!$AE$3:$AE$875,(G595&amp;"PAM"&amp;"urgence"),'Plans SAMS_A remplir'!$AI$3:$AI$875)</f>
        <v>0</v>
      </c>
      <c r="P595" s="224" t="str">
        <f t="shared" si="583"/>
        <v>0</v>
      </c>
      <c r="Q595" s="238">
        <f>SUMIF('Plans SAMS_A remplir'!$AE$3:$AE$875,(G595&amp;"FID"&amp;"urgence"),'Plans SAMS_A remplir'!$AG$3:$AG$875)</f>
        <v>0</v>
      </c>
      <c r="R595" s="135">
        <f>SUMIF('Plans SAMS_A remplir'!$AE$3:$AE$875,(G595&amp;"FID"&amp;"urgence"),'Plans SAMS_A remplir'!$AH$3:$AH$875)</f>
        <v>0</v>
      </c>
      <c r="S595" s="239">
        <f>SUMIF('Plans SAMS_A remplir'!$AE$3:$AE$875,(G595&amp;"FID"&amp;"urgence"),'Plans SAMS_A remplir'!$AI$3:$AI$875)</f>
        <v>0</v>
      </c>
      <c r="T595" s="224" t="str">
        <f t="shared" si="584"/>
        <v>0</v>
      </c>
      <c r="U595" s="238">
        <f>SUMIF('Plans SAMS_A remplir'!$AE$3:$AE$875,(G595&amp;"CRS"&amp;"urgence"),'Plans SAMS_A remplir'!$AG$3:$AG$875)</f>
        <v>0</v>
      </c>
      <c r="V595" s="135">
        <f>SUMIF('Plans SAMS_A remplir'!$AE$3:$AE$875,(G595&amp;"CRS"&amp;"urgence"),'Plans SAMS_A remplir'!$AH$3:$AH$875)</f>
        <v>0</v>
      </c>
      <c r="W595" s="239">
        <f>SUMIF('Plans SAMS_A remplir'!$AE$3:$AE$875,(G595&amp;"CRS"&amp;"urgence"),'Plans SAMS_A remplir'!$AI$3:$AI$875)</f>
        <v>0</v>
      </c>
      <c r="X595" s="224" t="str">
        <f t="shared" si="585"/>
        <v>0</v>
      </c>
      <c r="Y595" s="238">
        <f>SUMIF('Plans SAMS_A remplir'!$AE$3:$AE$875,(G595&amp;"autreong"&amp;"urgence"),'Plans SAMS_A remplir'!$AG$3:$AG$875)</f>
        <v>0</v>
      </c>
      <c r="Z595" s="135">
        <f>SUMIF('Plans SAMS_A remplir'!$AE$3:$AE$875,(G595&amp;"autreong"&amp;"urgence"),'Plans SAMS_A remplir'!$AH$3:$AH$875)</f>
        <v>0</v>
      </c>
      <c r="AA595" s="239">
        <f>SUMIF('Plans SAMS_A remplir'!$AE$3:$AE$875,(G595&amp;"autreong"&amp;"urgence"),'Plans SAMS_A remplir'!$AI$3:$AI$875)</f>
        <v>0</v>
      </c>
      <c r="AB595" s="280" t="str">
        <f t="shared" si="586"/>
        <v>0</v>
      </c>
      <c r="AC595" s="285"/>
      <c r="AD595" s="173">
        <f t="shared" si="587"/>
        <v>0</v>
      </c>
      <c r="AE595" s="173">
        <f t="shared" si="588"/>
        <v>0</v>
      </c>
      <c r="AF595" s="286">
        <f t="shared" si="589"/>
        <v>0</v>
      </c>
      <c r="AG595" s="274" t="e">
        <f t="shared" si="590"/>
        <v>#N/A</v>
      </c>
      <c r="AH595" s="202"/>
      <c r="AI595" s="209" t="e">
        <f t="shared" si="591"/>
        <v>#N/A</v>
      </c>
      <c r="AJ595" s="197">
        <f t="shared" si="592"/>
        <v>3</v>
      </c>
      <c r="AK595" s="175"/>
      <c r="AL595" s="275" t="str">
        <f t="shared" si="593"/>
        <v>A verifier</v>
      </c>
      <c r="AM595" s="266"/>
      <c r="AN595" s="137"/>
      <c r="AO595" s="136"/>
      <c r="AP595" s="158"/>
      <c r="AQ595" s="136"/>
      <c r="AR595" s="138"/>
      <c r="AS595" s="139"/>
      <c r="AT595" s="140"/>
      <c r="AU595" s="159"/>
      <c r="AV595" s="140"/>
      <c r="AW595" s="140"/>
      <c r="AX595" s="140"/>
      <c r="AY595" s="249"/>
    </row>
    <row r="596" spans="1:51" ht="15" hidden="1" customHeight="1" x14ac:dyDescent="0.35">
      <c r="A596" s="252" t="s">
        <v>530</v>
      </c>
      <c r="B596" s="189" t="str">
        <f t="shared" si="575"/>
        <v>MDG23</v>
      </c>
      <c r="C596" s="161" t="s">
        <v>620</v>
      </c>
      <c r="D596" s="189" t="str">
        <f t="shared" si="576"/>
        <v>MG23210</v>
      </c>
      <c r="E596" s="189" t="s">
        <v>1170</v>
      </c>
      <c r="F596" s="1" t="str">
        <f t="shared" si="577"/>
        <v>Vatovavy FitovinanyManakara AtsimoAmbalaroka</v>
      </c>
      <c r="G596" s="45" t="str">
        <f t="shared" si="578"/>
        <v>MG23210233</v>
      </c>
      <c r="H596" s="133" t="e">
        <f t="shared" si="579"/>
        <v>#N/A</v>
      </c>
      <c r="I596" s="133"/>
      <c r="J596" s="134" t="e">
        <f t="shared" si="580"/>
        <v>#N/A</v>
      </c>
      <c r="K596" s="134" t="e">
        <f t="shared" si="581"/>
        <v>#N/A</v>
      </c>
      <c r="L596" s="134" t="e">
        <f t="shared" si="582"/>
        <v>#N/A</v>
      </c>
      <c r="M596" s="231">
        <f>SUMIF('Plans SAMS_A remplir'!$AE$3:$AE$875,(G596&amp;"PAM"&amp;"urgence"),'Plans SAMS_A remplir'!$AG$3:$AG$875)</f>
        <v>0</v>
      </c>
      <c r="N596" s="222">
        <f>SUMIF('Plans SAMS_A remplir'!$AE$3:$AE$875,(G596&amp;"PAM"&amp;"urgence"),'Plans SAMS_A remplir'!$AH$3:$AH$875)</f>
        <v>0</v>
      </c>
      <c r="O596" s="232">
        <f>SUMIF('Plans SAMS_A remplir'!$AE$3:$AE$875,(G596&amp;"PAM"&amp;"urgence"),'Plans SAMS_A remplir'!$AI$3:$AI$875)</f>
        <v>0</v>
      </c>
      <c r="P596" s="224" t="str">
        <f t="shared" si="583"/>
        <v>0</v>
      </c>
      <c r="Q596" s="238">
        <f>SUMIF('Plans SAMS_A remplir'!$AE$3:$AE$875,(G596&amp;"FID"&amp;"urgence"),'Plans SAMS_A remplir'!$AG$3:$AG$875)</f>
        <v>0</v>
      </c>
      <c r="R596" s="135">
        <f>SUMIF('Plans SAMS_A remplir'!$AE$3:$AE$875,(G596&amp;"FID"&amp;"urgence"),'Plans SAMS_A remplir'!$AH$3:$AH$875)</f>
        <v>0</v>
      </c>
      <c r="S596" s="239">
        <f>SUMIF('Plans SAMS_A remplir'!$AE$3:$AE$875,(G596&amp;"FID"&amp;"urgence"),'Plans SAMS_A remplir'!$AI$3:$AI$875)</f>
        <v>0</v>
      </c>
      <c r="T596" s="224" t="str">
        <f t="shared" si="584"/>
        <v>0</v>
      </c>
      <c r="U596" s="238">
        <f>SUMIF('Plans SAMS_A remplir'!$AE$3:$AE$875,(G596&amp;"CRS"&amp;"urgence"),'Plans SAMS_A remplir'!$AG$3:$AG$875)</f>
        <v>0</v>
      </c>
      <c r="V596" s="135">
        <f>SUMIF('Plans SAMS_A remplir'!$AE$3:$AE$875,(G596&amp;"CRS"&amp;"urgence"),'Plans SAMS_A remplir'!$AH$3:$AH$875)</f>
        <v>0</v>
      </c>
      <c r="W596" s="239">
        <f>SUMIF('Plans SAMS_A remplir'!$AE$3:$AE$875,(G596&amp;"CRS"&amp;"urgence"),'Plans SAMS_A remplir'!$AI$3:$AI$875)</f>
        <v>0</v>
      </c>
      <c r="X596" s="224" t="str">
        <f t="shared" si="585"/>
        <v>0</v>
      </c>
      <c r="Y596" s="238">
        <f>SUMIF('Plans SAMS_A remplir'!$AE$3:$AE$875,(G596&amp;"autreong"&amp;"urgence"),'Plans SAMS_A remplir'!$AG$3:$AG$875)</f>
        <v>0</v>
      </c>
      <c r="Z596" s="135">
        <f>SUMIF('Plans SAMS_A remplir'!$AE$3:$AE$875,(G596&amp;"autreong"&amp;"urgence"),'Plans SAMS_A remplir'!$AH$3:$AH$875)</f>
        <v>0</v>
      </c>
      <c r="AA596" s="239">
        <f>SUMIF('Plans SAMS_A remplir'!$AE$3:$AE$875,(G596&amp;"autreong"&amp;"urgence"),'Plans SAMS_A remplir'!$AI$3:$AI$875)</f>
        <v>0</v>
      </c>
      <c r="AB596" s="280" t="str">
        <f t="shared" si="586"/>
        <v>0</v>
      </c>
      <c r="AC596" s="285"/>
      <c r="AD596" s="173">
        <f t="shared" si="587"/>
        <v>0</v>
      </c>
      <c r="AE596" s="173">
        <f t="shared" si="588"/>
        <v>0</v>
      </c>
      <c r="AF596" s="286">
        <f t="shared" si="589"/>
        <v>0</v>
      </c>
      <c r="AG596" s="274" t="e">
        <f t="shared" si="590"/>
        <v>#N/A</v>
      </c>
      <c r="AH596" s="202"/>
      <c r="AI596" s="209" t="e">
        <f t="shared" si="591"/>
        <v>#N/A</v>
      </c>
      <c r="AJ596" s="197">
        <f t="shared" si="592"/>
        <v>3</v>
      </c>
      <c r="AK596" s="175"/>
      <c r="AL596" s="275" t="str">
        <f t="shared" si="593"/>
        <v>A verifier</v>
      </c>
      <c r="AM596" s="266"/>
      <c r="AN596" s="137"/>
      <c r="AO596" s="136"/>
      <c r="AP596" s="158"/>
      <c r="AQ596" s="136"/>
      <c r="AR596" s="138"/>
      <c r="AS596" s="139"/>
      <c r="AT596" s="140"/>
      <c r="AU596" s="159"/>
      <c r="AV596" s="140"/>
      <c r="AW596" s="140"/>
      <c r="AX596" s="140"/>
      <c r="AY596" s="249"/>
    </row>
    <row r="597" spans="1:51" ht="15" hidden="1" customHeight="1" x14ac:dyDescent="0.35">
      <c r="A597" s="252" t="s">
        <v>530</v>
      </c>
      <c r="B597" s="189" t="str">
        <f t="shared" si="575"/>
        <v>MDG23</v>
      </c>
      <c r="C597" s="161" t="s">
        <v>620</v>
      </c>
      <c r="D597" s="189" t="str">
        <f t="shared" si="576"/>
        <v>MG23210</v>
      </c>
      <c r="E597" s="189" t="s">
        <v>1171</v>
      </c>
      <c r="F597" s="1" t="str">
        <f t="shared" si="577"/>
        <v>Vatovavy FitovinanyManakara AtsimoVohimanitra</v>
      </c>
      <c r="G597" s="45" t="str">
        <f t="shared" si="578"/>
        <v>MG23210250</v>
      </c>
      <c r="H597" s="133" t="e">
        <f t="shared" si="579"/>
        <v>#N/A</v>
      </c>
      <c r="I597" s="133"/>
      <c r="J597" s="134" t="e">
        <f t="shared" si="580"/>
        <v>#N/A</v>
      </c>
      <c r="K597" s="134" t="e">
        <f t="shared" si="581"/>
        <v>#N/A</v>
      </c>
      <c r="L597" s="134" t="e">
        <f t="shared" si="582"/>
        <v>#N/A</v>
      </c>
      <c r="M597" s="231">
        <f>SUMIF('Plans SAMS_A remplir'!$AE$3:$AE$875,(G597&amp;"PAM"&amp;"urgence"),'Plans SAMS_A remplir'!$AG$3:$AG$875)</f>
        <v>0</v>
      </c>
      <c r="N597" s="222">
        <f>SUMIF('Plans SAMS_A remplir'!$AE$3:$AE$875,(G597&amp;"PAM"&amp;"urgence"),'Plans SAMS_A remplir'!$AH$3:$AH$875)</f>
        <v>0</v>
      </c>
      <c r="O597" s="232">
        <f>SUMIF('Plans SAMS_A remplir'!$AE$3:$AE$875,(G597&amp;"PAM"&amp;"urgence"),'Plans SAMS_A remplir'!$AI$3:$AI$875)</f>
        <v>0</v>
      </c>
      <c r="P597" s="224" t="str">
        <f t="shared" si="583"/>
        <v>0</v>
      </c>
      <c r="Q597" s="238">
        <f>SUMIF('Plans SAMS_A remplir'!$AE$3:$AE$875,(G597&amp;"FID"&amp;"urgence"),'Plans SAMS_A remplir'!$AG$3:$AG$875)</f>
        <v>0</v>
      </c>
      <c r="R597" s="135">
        <f>SUMIF('Plans SAMS_A remplir'!$AE$3:$AE$875,(G597&amp;"FID"&amp;"urgence"),'Plans SAMS_A remplir'!$AH$3:$AH$875)</f>
        <v>0</v>
      </c>
      <c r="S597" s="239">
        <f>SUMIF('Plans SAMS_A remplir'!$AE$3:$AE$875,(G597&amp;"FID"&amp;"urgence"),'Plans SAMS_A remplir'!$AI$3:$AI$875)</f>
        <v>0</v>
      </c>
      <c r="T597" s="224" t="str">
        <f t="shared" si="584"/>
        <v>0</v>
      </c>
      <c r="U597" s="238">
        <f>SUMIF('Plans SAMS_A remplir'!$AE$3:$AE$875,(G597&amp;"CRS"&amp;"urgence"),'Plans SAMS_A remplir'!$AG$3:$AG$875)</f>
        <v>0</v>
      </c>
      <c r="V597" s="135">
        <f>SUMIF('Plans SAMS_A remplir'!$AE$3:$AE$875,(G597&amp;"CRS"&amp;"urgence"),'Plans SAMS_A remplir'!$AH$3:$AH$875)</f>
        <v>0</v>
      </c>
      <c r="W597" s="239">
        <f>SUMIF('Plans SAMS_A remplir'!$AE$3:$AE$875,(G597&amp;"CRS"&amp;"urgence"),'Plans SAMS_A remplir'!$AI$3:$AI$875)</f>
        <v>0</v>
      </c>
      <c r="X597" s="224" t="str">
        <f t="shared" si="585"/>
        <v>0</v>
      </c>
      <c r="Y597" s="238">
        <f>SUMIF('Plans SAMS_A remplir'!$AE$3:$AE$875,(G597&amp;"autreong"&amp;"urgence"),'Plans SAMS_A remplir'!$AG$3:$AG$875)</f>
        <v>0</v>
      </c>
      <c r="Z597" s="135">
        <f>SUMIF('Plans SAMS_A remplir'!$AE$3:$AE$875,(G597&amp;"autreong"&amp;"urgence"),'Plans SAMS_A remplir'!$AH$3:$AH$875)</f>
        <v>0</v>
      </c>
      <c r="AA597" s="239">
        <f>SUMIF('Plans SAMS_A remplir'!$AE$3:$AE$875,(G597&amp;"autreong"&amp;"urgence"),'Plans SAMS_A remplir'!$AI$3:$AI$875)</f>
        <v>0</v>
      </c>
      <c r="AB597" s="280" t="str">
        <f t="shared" si="586"/>
        <v>0</v>
      </c>
      <c r="AC597" s="285"/>
      <c r="AD597" s="173">
        <f t="shared" si="587"/>
        <v>0</v>
      </c>
      <c r="AE597" s="173">
        <f t="shared" si="588"/>
        <v>0</v>
      </c>
      <c r="AF597" s="286">
        <f t="shared" si="589"/>
        <v>0</v>
      </c>
      <c r="AG597" s="274" t="e">
        <f t="shared" si="590"/>
        <v>#N/A</v>
      </c>
      <c r="AH597" s="202"/>
      <c r="AI597" s="209" t="e">
        <f t="shared" si="591"/>
        <v>#N/A</v>
      </c>
      <c r="AJ597" s="197">
        <f t="shared" si="592"/>
        <v>3</v>
      </c>
      <c r="AK597" s="175"/>
      <c r="AL597" s="275" t="str">
        <f t="shared" si="593"/>
        <v>A verifier</v>
      </c>
      <c r="AM597" s="266"/>
      <c r="AN597" s="137"/>
      <c r="AO597" s="136"/>
      <c r="AP597" s="158"/>
      <c r="AQ597" s="136"/>
      <c r="AR597" s="138"/>
      <c r="AS597" s="139"/>
      <c r="AT597" s="140"/>
      <c r="AU597" s="159"/>
      <c r="AV597" s="140"/>
      <c r="AW597" s="140"/>
      <c r="AX597" s="140"/>
      <c r="AY597" s="249"/>
    </row>
    <row r="598" spans="1:51" ht="15" hidden="1" customHeight="1" x14ac:dyDescent="0.35">
      <c r="A598" s="252" t="s">
        <v>530</v>
      </c>
      <c r="B598" s="189" t="str">
        <f t="shared" si="427"/>
        <v>MDG23</v>
      </c>
      <c r="C598" s="161" t="s">
        <v>620</v>
      </c>
      <c r="D598" s="189" t="str">
        <f t="shared" si="428"/>
        <v>MG23210</v>
      </c>
      <c r="E598" s="189" t="s">
        <v>623</v>
      </c>
      <c r="F598" s="1" t="str">
        <f t="shared" si="429"/>
        <v>Vatovavy FitovinanyManakara AtsimoMitanty</v>
      </c>
      <c r="G598" s="45" t="str">
        <f t="shared" si="430"/>
        <v>MG23210271</v>
      </c>
      <c r="H598" s="133" t="e">
        <f t="shared" si="431"/>
        <v>#N/A</v>
      </c>
      <c r="I598" s="133"/>
      <c r="J598" s="134" t="str">
        <f t="shared" si="432"/>
        <v/>
      </c>
      <c r="K598" s="134">
        <f t="shared" si="433"/>
        <v>6445</v>
      </c>
      <c r="L598" s="134">
        <f t="shared" si="434"/>
        <v>6445</v>
      </c>
      <c r="M598" s="231">
        <f>SUMIF('Plans SAMS_A remplir'!$AE$3:$AE$875,(G598&amp;"PAM"&amp;"urgence"),'Plans SAMS_A remplir'!$AG$3:$AG$875)</f>
        <v>0</v>
      </c>
      <c r="N598" s="222">
        <f>SUMIF('Plans SAMS_A remplir'!$AE$3:$AE$875,(G598&amp;"PAM"&amp;"urgence"),'Plans SAMS_A remplir'!$AH$3:$AH$875)</f>
        <v>0</v>
      </c>
      <c r="O598" s="232">
        <f>SUMIF('Plans SAMS_A remplir'!$AE$3:$AE$875,(G598&amp;"PAM"&amp;"urgence"),'Plans SAMS_A remplir'!$AI$3:$AI$875)</f>
        <v>0</v>
      </c>
      <c r="P598" s="224" t="str">
        <f t="shared" si="583"/>
        <v>0</v>
      </c>
      <c r="Q598" s="238">
        <f>SUMIF('Plans SAMS_A remplir'!$AE$3:$AE$875,(G598&amp;"FID"&amp;"urgence"),'Plans SAMS_A remplir'!$AG$3:$AG$875)</f>
        <v>0</v>
      </c>
      <c r="R598" s="135">
        <f>SUMIF('Plans SAMS_A remplir'!$AE$3:$AE$875,(G598&amp;"FID"&amp;"urgence"),'Plans SAMS_A remplir'!$AH$3:$AH$875)</f>
        <v>0</v>
      </c>
      <c r="S598" s="239">
        <f>SUMIF('Plans SAMS_A remplir'!$AE$3:$AE$875,(G598&amp;"FID"&amp;"urgence"),'Plans SAMS_A remplir'!$AI$3:$AI$875)</f>
        <v>0</v>
      </c>
      <c r="T598" s="224" t="str">
        <f t="shared" si="584"/>
        <v>0</v>
      </c>
      <c r="U598" s="238">
        <f>SUMIF('Plans SAMS_A remplir'!$AE$3:$AE$875,(G598&amp;"CRS"&amp;"urgence"),'Plans SAMS_A remplir'!$AG$3:$AG$875)</f>
        <v>0</v>
      </c>
      <c r="V598" s="135">
        <f>SUMIF('Plans SAMS_A remplir'!$AE$3:$AE$875,(G598&amp;"CRS"&amp;"urgence"),'Plans SAMS_A remplir'!$AH$3:$AH$875)</f>
        <v>0</v>
      </c>
      <c r="W598" s="239">
        <f>SUMIF('Plans SAMS_A remplir'!$AE$3:$AE$875,(G598&amp;"CRS"&amp;"urgence"),'Plans SAMS_A remplir'!$AI$3:$AI$875)</f>
        <v>0</v>
      </c>
      <c r="X598" s="224" t="str">
        <f t="shared" si="585"/>
        <v>0</v>
      </c>
      <c r="Y598" s="238">
        <f>SUMIF('Plans SAMS_A remplir'!$AE$3:$AE$875,(G598&amp;"autreong"&amp;"urgence"),'Plans SAMS_A remplir'!$AG$3:$AG$875)</f>
        <v>0</v>
      </c>
      <c r="Z598" s="135">
        <f>SUMIF('Plans SAMS_A remplir'!$AE$3:$AE$875,(G598&amp;"autreong"&amp;"urgence"),'Plans SAMS_A remplir'!$AH$3:$AH$875)</f>
        <v>0</v>
      </c>
      <c r="AA598" s="239">
        <f>SUMIF('Plans SAMS_A remplir'!$AE$3:$AE$875,(G598&amp;"autreong"&amp;"urgence"),'Plans SAMS_A remplir'!$AI$3:$AI$875)</f>
        <v>0</v>
      </c>
      <c r="AB598" s="280" t="str">
        <f t="shared" si="438"/>
        <v>0</v>
      </c>
      <c r="AC598" s="285"/>
      <c r="AD598" s="173">
        <f t="shared" si="439"/>
        <v>0</v>
      </c>
      <c r="AE598" s="173">
        <f t="shared" si="440"/>
        <v>0</v>
      </c>
      <c r="AF598" s="286">
        <f t="shared" si="441"/>
        <v>0</v>
      </c>
      <c r="AG598" s="274">
        <f t="shared" si="442"/>
        <v>0</v>
      </c>
      <c r="AH598" s="202"/>
      <c r="AI598" s="209">
        <f t="shared" si="443"/>
        <v>6445</v>
      </c>
      <c r="AJ598" s="197">
        <f t="shared" si="444"/>
        <v>3</v>
      </c>
      <c r="AK598" s="175"/>
      <c r="AL598" s="275" t="str">
        <f t="shared" si="445"/>
        <v>A verifier</v>
      </c>
      <c r="AM598" s="266"/>
      <c r="AN598" s="137"/>
      <c r="AO598" s="136"/>
      <c r="AP598" s="158"/>
      <c r="AQ598" s="136"/>
      <c r="AR598" s="138"/>
      <c r="AS598" s="139"/>
      <c r="AT598" s="140"/>
      <c r="AU598" s="159"/>
      <c r="AV598" s="140"/>
      <c r="AW598" s="140"/>
      <c r="AX598" s="140"/>
      <c r="AY598" s="249"/>
    </row>
    <row r="599" spans="1:51" ht="15" hidden="1" customHeight="1" x14ac:dyDescent="0.35">
      <c r="A599" s="252" t="s">
        <v>530</v>
      </c>
      <c r="B599" s="189" t="str">
        <f t="shared" si="427"/>
        <v>MDG23</v>
      </c>
      <c r="C599" s="161" t="s">
        <v>620</v>
      </c>
      <c r="D599" s="189" t="str">
        <f t="shared" si="428"/>
        <v>MG23210</v>
      </c>
      <c r="E599" s="189" t="s">
        <v>1172</v>
      </c>
      <c r="F599" s="1" t="str">
        <f t="shared" si="429"/>
        <v>Vatovavy FitovinanyManakara AtsimoBekatra</v>
      </c>
      <c r="G599" s="45" t="str">
        <f t="shared" si="430"/>
        <v>MG23210291</v>
      </c>
      <c r="H599" s="133" t="e">
        <f t="shared" si="431"/>
        <v>#N/A</v>
      </c>
      <c r="I599" s="133"/>
      <c r="J599" s="134" t="e">
        <f t="shared" si="432"/>
        <v>#N/A</v>
      </c>
      <c r="K599" s="134" t="e">
        <f t="shared" si="433"/>
        <v>#N/A</v>
      </c>
      <c r="L599" s="134" t="e">
        <f t="shared" si="434"/>
        <v>#N/A</v>
      </c>
      <c r="M599" s="231">
        <f>SUMIF('Plans SAMS_A remplir'!$AE$3:$AE$875,(G599&amp;"PAM"&amp;"urgence"),'Plans SAMS_A remplir'!$AG$3:$AG$875)</f>
        <v>0</v>
      </c>
      <c r="N599" s="222">
        <f>SUMIF('Plans SAMS_A remplir'!$AE$3:$AE$875,(G599&amp;"PAM"&amp;"urgence"),'Plans SAMS_A remplir'!$AH$3:$AH$875)</f>
        <v>0</v>
      </c>
      <c r="O599" s="232">
        <f>SUMIF('Plans SAMS_A remplir'!$AE$3:$AE$875,(G599&amp;"PAM"&amp;"urgence"),'Plans SAMS_A remplir'!$AI$3:$AI$875)</f>
        <v>0</v>
      </c>
      <c r="P599" s="224" t="str">
        <f t="shared" si="583"/>
        <v>0</v>
      </c>
      <c r="Q599" s="238">
        <f>SUMIF('Plans SAMS_A remplir'!$AE$3:$AE$875,(G599&amp;"FID"&amp;"urgence"),'Plans SAMS_A remplir'!$AG$3:$AG$875)</f>
        <v>0</v>
      </c>
      <c r="R599" s="135">
        <f>SUMIF('Plans SAMS_A remplir'!$AE$3:$AE$875,(G599&amp;"FID"&amp;"urgence"),'Plans SAMS_A remplir'!$AH$3:$AH$875)</f>
        <v>0</v>
      </c>
      <c r="S599" s="239">
        <f>SUMIF('Plans SAMS_A remplir'!$AE$3:$AE$875,(G599&amp;"FID"&amp;"urgence"),'Plans SAMS_A remplir'!$AI$3:$AI$875)</f>
        <v>0</v>
      </c>
      <c r="T599" s="224" t="str">
        <f t="shared" si="584"/>
        <v>0</v>
      </c>
      <c r="U599" s="238">
        <f>SUMIF('Plans SAMS_A remplir'!$AE$3:$AE$875,(G599&amp;"CRS"&amp;"urgence"),'Plans SAMS_A remplir'!$AG$3:$AG$875)</f>
        <v>0</v>
      </c>
      <c r="V599" s="135">
        <f>SUMIF('Plans SAMS_A remplir'!$AE$3:$AE$875,(G599&amp;"CRS"&amp;"urgence"),'Plans SAMS_A remplir'!$AH$3:$AH$875)</f>
        <v>0</v>
      </c>
      <c r="W599" s="239">
        <f>SUMIF('Plans SAMS_A remplir'!$AE$3:$AE$875,(G599&amp;"CRS"&amp;"urgence"),'Plans SAMS_A remplir'!$AI$3:$AI$875)</f>
        <v>0</v>
      </c>
      <c r="X599" s="224" t="str">
        <f t="shared" si="585"/>
        <v>0</v>
      </c>
      <c r="Y599" s="238">
        <f>SUMIF('Plans SAMS_A remplir'!$AE$3:$AE$875,(G599&amp;"autreong"&amp;"urgence"),'Plans SAMS_A remplir'!$AG$3:$AG$875)</f>
        <v>0</v>
      </c>
      <c r="Z599" s="135">
        <f>SUMIF('Plans SAMS_A remplir'!$AE$3:$AE$875,(G599&amp;"autreong"&amp;"urgence"),'Plans SAMS_A remplir'!$AH$3:$AH$875)</f>
        <v>0</v>
      </c>
      <c r="AA599" s="239">
        <f>SUMIF('Plans SAMS_A remplir'!$AE$3:$AE$875,(G599&amp;"autreong"&amp;"urgence"),'Plans SAMS_A remplir'!$AI$3:$AI$875)</f>
        <v>0</v>
      </c>
      <c r="AB599" s="280" t="str">
        <f t="shared" si="438"/>
        <v>0</v>
      </c>
      <c r="AC599" s="285"/>
      <c r="AD599" s="173">
        <f t="shared" si="439"/>
        <v>0</v>
      </c>
      <c r="AE599" s="173">
        <f t="shared" si="440"/>
        <v>0</v>
      </c>
      <c r="AF599" s="286">
        <f t="shared" si="441"/>
        <v>0</v>
      </c>
      <c r="AG599" s="274" t="e">
        <f t="shared" si="442"/>
        <v>#N/A</v>
      </c>
      <c r="AH599" s="202"/>
      <c r="AI599" s="209" t="e">
        <f t="shared" si="443"/>
        <v>#N/A</v>
      </c>
      <c r="AJ599" s="197">
        <f t="shared" si="444"/>
        <v>3</v>
      </c>
      <c r="AK599" s="175"/>
      <c r="AL599" s="275" t="str">
        <f t="shared" si="445"/>
        <v>A verifier</v>
      </c>
      <c r="AM599" s="266"/>
      <c r="AN599" s="137"/>
      <c r="AO599" s="136"/>
      <c r="AP599" s="158"/>
      <c r="AQ599" s="136"/>
      <c r="AR599" s="138"/>
      <c r="AS599" s="139"/>
      <c r="AT599" s="140"/>
      <c r="AU599" s="159"/>
      <c r="AV599" s="140"/>
      <c r="AW599" s="140"/>
      <c r="AX599" s="140"/>
      <c r="AY599" s="249"/>
    </row>
    <row r="600" spans="1:51" ht="15" hidden="1" customHeight="1" x14ac:dyDescent="0.35">
      <c r="A600" s="252" t="s">
        <v>530</v>
      </c>
      <c r="B600" s="189" t="str">
        <f t="shared" si="427"/>
        <v>MDG23</v>
      </c>
      <c r="C600" s="161" t="s">
        <v>620</v>
      </c>
      <c r="D600" s="189" t="str">
        <f t="shared" si="428"/>
        <v>MG23210</v>
      </c>
      <c r="E600" s="189" t="s">
        <v>622</v>
      </c>
      <c r="F600" s="1" t="str">
        <f t="shared" si="429"/>
        <v>Vatovavy FitovinanyManakara AtsimoAmpasimanjeva</v>
      </c>
      <c r="G600" s="45" t="str">
        <f t="shared" si="430"/>
        <v>MG23210311</v>
      </c>
      <c r="H600" s="133" t="e">
        <f t="shared" si="431"/>
        <v>#N/A</v>
      </c>
      <c r="I600" s="133"/>
      <c r="J600" s="134" t="str">
        <f t="shared" si="432"/>
        <v/>
      </c>
      <c r="K600" s="134">
        <f t="shared" si="433"/>
        <v>9060</v>
      </c>
      <c r="L600" s="134">
        <f t="shared" si="434"/>
        <v>9060</v>
      </c>
      <c r="M600" s="231">
        <f>SUMIF('Plans SAMS_A remplir'!$AE$3:$AE$875,(G600&amp;"PAM"&amp;"urgence"),'Plans SAMS_A remplir'!$AG$3:$AG$875)</f>
        <v>0</v>
      </c>
      <c r="N600" s="222">
        <f>SUMIF('Plans SAMS_A remplir'!$AE$3:$AE$875,(G600&amp;"PAM"&amp;"urgence"),'Plans SAMS_A remplir'!$AH$3:$AH$875)</f>
        <v>0</v>
      </c>
      <c r="O600" s="232">
        <f>SUMIF('Plans SAMS_A remplir'!$AE$3:$AE$875,(G600&amp;"PAM"&amp;"urgence"),'Plans SAMS_A remplir'!$AI$3:$AI$875)</f>
        <v>0</v>
      </c>
      <c r="P600" s="224" t="str">
        <f t="shared" si="583"/>
        <v>0</v>
      </c>
      <c r="Q600" s="238">
        <f>SUMIF('Plans SAMS_A remplir'!$AE$3:$AE$875,(G600&amp;"FID"&amp;"urgence"),'Plans SAMS_A remplir'!$AG$3:$AG$875)</f>
        <v>0</v>
      </c>
      <c r="R600" s="135">
        <f>SUMIF('Plans SAMS_A remplir'!$AE$3:$AE$875,(G600&amp;"FID"&amp;"urgence"),'Plans SAMS_A remplir'!$AH$3:$AH$875)</f>
        <v>0</v>
      </c>
      <c r="S600" s="239">
        <f>SUMIF('Plans SAMS_A remplir'!$AE$3:$AE$875,(G600&amp;"FID"&amp;"urgence"),'Plans SAMS_A remplir'!$AI$3:$AI$875)</f>
        <v>0</v>
      </c>
      <c r="T600" s="224" t="str">
        <f t="shared" si="584"/>
        <v>0</v>
      </c>
      <c r="U600" s="238">
        <f>SUMIF('Plans SAMS_A remplir'!$AE$3:$AE$875,(G600&amp;"CRS"&amp;"urgence"),'Plans SAMS_A remplir'!$AG$3:$AG$875)</f>
        <v>0</v>
      </c>
      <c r="V600" s="135">
        <f>SUMIF('Plans SAMS_A remplir'!$AE$3:$AE$875,(G600&amp;"CRS"&amp;"urgence"),'Plans SAMS_A remplir'!$AH$3:$AH$875)</f>
        <v>0</v>
      </c>
      <c r="W600" s="239">
        <f>SUMIF('Plans SAMS_A remplir'!$AE$3:$AE$875,(G600&amp;"CRS"&amp;"urgence"),'Plans SAMS_A remplir'!$AI$3:$AI$875)</f>
        <v>0</v>
      </c>
      <c r="X600" s="224" t="str">
        <f t="shared" si="585"/>
        <v>0</v>
      </c>
      <c r="Y600" s="238">
        <f>SUMIF('Plans SAMS_A remplir'!$AE$3:$AE$875,(G600&amp;"autreong"&amp;"urgence"),'Plans SAMS_A remplir'!$AG$3:$AG$875)</f>
        <v>0</v>
      </c>
      <c r="Z600" s="135">
        <f>SUMIF('Plans SAMS_A remplir'!$AE$3:$AE$875,(G600&amp;"autreong"&amp;"urgence"),'Plans SAMS_A remplir'!$AH$3:$AH$875)</f>
        <v>0</v>
      </c>
      <c r="AA600" s="239">
        <f>SUMIF('Plans SAMS_A remplir'!$AE$3:$AE$875,(G600&amp;"autreong"&amp;"urgence"),'Plans SAMS_A remplir'!$AI$3:$AI$875)</f>
        <v>0</v>
      </c>
      <c r="AB600" s="280" t="str">
        <f t="shared" si="438"/>
        <v>0</v>
      </c>
      <c r="AC600" s="285"/>
      <c r="AD600" s="173">
        <f t="shared" si="439"/>
        <v>0</v>
      </c>
      <c r="AE600" s="173">
        <f t="shared" si="440"/>
        <v>0</v>
      </c>
      <c r="AF600" s="286">
        <f t="shared" si="441"/>
        <v>0</v>
      </c>
      <c r="AG600" s="274">
        <f t="shared" si="442"/>
        <v>0</v>
      </c>
      <c r="AH600" s="202"/>
      <c r="AI600" s="209">
        <f t="shared" si="443"/>
        <v>9060</v>
      </c>
      <c r="AJ600" s="197">
        <f t="shared" si="444"/>
        <v>3</v>
      </c>
      <c r="AK600" s="175"/>
      <c r="AL600" s="275" t="str">
        <f t="shared" si="445"/>
        <v>A verifier</v>
      </c>
      <c r="AM600" s="266"/>
      <c r="AN600" s="137"/>
      <c r="AO600" s="136"/>
      <c r="AP600" s="158"/>
      <c r="AQ600" s="136"/>
      <c r="AR600" s="138"/>
      <c r="AS600" s="139"/>
      <c r="AT600" s="140"/>
      <c r="AU600" s="159"/>
      <c r="AV600" s="140"/>
      <c r="AW600" s="140"/>
      <c r="AX600" s="140"/>
      <c r="AY600" s="249"/>
    </row>
    <row r="601" spans="1:51" ht="15" hidden="1" customHeight="1" x14ac:dyDescent="0.35">
      <c r="A601" s="252" t="s">
        <v>530</v>
      </c>
      <c r="B601" s="189" t="str">
        <f t="shared" si="427"/>
        <v>MDG23</v>
      </c>
      <c r="C601" s="161" t="s">
        <v>620</v>
      </c>
      <c r="D601" s="189" t="str">
        <f t="shared" si="428"/>
        <v>MG23210</v>
      </c>
      <c r="E601" s="189" t="s">
        <v>1173</v>
      </c>
      <c r="F601" s="1" t="str">
        <f t="shared" si="429"/>
        <v>Vatovavy FitovinanyManakara AtsimoAmbotaka</v>
      </c>
      <c r="G601" s="45" t="str">
        <f t="shared" si="430"/>
        <v>MG23210312</v>
      </c>
      <c r="H601" s="133" t="e">
        <f t="shared" si="431"/>
        <v>#N/A</v>
      </c>
      <c r="I601" s="133"/>
      <c r="J601" s="134" t="e">
        <f t="shared" si="432"/>
        <v>#N/A</v>
      </c>
      <c r="K601" s="134" t="e">
        <f t="shared" si="433"/>
        <v>#N/A</v>
      </c>
      <c r="L601" s="134" t="e">
        <f t="shared" si="434"/>
        <v>#N/A</v>
      </c>
      <c r="M601" s="231">
        <f>SUMIF('Plans SAMS_A remplir'!$AE$3:$AE$875,(G601&amp;"PAM"&amp;"urgence"),'Plans SAMS_A remplir'!$AG$3:$AG$875)</f>
        <v>0</v>
      </c>
      <c r="N601" s="222">
        <f>SUMIF('Plans SAMS_A remplir'!$AE$3:$AE$875,(G601&amp;"PAM"&amp;"urgence"),'Plans SAMS_A remplir'!$AH$3:$AH$875)</f>
        <v>0</v>
      </c>
      <c r="O601" s="232">
        <f>SUMIF('Plans SAMS_A remplir'!$AE$3:$AE$875,(G601&amp;"PAM"&amp;"urgence"),'Plans SAMS_A remplir'!$AI$3:$AI$875)</f>
        <v>0</v>
      </c>
      <c r="P601" s="224" t="str">
        <f t="shared" si="583"/>
        <v>0</v>
      </c>
      <c r="Q601" s="238">
        <f>SUMIF('Plans SAMS_A remplir'!$AE$3:$AE$875,(G601&amp;"FID"&amp;"urgence"),'Plans SAMS_A remplir'!$AG$3:$AG$875)</f>
        <v>0</v>
      </c>
      <c r="R601" s="135">
        <f>SUMIF('Plans SAMS_A remplir'!$AE$3:$AE$875,(G601&amp;"FID"&amp;"urgence"),'Plans SAMS_A remplir'!$AH$3:$AH$875)</f>
        <v>0</v>
      </c>
      <c r="S601" s="239">
        <f>SUMIF('Plans SAMS_A remplir'!$AE$3:$AE$875,(G601&amp;"FID"&amp;"urgence"),'Plans SAMS_A remplir'!$AI$3:$AI$875)</f>
        <v>0</v>
      </c>
      <c r="T601" s="224" t="str">
        <f t="shared" si="584"/>
        <v>0</v>
      </c>
      <c r="U601" s="238">
        <f>SUMIF('Plans SAMS_A remplir'!$AE$3:$AE$875,(G601&amp;"CRS"&amp;"urgence"),'Plans SAMS_A remplir'!$AG$3:$AG$875)</f>
        <v>0</v>
      </c>
      <c r="V601" s="135">
        <f>SUMIF('Plans SAMS_A remplir'!$AE$3:$AE$875,(G601&amp;"CRS"&amp;"urgence"),'Plans SAMS_A remplir'!$AH$3:$AH$875)</f>
        <v>0</v>
      </c>
      <c r="W601" s="239">
        <f>SUMIF('Plans SAMS_A remplir'!$AE$3:$AE$875,(G601&amp;"CRS"&amp;"urgence"),'Plans SAMS_A remplir'!$AI$3:$AI$875)</f>
        <v>0</v>
      </c>
      <c r="X601" s="224" t="str">
        <f t="shared" si="585"/>
        <v>0</v>
      </c>
      <c r="Y601" s="238">
        <f>SUMIF('Plans SAMS_A remplir'!$AE$3:$AE$875,(G601&amp;"autreong"&amp;"urgence"),'Plans SAMS_A remplir'!$AG$3:$AG$875)</f>
        <v>0</v>
      </c>
      <c r="Z601" s="135">
        <f>SUMIF('Plans SAMS_A remplir'!$AE$3:$AE$875,(G601&amp;"autreong"&amp;"urgence"),'Plans SAMS_A remplir'!$AH$3:$AH$875)</f>
        <v>0</v>
      </c>
      <c r="AA601" s="239">
        <f>SUMIF('Plans SAMS_A remplir'!$AE$3:$AE$875,(G601&amp;"autreong"&amp;"urgence"),'Plans SAMS_A remplir'!$AI$3:$AI$875)</f>
        <v>0</v>
      </c>
      <c r="AB601" s="280" t="str">
        <f t="shared" si="438"/>
        <v>0</v>
      </c>
      <c r="AC601" s="285"/>
      <c r="AD601" s="173">
        <f t="shared" si="439"/>
        <v>0</v>
      </c>
      <c r="AE601" s="173">
        <f t="shared" si="440"/>
        <v>0</v>
      </c>
      <c r="AF601" s="286">
        <f t="shared" si="441"/>
        <v>0</v>
      </c>
      <c r="AG601" s="274" t="e">
        <f t="shared" si="442"/>
        <v>#N/A</v>
      </c>
      <c r="AH601" s="202"/>
      <c r="AI601" s="209" t="e">
        <f t="shared" si="443"/>
        <v>#N/A</v>
      </c>
      <c r="AJ601" s="197">
        <f t="shared" si="444"/>
        <v>3</v>
      </c>
      <c r="AK601" s="175"/>
      <c r="AL601" s="275" t="str">
        <f t="shared" si="445"/>
        <v>A verifier</v>
      </c>
      <c r="AM601" s="266"/>
      <c r="AN601" s="137"/>
      <c r="AO601" s="136"/>
      <c r="AP601" s="158"/>
      <c r="AQ601" s="136"/>
      <c r="AR601" s="138"/>
      <c r="AS601" s="139"/>
      <c r="AT601" s="140"/>
      <c r="AU601" s="159"/>
      <c r="AV601" s="140"/>
      <c r="AW601" s="140"/>
      <c r="AX601" s="140"/>
      <c r="AY601" s="249"/>
    </row>
    <row r="602" spans="1:51" ht="15" hidden="1" customHeight="1" x14ac:dyDescent="0.35">
      <c r="A602" s="252" t="s">
        <v>530</v>
      </c>
      <c r="B602" s="189" t="str">
        <f t="shared" si="427"/>
        <v>MDG23</v>
      </c>
      <c r="C602" s="161" t="s">
        <v>620</v>
      </c>
      <c r="D602" s="189" t="str">
        <f t="shared" si="428"/>
        <v>MG23210</v>
      </c>
      <c r="E602" s="189" t="s">
        <v>1174</v>
      </c>
      <c r="F602" s="1" t="str">
        <f t="shared" si="429"/>
        <v>Vatovavy FitovinanyManakara AtsimoNihaonana</v>
      </c>
      <c r="G602" s="45" t="str">
        <f t="shared" si="430"/>
        <v>MG23210313</v>
      </c>
      <c r="H602" s="133" t="e">
        <f t="shared" si="431"/>
        <v>#N/A</v>
      </c>
      <c r="I602" s="133"/>
      <c r="J602" s="134" t="e">
        <f t="shared" si="432"/>
        <v>#N/A</v>
      </c>
      <c r="K602" s="134" t="e">
        <f t="shared" si="433"/>
        <v>#N/A</v>
      </c>
      <c r="L602" s="134" t="e">
        <f t="shared" si="434"/>
        <v>#N/A</v>
      </c>
      <c r="M602" s="231">
        <f>SUMIF('Plans SAMS_A remplir'!$AE$3:$AE$875,(G602&amp;"PAM"&amp;"urgence"),'Plans SAMS_A remplir'!$AG$3:$AG$875)</f>
        <v>0</v>
      </c>
      <c r="N602" s="222">
        <f>SUMIF('Plans SAMS_A remplir'!$AE$3:$AE$875,(G602&amp;"PAM"&amp;"urgence"),'Plans SAMS_A remplir'!$AH$3:$AH$875)</f>
        <v>0</v>
      </c>
      <c r="O602" s="232">
        <f>SUMIF('Plans SAMS_A remplir'!$AE$3:$AE$875,(G602&amp;"PAM"&amp;"urgence"),'Plans SAMS_A remplir'!$AI$3:$AI$875)</f>
        <v>0</v>
      </c>
      <c r="P602" s="224" t="str">
        <f t="shared" si="583"/>
        <v>0</v>
      </c>
      <c r="Q602" s="238">
        <f>SUMIF('Plans SAMS_A remplir'!$AE$3:$AE$875,(G602&amp;"FID"&amp;"urgence"),'Plans SAMS_A remplir'!$AG$3:$AG$875)</f>
        <v>0</v>
      </c>
      <c r="R602" s="135">
        <f>SUMIF('Plans SAMS_A remplir'!$AE$3:$AE$875,(G602&amp;"FID"&amp;"urgence"),'Plans SAMS_A remplir'!$AH$3:$AH$875)</f>
        <v>0</v>
      </c>
      <c r="S602" s="239">
        <f>SUMIF('Plans SAMS_A remplir'!$AE$3:$AE$875,(G602&amp;"FID"&amp;"urgence"),'Plans SAMS_A remplir'!$AI$3:$AI$875)</f>
        <v>0</v>
      </c>
      <c r="T602" s="224" t="str">
        <f t="shared" si="584"/>
        <v>0</v>
      </c>
      <c r="U602" s="238">
        <f>SUMIF('Plans SAMS_A remplir'!$AE$3:$AE$875,(G602&amp;"CRS"&amp;"urgence"),'Plans SAMS_A remplir'!$AG$3:$AG$875)</f>
        <v>0</v>
      </c>
      <c r="V602" s="135">
        <f>SUMIF('Plans SAMS_A remplir'!$AE$3:$AE$875,(G602&amp;"CRS"&amp;"urgence"),'Plans SAMS_A remplir'!$AH$3:$AH$875)</f>
        <v>0</v>
      </c>
      <c r="W602" s="239">
        <f>SUMIF('Plans SAMS_A remplir'!$AE$3:$AE$875,(G602&amp;"CRS"&amp;"urgence"),'Plans SAMS_A remplir'!$AI$3:$AI$875)</f>
        <v>0</v>
      </c>
      <c r="X602" s="224" t="str">
        <f t="shared" si="585"/>
        <v>0</v>
      </c>
      <c r="Y602" s="238">
        <f>SUMIF('Plans SAMS_A remplir'!$AE$3:$AE$875,(G602&amp;"autreong"&amp;"urgence"),'Plans SAMS_A remplir'!$AG$3:$AG$875)</f>
        <v>0</v>
      </c>
      <c r="Z602" s="135">
        <f>SUMIF('Plans SAMS_A remplir'!$AE$3:$AE$875,(G602&amp;"autreong"&amp;"urgence"),'Plans SAMS_A remplir'!$AH$3:$AH$875)</f>
        <v>0</v>
      </c>
      <c r="AA602" s="239">
        <f>SUMIF('Plans SAMS_A remplir'!$AE$3:$AE$875,(G602&amp;"autreong"&amp;"urgence"),'Plans SAMS_A remplir'!$AI$3:$AI$875)</f>
        <v>0</v>
      </c>
      <c r="AB602" s="280" t="str">
        <f t="shared" si="438"/>
        <v>0</v>
      </c>
      <c r="AC602" s="285"/>
      <c r="AD602" s="173">
        <f t="shared" si="439"/>
        <v>0</v>
      </c>
      <c r="AE602" s="173">
        <f t="shared" si="440"/>
        <v>0</v>
      </c>
      <c r="AF602" s="286">
        <f t="shared" si="441"/>
        <v>0</v>
      </c>
      <c r="AG602" s="274" t="e">
        <f t="shared" si="442"/>
        <v>#N/A</v>
      </c>
      <c r="AH602" s="202"/>
      <c r="AI602" s="209" t="e">
        <f t="shared" si="443"/>
        <v>#N/A</v>
      </c>
      <c r="AJ602" s="197">
        <f t="shared" si="444"/>
        <v>3</v>
      </c>
      <c r="AK602" s="175"/>
      <c r="AL602" s="275" t="str">
        <f t="shared" si="445"/>
        <v>A verifier</v>
      </c>
      <c r="AM602" s="266"/>
      <c r="AN602" s="137"/>
      <c r="AO602" s="136"/>
      <c r="AP602" s="158"/>
      <c r="AQ602" s="136"/>
      <c r="AR602" s="138"/>
      <c r="AS602" s="139"/>
      <c r="AT602" s="140"/>
      <c r="AU602" s="159"/>
      <c r="AV602" s="140"/>
      <c r="AW602" s="140"/>
      <c r="AX602" s="140"/>
      <c r="AY602" s="249"/>
    </row>
    <row r="603" spans="1:51" ht="15" hidden="1" customHeight="1" x14ac:dyDescent="0.35">
      <c r="A603" s="252" t="s">
        <v>530</v>
      </c>
      <c r="B603" s="189" t="str">
        <f t="shared" si="427"/>
        <v>MDG23</v>
      </c>
      <c r="C603" s="161" t="s">
        <v>620</v>
      </c>
      <c r="D603" s="189" t="str">
        <f t="shared" si="428"/>
        <v>MG23210</v>
      </c>
      <c r="E603" s="189" t="s">
        <v>1175</v>
      </c>
      <c r="F603" s="1" t="str">
        <f t="shared" si="429"/>
        <v>Vatovavy FitovinanyManakara AtsimoMavorano</v>
      </c>
      <c r="G603" s="45" t="str">
        <f t="shared" si="430"/>
        <v>MG23210330</v>
      </c>
      <c r="H603" s="133" t="e">
        <f t="shared" si="431"/>
        <v>#N/A</v>
      </c>
      <c r="I603" s="133"/>
      <c r="J603" s="134" t="e">
        <f t="shared" si="432"/>
        <v>#N/A</v>
      </c>
      <c r="K603" s="134" t="e">
        <f t="shared" si="433"/>
        <v>#N/A</v>
      </c>
      <c r="L603" s="134" t="e">
        <f t="shared" si="434"/>
        <v>#N/A</v>
      </c>
      <c r="M603" s="231">
        <f>SUMIF('Plans SAMS_A remplir'!$AE$3:$AE$875,(G603&amp;"PAM"&amp;"urgence"),'Plans SAMS_A remplir'!$AG$3:$AG$875)</f>
        <v>0</v>
      </c>
      <c r="N603" s="222">
        <f>SUMIF('Plans SAMS_A remplir'!$AE$3:$AE$875,(G603&amp;"PAM"&amp;"urgence"),'Plans SAMS_A remplir'!$AH$3:$AH$875)</f>
        <v>0</v>
      </c>
      <c r="O603" s="232">
        <f>SUMIF('Plans SAMS_A remplir'!$AE$3:$AE$875,(G603&amp;"PAM"&amp;"urgence"),'Plans SAMS_A remplir'!$AI$3:$AI$875)</f>
        <v>0</v>
      </c>
      <c r="P603" s="224" t="str">
        <f t="shared" si="583"/>
        <v>0</v>
      </c>
      <c r="Q603" s="238">
        <f>SUMIF('Plans SAMS_A remplir'!$AE$3:$AE$875,(G603&amp;"FID"&amp;"urgence"),'Plans SAMS_A remplir'!$AG$3:$AG$875)</f>
        <v>0</v>
      </c>
      <c r="R603" s="135">
        <f>SUMIF('Plans SAMS_A remplir'!$AE$3:$AE$875,(G603&amp;"FID"&amp;"urgence"),'Plans SAMS_A remplir'!$AH$3:$AH$875)</f>
        <v>0</v>
      </c>
      <c r="S603" s="239">
        <f>SUMIF('Plans SAMS_A remplir'!$AE$3:$AE$875,(G603&amp;"FID"&amp;"urgence"),'Plans SAMS_A remplir'!$AI$3:$AI$875)</f>
        <v>0</v>
      </c>
      <c r="T603" s="224" t="str">
        <f t="shared" si="584"/>
        <v>0</v>
      </c>
      <c r="U603" s="238">
        <f>SUMIF('Plans SAMS_A remplir'!$AE$3:$AE$875,(G603&amp;"CRS"&amp;"urgence"),'Plans SAMS_A remplir'!$AG$3:$AG$875)</f>
        <v>0</v>
      </c>
      <c r="V603" s="135">
        <f>SUMIF('Plans SAMS_A remplir'!$AE$3:$AE$875,(G603&amp;"CRS"&amp;"urgence"),'Plans SAMS_A remplir'!$AH$3:$AH$875)</f>
        <v>0</v>
      </c>
      <c r="W603" s="239">
        <f>SUMIF('Plans SAMS_A remplir'!$AE$3:$AE$875,(G603&amp;"CRS"&amp;"urgence"),'Plans SAMS_A remplir'!$AI$3:$AI$875)</f>
        <v>0</v>
      </c>
      <c r="X603" s="224" t="str">
        <f t="shared" si="585"/>
        <v>0</v>
      </c>
      <c r="Y603" s="238">
        <f>SUMIF('Plans SAMS_A remplir'!$AE$3:$AE$875,(G603&amp;"autreong"&amp;"urgence"),'Plans SAMS_A remplir'!$AG$3:$AG$875)</f>
        <v>0</v>
      </c>
      <c r="Z603" s="135">
        <f>SUMIF('Plans SAMS_A remplir'!$AE$3:$AE$875,(G603&amp;"autreong"&amp;"urgence"),'Plans SAMS_A remplir'!$AH$3:$AH$875)</f>
        <v>0</v>
      </c>
      <c r="AA603" s="239">
        <f>SUMIF('Plans SAMS_A remplir'!$AE$3:$AE$875,(G603&amp;"autreong"&amp;"urgence"),'Plans SAMS_A remplir'!$AI$3:$AI$875)</f>
        <v>0</v>
      </c>
      <c r="AB603" s="280" t="str">
        <f t="shared" si="438"/>
        <v>0</v>
      </c>
      <c r="AC603" s="285"/>
      <c r="AD603" s="173">
        <f t="shared" si="439"/>
        <v>0</v>
      </c>
      <c r="AE603" s="173">
        <f t="shared" si="440"/>
        <v>0</v>
      </c>
      <c r="AF603" s="286">
        <f t="shared" si="441"/>
        <v>0</v>
      </c>
      <c r="AG603" s="274" t="e">
        <f t="shared" si="442"/>
        <v>#N/A</v>
      </c>
      <c r="AH603" s="202"/>
      <c r="AI603" s="209" t="e">
        <f t="shared" si="443"/>
        <v>#N/A</v>
      </c>
      <c r="AJ603" s="197">
        <f t="shared" si="444"/>
        <v>3</v>
      </c>
      <c r="AK603" s="175"/>
      <c r="AL603" s="275" t="str">
        <f t="shared" si="445"/>
        <v>A verifier</v>
      </c>
      <c r="AM603" s="266"/>
      <c r="AN603" s="137"/>
      <c r="AO603" s="136"/>
      <c r="AP603" s="158"/>
      <c r="AQ603" s="136"/>
      <c r="AR603" s="138"/>
      <c r="AS603" s="139"/>
      <c r="AT603" s="140"/>
      <c r="AU603" s="159"/>
      <c r="AV603" s="140"/>
      <c r="AW603" s="140"/>
      <c r="AX603" s="140"/>
      <c r="AY603" s="249"/>
    </row>
    <row r="604" spans="1:51" ht="15" hidden="1" customHeight="1" x14ac:dyDescent="0.35">
      <c r="A604" s="252" t="s">
        <v>530</v>
      </c>
      <c r="B604" s="189" t="str">
        <f t="shared" si="427"/>
        <v>MDG23</v>
      </c>
      <c r="C604" s="161" t="s">
        <v>620</v>
      </c>
      <c r="D604" s="189" t="str">
        <f t="shared" si="428"/>
        <v>MG23210</v>
      </c>
      <c r="E604" s="189" t="s">
        <v>626</v>
      </c>
      <c r="F604" s="1" t="str">
        <f t="shared" si="429"/>
        <v>Vatovavy FitovinanyManakara AtsimoVohimasina Nord</v>
      </c>
      <c r="G604" s="45" t="str">
        <f t="shared" si="430"/>
        <v>MG23210351</v>
      </c>
      <c r="H604" s="133" t="e">
        <f t="shared" si="431"/>
        <v>#N/A</v>
      </c>
      <c r="I604" s="133"/>
      <c r="J604" s="134" t="str">
        <f t="shared" si="432"/>
        <v/>
      </c>
      <c r="K604" s="134">
        <f t="shared" si="433"/>
        <v>6725</v>
      </c>
      <c r="L604" s="134">
        <f t="shared" si="434"/>
        <v>6725</v>
      </c>
      <c r="M604" s="231">
        <f>SUMIF('Plans SAMS_A remplir'!$AE$3:$AE$875,(G604&amp;"PAM"&amp;"urgence"),'Plans SAMS_A remplir'!$AG$3:$AG$875)</f>
        <v>0</v>
      </c>
      <c r="N604" s="222">
        <f>SUMIF('Plans SAMS_A remplir'!$AE$3:$AE$875,(G604&amp;"PAM"&amp;"urgence"),'Plans SAMS_A remplir'!$AH$3:$AH$875)</f>
        <v>0</v>
      </c>
      <c r="O604" s="232">
        <f>SUMIF('Plans SAMS_A remplir'!$AE$3:$AE$875,(G604&amp;"PAM"&amp;"urgence"),'Plans SAMS_A remplir'!$AI$3:$AI$875)</f>
        <v>0</v>
      </c>
      <c r="P604" s="224" t="str">
        <f t="shared" si="583"/>
        <v>0</v>
      </c>
      <c r="Q604" s="238">
        <f>SUMIF('Plans SAMS_A remplir'!$AE$3:$AE$875,(G604&amp;"FID"&amp;"urgence"),'Plans SAMS_A remplir'!$AG$3:$AG$875)</f>
        <v>0</v>
      </c>
      <c r="R604" s="135">
        <f>SUMIF('Plans SAMS_A remplir'!$AE$3:$AE$875,(G604&amp;"FID"&amp;"urgence"),'Plans SAMS_A remplir'!$AH$3:$AH$875)</f>
        <v>0</v>
      </c>
      <c r="S604" s="239">
        <f>SUMIF('Plans SAMS_A remplir'!$AE$3:$AE$875,(G604&amp;"FID"&amp;"urgence"),'Plans SAMS_A remplir'!$AI$3:$AI$875)</f>
        <v>0</v>
      </c>
      <c r="T604" s="224" t="str">
        <f t="shared" si="584"/>
        <v>0</v>
      </c>
      <c r="U604" s="238">
        <f>SUMIF('Plans SAMS_A remplir'!$AE$3:$AE$875,(G604&amp;"CRS"&amp;"urgence"),'Plans SAMS_A remplir'!$AG$3:$AG$875)</f>
        <v>0</v>
      </c>
      <c r="V604" s="135">
        <f>SUMIF('Plans SAMS_A remplir'!$AE$3:$AE$875,(G604&amp;"CRS"&amp;"urgence"),'Plans SAMS_A remplir'!$AH$3:$AH$875)</f>
        <v>0</v>
      </c>
      <c r="W604" s="239">
        <f>SUMIF('Plans SAMS_A remplir'!$AE$3:$AE$875,(G604&amp;"CRS"&amp;"urgence"),'Plans SAMS_A remplir'!$AI$3:$AI$875)</f>
        <v>0</v>
      </c>
      <c r="X604" s="224" t="str">
        <f t="shared" si="585"/>
        <v>0</v>
      </c>
      <c r="Y604" s="238">
        <f>SUMIF('Plans SAMS_A remplir'!$AE$3:$AE$875,(G604&amp;"autreong"&amp;"urgence"),'Plans SAMS_A remplir'!$AG$3:$AG$875)</f>
        <v>0</v>
      </c>
      <c r="Z604" s="135">
        <f>SUMIF('Plans SAMS_A remplir'!$AE$3:$AE$875,(G604&amp;"autreong"&amp;"urgence"),'Plans SAMS_A remplir'!$AH$3:$AH$875)</f>
        <v>0</v>
      </c>
      <c r="AA604" s="239">
        <f>SUMIF('Plans SAMS_A remplir'!$AE$3:$AE$875,(G604&amp;"autreong"&amp;"urgence"),'Plans SAMS_A remplir'!$AI$3:$AI$875)</f>
        <v>0</v>
      </c>
      <c r="AB604" s="280" t="str">
        <f t="shared" si="438"/>
        <v>0</v>
      </c>
      <c r="AC604" s="285"/>
      <c r="AD604" s="173">
        <f t="shared" si="439"/>
        <v>0</v>
      </c>
      <c r="AE604" s="173">
        <f t="shared" si="440"/>
        <v>0</v>
      </c>
      <c r="AF604" s="286">
        <f t="shared" si="441"/>
        <v>0</v>
      </c>
      <c r="AG604" s="274">
        <f t="shared" si="442"/>
        <v>0</v>
      </c>
      <c r="AH604" s="202"/>
      <c r="AI604" s="209">
        <f t="shared" si="443"/>
        <v>6725</v>
      </c>
      <c r="AJ604" s="197">
        <f t="shared" si="444"/>
        <v>3</v>
      </c>
      <c r="AK604" s="175"/>
      <c r="AL604" s="275" t="str">
        <f t="shared" si="445"/>
        <v>A verifier</v>
      </c>
      <c r="AM604" s="266"/>
      <c r="AN604" s="137"/>
      <c r="AO604" s="136"/>
      <c r="AP604" s="158"/>
      <c r="AQ604" s="136"/>
      <c r="AR604" s="138"/>
      <c r="AS604" s="139"/>
      <c r="AT604" s="140"/>
      <c r="AU604" s="159"/>
      <c r="AV604" s="140"/>
      <c r="AW604" s="140"/>
      <c r="AX604" s="140"/>
      <c r="AY604" s="249"/>
    </row>
    <row r="605" spans="1:51" ht="15" hidden="1" customHeight="1" x14ac:dyDescent="0.35">
      <c r="A605" s="252" t="s">
        <v>530</v>
      </c>
      <c r="B605" s="189" t="str">
        <f t="shared" si="427"/>
        <v>MDG23</v>
      </c>
      <c r="C605" s="161" t="s">
        <v>620</v>
      </c>
      <c r="D605" s="189" t="str">
        <f t="shared" si="428"/>
        <v>MG23210</v>
      </c>
      <c r="E605" s="189" t="s">
        <v>632</v>
      </c>
      <c r="F605" s="1" t="str">
        <f t="shared" si="429"/>
        <v>Vatovavy FitovinanyManakara AtsimoVohimasina Sud</v>
      </c>
      <c r="G605" s="45" t="str">
        <f t="shared" si="430"/>
        <v>MG23210352</v>
      </c>
      <c r="H605" s="133" t="e">
        <f t="shared" si="431"/>
        <v>#N/A</v>
      </c>
      <c r="I605" s="133"/>
      <c r="J605" s="134" t="e">
        <f t="shared" si="432"/>
        <v>#N/A</v>
      </c>
      <c r="K605" s="134" t="e">
        <f t="shared" si="433"/>
        <v>#N/A</v>
      </c>
      <c r="L605" s="134" t="e">
        <f t="shared" si="434"/>
        <v>#N/A</v>
      </c>
      <c r="M605" s="231">
        <f>SUMIF('Plans SAMS_A remplir'!$AE$3:$AE$875,(G605&amp;"PAM"&amp;"urgence"),'Plans SAMS_A remplir'!$AG$3:$AG$875)</f>
        <v>0</v>
      </c>
      <c r="N605" s="222">
        <f>SUMIF('Plans SAMS_A remplir'!$AE$3:$AE$875,(G605&amp;"PAM"&amp;"urgence"),'Plans SAMS_A remplir'!$AH$3:$AH$875)</f>
        <v>0</v>
      </c>
      <c r="O605" s="232">
        <f>SUMIF('Plans SAMS_A remplir'!$AE$3:$AE$875,(G605&amp;"PAM"&amp;"urgence"),'Plans SAMS_A remplir'!$AI$3:$AI$875)</f>
        <v>0</v>
      </c>
      <c r="P605" s="224" t="str">
        <f t="shared" si="583"/>
        <v>0</v>
      </c>
      <c r="Q605" s="238">
        <f>SUMIF('Plans SAMS_A remplir'!$AE$3:$AE$875,(G605&amp;"FID"&amp;"urgence"),'Plans SAMS_A remplir'!$AG$3:$AG$875)</f>
        <v>0</v>
      </c>
      <c r="R605" s="135">
        <f>SUMIF('Plans SAMS_A remplir'!$AE$3:$AE$875,(G605&amp;"FID"&amp;"urgence"),'Plans SAMS_A remplir'!$AH$3:$AH$875)</f>
        <v>0</v>
      </c>
      <c r="S605" s="239">
        <f>SUMIF('Plans SAMS_A remplir'!$AE$3:$AE$875,(G605&amp;"FID"&amp;"urgence"),'Plans SAMS_A remplir'!$AI$3:$AI$875)</f>
        <v>0</v>
      </c>
      <c r="T605" s="224" t="str">
        <f t="shared" si="584"/>
        <v>0</v>
      </c>
      <c r="U605" s="238">
        <f>SUMIF('Plans SAMS_A remplir'!$AE$3:$AE$875,(G605&amp;"CRS"&amp;"urgence"),'Plans SAMS_A remplir'!$AG$3:$AG$875)</f>
        <v>0</v>
      </c>
      <c r="V605" s="135">
        <f>SUMIF('Plans SAMS_A remplir'!$AE$3:$AE$875,(G605&amp;"CRS"&amp;"urgence"),'Plans SAMS_A remplir'!$AH$3:$AH$875)</f>
        <v>0</v>
      </c>
      <c r="W605" s="239">
        <f>SUMIF('Plans SAMS_A remplir'!$AE$3:$AE$875,(G605&amp;"CRS"&amp;"urgence"),'Plans SAMS_A remplir'!$AI$3:$AI$875)</f>
        <v>0</v>
      </c>
      <c r="X605" s="224" t="str">
        <f t="shared" si="585"/>
        <v>0</v>
      </c>
      <c r="Y605" s="238">
        <f>SUMIF('Plans SAMS_A remplir'!$AE$3:$AE$875,(G605&amp;"autreong"&amp;"urgence"),'Plans SAMS_A remplir'!$AG$3:$AG$875)</f>
        <v>0</v>
      </c>
      <c r="Z605" s="135">
        <f>SUMIF('Plans SAMS_A remplir'!$AE$3:$AE$875,(G605&amp;"autreong"&amp;"urgence"),'Plans SAMS_A remplir'!$AH$3:$AH$875)</f>
        <v>0</v>
      </c>
      <c r="AA605" s="239">
        <f>SUMIF('Plans SAMS_A remplir'!$AE$3:$AE$875,(G605&amp;"autreong"&amp;"urgence"),'Plans SAMS_A remplir'!$AI$3:$AI$875)</f>
        <v>0</v>
      </c>
      <c r="AB605" s="280" t="str">
        <f t="shared" si="438"/>
        <v>0</v>
      </c>
      <c r="AC605" s="285"/>
      <c r="AD605" s="173">
        <f t="shared" si="439"/>
        <v>0</v>
      </c>
      <c r="AE605" s="173">
        <f t="shared" si="440"/>
        <v>0</v>
      </c>
      <c r="AF605" s="286">
        <f t="shared" si="441"/>
        <v>0</v>
      </c>
      <c r="AG605" s="274" t="e">
        <f t="shared" si="442"/>
        <v>#N/A</v>
      </c>
      <c r="AH605" s="202"/>
      <c r="AI605" s="209" t="e">
        <f t="shared" si="443"/>
        <v>#N/A</v>
      </c>
      <c r="AJ605" s="197">
        <f t="shared" si="444"/>
        <v>3</v>
      </c>
      <c r="AK605" s="175"/>
      <c r="AL605" s="275" t="str">
        <f t="shared" si="445"/>
        <v>A verifier</v>
      </c>
      <c r="AM605" s="266"/>
      <c r="AN605" s="137"/>
      <c r="AO605" s="136"/>
      <c r="AP605" s="158"/>
      <c r="AQ605" s="136"/>
      <c r="AR605" s="138"/>
      <c r="AS605" s="139"/>
      <c r="AT605" s="140"/>
      <c r="AU605" s="159"/>
      <c r="AV605" s="140"/>
      <c r="AW605" s="140"/>
      <c r="AX605" s="140"/>
      <c r="AY605" s="249"/>
    </row>
    <row r="606" spans="1:51" ht="15" hidden="1" customHeight="1" x14ac:dyDescent="0.35">
      <c r="A606" s="252" t="s">
        <v>530</v>
      </c>
      <c r="B606" s="189" t="str">
        <f t="shared" si="427"/>
        <v>MDG23</v>
      </c>
      <c r="C606" s="161" t="s">
        <v>620</v>
      </c>
      <c r="D606" s="189" t="str">
        <f t="shared" si="428"/>
        <v>MG23210</v>
      </c>
      <c r="E606" s="189" t="s">
        <v>1004</v>
      </c>
      <c r="F606" s="1" t="str">
        <f t="shared" si="429"/>
        <v>Vatovavy FitovinanyManakara AtsimoBetampona</v>
      </c>
      <c r="G606" s="45" t="str">
        <f t="shared" si="430"/>
        <v>MG23210353</v>
      </c>
      <c r="H606" s="133" t="e">
        <f t="shared" si="431"/>
        <v>#N/A</v>
      </c>
      <c r="I606" s="133"/>
      <c r="J606" s="134" t="e">
        <f t="shared" si="432"/>
        <v>#N/A</v>
      </c>
      <c r="K606" s="134" t="e">
        <f t="shared" si="433"/>
        <v>#N/A</v>
      </c>
      <c r="L606" s="134" t="e">
        <f t="shared" si="434"/>
        <v>#N/A</v>
      </c>
      <c r="M606" s="231">
        <f>SUMIF('Plans SAMS_A remplir'!$AE$3:$AE$875,(G606&amp;"PAM"&amp;"urgence"),'Plans SAMS_A remplir'!$AG$3:$AG$875)</f>
        <v>0</v>
      </c>
      <c r="N606" s="222">
        <f>SUMIF('Plans SAMS_A remplir'!$AE$3:$AE$875,(G606&amp;"PAM"&amp;"urgence"),'Plans SAMS_A remplir'!$AH$3:$AH$875)</f>
        <v>0</v>
      </c>
      <c r="O606" s="232">
        <f>SUMIF('Plans SAMS_A remplir'!$AE$3:$AE$875,(G606&amp;"PAM"&amp;"urgence"),'Plans SAMS_A remplir'!$AI$3:$AI$875)</f>
        <v>0</v>
      </c>
      <c r="P606" s="224" t="str">
        <f t="shared" si="583"/>
        <v>0</v>
      </c>
      <c r="Q606" s="238">
        <f>SUMIF('Plans SAMS_A remplir'!$AE$3:$AE$875,(G606&amp;"FID"&amp;"urgence"),'Plans SAMS_A remplir'!$AG$3:$AG$875)</f>
        <v>0</v>
      </c>
      <c r="R606" s="135">
        <f>SUMIF('Plans SAMS_A remplir'!$AE$3:$AE$875,(G606&amp;"FID"&amp;"urgence"),'Plans SAMS_A remplir'!$AH$3:$AH$875)</f>
        <v>0</v>
      </c>
      <c r="S606" s="239">
        <f>SUMIF('Plans SAMS_A remplir'!$AE$3:$AE$875,(G606&amp;"FID"&amp;"urgence"),'Plans SAMS_A remplir'!$AI$3:$AI$875)</f>
        <v>0</v>
      </c>
      <c r="T606" s="224" t="str">
        <f t="shared" si="584"/>
        <v>0</v>
      </c>
      <c r="U606" s="238">
        <f>SUMIF('Plans SAMS_A remplir'!$AE$3:$AE$875,(G606&amp;"CRS"&amp;"urgence"),'Plans SAMS_A remplir'!$AG$3:$AG$875)</f>
        <v>0</v>
      </c>
      <c r="V606" s="135">
        <f>SUMIF('Plans SAMS_A remplir'!$AE$3:$AE$875,(G606&amp;"CRS"&amp;"urgence"),'Plans SAMS_A remplir'!$AH$3:$AH$875)</f>
        <v>0</v>
      </c>
      <c r="W606" s="239">
        <f>SUMIF('Plans SAMS_A remplir'!$AE$3:$AE$875,(G606&amp;"CRS"&amp;"urgence"),'Plans SAMS_A remplir'!$AI$3:$AI$875)</f>
        <v>0</v>
      </c>
      <c r="X606" s="224" t="str">
        <f t="shared" si="585"/>
        <v>0</v>
      </c>
      <c r="Y606" s="238">
        <f>SUMIF('Plans SAMS_A remplir'!$AE$3:$AE$875,(G606&amp;"autreong"&amp;"urgence"),'Plans SAMS_A remplir'!$AG$3:$AG$875)</f>
        <v>0</v>
      </c>
      <c r="Z606" s="135">
        <f>SUMIF('Plans SAMS_A remplir'!$AE$3:$AE$875,(G606&amp;"autreong"&amp;"urgence"),'Plans SAMS_A remplir'!$AH$3:$AH$875)</f>
        <v>0</v>
      </c>
      <c r="AA606" s="239">
        <f>SUMIF('Plans SAMS_A remplir'!$AE$3:$AE$875,(G606&amp;"autreong"&amp;"urgence"),'Plans SAMS_A remplir'!$AI$3:$AI$875)</f>
        <v>0</v>
      </c>
      <c r="AB606" s="280" t="str">
        <f t="shared" si="438"/>
        <v>0</v>
      </c>
      <c r="AC606" s="285"/>
      <c r="AD606" s="173">
        <f t="shared" si="439"/>
        <v>0</v>
      </c>
      <c r="AE606" s="173">
        <f t="shared" si="440"/>
        <v>0</v>
      </c>
      <c r="AF606" s="286">
        <f t="shared" si="441"/>
        <v>0</v>
      </c>
      <c r="AG606" s="274" t="e">
        <f t="shared" si="442"/>
        <v>#N/A</v>
      </c>
      <c r="AH606" s="202"/>
      <c r="AI606" s="209" t="e">
        <f t="shared" si="443"/>
        <v>#N/A</v>
      </c>
      <c r="AJ606" s="197">
        <f t="shared" si="444"/>
        <v>3</v>
      </c>
      <c r="AK606" s="175"/>
      <c r="AL606" s="275" t="str">
        <f t="shared" si="445"/>
        <v>A verifier</v>
      </c>
      <c r="AM606" s="266"/>
      <c r="AN606" s="137"/>
      <c r="AO606" s="136"/>
      <c r="AP606" s="158"/>
      <c r="AQ606" s="136"/>
      <c r="AR606" s="138"/>
      <c r="AS606" s="139"/>
      <c r="AT606" s="140"/>
      <c r="AU606" s="159"/>
      <c r="AV606" s="140"/>
      <c r="AW606" s="140"/>
      <c r="AX606" s="140"/>
      <c r="AY606" s="249"/>
    </row>
    <row r="607" spans="1:51" ht="15" hidden="1" customHeight="1" x14ac:dyDescent="0.35">
      <c r="A607" s="252" t="s">
        <v>530</v>
      </c>
      <c r="B607" s="189" t="str">
        <f t="shared" si="427"/>
        <v>MDG23</v>
      </c>
      <c r="C607" s="161" t="s">
        <v>620</v>
      </c>
      <c r="D607" s="189" t="str">
        <f t="shared" si="428"/>
        <v>MG23210</v>
      </c>
      <c r="E607" s="189" t="s">
        <v>1176</v>
      </c>
      <c r="F607" s="1" t="str">
        <f t="shared" si="429"/>
        <v>Vatovavy FitovinanyManakara AtsimoFenomby</v>
      </c>
      <c r="G607" s="45" t="str">
        <f t="shared" si="430"/>
        <v>MG23210390</v>
      </c>
      <c r="H607" s="133" t="e">
        <f t="shared" si="431"/>
        <v>#N/A</v>
      </c>
      <c r="I607" s="133"/>
      <c r="J607" s="134" t="e">
        <f t="shared" si="432"/>
        <v>#N/A</v>
      </c>
      <c r="K607" s="134" t="e">
        <f t="shared" si="433"/>
        <v>#N/A</v>
      </c>
      <c r="L607" s="134" t="e">
        <f t="shared" si="434"/>
        <v>#N/A</v>
      </c>
      <c r="M607" s="231">
        <f>SUMIF('Plans SAMS_A remplir'!$AE$3:$AE$875,(G607&amp;"PAM"&amp;"urgence"),'Plans SAMS_A remplir'!$AG$3:$AG$875)</f>
        <v>0</v>
      </c>
      <c r="N607" s="222">
        <f>SUMIF('Plans SAMS_A remplir'!$AE$3:$AE$875,(G607&amp;"PAM"&amp;"urgence"),'Plans SAMS_A remplir'!$AH$3:$AH$875)</f>
        <v>0</v>
      </c>
      <c r="O607" s="232">
        <f>SUMIF('Plans SAMS_A remplir'!$AE$3:$AE$875,(G607&amp;"PAM"&amp;"urgence"),'Plans SAMS_A remplir'!$AI$3:$AI$875)</f>
        <v>0</v>
      </c>
      <c r="P607" s="224" t="str">
        <f t="shared" si="583"/>
        <v>0</v>
      </c>
      <c r="Q607" s="238">
        <f>SUMIF('Plans SAMS_A remplir'!$AE$3:$AE$875,(G607&amp;"FID"&amp;"urgence"),'Plans SAMS_A remplir'!$AG$3:$AG$875)</f>
        <v>0</v>
      </c>
      <c r="R607" s="135">
        <f>SUMIF('Plans SAMS_A remplir'!$AE$3:$AE$875,(G607&amp;"FID"&amp;"urgence"),'Plans SAMS_A remplir'!$AH$3:$AH$875)</f>
        <v>0</v>
      </c>
      <c r="S607" s="239">
        <f>SUMIF('Plans SAMS_A remplir'!$AE$3:$AE$875,(G607&amp;"FID"&amp;"urgence"),'Plans SAMS_A remplir'!$AI$3:$AI$875)</f>
        <v>0</v>
      </c>
      <c r="T607" s="224" t="str">
        <f t="shared" si="584"/>
        <v>0</v>
      </c>
      <c r="U607" s="238">
        <f>SUMIF('Plans SAMS_A remplir'!$AE$3:$AE$875,(G607&amp;"CRS"&amp;"urgence"),'Plans SAMS_A remplir'!$AG$3:$AG$875)</f>
        <v>0</v>
      </c>
      <c r="V607" s="135">
        <f>SUMIF('Plans SAMS_A remplir'!$AE$3:$AE$875,(G607&amp;"CRS"&amp;"urgence"),'Plans SAMS_A remplir'!$AH$3:$AH$875)</f>
        <v>0</v>
      </c>
      <c r="W607" s="239">
        <f>SUMIF('Plans SAMS_A remplir'!$AE$3:$AE$875,(G607&amp;"CRS"&amp;"urgence"),'Plans SAMS_A remplir'!$AI$3:$AI$875)</f>
        <v>0</v>
      </c>
      <c r="X607" s="224" t="str">
        <f t="shared" si="585"/>
        <v>0</v>
      </c>
      <c r="Y607" s="238">
        <f>SUMIF('Plans SAMS_A remplir'!$AE$3:$AE$875,(G607&amp;"autreong"&amp;"urgence"),'Plans SAMS_A remplir'!$AG$3:$AG$875)</f>
        <v>0</v>
      </c>
      <c r="Z607" s="135">
        <f>SUMIF('Plans SAMS_A remplir'!$AE$3:$AE$875,(G607&amp;"autreong"&amp;"urgence"),'Plans SAMS_A remplir'!$AH$3:$AH$875)</f>
        <v>0</v>
      </c>
      <c r="AA607" s="239">
        <f>SUMIF('Plans SAMS_A remplir'!$AE$3:$AE$875,(G607&amp;"autreong"&amp;"urgence"),'Plans SAMS_A remplir'!$AI$3:$AI$875)</f>
        <v>0</v>
      </c>
      <c r="AB607" s="280" t="str">
        <f t="shared" si="438"/>
        <v>0</v>
      </c>
      <c r="AC607" s="285"/>
      <c r="AD607" s="173">
        <f t="shared" si="439"/>
        <v>0</v>
      </c>
      <c r="AE607" s="173">
        <f t="shared" si="440"/>
        <v>0</v>
      </c>
      <c r="AF607" s="286">
        <f t="shared" si="441"/>
        <v>0</v>
      </c>
      <c r="AG607" s="274" t="e">
        <f t="shared" si="442"/>
        <v>#N/A</v>
      </c>
      <c r="AH607" s="202"/>
      <c r="AI607" s="209" t="e">
        <f t="shared" si="443"/>
        <v>#N/A</v>
      </c>
      <c r="AJ607" s="197">
        <f t="shared" si="444"/>
        <v>3</v>
      </c>
      <c r="AK607" s="175"/>
      <c r="AL607" s="275" t="str">
        <f t="shared" si="445"/>
        <v>A verifier</v>
      </c>
      <c r="AM607" s="266"/>
      <c r="AN607" s="137"/>
      <c r="AO607" s="136"/>
      <c r="AP607" s="158"/>
      <c r="AQ607" s="136"/>
      <c r="AR607" s="138"/>
      <c r="AS607" s="139"/>
      <c r="AT607" s="140"/>
      <c r="AU607" s="159"/>
      <c r="AV607" s="140"/>
      <c r="AW607" s="140"/>
      <c r="AX607" s="140"/>
      <c r="AY607" s="249"/>
    </row>
    <row r="608" spans="1:51" ht="15" hidden="1" customHeight="1" x14ac:dyDescent="0.35">
      <c r="A608" s="252" t="s">
        <v>530</v>
      </c>
      <c r="B608" s="189" t="str">
        <f t="shared" si="427"/>
        <v>MDG23</v>
      </c>
      <c r="C608" s="161" t="s">
        <v>620</v>
      </c>
      <c r="D608" s="189" t="str">
        <f t="shared" si="428"/>
        <v>MG23210</v>
      </c>
      <c r="E608" s="189" t="s">
        <v>1177</v>
      </c>
      <c r="F608" s="1" t="str">
        <f t="shared" si="429"/>
        <v>Vatovavy FitovinanyManakara AtsimoAmbalavero</v>
      </c>
      <c r="G608" s="45" t="str">
        <f t="shared" si="430"/>
        <v>MG23210410</v>
      </c>
      <c r="H608" s="133" t="e">
        <f t="shared" si="431"/>
        <v>#N/A</v>
      </c>
      <c r="I608" s="133"/>
      <c r="J608" s="134" t="e">
        <f t="shared" si="432"/>
        <v>#N/A</v>
      </c>
      <c r="K608" s="134" t="e">
        <f t="shared" si="433"/>
        <v>#N/A</v>
      </c>
      <c r="L608" s="134" t="e">
        <f t="shared" si="434"/>
        <v>#N/A</v>
      </c>
      <c r="M608" s="231">
        <f>SUMIF('Plans SAMS_A remplir'!$AE$3:$AE$875,(G608&amp;"PAM"&amp;"urgence"),'Plans SAMS_A remplir'!$AG$3:$AG$875)</f>
        <v>0</v>
      </c>
      <c r="N608" s="222">
        <f>SUMIF('Plans SAMS_A remplir'!$AE$3:$AE$875,(G608&amp;"PAM"&amp;"urgence"),'Plans SAMS_A remplir'!$AH$3:$AH$875)</f>
        <v>0</v>
      </c>
      <c r="O608" s="232">
        <f>SUMIF('Plans SAMS_A remplir'!$AE$3:$AE$875,(G608&amp;"PAM"&amp;"urgence"),'Plans SAMS_A remplir'!$AI$3:$AI$875)</f>
        <v>0</v>
      </c>
      <c r="P608" s="224" t="str">
        <f t="shared" si="583"/>
        <v>0</v>
      </c>
      <c r="Q608" s="238">
        <f>SUMIF('Plans SAMS_A remplir'!$AE$3:$AE$875,(G608&amp;"FID"&amp;"urgence"),'Plans SAMS_A remplir'!$AG$3:$AG$875)</f>
        <v>0</v>
      </c>
      <c r="R608" s="135">
        <f>SUMIF('Plans SAMS_A remplir'!$AE$3:$AE$875,(G608&amp;"FID"&amp;"urgence"),'Plans SAMS_A remplir'!$AH$3:$AH$875)</f>
        <v>0</v>
      </c>
      <c r="S608" s="239">
        <f>SUMIF('Plans SAMS_A remplir'!$AE$3:$AE$875,(G608&amp;"FID"&amp;"urgence"),'Plans SAMS_A remplir'!$AI$3:$AI$875)</f>
        <v>0</v>
      </c>
      <c r="T608" s="224" t="str">
        <f t="shared" si="584"/>
        <v>0</v>
      </c>
      <c r="U608" s="238">
        <f>SUMIF('Plans SAMS_A remplir'!$AE$3:$AE$875,(G608&amp;"CRS"&amp;"urgence"),'Plans SAMS_A remplir'!$AG$3:$AG$875)</f>
        <v>0</v>
      </c>
      <c r="V608" s="135">
        <f>SUMIF('Plans SAMS_A remplir'!$AE$3:$AE$875,(G608&amp;"CRS"&amp;"urgence"),'Plans SAMS_A remplir'!$AH$3:$AH$875)</f>
        <v>0</v>
      </c>
      <c r="W608" s="239">
        <f>SUMIF('Plans SAMS_A remplir'!$AE$3:$AE$875,(G608&amp;"CRS"&amp;"urgence"),'Plans SAMS_A remplir'!$AI$3:$AI$875)</f>
        <v>0</v>
      </c>
      <c r="X608" s="224" t="str">
        <f t="shared" si="585"/>
        <v>0</v>
      </c>
      <c r="Y608" s="238">
        <f>SUMIF('Plans SAMS_A remplir'!$AE$3:$AE$875,(G608&amp;"autreong"&amp;"urgence"),'Plans SAMS_A remplir'!$AG$3:$AG$875)</f>
        <v>0</v>
      </c>
      <c r="Z608" s="135">
        <f>SUMIF('Plans SAMS_A remplir'!$AE$3:$AE$875,(G608&amp;"autreong"&amp;"urgence"),'Plans SAMS_A remplir'!$AH$3:$AH$875)</f>
        <v>0</v>
      </c>
      <c r="AA608" s="239">
        <f>SUMIF('Plans SAMS_A remplir'!$AE$3:$AE$875,(G608&amp;"autreong"&amp;"urgence"),'Plans SAMS_A remplir'!$AI$3:$AI$875)</f>
        <v>0</v>
      </c>
      <c r="AB608" s="280" t="str">
        <f t="shared" si="438"/>
        <v>0</v>
      </c>
      <c r="AC608" s="285"/>
      <c r="AD608" s="173">
        <f t="shared" si="439"/>
        <v>0</v>
      </c>
      <c r="AE608" s="173">
        <f t="shared" si="440"/>
        <v>0</v>
      </c>
      <c r="AF608" s="286">
        <f t="shared" si="441"/>
        <v>0</v>
      </c>
      <c r="AG608" s="274" t="e">
        <f t="shared" si="442"/>
        <v>#N/A</v>
      </c>
      <c r="AH608" s="202"/>
      <c r="AI608" s="209" t="e">
        <f t="shared" si="443"/>
        <v>#N/A</v>
      </c>
      <c r="AJ608" s="197">
        <f t="shared" si="444"/>
        <v>3</v>
      </c>
      <c r="AK608" s="175"/>
      <c r="AL608" s="275" t="str">
        <f t="shared" si="445"/>
        <v>A verifier</v>
      </c>
      <c r="AM608" s="266"/>
      <c r="AN608" s="137"/>
      <c r="AO608" s="136"/>
      <c r="AP608" s="158"/>
      <c r="AQ608" s="136"/>
      <c r="AR608" s="138"/>
      <c r="AS608" s="139"/>
      <c r="AT608" s="140"/>
      <c r="AU608" s="159"/>
      <c r="AV608" s="140"/>
      <c r="AW608" s="140"/>
      <c r="AX608" s="140"/>
      <c r="AY608" s="249"/>
    </row>
    <row r="609" spans="1:51" ht="15" hidden="1" customHeight="1" x14ac:dyDescent="0.35">
      <c r="A609" s="252" t="s">
        <v>530</v>
      </c>
      <c r="B609" s="189" t="str">
        <f t="shared" si="427"/>
        <v>MDG23</v>
      </c>
      <c r="C609" s="161" t="s">
        <v>620</v>
      </c>
      <c r="D609" s="189" t="str">
        <f t="shared" si="428"/>
        <v>MG23210</v>
      </c>
      <c r="E609" s="189" t="s">
        <v>1178</v>
      </c>
      <c r="F609" s="1" t="str">
        <f t="shared" si="429"/>
        <v>Vatovavy FitovinanyManakara AtsimoAmborondra</v>
      </c>
      <c r="G609" s="45" t="str">
        <f t="shared" si="430"/>
        <v>MG23210430</v>
      </c>
      <c r="H609" s="133" t="e">
        <f t="shared" si="431"/>
        <v>#N/A</v>
      </c>
      <c r="I609" s="133"/>
      <c r="J609" s="134" t="e">
        <f t="shared" si="432"/>
        <v>#N/A</v>
      </c>
      <c r="K609" s="134" t="e">
        <f t="shared" si="433"/>
        <v>#N/A</v>
      </c>
      <c r="L609" s="134" t="e">
        <f t="shared" si="434"/>
        <v>#N/A</v>
      </c>
      <c r="M609" s="231">
        <f>SUMIF('Plans SAMS_A remplir'!$AE$3:$AE$875,(G609&amp;"PAM"&amp;"urgence"),'Plans SAMS_A remplir'!$AG$3:$AG$875)</f>
        <v>0</v>
      </c>
      <c r="N609" s="222">
        <f>SUMIF('Plans SAMS_A remplir'!$AE$3:$AE$875,(G609&amp;"PAM"&amp;"urgence"),'Plans SAMS_A remplir'!$AH$3:$AH$875)</f>
        <v>0</v>
      </c>
      <c r="O609" s="232">
        <f>SUMIF('Plans SAMS_A remplir'!$AE$3:$AE$875,(G609&amp;"PAM"&amp;"urgence"),'Plans SAMS_A remplir'!$AI$3:$AI$875)</f>
        <v>0</v>
      </c>
      <c r="P609" s="224" t="str">
        <f t="shared" si="583"/>
        <v>0</v>
      </c>
      <c r="Q609" s="238">
        <f>SUMIF('Plans SAMS_A remplir'!$AE$3:$AE$875,(G609&amp;"FID"&amp;"urgence"),'Plans SAMS_A remplir'!$AG$3:$AG$875)</f>
        <v>0</v>
      </c>
      <c r="R609" s="135">
        <f>SUMIF('Plans SAMS_A remplir'!$AE$3:$AE$875,(G609&amp;"FID"&amp;"urgence"),'Plans SAMS_A remplir'!$AH$3:$AH$875)</f>
        <v>0</v>
      </c>
      <c r="S609" s="239">
        <f>SUMIF('Plans SAMS_A remplir'!$AE$3:$AE$875,(G609&amp;"FID"&amp;"urgence"),'Plans SAMS_A remplir'!$AI$3:$AI$875)</f>
        <v>0</v>
      </c>
      <c r="T609" s="224" t="str">
        <f t="shared" si="584"/>
        <v>0</v>
      </c>
      <c r="U609" s="238">
        <f>SUMIF('Plans SAMS_A remplir'!$AE$3:$AE$875,(G609&amp;"CRS"&amp;"urgence"),'Plans SAMS_A remplir'!$AG$3:$AG$875)</f>
        <v>0</v>
      </c>
      <c r="V609" s="135">
        <f>SUMIF('Plans SAMS_A remplir'!$AE$3:$AE$875,(G609&amp;"CRS"&amp;"urgence"),'Plans SAMS_A remplir'!$AH$3:$AH$875)</f>
        <v>0</v>
      </c>
      <c r="W609" s="239">
        <f>SUMIF('Plans SAMS_A remplir'!$AE$3:$AE$875,(G609&amp;"CRS"&amp;"urgence"),'Plans SAMS_A remplir'!$AI$3:$AI$875)</f>
        <v>0</v>
      </c>
      <c r="X609" s="224" t="str">
        <f t="shared" si="585"/>
        <v>0</v>
      </c>
      <c r="Y609" s="238">
        <f>SUMIF('Plans SAMS_A remplir'!$AE$3:$AE$875,(G609&amp;"autreong"&amp;"urgence"),'Plans SAMS_A remplir'!$AG$3:$AG$875)</f>
        <v>0</v>
      </c>
      <c r="Z609" s="135">
        <f>SUMIF('Plans SAMS_A remplir'!$AE$3:$AE$875,(G609&amp;"autreong"&amp;"urgence"),'Plans SAMS_A remplir'!$AH$3:$AH$875)</f>
        <v>0</v>
      </c>
      <c r="AA609" s="239">
        <f>SUMIF('Plans SAMS_A remplir'!$AE$3:$AE$875,(G609&amp;"autreong"&amp;"urgence"),'Plans SAMS_A remplir'!$AI$3:$AI$875)</f>
        <v>0</v>
      </c>
      <c r="AB609" s="280" t="str">
        <f t="shared" si="438"/>
        <v>0</v>
      </c>
      <c r="AC609" s="285"/>
      <c r="AD609" s="173">
        <f t="shared" si="439"/>
        <v>0</v>
      </c>
      <c r="AE609" s="173">
        <f t="shared" si="440"/>
        <v>0</v>
      </c>
      <c r="AF609" s="286">
        <f t="shared" si="441"/>
        <v>0</v>
      </c>
      <c r="AG609" s="274" t="e">
        <f t="shared" si="442"/>
        <v>#N/A</v>
      </c>
      <c r="AH609" s="202"/>
      <c r="AI609" s="209" t="e">
        <f t="shared" si="443"/>
        <v>#N/A</v>
      </c>
      <c r="AJ609" s="197">
        <f t="shared" si="444"/>
        <v>3</v>
      </c>
      <c r="AK609" s="175"/>
      <c r="AL609" s="275" t="str">
        <f t="shared" si="445"/>
        <v>A verifier</v>
      </c>
      <c r="AM609" s="266"/>
      <c r="AN609" s="137"/>
      <c r="AO609" s="136"/>
      <c r="AP609" s="158"/>
      <c r="AQ609" s="136"/>
      <c r="AR609" s="138"/>
      <c r="AS609" s="139"/>
      <c r="AT609" s="140"/>
      <c r="AU609" s="159"/>
      <c r="AV609" s="140"/>
      <c r="AW609" s="140"/>
      <c r="AX609" s="140"/>
      <c r="AY609" s="249"/>
    </row>
    <row r="610" spans="1:51" ht="15" hidden="1" customHeight="1" x14ac:dyDescent="0.35">
      <c r="A610" s="252" t="s">
        <v>530</v>
      </c>
      <c r="B610" s="189" t="str">
        <f t="shared" si="427"/>
        <v>MDG23</v>
      </c>
      <c r="C610" s="161" t="s">
        <v>620</v>
      </c>
      <c r="D610" s="189" t="str">
        <f t="shared" si="428"/>
        <v>MG23210</v>
      </c>
      <c r="E610" s="189" t="s">
        <v>1179</v>
      </c>
      <c r="F610" s="1" t="str">
        <f t="shared" si="429"/>
        <v>Vatovavy FitovinanyManakara AtsimoMahabako</v>
      </c>
      <c r="G610" s="45" t="str">
        <f t="shared" si="430"/>
        <v>MG23210451</v>
      </c>
      <c r="H610" s="133" t="e">
        <f t="shared" si="431"/>
        <v>#N/A</v>
      </c>
      <c r="I610" s="133"/>
      <c r="J610" s="134" t="e">
        <f t="shared" si="432"/>
        <v>#N/A</v>
      </c>
      <c r="K610" s="134" t="e">
        <f t="shared" si="433"/>
        <v>#N/A</v>
      </c>
      <c r="L610" s="134" t="e">
        <f t="shared" si="434"/>
        <v>#N/A</v>
      </c>
      <c r="M610" s="231">
        <f>SUMIF('Plans SAMS_A remplir'!$AE$3:$AE$875,(G610&amp;"PAM"&amp;"urgence"),'Plans SAMS_A remplir'!$AG$3:$AG$875)</f>
        <v>0</v>
      </c>
      <c r="N610" s="222">
        <f>SUMIF('Plans SAMS_A remplir'!$AE$3:$AE$875,(G610&amp;"PAM"&amp;"urgence"),'Plans SAMS_A remplir'!$AH$3:$AH$875)</f>
        <v>0</v>
      </c>
      <c r="O610" s="232">
        <f>SUMIF('Plans SAMS_A remplir'!$AE$3:$AE$875,(G610&amp;"PAM"&amp;"urgence"),'Plans SAMS_A remplir'!$AI$3:$AI$875)</f>
        <v>0</v>
      </c>
      <c r="P610" s="224" t="str">
        <f t="shared" si="583"/>
        <v>0</v>
      </c>
      <c r="Q610" s="238">
        <f>SUMIF('Plans SAMS_A remplir'!$AE$3:$AE$875,(G610&amp;"FID"&amp;"urgence"),'Plans SAMS_A remplir'!$AG$3:$AG$875)</f>
        <v>0</v>
      </c>
      <c r="R610" s="135">
        <f>SUMIF('Plans SAMS_A remplir'!$AE$3:$AE$875,(G610&amp;"FID"&amp;"urgence"),'Plans SAMS_A remplir'!$AH$3:$AH$875)</f>
        <v>0</v>
      </c>
      <c r="S610" s="239">
        <f>SUMIF('Plans SAMS_A remplir'!$AE$3:$AE$875,(G610&amp;"FID"&amp;"urgence"),'Plans SAMS_A remplir'!$AI$3:$AI$875)</f>
        <v>0</v>
      </c>
      <c r="T610" s="224" t="str">
        <f t="shared" si="584"/>
        <v>0</v>
      </c>
      <c r="U610" s="238">
        <f>SUMIF('Plans SAMS_A remplir'!$AE$3:$AE$875,(G610&amp;"CRS"&amp;"urgence"),'Plans SAMS_A remplir'!$AG$3:$AG$875)</f>
        <v>0</v>
      </c>
      <c r="V610" s="135">
        <f>SUMIF('Plans SAMS_A remplir'!$AE$3:$AE$875,(G610&amp;"CRS"&amp;"urgence"),'Plans SAMS_A remplir'!$AH$3:$AH$875)</f>
        <v>0</v>
      </c>
      <c r="W610" s="239">
        <f>SUMIF('Plans SAMS_A remplir'!$AE$3:$AE$875,(G610&amp;"CRS"&amp;"urgence"),'Plans SAMS_A remplir'!$AI$3:$AI$875)</f>
        <v>0</v>
      </c>
      <c r="X610" s="224" t="str">
        <f t="shared" si="585"/>
        <v>0</v>
      </c>
      <c r="Y610" s="238">
        <f>SUMIF('Plans SAMS_A remplir'!$AE$3:$AE$875,(G610&amp;"autreong"&amp;"urgence"),'Plans SAMS_A remplir'!$AG$3:$AG$875)</f>
        <v>0</v>
      </c>
      <c r="Z610" s="135">
        <f>SUMIF('Plans SAMS_A remplir'!$AE$3:$AE$875,(G610&amp;"autreong"&amp;"urgence"),'Plans SAMS_A remplir'!$AH$3:$AH$875)</f>
        <v>0</v>
      </c>
      <c r="AA610" s="239">
        <f>SUMIF('Plans SAMS_A remplir'!$AE$3:$AE$875,(G610&amp;"autreong"&amp;"urgence"),'Plans SAMS_A remplir'!$AI$3:$AI$875)</f>
        <v>0</v>
      </c>
      <c r="AB610" s="280" t="str">
        <f t="shared" si="438"/>
        <v>0</v>
      </c>
      <c r="AC610" s="285"/>
      <c r="AD610" s="173">
        <f t="shared" si="439"/>
        <v>0</v>
      </c>
      <c r="AE610" s="173">
        <f t="shared" si="440"/>
        <v>0</v>
      </c>
      <c r="AF610" s="286">
        <f t="shared" si="441"/>
        <v>0</v>
      </c>
      <c r="AG610" s="274" t="e">
        <f t="shared" si="442"/>
        <v>#N/A</v>
      </c>
      <c r="AH610" s="202"/>
      <c r="AI610" s="209" t="e">
        <f t="shared" si="443"/>
        <v>#N/A</v>
      </c>
      <c r="AJ610" s="197">
        <f t="shared" si="444"/>
        <v>3</v>
      </c>
      <c r="AK610" s="175"/>
      <c r="AL610" s="275" t="str">
        <f t="shared" si="445"/>
        <v>A verifier</v>
      </c>
      <c r="AM610" s="266"/>
      <c r="AN610" s="137"/>
      <c r="AO610" s="136"/>
      <c r="AP610" s="158"/>
      <c r="AQ610" s="136"/>
      <c r="AR610" s="138"/>
      <c r="AS610" s="139"/>
      <c r="AT610" s="140"/>
      <c r="AU610" s="159"/>
      <c r="AV610" s="140"/>
      <c r="AW610" s="140"/>
      <c r="AX610" s="140"/>
      <c r="AY610" s="249"/>
    </row>
    <row r="611" spans="1:51" ht="15" hidden="1" customHeight="1" x14ac:dyDescent="0.35">
      <c r="A611" s="252" t="s">
        <v>530</v>
      </c>
      <c r="B611" s="189" t="str">
        <f t="shared" si="427"/>
        <v>MDG23</v>
      </c>
      <c r="C611" s="161" t="s">
        <v>620</v>
      </c>
      <c r="D611" s="189" t="str">
        <f t="shared" si="428"/>
        <v>MG23210</v>
      </c>
      <c r="E611" s="189" t="s">
        <v>1180</v>
      </c>
      <c r="F611" s="1" t="str">
        <f t="shared" si="429"/>
        <v>Vatovavy FitovinanyManakara AtsimoOnilahy</v>
      </c>
      <c r="G611" s="45" t="str">
        <f t="shared" si="430"/>
        <v>MG23210452</v>
      </c>
      <c r="H611" s="133" t="e">
        <f t="shared" si="431"/>
        <v>#N/A</v>
      </c>
      <c r="I611" s="133"/>
      <c r="J611" s="134" t="e">
        <f t="shared" si="432"/>
        <v>#N/A</v>
      </c>
      <c r="K611" s="134" t="e">
        <f t="shared" si="433"/>
        <v>#N/A</v>
      </c>
      <c r="L611" s="134" t="e">
        <f t="shared" si="434"/>
        <v>#N/A</v>
      </c>
      <c r="M611" s="231">
        <f>SUMIF('Plans SAMS_A remplir'!$AE$3:$AE$875,(G611&amp;"PAM"&amp;"urgence"),'Plans SAMS_A remplir'!$AG$3:$AG$875)</f>
        <v>0</v>
      </c>
      <c r="N611" s="222">
        <f>SUMIF('Plans SAMS_A remplir'!$AE$3:$AE$875,(G611&amp;"PAM"&amp;"urgence"),'Plans SAMS_A remplir'!$AH$3:$AH$875)</f>
        <v>0</v>
      </c>
      <c r="O611" s="232">
        <f>SUMIF('Plans SAMS_A remplir'!$AE$3:$AE$875,(G611&amp;"PAM"&amp;"urgence"),'Plans SAMS_A remplir'!$AI$3:$AI$875)</f>
        <v>0</v>
      </c>
      <c r="P611" s="224" t="str">
        <f t="shared" si="583"/>
        <v>0</v>
      </c>
      <c r="Q611" s="238">
        <f>SUMIF('Plans SAMS_A remplir'!$AE$3:$AE$875,(G611&amp;"FID"&amp;"urgence"),'Plans SAMS_A remplir'!$AG$3:$AG$875)</f>
        <v>0</v>
      </c>
      <c r="R611" s="135">
        <f>SUMIF('Plans SAMS_A remplir'!$AE$3:$AE$875,(G611&amp;"FID"&amp;"urgence"),'Plans SAMS_A remplir'!$AH$3:$AH$875)</f>
        <v>0</v>
      </c>
      <c r="S611" s="239">
        <f>SUMIF('Plans SAMS_A remplir'!$AE$3:$AE$875,(G611&amp;"FID"&amp;"urgence"),'Plans SAMS_A remplir'!$AI$3:$AI$875)</f>
        <v>0</v>
      </c>
      <c r="T611" s="224" t="str">
        <f t="shared" si="584"/>
        <v>0</v>
      </c>
      <c r="U611" s="238">
        <f>SUMIF('Plans SAMS_A remplir'!$AE$3:$AE$875,(G611&amp;"CRS"&amp;"urgence"),'Plans SAMS_A remplir'!$AG$3:$AG$875)</f>
        <v>0</v>
      </c>
      <c r="V611" s="135">
        <f>SUMIF('Plans SAMS_A remplir'!$AE$3:$AE$875,(G611&amp;"CRS"&amp;"urgence"),'Plans SAMS_A remplir'!$AH$3:$AH$875)</f>
        <v>0</v>
      </c>
      <c r="W611" s="239">
        <f>SUMIF('Plans SAMS_A remplir'!$AE$3:$AE$875,(G611&amp;"CRS"&amp;"urgence"),'Plans SAMS_A remplir'!$AI$3:$AI$875)</f>
        <v>0</v>
      </c>
      <c r="X611" s="224" t="str">
        <f t="shared" si="585"/>
        <v>0</v>
      </c>
      <c r="Y611" s="238">
        <f>SUMIF('Plans SAMS_A remplir'!$AE$3:$AE$875,(G611&amp;"autreong"&amp;"urgence"),'Plans SAMS_A remplir'!$AG$3:$AG$875)</f>
        <v>0</v>
      </c>
      <c r="Z611" s="135">
        <f>SUMIF('Plans SAMS_A remplir'!$AE$3:$AE$875,(G611&amp;"autreong"&amp;"urgence"),'Plans SAMS_A remplir'!$AH$3:$AH$875)</f>
        <v>0</v>
      </c>
      <c r="AA611" s="239">
        <f>SUMIF('Plans SAMS_A remplir'!$AE$3:$AE$875,(G611&amp;"autreong"&amp;"urgence"),'Plans SAMS_A remplir'!$AI$3:$AI$875)</f>
        <v>0</v>
      </c>
      <c r="AB611" s="280" t="str">
        <f t="shared" si="438"/>
        <v>0</v>
      </c>
      <c r="AC611" s="285"/>
      <c r="AD611" s="173">
        <f t="shared" si="439"/>
        <v>0</v>
      </c>
      <c r="AE611" s="173">
        <f t="shared" si="440"/>
        <v>0</v>
      </c>
      <c r="AF611" s="286">
        <f t="shared" si="441"/>
        <v>0</v>
      </c>
      <c r="AG611" s="274" t="e">
        <f t="shared" si="442"/>
        <v>#N/A</v>
      </c>
      <c r="AH611" s="202"/>
      <c r="AI611" s="209" t="e">
        <f t="shared" si="443"/>
        <v>#N/A</v>
      </c>
      <c r="AJ611" s="197">
        <f t="shared" si="444"/>
        <v>3</v>
      </c>
      <c r="AK611" s="175"/>
      <c r="AL611" s="275" t="str">
        <f t="shared" si="445"/>
        <v>A verifier</v>
      </c>
      <c r="AM611" s="266"/>
      <c r="AN611" s="137"/>
      <c r="AO611" s="136"/>
      <c r="AP611" s="158"/>
      <c r="AQ611" s="136"/>
      <c r="AR611" s="138"/>
      <c r="AS611" s="139"/>
      <c r="AT611" s="140"/>
      <c r="AU611" s="159"/>
      <c r="AV611" s="140"/>
      <c r="AW611" s="140"/>
      <c r="AX611" s="140"/>
      <c r="AY611" s="249"/>
    </row>
    <row r="612" spans="1:51" ht="15" hidden="1" customHeight="1" x14ac:dyDescent="0.35">
      <c r="A612" s="252" t="s">
        <v>530</v>
      </c>
      <c r="B612" s="189" t="str">
        <f t="shared" si="427"/>
        <v>MDG23</v>
      </c>
      <c r="C612" s="161" t="s">
        <v>620</v>
      </c>
      <c r="D612" s="189" t="str">
        <f t="shared" si="428"/>
        <v>MG23210</v>
      </c>
      <c r="E612" s="189" t="s">
        <v>1181</v>
      </c>
      <c r="F612" s="1" t="str">
        <f t="shared" si="429"/>
        <v>Vatovavy FitovinanyManakara AtsimoMahamaibe</v>
      </c>
      <c r="G612" s="45" t="str">
        <f t="shared" si="430"/>
        <v>MG23210471</v>
      </c>
      <c r="H612" s="133" t="e">
        <f t="shared" si="431"/>
        <v>#N/A</v>
      </c>
      <c r="I612" s="133"/>
      <c r="J612" s="134" t="e">
        <f t="shared" si="432"/>
        <v>#N/A</v>
      </c>
      <c r="K612" s="134" t="e">
        <f t="shared" si="433"/>
        <v>#N/A</v>
      </c>
      <c r="L612" s="134" t="e">
        <f t="shared" si="434"/>
        <v>#N/A</v>
      </c>
      <c r="M612" s="231">
        <f>SUMIF('Plans SAMS_A remplir'!$AE$3:$AE$875,(G612&amp;"PAM"&amp;"urgence"),'Plans SAMS_A remplir'!$AG$3:$AG$875)</f>
        <v>0</v>
      </c>
      <c r="N612" s="222">
        <f>SUMIF('Plans SAMS_A remplir'!$AE$3:$AE$875,(G612&amp;"PAM"&amp;"urgence"),'Plans SAMS_A remplir'!$AH$3:$AH$875)</f>
        <v>0</v>
      </c>
      <c r="O612" s="232">
        <f>SUMIF('Plans SAMS_A remplir'!$AE$3:$AE$875,(G612&amp;"PAM"&amp;"urgence"),'Plans SAMS_A remplir'!$AI$3:$AI$875)</f>
        <v>0</v>
      </c>
      <c r="P612" s="224" t="str">
        <f t="shared" si="583"/>
        <v>0</v>
      </c>
      <c r="Q612" s="238">
        <f>SUMIF('Plans SAMS_A remplir'!$AE$3:$AE$875,(G612&amp;"FID"&amp;"urgence"),'Plans SAMS_A remplir'!$AG$3:$AG$875)</f>
        <v>0</v>
      </c>
      <c r="R612" s="135">
        <f>SUMIF('Plans SAMS_A remplir'!$AE$3:$AE$875,(G612&amp;"FID"&amp;"urgence"),'Plans SAMS_A remplir'!$AH$3:$AH$875)</f>
        <v>0</v>
      </c>
      <c r="S612" s="239">
        <f>SUMIF('Plans SAMS_A remplir'!$AE$3:$AE$875,(G612&amp;"FID"&amp;"urgence"),'Plans SAMS_A remplir'!$AI$3:$AI$875)</f>
        <v>0</v>
      </c>
      <c r="T612" s="224" t="str">
        <f t="shared" si="584"/>
        <v>0</v>
      </c>
      <c r="U612" s="238">
        <f>SUMIF('Plans SAMS_A remplir'!$AE$3:$AE$875,(G612&amp;"CRS"&amp;"urgence"),'Plans SAMS_A remplir'!$AG$3:$AG$875)</f>
        <v>0</v>
      </c>
      <c r="V612" s="135">
        <f>SUMIF('Plans SAMS_A remplir'!$AE$3:$AE$875,(G612&amp;"CRS"&amp;"urgence"),'Plans SAMS_A remplir'!$AH$3:$AH$875)</f>
        <v>0</v>
      </c>
      <c r="W612" s="239">
        <f>SUMIF('Plans SAMS_A remplir'!$AE$3:$AE$875,(G612&amp;"CRS"&amp;"urgence"),'Plans SAMS_A remplir'!$AI$3:$AI$875)</f>
        <v>0</v>
      </c>
      <c r="X612" s="224" t="str">
        <f t="shared" si="585"/>
        <v>0</v>
      </c>
      <c r="Y612" s="238">
        <f>SUMIF('Plans SAMS_A remplir'!$AE$3:$AE$875,(G612&amp;"autreong"&amp;"urgence"),'Plans SAMS_A remplir'!$AG$3:$AG$875)</f>
        <v>0</v>
      </c>
      <c r="Z612" s="135">
        <f>SUMIF('Plans SAMS_A remplir'!$AE$3:$AE$875,(G612&amp;"autreong"&amp;"urgence"),'Plans SAMS_A remplir'!$AH$3:$AH$875)</f>
        <v>0</v>
      </c>
      <c r="AA612" s="239">
        <f>SUMIF('Plans SAMS_A remplir'!$AE$3:$AE$875,(G612&amp;"autreong"&amp;"urgence"),'Plans SAMS_A remplir'!$AI$3:$AI$875)</f>
        <v>0</v>
      </c>
      <c r="AB612" s="280" t="str">
        <f t="shared" si="438"/>
        <v>0</v>
      </c>
      <c r="AC612" s="285"/>
      <c r="AD612" s="173">
        <f t="shared" si="439"/>
        <v>0</v>
      </c>
      <c r="AE612" s="173">
        <f t="shared" si="440"/>
        <v>0</v>
      </c>
      <c r="AF612" s="286">
        <f t="shared" si="441"/>
        <v>0</v>
      </c>
      <c r="AG612" s="274" t="e">
        <f t="shared" si="442"/>
        <v>#N/A</v>
      </c>
      <c r="AH612" s="202"/>
      <c r="AI612" s="209" t="e">
        <f t="shared" si="443"/>
        <v>#N/A</v>
      </c>
      <c r="AJ612" s="197">
        <f t="shared" si="444"/>
        <v>3</v>
      </c>
      <c r="AK612" s="175"/>
      <c r="AL612" s="275" t="str">
        <f t="shared" si="445"/>
        <v>A verifier</v>
      </c>
      <c r="AM612" s="266"/>
      <c r="AN612" s="137"/>
      <c r="AO612" s="136"/>
      <c r="AP612" s="158"/>
      <c r="AQ612" s="136"/>
      <c r="AR612" s="138"/>
      <c r="AS612" s="139"/>
      <c r="AT612" s="140"/>
      <c r="AU612" s="159"/>
      <c r="AV612" s="140"/>
      <c r="AW612" s="140"/>
      <c r="AX612" s="140"/>
      <c r="AY612" s="249"/>
    </row>
    <row r="613" spans="1:51" ht="15" hidden="1" customHeight="1" x14ac:dyDescent="0.35">
      <c r="A613" s="252" t="s">
        <v>530</v>
      </c>
      <c r="B613" s="189" t="str">
        <f t="shared" si="427"/>
        <v>MDG23</v>
      </c>
      <c r="C613" s="161" t="s">
        <v>620</v>
      </c>
      <c r="D613" s="189" t="str">
        <f t="shared" si="428"/>
        <v>MG23210</v>
      </c>
      <c r="E613" s="45" t="s">
        <v>1182</v>
      </c>
      <c r="F613" s="1" t="str">
        <f t="shared" si="429"/>
        <v>Vatovavy FitovinanyManakara AtsimoKianjanomby</v>
      </c>
      <c r="G613" s="45" t="str">
        <f t="shared" si="430"/>
        <v>MG23210472</v>
      </c>
      <c r="H613" s="133" t="e">
        <f t="shared" si="431"/>
        <v>#N/A</v>
      </c>
      <c r="I613" s="133"/>
      <c r="J613" s="134" t="e">
        <f t="shared" si="432"/>
        <v>#N/A</v>
      </c>
      <c r="K613" s="134" t="e">
        <f t="shared" si="433"/>
        <v>#N/A</v>
      </c>
      <c r="L613" s="134" t="e">
        <f t="shared" si="434"/>
        <v>#N/A</v>
      </c>
      <c r="M613" s="231">
        <f>SUMIF('Plans SAMS_A remplir'!$AE$3:$AE$875,(G613&amp;"PAM"&amp;"urgence"),'Plans SAMS_A remplir'!$AG$3:$AG$875)</f>
        <v>0</v>
      </c>
      <c r="N613" s="222">
        <f>SUMIF('Plans SAMS_A remplir'!$AE$3:$AE$875,(G613&amp;"PAM"&amp;"urgence"),'Plans SAMS_A remplir'!$AH$3:$AH$875)</f>
        <v>0</v>
      </c>
      <c r="O613" s="232">
        <f>SUMIF('Plans SAMS_A remplir'!$AE$3:$AE$875,(G613&amp;"PAM"&amp;"urgence"),'Plans SAMS_A remplir'!$AI$3:$AI$875)</f>
        <v>0</v>
      </c>
      <c r="P613" s="224" t="str">
        <f t="shared" si="583"/>
        <v>0</v>
      </c>
      <c r="Q613" s="238">
        <f>SUMIF('Plans SAMS_A remplir'!$AE$3:$AE$875,(G613&amp;"FID"&amp;"urgence"),'Plans SAMS_A remplir'!$AG$3:$AG$875)</f>
        <v>0</v>
      </c>
      <c r="R613" s="135">
        <f>SUMIF('Plans SAMS_A remplir'!$AE$3:$AE$875,(G613&amp;"FID"&amp;"urgence"),'Plans SAMS_A remplir'!$AH$3:$AH$875)</f>
        <v>0</v>
      </c>
      <c r="S613" s="239">
        <f>SUMIF('Plans SAMS_A remplir'!$AE$3:$AE$875,(G613&amp;"FID"&amp;"urgence"),'Plans SAMS_A remplir'!$AI$3:$AI$875)</f>
        <v>0</v>
      </c>
      <c r="T613" s="224" t="str">
        <f t="shared" si="584"/>
        <v>0</v>
      </c>
      <c r="U613" s="238">
        <f>SUMIF('Plans SAMS_A remplir'!$AE$3:$AE$875,(G613&amp;"CRS"&amp;"urgence"),'Plans SAMS_A remplir'!$AG$3:$AG$875)</f>
        <v>0</v>
      </c>
      <c r="V613" s="135">
        <f>SUMIF('Plans SAMS_A remplir'!$AE$3:$AE$875,(G613&amp;"CRS"&amp;"urgence"),'Plans SAMS_A remplir'!$AH$3:$AH$875)</f>
        <v>0</v>
      </c>
      <c r="W613" s="239">
        <f>SUMIF('Plans SAMS_A remplir'!$AE$3:$AE$875,(G613&amp;"CRS"&amp;"urgence"),'Plans SAMS_A remplir'!$AI$3:$AI$875)</f>
        <v>0</v>
      </c>
      <c r="X613" s="224" t="str">
        <f t="shared" si="585"/>
        <v>0</v>
      </c>
      <c r="Y613" s="238">
        <f>SUMIF('Plans SAMS_A remplir'!$AE$3:$AE$875,(G613&amp;"autreong"&amp;"urgence"),'Plans SAMS_A remplir'!$AG$3:$AG$875)</f>
        <v>0</v>
      </c>
      <c r="Z613" s="135">
        <f>SUMIF('Plans SAMS_A remplir'!$AE$3:$AE$875,(G613&amp;"autreong"&amp;"urgence"),'Plans SAMS_A remplir'!$AH$3:$AH$875)</f>
        <v>0</v>
      </c>
      <c r="AA613" s="239">
        <f>SUMIF('Plans SAMS_A remplir'!$AE$3:$AE$875,(G613&amp;"autreong"&amp;"urgence"),'Plans SAMS_A remplir'!$AI$3:$AI$875)</f>
        <v>0</v>
      </c>
      <c r="AB613" s="280" t="str">
        <f t="shared" si="438"/>
        <v>0</v>
      </c>
      <c r="AC613" s="285"/>
      <c r="AD613" s="173">
        <f t="shared" si="439"/>
        <v>0</v>
      </c>
      <c r="AE613" s="173">
        <f t="shared" si="440"/>
        <v>0</v>
      </c>
      <c r="AF613" s="286">
        <f t="shared" si="441"/>
        <v>0</v>
      </c>
      <c r="AG613" s="274" t="e">
        <f t="shared" si="442"/>
        <v>#N/A</v>
      </c>
      <c r="AH613" s="202"/>
      <c r="AI613" s="209" t="e">
        <f t="shared" si="443"/>
        <v>#N/A</v>
      </c>
      <c r="AJ613" s="197">
        <f t="shared" si="444"/>
        <v>3</v>
      </c>
      <c r="AK613" s="175"/>
      <c r="AL613" s="275" t="str">
        <f t="shared" si="445"/>
        <v>A verifier</v>
      </c>
      <c r="AM613" s="266"/>
      <c r="AN613" s="137"/>
      <c r="AO613" s="136"/>
      <c r="AP613" s="158"/>
      <c r="AQ613" s="136"/>
      <c r="AR613" s="138"/>
      <c r="AS613" s="139"/>
      <c r="AT613" s="140"/>
      <c r="AU613" s="159"/>
      <c r="AV613" s="140"/>
      <c r="AW613" s="140"/>
      <c r="AX613" s="140"/>
      <c r="AY613" s="249"/>
    </row>
    <row r="614" spans="1:51" ht="15" hidden="1" customHeight="1" x14ac:dyDescent="0.35">
      <c r="A614" s="252" t="s">
        <v>530</v>
      </c>
      <c r="B614" s="189" t="str">
        <f t="shared" si="427"/>
        <v>MDG23</v>
      </c>
      <c r="C614" s="161" t="s">
        <v>620</v>
      </c>
      <c r="D614" s="189" t="str">
        <f t="shared" si="428"/>
        <v>MG23210</v>
      </c>
      <c r="E614" s="189" t="s">
        <v>1183</v>
      </c>
      <c r="F614" s="1" t="str">
        <f t="shared" si="429"/>
        <v>Vatovavy FitovinanyManakara AtsimoAmpasimpotsy Sud</v>
      </c>
      <c r="G614" s="45" t="str">
        <f t="shared" si="430"/>
        <v>MG23210490</v>
      </c>
      <c r="H614" s="133" t="e">
        <f t="shared" si="431"/>
        <v>#N/A</v>
      </c>
      <c r="I614" s="133"/>
      <c r="J614" s="134" t="e">
        <f t="shared" si="432"/>
        <v>#N/A</v>
      </c>
      <c r="K614" s="134" t="e">
        <f t="shared" si="433"/>
        <v>#N/A</v>
      </c>
      <c r="L614" s="134" t="e">
        <f t="shared" si="434"/>
        <v>#N/A</v>
      </c>
      <c r="M614" s="231">
        <f>SUMIF('Plans SAMS_A remplir'!$AE$3:$AE$875,(G614&amp;"PAM"&amp;"urgence"),'Plans SAMS_A remplir'!$AG$3:$AG$875)</f>
        <v>0</v>
      </c>
      <c r="N614" s="222">
        <f>SUMIF('Plans SAMS_A remplir'!$AE$3:$AE$875,(G614&amp;"PAM"&amp;"urgence"),'Plans SAMS_A remplir'!$AH$3:$AH$875)</f>
        <v>0</v>
      </c>
      <c r="O614" s="232">
        <f>SUMIF('Plans SAMS_A remplir'!$AE$3:$AE$875,(G614&amp;"PAM"&amp;"urgence"),'Plans SAMS_A remplir'!$AI$3:$AI$875)</f>
        <v>0</v>
      </c>
      <c r="P614" s="224" t="str">
        <f t="shared" si="583"/>
        <v>0</v>
      </c>
      <c r="Q614" s="238">
        <f>SUMIF('Plans SAMS_A remplir'!$AE$3:$AE$875,(G614&amp;"FID"&amp;"urgence"),'Plans SAMS_A remplir'!$AG$3:$AG$875)</f>
        <v>0</v>
      </c>
      <c r="R614" s="135">
        <f>SUMIF('Plans SAMS_A remplir'!$AE$3:$AE$875,(G614&amp;"FID"&amp;"urgence"),'Plans SAMS_A remplir'!$AH$3:$AH$875)</f>
        <v>0</v>
      </c>
      <c r="S614" s="239">
        <f>SUMIF('Plans SAMS_A remplir'!$AE$3:$AE$875,(G614&amp;"FID"&amp;"urgence"),'Plans SAMS_A remplir'!$AI$3:$AI$875)</f>
        <v>0</v>
      </c>
      <c r="T614" s="224" t="str">
        <f t="shared" si="584"/>
        <v>0</v>
      </c>
      <c r="U614" s="238">
        <f>SUMIF('Plans SAMS_A remplir'!$AE$3:$AE$875,(G614&amp;"CRS"&amp;"urgence"),'Plans SAMS_A remplir'!$AG$3:$AG$875)</f>
        <v>0</v>
      </c>
      <c r="V614" s="135">
        <f>SUMIF('Plans SAMS_A remplir'!$AE$3:$AE$875,(G614&amp;"CRS"&amp;"urgence"),'Plans SAMS_A remplir'!$AH$3:$AH$875)</f>
        <v>0</v>
      </c>
      <c r="W614" s="239">
        <f>SUMIF('Plans SAMS_A remplir'!$AE$3:$AE$875,(G614&amp;"CRS"&amp;"urgence"),'Plans SAMS_A remplir'!$AI$3:$AI$875)</f>
        <v>0</v>
      </c>
      <c r="X614" s="224" t="str">
        <f t="shared" si="585"/>
        <v>0</v>
      </c>
      <c r="Y614" s="238">
        <f>SUMIF('Plans SAMS_A remplir'!$AE$3:$AE$875,(G614&amp;"autreong"&amp;"urgence"),'Plans SAMS_A remplir'!$AG$3:$AG$875)</f>
        <v>0</v>
      </c>
      <c r="Z614" s="135">
        <f>SUMIF('Plans SAMS_A remplir'!$AE$3:$AE$875,(G614&amp;"autreong"&amp;"urgence"),'Plans SAMS_A remplir'!$AH$3:$AH$875)</f>
        <v>0</v>
      </c>
      <c r="AA614" s="239">
        <f>SUMIF('Plans SAMS_A remplir'!$AE$3:$AE$875,(G614&amp;"autreong"&amp;"urgence"),'Plans SAMS_A remplir'!$AI$3:$AI$875)</f>
        <v>0</v>
      </c>
      <c r="AB614" s="280" t="str">
        <f t="shared" si="438"/>
        <v>0</v>
      </c>
      <c r="AC614" s="285"/>
      <c r="AD614" s="173">
        <f t="shared" si="439"/>
        <v>0</v>
      </c>
      <c r="AE614" s="173">
        <f t="shared" si="440"/>
        <v>0</v>
      </c>
      <c r="AF614" s="286">
        <f t="shared" si="441"/>
        <v>0</v>
      </c>
      <c r="AG614" s="274" t="e">
        <f t="shared" si="442"/>
        <v>#N/A</v>
      </c>
      <c r="AH614" s="202"/>
      <c r="AI614" s="209" t="e">
        <f t="shared" si="443"/>
        <v>#N/A</v>
      </c>
      <c r="AJ614" s="197">
        <f t="shared" si="444"/>
        <v>3</v>
      </c>
      <c r="AK614" s="175"/>
      <c r="AL614" s="275" t="str">
        <f t="shared" si="445"/>
        <v>A verifier</v>
      </c>
      <c r="AM614" s="266"/>
      <c r="AN614" s="137"/>
      <c r="AO614" s="136"/>
      <c r="AP614" s="158"/>
      <c r="AQ614" s="136"/>
      <c r="AR614" s="138"/>
      <c r="AS614" s="139"/>
      <c r="AT614" s="140"/>
      <c r="AU614" s="159"/>
      <c r="AV614" s="140"/>
      <c r="AW614" s="140"/>
      <c r="AX614" s="140"/>
      <c r="AY614" s="249"/>
    </row>
    <row r="615" spans="1:51" ht="15" hidden="1" customHeight="1" x14ac:dyDescent="0.35">
      <c r="A615" s="252" t="s">
        <v>530</v>
      </c>
      <c r="B615" s="189" t="str">
        <f t="shared" si="427"/>
        <v>MDG23</v>
      </c>
      <c r="C615" s="161" t="s">
        <v>620</v>
      </c>
      <c r="D615" s="189" t="str">
        <f t="shared" si="428"/>
        <v>MG23210</v>
      </c>
      <c r="E615" s="189" t="s">
        <v>1184</v>
      </c>
      <c r="F615" s="1" t="str">
        <f t="shared" si="429"/>
        <v>Vatovavy FitovinanyManakara AtsimoAnteza</v>
      </c>
      <c r="G615" s="45" t="str">
        <f t="shared" si="430"/>
        <v>MG23210510</v>
      </c>
      <c r="H615" s="133" t="e">
        <f t="shared" si="431"/>
        <v>#N/A</v>
      </c>
      <c r="I615" s="133"/>
      <c r="J615" s="134" t="e">
        <f t="shared" si="432"/>
        <v>#N/A</v>
      </c>
      <c r="K615" s="134" t="e">
        <f t="shared" si="433"/>
        <v>#N/A</v>
      </c>
      <c r="L615" s="134" t="e">
        <f t="shared" si="434"/>
        <v>#N/A</v>
      </c>
      <c r="M615" s="231">
        <f>SUMIF('Plans SAMS_A remplir'!$AE$3:$AE$875,(G615&amp;"PAM"&amp;"urgence"),'Plans SAMS_A remplir'!$AG$3:$AG$875)</f>
        <v>0</v>
      </c>
      <c r="N615" s="222">
        <f>SUMIF('Plans SAMS_A remplir'!$AE$3:$AE$875,(G615&amp;"PAM"&amp;"urgence"),'Plans SAMS_A remplir'!$AH$3:$AH$875)</f>
        <v>0</v>
      </c>
      <c r="O615" s="232">
        <f>SUMIF('Plans SAMS_A remplir'!$AE$3:$AE$875,(G615&amp;"PAM"&amp;"urgence"),'Plans SAMS_A remplir'!$AI$3:$AI$875)</f>
        <v>0</v>
      </c>
      <c r="P615" s="224" t="str">
        <f t="shared" si="583"/>
        <v>0</v>
      </c>
      <c r="Q615" s="238">
        <f>SUMIF('Plans SAMS_A remplir'!$AE$3:$AE$875,(G615&amp;"FID"&amp;"urgence"),'Plans SAMS_A remplir'!$AG$3:$AG$875)</f>
        <v>0</v>
      </c>
      <c r="R615" s="135">
        <f>SUMIF('Plans SAMS_A remplir'!$AE$3:$AE$875,(G615&amp;"FID"&amp;"urgence"),'Plans SAMS_A remplir'!$AH$3:$AH$875)</f>
        <v>0</v>
      </c>
      <c r="S615" s="239">
        <f>SUMIF('Plans SAMS_A remplir'!$AE$3:$AE$875,(G615&amp;"FID"&amp;"urgence"),'Plans SAMS_A remplir'!$AI$3:$AI$875)</f>
        <v>0</v>
      </c>
      <c r="T615" s="224" t="str">
        <f t="shared" si="584"/>
        <v>0</v>
      </c>
      <c r="U615" s="238">
        <f>SUMIF('Plans SAMS_A remplir'!$AE$3:$AE$875,(G615&amp;"CRS"&amp;"urgence"),'Plans SAMS_A remplir'!$AG$3:$AG$875)</f>
        <v>0</v>
      </c>
      <c r="V615" s="135">
        <f>SUMIF('Plans SAMS_A remplir'!$AE$3:$AE$875,(G615&amp;"CRS"&amp;"urgence"),'Plans SAMS_A remplir'!$AH$3:$AH$875)</f>
        <v>0</v>
      </c>
      <c r="W615" s="239">
        <f>SUMIF('Plans SAMS_A remplir'!$AE$3:$AE$875,(G615&amp;"CRS"&amp;"urgence"),'Plans SAMS_A remplir'!$AI$3:$AI$875)</f>
        <v>0</v>
      </c>
      <c r="X615" s="224" t="str">
        <f t="shared" si="585"/>
        <v>0</v>
      </c>
      <c r="Y615" s="238">
        <f>SUMIF('Plans SAMS_A remplir'!$AE$3:$AE$875,(G615&amp;"autreong"&amp;"urgence"),'Plans SAMS_A remplir'!$AG$3:$AG$875)</f>
        <v>0</v>
      </c>
      <c r="Z615" s="135">
        <f>SUMIF('Plans SAMS_A remplir'!$AE$3:$AE$875,(G615&amp;"autreong"&amp;"urgence"),'Plans SAMS_A remplir'!$AH$3:$AH$875)</f>
        <v>0</v>
      </c>
      <c r="AA615" s="239">
        <f>SUMIF('Plans SAMS_A remplir'!$AE$3:$AE$875,(G615&amp;"autreong"&amp;"urgence"),'Plans SAMS_A remplir'!$AI$3:$AI$875)</f>
        <v>0</v>
      </c>
      <c r="AB615" s="280" t="str">
        <f t="shared" si="438"/>
        <v>0</v>
      </c>
      <c r="AC615" s="285"/>
      <c r="AD615" s="173">
        <f t="shared" si="439"/>
        <v>0</v>
      </c>
      <c r="AE615" s="173">
        <f t="shared" si="440"/>
        <v>0</v>
      </c>
      <c r="AF615" s="286">
        <f t="shared" si="441"/>
        <v>0</v>
      </c>
      <c r="AG615" s="274" t="e">
        <f t="shared" si="442"/>
        <v>#N/A</v>
      </c>
      <c r="AH615" s="202"/>
      <c r="AI615" s="209" t="e">
        <f t="shared" si="443"/>
        <v>#N/A</v>
      </c>
      <c r="AJ615" s="197">
        <f t="shared" si="444"/>
        <v>3</v>
      </c>
      <c r="AK615" s="175"/>
      <c r="AL615" s="275" t="str">
        <f t="shared" si="445"/>
        <v>A verifier</v>
      </c>
      <c r="AM615" s="266"/>
      <c r="AN615" s="137"/>
      <c r="AO615" s="136"/>
      <c r="AP615" s="158"/>
      <c r="AQ615" s="136"/>
      <c r="AR615" s="138"/>
      <c r="AS615" s="139"/>
      <c r="AT615" s="140"/>
      <c r="AU615" s="159"/>
      <c r="AV615" s="140"/>
      <c r="AW615" s="140"/>
      <c r="AX615" s="140"/>
      <c r="AY615" s="249"/>
    </row>
    <row r="616" spans="1:51" ht="15" hidden="1" customHeight="1" x14ac:dyDescent="0.35">
      <c r="A616" s="252" t="s">
        <v>530</v>
      </c>
      <c r="B616" s="189" t="str">
        <f t="shared" si="427"/>
        <v>MDG23</v>
      </c>
      <c r="C616" s="161" t="s">
        <v>620</v>
      </c>
      <c r="D616" s="189" t="str">
        <f t="shared" si="428"/>
        <v>MG23210</v>
      </c>
      <c r="E616" s="189" t="s">
        <v>1185</v>
      </c>
      <c r="F616" s="1" t="str">
        <f t="shared" si="429"/>
        <v>Vatovavy FitovinanyManakara AtsimoSaharefo</v>
      </c>
      <c r="G616" s="45" t="str">
        <f t="shared" si="430"/>
        <v>MG23210531</v>
      </c>
      <c r="H616" s="133" t="e">
        <f t="shared" si="431"/>
        <v>#N/A</v>
      </c>
      <c r="I616" s="133"/>
      <c r="J616" s="134" t="e">
        <f t="shared" si="432"/>
        <v>#N/A</v>
      </c>
      <c r="K616" s="134" t="e">
        <f t="shared" si="433"/>
        <v>#N/A</v>
      </c>
      <c r="L616" s="134" t="e">
        <f t="shared" si="434"/>
        <v>#N/A</v>
      </c>
      <c r="M616" s="231">
        <f>SUMIF('Plans SAMS_A remplir'!$AE$3:$AE$875,(G616&amp;"PAM"&amp;"urgence"),'Plans SAMS_A remplir'!$AG$3:$AG$875)</f>
        <v>0</v>
      </c>
      <c r="N616" s="222">
        <f>SUMIF('Plans SAMS_A remplir'!$AE$3:$AE$875,(G616&amp;"PAM"&amp;"urgence"),'Plans SAMS_A remplir'!$AH$3:$AH$875)</f>
        <v>0</v>
      </c>
      <c r="O616" s="232">
        <f>SUMIF('Plans SAMS_A remplir'!$AE$3:$AE$875,(G616&amp;"PAM"&amp;"urgence"),'Plans SAMS_A remplir'!$AI$3:$AI$875)</f>
        <v>0</v>
      </c>
      <c r="P616" s="224" t="str">
        <f t="shared" si="583"/>
        <v>0</v>
      </c>
      <c r="Q616" s="238">
        <f>SUMIF('Plans SAMS_A remplir'!$AE$3:$AE$875,(G616&amp;"FID"&amp;"urgence"),'Plans SAMS_A remplir'!$AG$3:$AG$875)</f>
        <v>0</v>
      </c>
      <c r="R616" s="135">
        <f>SUMIF('Plans SAMS_A remplir'!$AE$3:$AE$875,(G616&amp;"FID"&amp;"urgence"),'Plans SAMS_A remplir'!$AH$3:$AH$875)</f>
        <v>0</v>
      </c>
      <c r="S616" s="239">
        <f>SUMIF('Plans SAMS_A remplir'!$AE$3:$AE$875,(G616&amp;"FID"&amp;"urgence"),'Plans SAMS_A remplir'!$AI$3:$AI$875)</f>
        <v>0</v>
      </c>
      <c r="T616" s="224" t="str">
        <f t="shared" si="584"/>
        <v>0</v>
      </c>
      <c r="U616" s="238">
        <f>SUMIF('Plans SAMS_A remplir'!$AE$3:$AE$875,(G616&amp;"CRS"&amp;"urgence"),'Plans SAMS_A remplir'!$AG$3:$AG$875)</f>
        <v>0</v>
      </c>
      <c r="V616" s="135">
        <f>SUMIF('Plans SAMS_A remplir'!$AE$3:$AE$875,(G616&amp;"CRS"&amp;"urgence"),'Plans SAMS_A remplir'!$AH$3:$AH$875)</f>
        <v>0</v>
      </c>
      <c r="W616" s="239">
        <f>SUMIF('Plans SAMS_A remplir'!$AE$3:$AE$875,(G616&amp;"CRS"&amp;"urgence"),'Plans SAMS_A remplir'!$AI$3:$AI$875)</f>
        <v>0</v>
      </c>
      <c r="X616" s="224" t="str">
        <f t="shared" si="585"/>
        <v>0</v>
      </c>
      <c r="Y616" s="238">
        <f>SUMIF('Plans SAMS_A remplir'!$AE$3:$AE$875,(G616&amp;"autreong"&amp;"urgence"),'Plans SAMS_A remplir'!$AG$3:$AG$875)</f>
        <v>0</v>
      </c>
      <c r="Z616" s="135">
        <f>SUMIF('Plans SAMS_A remplir'!$AE$3:$AE$875,(G616&amp;"autreong"&amp;"urgence"),'Plans SAMS_A remplir'!$AH$3:$AH$875)</f>
        <v>0</v>
      </c>
      <c r="AA616" s="239">
        <f>SUMIF('Plans SAMS_A remplir'!$AE$3:$AE$875,(G616&amp;"autreong"&amp;"urgence"),'Plans SAMS_A remplir'!$AI$3:$AI$875)</f>
        <v>0</v>
      </c>
      <c r="AB616" s="280" t="str">
        <f t="shared" si="438"/>
        <v>0</v>
      </c>
      <c r="AC616" s="285"/>
      <c r="AD616" s="173">
        <f t="shared" si="439"/>
        <v>0</v>
      </c>
      <c r="AE616" s="173">
        <f t="shared" si="440"/>
        <v>0</v>
      </c>
      <c r="AF616" s="286">
        <f t="shared" si="441"/>
        <v>0</v>
      </c>
      <c r="AG616" s="274" t="e">
        <f t="shared" si="442"/>
        <v>#N/A</v>
      </c>
      <c r="AH616" s="202"/>
      <c r="AI616" s="209" t="e">
        <f t="shared" si="443"/>
        <v>#N/A</v>
      </c>
      <c r="AJ616" s="197">
        <f t="shared" si="444"/>
        <v>3</v>
      </c>
      <c r="AK616" s="175"/>
      <c r="AL616" s="275" t="str">
        <f t="shared" si="445"/>
        <v>A verifier</v>
      </c>
      <c r="AM616" s="266"/>
      <c r="AN616" s="137"/>
      <c r="AO616" s="136"/>
      <c r="AP616" s="158"/>
      <c r="AQ616" s="136"/>
      <c r="AR616" s="138"/>
      <c r="AS616" s="139"/>
      <c r="AT616" s="140"/>
      <c r="AU616" s="159"/>
      <c r="AV616" s="140"/>
      <c r="AW616" s="140"/>
      <c r="AX616" s="140"/>
      <c r="AY616" s="249"/>
    </row>
    <row r="617" spans="1:51" ht="15" hidden="1" customHeight="1" x14ac:dyDescent="0.35">
      <c r="A617" s="252" t="s">
        <v>530</v>
      </c>
      <c r="B617" s="189" t="str">
        <f t="shared" si="427"/>
        <v>MDG23</v>
      </c>
      <c r="C617" s="161" t="s">
        <v>620</v>
      </c>
      <c r="D617" s="189" t="str">
        <f t="shared" si="428"/>
        <v>MG23210</v>
      </c>
      <c r="E617" s="189" t="s">
        <v>1186</v>
      </c>
      <c r="F617" s="1" t="str">
        <f t="shared" si="429"/>
        <v>Vatovavy FitovinanyManakara AtsimoAmpasimboraka</v>
      </c>
      <c r="G617" s="45" t="str">
        <f t="shared" si="430"/>
        <v>MG23210532</v>
      </c>
      <c r="H617" s="133" t="e">
        <f t="shared" si="431"/>
        <v>#N/A</v>
      </c>
      <c r="I617" s="133"/>
      <c r="J617" s="134" t="e">
        <f t="shared" si="432"/>
        <v>#N/A</v>
      </c>
      <c r="K617" s="134" t="e">
        <f t="shared" si="433"/>
        <v>#N/A</v>
      </c>
      <c r="L617" s="134" t="e">
        <f t="shared" si="434"/>
        <v>#N/A</v>
      </c>
      <c r="M617" s="231">
        <f>SUMIF('Plans SAMS_A remplir'!$AE$3:$AE$875,(G617&amp;"PAM"&amp;"urgence"),'Plans SAMS_A remplir'!$AG$3:$AG$875)</f>
        <v>0</v>
      </c>
      <c r="N617" s="222">
        <f>SUMIF('Plans SAMS_A remplir'!$AE$3:$AE$875,(G617&amp;"PAM"&amp;"urgence"),'Plans SAMS_A remplir'!$AH$3:$AH$875)</f>
        <v>0</v>
      </c>
      <c r="O617" s="232">
        <f>SUMIF('Plans SAMS_A remplir'!$AE$3:$AE$875,(G617&amp;"PAM"&amp;"urgence"),'Plans SAMS_A remplir'!$AI$3:$AI$875)</f>
        <v>0</v>
      </c>
      <c r="P617" s="224" t="str">
        <f t="shared" si="583"/>
        <v>0</v>
      </c>
      <c r="Q617" s="238">
        <f>SUMIF('Plans SAMS_A remplir'!$AE$3:$AE$875,(G617&amp;"FID"&amp;"urgence"),'Plans SAMS_A remplir'!$AG$3:$AG$875)</f>
        <v>0</v>
      </c>
      <c r="R617" s="135">
        <f>SUMIF('Plans SAMS_A remplir'!$AE$3:$AE$875,(G617&amp;"FID"&amp;"urgence"),'Plans SAMS_A remplir'!$AH$3:$AH$875)</f>
        <v>0</v>
      </c>
      <c r="S617" s="239">
        <f>SUMIF('Plans SAMS_A remplir'!$AE$3:$AE$875,(G617&amp;"FID"&amp;"urgence"),'Plans SAMS_A remplir'!$AI$3:$AI$875)</f>
        <v>0</v>
      </c>
      <c r="T617" s="224" t="str">
        <f t="shared" si="584"/>
        <v>0</v>
      </c>
      <c r="U617" s="238">
        <f>SUMIF('Plans SAMS_A remplir'!$AE$3:$AE$875,(G617&amp;"CRS"&amp;"urgence"),'Plans SAMS_A remplir'!$AG$3:$AG$875)</f>
        <v>0</v>
      </c>
      <c r="V617" s="135">
        <f>SUMIF('Plans SAMS_A remplir'!$AE$3:$AE$875,(G617&amp;"CRS"&amp;"urgence"),'Plans SAMS_A remplir'!$AH$3:$AH$875)</f>
        <v>0</v>
      </c>
      <c r="W617" s="239">
        <f>SUMIF('Plans SAMS_A remplir'!$AE$3:$AE$875,(G617&amp;"CRS"&amp;"urgence"),'Plans SAMS_A remplir'!$AI$3:$AI$875)</f>
        <v>0</v>
      </c>
      <c r="X617" s="224" t="str">
        <f t="shared" si="585"/>
        <v>0</v>
      </c>
      <c r="Y617" s="238">
        <f>SUMIF('Plans SAMS_A remplir'!$AE$3:$AE$875,(G617&amp;"autreong"&amp;"urgence"),'Plans SAMS_A remplir'!$AG$3:$AG$875)</f>
        <v>0</v>
      </c>
      <c r="Z617" s="135">
        <f>SUMIF('Plans SAMS_A remplir'!$AE$3:$AE$875,(G617&amp;"autreong"&amp;"urgence"),'Plans SAMS_A remplir'!$AH$3:$AH$875)</f>
        <v>0</v>
      </c>
      <c r="AA617" s="239">
        <f>SUMIF('Plans SAMS_A remplir'!$AE$3:$AE$875,(G617&amp;"autreong"&amp;"urgence"),'Plans SAMS_A remplir'!$AI$3:$AI$875)</f>
        <v>0</v>
      </c>
      <c r="AB617" s="280" t="str">
        <f t="shared" si="438"/>
        <v>0</v>
      </c>
      <c r="AC617" s="285"/>
      <c r="AD617" s="173">
        <f t="shared" si="439"/>
        <v>0</v>
      </c>
      <c r="AE617" s="173">
        <f t="shared" si="440"/>
        <v>0</v>
      </c>
      <c r="AF617" s="286">
        <f t="shared" si="441"/>
        <v>0</v>
      </c>
      <c r="AG617" s="274" t="e">
        <f t="shared" si="442"/>
        <v>#N/A</v>
      </c>
      <c r="AH617" s="202"/>
      <c r="AI617" s="209" t="e">
        <f t="shared" si="443"/>
        <v>#N/A</v>
      </c>
      <c r="AJ617" s="197">
        <f t="shared" si="444"/>
        <v>3</v>
      </c>
      <c r="AK617" s="175"/>
      <c r="AL617" s="275" t="str">
        <f t="shared" si="445"/>
        <v>A verifier</v>
      </c>
      <c r="AM617" s="266"/>
      <c r="AN617" s="137"/>
      <c r="AO617" s="136"/>
      <c r="AP617" s="158"/>
      <c r="AQ617" s="136"/>
      <c r="AR617" s="138"/>
      <c r="AS617" s="139"/>
      <c r="AT617" s="140"/>
      <c r="AU617" s="159"/>
      <c r="AV617" s="140"/>
      <c r="AW617" s="140"/>
      <c r="AX617" s="140"/>
      <c r="AY617" s="249"/>
    </row>
    <row r="618" spans="1:51" s="179" customFormat="1" hidden="1" x14ac:dyDescent="0.3">
      <c r="A618" s="328"/>
      <c r="B618" s="329"/>
      <c r="C618" s="330"/>
      <c r="D618" s="330"/>
      <c r="E618" s="330"/>
      <c r="F618" s="331"/>
      <c r="G618" s="332"/>
      <c r="H618" s="332"/>
      <c r="I618" s="333"/>
      <c r="J618" s="333"/>
      <c r="K618" s="333"/>
      <c r="L618" s="334"/>
      <c r="M618" s="335"/>
      <c r="N618" s="335"/>
      <c r="O618" s="335"/>
      <c r="P618" s="335"/>
      <c r="Q618" s="336"/>
      <c r="R618" s="336"/>
      <c r="S618" s="336"/>
      <c r="T618" s="335"/>
      <c r="U618" s="336"/>
      <c r="V618" s="336"/>
      <c r="W618" s="336"/>
      <c r="X618" s="335"/>
      <c r="Y618" s="336"/>
      <c r="Z618" s="336"/>
      <c r="AA618" s="336"/>
      <c r="AB618" s="337"/>
      <c r="AC618" s="338"/>
      <c r="AD618" s="339"/>
      <c r="AE618" s="339"/>
      <c r="AF618" s="340"/>
      <c r="AG618" s="341"/>
      <c r="AH618" s="342"/>
      <c r="AI618" s="342"/>
      <c r="AJ618" s="197"/>
      <c r="AK618" s="343"/>
      <c r="AL618" s="344"/>
      <c r="AM618" s="345"/>
      <c r="AN618" s="334"/>
      <c r="AO618" s="346"/>
      <c r="AP618" s="334"/>
      <c r="AQ618" s="334"/>
      <c r="AR618" s="347"/>
      <c r="AS618" s="347"/>
      <c r="AT618" s="348"/>
      <c r="AU618" s="348"/>
      <c r="AV618" s="349"/>
      <c r="AW618" s="350"/>
      <c r="AX618" s="350"/>
      <c r="AY618" s="351"/>
    </row>
    <row r="619" spans="1:51" ht="15" hidden="1" customHeight="1" x14ac:dyDescent="0.35">
      <c r="A619" s="252" t="s">
        <v>530</v>
      </c>
      <c r="B619" s="189" t="str">
        <f t="shared" ref="B619:B625" si="594">VLOOKUP(A619,admin_1,2,FALSE)</f>
        <v>MDG23</v>
      </c>
      <c r="C619" s="161" t="s">
        <v>601</v>
      </c>
      <c r="D619" s="189" t="str">
        <f t="shared" ref="D619:D625" si="595">VLOOKUP(C619,admin_2_2,2,FALSE)</f>
        <v>MG23212</v>
      </c>
      <c r="E619" s="189" t="s">
        <v>602</v>
      </c>
      <c r="F619" s="1" t="str">
        <f t="shared" ref="F619:F625" si="596">A619&amp;C619&amp;E619</f>
        <v>Vatovavy FitovinanyVohipenoIvato</v>
      </c>
      <c r="G619" s="45" t="str">
        <f t="shared" ref="G619:G625" si="597">VLOOKUP(F619,admin_3_2,12,FALSE)</f>
        <v>MG23212051</v>
      </c>
      <c r="H619" s="133" t="e">
        <f t="shared" ref="H619:H625" si="598">VLOOKUP(G619,prio,2,FALSE)</f>
        <v>#N/A</v>
      </c>
      <c r="I619" s="133"/>
      <c r="J619" s="134" t="str">
        <f t="shared" ref="J619:J625" si="599">IF(VLOOKUP(G619,pop,4,FALSE)=0,"",VLOOKUP(G619,pop,4,FALSE))</f>
        <v/>
      </c>
      <c r="K619" s="134">
        <f t="shared" ref="K619:K625" si="600">VLOOKUP(G619,pop,2,FALSE)</f>
        <v>3335</v>
      </c>
      <c r="L619" s="134">
        <f t="shared" ref="L619:L625" si="601">VLOOKUP(G619,pop,7,FALSE)</f>
        <v>3335</v>
      </c>
      <c r="M619" s="231">
        <f>SUMIF('Plans SAMS_A remplir'!$AE$3:$AE$875,(G619&amp;"PAM"&amp;"urgence"),'Plans SAMS_A remplir'!$AG$3:$AG$875)</f>
        <v>0</v>
      </c>
      <c r="N619" s="222">
        <f>SUMIF('Plans SAMS_A remplir'!$AE$3:$AE$875,(G619&amp;"PAM"&amp;"urgence"),'Plans SAMS_A remplir'!$AH$3:$AH$875)</f>
        <v>0</v>
      </c>
      <c r="O619" s="232">
        <f>SUMIF('Plans SAMS_A remplir'!$AE$3:$AE$875,(G619&amp;"PAM"&amp;"urgence"),'Plans SAMS_A remplir'!$AI$3:$AI$875)</f>
        <v>0</v>
      </c>
      <c r="P619" s="224" t="str">
        <f t="shared" ref="P619:P637" si="602">IFERROR(VLOOKUP(G619&amp;"PAM"&amp;"urgence",planification_pop,4,FALSE),"0")</f>
        <v>0</v>
      </c>
      <c r="Q619" s="238">
        <f>SUMIF('Plans SAMS_A remplir'!$AE$3:$AE$875,(G619&amp;"FID"&amp;"urgence"),'Plans SAMS_A remplir'!$AG$3:$AG$875)</f>
        <v>0</v>
      </c>
      <c r="R619" s="135">
        <f>SUMIF('Plans SAMS_A remplir'!$AE$3:$AE$875,(G619&amp;"FID"&amp;"urgence"),'Plans SAMS_A remplir'!$AH$3:$AH$875)</f>
        <v>0</v>
      </c>
      <c r="S619" s="239">
        <f>SUMIF('Plans SAMS_A remplir'!$AE$3:$AE$875,(G619&amp;"FID"&amp;"urgence"),'Plans SAMS_A remplir'!$AI$3:$AI$875)</f>
        <v>0</v>
      </c>
      <c r="T619" s="224" t="str">
        <f t="shared" ref="T619:T637" si="603">IFERROR(VLOOKUP(G619&amp;"FID"&amp;"urgence",planification_pop,4,FALSE),"0")</f>
        <v>0</v>
      </c>
      <c r="U619" s="238">
        <f>SUMIF('Plans SAMS_A remplir'!$AE$3:$AE$875,(G619&amp;"CRS"&amp;"urgence"),'Plans SAMS_A remplir'!$AG$3:$AG$875)</f>
        <v>0</v>
      </c>
      <c r="V619" s="135">
        <f>SUMIF('Plans SAMS_A remplir'!$AE$3:$AE$875,(G619&amp;"CRS"&amp;"urgence"),'Plans SAMS_A remplir'!$AH$3:$AH$875)</f>
        <v>0</v>
      </c>
      <c r="W619" s="239">
        <f>SUMIF('Plans SAMS_A remplir'!$AE$3:$AE$875,(G619&amp;"CRS"&amp;"urgence"),'Plans SAMS_A remplir'!$AI$3:$AI$875)</f>
        <v>0</v>
      </c>
      <c r="X619" s="224" t="str">
        <f t="shared" ref="X619:X637" si="604">IFERROR(VLOOKUP(K619&amp;"FID"&amp;"urgence",planification_pop,4,FALSE),"0")</f>
        <v>0</v>
      </c>
      <c r="Y619" s="238">
        <f>SUMIF('Plans SAMS_A remplir'!$AE$3:$AE$875,(G619&amp;"autreong"&amp;"urgence"),'Plans SAMS_A remplir'!$AG$3:$AG$875)</f>
        <v>0</v>
      </c>
      <c r="Z619" s="135">
        <f>SUMIF('Plans SAMS_A remplir'!$AE$3:$AE$875,(G619&amp;"autreong"&amp;"urgence"),'Plans SAMS_A remplir'!$AH$3:$AH$875)</f>
        <v>0</v>
      </c>
      <c r="AA619" s="239">
        <f>SUMIF('Plans SAMS_A remplir'!$AE$3:$AE$875,(G619&amp;"autreong"&amp;"urgence"),'Plans SAMS_A remplir'!$AI$3:$AI$875)</f>
        <v>0</v>
      </c>
      <c r="AB619" s="280" t="str">
        <f t="shared" ref="AB619:AB625" si="605">IFERROR(VLOOKUP(G619&amp;"autreong"&amp;"urgence",planification_pop,4,FALSE),"0")</f>
        <v>0</v>
      </c>
      <c r="AC619" s="285"/>
      <c r="AD619" s="173">
        <f t="shared" ref="AD619:AD625" si="606">IF($AC619="Oui (Fid/PAM)",MAX(M619,Q619)+Y619,IF($AC619="Oui (inter/orga)",MAX(M619,Q619,Y619),IF($AC619="Oui (CRS/FID)",MAX(Q619,U619),IF($AC619="Oui (CRS/PAM)",MAX(M619,U619),IF($AC619="Oui (cas special)","",SUM(M619,Q619,Y619,U619))))))</f>
        <v>0</v>
      </c>
      <c r="AE619" s="173">
        <f t="shared" ref="AE619:AE625" si="607">IF($AC619="Oui (Fid/PAM)",MAX(N619,R619)+Z619,IF($AC619="Oui (inter/orga)",MAX(N619,R619,Z619),IF($AC619="Oui (CRS/FID)",MAX(R619,V619),IF($AC619="Oui (CRS/PAM)",MAX(N619,V619),IF($AC619="Oui (cas special)","",SUM(N619,R619,Z619,V619))))))</f>
        <v>0</v>
      </c>
      <c r="AF619" s="286">
        <f t="shared" ref="AF619:AF625" si="608">IF($AC619="Oui (Fid/PAM)",MAX(O619,S619)+AA619,IF($AC619="Oui (inter/orga)",MAX(O619,S619,AA619),IF($AC619="Oui (CRS/FID)",MAX(S619,W619),IF($AC619="Oui (CRS/PAM)",MAX(O619,W619),IF($AC619="Oui (cas special)","",SUM(O619,S619,AA619,W619))))))</f>
        <v>0</v>
      </c>
      <c r="AG619" s="274">
        <f t="shared" ref="AG619:AG625" si="609">MAX(AD619:AF619)/L619</f>
        <v>0</v>
      </c>
      <c r="AH619" s="202"/>
      <c r="AI619" s="209">
        <f t="shared" ref="AI619:AI625" si="610">IF((K619-AD619*AH619)&lt;0,"0",K619-AD619*AH619)</f>
        <v>3335</v>
      </c>
      <c r="AJ619" s="197">
        <f t="shared" ref="AJ619:AJ625" si="611">IF(M619&lt;&gt;"0",1,0)+IF(Q619&lt;&gt;"0",1,0)+IF(Y619&lt;&gt;"0",1,0)</f>
        <v>3</v>
      </c>
      <c r="AK619" s="175"/>
      <c r="AL619" s="275" t="str">
        <f t="shared" ref="AL619:AL625" si="612">IF(AC619="Non","YES",IF(AC619="Oui (cas special)","A verifier",IF(AC619="","A verifier","Non")))</f>
        <v>A verifier</v>
      </c>
      <c r="AM619" s="266"/>
      <c r="AN619" s="137"/>
      <c r="AO619" s="136"/>
      <c r="AP619" s="158"/>
      <c r="AQ619" s="136"/>
      <c r="AR619" s="138"/>
      <c r="AS619" s="139"/>
      <c r="AT619" s="140"/>
      <c r="AU619" s="159"/>
      <c r="AV619" s="140"/>
      <c r="AW619" s="140"/>
      <c r="AX619" s="140"/>
      <c r="AY619" s="249"/>
    </row>
    <row r="620" spans="1:51" ht="15" hidden="1" customHeight="1" x14ac:dyDescent="0.35">
      <c r="A620" s="252" t="s">
        <v>530</v>
      </c>
      <c r="B620" s="189" t="str">
        <f t="shared" si="594"/>
        <v>MDG23</v>
      </c>
      <c r="C620" s="161" t="s">
        <v>601</v>
      </c>
      <c r="D620" s="189" t="str">
        <f t="shared" si="595"/>
        <v>MG23212</v>
      </c>
      <c r="E620" s="189" t="s">
        <v>618</v>
      </c>
      <c r="F620" s="1" t="str">
        <f t="shared" si="596"/>
        <v>Vatovavy FitovinanyVohipenoMahabo</v>
      </c>
      <c r="G620" s="45" t="str">
        <f t="shared" si="597"/>
        <v>MG23212070</v>
      </c>
      <c r="H620" s="133" t="e">
        <f t="shared" si="598"/>
        <v>#N/A</v>
      </c>
      <c r="I620" s="133"/>
      <c r="J620" s="134" t="e">
        <f t="shared" si="599"/>
        <v>#N/A</v>
      </c>
      <c r="K620" s="134" t="e">
        <f t="shared" si="600"/>
        <v>#N/A</v>
      </c>
      <c r="L620" s="134" t="e">
        <f t="shared" si="601"/>
        <v>#N/A</v>
      </c>
      <c r="M620" s="231">
        <f>SUMIF('Plans SAMS_A remplir'!$AE$3:$AE$875,(G620&amp;"PAM"&amp;"urgence"),'Plans SAMS_A remplir'!$AG$3:$AG$875)</f>
        <v>0</v>
      </c>
      <c r="N620" s="222">
        <f>SUMIF('Plans SAMS_A remplir'!$AE$3:$AE$875,(G620&amp;"PAM"&amp;"urgence"),'Plans SAMS_A remplir'!$AH$3:$AH$875)</f>
        <v>0</v>
      </c>
      <c r="O620" s="232">
        <f>SUMIF('Plans SAMS_A remplir'!$AE$3:$AE$875,(G620&amp;"PAM"&amp;"urgence"),'Plans SAMS_A remplir'!$AI$3:$AI$875)</f>
        <v>0</v>
      </c>
      <c r="P620" s="224" t="str">
        <f t="shared" si="602"/>
        <v>0</v>
      </c>
      <c r="Q620" s="238">
        <f>SUMIF('Plans SAMS_A remplir'!$AE$3:$AE$875,(G620&amp;"FID"&amp;"urgence"),'Plans SAMS_A remplir'!$AG$3:$AG$875)</f>
        <v>0</v>
      </c>
      <c r="R620" s="135">
        <f>SUMIF('Plans SAMS_A remplir'!$AE$3:$AE$875,(G620&amp;"FID"&amp;"urgence"),'Plans SAMS_A remplir'!$AH$3:$AH$875)</f>
        <v>0</v>
      </c>
      <c r="S620" s="239">
        <f>SUMIF('Plans SAMS_A remplir'!$AE$3:$AE$875,(G620&amp;"FID"&amp;"urgence"),'Plans SAMS_A remplir'!$AI$3:$AI$875)</f>
        <v>0</v>
      </c>
      <c r="T620" s="224" t="str">
        <f t="shared" si="603"/>
        <v>0</v>
      </c>
      <c r="U620" s="238">
        <f>SUMIF('Plans SAMS_A remplir'!$AE$3:$AE$875,(G620&amp;"CRS"&amp;"urgence"),'Plans SAMS_A remplir'!$AG$3:$AG$875)</f>
        <v>0</v>
      </c>
      <c r="V620" s="135">
        <f>SUMIF('Plans SAMS_A remplir'!$AE$3:$AE$875,(G620&amp;"CRS"&amp;"urgence"),'Plans SAMS_A remplir'!$AH$3:$AH$875)</f>
        <v>0</v>
      </c>
      <c r="W620" s="239">
        <f>SUMIF('Plans SAMS_A remplir'!$AE$3:$AE$875,(G620&amp;"CRS"&amp;"urgence"),'Plans SAMS_A remplir'!$AI$3:$AI$875)</f>
        <v>0</v>
      </c>
      <c r="X620" s="224" t="str">
        <f t="shared" si="604"/>
        <v>0</v>
      </c>
      <c r="Y620" s="238">
        <f>SUMIF('Plans SAMS_A remplir'!$AE$3:$AE$875,(G620&amp;"autreong"&amp;"urgence"),'Plans SAMS_A remplir'!$AG$3:$AG$875)</f>
        <v>0</v>
      </c>
      <c r="Z620" s="135">
        <f>SUMIF('Plans SAMS_A remplir'!$AE$3:$AE$875,(G620&amp;"autreong"&amp;"urgence"),'Plans SAMS_A remplir'!$AH$3:$AH$875)</f>
        <v>0</v>
      </c>
      <c r="AA620" s="239">
        <f>SUMIF('Plans SAMS_A remplir'!$AE$3:$AE$875,(G620&amp;"autreong"&amp;"urgence"),'Plans SAMS_A remplir'!$AI$3:$AI$875)</f>
        <v>0</v>
      </c>
      <c r="AB620" s="280" t="str">
        <f t="shared" si="605"/>
        <v>0</v>
      </c>
      <c r="AC620" s="285"/>
      <c r="AD620" s="173">
        <f t="shared" si="606"/>
        <v>0</v>
      </c>
      <c r="AE620" s="173">
        <f t="shared" si="607"/>
        <v>0</v>
      </c>
      <c r="AF620" s="286">
        <f t="shared" si="608"/>
        <v>0</v>
      </c>
      <c r="AG620" s="274" t="e">
        <f t="shared" si="609"/>
        <v>#N/A</v>
      </c>
      <c r="AH620" s="202"/>
      <c r="AI620" s="209" t="e">
        <f t="shared" si="610"/>
        <v>#N/A</v>
      </c>
      <c r="AJ620" s="197">
        <f t="shared" si="611"/>
        <v>3</v>
      </c>
      <c r="AK620" s="175"/>
      <c r="AL620" s="275" t="str">
        <f t="shared" si="612"/>
        <v>A verifier</v>
      </c>
      <c r="AM620" s="266"/>
      <c r="AN620" s="137"/>
      <c r="AO620" s="136"/>
      <c r="AP620" s="158"/>
      <c r="AQ620" s="136"/>
      <c r="AR620" s="138"/>
      <c r="AS620" s="139"/>
      <c r="AT620" s="140"/>
      <c r="AU620" s="159"/>
      <c r="AV620" s="140"/>
      <c r="AW620" s="140"/>
      <c r="AX620" s="140"/>
      <c r="AY620" s="249"/>
    </row>
    <row r="621" spans="1:51" ht="15" hidden="1" customHeight="1" x14ac:dyDescent="0.35">
      <c r="A621" s="252" t="s">
        <v>530</v>
      </c>
      <c r="B621" s="189" t="str">
        <f t="shared" si="594"/>
        <v>MDG23</v>
      </c>
      <c r="C621" s="161" t="s">
        <v>601</v>
      </c>
      <c r="D621" s="189" t="str">
        <f t="shared" si="595"/>
        <v>MG23212</v>
      </c>
      <c r="E621" s="189" t="s">
        <v>1113</v>
      </c>
      <c r="F621" s="1" t="str">
        <f t="shared" si="596"/>
        <v>Vatovavy FitovinanyVohipenoMahasoabe</v>
      </c>
      <c r="G621" s="45" t="str">
        <f t="shared" si="597"/>
        <v>MG23212150</v>
      </c>
      <c r="H621" s="133" t="e">
        <f t="shared" si="598"/>
        <v>#N/A</v>
      </c>
      <c r="I621" s="133"/>
      <c r="J621" s="134" t="e">
        <f t="shared" si="599"/>
        <v>#N/A</v>
      </c>
      <c r="K621" s="134" t="e">
        <f t="shared" si="600"/>
        <v>#N/A</v>
      </c>
      <c r="L621" s="134" t="e">
        <f t="shared" si="601"/>
        <v>#N/A</v>
      </c>
      <c r="M621" s="231">
        <f>SUMIF('Plans SAMS_A remplir'!$AE$3:$AE$875,(G621&amp;"PAM"&amp;"urgence"),'Plans SAMS_A remplir'!$AG$3:$AG$875)</f>
        <v>0</v>
      </c>
      <c r="N621" s="222">
        <f>SUMIF('Plans SAMS_A remplir'!$AE$3:$AE$875,(G621&amp;"PAM"&amp;"urgence"),'Plans SAMS_A remplir'!$AH$3:$AH$875)</f>
        <v>0</v>
      </c>
      <c r="O621" s="232">
        <f>SUMIF('Plans SAMS_A remplir'!$AE$3:$AE$875,(G621&amp;"PAM"&amp;"urgence"),'Plans SAMS_A remplir'!$AI$3:$AI$875)</f>
        <v>0</v>
      </c>
      <c r="P621" s="224" t="str">
        <f t="shared" si="602"/>
        <v>0</v>
      </c>
      <c r="Q621" s="238">
        <f>SUMIF('Plans SAMS_A remplir'!$AE$3:$AE$875,(G621&amp;"FID"&amp;"urgence"),'Plans SAMS_A remplir'!$AG$3:$AG$875)</f>
        <v>0</v>
      </c>
      <c r="R621" s="135">
        <f>SUMIF('Plans SAMS_A remplir'!$AE$3:$AE$875,(G621&amp;"FID"&amp;"urgence"),'Plans SAMS_A remplir'!$AH$3:$AH$875)</f>
        <v>0</v>
      </c>
      <c r="S621" s="239">
        <f>SUMIF('Plans SAMS_A remplir'!$AE$3:$AE$875,(G621&amp;"FID"&amp;"urgence"),'Plans SAMS_A remplir'!$AI$3:$AI$875)</f>
        <v>0</v>
      </c>
      <c r="T621" s="224" t="str">
        <f t="shared" si="603"/>
        <v>0</v>
      </c>
      <c r="U621" s="238">
        <f>SUMIF('Plans SAMS_A remplir'!$AE$3:$AE$875,(G621&amp;"CRS"&amp;"urgence"),'Plans SAMS_A remplir'!$AG$3:$AG$875)</f>
        <v>0</v>
      </c>
      <c r="V621" s="135">
        <f>SUMIF('Plans SAMS_A remplir'!$AE$3:$AE$875,(G621&amp;"CRS"&amp;"urgence"),'Plans SAMS_A remplir'!$AH$3:$AH$875)</f>
        <v>0</v>
      </c>
      <c r="W621" s="239">
        <f>SUMIF('Plans SAMS_A remplir'!$AE$3:$AE$875,(G621&amp;"CRS"&amp;"urgence"),'Plans SAMS_A remplir'!$AI$3:$AI$875)</f>
        <v>0</v>
      </c>
      <c r="X621" s="224" t="str">
        <f t="shared" si="604"/>
        <v>0</v>
      </c>
      <c r="Y621" s="238">
        <f>SUMIF('Plans SAMS_A remplir'!$AE$3:$AE$875,(G621&amp;"autreong"&amp;"urgence"),'Plans SAMS_A remplir'!$AG$3:$AG$875)</f>
        <v>0</v>
      </c>
      <c r="Z621" s="135">
        <f>SUMIF('Plans SAMS_A remplir'!$AE$3:$AE$875,(G621&amp;"autreong"&amp;"urgence"),'Plans SAMS_A remplir'!$AH$3:$AH$875)</f>
        <v>0</v>
      </c>
      <c r="AA621" s="239">
        <f>SUMIF('Plans SAMS_A remplir'!$AE$3:$AE$875,(G621&amp;"autreong"&amp;"urgence"),'Plans SAMS_A remplir'!$AI$3:$AI$875)</f>
        <v>0</v>
      </c>
      <c r="AB621" s="280" t="str">
        <f t="shared" si="605"/>
        <v>0</v>
      </c>
      <c r="AC621" s="285"/>
      <c r="AD621" s="173">
        <f t="shared" si="606"/>
        <v>0</v>
      </c>
      <c r="AE621" s="173">
        <f t="shared" si="607"/>
        <v>0</v>
      </c>
      <c r="AF621" s="286">
        <f t="shared" si="608"/>
        <v>0</v>
      </c>
      <c r="AG621" s="274" t="e">
        <f t="shared" si="609"/>
        <v>#N/A</v>
      </c>
      <c r="AH621" s="202"/>
      <c r="AI621" s="209" t="e">
        <f t="shared" si="610"/>
        <v>#N/A</v>
      </c>
      <c r="AJ621" s="197">
        <f t="shared" si="611"/>
        <v>3</v>
      </c>
      <c r="AK621" s="175"/>
      <c r="AL621" s="275" t="str">
        <f t="shared" si="612"/>
        <v>A verifier</v>
      </c>
      <c r="AM621" s="266"/>
      <c r="AN621" s="137"/>
      <c r="AO621" s="136"/>
      <c r="AP621" s="158"/>
      <c r="AQ621" s="136"/>
      <c r="AR621" s="138"/>
      <c r="AS621" s="139"/>
      <c r="AT621" s="140"/>
      <c r="AU621" s="159"/>
      <c r="AV621" s="140"/>
      <c r="AW621" s="140"/>
      <c r="AX621" s="140"/>
      <c r="AY621" s="249"/>
    </row>
    <row r="622" spans="1:51" ht="15" hidden="1" customHeight="1" x14ac:dyDescent="0.35">
      <c r="A622" s="252" t="s">
        <v>530</v>
      </c>
      <c r="B622" s="189" t="str">
        <f t="shared" si="594"/>
        <v>MDG23</v>
      </c>
      <c r="C622" s="161" t="s">
        <v>601</v>
      </c>
      <c r="D622" s="189" t="str">
        <f t="shared" si="595"/>
        <v>MG23212</v>
      </c>
      <c r="E622" s="189" t="s">
        <v>816</v>
      </c>
      <c r="F622" s="1" t="str">
        <f t="shared" si="596"/>
        <v>Vatovavy FitovinanyVohipenoMahazoarivo</v>
      </c>
      <c r="G622" s="45" t="str">
        <f t="shared" si="597"/>
        <v>MG23212270</v>
      </c>
      <c r="H622" s="133" t="e">
        <f t="shared" si="598"/>
        <v>#N/A</v>
      </c>
      <c r="I622" s="133"/>
      <c r="J622" s="134" t="e">
        <f t="shared" si="599"/>
        <v>#N/A</v>
      </c>
      <c r="K622" s="134" t="e">
        <f t="shared" si="600"/>
        <v>#N/A</v>
      </c>
      <c r="L622" s="134" t="e">
        <f t="shared" si="601"/>
        <v>#N/A</v>
      </c>
      <c r="M622" s="231">
        <f>SUMIF('Plans SAMS_A remplir'!$AE$3:$AE$875,(G622&amp;"PAM"&amp;"urgence"),'Plans SAMS_A remplir'!$AG$3:$AG$875)</f>
        <v>0</v>
      </c>
      <c r="N622" s="222">
        <f>SUMIF('Plans SAMS_A remplir'!$AE$3:$AE$875,(G622&amp;"PAM"&amp;"urgence"),'Plans SAMS_A remplir'!$AH$3:$AH$875)</f>
        <v>0</v>
      </c>
      <c r="O622" s="232">
        <f>SUMIF('Plans SAMS_A remplir'!$AE$3:$AE$875,(G622&amp;"PAM"&amp;"urgence"),'Plans SAMS_A remplir'!$AI$3:$AI$875)</f>
        <v>0</v>
      </c>
      <c r="P622" s="224" t="str">
        <f t="shared" si="602"/>
        <v>0</v>
      </c>
      <c r="Q622" s="238">
        <f>SUMIF('Plans SAMS_A remplir'!$AE$3:$AE$875,(G622&amp;"FID"&amp;"urgence"),'Plans SAMS_A remplir'!$AG$3:$AG$875)</f>
        <v>0</v>
      </c>
      <c r="R622" s="135">
        <f>SUMIF('Plans SAMS_A remplir'!$AE$3:$AE$875,(G622&amp;"FID"&amp;"urgence"),'Plans SAMS_A remplir'!$AH$3:$AH$875)</f>
        <v>0</v>
      </c>
      <c r="S622" s="239">
        <f>SUMIF('Plans SAMS_A remplir'!$AE$3:$AE$875,(G622&amp;"FID"&amp;"urgence"),'Plans SAMS_A remplir'!$AI$3:$AI$875)</f>
        <v>0</v>
      </c>
      <c r="T622" s="224" t="str">
        <f t="shared" si="603"/>
        <v>0</v>
      </c>
      <c r="U622" s="238">
        <f>SUMIF('Plans SAMS_A remplir'!$AE$3:$AE$875,(G622&amp;"CRS"&amp;"urgence"),'Plans SAMS_A remplir'!$AG$3:$AG$875)</f>
        <v>0</v>
      </c>
      <c r="V622" s="135">
        <f>SUMIF('Plans SAMS_A remplir'!$AE$3:$AE$875,(G622&amp;"CRS"&amp;"urgence"),'Plans SAMS_A remplir'!$AH$3:$AH$875)</f>
        <v>0</v>
      </c>
      <c r="W622" s="239">
        <f>SUMIF('Plans SAMS_A remplir'!$AE$3:$AE$875,(G622&amp;"CRS"&amp;"urgence"),'Plans SAMS_A remplir'!$AI$3:$AI$875)</f>
        <v>0</v>
      </c>
      <c r="X622" s="224" t="str">
        <f t="shared" si="604"/>
        <v>0</v>
      </c>
      <c r="Y622" s="238">
        <f>SUMIF('Plans SAMS_A remplir'!$AE$3:$AE$875,(G622&amp;"autreong"&amp;"urgence"),'Plans SAMS_A remplir'!$AG$3:$AG$875)</f>
        <v>0</v>
      </c>
      <c r="Z622" s="135">
        <f>SUMIF('Plans SAMS_A remplir'!$AE$3:$AE$875,(G622&amp;"autreong"&amp;"urgence"),'Plans SAMS_A remplir'!$AH$3:$AH$875)</f>
        <v>0</v>
      </c>
      <c r="AA622" s="239">
        <f>SUMIF('Plans SAMS_A remplir'!$AE$3:$AE$875,(G622&amp;"autreong"&amp;"urgence"),'Plans SAMS_A remplir'!$AI$3:$AI$875)</f>
        <v>0</v>
      </c>
      <c r="AB622" s="280" t="str">
        <f t="shared" si="605"/>
        <v>0</v>
      </c>
      <c r="AC622" s="285"/>
      <c r="AD622" s="173">
        <f t="shared" si="606"/>
        <v>0</v>
      </c>
      <c r="AE622" s="173">
        <f t="shared" si="607"/>
        <v>0</v>
      </c>
      <c r="AF622" s="286">
        <f t="shared" si="608"/>
        <v>0</v>
      </c>
      <c r="AG622" s="274" t="e">
        <f t="shared" si="609"/>
        <v>#N/A</v>
      </c>
      <c r="AH622" s="202"/>
      <c r="AI622" s="209" t="e">
        <f t="shared" si="610"/>
        <v>#N/A</v>
      </c>
      <c r="AJ622" s="197">
        <f t="shared" si="611"/>
        <v>3</v>
      </c>
      <c r="AK622" s="175"/>
      <c r="AL622" s="275" t="str">
        <f t="shared" si="612"/>
        <v>A verifier</v>
      </c>
      <c r="AM622" s="266"/>
      <c r="AN622" s="137"/>
      <c r="AO622" s="136"/>
      <c r="AP622" s="158"/>
      <c r="AQ622" s="136"/>
      <c r="AR622" s="138"/>
      <c r="AS622" s="139"/>
      <c r="AT622" s="140"/>
      <c r="AU622" s="159"/>
      <c r="AV622" s="140"/>
      <c r="AW622" s="140"/>
      <c r="AX622" s="140"/>
      <c r="AY622" s="249"/>
    </row>
    <row r="623" spans="1:51" ht="15" hidden="1" customHeight="1" x14ac:dyDescent="0.35">
      <c r="A623" s="252" t="s">
        <v>530</v>
      </c>
      <c r="B623" s="189" t="str">
        <f t="shared" si="594"/>
        <v>MDG23</v>
      </c>
      <c r="C623" s="161" t="s">
        <v>601</v>
      </c>
      <c r="D623" s="189" t="str">
        <f t="shared" si="595"/>
        <v>MG23212</v>
      </c>
      <c r="E623" s="189" t="s">
        <v>601</v>
      </c>
      <c r="F623" s="1" t="str">
        <f t="shared" si="596"/>
        <v>Vatovavy FitovinanyVohipenoVohipeno</v>
      </c>
      <c r="G623" s="45" t="str">
        <f t="shared" si="597"/>
        <v>MG23212010</v>
      </c>
      <c r="H623" s="133" t="e">
        <f t="shared" si="598"/>
        <v>#N/A</v>
      </c>
      <c r="I623" s="133"/>
      <c r="J623" s="134" t="e">
        <f t="shared" si="599"/>
        <v>#N/A</v>
      </c>
      <c r="K623" s="134" t="e">
        <f t="shared" si="600"/>
        <v>#N/A</v>
      </c>
      <c r="L623" s="134" t="e">
        <f t="shared" si="601"/>
        <v>#N/A</v>
      </c>
      <c r="M623" s="231">
        <f>SUMIF('Plans SAMS_A remplir'!$AE$3:$AE$875,(G623&amp;"PAM"&amp;"urgence"),'Plans SAMS_A remplir'!$AG$3:$AG$875)</f>
        <v>0</v>
      </c>
      <c r="N623" s="222">
        <f>SUMIF('Plans SAMS_A remplir'!$AE$3:$AE$875,(G623&amp;"PAM"&amp;"urgence"),'Plans SAMS_A remplir'!$AH$3:$AH$875)</f>
        <v>0</v>
      </c>
      <c r="O623" s="232">
        <f>SUMIF('Plans SAMS_A remplir'!$AE$3:$AE$875,(G623&amp;"PAM"&amp;"urgence"),'Plans SAMS_A remplir'!$AI$3:$AI$875)</f>
        <v>0</v>
      </c>
      <c r="P623" s="224" t="str">
        <f t="shared" si="602"/>
        <v>0</v>
      </c>
      <c r="Q623" s="238">
        <f>SUMIF('Plans SAMS_A remplir'!$AE$3:$AE$875,(G623&amp;"FID"&amp;"urgence"),'Plans SAMS_A remplir'!$AG$3:$AG$875)</f>
        <v>0</v>
      </c>
      <c r="R623" s="135">
        <f>SUMIF('Plans SAMS_A remplir'!$AE$3:$AE$875,(G623&amp;"FID"&amp;"urgence"),'Plans SAMS_A remplir'!$AH$3:$AH$875)</f>
        <v>0</v>
      </c>
      <c r="S623" s="239">
        <f>SUMIF('Plans SAMS_A remplir'!$AE$3:$AE$875,(G623&amp;"FID"&amp;"urgence"),'Plans SAMS_A remplir'!$AI$3:$AI$875)</f>
        <v>0</v>
      </c>
      <c r="T623" s="224" t="str">
        <f t="shared" si="603"/>
        <v>0</v>
      </c>
      <c r="U623" s="238">
        <f>SUMIF('Plans SAMS_A remplir'!$AE$3:$AE$875,(G623&amp;"CRS"&amp;"urgence"),'Plans SAMS_A remplir'!$AG$3:$AG$875)</f>
        <v>0</v>
      </c>
      <c r="V623" s="135">
        <f>SUMIF('Plans SAMS_A remplir'!$AE$3:$AE$875,(G623&amp;"CRS"&amp;"urgence"),'Plans SAMS_A remplir'!$AH$3:$AH$875)</f>
        <v>0</v>
      </c>
      <c r="W623" s="239">
        <f>SUMIF('Plans SAMS_A remplir'!$AE$3:$AE$875,(G623&amp;"CRS"&amp;"urgence"),'Plans SAMS_A remplir'!$AI$3:$AI$875)</f>
        <v>0</v>
      </c>
      <c r="X623" s="224" t="str">
        <f t="shared" si="604"/>
        <v>0</v>
      </c>
      <c r="Y623" s="238">
        <f>SUMIF('Plans SAMS_A remplir'!$AE$3:$AE$875,(G623&amp;"autreong"&amp;"urgence"),'Plans SAMS_A remplir'!$AG$3:$AG$875)</f>
        <v>0</v>
      </c>
      <c r="Z623" s="135">
        <f>SUMIF('Plans SAMS_A remplir'!$AE$3:$AE$875,(G623&amp;"autreong"&amp;"urgence"),'Plans SAMS_A remplir'!$AH$3:$AH$875)</f>
        <v>0</v>
      </c>
      <c r="AA623" s="239">
        <f>SUMIF('Plans SAMS_A remplir'!$AE$3:$AE$875,(G623&amp;"autreong"&amp;"urgence"),'Plans SAMS_A remplir'!$AI$3:$AI$875)</f>
        <v>0</v>
      </c>
      <c r="AB623" s="280" t="str">
        <f t="shared" si="605"/>
        <v>0</v>
      </c>
      <c r="AC623" s="285"/>
      <c r="AD623" s="173">
        <f t="shared" si="606"/>
        <v>0</v>
      </c>
      <c r="AE623" s="173">
        <f t="shared" si="607"/>
        <v>0</v>
      </c>
      <c r="AF623" s="286">
        <f t="shared" si="608"/>
        <v>0</v>
      </c>
      <c r="AG623" s="274" t="e">
        <f t="shared" si="609"/>
        <v>#N/A</v>
      </c>
      <c r="AH623" s="202"/>
      <c r="AI623" s="209" t="e">
        <f t="shared" si="610"/>
        <v>#N/A</v>
      </c>
      <c r="AJ623" s="197">
        <f t="shared" si="611"/>
        <v>3</v>
      </c>
      <c r="AK623" s="175"/>
      <c r="AL623" s="275" t="str">
        <f t="shared" si="612"/>
        <v>A verifier</v>
      </c>
      <c r="AM623" s="266"/>
      <c r="AN623" s="137"/>
      <c r="AO623" s="136"/>
      <c r="AP623" s="158"/>
      <c r="AQ623" s="136"/>
      <c r="AR623" s="138"/>
      <c r="AS623" s="139"/>
      <c r="AT623" s="140"/>
      <c r="AU623" s="159"/>
      <c r="AV623" s="140"/>
      <c r="AW623" s="140"/>
      <c r="AX623" s="140"/>
      <c r="AY623" s="249"/>
    </row>
    <row r="624" spans="1:51" ht="15" hidden="1" customHeight="1" x14ac:dyDescent="0.35">
      <c r="A624" s="252" t="s">
        <v>530</v>
      </c>
      <c r="B624" s="189" t="str">
        <f t="shared" si="594"/>
        <v>MDG23</v>
      </c>
      <c r="C624" s="161" t="s">
        <v>601</v>
      </c>
      <c r="D624" s="189" t="str">
        <f t="shared" si="595"/>
        <v>MG23212</v>
      </c>
      <c r="E624" s="189" t="s">
        <v>605</v>
      </c>
      <c r="F624" s="1" t="str">
        <f t="shared" si="596"/>
        <v>Vatovavy FitovinanyVohipenoVohitrindry</v>
      </c>
      <c r="G624" s="45" t="str">
        <f t="shared" si="597"/>
        <v>MG23212031</v>
      </c>
      <c r="H624" s="133" t="e">
        <f t="shared" si="598"/>
        <v>#N/A</v>
      </c>
      <c r="I624" s="133"/>
      <c r="J624" s="134" t="str">
        <f t="shared" si="599"/>
        <v/>
      </c>
      <c r="K624" s="134">
        <f t="shared" si="600"/>
        <v>11925</v>
      </c>
      <c r="L624" s="134">
        <f t="shared" si="601"/>
        <v>11925</v>
      </c>
      <c r="M624" s="231">
        <f>SUMIF('Plans SAMS_A remplir'!$AE$3:$AE$875,(G624&amp;"PAM"&amp;"urgence"),'Plans SAMS_A remplir'!$AG$3:$AG$875)</f>
        <v>0</v>
      </c>
      <c r="N624" s="222">
        <f>SUMIF('Plans SAMS_A remplir'!$AE$3:$AE$875,(G624&amp;"PAM"&amp;"urgence"),'Plans SAMS_A remplir'!$AH$3:$AH$875)</f>
        <v>0</v>
      </c>
      <c r="O624" s="232">
        <f>SUMIF('Plans SAMS_A remplir'!$AE$3:$AE$875,(G624&amp;"PAM"&amp;"urgence"),'Plans SAMS_A remplir'!$AI$3:$AI$875)</f>
        <v>0</v>
      </c>
      <c r="P624" s="224" t="str">
        <f t="shared" si="602"/>
        <v>0</v>
      </c>
      <c r="Q624" s="238">
        <f>SUMIF('Plans SAMS_A remplir'!$AE$3:$AE$875,(G624&amp;"FID"&amp;"urgence"),'Plans SAMS_A remplir'!$AG$3:$AG$875)</f>
        <v>0</v>
      </c>
      <c r="R624" s="135">
        <f>SUMIF('Plans SAMS_A remplir'!$AE$3:$AE$875,(G624&amp;"FID"&amp;"urgence"),'Plans SAMS_A remplir'!$AH$3:$AH$875)</f>
        <v>0</v>
      </c>
      <c r="S624" s="239">
        <f>SUMIF('Plans SAMS_A remplir'!$AE$3:$AE$875,(G624&amp;"FID"&amp;"urgence"),'Plans SAMS_A remplir'!$AI$3:$AI$875)</f>
        <v>0</v>
      </c>
      <c r="T624" s="224" t="str">
        <f t="shared" si="603"/>
        <v>0</v>
      </c>
      <c r="U624" s="238">
        <f>SUMIF('Plans SAMS_A remplir'!$AE$3:$AE$875,(G624&amp;"CRS"&amp;"urgence"),'Plans SAMS_A remplir'!$AG$3:$AG$875)</f>
        <v>0</v>
      </c>
      <c r="V624" s="135">
        <f>SUMIF('Plans SAMS_A remplir'!$AE$3:$AE$875,(G624&amp;"CRS"&amp;"urgence"),'Plans SAMS_A remplir'!$AH$3:$AH$875)</f>
        <v>0</v>
      </c>
      <c r="W624" s="239">
        <f>SUMIF('Plans SAMS_A remplir'!$AE$3:$AE$875,(G624&amp;"CRS"&amp;"urgence"),'Plans SAMS_A remplir'!$AI$3:$AI$875)</f>
        <v>0</v>
      </c>
      <c r="X624" s="224" t="str">
        <f t="shared" si="604"/>
        <v>0</v>
      </c>
      <c r="Y624" s="238">
        <f>SUMIF('Plans SAMS_A remplir'!$AE$3:$AE$875,(G624&amp;"autreong"&amp;"urgence"),'Plans SAMS_A remplir'!$AG$3:$AG$875)</f>
        <v>0</v>
      </c>
      <c r="Z624" s="135">
        <f>SUMIF('Plans SAMS_A remplir'!$AE$3:$AE$875,(G624&amp;"autreong"&amp;"urgence"),'Plans SAMS_A remplir'!$AH$3:$AH$875)</f>
        <v>0</v>
      </c>
      <c r="AA624" s="239">
        <f>SUMIF('Plans SAMS_A remplir'!$AE$3:$AE$875,(G624&amp;"autreong"&amp;"urgence"),'Plans SAMS_A remplir'!$AI$3:$AI$875)</f>
        <v>0</v>
      </c>
      <c r="AB624" s="280" t="str">
        <f t="shared" si="605"/>
        <v>0</v>
      </c>
      <c r="AC624" s="285"/>
      <c r="AD624" s="173">
        <f t="shared" si="606"/>
        <v>0</v>
      </c>
      <c r="AE624" s="173">
        <f t="shared" si="607"/>
        <v>0</v>
      </c>
      <c r="AF624" s="286">
        <f t="shared" si="608"/>
        <v>0</v>
      </c>
      <c r="AG624" s="274">
        <f t="shared" si="609"/>
        <v>0</v>
      </c>
      <c r="AH624" s="202"/>
      <c r="AI624" s="209">
        <f t="shared" si="610"/>
        <v>11925</v>
      </c>
      <c r="AJ624" s="197">
        <f t="shared" si="611"/>
        <v>3</v>
      </c>
      <c r="AK624" s="175"/>
      <c r="AL624" s="275" t="str">
        <f t="shared" si="612"/>
        <v>A verifier</v>
      </c>
      <c r="AM624" s="266"/>
      <c r="AN624" s="137"/>
      <c r="AO624" s="136"/>
      <c r="AP624" s="158"/>
      <c r="AQ624" s="136"/>
      <c r="AR624" s="138"/>
      <c r="AS624" s="139"/>
      <c r="AT624" s="140"/>
      <c r="AU624" s="159"/>
      <c r="AV624" s="140"/>
      <c r="AW624" s="140"/>
      <c r="AX624" s="140"/>
      <c r="AY624" s="249"/>
    </row>
    <row r="625" spans="1:51" ht="15" hidden="1" customHeight="1" x14ac:dyDescent="0.35">
      <c r="A625" s="252" t="s">
        <v>530</v>
      </c>
      <c r="B625" s="189" t="str">
        <f t="shared" si="594"/>
        <v>MDG23</v>
      </c>
      <c r="C625" s="161" t="s">
        <v>601</v>
      </c>
      <c r="D625" s="189" t="str">
        <f t="shared" si="595"/>
        <v>MG23212</v>
      </c>
      <c r="E625" s="189" t="s">
        <v>619</v>
      </c>
      <c r="F625" s="1" t="str">
        <f t="shared" si="596"/>
        <v>Vatovavy FitovinanyVohipenoVohindava</v>
      </c>
      <c r="G625" s="45" t="str">
        <f t="shared" si="597"/>
        <v>MG23212032</v>
      </c>
      <c r="H625" s="133" t="e">
        <f t="shared" si="598"/>
        <v>#N/A</v>
      </c>
      <c r="I625" s="133"/>
      <c r="J625" s="134" t="e">
        <f t="shared" si="599"/>
        <v>#N/A</v>
      </c>
      <c r="K625" s="134" t="e">
        <f t="shared" si="600"/>
        <v>#N/A</v>
      </c>
      <c r="L625" s="134" t="e">
        <f t="shared" si="601"/>
        <v>#N/A</v>
      </c>
      <c r="M625" s="231">
        <f>SUMIF('Plans SAMS_A remplir'!$AE$3:$AE$875,(G625&amp;"PAM"&amp;"urgence"),'Plans SAMS_A remplir'!$AG$3:$AG$875)</f>
        <v>0</v>
      </c>
      <c r="N625" s="222">
        <f>SUMIF('Plans SAMS_A remplir'!$AE$3:$AE$875,(G625&amp;"PAM"&amp;"urgence"),'Plans SAMS_A remplir'!$AH$3:$AH$875)</f>
        <v>0</v>
      </c>
      <c r="O625" s="232">
        <f>SUMIF('Plans SAMS_A remplir'!$AE$3:$AE$875,(G625&amp;"PAM"&amp;"urgence"),'Plans SAMS_A remplir'!$AI$3:$AI$875)</f>
        <v>0</v>
      </c>
      <c r="P625" s="224" t="str">
        <f t="shared" si="602"/>
        <v>0</v>
      </c>
      <c r="Q625" s="238">
        <f>SUMIF('Plans SAMS_A remplir'!$AE$3:$AE$875,(G625&amp;"FID"&amp;"urgence"),'Plans SAMS_A remplir'!$AG$3:$AG$875)</f>
        <v>0</v>
      </c>
      <c r="R625" s="135">
        <f>SUMIF('Plans SAMS_A remplir'!$AE$3:$AE$875,(G625&amp;"FID"&amp;"urgence"),'Plans SAMS_A remplir'!$AH$3:$AH$875)</f>
        <v>0</v>
      </c>
      <c r="S625" s="239">
        <f>SUMIF('Plans SAMS_A remplir'!$AE$3:$AE$875,(G625&amp;"FID"&amp;"urgence"),'Plans SAMS_A remplir'!$AI$3:$AI$875)</f>
        <v>0</v>
      </c>
      <c r="T625" s="224" t="str">
        <f t="shared" si="603"/>
        <v>0</v>
      </c>
      <c r="U625" s="238">
        <f>SUMIF('Plans SAMS_A remplir'!$AE$3:$AE$875,(G625&amp;"CRS"&amp;"urgence"),'Plans SAMS_A remplir'!$AG$3:$AG$875)</f>
        <v>0</v>
      </c>
      <c r="V625" s="135">
        <f>SUMIF('Plans SAMS_A remplir'!$AE$3:$AE$875,(G625&amp;"CRS"&amp;"urgence"),'Plans SAMS_A remplir'!$AH$3:$AH$875)</f>
        <v>0</v>
      </c>
      <c r="W625" s="239">
        <f>SUMIF('Plans SAMS_A remplir'!$AE$3:$AE$875,(G625&amp;"CRS"&amp;"urgence"),'Plans SAMS_A remplir'!$AI$3:$AI$875)</f>
        <v>0</v>
      </c>
      <c r="X625" s="224" t="str">
        <f t="shared" si="604"/>
        <v>0</v>
      </c>
      <c r="Y625" s="238">
        <f>SUMIF('Plans SAMS_A remplir'!$AE$3:$AE$875,(G625&amp;"autreong"&amp;"urgence"),'Plans SAMS_A remplir'!$AG$3:$AG$875)</f>
        <v>0</v>
      </c>
      <c r="Z625" s="135">
        <f>SUMIF('Plans SAMS_A remplir'!$AE$3:$AE$875,(G625&amp;"autreong"&amp;"urgence"),'Plans SAMS_A remplir'!$AH$3:$AH$875)</f>
        <v>0</v>
      </c>
      <c r="AA625" s="239">
        <f>SUMIF('Plans SAMS_A remplir'!$AE$3:$AE$875,(G625&amp;"autreong"&amp;"urgence"),'Plans SAMS_A remplir'!$AI$3:$AI$875)</f>
        <v>0</v>
      </c>
      <c r="AB625" s="280" t="str">
        <f t="shared" si="605"/>
        <v>0</v>
      </c>
      <c r="AC625" s="285"/>
      <c r="AD625" s="173">
        <f t="shared" si="606"/>
        <v>0</v>
      </c>
      <c r="AE625" s="173">
        <f t="shared" si="607"/>
        <v>0</v>
      </c>
      <c r="AF625" s="286">
        <f t="shared" si="608"/>
        <v>0</v>
      </c>
      <c r="AG625" s="274" t="e">
        <f t="shared" si="609"/>
        <v>#N/A</v>
      </c>
      <c r="AH625" s="202"/>
      <c r="AI625" s="209" t="e">
        <f t="shared" si="610"/>
        <v>#N/A</v>
      </c>
      <c r="AJ625" s="197">
        <f t="shared" si="611"/>
        <v>3</v>
      </c>
      <c r="AK625" s="175"/>
      <c r="AL625" s="275" t="str">
        <f t="shared" si="612"/>
        <v>A verifier</v>
      </c>
      <c r="AM625" s="266"/>
      <c r="AN625" s="137"/>
      <c r="AO625" s="136"/>
      <c r="AP625" s="158"/>
      <c r="AQ625" s="136"/>
      <c r="AR625" s="138"/>
      <c r="AS625" s="139"/>
      <c r="AT625" s="140"/>
      <c r="AU625" s="159"/>
      <c r="AV625" s="140"/>
      <c r="AW625" s="140"/>
      <c r="AX625" s="140"/>
      <c r="AY625" s="249"/>
    </row>
    <row r="626" spans="1:51" ht="15" hidden="1" customHeight="1" x14ac:dyDescent="0.35">
      <c r="A626" s="252" t="s">
        <v>530</v>
      </c>
      <c r="B626" s="189" t="str">
        <f t="shared" ref="B626:B632" si="613">VLOOKUP(A626,admin_1,2,FALSE)</f>
        <v>MDG23</v>
      </c>
      <c r="C626" s="161" t="s">
        <v>601</v>
      </c>
      <c r="D626" s="189" t="str">
        <f t="shared" ref="D626:D632" si="614">VLOOKUP(C626,admin_2_2,2,FALSE)</f>
        <v>MG23212</v>
      </c>
      <c r="E626" s="189" t="s">
        <v>604</v>
      </c>
      <c r="F626" s="1" t="str">
        <f t="shared" ref="F626:F632" si="615">A626&amp;C626&amp;E626</f>
        <v>Vatovavy FitovinanyVohipenoSavana</v>
      </c>
      <c r="G626" s="45" t="str">
        <f t="shared" ref="G626:G632" si="616">VLOOKUP(F626,admin_3_2,12,FALSE)</f>
        <v>MG23212052</v>
      </c>
      <c r="H626" s="133" t="e">
        <f t="shared" ref="H626:H632" si="617">VLOOKUP(G626,prio,2,FALSE)</f>
        <v>#N/A</v>
      </c>
      <c r="I626" s="133"/>
      <c r="J626" s="134" t="str">
        <f t="shared" ref="J626:J632" si="618">IF(VLOOKUP(G626,pop,4,FALSE)=0,"",VLOOKUP(G626,pop,4,FALSE))</f>
        <v/>
      </c>
      <c r="K626" s="134">
        <f t="shared" ref="K626:K632" si="619">VLOOKUP(G626,pop,2,FALSE)</f>
        <v>4355</v>
      </c>
      <c r="L626" s="134">
        <f t="shared" ref="L626:L632" si="620">VLOOKUP(G626,pop,7,FALSE)</f>
        <v>4355</v>
      </c>
      <c r="M626" s="231">
        <f>SUMIF('Plans SAMS_A remplir'!$AE$3:$AE$875,(G626&amp;"PAM"&amp;"urgence"),'Plans SAMS_A remplir'!$AG$3:$AG$875)</f>
        <v>0</v>
      </c>
      <c r="N626" s="222">
        <f>SUMIF('Plans SAMS_A remplir'!$AE$3:$AE$875,(G626&amp;"PAM"&amp;"urgence"),'Plans SAMS_A remplir'!$AH$3:$AH$875)</f>
        <v>0</v>
      </c>
      <c r="O626" s="232">
        <f>SUMIF('Plans SAMS_A remplir'!$AE$3:$AE$875,(G626&amp;"PAM"&amp;"urgence"),'Plans SAMS_A remplir'!$AI$3:$AI$875)</f>
        <v>0</v>
      </c>
      <c r="P626" s="224" t="str">
        <f t="shared" si="602"/>
        <v>0</v>
      </c>
      <c r="Q626" s="238">
        <f>SUMIF('Plans SAMS_A remplir'!$AE$3:$AE$875,(G626&amp;"FID"&amp;"urgence"),'Plans SAMS_A remplir'!$AG$3:$AG$875)</f>
        <v>0</v>
      </c>
      <c r="R626" s="135">
        <f>SUMIF('Plans SAMS_A remplir'!$AE$3:$AE$875,(G626&amp;"FID"&amp;"urgence"),'Plans SAMS_A remplir'!$AH$3:$AH$875)</f>
        <v>0</v>
      </c>
      <c r="S626" s="239">
        <f>SUMIF('Plans SAMS_A remplir'!$AE$3:$AE$875,(G626&amp;"FID"&amp;"urgence"),'Plans SAMS_A remplir'!$AI$3:$AI$875)</f>
        <v>0</v>
      </c>
      <c r="T626" s="224" t="str">
        <f t="shared" si="603"/>
        <v>0</v>
      </c>
      <c r="U626" s="238">
        <f>SUMIF('Plans SAMS_A remplir'!$AE$3:$AE$875,(G626&amp;"CRS"&amp;"urgence"),'Plans SAMS_A remplir'!$AG$3:$AG$875)</f>
        <v>0</v>
      </c>
      <c r="V626" s="135">
        <f>SUMIF('Plans SAMS_A remplir'!$AE$3:$AE$875,(G626&amp;"CRS"&amp;"urgence"),'Plans SAMS_A remplir'!$AH$3:$AH$875)</f>
        <v>0</v>
      </c>
      <c r="W626" s="239">
        <f>SUMIF('Plans SAMS_A remplir'!$AE$3:$AE$875,(G626&amp;"CRS"&amp;"urgence"),'Plans SAMS_A remplir'!$AI$3:$AI$875)</f>
        <v>0</v>
      </c>
      <c r="X626" s="224" t="str">
        <f t="shared" si="604"/>
        <v>0</v>
      </c>
      <c r="Y626" s="238">
        <f>SUMIF('Plans SAMS_A remplir'!$AE$3:$AE$875,(G626&amp;"autreong"&amp;"urgence"),'Plans SAMS_A remplir'!$AG$3:$AG$875)</f>
        <v>0</v>
      </c>
      <c r="Z626" s="135">
        <f>SUMIF('Plans SAMS_A remplir'!$AE$3:$AE$875,(G626&amp;"autreong"&amp;"urgence"),'Plans SAMS_A remplir'!$AH$3:$AH$875)</f>
        <v>0</v>
      </c>
      <c r="AA626" s="239">
        <f>SUMIF('Plans SAMS_A remplir'!$AE$3:$AE$875,(G626&amp;"autreong"&amp;"urgence"),'Plans SAMS_A remplir'!$AI$3:$AI$875)</f>
        <v>0</v>
      </c>
      <c r="AB626" s="280" t="str">
        <f t="shared" ref="AB626:AB632" si="621">IFERROR(VLOOKUP(G626&amp;"autreong"&amp;"urgence",planification_pop,4,FALSE),"0")</f>
        <v>0</v>
      </c>
      <c r="AC626" s="285"/>
      <c r="AD626" s="173">
        <f t="shared" ref="AD626:AD632" si="622">IF($AC626="Oui (Fid/PAM)",MAX(M626,Q626)+Y626,IF($AC626="Oui (inter/orga)",MAX(M626,Q626,Y626),IF($AC626="Oui (CRS/FID)",MAX(Q626,U626),IF($AC626="Oui (CRS/PAM)",MAX(M626,U626),IF($AC626="Oui (cas special)","",SUM(M626,Q626,Y626,U626))))))</f>
        <v>0</v>
      </c>
      <c r="AE626" s="173">
        <f t="shared" ref="AE626:AE632" si="623">IF($AC626="Oui (Fid/PAM)",MAX(N626,R626)+Z626,IF($AC626="Oui (inter/orga)",MAX(N626,R626,Z626),IF($AC626="Oui (CRS/FID)",MAX(R626,V626),IF($AC626="Oui (CRS/PAM)",MAX(N626,V626),IF($AC626="Oui (cas special)","",SUM(N626,R626,Z626,V626))))))</f>
        <v>0</v>
      </c>
      <c r="AF626" s="286">
        <f t="shared" ref="AF626:AF632" si="624">IF($AC626="Oui (Fid/PAM)",MAX(O626,S626)+AA626,IF($AC626="Oui (inter/orga)",MAX(O626,S626,AA626),IF($AC626="Oui (CRS/FID)",MAX(S626,W626),IF($AC626="Oui (CRS/PAM)",MAX(O626,W626),IF($AC626="Oui (cas special)","",SUM(O626,S626,AA626,W626))))))</f>
        <v>0</v>
      </c>
      <c r="AG626" s="274">
        <f t="shared" ref="AG626:AG632" si="625">MAX(AD626:AF626)/L626</f>
        <v>0</v>
      </c>
      <c r="AH626" s="202"/>
      <c r="AI626" s="209">
        <f t="shared" ref="AI626:AI632" si="626">IF((K626-AD626*AH626)&lt;0,"0",K626-AD626*AH626)</f>
        <v>4355</v>
      </c>
      <c r="AJ626" s="197">
        <f t="shared" ref="AJ626:AJ632" si="627">IF(M626&lt;&gt;"0",1,0)+IF(Q626&lt;&gt;"0",1,0)+IF(Y626&lt;&gt;"0",1,0)</f>
        <v>3</v>
      </c>
      <c r="AK626" s="175"/>
      <c r="AL626" s="275" t="str">
        <f t="shared" ref="AL626:AL632" si="628">IF(AC626="Non","YES",IF(AC626="Oui (cas special)","A verifier",IF(AC626="","A verifier","Non")))</f>
        <v>A verifier</v>
      </c>
      <c r="AM626" s="266"/>
      <c r="AN626" s="137"/>
      <c r="AO626" s="136"/>
      <c r="AP626" s="158"/>
      <c r="AQ626" s="136"/>
      <c r="AR626" s="138"/>
      <c r="AS626" s="139"/>
      <c r="AT626" s="140"/>
      <c r="AU626" s="159"/>
      <c r="AV626" s="140"/>
      <c r="AW626" s="140"/>
      <c r="AX626" s="140"/>
      <c r="AY626" s="249"/>
    </row>
    <row r="627" spans="1:51" ht="15" hidden="1" customHeight="1" x14ac:dyDescent="0.35">
      <c r="A627" s="252" t="s">
        <v>530</v>
      </c>
      <c r="B627" s="189" t="str">
        <f t="shared" si="613"/>
        <v>MDG23</v>
      </c>
      <c r="C627" s="161" t="s">
        <v>601</v>
      </c>
      <c r="D627" s="189" t="str">
        <f t="shared" si="614"/>
        <v>MG23212</v>
      </c>
      <c r="E627" s="189" t="s">
        <v>603</v>
      </c>
      <c r="F627" s="1" t="str">
        <f t="shared" si="615"/>
        <v>Vatovavy FitovinanyVohipenoAnoloka</v>
      </c>
      <c r="G627" s="45" t="str">
        <f t="shared" si="616"/>
        <v>MG23212053</v>
      </c>
      <c r="H627" s="133" t="e">
        <f t="shared" si="617"/>
        <v>#N/A</v>
      </c>
      <c r="I627" s="133"/>
      <c r="J627" s="134" t="str">
        <f t="shared" si="618"/>
        <v/>
      </c>
      <c r="K627" s="134">
        <f t="shared" si="619"/>
        <v>3875</v>
      </c>
      <c r="L627" s="134">
        <f t="shared" si="620"/>
        <v>3875</v>
      </c>
      <c r="M627" s="231">
        <f>SUMIF('Plans SAMS_A remplir'!$AE$3:$AE$875,(G627&amp;"PAM"&amp;"urgence"),'Plans SAMS_A remplir'!$AG$3:$AG$875)</f>
        <v>0</v>
      </c>
      <c r="N627" s="222">
        <f>SUMIF('Plans SAMS_A remplir'!$AE$3:$AE$875,(G627&amp;"PAM"&amp;"urgence"),'Plans SAMS_A remplir'!$AH$3:$AH$875)</f>
        <v>0</v>
      </c>
      <c r="O627" s="232">
        <f>SUMIF('Plans SAMS_A remplir'!$AE$3:$AE$875,(G627&amp;"PAM"&amp;"urgence"),'Plans SAMS_A remplir'!$AI$3:$AI$875)</f>
        <v>0</v>
      </c>
      <c r="P627" s="224" t="str">
        <f t="shared" si="602"/>
        <v>0</v>
      </c>
      <c r="Q627" s="238">
        <f>SUMIF('Plans SAMS_A remplir'!$AE$3:$AE$875,(G627&amp;"FID"&amp;"urgence"),'Plans SAMS_A remplir'!$AG$3:$AG$875)</f>
        <v>0</v>
      </c>
      <c r="R627" s="135">
        <f>SUMIF('Plans SAMS_A remplir'!$AE$3:$AE$875,(G627&amp;"FID"&amp;"urgence"),'Plans SAMS_A remplir'!$AH$3:$AH$875)</f>
        <v>0</v>
      </c>
      <c r="S627" s="239">
        <f>SUMIF('Plans SAMS_A remplir'!$AE$3:$AE$875,(G627&amp;"FID"&amp;"urgence"),'Plans SAMS_A remplir'!$AI$3:$AI$875)</f>
        <v>0</v>
      </c>
      <c r="T627" s="224" t="str">
        <f t="shared" si="603"/>
        <v>0</v>
      </c>
      <c r="U627" s="238">
        <f>SUMIF('Plans SAMS_A remplir'!$AE$3:$AE$875,(G627&amp;"CRS"&amp;"urgence"),'Plans SAMS_A remplir'!$AG$3:$AG$875)</f>
        <v>0</v>
      </c>
      <c r="V627" s="135">
        <f>SUMIF('Plans SAMS_A remplir'!$AE$3:$AE$875,(G627&amp;"CRS"&amp;"urgence"),'Plans SAMS_A remplir'!$AH$3:$AH$875)</f>
        <v>0</v>
      </c>
      <c r="W627" s="239">
        <f>SUMIF('Plans SAMS_A remplir'!$AE$3:$AE$875,(G627&amp;"CRS"&amp;"urgence"),'Plans SAMS_A remplir'!$AI$3:$AI$875)</f>
        <v>0</v>
      </c>
      <c r="X627" s="224" t="str">
        <f t="shared" si="604"/>
        <v>0</v>
      </c>
      <c r="Y627" s="238">
        <f>SUMIF('Plans SAMS_A remplir'!$AE$3:$AE$875,(G627&amp;"autreong"&amp;"urgence"),'Plans SAMS_A remplir'!$AG$3:$AG$875)</f>
        <v>0</v>
      </c>
      <c r="Z627" s="135">
        <f>SUMIF('Plans SAMS_A remplir'!$AE$3:$AE$875,(G627&amp;"autreong"&amp;"urgence"),'Plans SAMS_A remplir'!$AH$3:$AH$875)</f>
        <v>0</v>
      </c>
      <c r="AA627" s="239">
        <f>SUMIF('Plans SAMS_A remplir'!$AE$3:$AE$875,(G627&amp;"autreong"&amp;"urgence"),'Plans SAMS_A remplir'!$AI$3:$AI$875)</f>
        <v>0</v>
      </c>
      <c r="AB627" s="280" t="str">
        <f t="shared" si="621"/>
        <v>0</v>
      </c>
      <c r="AC627" s="285"/>
      <c r="AD627" s="173">
        <f t="shared" si="622"/>
        <v>0</v>
      </c>
      <c r="AE627" s="173">
        <f t="shared" si="623"/>
        <v>0</v>
      </c>
      <c r="AF627" s="286">
        <f t="shared" si="624"/>
        <v>0</v>
      </c>
      <c r="AG627" s="274">
        <f t="shared" si="625"/>
        <v>0</v>
      </c>
      <c r="AH627" s="202"/>
      <c r="AI627" s="209">
        <f t="shared" si="626"/>
        <v>3875</v>
      </c>
      <c r="AJ627" s="197">
        <f t="shared" si="627"/>
        <v>3</v>
      </c>
      <c r="AK627" s="175"/>
      <c r="AL627" s="275" t="str">
        <f t="shared" si="628"/>
        <v>A verifier</v>
      </c>
      <c r="AM627" s="266"/>
      <c r="AN627" s="137"/>
      <c r="AO627" s="136"/>
      <c r="AP627" s="158"/>
      <c r="AQ627" s="136"/>
      <c r="AR627" s="138"/>
      <c r="AS627" s="139"/>
      <c r="AT627" s="140"/>
      <c r="AU627" s="159"/>
      <c r="AV627" s="140"/>
      <c r="AW627" s="140"/>
      <c r="AX627" s="140"/>
      <c r="AY627" s="249"/>
    </row>
    <row r="628" spans="1:51" ht="15" hidden="1" customHeight="1" x14ac:dyDescent="0.35">
      <c r="A628" s="252" t="s">
        <v>530</v>
      </c>
      <c r="B628" s="189" t="str">
        <f t="shared" si="613"/>
        <v>MDG23</v>
      </c>
      <c r="C628" s="161" t="s">
        <v>601</v>
      </c>
      <c r="D628" s="189" t="str">
        <f t="shared" si="614"/>
        <v>MG23212</v>
      </c>
      <c r="E628" s="189" t="s">
        <v>614</v>
      </c>
      <c r="F628" s="1" t="str">
        <f t="shared" si="615"/>
        <v>Vatovavy FitovinanyVohipenoAnkarimbary</v>
      </c>
      <c r="G628" s="45" t="str">
        <f t="shared" si="616"/>
        <v>MG23212090</v>
      </c>
      <c r="H628" s="133" t="e">
        <f t="shared" si="617"/>
        <v>#N/A</v>
      </c>
      <c r="I628" s="133"/>
      <c r="J628" s="134" t="e">
        <f t="shared" si="618"/>
        <v>#N/A</v>
      </c>
      <c r="K628" s="134" t="e">
        <f t="shared" si="619"/>
        <v>#N/A</v>
      </c>
      <c r="L628" s="134" t="e">
        <f t="shared" si="620"/>
        <v>#N/A</v>
      </c>
      <c r="M628" s="231">
        <f>SUMIF('Plans SAMS_A remplir'!$AE$3:$AE$875,(G628&amp;"PAM"&amp;"urgence"),'Plans SAMS_A remplir'!$AG$3:$AG$875)</f>
        <v>0</v>
      </c>
      <c r="N628" s="222">
        <f>SUMIF('Plans SAMS_A remplir'!$AE$3:$AE$875,(G628&amp;"PAM"&amp;"urgence"),'Plans SAMS_A remplir'!$AH$3:$AH$875)</f>
        <v>0</v>
      </c>
      <c r="O628" s="232">
        <f>SUMIF('Plans SAMS_A remplir'!$AE$3:$AE$875,(G628&amp;"PAM"&amp;"urgence"),'Plans SAMS_A remplir'!$AI$3:$AI$875)</f>
        <v>0</v>
      </c>
      <c r="P628" s="224" t="str">
        <f t="shared" si="602"/>
        <v>0</v>
      </c>
      <c r="Q628" s="238">
        <f>SUMIF('Plans SAMS_A remplir'!$AE$3:$AE$875,(G628&amp;"FID"&amp;"urgence"),'Plans SAMS_A remplir'!$AG$3:$AG$875)</f>
        <v>0</v>
      </c>
      <c r="R628" s="135">
        <f>SUMIF('Plans SAMS_A remplir'!$AE$3:$AE$875,(G628&amp;"FID"&amp;"urgence"),'Plans SAMS_A remplir'!$AH$3:$AH$875)</f>
        <v>0</v>
      </c>
      <c r="S628" s="239">
        <f>SUMIF('Plans SAMS_A remplir'!$AE$3:$AE$875,(G628&amp;"FID"&amp;"urgence"),'Plans SAMS_A remplir'!$AI$3:$AI$875)</f>
        <v>0</v>
      </c>
      <c r="T628" s="224" t="str">
        <f t="shared" si="603"/>
        <v>0</v>
      </c>
      <c r="U628" s="238">
        <f>SUMIF('Plans SAMS_A remplir'!$AE$3:$AE$875,(G628&amp;"CRS"&amp;"urgence"),'Plans SAMS_A remplir'!$AG$3:$AG$875)</f>
        <v>0</v>
      </c>
      <c r="V628" s="135">
        <f>SUMIF('Plans SAMS_A remplir'!$AE$3:$AE$875,(G628&amp;"CRS"&amp;"urgence"),'Plans SAMS_A remplir'!$AH$3:$AH$875)</f>
        <v>0</v>
      </c>
      <c r="W628" s="239">
        <f>SUMIF('Plans SAMS_A remplir'!$AE$3:$AE$875,(G628&amp;"CRS"&amp;"urgence"),'Plans SAMS_A remplir'!$AI$3:$AI$875)</f>
        <v>0</v>
      </c>
      <c r="X628" s="224" t="str">
        <f t="shared" si="604"/>
        <v>0</v>
      </c>
      <c r="Y628" s="238">
        <f>SUMIF('Plans SAMS_A remplir'!$AE$3:$AE$875,(G628&amp;"autreong"&amp;"urgence"),'Plans SAMS_A remplir'!$AG$3:$AG$875)</f>
        <v>0</v>
      </c>
      <c r="Z628" s="135">
        <f>SUMIF('Plans SAMS_A remplir'!$AE$3:$AE$875,(G628&amp;"autreong"&amp;"urgence"),'Plans SAMS_A remplir'!$AH$3:$AH$875)</f>
        <v>0</v>
      </c>
      <c r="AA628" s="239">
        <f>SUMIF('Plans SAMS_A remplir'!$AE$3:$AE$875,(G628&amp;"autreong"&amp;"urgence"),'Plans SAMS_A remplir'!$AI$3:$AI$875)</f>
        <v>0</v>
      </c>
      <c r="AB628" s="280" t="str">
        <f t="shared" si="621"/>
        <v>0</v>
      </c>
      <c r="AC628" s="285"/>
      <c r="AD628" s="173">
        <f t="shared" si="622"/>
        <v>0</v>
      </c>
      <c r="AE628" s="173">
        <f t="shared" si="623"/>
        <v>0</v>
      </c>
      <c r="AF628" s="286">
        <f t="shared" si="624"/>
        <v>0</v>
      </c>
      <c r="AG628" s="274" t="e">
        <f t="shared" si="625"/>
        <v>#N/A</v>
      </c>
      <c r="AH628" s="202"/>
      <c r="AI628" s="209" t="e">
        <f t="shared" si="626"/>
        <v>#N/A</v>
      </c>
      <c r="AJ628" s="197">
        <f t="shared" si="627"/>
        <v>3</v>
      </c>
      <c r="AK628" s="175"/>
      <c r="AL628" s="275" t="str">
        <f t="shared" si="628"/>
        <v>A verifier</v>
      </c>
      <c r="AM628" s="266"/>
      <c r="AN628" s="137"/>
      <c r="AO628" s="136"/>
      <c r="AP628" s="158"/>
      <c r="AQ628" s="136"/>
      <c r="AR628" s="138"/>
      <c r="AS628" s="139"/>
      <c r="AT628" s="140"/>
      <c r="AU628" s="159"/>
      <c r="AV628" s="140"/>
      <c r="AW628" s="140"/>
      <c r="AX628" s="140"/>
      <c r="AY628" s="249"/>
    </row>
    <row r="629" spans="1:51" ht="15" hidden="1" customHeight="1" x14ac:dyDescent="0.35">
      <c r="A629" s="252" t="s">
        <v>530</v>
      </c>
      <c r="B629" s="189" t="str">
        <f t="shared" si="613"/>
        <v>MDG23</v>
      </c>
      <c r="C629" s="161" t="s">
        <v>601</v>
      </c>
      <c r="D629" s="189" t="str">
        <f t="shared" si="614"/>
        <v>MG23212</v>
      </c>
      <c r="E629" s="189" t="s">
        <v>617</v>
      </c>
      <c r="F629" s="1" t="str">
        <f t="shared" si="615"/>
        <v>Vatovavy FitovinanyVohipenoLanivo</v>
      </c>
      <c r="G629" s="45" t="str">
        <f t="shared" si="616"/>
        <v>MG23212110</v>
      </c>
      <c r="H629" s="133" t="e">
        <f t="shared" si="617"/>
        <v>#N/A</v>
      </c>
      <c r="I629" s="133"/>
      <c r="J629" s="134" t="e">
        <f t="shared" si="618"/>
        <v>#N/A</v>
      </c>
      <c r="K629" s="134" t="e">
        <f t="shared" si="619"/>
        <v>#N/A</v>
      </c>
      <c r="L629" s="134" t="e">
        <f t="shared" si="620"/>
        <v>#N/A</v>
      </c>
      <c r="M629" s="231">
        <f>SUMIF('Plans SAMS_A remplir'!$AE$3:$AE$875,(G629&amp;"PAM"&amp;"urgence"),'Plans SAMS_A remplir'!$AG$3:$AG$875)</f>
        <v>0</v>
      </c>
      <c r="N629" s="222">
        <f>SUMIF('Plans SAMS_A remplir'!$AE$3:$AE$875,(G629&amp;"PAM"&amp;"urgence"),'Plans SAMS_A remplir'!$AH$3:$AH$875)</f>
        <v>0</v>
      </c>
      <c r="O629" s="232">
        <f>SUMIF('Plans SAMS_A remplir'!$AE$3:$AE$875,(G629&amp;"PAM"&amp;"urgence"),'Plans SAMS_A remplir'!$AI$3:$AI$875)</f>
        <v>0</v>
      </c>
      <c r="P629" s="224" t="str">
        <f t="shared" si="602"/>
        <v>0</v>
      </c>
      <c r="Q629" s="238">
        <f>SUMIF('Plans SAMS_A remplir'!$AE$3:$AE$875,(G629&amp;"FID"&amp;"urgence"),'Plans SAMS_A remplir'!$AG$3:$AG$875)</f>
        <v>0</v>
      </c>
      <c r="R629" s="135">
        <f>SUMIF('Plans SAMS_A remplir'!$AE$3:$AE$875,(G629&amp;"FID"&amp;"urgence"),'Plans SAMS_A remplir'!$AH$3:$AH$875)</f>
        <v>0</v>
      </c>
      <c r="S629" s="239">
        <f>SUMIF('Plans SAMS_A remplir'!$AE$3:$AE$875,(G629&amp;"FID"&amp;"urgence"),'Plans SAMS_A remplir'!$AI$3:$AI$875)</f>
        <v>0</v>
      </c>
      <c r="T629" s="224" t="str">
        <f t="shared" si="603"/>
        <v>0</v>
      </c>
      <c r="U629" s="238">
        <f>SUMIF('Plans SAMS_A remplir'!$AE$3:$AE$875,(G629&amp;"CRS"&amp;"urgence"),'Plans SAMS_A remplir'!$AG$3:$AG$875)</f>
        <v>0</v>
      </c>
      <c r="V629" s="135">
        <f>SUMIF('Plans SAMS_A remplir'!$AE$3:$AE$875,(G629&amp;"CRS"&amp;"urgence"),'Plans SAMS_A remplir'!$AH$3:$AH$875)</f>
        <v>0</v>
      </c>
      <c r="W629" s="239">
        <f>SUMIF('Plans SAMS_A remplir'!$AE$3:$AE$875,(G629&amp;"CRS"&amp;"urgence"),'Plans SAMS_A remplir'!$AI$3:$AI$875)</f>
        <v>0</v>
      </c>
      <c r="X629" s="224" t="str">
        <f t="shared" si="604"/>
        <v>0</v>
      </c>
      <c r="Y629" s="238">
        <f>SUMIF('Plans SAMS_A remplir'!$AE$3:$AE$875,(G629&amp;"autreong"&amp;"urgence"),'Plans SAMS_A remplir'!$AG$3:$AG$875)</f>
        <v>0</v>
      </c>
      <c r="Z629" s="135">
        <f>SUMIF('Plans SAMS_A remplir'!$AE$3:$AE$875,(G629&amp;"autreong"&amp;"urgence"),'Plans SAMS_A remplir'!$AH$3:$AH$875)</f>
        <v>0</v>
      </c>
      <c r="AA629" s="239">
        <f>SUMIF('Plans SAMS_A remplir'!$AE$3:$AE$875,(G629&amp;"autreong"&amp;"urgence"),'Plans SAMS_A remplir'!$AI$3:$AI$875)</f>
        <v>0</v>
      </c>
      <c r="AB629" s="280" t="str">
        <f t="shared" si="621"/>
        <v>0</v>
      </c>
      <c r="AC629" s="285"/>
      <c r="AD629" s="173">
        <f t="shared" si="622"/>
        <v>0</v>
      </c>
      <c r="AE629" s="173">
        <f t="shared" si="623"/>
        <v>0</v>
      </c>
      <c r="AF629" s="286">
        <f t="shared" si="624"/>
        <v>0</v>
      </c>
      <c r="AG629" s="274" t="e">
        <f t="shared" si="625"/>
        <v>#N/A</v>
      </c>
      <c r="AH629" s="202"/>
      <c r="AI629" s="209" t="e">
        <f t="shared" si="626"/>
        <v>#N/A</v>
      </c>
      <c r="AJ629" s="197">
        <f t="shared" si="627"/>
        <v>3</v>
      </c>
      <c r="AK629" s="175"/>
      <c r="AL629" s="275" t="str">
        <f t="shared" si="628"/>
        <v>A verifier</v>
      </c>
      <c r="AM629" s="266"/>
      <c r="AN629" s="137"/>
      <c r="AO629" s="136"/>
      <c r="AP629" s="158"/>
      <c r="AQ629" s="136"/>
      <c r="AR629" s="138"/>
      <c r="AS629" s="139"/>
      <c r="AT629" s="140"/>
      <c r="AU629" s="159"/>
      <c r="AV629" s="140"/>
      <c r="AW629" s="140"/>
      <c r="AX629" s="140"/>
      <c r="AY629" s="249"/>
    </row>
    <row r="630" spans="1:51" ht="15" hidden="1" customHeight="1" x14ac:dyDescent="0.35">
      <c r="A630" s="252" t="s">
        <v>530</v>
      </c>
      <c r="B630" s="189" t="str">
        <f t="shared" si="613"/>
        <v>MDG23</v>
      </c>
      <c r="C630" s="161" t="s">
        <v>601</v>
      </c>
      <c r="D630" s="189" t="str">
        <f t="shared" si="614"/>
        <v>MG23212</v>
      </c>
      <c r="E630" s="189" t="s">
        <v>1187</v>
      </c>
      <c r="F630" s="1" t="str">
        <f t="shared" si="615"/>
        <v>Vatovavy FitovinanyVohipenoNato</v>
      </c>
      <c r="G630" s="45" t="str">
        <f t="shared" si="616"/>
        <v>MG23212130</v>
      </c>
      <c r="H630" s="133" t="e">
        <f t="shared" si="617"/>
        <v>#N/A</v>
      </c>
      <c r="I630" s="133"/>
      <c r="J630" s="134" t="e">
        <f t="shared" si="618"/>
        <v>#N/A</v>
      </c>
      <c r="K630" s="134" t="e">
        <f t="shared" si="619"/>
        <v>#N/A</v>
      </c>
      <c r="L630" s="134" t="e">
        <f t="shared" si="620"/>
        <v>#N/A</v>
      </c>
      <c r="M630" s="231">
        <f>SUMIF('Plans SAMS_A remplir'!$AE$3:$AE$875,(G630&amp;"PAM"&amp;"urgence"),'Plans SAMS_A remplir'!$AG$3:$AG$875)</f>
        <v>0</v>
      </c>
      <c r="N630" s="222">
        <f>SUMIF('Plans SAMS_A remplir'!$AE$3:$AE$875,(G630&amp;"PAM"&amp;"urgence"),'Plans SAMS_A remplir'!$AH$3:$AH$875)</f>
        <v>0</v>
      </c>
      <c r="O630" s="232">
        <f>SUMIF('Plans SAMS_A remplir'!$AE$3:$AE$875,(G630&amp;"PAM"&amp;"urgence"),'Plans SAMS_A remplir'!$AI$3:$AI$875)</f>
        <v>0</v>
      </c>
      <c r="P630" s="224" t="str">
        <f t="shared" si="602"/>
        <v>0</v>
      </c>
      <c r="Q630" s="238">
        <f>SUMIF('Plans SAMS_A remplir'!$AE$3:$AE$875,(G630&amp;"FID"&amp;"urgence"),'Plans SAMS_A remplir'!$AG$3:$AG$875)</f>
        <v>0</v>
      </c>
      <c r="R630" s="135">
        <f>SUMIF('Plans SAMS_A remplir'!$AE$3:$AE$875,(G630&amp;"FID"&amp;"urgence"),'Plans SAMS_A remplir'!$AH$3:$AH$875)</f>
        <v>0</v>
      </c>
      <c r="S630" s="239">
        <f>SUMIF('Plans SAMS_A remplir'!$AE$3:$AE$875,(G630&amp;"FID"&amp;"urgence"),'Plans SAMS_A remplir'!$AI$3:$AI$875)</f>
        <v>0</v>
      </c>
      <c r="T630" s="224" t="str">
        <f t="shared" si="603"/>
        <v>0</v>
      </c>
      <c r="U630" s="238">
        <f>SUMIF('Plans SAMS_A remplir'!$AE$3:$AE$875,(G630&amp;"CRS"&amp;"urgence"),'Plans SAMS_A remplir'!$AG$3:$AG$875)</f>
        <v>0</v>
      </c>
      <c r="V630" s="135">
        <f>SUMIF('Plans SAMS_A remplir'!$AE$3:$AE$875,(G630&amp;"CRS"&amp;"urgence"),'Plans SAMS_A remplir'!$AH$3:$AH$875)</f>
        <v>0</v>
      </c>
      <c r="W630" s="239">
        <f>SUMIF('Plans SAMS_A remplir'!$AE$3:$AE$875,(G630&amp;"CRS"&amp;"urgence"),'Plans SAMS_A remplir'!$AI$3:$AI$875)</f>
        <v>0</v>
      </c>
      <c r="X630" s="224" t="str">
        <f t="shared" si="604"/>
        <v>0</v>
      </c>
      <c r="Y630" s="238">
        <f>SUMIF('Plans SAMS_A remplir'!$AE$3:$AE$875,(G630&amp;"autreong"&amp;"urgence"),'Plans SAMS_A remplir'!$AG$3:$AG$875)</f>
        <v>0</v>
      </c>
      <c r="Z630" s="135">
        <f>SUMIF('Plans SAMS_A remplir'!$AE$3:$AE$875,(G630&amp;"autreong"&amp;"urgence"),'Plans SAMS_A remplir'!$AH$3:$AH$875)</f>
        <v>0</v>
      </c>
      <c r="AA630" s="239">
        <f>SUMIF('Plans SAMS_A remplir'!$AE$3:$AE$875,(G630&amp;"autreong"&amp;"urgence"),'Plans SAMS_A remplir'!$AI$3:$AI$875)</f>
        <v>0</v>
      </c>
      <c r="AB630" s="280" t="str">
        <f t="shared" si="621"/>
        <v>0</v>
      </c>
      <c r="AC630" s="285"/>
      <c r="AD630" s="173">
        <f t="shared" si="622"/>
        <v>0</v>
      </c>
      <c r="AE630" s="173">
        <f t="shared" si="623"/>
        <v>0</v>
      </c>
      <c r="AF630" s="286">
        <f t="shared" si="624"/>
        <v>0</v>
      </c>
      <c r="AG630" s="274" t="e">
        <f t="shared" si="625"/>
        <v>#N/A</v>
      </c>
      <c r="AH630" s="202"/>
      <c r="AI630" s="209" t="e">
        <f t="shared" si="626"/>
        <v>#N/A</v>
      </c>
      <c r="AJ630" s="197">
        <f t="shared" si="627"/>
        <v>3</v>
      </c>
      <c r="AK630" s="175"/>
      <c r="AL630" s="275" t="str">
        <f t="shared" si="628"/>
        <v>A verifier</v>
      </c>
      <c r="AM630" s="266"/>
      <c r="AN630" s="137"/>
      <c r="AO630" s="136"/>
      <c r="AP630" s="158"/>
      <c r="AQ630" s="136"/>
      <c r="AR630" s="138"/>
      <c r="AS630" s="139"/>
      <c r="AT630" s="140"/>
      <c r="AU630" s="159"/>
      <c r="AV630" s="140"/>
      <c r="AW630" s="140"/>
      <c r="AX630" s="140"/>
      <c r="AY630" s="249"/>
    </row>
    <row r="631" spans="1:51" ht="15" hidden="1" customHeight="1" x14ac:dyDescent="0.35">
      <c r="A631" s="252" t="s">
        <v>530</v>
      </c>
      <c r="B631" s="189" t="str">
        <f t="shared" si="613"/>
        <v>MDG23</v>
      </c>
      <c r="C631" s="161" t="s">
        <v>601</v>
      </c>
      <c r="D631" s="189" t="str">
        <f t="shared" si="614"/>
        <v>MG23212</v>
      </c>
      <c r="E631" s="189" t="s">
        <v>606</v>
      </c>
      <c r="F631" s="1" t="str">
        <f t="shared" si="615"/>
        <v>Vatovavy FitovinanyVohipenoOnjatsy</v>
      </c>
      <c r="G631" s="45" t="str">
        <f t="shared" si="616"/>
        <v>MG23212171</v>
      </c>
      <c r="H631" s="133" t="e">
        <f t="shared" si="617"/>
        <v>#N/A</v>
      </c>
      <c r="I631" s="133"/>
      <c r="J631" s="134" t="str">
        <f t="shared" si="618"/>
        <v/>
      </c>
      <c r="K631" s="134">
        <f t="shared" si="619"/>
        <v>1630</v>
      </c>
      <c r="L631" s="134">
        <f t="shared" si="620"/>
        <v>1630</v>
      </c>
      <c r="M631" s="231">
        <f>SUMIF('Plans SAMS_A remplir'!$AE$3:$AE$875,(G631&amp;"PAM"&amp;"urgence"),'Plans SAMS_A remplir'!$AG$3:$AG$875)</f>
        <v>0</v>
      </c>
      <c r="N631" s="222">
        <f>SUMIF('Plans SAMS_A remplir'!$AE$3:$AE$875,(G631&amp;"PAM"&amp;"urgence"),'Plans SAMS_A remplir'!$AH$3:$AH$875)</f>
        <v>0</v>
      </c>
      <c r="O631" s="232">
        <f>SUMIF('Plans SAMS_A remplir'!$AE$3:$AE$875,(G631&amp;"PAM"&amp;"urgence"),'Plans SAMS_A remplir'!$AI$3:$AI$875)</f>
        <v>0</v>
      </c>
      <c r="P631" s="224" t="str">
        <f t="shared" si="602"/>
        <v>0</v>
      </c>
      <c r="Q631" s="238">
        <f>SUMIF('Plans SAMS_A remplir'!$AE$3:$AE$875,(G631&amp;"FID"&amp;"urgence"),'Plans SAMS_A remplir'!$AG$3:$AG$875)</f>
        <v>0</v>
      </c>
      <c r="R631" s="135">
        <f>SUMIF('Plans SAMS_A remplir'!$AE$3:$AE$875,(G631&amp;"FID"&amp;"urgence"),'Plans SAMS_A remplir'!$AH$3:$AH$875)</f>
        <v>0</v>
      </c>
      <c r="S631" s="239">
        <f>SUMIF('Plans SAMS_A remplir'!$AE$3:$AE$875,(G631&amp;"FID"&amp;"urgence"),'Plans SAMS_A remplir'!$AI$3:$AI$875)</f>
        <v>0</v>
      </c>
      <c r="T631" s="224" t="str">
        <f t="shared" si="603"/>
        <v>0</v>
      </c>
      <c r="U631" s="238">
        <f>SUMIF('Plans SAMS_A remplir'!$AE$3:$AE$875,(G631&amp;"CRS"&amp;"urgence"),'Plans SAMS_A remplir'!$AG$3:$AG$875)</f>
        <v>0</v>
      </c>
      <c r="V631" s="135">
        <f>SUMIF('Plans SAMS_A remplir'!$AE$3:$AE$875,(G631&amp;"CRS"&amp;"urgence"),'Plans SAMS_A remplir'!$AH$3:$AH$875)</f>
        <v>0</v>
      </c>
      <c r="W631" s="239">
        <f>SUMIF('Plans SAMS_A remplir'!$AE$3:$AE$875,(G631&amp;"CRS"&amp;"urgence"),'Plans SAMS_A remplir'!$AI$3:$AI$875)</f>
        <v>0</v>
      </c>
      <c r="X631" s="224" t="str">
        <f t="shared" si="604"/>
        <v>0</v>
      </c>
      <c r="Y631" s="238">
        <f>SUMIF('Plans SAMS_A remplir'!$AE$3:$AE$875,(G631&amp;"autreong"&amp;"urgence"),'Plans SAMS_A remplir'!$AG$3:$AG$875)</f>
        <v>0</v>
      </c>
      <c r="Z631" s="135">
        <f>SUMIF('Plans SAMS_A remplir'!$AE$3:$AE$875,(G631&amp;"autreong"&amp;"urgence"),'Plans SAMS_A remplir'!$AH$3:$AH$875)</f>
        <v>0</v>
      </c>
      <c r="AA631" s="239">
        <f>SUMIF('Plans SAMS_A remplir'!$AE$3:$AE$875,(G631&amp;"autreong"&amp;"urgence"),'Plans SAMS_A remplir'!$AI$3:$AI$875)</f>
        <v>0</v>
      </c>
      <c r="AB631" s="280" t="str">
        <f t="shared" si="621"/>
        <v>0</v>
      </c>
      <c r="AC631" s="285"/>
      <c r="AD631" s="173">
        <f t="shared" si="622"/>
        <v>0</v>
      </c>
      <c r="AE631" s="173">
        <f t="shared" si="623"/>
        <v>0</v>
      </c>
      <c r="AF631" s="286">
        <f t="shared" si="624"/>
        <v>0</v>
      </c>
      <c r="AG631" s="274">
        <f t="shared" si="625"/>
        <v>0</v>
      </c>
      <c r="AH631" s="202"/>
      <c r="AI631" s="209">
        <f t="shared" si="626"/>
        <v>1630</v>
      </c>
      <c r="AJ631" s="197">
        <f t="shared" si="627"/>
        <v>3</v>
      </c>
      <c r="AK631" s="175"/>
      <c r="AL631" s="275" t="str">
        <f t="shared" si="628"/>
        <v>A verifier</v>
      </c>
      <c r="AM631" s="266"/>
      <c r="AN631" s="137"/>
      <c r="AO631" s="136"/>
      <c r="AP631" s="158"/>
      <c r="AQ631" s="136"/>
      <c r="AR631" s="138"/>
      <c r="AS631" s="139"/>
      <c r="AT631" s="140"/>
      <c r="AU631" s="159"/>
      <c r="AV631" s="140"/>
      <c r="AW631" s="140"/>
      <c r="AX631" s="140"/>
      <c r="AY631" s="249"/>
    </row>
    <row r="632" spans="1:51" ht="15" hidden="1" customHeight="1" x14ac:dyDescent="0.35">
      <c r="A632" s="252" t="s">
        <v>530</v>
      </c>
      <c r="B632" s="189" t="str">
        <f t="shared" si="613"/>
        <v>MDG23</v>
      </c>
      <c r="C632" s="161" t="s">
        <v>601</v>
      </c>
      <c r="D632" s="189" t="str">
        <f t="shared" si="614"/>
        <v>MG23212</v>
      </c>
      <c r="E632" s="189" t="s">
        <v>1188</v>
      </c>
      <c r="F632" s="1" t="str">
        <f t="shared" si="615"/>
        <v>Vatovavy FitovinanyVohipenoVohilany</v>
      </c>
      <c r="G632" s="45" t="str">
        <f t="shared" si="616"/>
        <v>MG23212172</v>
      </c>
      <c r="H632" s="133" t="e">
        <f t="shared" si="617"/>
        <v>#N/A</v>
      </c>
      <c r="I632" s="133"/>
      <c r="J632" s="134" t="e">
        <f t="shared" si="618"/>
        <v>#N/A</v>
      </c>
      <c r="K632" s="134" t="e">
        <f t="shared" si="619"/>
        <v>#N/A</v>
      </c>
      <c r="L632" s="134" t="e">
        <f t="shared" si="620"/>
        <v>#N/A</v>
      </c>
      <c r="M632" s="231">
        <f>SUMIF('Plans SAMS_A remplir'!$AE$3:$AE$875,(G632&amp;"PAM"&amp;"urgence"),'Plans SAMS_A remplir'!$AG$3:$AG$875)</f>
        <v>0</v>
      </c>
      <c r="N632" s="222">
        <f>SUMIF('Plans SAMS_A remplir'!$AE$3:$AE$875,(G632&amp;"PAM"&amp;"urgence"),'Plans SAMS_A remplir'!$AH$3:$AH$875)</f>
        <v>0</v>
      </c>
      <c r="O632" s="232">
        <f>SUMIF('Plans SAMS_A remplir'!$AE$3:$AE$875,(G632&amp;"PAM"&amp;"urgence"),'Plans SAMS_A remplir'!$AI$3:$AI$875)</f>
        <v>0</v>
      </c>
      <c r="P632" s="224" t="str">
        <f t="shared" si="602"/>
        <v>0</v>
      </c>
      <c r="Q632" s="238">
        <f>SUMIF('Plans SAMS_A remplir'!$AE$3:$AE$875,(G632&amp;"FID"&amp;"urgence"),'Plans SAMS_A remplir'!$AG$3:$AG$875)</f>
        <v>0</v>
      </c>
      <c r="R632" s="135">
        <f>SUMIF('Plans SAMS_A remplir'!$AE$3:$AE$875,(G632&amp;"FID"&amp;"urgence"),'Plans SAMS_A remplir'!$AH$3:$AH$875)</f>
        <v>0</v>
      </c>
      <c r="S632" s="239">
        <f>SUMIF('Plans SAMS_A remplir'!$AE$3:$AE$875,(G632&amp;"FID"&amp;"urgence"),'Plans SAMS_A remplir'!$AI$3:$AI$875)</f>
        <v>0</v>
      </c>
      <c r="T632" s="224" t="str">
        <f t="shared" si="603"/>
        <v>0</v>
      </c>
      <c r="U632" s="238">
        <f>SUMIF('Plans SAMS_A remplir'!$AE$3:$AE$875,(G632&amp;"CRS"&amp;"urgence"),'Plans SAMS_A remplir'!$AG$3:$AG$875)</f>
        <v>0</v>
      </c>
      <c r="V632" s="135">
        <f>SUMIF('Plans SAMS_A remplir'!$AE$3:$AE$875,(G632&amp;"CRS"&amp;"urgence"),'Plans SAMS_A remplir'!$AH$3:$AH$875)</f>
        <v>0</v>
      </c>
      <c r="W632" s="239">
        <f>SUMIF('Plans SAMS_A remplir'!$AE$3:$AE$875,(G632&amp;"CRS"&amp;"urgence"),'Plans SAMS_A remplir'!$AI$3:$AI$875)</f>
        <v>0</v>
      </c>
      <c r="X632" s="224" t="str">
        <f t="shared" si="604"/>
        <v>0</v>
      </c>
      <c r="Y632" s="238">
        <f>SUMIF('Plans SAMS_A remplir'!$AE$3:$AE$875,(G632&amp;"autreong"&amp;"urgence"),'Plans SAMS_A remplir'!$AG$3:$AG$875)</f>
        <v>0</v>
      </c>
      <c r="Z632" s="135">
        <f>SUMIF('Plans SAMS_A remplir'!$AE$3:$AE$875,(G632&amp;"autreong"&amp;"urgence"),'Plans SAMS_A remplir'!$AH$3:$AH$875)</f>
        <v>0</v>
      </c>
      <c r="AA632" s="239">
        <f>SUMIF('Plans SAMS_A remplir'!$AE$3:$AE$875,(G632&amp;"autreong"&amp;"urgence"),'Plans SAMS_A remplir'!$AI$3:$AI$875)</f>
        <v>0</v>
      </c>
      <c r="AB632" s="280" t="str">
        <f t="shared" si="621"/>
        <v>0</v>
      </c>
      <c r="AC632" s="285"/>
      <c r="AD632" s="173">
        <f t="shared" si="622"/>
        <v>0</v>
      </c>
      <c r="AE632" s="173">
        <f t="shared" si="623"/>
        <v>0</v>
      </c>
      <c r="AF632" s="286">
        <f t="shared" si="624"/>
        <v>0</v>
      </c>
      <c r="AG632" s="274" t="e">
        <f t="shared" si="625"/>
        <v>#N/A</v>
      </c>
      <c r="AH632" s="202"/>
      <c r="AI632" s="209" t="e">
        <f t="shared" si="626"/>
        <v>#N/A</v>
      </c>
      <c r="AJ632" s="197">
        <f t="shared" si="627"/>
        <v>3</v>
      </c>
      <c r="AK632" s="175"/>
      <c r="AL632" s="275" t="str">
        <f t="shared" si="628"/>
        <v>A verifier</v>
      </c>
      <c r="AM632" s="266"/>
      <c r="AN632" s="137"/>
      <c r="AO632" s="136"/>
      <c r="AP632" s="158"/>
      <c r="AQ632" s="136"/>
      <c r="AR632" s="138"/>
      <c r="AS632" s="139"/>
      <c r="AT632" s="140"/>
      <c r="AU632" s="159"/>
      <c r="AV632" s="140"/>
      <c r="AW632" s="140"/>
      <c r="AX632" s="140"/>
      <c r="AY632" s="249"/>
    </row>
    <row r="633" spans="1:51" ht="15" hidden="1" customHeight="1" x14ac:dyDescent="0.35">
      <c r="A633" s="252" t="s">
        <v>530</v>
      </c>
      <c r="B633" s="189" t="str">
        <f t="shared" si="427"/>
        <v>MDG23</v>
      </c>
      <c r="C633" s="161" t="s">
        <v>601</v>
      </c>
      <c r="D633" s="189" t="str">
        <f t="shared" si="428"/>
        <v>MG23212</v>
      </c>
      <c r="E633" s="189" t="s">
        <v>1189</v>
      </c>
      <c r="F633" s="1" t="str">
        <f t="shared" si="429"/>
        <v>Vatovavy FitovinanyVohipenoAndemaka</v>
      </c>
      <c r="G633" s="45" t="str">
        <f t="shared" si="430"/>
        <v>MG23212190</v>
      </c>
      <c r="H633" s="133" t="e">
        <f t="shared" si="431"/>
        <v>#N/A</v>
      </c>
      <c r="I633" s="133"/>
      <c r="J633" s="134" t="e">
        <f t="shared" si="432"/>
        <v>#N/A</v>
      </c>
      <c r="K633" s="134" t="e">
        <f t="shared" si="433"/>
        <v>#N/A</v>
      </c>
      <c r="L633" s="134" t="e">
        <f t="shared" si="434"/>
        <v>#N/A</v>
      </c>
      <c r="M633" s="231">
        <f>SUMIF('Plans SAMS_A remplir'!$AE$3:$AE$875,(G633&amp;"PAM"&amp;"urgence"),'Plans SAMS_A remplir'!$AG$3:$AG$875)</f>
        <v>0</v>
      </c>
      <c r="N633" s="222">
        <f>SUMIF('Plans SAMS_A remplir'!$AE$3:$AE$875,(G633&amp;"PAM"&amp;"urgence"),'Plans SAMS_A remplir'!$AH$3:$AH$875)</f>
        <v>0</v>
      </c>
      <c r="O633" s="232">
        <f>SUMIF('Plans SAMS_A remplir'!$AE$3:$AE$875,(G633&amp;"PAM"&amp;"urgence"),'Plans SAMS_A remplir'!$AI$3:$AI$875)</f>
        <v>0</v>
      </c>
      <c r="P633" s="224" t="str">
        <f t="shared" si="602"/>
        <v>0</v>
      </c>
      <c r="Q633" s="238">
        <f>SUMIF('Plans SAMS_A remplir'!$AE$3:$AE$875,(G633&amp;"FID"&amp;"urgence"),'Plans SAMS_A remplir'!$AG$3:$AG$875)</f>
        <v>0</v>
      </c>
      <c r="R633" s="135">
        <f>SUMIF('Plans SAMS_A remplir'!$AE$3:$AE$875,(G633&amp;"FID"&amp;"urgence"),'Plans SAMS_A remplir'!$AH$3:$AH$875)</f>
        <v>0</v>
      </c>
      <c r="S633" s="239">
        <f>SUMIF('Plans SAMS_A remplir'!$AE$3:$AE$875,(G633&amp;"FID"&amp;"urgence"),'Plans SAMS_A remplir'!$AI$3:$AI$875)</f>
        <v>0</v>
      </c>
      <c r="T633" s="224" t="str">
        <f t="shared" si="603"/>
        <v>0</v>
      </c>
      <c r="U633" s="238">
        <f>SUMIF('Plans SAMS_A remplir'!$AE$3:$AE$875,(G633&amp;"CRS"&amp;"urgence"),'Plans SAMS_A remplir'!$AG$3:$AG$875)</f>
        <v>0</v>
      </c>
      <c r="V633" s="135">
        <f>SUMIF('Plans SAMS_A remplir'!$AE$3:$AE$875,(G633&amp;"CRS"&amp;"urgence"),'Plans SAMS_A remplir'!$AH$3:$AH$875)</f>
        <v>0</v>
      </c>
      <c r="W633" s="239">
        <f>SUMIF('Plans SAMS_A remplir'!$AE$3:$AE$875,(G633&amp;"CRS"&amp;"urgence"),'Plans SAMS_A remplir'!$AI$3:$AI$875)</f>
        <v>0</v>
      </c>
      <c r="X633" s="224" t="str">
        <f t="shared" si="604"/>
        <v>0</v>
      </c>
      <c r="Y633" s="238">
        <f>SUMIF('Plans SAMS_A remplir'!$AE$3:$AE$875,(G633&amp;"autreong"&amp;"urgence"),'Plans SAMS_A remplir'!$AG$3:$AG$875)</f>
        <v>0</v>
      </c>
      <c r="Z633" s="135">
        <f>SUMIF('Plans SAMS_A remplir'!$AE$3:$AE$875,(G633&amp;"autreong"&amp;"urgence"),'Plans SAMS_A remplir'!$AH$3:$AH$875)</f>
        <v>0</v>
      </c>
      <c r="AA633" s="239">
        <f>SUMIF('Plans SAMS_A remplir'!$AE$3:$AE$875,(G633&amp;"autreong"&amp;"urgence"),'Plans SAMS_A remplir'!$AI$3:$AI$875)</f>
        <v>0</v>
      </c>
      <c r="AB633" s="280" t="str">
        <f t="shared" si="438"/>
        <v>0</v>
      </c>
      <c r="AC633" s="285"/>
      <c r="AD633" s="173">
        <f t="shared" si="439"/>
        <v>0</v>
      </c>
      <c r="AE633" s="173">
        <f t="shared" si="440"/>
        <v>0</v>
      </c>
      <c r="AF633" s="286">
        <f t="shared" si="441"/>
        <v>0</v>
      </c>
      <c r="AG633" s="274" t="e">
        <f t="shared" si="442"/>
        <v>#N/A</v>
      </c>
      <c r="AH633" s="202"/>
      <c r="AI633" s="209" t="e">
        <f t="shared" si="443"/>
        <v>#N/A</v>
      </c>
      <c r="AJ633" s="197">
        <f t="shared" si="444"/>
        <v>3</v>
      </c>
      <c r="AK633" s="175"/>
      <c r="AL633" s="275" t="str">
        <f t="shared" si="445"/>
        <v>A verifier</v>
      </c>
      <c r="AM633" s="266"/>
      <c r="AN633" s="137"/>
      <c r="AO633" s="136"/>
      <c r="AP633" s="158"/>
      <c r="AQ633" s="136"/>
      <c r="AR633" s="138"/>
      <c r="AS633" s="139"/>
      <c r="AT633" s="140"/>
      <c r="AU633" s="159"/>
      <c r="AV633" s="140"/>
      <c r="AW633" s="140"/>
      <c r="AX633" s="140"/>
      <c r="AY633" s="249"/>
    </row>
    <row r="634" spans="1:51" ht="15" hidden="1" customHeight="1" x14ac:dyDescent="0.35">
      <c r="A634" s="252" t="s">
        <v>530</v>
      </c>
      <c r="B634" s="189" t="str">
        <f t="shared" si="427"/>
        <v>MDG23</v>
      </c>
      <c r="C634" s="161" t="s">
        <v>601</v>
      </c>
      <c r="D634" s="189" t="str">
        <f t="shared" si="428"/>
        <v>MG23212</v>
      </c>
      <c r="E634" s="189" t="s">
        <v>615</v>
      </c>
      <c r="F634" s="1" t="str">
        <f t="shared" si="429"/>
        <v>Vatovavy FitovinanyVohipenoIfatsy</v>
      </c>
      <c r="G634" s="45" t="str">
        <f t="shared" si="430"/>
        <v>MG23212211</v>
      </c>
      <c r="H634" s="133" t="e">
        <f t="shared" si="431"/>
        <v>#N/A</v>
      </c>
      <c r="I634" s="133"/>
      <c r="J634" s="134" t="e">
        <f t="shared" si="432"/>
        <v>#N/A</v>
      </c>
      <c r="K634" s="134" t="e">
        <f t="shared" si="433"/>
        <v>#N/A</v>
      </c>
      <c r="L634" s="134" t="e">
        <f t="shared" si="434"/>
        <v>#N/A</v>
      </c>
      <c r="M634" s="231">
        <f>SUMIF('Plans SAMS_A remplir'!$AE$3:$AE$875,(G634&amp;"PAM"&amp;"urgence"),'Plans SAMS_A remplir'!$AG$3:$AG$875)</f>
        <v>0</v>
      </c>
      <c r="N634" s="222">
        <f>SUMIF('Plans SAMS_A remplir'!$AE$3:$AE$875,(G634&amp;"PAM"&amp;"urgence"),'Plans SAMS_A remplir'!$AH$3:$AH$875)</f>
        <v>0</v>
      </c>
      <c r="O634" s="232">
        <f>SUMIF('Plans SAMS_A remplir'!$AE$3:$AE$875,(G634&amp;"PAM"&amp;"urgence"),'Plans SAMS_A remplir'!$AI$3:$AI$875)</f>
        <v>0</v>
      </c>
      <c r="P634" s="224" t="str">
        <f t="shared" si="602"/>
        <v>0</v>
      </c>
      <c r="Q634" s="238">
        <f>SUMIF('Plans SAMS_A remplir'!$AE$3:$AE$875,(G634&amp;"FID"&amp;"urgence"),'Plans SAMS_A remplir'!$AG$3:$AG$875)</f>
        <v>0</v>
      </c>
      <c r="R634" s="135">
        <f>SUMIF('Plans SAMS_A remplir'!$AE$3:$AE$875,(G634&amp;"FID"&amp;"urgence"),'Plans SAMS_A remplir'!$AH$3:$AH$875)</f>
        <v>0</v>
      </c>
      <c r="S634" s="239">
        <f>SUMIF('Plans SAMS_A remplir'!$AE$3:$AE$875,(G634&amp;"FID"&amp;"urgence"),'Plans SAMS_A remplir'!$AI$3:$AI$875)</f>
        <v>0</v>
      </c>
      <c r="T634" s="224" t="str">
        <f t="shared" si="603"/>
        <v>0</v>
      </c>
      <c r="U634" s="238">
        <f>SUMIF('Plans SAMS_A remplir'!$AE$3:$AE$875,(G634&amp;"CRS"&amp;"urgence"),'Plans SAMS_A remplir'!$AG$3:$AG$875)</f>
        <v>0</v>
      </c>
      <c r="V634" s="135">
        <f>SUMIF('Plans SAMS_A remplir'!$AE$3:$AE$875,(G634&amp;"CRS"&amp;"urgence"),'Plans SAMS_A remplir'!$AH$3:$AH$875)</f>
        <v>0</v>
      </c>
      <c r="W634" s="239">
        <f>SUMIF('Plans SAMS_A remplir'!$AE$3:$AE$875,(G634&amp;"CRS"&amp;"urgence"),'Plans SAMS_A remplir'!$AI$3:$AI$875)</f>
        <v>0</v>
      </c>
      <c r="X634" s="224" t="str">
        <f t="shared" si="604"/>
        <v>0</v>
      </c>
      <c r="Y634" s="238">
        <f>SUMIF('Plans SAMS_A remplir'!$AE$3:$AE$875,(G634&amp;"autreong"&amp;"urgence"),'Plans SAMS_A remplir'!$AG$3:$AG$875)</f>
        <v>0</v>
      </c>
      <c r="Z634" s="135">
        <f>SUMIF('Plans SAMS_A remplir'!$AE$3:$AE$875,(G634&amp;"autreong"&amp;"urgence"),'Plans SAMS_A remplir'!$AH$3:$AH$875)</f>
        <v>0</v>
      </c>
      <c r="AA634" s="239">
        <f>SUMIF('Plans SAMS_A remplir'!$AE$3:$AE$875,(G634&amp;"autreong"&amp;"urgence"),'Plans SAMS_A remplir'!$AI$3:$AI$875)</f>
        <v>0</v>
      </c>
      <c r="AB634" s="280" t="str">
        <f t="shared" si="438"/>
        <v>0</v>
      </c>
      <c r="AC634" s="285"/>
      <c r="AD634" s="173">
        <f t="shared" si="439"/>
        <v>0</v>
      </c>
      <c r="AE634" s="173">
        <f t="shared" si="440"/>
        <v>0</v>
      </c>
      <c r="AF634" s="286">
        <f t="shared" si="441"/>
        <v>0</v>
      </c>
      <c r="AG634" s="274" t="e">
        <f t="shared" si="442"/>
        <v>#N/A</v>
      </c>
      <c r="AH634" s="202"/>
      <c r="AI634" s="209" t="e">
        <f t="shared" si="443"/>
        <v>#N/A</v>
      </c>
      <c r="AJ634" s="197">
        <f t="shared" si="444"/>
        <v>3</v>
      </c>
      <c r="AK634" s="175"/>
      <c r="AL634" s="275" t="str">
        <f t="shared" si="445"/>
        <v>A verifier</v>
      </c>
      <c r="AM634" s="266"/>
      <c r="AN634" s="137"/>
      <c r="AO634" s="136"/>
      <c r="AP634" s="158"/>
      <c r="AQ634" s="136"/>
      <c r="AR634" s="138"/>
      <c r="AS634" s="139"/>
      <c r="AT634" s="140"/>
      <c r="AU634" s="159"/>
      <c r="AV634" s="140"/>
      <c r="AW634" s="140"/>
      <c r="AX634" s="140"/>
      <c r="AY634" s="249"/>
    </row>
    <row r="635" spans="1:51" ht="15" hidden="1" customHeight="1" x14ac:dyDescent="0.35">
      <c r="A635" s="252" t="s">
        <v>530</v>
      </c>
      <c r="B635" s="189" t="str">
        <f t="shared" si="427"/>
        <v>MDG23</v>
      </c>
      <c r="C635" s="161" t="s">
        <v>601</v>
      </c>
      <c r="D635" s="189" t="str">
        <f t="shared" si="428"/>
        <v>MG23212</v>
      </c>
      <c r="E635" s="189" t="s">
        <v>1190</v>
      </c>
      <c r="F635" s="1" t="str">
        <f t="shared" si="429"/>
        <v>Vatovavy FitovinanyVohipenoAntananabo</v>
      </c>
      <c r="G635" s="45" t="str">
        <f t="shared" si="430"/>
        <v>MG23212212</v>
      </c>
      <c r="H635" s="133" t="e">
        <f t="shared" si="431"/>
        <v>#N/A</v>
      </c>
      <c r="I635" s="133"/>
      <c r="J635" s="134" t="e">
        <f t="shared" si="432"/>
        <v>#N/A</v>
      </c>
      <c r="K635" s="134" t="e">
        <f t="shared" si="433"/>
        <v>#N/A</v>
      </c>
      <c r="L635" s="134" t="e">
        <f t="shared" si="434"/>
        <v>#N/A</v>
      </c>
      <c r="M635" s="231">
        <f>SUMIF('Plans SAMS_A remplir'!$AE$3:$AE$875,(G635&amp;"PAM"&amp;"urgence"),'Plans SAMS_A remplir'!$AG$3:$AG$875)</f>
        <v>0</v>
      </c>
      <c r="N635" s="222">
        <f>SUMIF('Plans SAMS_A remplir'!$AE$3:$AE$875,(G635&amp;"PAM"&amp;"urgence"),'Plans SAMS_A remplir'!$AH$3:$AH$875)</f>
        <v>0</v>
      </c>
      <c r="O635" s="232">
        <f>SUMIF('Plans SAMS_A remplir'!$AE$3:$AE$875,(G635&amp;"PAM"&amp;"urgence"),'Plans SAMS_A remplir'!$AI$3:$AI$875)</f>
        <v>0</v>
      </c>
      <c r="P635" s="224" t="str">
        <f t="shared" si="602"/>
        <v>0</v>
      </c>
      <c r="Q635" s="238">
        <f>SUMIF('Plans SAMS_A remplir'!$AE$3:$AE$875,(G635&amp;"FID"&amp;"urgence"),'Plans SAMS_A remplir'!$AG$3:$AG$875)</f>
        <v>0</v>
      </c>
      <c r="R635" s="135">
        <f>SUMIF('Plans SAMS_A remplir'!$AE$3:$AE$875,(G635&amp;"FID"&amp;"urgence"),'Plans SAMS_A remplir'!$AH$3:$AH$875)</f>
        <v>0</v>
      </c>
      <c r="S635" s="239">
        <f>SUMIF('Plans SAMS_A remplir'!$AE$3:$AE$875,(G635&amp;"FID"&amp;"urgence"),'Plans SAMS_A remplir'!$AI$3:$AI$875)</f>
        <v>0</v>
      </c>
      <c r="T635" s="224" t="str">
        <f t="shared" si="603"/>
        <v>0</v>
      </c>
      <c r="U635" s="238">
        <f>SUMIF('Plans SAMS_A remplir'!$AE$3:$AE$875,(G635&amp;"CRS"&amp;"urgence"),'Plans SAMS_A remplir'!$AG$3:$AG$875)</f>
        <v>0</v>
      </c>
      <c r="V635" s="135">
        <f>SUMIF('Plans SAMS_A remplir'!$AE$3:$AE$875,(G635&amp;"CRS"&amp;"urgence"),'Plans SAMS_A remplir'!$AH$3:$AH$875)</f>
        <v>0</v>
      </c>
      <c r="W635" s="239">
        <f>SUMIF('Plans SAMS_A remplir'!$AE$3:$AE$875,(G635&amp;"CRS"&amp;"urgence"),'Plans SAMS_A remplir'!$AI$3:$AI$875)</f>
        <v>0</v>
      </c>
      <c r="X635" s="224" t="str">
        <f t="shared" si="604"/>
        <v>0</v>
      </c>
      <c r="Y635" s="238">
        <f>SUMIF('Plans SAMS_A remplir'!$AE$3:$AE$875,(G635&amp;"autreong"&amp;"urgence"),'Plans SAMS_A remplir'!$AG$3:$AG$875)</f>
        <v>0</v>
      </c>
      <c r="Z635" s="135">
        <f>SUMIF('Plans SAMS_A remplir'!$AE$3:$AE$875,(G635&amp;"autreong"&amp;"urgence"),'Plans SAMS_A remplir'!$AH$3:$AH$875)</f>
        <v>0</v>
      </c>
      <c r="AA635" s="239">
        <f>SUMIF('Plans SAMS_A remplir'!$AE$3:$AE$875,(G635&amp;"autreong"&amp;"urgence"),'Plans SAMS_A remplir'!$AI$3:$AI$875)</f>
        <v>0</v>
      </c>
      <c r="AB635" s="280" t="str">
        <f t="shared" si="438"/>
        <v>0</v>
      </c>
      <c r="AC635" s="285"/>
      <c r="AD635" s="173">
        <f t="shared" si="439"/>
        <v>0</v>
      </c>
      <c r="AE635" s="173">
        <f t="shared" si="440"/>
        <v>0</v>
      </c>
      <c r="AF635" s="286">
        <f t="shared" si="441"/>
        <v>0</v>
      </c>
      <c r="AG635" s="274" t="e">
        <f t="shared" si="442"/>
        <v>#N/A</v>
      </c>
      <c r="AH635" s="202"/>
      <c r="AI635" s="209" t="e">
        <f t="shared" si="443"/>
        <v>#N/A</v>
      </c>
      <c r="AJ635" s="197">
        <f t="shared" si="444"/>
        <v>3</v>
      </c>
      <c r="AK635" s="175"/>
      <c r="AL635" s="275" t="str">
        <f t="shared" si="445"/>
        <v>A verifier</v>
      </c>
      <c r="AM635" s="266"/>
      <c r="AN635" s="137"/>
      <c r="AO635" s="136"/>
      <c r="AP635" s="158"/>
      <c r="AQ635" s="136"/>
      <c r="AR635" s="138"/>
      <c r="AS635" s="139"/>
      <c r="AT635" s="140"/>
      <c r="AU635" s="159"/>
      <c r="AV635" s="140"/>
      <c r="AW635" s="140"/>
      <c r="AX635" s="140"/>
      <c r="AY635" s="249"/>
    </row>
    <row r="636" spans="1:51" ht="15" hidden="1" customHeight="1" x14ac:dyDescent="0.35">
      <c r="A636" s="252" t="s">
        <v>530</v>
      </c>
      <c r="B636" s="189" t="str">
        <f t="shared" si="427"/>
        <v>MDG23</v>
      </c>
      <c r="C636" s="161" t="s">
        <v>601</v>
      </c>
      <c r="D636" s="189" t="str">
        <f t="shared" si="428"/>
        <v>MG23212</v>
      </c>
      <c r="E636" s="189" t="s">
        <v>616</v>
      </c>
      <c r="F636" s="1" t="str">
        <f t="shared" si="429"/>
        <v>Vatovavy FitovinanyVohipenoIlakatra</v>
      </c>
      <c r="G636" s="45" t="str">
        <f t="shared" si="430"/>
        <v>MG23212230</v>
      </c>
      <c r="H636" s="133" t="e">
        <f t="shared" si="431"/>
        <v>#N/A</v>
      </c>
      <c r="I636" s="133"/>
      <c r="J636" s="134" t="e">
        <f t="shared" si="432"/>
        <v>#N/A</v>
      </c>
      <c r="K636" s="134" t="e">
        <f t="shared" si="433"/>
        <v>#N/A</v>
      </c>
      <c r="L636" s="134" t="e">
        <f t="shared" si="434"/>
        <v>#N/A</v>
      </c>
      <c r="M636" s="231">
        <f>SUMIF('Plans SAMS_A remplir'!$AE$3:$AE$875,(G636&amp;"PAM"&amp;"urgence"),'Plans SAMS_A remplir'!$AG$3:$AG$875)</f>
        <v>0</v>
      </c>
      <c r="N636" s="222">
        <f>SUMIF('Plans SAMS_A remplir'!$AE$3:$AE$875,(G636&amp;"PAM"&amp;"urgence"),'Plans SAMS_A remplir'!$AH$3:$AH$875)</f>
        <v>0</v>
      </c>
      <c r="O636" s="232">
        <f>SUMIF('Plans SAMS_A remplir'!$AE$3:$AE$875,(G636&amp;"PAM"&amp;"urgence"),'Plans SAMS_A remplir'!$AI$3:$AI$875)</f>
        <v>0</v>
      </c>
      <c r="P636" s="224" t="str">
        <f t="shared" si="602"/>
        <v>0</v>
      </c>
      <c r="Q636" s="238">
        <f>SUMIF('Plans SAMS_A remplir'!$AE$3:$AE$875,(G636&amp;"FID"&amp;"urgence"),'Plans SAMS_A remplir'!$AG$3:$AG$875)</f>
        <v>0</v>
      </c>
      <c r="R636" s="135">
        <f>SUMIF('Plans SAMS_A remplir'!$AE$3:$AE$875,(G636&amp;"FID"&amp;"urgence"),'Plans SAMS_A remplir'!$AH$3:$AH$875)</f>
        <v>0</v>
      </c>
      <c r="S636" s="239">
        <f>SUMIF('Plans SAMS_A remplir'!$AE$3:$AE$875,(G636&amp;"FID"&amp;"urgence"),'Plans SAMS_A remplir'!$AI$3:$AI$875)</f>
        <v>0</v>
      </c>
      <c r="T636" s="224" t="str">
        <f t="shared" si="603"/>
        <v>0</v>
      </c>
      <c r="U636" s="238">
        <f>SUMIF('Plans SAMS_A remplir'!$AE$3:$AE$875,(G636&amp;"CRS"&amp;"urgence"),'Plans SAMS_A remplir'!$AG$3:$AG$875)</f>
        <v>0</v>
      </c>
      <c r="V636" s="135">
        <f>SUMIF('Plans SAMS_A remplir'!$AE$3:$AE$875,(G636&amp;"CRS"&amp;"urgence"),'Plans SAMS_A remplir'!$AH$3:$AH$875)</f>
        <v>0</v>
      </c>
      <c r="W636" s="239">
        <f>SUMIF('Plans SAMS_A remplir'!$AE$3:$AE$875,(G636&amp;"CRS"&amp;"urgence"),'Plans SAMS_A remplir'!$AI$3:$AI$875)</f>
        <v>0</v>
      </c>
      <c r="X636" s="224" t="str">
        <f t="shared" si="604"/>
        <v>0</v>
      </c>
      <c r="Y636" s="238">
        <f>SUMIF('Plans SAMS_A remplir'!$AE$3:$AE$875,(G636&amp;"autreong"&amp;"urgence"),'Plans SAMS_A remplir'!$AG$3:$AG$875)</f>
        <v>0</v>
      </c>
      <c r="Z636" s="135">
        <f>SUMIF('Plans SAMS_A remplir'!$AE$3:$AE$875,(G636&amp;"autreong"&amp;"urgence"),'Plans SAMS_A remplir'!$AH$3:$AH$875)</f>
        <v>0</v>
      </c>
      <c r="AA636" s="239">
        <f>SUMIF('Plans SAMS_A remplir'!$AE$3:$AE$875,(G636&amp;"autreong"&amp;"urgence"),'Plans SAMS_A remplir'!$AI$3:$AI$875)</f>
        <v>0</v>
      </c>
      <c r="AB636" s="280" t="str">
        <f t="shared" si="438"/>
        <v>0</v>
      </c>
      <c r="AC636" s="285"/>
      <c r="AD636" s="173">
        <f t="shared" si="439"/>
        <v>0</v>
      </c>
      <c r="AE636" s="173">
        <f t="shared" si="440"/>
        <v>0</v>
      </c>
      <c r="AF636" s="286">
        <f t="shared" si="441"/>
        <v>0</v>
      </c>
      <c r="AG636" s="274" t="e">
        <f t="shared" si="442"/>
        <v>#N/A</v>
      </c>
      <c r="AH636" s="202"/>
      <c r="AI636" s="209" t="e">
        <f t="shared" si="443"/>
        <v>#N/A</v>
      </c>
      <c r="AJ636" s="197">
        <f t="shared" si="444"/>
        <v>3</v>
      </c>
      <c r="AK636" s="175"/>
      <c r="AL636" s="275" t="str">
        <f t="shared" si="445"/>
        <v>A verifier</v>
      </c>
      <c r="AM636" s="266"/>
      <c r="AN636" s="137"/>
      <c r="AO636" s="136"/>
      <c r="AP636" s="158"/>
      <c r="AQ636" s="136"/>
      <c r="AR636" s="138"/>
      <c r="AS636" s="139"/>
      <c r="AT636" s="140"/>
      <c r="AU636" s="159"/>
      <c r="AV636" s="140"/>
      <c r="AW636" s="140"/>
      <c r="AX636" s="140"/>
      <c r="AY636" s="249"/>
    </row>
    <row r="637" spans="1:51" ht="15" hidden="1" customHeight="1" x14ac:dyDescent="0.35">
      <c r="A637" s="252" t="s">
        <v>530</v>
      </c>
      <c r="B637" s="189" t="str">
        <f t="shared" si="427"/>
        <v>MDG23</v>
      </c>
      <c r="C637" s="161" t="s">
        <v>601</v>
      </c>
      <c r="D637" s="189" t="str">
        <f t="shared" si="428"/>
        <v>MG23212</v>
      </c>
      <c r="E637" s="189" t="s">
        <v>1191</v>
      </c>
      <c r="F637" s="1" t="str">
        <f t="shared" si="429"/>
        <v>Vatovavy FitovinanyVohipenoSahalava</v>
      </c>
      <c r="G637" s="45" t="str">
        <f t="shared" si="430"/>
        <v>MG23212250</v>
      </c>
      <c r="H637" s="133" t="e">
        <f t="shared" si="431"/>
        <v>#N/A</v>
      </c>
      <c r="I637" s="133"/>
      <c r="J637" s="134" t="e">
        <f t="shared" si="432"/>
        <v>#N/A</v>
      </c>
      <c r="K637" s="134" t="e">
        <f t="shared" si="433"/>
        <v>#N/A</v>
      </c>
      <c r="L637" s="134" t="e">
        <f t="shared" si="434"/>
        <v>#N/A</v>
      </c>
      <c r="M637" s="231">
        <f>SUMIF('Plans SAMS_A remplir'!$AE$3:$AE$875,(G637&amp;"PAM"&amp;"urgence"),'Plans SAMS_A remplir'!$AG$3:$AG$875)</f>
        <v>0</v>
      </c>
      <c r="N637" s="222">
        <f>SUMIF('Plans SAMS_A remplir'!$AE$3:$AE$875,(G637&amp;"PAM"&amp;"urgence"),'Plans SAMS_A remplir'!$AH$3:$AH$875)</f>
        <v>0</v>
      </c>
      <c r="O637" s="232">
        <f>SUMIF('Plans SAMS_A remplir'!$AE$3:$AE$875,(G637&amp;"PAM"&amp;"urgence"),'Plans SAMS_A remplir'!$AI$3:$AI$875)</f>
        <v>0</v>
      </c>
      <c r="P637" s="224" t="str">
        <f t="shared" si="602"/>
        <v>0</v>
      </c>
      <c r="Q637" s="238">
        <f>SUMIF('Plans SAMS_A remplir'!$AE$3:$AE$875,(G637&amp;"FID"&amp;"urgence"),'Plans SAMS_A remplir'!$AG$3:$AG$875)</f>
        <v>0</v>
      </c>
      <c r="R637" s="135">
        <f>SUMIF('Plans SAMS_A remplir'!$AE$3:$AE$875,(G637&amp;"FID"&amp;"urgence"),'Plans SAMS_A remplir'!$AH$3:$AH$875)</f>
        <v>0</v>
      </c>
      <c r="S637" s="239">
        <f>SUMIF('Plans SAMS_A remplir'!$AE$3:$AE$875,(G637&amp;"FID"&amp;"urgence"),'Plans SAMS_A remplir'!$AI$3:$AI$875)</f>
        <v>0</v>
      </c>
      <c r="T637" s="224" t="str">
        <f t="shared" si="603"/>
        <v>0</v>
      </c>
      <c r="U637" s="238">
        <f>SUMIF('Plans SAMS_A remplir'!$AE$3:$AE$875,(G637&amp;"CRS"&amp;"urgence"),'Plans SAMS_A remplir'!$AG$3:$AG$875)</f>
        <v>0</v>
      </c>
      <c r="V637" s="135">
        <f>SUMIF('Plans SAMS_A remplir'!$AE$3:$AE$875,(G637&amp;"CRS"&amp;"urgence"),'Plans SAMS_A remplir'!$AH$3:$AH$875)</f>
        <v>0</v>
      </c>
      <c r="W637" s="239">
        <f>SUMIF('Plans SAMS_A remplir'!$AE$3:$AE$875,(G637&amp;"CRS"&amp;"urgence"),'Plans SAMS_A remplir'!$AI$3:$AI$875)</f>
        <v>0</v>
      </c>
      <c r="X637" s="224" t="str">
        <f t="shared" si="604"/>
        <v>0</v>
      </c>
      <c r="Y637" s="238">
        <f>SUMIF('Plans SAMS_A remplir'!$AE$3:$AE$875,(G637&amp;"autreong"&amp;"urgence"),'Plans SAMS_A remplir'!$AG$3:$AG$875)</f>
        <v>0</v>
      </c>
      <c r="Z637" s="135">
        <f>SUMIF('Plans SAMS_A remplir'!$AE$3:$AE$875,(G637&amp;"autreong"&amp;"urgence"),'Plans SAMS_A remplir'!$AH$3:$AH$875)</f>
        <v>0</v>
      </c>
      <c r="AA637" s="239">
        <f>SUMIF('Plans SAMS_A remplir'!$AE$3:$AE$875,(G637&amp;"autreong"&amp;"urgence"),'Plans SAMS_A remplir'!$AI$3:$AI$875)</f>
        <v>0</v>
      </c>
      <c r="AB637" s="280" t="str">
        <f t="shared" si="438"/>
        <v>0</v>
      </c>
      <c r="AC637" s="285"/>
      <c r="AD637" s="173">
        <f t="shared" si="439"/>
        <v>0</v>
      </c>
      <c r="AE637" s="173">
        <f t="shared" si="440"/>
        <v>0</v>
      </c>
      <c r="AF637" s="286">
        <f t="shared" si="441"/>
        <v>0</v>
      </c>
      <c r="AG637" s="274" t="e">
        <f t="shared" si="442"/>
        <v>#N/A</v>
      </c>
      <c r="AH637" s="202"/>
      <c r="AI637" s="209" t="e">
        <f t="shared" si="443"/>
        <v>#N/A</v>
      </c>
      <c r="AJ637" s="197">
        <f t="shared" si="444"/>
        <v>3</v>
      </c>
      <c r="AK637" s="175"/>
      <c r="AL637" s="275" t="str">
        <f t="shared" si="445"/>
        <v>A verifier</v>
      </c>
      <c r="AM637" s="266"/>
      <c r="AN637" s="137"/>
      <c r="AO637" s="136"/>
      <c r="AP637" s="158"/>
      <c r="AQ637" s="136"/>
      <c r="AR637" s="138"/>
      <c r="AS637" s="139"/>
      <c r="AT637" s="140"/>
      <c r="AU637" s="159"/>
      <c r="AV637" s="140"/>
      <c r="AW637" s="140"/>
      <c r="AX637" s="140"/>
      <c r="AY637" s="249"/>
    </row>
    <row r="638" spans="1:51" s="179" customFormat="1" hidden="1" x14ac:dyDescent="0.3">
      <c r="A638" s="328"/>
      <c r="B638" s="329"/>
      <c r="C638" s="330"/>
      <c r="D638" s="330"/>
      <c r="E638" s="330"/>
      <c r="F638" s="331"/>
      <c r="G638" s="332"/>
      <c r="H638" s="332"/>
      <c r="I638" s="333"/>
      <c r="J638" s="333"/>
      <c r="K638" s="333"/>
      <c r="L638" s="334"/>
      <c r="M638" s="335"/>
      <c r="N638" s="335"/>
      <c r="O638" s="335"/>
      <c r="P638" s="335"/>
      <c r="Q638" s="336"/>
      <c r="R638" s="336"/>
      <c r="S638" s="336"/>
      <c r="T638" s="335"/>
      <c r="U638" s="336"/>
      <c r="V638" s="336"/>
      <c r="W638" s="336"/>
      <c r="X638" s="335"/>
      <c r="Y638" s="336"/>
      <c r="Z638" s="336"/>
      <c r="AA638" s="336"/>
      <c r="AB638" s="337"/>
      <c r="AC638" s="338"/>
      <c r="AD638" s="339"/>
      <c r="AE638" s="339"/>
      <c r="AF638" s="340"/>
      <c r="AG638" s="341"/>
      <c r="AH638" s="342"/>
      <c r="AI638" s="342"/>
      <c r="AJ638" s="197"/>
      <c r="AK638" s="343"/>
      <c r="AL638" s="344"/>
      <c r="AM638" s="345"/>
      <c r="AN638" s="334"/>
      <c r="AO638" s="346"/>
      <c r="AP638" s="334"/>
      <c r="AQ638" s="334"/>
      <c r="AR638" s="347"/>
      <c r="AS638" s="347"/>
      <c r="AT638" s="348"/>
      <c r="AU638" s="348"/>
      <c r="AV638" s="349"/>
      <c r="AW638" s="350"/>
      <c r="AX638" s="350"/>
      <c r="AY638" s="351"/>
    </row>
    <row r="639" spans="1:51" ht="15" hidden="1" customHeight="1" x14ac:dyDescent="0.35">
      <c r="A639" s="252" t="s">
        <v>1192</v>
      </c>
      <c r="B639" s="189" t="str">
        <f t="shared" ref="B639:B663" si="629">VLOOKUP(A639,admin_1,2,FALSE)</f>
        <v>MDG25</v>
      </c>
      <c r="C639" s="161" t="s">
        <v>681</v>
      </c>
      <c r="D639" s="189" t="str">
        <f t="shared" ref="D639:D663" si="630">VLOOKUP(C639,admin_2_2,2,FALSE)</f>
        <v>MG25222</v>
      </c>
      <c r="E639" s="189" t="s">
        <v>682</v>
      </c>
      <c r="F639" s="1" t="str">
        <f t="shared" ref="F639:F663" si="631">A639&amp;C639&amp;E639</f>
        <v>ATSIMO ATSINANANABefotakaAntaninarenina</v>
      </c>
      <c r="G639" s="45" t="str">
        <f t="shared" ref="G639:G663" si="632">VLOOKUP(F639,admin_3_2,12,FALSE)</f>
        <v>MG25222032</v>
      </c>
      <c r="H639" s="133" t="e">
        <f t="shared" ref="H639:H663" si="633">VLOOKUP(G639,prio,2,FALSE)</f>
        <v>#N/A</v>
      </c>
      <c r="I639" s="133"/>
      <c r="J639" s="134" t="e">
        <f t="shared" ref="J639:J663" si="634">IF(VLOOKUP(G639,pop,4,FALSE)=0,"",VLOOKUP(G639,pop,4,FALSE))</f>
        <v>#N/A</v>
      </c>
      <c r="K639" s="134" t="e">
        <f t="shared" ref="K639:K663" si="635">VLOOKUP(G639,pop,2,FALSE)</f>
        <v>#N/A</v>
      </c>
      <c r="L639" s="134" t="e">
        <f t="shared" ref="L639:L663" si="636">VLOOKUP(G639,pop,7,FALSE)</f>
        <v>#N/A</v>
      </c>
      <c r="M639" s="231">
        <f>SUMIF('Plans SAMS_A remplir'!$AE$3:$AE$875,(G639&amp;"PAM"&amp;"urgence"),'Plans SAMS_A remplir'!$AG$3:$AG$875)</f>
        <v>0</v>
      </c>
      <c r="N639" s="222">
        <f>SUMIF('Plans SAMS_A remplir'!$AE$3:$AE$875,(G639&amp;"PAM"&amp;"urgence"),'Plans SAMS_A remplir'!$AH$3:$AH$875)</f>
        <v>0</v>
      </c>
      <c r="O639" s="232">
        <f>SUMIF('Plans SAMS_A remplir'!$AE$3:$AE$875,(G639&amp;"PAM"&amp;"urgence"),'Plans SAMS_A remplir'!$AI$3:$AI$875)</f>
        <v>0</v>
      </c>
      <c r="P639" s="224" t="str">
        <f t="shared" ref="P639:P645" si="637">IFERROR(VLOOKUP(G639&amp;"PAM"&amp;"urgence",planification_pop,4,FALSE),"0")</f>
        <v>0</v>
      </c>
      <c r="Q639" s="238">
        <f>SUMIF('Plans SAMS_A remplir'!$AE$3:$AE$875,(G639&amp;"FID"&amp;"urgence"),'Plans SAMS_A remplir'!$AG$3:$AG$875)</f>
        <v>0</v>
      </c>
      <c r="R639" s="135">
        <f>SUMIF('Plans SAMS_A remplir'!$AE$3:$AE$875,(G639&amp;"FID"&amp;"urgence"),'Plans SAMS_A remplir'!$AH$3:$AH$875)</f>
        <v>0</v>
      </c>
      <c r="S639" s="239">
        <f>SUMIF('Plans SAMS_A remplir'!$AE$3:$AE$875,(G639&amp;"FID"&amp;"urgence"),'Plans SAMS_A remplir'!$AI$3:$AI$875)</f>
        <v>0</v>
      </c>
      <c r="T639" s="224" t="str">
        <f t="shared" ref="T639:T645" si="638">IFERROR(VLOOKUP(G639&amp;"FID"&amp;"urgence",planification_pop,4,FALSE),"0")</f>
        <v>0</v>
      </c>
      <c r="U639" s="238">
        <f>SUMIF('Plans SAMS_A remplir'!$AE$3:$AE$875,(G639&amp;"CRS"&amp;"urgence"),'Plans SAMS_A remplir'!$AG$3:$AG$875)</f>
        <v>0</v>
      </c>
      <c r="V639" s="135">
        <f>SUMIF('Plans SAMS_A remplir'!$AE$3:$AE$875,(G639&amp;"CRS"&amp;"urgence"),'Plans SAMS_A remplir'!$AH$3:$AH$875)</f>
        <v>0</v>
      </c>
      <c r="W639" s="239">
        <f>SUMIF('Plans SAMS_A remplir'!$AE$3:$AE$875,(G639&amp;"CRS"&amp;"urgence"),'Plans SAMS_A remplir'!$AI$3:$AI$875)</f>
        <v>0</v>
      </c>
      <c r="X639" s="224" t="str">
        <f t="shared" ref="X639:X645" si="639">IFERROR(VLOOKUP(K639&amp;"FID"&amp;"urgence",planification_pop,4,FALSE),"0")</f>
        <v>0</v>
      </c>
      <c r="Y639" s="238">
        <f>SUMIF('Plans SAMS_A remplir'!$AE$3:$AE$875,(G639&amp;"autreong"&amp;"urgence"),'Plans SAMS_A remplir'!$AG$3:$AG$875)</f>
        <v>0</v>
      </c>
      <c r="Z639" s="135">
        <f>SUMIF('Plans SAMS_A remplir'!$AE$3:$AE$875,(G639&amp;"autreong"&amp;"urgence"),'Plans SAMS_A remplir'!$AH$3:$AH$875)</f>
        <v>0</v>
      </c>
      <c r="AA639" s="239">
        <f>SUMIF('Plans SAMS_A remplir'!$AE$3:$AE$875,(G639&amp;"autreong"&amp;"urgence"),'Plans SAMS_A remplir'!$AI$3:$AI$875)</f>
        <v>0</v>
      </c>
      <c r="AB639" s="280" t="str">
        <f t="shared" ref="AB639:AB663" si="640">IFERROR(VLOOKUP(G639&amp;"autreong"&amp;"urgence",planification_pop,4,FALSE),"0")</f>
        <v>0</v>
      </c>
      <c r="AC639" s="285"/>
      <c r="AD639" s="173">
        <f t="shared" ref="AD639:AD663" si="641">IF($AC639="Oui (Fid/PAM)",MAX(M639,Q639)+Y639,IF($AC639="Oui (inter/orga)",MAX(M639,Q639,Y639),IF($AC639="Oui (CRS/FID)",MAX(Q639,U639),IF($AC639="Oui (CRS/PAM)",MAX(M639,U639),IF($AC639="Oui (cas special)","",SUM(M639,Q639,Y639,U639))))))</f>
        <v>0</v>
      </c>
      <c r="AE639" s="173">
        <f t="shared" ref="AE639:AE663" si="642">IF($AC639="Oui (Fid/PAM)",MAX(N639,R639)+Z639,IF($AC639="Oui (inter/orga)",MAX(N639,R639,Z639),IF($AC639="Oui (CRS/FID)",MAX(R639,V639),IF($AC639="Oui (CRS/PAM)",MAX(N639,V639),IF($AC639="Oui (cas special)","",SUM(N639,R639,Z639,V639))))))</f>
        <v>0</v>
      </c>
      <c r="AF639" s="286">
        <f t="shared" ref="AF639:AF663" si="643">IF($AC639="Oui (Fid/PAM)",MAX(O639,S639)+AA639,IF($AC639="Oui (inter/orga)",MAX(O639,S639,AA639),IF($AC639="Oui (CRS/FID)",MAX(S639,W639),IF($AC639="Oui (CRS/PAM)",MAX(O639,W639),IF($AC639="Oui (cas special)","",SUM(O639,S639,AA639,W639))))))</f>
        <v>0</v>
      </c>
      <c r="AG639" s="274" t="e">
        <f t="shared" ref="AG639:AG663" si="644">MAX(AD639:AF639)/L639</f>
        <v>#N/A</v>
      </c>
      <c r="AH639" s="202"/>
      <c r="AI639" s="209" t="e">
        <f t="shared" ref="AI639:AI663" si="645">IF((K639-AD639*AH639)&lt;0,"0",K639-AD639*AH639)</f>
        <v>#N/A</v>
      </c>
      <c r="AJ639" s="197">
        <f t="shared" ref="AJ639:AJ663" si="646">IF(M639&lt;&gt;"0",1,0)+IF(Q639&lt;&gt;"0",1,0)+IF(Y639&lt;&gt;"0",1,0)</f>
        <v>3</v>
      </c>
      <c r="AK639" s="175"/>
      <c r="AL639" s="275" t="str">
        <f t="shared" ref="AL639:AL663" si="647">IF(AC639="Non","YES",IF(AC639="Oui (cas special)","A verifier",IF(AC639="","A verifier","Non")))</f>
        <v>A verifier</v>
      </c>
      <c r="AM639" s="266"/>
      <c r="AN639" s="137"/>
      <c r="AO639" s="136"/>
      <c r="AP639" s="158"/>
      <c r="AQ639" s="136"/>
      <c r="AR639" s="138"/>
      <c r="AS639" s="139"/>
      <c r="AT639" s="140"/>
      <c r="AU639" s="159"/>
      <c r="AV639" s="140"/>
      <c r="AW639" s="140"/>
      <c r="AX639" s="140"/>
      <c r="AY639" s="249"/>
    </row>
    <row r="640" spans="1:51" ht="15" hidden="1" customHeight="1" x14ac:dyDescent="0.35">
      <c r="A640" s="252" t="s">
        <v>1192</v>
      </c>
      <c r="B640" s="189" t="str">
        <f t="shared" si="629"/>
        <v>MDG25</v>
      </c>
      <c r="C640" s="161" t="s">
        <v>681</v>
      </c>
      <c r="D640" s="189" t="str">
        <f t="shared" si="630"/>
        <v>MG25222</v>
      </c>
      <c r="E640" s="189" t="s">
        <v>687</v>
      </c>
      <c r="F640" s="1" t="str">
        <f t="shared" si="631"/>
        <v>ATSIMO ATSINANANABefotakaAntondabe</v>
      </c>
      <c r="G640" s="45" t="str">
        <f t="shared" si="632"/>
        <v>MG25222012</v>
      </c>
      <c r="H640" s="133" t="e">
        <f t="shared" si="633"/>
        <v>#N/A</v>
      </c>
      <c r="I640" s="133"/>
      <c r="J640" s="134" t="e">
        <f t="shared" si="634"/>
        <v>#N/A</v>
      </c>
      <c r="K640" s="134" t="e">
        <f t="shared" si="635"/>
        <v>#N/A</v>
      </c>
      <c r="L640" s="134" t="e">
        <f t="shared" si="636"/>
        <v>#N/A</v>
      </c>
      <c r="M640" s="231">
        <f>SUMIF('Plans SAMS_A remplir'!$AE$3:$AE$875,(G640&amp;"PAM"&amp;"urgence"),'Plans SAMS_A remplir'!$AG$3:$AG$875)</f>
        <v>0</v>
      </c>
      <c r="N640" s="222">
        <f>SUMIF('Plans SAMS_A remplir'!$AE$3:$AE$875,(G640&amp;"PAM"&amp;"urgence"),'Plans SAMS_A remplir'!$AH$3:$AH$875)</f>
        <v>0</v>
      </c>
      <c r="O640" s="232">
        <f>SUMIF('Plans SAMS_A remplir'!$AE$3:$AE$875,(G640&amp;"PAM"&amp;"urgence"),'Plans SAMS_A remplir'!$AI$3:$AI$875)</f>
        <v>0</v>
      </c>
      <c r="P640" s="224" t="str">
        <f t="shared" si="637"/>
        <v>0</v>
      </c>
      <c r="Q640" s="238">
        <f>SUMIF('Plans SAMS_A remplir'!$AE$3:$AE$875,(G640&amp;"FID"&amp;"urgence"),'Plans SAMS_A remplir'!$AG$3:$AG$875)</f>
        <v>0</v>
      </c>
      <c r="R640" s="135">
        <f>SUMIF('Plans SAMS_A remplir'!$AE$3:$AE$875,(G640&amp;"FID"&amp;"urgence"),'Plans SAMS_A remplir'!$AH$3:$AH$875)</f>
        <v>0</v>
      </c>
      <c r="S640" s="239">
        <f>SUMIF('Plans SAMS_A remplir'!$AE$3:$AE$875,(G640&amp;"FID"&amp;"urgence"),'Plans SAMS_A remplir'!$AI$3:$AI$875)</f>
        <v>0</v>
      </c>
      <c r="T640" s="224" t="str">
        <f t="shared" si="638"/>
        <v>0</v>
      </c>
      <c r="U640" s="238">
        <f>SUMIF('Plans SAMS_A remplir'!$AE$3:$AE$875,(G640&amp;"CRS"&amp;"urgence"),'Plans SAMS_A remplir'!$AG$3:$AG$875)</f>
        <v>0</v>
      </c>
      <c r="V640" s="135">
        <f>SUMIF('Plans SAMS_A remplir'!$AE$3:$AE$875,(G640&amp;"CRS"&amp;"urgence"),'Plans SAMS_A remplir'!$AH$3:$AH$875)</f>
        <v>0</v>
      </c>
      <c r="W640" s="239">
        <f>SUMIF('Plans SAMS_A remplir'!$AE$3:$AE$875,(G640&amp;"CRS"&amp;"urgence"),'Plans SAMS_A remplir'!$AI$3:$AI$875)</f>
        <v>0</v>
      </c>
      <c r="X640" s="224" t="str">
        <f t="shared" si="639"/>
        <v>0</v>
      </c>
      <c r="Y640" s="238">
        <f>SUMIF('Plans SAMS_A remplir'!$AE$3:$AE$875,(G640&amp;"autreong"&amp;"urgence"),'Plans SAMS_A remplir'!$AG$3:$AG$875)</f>
        <v>0</v>
      </c>
      <c r="Z640" s="135">
        <f>SUMIF('Plans SAMS_A remplir'!$AE$3:$AE$875,(G640&amp;"autreong"&amp;"urgence"),'Plans SAMS_A remplir'!$AH$3:$AH$875)</f>
        <v>0</v>
      </c>
      <c r="AA640" s="239">
        <f>SUMIF('Plans SAMS_A remplir'!$AE$3:$AE$875,(G640&amp;"autreong"&amp;"urgence"),'Plans SAMS_A remplir'!$AI$3:$AI$875)</f>
        <v>0</v>
      </c>
      <c r="AB640" s="280" t="str">
        <f t="shared" si="640"/>
        <v>0</v>
      </c>
      <c r="AC640" s="285"/>
      <c r="AD640" s="173">
        <f t="shared" si="641"/>
        <v>0</v>
      </c>
      <c r="AE640" s="173">
        <f t="shared" si="642"/>
        <v>0</v>
      </c>
      <c r="AF640" s="286">
        <f t="shared" si="643"/>
        <v>0</v>
      </c>
      <c r="AG640" s="274" t="e">
        <f t="shared" si="644"/>
        <v>#N/A</v>
      </c>
      <c r="AH640" s="202"/>
      <c r="AI640" s="209" t="e">
        <f t="shared" si="645"/>
        <v>#N/A</v>
      </c>
      <c r="AJ640" s="197">
        <f t="shared" si="646"/>
        <v>3</v>
      </c>
      <c r="AK640" s="175"/>
      <c r="AL640" s="275" t="str">
        <f t="shared" si="647"/>
        <v>A verifier</v>
      </c>
      <c r="AM640" s="266"/>
      <c r="AN640" s="137"/>
      <c r="AO640" s="136"/>
      <c r="AP640" s="158"/>
      <c r="AQ640" s="136"/>
      <c r="AR640" s="138"/>
      <c r="AS640" s="139"/>
      <c r="AT640" s="140"/>
      <c r="AU640" s="159"/>
      <c r="AV640" s="140"/>
      <c r="AW640" s="140"/>
      <c r="AX640" s="140"/>
      <c r="AY640" s="249"/>
    </row>
    <row r="641" spans="1:51" ht="15" hidden="1" customHeight="1" x14ac:dyDescent="0.35">
      <c r="A641" s="252" t="s">
        <v>1192</v>
      </c>
      <c r="B641" s="189" t="str">
        <f t="shared" si="629"/>
        <v>MDG25</v>
      </c>
      <c r="C641" s="161" t="s">
        <v>681</v>
      </c>
      <c r="D641" s="189" t="str">
        <f t="shared" si="630"/>
        <v>MG25222</v>
      </c>
      <c r="E641" s="189" t="s">
        <v>690</v>
      </c>
      <c r="F641" s="1" t="str">
        <f t="shared" si="631"/>
        <v>ATSIMO ATSINANANABefotakaMarovitsika Sud</v>
      </c>
      <c r="G641" s="45" t="str">
        <f t="shared" si="632"/>
        <v>MG25222031</v>
      </c>
      <c r="H641" s="133" t="e">
        <f t="shared" si="633"/>
        <v>#N/A</v>
      </c>
      <c r="I641" s="133"/>
      <c r="J641" s="134" t="e">
        <f t="shared" si="634"/>
        <v>#N/A</v>
      </c>
      <c r="K641" s="134" t="e">
        <f t="shared" si="635"/>
        <v>#N/A</v>
      </c>
      <c r="L641" s="134" t="e">
        <f t="shared" si="636"/>
        <v>#N/A</v>
      </c>
      <c r="M641" s="231">
        <f>SUMIF('Plans SAMS_A remplir'!$AE$3:$AE$875,(G641&amp;"PAM"&amp;"urgence"),'Plans SAMS_A remplir'!$AG$3:$AG$875)</f>
        <v>0</v>
      </c>
      <c r="N641" s="222">
        <f>SUMIF('Plans SAMS_A remplir'!$AE$3:$AE$875,(G641&amp;"PAM"&amp;"urgence"),'Plans SAMS_A remplir'!$AH$3:$AH$875)</f>
        <v>0</v>
      </c>
      <c r="O641" s="232">
        <f>SUMIF('Plans SAMS_A remplir'!$AE$3:$AE$875,(G641&amp;"PAM"&amp;"urgence"),'Plans SAMS_A remplir'!$AI$3:$AI$875)</f>
        <v>0</v>
      </c>
      <c r="P641" s="224" t="str">
        <f t="shared" si="637"/>
        <v>0</v>
      </c>
      <c r="Q641" s="238">
        <f>SUMIF('Plans SAMS_A remplir'!$AE$3:$AE$875,(G641&amp;"FID"&amp;"urgence"),'Plans SAMS_A remplir'!$AG$3:$AG$875)</f>
        <v>0</v>
      </c>
      <c r="R641" s="135">
        <f>SUMIF('Plans SAMS_A remplir'!$AE$3:$AE$875,(G641&amp;"FID"&amp;"urgence"),'Plans SAMS_A remplir'!$AH$3:$AH$875)</f>
        <v>0</v>
      </c>
      <c r="S641" s="239">
        <f>SUMIF('Plans SAMS_A remplir'!$AE$3:$AE$875,(G641&amp;"FID"&amp;"urgence"),'Plans SAMS_A remplir'!$AI$3:$AI$875)</f>
        <v>0</v>
      </c>
      <c r="T641" s="224" t="str">
        <f t="shared" si="638"/>
        <v>0</v>
      </c>
      <c r="U641" s="238">
        <f>SUMIF('Plans SAMS_A remplir'!$AE$3:$AE$875,(G641&amp;"CRS"&amp;"urgence"),'Plans SAMS_A remplir'!$AG$3:$AG$875)</f>
        <v>0</v>
      </c>
      <c r="V641" s="135">
        <f>SUMIF('Plans SAMS_A remplir'!$AE$3:$AE$875,(G641&amp;"CRS"&amp;"urgence"),'Plans SAMS_A remplir'!$AH$3:$AH$875)</f>
        <v>0</v>
      </c>
      <c r="W641" s="239">
        <f>SUMIF('Plans SAMS_A remplir'!$AE$3:$AE$875,(G641&amp;"CRS"&amp;"urgence"),'Plans SAMS_A remplir'!$AI$3:$AI$875)</f>
        <v>0</v>
      </c>
      <c r="X641" s="224" t="str">
        <f t="shared" si="639"/>
        <v>0</v>
      </c>
      <c r="Y641" s="238">
        <f>SUMIF('Plans SAMS_A remplir'!$AE$3:$AE$875,(G641&amp;"autreong"&amp;"urgence"),'Plans SAMS_A remplir'!$AG$3:$AG$875)</f>
        <v>0</v>
      </c>
      <c r="Z641" s="135">
        <f>SUMIF('Plans SAMS_A remplir'!$AE$3:$AE$875,(G641&amp;"autreong"&amp;"urgence"),'Plans SAMS_A remplir'!$AH$3:$AH$875)</f>
        <v>0</v>
      </c>
      <c r="AA641" s="239">
        <f>SUMIF('Plans SAMS_A remplir'!$AE$3:$AE$875,(G641&amp;"autreong"&amp;"urgence"),'Plans SAMS_A remplir'!$AI$3:$AI$875)</f>
        <v>0</v>
      </c>
      <c r="AB641" s="280" t="str">
        <f t="shared" si="640"/>
        <v>0</v>
      </c>
      <c r="AC641" s="285"/>
      <c r="AD641" s="173">
        <f t="shared" si="641"/>
        <v>0</v>
      </c>
      <c r="AE641" s="173">
        <f t="shared" si="642"/>
        <v>0</v>
      </c>
      <c r="AF641" s="286">
        <f t="shared" si="643"/>
        <v>0</v>
      </c>
      <c r="AG641" s="274" t="e">
        <f t="shared" si="644"/>
        <v>#N/A</v>
      </c>
      <c r="AH641" s="202"/>
      <c r="AI641" s="209" t="e">
        <f t="shared" si="645"/>
        <v>#N/A</v>
      </c>
      <c r="AJ641" s="197">
        <f t="shared" si="646"/>
        <v>3</v>
      </c>
      <c r="AK641" s="175"/>
      <c r="AL641" s="275" t="str">
        <f t="shared" si="647"/>
        <v>A verifier</v>
      </c>
      <c r="AM641" s="266"/>
      <c r="AN641" s="137"/>
      <c r="AO641" s="136"/>
      <c r="AP641" s="158"/>
      <c r="AQ641" s="136"/>
      <c r="AR641" s="138"/>
      <c r="AS641" s="139"/>
      <c r="AT641" s="140"/>
      <c r="AU641" s="159"/>
      <c r="AV641" s="140"/>
      <c r="AW641" s="140"/>
      <c r="AX641" s="140"/>
      <c r="AY641" s="249"/>
    </row>
    <row r="642" spans="1:51" ht="15" hidden="1" customHeight="1" x14ac:dyDescent="0.35">
      <c r="A642" s="252" t="s">
        <v>1192</v>
      </c>
      <c r="B642" s="189" t="str">
        <f t="shared" si="629"/>
        <v>MDG25</v>
      </c>
      <c r="C642" s="161" t="s">
        <v>681</v>
      </c>
      <c r="D642" s="189" t="str">
        <f t="shared" si="630"/>
        <v>MG25222</v>
      </c>
      <c r="E642" s="189" t="s">
        <v>693</v>
      </c>
      <c r="F642" s="1" t="str">
        <f t="shared" si="631"/>
        <v>ATSIMO ATSINANANABefotakaBefotaka Sud</v>
      </c>
      <c r="G642" s="45" t="str">
        <f t="shared" si="632"/>
        <v>MG25222011</v>
      </c>
      <c r="H642" s="133" t="e">
        <f t="shared" si="633"/>
        <v>#N/A</v>
      </c>
      <c r="I642" s="133"/>
      <c r="J642" s="134" t="e">
        <f t="shared" si="634"/>
        <v>#N/A</v>
      </c>
      <c r="K642" s="134" t="e">
        <f t="shared" si="635"/>
        <v>#N/A</v>
      </c>
      <c r="L642" s="134" t="e">
        <f t="shared" si="636"/>
        <v>#N/A</v>
      </c>
      <c r="M642" s="231">
        <f>SUMIF('Plans SAMS_A remplir'!$AE$3:$AE$875,(G642&amp;"PAM"&amp;"urgence"),'Plans SAMS_A remplir'!$AG$3:$AG$875)</f>
        <v>0</v>
      </c>
      <c r="N642" s="222">
        <f>SUMIF('Plans SAMS_A remplir'!$AE$3:$AE$875,(G642&amp;"PAM"&amp;"urgence"),'Plans SAMS_A remplir'!$AH$3:$AH$875)</f>
        <v>0</v>
      </c>
      <c r="O642" s="232">
        <f>SUMIF('Plans SAMS_A remplir'!$AE$3:$AE$875,(G642&amp;"PAM"&amp;"urgence"),'Plans SAMS_A remplir'!$AI$3:$AI$875)</f>
        <v>0</v>
      </c>
      <c r="P642" s="224" t="str">
        <f t="shared" si="637"/>
        <v>0</v>
      </c>
      <c r="Q642" s="238">
        <f>SUMIF('Plans SAMS_A remplir'!$AE$3:$AE$875,(G642&amp;"FID"&amp;"urgence"),'Plans SAMS_A remplir'!$AG$3:$AG$875)</f>
        <v>0</v>
      </c>
      <c r="R642" s="135">
        <f>SUMIF('Plans SAMS_A remplir'!$AE$3:$AE$875,(G642&amp;"FID"&amp;"urgence"),'Plans SAMS_A remplir'!$AH$3:$AH$875)</f>
        <v>0</v>
      </c>
      <c r="S642" s="239">
        <f>SUMIF('Plans SAMS_A remplir'!$AE$3:$AE$875,(G642&amp;"FID"&amp;"urgence"),'Plans SAMS_A remplir'!$AI$3:$AI$875)</f>
        <v>0</v>
      </c>
      <c r="T642" s="224" t="str">
        <f t="shared" si="638"/>
        <v>0</v>
      </c>
      <c r="U642" s="238">
        <f>SUMIF('Plans SAMS_A remplir'!$AE$3:$AE$875,(G642&amp;"CRS"&amp;"urgence"),'Plans SAMS_A remplir'!$AG$3:$AG$875)</f>
        <v>0</v>
      </c>
      <c r="V642" s="135">
        <f>SUMIF('Plans SAMS_A remplir'!$AE$3:$AE$875,(G642&amp;"CRS"&amp;"urgence"),'Plans SAMS_A remplir'!$AH$3:$AH$875)</f>
        <v>0</v>
      </c>
      <c r="W642" s="239">
        <f>SUMIF('Plans SAMS_A remplir'!$AE$3:$AE$875,(G642&amp;"CRS"&amp;"urgence"),'Plans SAMS_A remplir'!$AI$3:$AI$875)</f>
        <v>0</v>
      </c>
      <c r="X642" s="224" t="str">
        <f t="shared" si="639"/>
        <v>0</v>
      </c>
      <c r="Y642" s="238">
        <f>SUMIF('Plans SAMS_A remplir'!$AE$3:$AE$875,(G642&amp;"autreong"&amp;"urgence"),'Plans SAMS_A remplir'!$AG$3:$AG$875)</f>
        <v>0</v>
      </c>
      <c r="Z642" s="135">
        <f>SUMIF('Plans SAMS_A remplir'!$AE$3:$AE$875,(G642&amp;"autreong"&amp;"urgence"),'Plans SAMS_A remplir'!$AH$3:$AH$875)</f>
        <v>0</v>
      </c>
      <c r="AA642" s="239">
        <f>SUMIF('Plans SAMS_A remplir'!$AE$3:$AE$875,(G642&amp;"autreong"&amp;"urgence"),'Plans SAMS_A remplir'!$AI$3:$AI$875)</f>
        <v>0</v>
      </c>
      <c r="AB642" s="280" t="str">
        <f t="shared" si="640"/>
        <v>0</v>
      </c>
      <c r="AC642" s="285"/>
      <c r="AD642" s="173">
        <f t="shared" si="641"/>
        <v>0</v>
      </c>
      <c r="AE642" s="173">
        <f t="shared" si="642"/>
        <v>0</v>
      </c>
      <c r="AF642" s="286">
        <f t="shared" si="643"/>
        <v>0</v>
      </c>
      <c r="AG642" s="274" t="e">
        <f t="shared" si="644"/>
        <v>#N/A</v>
      </c>
      <c r="AH642" s="202"/>
      <c r="AI642" s="209" t="e">
        <f t="shared" si="645"/>
        <v>#N/A</v>
      </c>
      <c r="AJ642" s="197">
        <f t="shared" si="646"/>
        <v>3</v>
      </c>
      <c r="AK642" s="175"/>
      <c r="AL642" s="275" t="str">
        <f t="shared" si="647"/>
        <v>A verifier</v>
      </c>
      <c r="AM642" s="266"/>
      <c r="AN642" s="137"/>
      <c r="AO642" s="136"/>
      <c r="AP642" s="158"/>
      <c r="AQ642" s="136"/>
      <c r="AR642" s="138"/>
      <c r="AS642" s="139"/>
      <c r="AT642" s="140"/>
      <c r="AU642" s="159"/>
      <c r="AV642" s="140"/>
      <c r="AW642" s="140"/>
      <c r="AX642" s="140"/>
      <c r="AY642" s="249"/>
    </row>
    <row r="643" spans="1:51" ht="15" hidden="1" customHeight="1" x14ac:dyDescent="0.35">
      <c r="A643" s="252" t="s">
        <v>1192</v>
      </c>
      <c r="B643" s="189" t="str">
        <f t="shared" si="629"/>
        <v>MDG25</v>
      </c>
      <c r="C643" s="161" t="s">
        <v>681</v>
      </c>
      <c r="D643" s="189" t="str">
        <f t="shared" si="630"/>
        <v>MG25222</v>
      </c>
      <c r="E643" s="189" t="s">
        <v>696</v>
      </c>
      <c r="F643" s="1" t="str">
        <f t="shared" si="631"/>
        <v>ATSIMO ATSINANANABefotakaRanotsara Sud</v>
      </c>
      <c r="G643" s="45" t="str">
        <f t="shared" si="632"/>
        <v>MG25222051</v>
      </c>
      <c r="H643" s="133" t="e">
        <f t="shared" si="633"/>
        <v>#N/A</v>
      </c>
      <c r="I643" s="133"/>
      <c r="J643" s="134" t="e">
        <f t="shared" si="634"/>
        <v>#N/A</v>
      </c>
      <c r="K643" s="134" t="e">
        <f t="shared" si="635"/>
        <v>#N/A</v>
      </c>
      <c r="L643" s="134" t="e">
        <f t="shared" si="636"/>
        <v>#N/A</v>
      </c>
      <c r="M643" s="231">
        <f>SUMIF('Plans SAMS_A remplir'!$AE$3:$AE$875,(G643&amp;"PAM"&amp;"urgence"),'Plans SAMS_A remplir'!$AG$3:$AG$875)</f>
        <v>0</v>
      </c>
      <c r="N643" s="222">
        <f>SUMIF('Plans SAMS_A remplir'!$AE$3:$AE$875,(G643&amp;"PAM"&amp;"urgence"),'Plans SAMS_A remplir'!$AH$3:$AH$875)</f>
        <v>0</v>
      </c>
      <c r="O643" s="232">
        <f>SUMIF('Plans SAMS_A remplir'!$AE$3:$AE$875,(G643&amp;"PAM"&amp;"urgence"),'Plans SAMS_A remplir'!$AI$3:$AI$875)</f>
        <v>0</v>
      </c>
      <c r="P643" s="224" t="str">
        <f t="shared" si="637"/>
        <v>0</v>
      </c>
      <c r="Q643" s="238">
        <f>SUMIF('Plans SAMS_A remplir'!$AE$3:$AE$875,(G643&amp;"FID"&amp;"urgence"),'Plans SAMS_A remplir'!$AG$3:$AG$875)</f>
        <v>0</v>
      </c>
      <c r="R643" s="135">
        <f>SUMIF('Plans SAMS_A remplir'!$AE$3:$AE$875,(G643&amp;"FID"&amp;"urgence"),'Plans SAMS_A remplir'!$AH$3:$AH$875)</f>
        <v>0</v>
      </c>
      <c r="S643" s="239">
        <f>SUMIF('Plans SAMS_A remplir'!$AE$3:$AE$875,(G643&amp;"FID"&amp;"urgence"),'Plans SAMS_A remplir'!$AI$3:$AI$875)</f>
        <v>0</v>
      </c>
      <c r="T643" s="224" t="str">
        <f t="shared" si="638"/>
        <v>0</v>
      </c>
      <c r="U643" s="238">
        <f>SUMIF('Plans SAMS_A remplir'!$AE$3:$AE$875,(G643&amp;"CRS"&amp;"urgence"),'Plans SAMS_A remplir'!$AG$3:$AG$875)</f>
        <v>0</v>
      </c>
      <c r="V643" s="135">
        <f>SUMIF('Plans SAMS_A remplir'!$AE$3:$AE$875,(G643&amp;"CRS"&amp;"urgence"),'Plans SAMS_A remplir'!$AH$3:$AH$875)</f>
        <v>0</v>
      </c>
      <c r="W643" s="239">
        <f>SUMIF('Plans SAMS_A remplir'!$AE$3:$AE$875,(G643&amp;"CRS"&amp;"urgence"),'Plans SAMS_A remplir'!$AI$3:$AI$875)</f>
        <v>0</v>
      </c>
      <c r="X643" s="224" t="str">
        <f t="shared" si="639"/>
        <v>0</v>
      </c>
      <c r="Y643" s="238">
        <f>SUMIF('Plans SAMS_A remplir'!$AE$3:$AE$875,(G643&amp;"autreong"&amp;"urgence"),'Plans SAMS_A remplir'!$AG$3:$AG$875)</f>
        <v>0</v>
      </c>
      <c r="Z643" s="135">
        <f>SUMIF('Plans SAMS_A remplir'!$AE$3:$AE$875,(G643&amp;"autreong"&amp;"urgence"),'Plans SAMS_A remplir'!$AH$3:$AH$875)</f>
        <v>0</v>
      </c>
      <c r="AA643" s="239">
        <f>SUMIF('Plans SAMS_A remplir'!$AE$3:$AE$875,(G643&amp;"autreong"&amp;"urgence"),'Plans SAMS_A remplir'!$AI$3:$AI$875)</f>
        <v>0</v>
      </c>
      <c r="AB643" s="280" t="str">
        <f t="shared" si="640"/>
        <v>0</v>
      </c>
      <c r="AC643" s="285"/>
      <c r="AD643" s="173">
        <f t="shared" si="641"/>
        <v>0</v>
      </c>
      <c r="AE643" s="173">
        <f t="shared" si="642"/>
        <v>0</v>
      </c>
      <c r="AF643" s="286">
        <f t="shared" si="643"/>
        <v>0</v>
      </c>
      <c r="AG643" s="274" t="e">
        <f t="shared" si="644"/>
        <v>#N/A</v>
      </c>
      <c r="AH643" s="202"/>
      <c r="AI643" s="209" t="e">
        <f t="shared" si="645"/>
        <v>#N/A</v>
      </c>
      <c r="AJ643" s="197">
        <f t="shared" si="646"/>
        <v>3</v>
      </c>
      <c r="AK643" s="175"/>
      <c r="AL643" s="275" t="str">
        <f t="shared" si="647"/>
        <v>A verifier</v>
      </c>
      <c r="AM643" s="266"/>
      <c r="AN643" s="137"/>
      <c r="AO643" s="136"/>
      <c r="AP643" s="158"/>
      <c r="AQ643" s="136"/>
      <c r="AR643" s="138"/>
      <c r="AS643" s="139"/>
      <c r="AT643" s="140"/>
      <c r="AU643" s="159"/>
      <c r="AV643" s="140"/>
      <c r="AW643" s="140"/>
      <c r="AX643" s="140"/>
      <c r="AY643" s="249"/>
    </row>
    <row r="644" spans="1:51" ht="15" hidden="1" customHeight="1" x14ac:dyDescent="0.35">
      <c r="A644" s="252" t="s">
        <v>1192</v>
      </c>
      <c r="B644" s="189" t="str">
        <f t="shared" si="629"/>
        <v>MDG25</v>
      </c>
      <c r="C644" s="161" t="s">
        <v>681</v>
      </c>
      <c r="D644" s="189" t="str">
        <f t="shared" si="630"/>
        <v>MG25222</v>
      </c>
      <c r="E644" s="189" t="s">
        <v>699</v>
      </c>
      <c r="F644" s="1" t="str">
        <f t="shared" si="631"/>
        <v>ATSIMO ATSINANANABefotakaBeharena</v>
      </c>
      <c r="G644" s="45" t="str">
        <f t="shared" si="632"/>
        <v>MG25222052</v>
      </c>
      <c r="H644" s="133" t="e">
        <f t="shared" si="633"/>
        <v>#N/A</v>
      </c>
      <c r="I644" s="133"/>
      <c r="J644" s="134" t="e">
        <f t="shared" si="634"/>
        <v>#N/A</v>
      </c>
      <c r="K644" s="134" t="e">
        <f t="shared" si="635"/>
        <v>#N/A</v>
      </c>
      <c r="L644" s="134" t="e">
        <f t="shared" si="636"/>
        <v>#N/A</v>
      </c>
      <c r="M644" s="231">
        <f>SUMIF('Plans SAMS_A remplir'!$AE$3:$AE$875,(G644&amp;"PAM"&amp;"urgence"),'Plans SAMS_A remplir'!$AG$3:$AG$875)</f>
        <v>0</v>
      </c>
      <c r="N644" s="222">
        <f>SUMIF('Plans SAMS_A remplir'!$AE$3:$AE$875,(G644&amp;"PAM"&amp;"urgence"),'Plans SAMS_A remplir'!$AH$3:$AH$875)</f>
        <v>0</v>
      </c>
      <c r="O644" s="232">
        <f>SUMIF('Plans SAMS_A remplir'!$AE$3:$AE$875,(G644&amp;"PAM"&amp;"urgence"),'Plans SAMS_A remplir'!$AI$3:$AI$875)</f>
        <v>0</v>
      </c>
      <c r="P644" s="224" t="str">
        <f t="shared" si="637"/>
        <v>0</v>
      </c>
      <c r="Q644" s="238">
        <f>SUMIF('Plans SAMS_A remplir'!$AE$3:$AE$875,(G644&amp;"FID"&amp;"urgence"),'Plans SAMS_A remplir'!$AG$3:$AG$875)</f>
        <v>0</v>
      </c>
      <c r="R644" s="135">
        <f>SUMIF('Plans SAMS_A remplir'!$AE$3:$AE$875,(G644&amp;"FID"&amp;"urgence"),'Plans SAMS_A remplir'!$AH$3:$AH$875)</f>
        <v>0</v>
      </c>
      <c r="S644" s="239">
        <f>SUMIF('Plans SAMS_A remplir'!$AE$3:$AE$875,(G644&amp;"FID"&amp;"urgence"),'Plans SAMS_A remplir'!$AI$3:$AI$875)</f>
        <v>0</v>
      </c>
      <c r="T644" s="224" t="str">
        <f t="shared" si="638"/>
        <v>0</v>
      </c>
      <c r="U644" s="238">
        <f>SUMIF('Plans SAMS_A remplir'!$AE$3:$AE$875,(G644&amp;"CRS"&amp;"urgence"),'Plans SAMS_A remplir'!$AG$3:$AG$875)</f>
        <v>0</v>
      </c>
      <c r="V644" s="135">
        <f>SUMIF('Plans SAMS_A remplir'!$AE$3:$AE$875,(G644&amp;"CRS"&amp;"urgence"),'Plans SAMS_A remplir'!$AH$3:$AH$875)</f>
        <v>0</v>
      </c>
      <c r="W644" s="239">
        <f>SUMIF('Plans SAMS_A remplir'!$AE$3:$AE$875,(G644&amp;"CRS"&amp;"urgence"),'Plans SAMS_A remplir'!$AI$3:$AI$875)</f>
        <v>0</v>
      </c>
      <c r="X644" s="224" t="str">
        <f t="shared" si="639"/>
        <v>0</v>
      </c>
      <c r="Y644" s="238">
        <f>SUMIF('Plans SAMS_A remplir'!$AE$3:$AE$875,(G644&amp;"autreong"&amp;"urgence"),'Plans SAMS_A remplir'!$AG$3:$AG$875)</f>
        <v>0</v>
      </c>
      <c r="Z644" s="135">
        <f>SUMIF('Plans SAMS_A remplir'!$AE$3:$AE$875,(G644&amp;"autreong"&amp;"urgence"),'Plans SAMS_A remplir'!$AH$3:$AH$875)</f>
        <v>0</v>
      </c>
      <c r="AA644" s="239">
        <f>SUMIF('Plans SAMS_A remplir'!$AE$3:$AE$875,(G644&amp;"autreong"&amp;"urgence"),'Plans SAMS_A remplir'!$AI$3:$AI$875)</f>
        <v>0</v>
      </c>
      <c r="AB644" s="280" t="str">
        <f t="shared" si="640"/>
        <v>0</v>
      </c>
      <c r="AC644" s="285"/>
      <c r="AD644" s="173">
        <f t="shared" si="641"/>
        <v>0</v>
      </c>
      <c r="AE644" s="173">
        <f t="shared" si="642"/>
        <v>0</v>
      </c>
      <c r="AF644" s="286">
        <f t="shared" si="643"/>
        <v>0</v>
      </c>
      <c r="AG644" s="274" t="e">
        <f t="shared" si="644"/>
        <v>#N/A</v>
      </c>
      <c r="AH644" s="202"/>
      <c r="AI644" s="209" t="e">
        <f t="shared" si="645"/>
        <v>#N/A</v>
      </c>
      <c r="AJ644" s="197">
        <f t="shared" si="646"/>
        <v>3</v>
      </c>
      <c r="AK644" s="175"/>
      <c r="AL644" s="275" t="str">
        <f t="shared" si="647"/>
        <v>A verifier</v>
      </c>
      <c r="AM644" s="266"/>
      <c r="AN644" s="137"/>
      <c r="AO644" s="136"/>
      <c r="AP644" s="158"/>
      <c r="AQ644" s="136"/>
      <c r="AR644" s="138"/>
      <c r="AS644" s="139"/>
      <c r="AT644" s="140"/>
      <c r="AU644" s="159"/>
      <c r="AV644" s="140"/>
      <c r="AW644" s="140"/>
      <c r="AX644" s="140"/>
      <c r="AY644" s="249"/>
    </row>
    <row r="645" spans="1:51" ht="15" hidden="1" customHeight="1" x14ac:dyDescent="0.35">
      <c r="A645" s="252" t="s">
        <v>1192</v>
      </c>
      <c r="B645" s="189" t="str">
        <f t="shared" si="629"/>
        <v>MDG25</v>
      </c>
      <c r="C645" s="161" t="s">
        <v>681</v>
      </c>
      <c r="D645" s="189" t="str">
        <f t="shared" si="630"/>
        <v>MG25222</v>
      </c>
      <c r="E645" s="189" t="s">
        <v>702</v>
      </c>
      <c r="F645" s="1" t="str">
        <f t="shared" si="631"/>
        <v>ATSIMO ATSINANANABefotakaBekofafa Sud</v>
      </c>
      <c r="G645" s="45" t="str">
        <f t="shared" si="632"/>
        <v>MG25222053</v>
      </c>
      <c r="H645" s="133" t="e">
        <f t="shared" si="633"/>
        <v>#N/A</v>
      </c>
      <c r="I645" s="133"/>
      <c r="J645" s="134" t="e">
        <f t="shared" si="634"/>
        <v>#N/A</v>
      </c>
      <c r="K645" s="134" t="e">
        <f t="shared" si="635"/>
        <v>#N/A</v>
      </c>
      <c r="L645" s="134" t="e">
        <f t="shared" si="636"/>
        <v>#N/A</v>
      </c>
      <c r="M645" s="231">
        <f>SUMIF('Plans SAMS_A remplir'!$AE$3:$AE$875,(G645&amp;"PAM"&amp;"urgence"),'Plans SAMS_A remplir'!$AG$3:$AG$875)</f>
        <v>0</v>
      </c>
      <c r="N645" s="222">
        <f>SUMIF('Plans SAMS_A remplir'!$AE$3:$AE$875,(G645&amp;"PAM"&amp;"urgence"),'Plans SAMS_A remplir'!$AH$3:$AH$875)</f>
        <v>0</v>
      </c>
      <c r="O645" s="232">
        <f>SUMIF('Plans SAMS_A remplir'!$AE$3:$AE$875,(G645&amp;"PAM"&amp;"urgence"),'Plans SAMS_A remplir'!$AI$3:$AI$875)</f>
        <v>0</v>
      </c>
      <c r="P645" s="224" t="str">
        <f t="shared" si="637"/>
        <v>0</v>
      </c>
      <c r="Q645" s="238">
        <f>SUMIF('Plans SAMS_A remplir'!$AE$3:$AE$875,(G645&amp;"FID"&amp;"urgence"),'Plans SAMS_A remplir'!$AG$3:$AG$875)</f>
        <v>0</v>
      </c>
      <c r="R645" s="135">
        <f>SUMIF('Plans SAMS_A remplir'!$AE$3:$AE$875,(G645&amp;"FID"&amp;"urgence"),'Plans SAMS_A remplir'!$AH$3:$AH$875)</f>
        <v>0</v>
      </c>
      <c r="S645" s="239">
        <f>SUMIF('Plans SAMS_A remplir'!$AE$3:$AE$875,(G645&amp;"FID"&amp;"urgence"),'Plans SAMS_A remplir'!$AI$3:$AI$875)</f>
        <v>0</v>
      </c>
      <c r="T645" s="224" t="str">
        <f t="shared" si="638"/>
        <v>0</v>
      </c>
      <c r="U645" s="238">
        <f>SUMIF('Plans SAMS_A remplir'!$AE$3:$AE$875,(G645&amp;"CRS"&amp;"urgence"),'Plans SAMS_A remplir'!$AG$3:$AG$875)</f>
        <v>0</v>
      </c>
      <c r="V645" s="135">
        <f>SUMIF('Plans SAMS_A remplir'!$AE$3:$AE$875,(G645&amp;"CRS"&amp;"urgence"),'Plans SAMS_A remplir'!$AH$3:$AH$875)</f>
        <v>0</v>
      </c>
      <c r="W645" s="239">
        <f>SUMIF('Plans SAMS_A remplir'!$AE$3:$AE$875,(G645&amp;"CRS"&amp;"urgence"),'Plans SAMS_A remplir'!$AI$3:$AI$875)</f>
        <v>0</v>
      </c>
      <c r="X645" s="224" t="str">
        <f t="shared" si="639"/>
        <v>0</v>
      </c>
      <c r="Y645" s="238">
        <f>SUMIF('Plans SAMS_A remplir'!$AE$3:$AE$875,(G645&amp;"autreong"&amp;"urgence"),'Plans SAMS_A remplir'!$AG$3:$AG$875)</f>
        <v>0</v>
      </c>
      <c r="Z645" s="135">
        <f>SUMIF('Plans SAMS_A remplir'!$AE$3:$AE$875,(G645&amp;"autreong"&amp;"urgence"),'Plans SAMS_A remplir'!$AH$3:$AH$875)</f>
        <v>0</v>
      </c>
      <c r="AA645" s="239">
        <f>SUMIF('Plans SAMS_A remplir'!$AE$3:$AE$875,(G645&amp;"autreong"&amp;"urgence"),'Plans SAMS_A remplir'!$AI$3:$AI$875)</f>
        <v>0</v>
      </c>
      <c r="AB645" s="280" t="str">
        <f t="shared" si="640"/>
        <v>0</v>
      </c>
      <c r="AC645" s="285"/>
      <c r="AD645" s="173">
        <f t="shared" si="641"/>
        <v>0</v>
      </c>
      <c r="AE645" s="173">
        <f t="shared" si="642"/>
        <v>0</v>
      </c>
      <c r="AF645" s="286">
        <f t="shared" si="643"/>
        <v>0</v>
      </c>
      <c r="AG645" s="274" t="e">
        <f t="shared" si="644"/>
        <v>#N/A</v>
      </c>
      <c r="AH645" s="202"/>
      <c r="AI645" s="209" t="e">
        <f t="shared" si="645"/>
        <v>#N/A</v>
      </c>
      <c r="AJ645" s="197">
        <f t="shared" si="646"/>
        <v>3</v>
      </c>
      <c r="AK645" s="175"/>
      <c r="AL645" s="275" t="str">
        <f t="shared" si="647"/>
        <v>A verifier</v>
      </c>
      <c r="AM645" s="266"/>
      <c r="AN645" s="137"/>
      <c r="AO645" s="136"/>
      <c r="AP645" s="158"/>
      <c r="AQ645" s="136"/>
      <c r="AR645" s="138"/>
      <c r="AS645" s="139"/>
      <c r="AT645" s="140"/>
      <c r="AU645" s="159"/>
      <c r="AV645" s="140"/>
      <c r="AW645" s="140"/>
      <c r="AX645" s="140"/>
      <c r="AY645" s="249"/>
    </row>
    <row r="646" spans="1:51" s="179" customFormat="1" hidden="1" x14ac:dyDescent="0.3">
      <c r="A646" s="328"/>
      <c r="B646" s="329"/>
      <c r="C646" s="330"/>
      <c r="D646" s="330"/>
      <c r="E646" s="330"/>
      <c r="F646" s="331"/>
      <c r="G646" s="332"/>
      <c r="H646" s="332"/>
      <c r="I646" s="333"/>
      <c r="J646" s="333"/>
      <c r="K646" s="333"/>
      <c r="L646" s="334"/>
      <c r="M646" s="335"/>
      <c r="N646" s="335"/>
      <c r="O646" s="335"/>
      <c r="P646" s="335"/>
      <c r="Q646" s="336"/>
      <c r="R646" s="336"/>
      <c r="S646" s="336"/>
      <c r="T646" s="335"/>
      <c r="U646" s="336"/>
      <c r="V646" s="336"/>
      <c r="W646" s="336"/>
      <c r="X646" s="335"/>
      <c r="Y646" s="336"/>
      <c r="Z646" s="336"/>
      <c r="AA646" s="336"/>
      <c r="AB646" s="337"/>
      <c r="AC646" s="338"/>
      <c r="AD646" s="339"/>
      <c r="AE646" s="339"/>
      <c r="AF646" s="340"/>
      <c r="AG646" s="341"/>
      <c r="AH646" s="342"/>
      <c r="AI646" s="342"/>
      <c r="AJ646" s="197"/>
      <c r="AK646" s="343"/>
      <c r="AL646" s="344"/>
      <c r="AM646" s="345"/>
      <c r="AN646" s="334"/>
      <c r="AO646" s="346"/>
      <c r="AP646" s="334"/>
      <c r="AQ646" s="334"/>
      <c r="AR646" s="347"/>
      <c r="AS646" s="347"/>
      <c r="AT646" s="348"/>
      <c r="AU646" s="348"/>
      <c r="AV646" s="349"/>
      <c r="AW646" s="350"/>
      <c r="AX646" s="350"/>
      <c r="AY646" s="351"/>
    </row>
    <row r="647" spans="1:51" ht="15" hidden="1" customHeight="1" x14ac:dyDescent="0.35">
      <c r="A647" s="252" t="s">
        <v>1192</v>
      </c>
      <c r="B647" s="189" t="str">
        <f t="shared" si="629"/>
        <v>MDG25</v>
      </c>
      <c r="C647" s="161" t="s">
        <v>634</v>
      </c>
      <c r="D647" s="189" t="str">
        <f t="shared" si="630"/>
        <v>MG25213</v>
      </c>
      <c r="E647" s="189" t="s">
        <v>705</v>
      </c>
      <c r="F647" s="1" t="str">
        <f t="shared" si="631"/>
        <v>ATSIMO ATSINANANAFarafanganaAmbohimandroso</v>
      </c>
      <c r="G647" s="45" t="str">
        <f t="shared" si="632"/>
        <v>MG25213330</v>
      </c>
      <c r="H647" s="133" t="e">
        <f t="shared" si="633"/>
        <v>#N/A</v>
      </c>
      <c r="I647" s="133"/>
      <c r="J647" s="134" t="e">
        <f t="shared" si="634"/>
        <v>#N/A</v>
      </c>
      <c r="K647" s="134" t="e">
        <f t="shared" si="635"/>
        <v>#N/A</v>
      </c>
      <c r="L647" s="134" t="e">
        <f t="shared" si="636"/>
        <v>#N/A</v>
      </c>
      <c r="M647" s="231">
        <f>SUMIF('Plans SAMS_A remplir'!$AE$3:$AE$875,(G647&amp;"PAM"&amp;"urgence"),'Plans SAMS_A remplir'!$AG$3:$AG$875)</f>
        <v>0</v>
      </c>
      <c r="N647" s="222">
        <f>SUMIF('Plans SAMS_A remplir'!$AE$3:$AE$875,(G647&amp;"PAM"&amp;"urgence"),'Plans SAMS_A remplir'!$AH$3:$AH$875)</f>
        <v>0</v>
      </c>
      <c r="O647" s="232">
        <f>SUMIF('Plans SAMS_A remplir'!$AE$3:$AE$875,(G647&amp;"PAM"&amp;"urgence"),'Plans SAMS_A remplir'!$AI$3:$AI$875)</f>
        <v>0</v>
      </c>
      <c r="P647" s="224" t="str">
        <f t="shared" ref="P647:P678" si="648">IFERROR(VLOOKUP(G647&amp;"PAM"&amp;"urgence",planification_pop,4,FALSE),"0")</f>
        <v>0</v>
      </c>
      <c r="Q647" s="238">
        <f>SUMIF('Plans SAMS_A remplir'!$AE$3:$AE$875,(G647&amp;"FID"&amp;"urgence"),'Plans SAMS_A remplir'!$AG$3:$AG$875)</f>
        <v>0</v>
      </c>
      <c r="R647" s="135">
        <f>SUMIF('Plans SAMS_A remplir'!$AE$3:$AE$875,(G647&amp;"FID"&amp;"urgence"),'Plans SAMS_A remplir'!$AH$3:$AH$875)</f>
        <v>0</v>
      </c>
      <c r="S647" s="239">
        <f>SUMIF('Plans SAMS_A remplir'!$AE$3:$AE$875,(G647&amp;"FID"&amp;"urgence"),'Plans SAMS_A remplir'!$AI$3:$AI$875)</f>
        <v>0</v>
      </c>
      <c r="T647" s="224" t="str">
        <f t="shared" ref="T647:T678" si="649">IFERROR(VLOOKUP(G647&amp;"FID"&amp;"urgence",planification_pop,4,FALSE),"0")</f>
        <v>0</v>
      </c>
      <c r="U647" s="238">
        <f>SUMIF('Plans SAMS_A remplir'!$AE$3:$AE$875,(G647&amp;"CRS"&amp;"urgence"),'Plans SAMS_A remplir'!$AG$3:$AG$875)</f>
        <v>0</v>
      </c>
      <c r="V647" s="135">
        <f>SUMIF('Plans SAMS_A remplir'!$AE$3:$AE$875,(G647&amp;"CRS"&amp;"urgence"),'Plans SAMS_A remplir'!$AH$3:$AH$875)</f>
        <v>0</v>
      </c>
      <c r="W647" s="239">
        <f>SUMIF('Plans SAMS_A remplir'!$AE$3:$AE$875,(G647&amp;"CRS"&amp;"urgence"),'Plans SAMS_A remplir'!$AI$3:$AI$875)</f>
        <v>0</v>
      </c>
      <c r="X647" s="224" t="str">
        <f t="shared" ref="X647:X678" si="650">IFERROR(VLOOKUP(K647&amp;"FID"&amp;"urgence",planification_pop,4,FALSE),"0")</f>
        <v>0</v>
      </c>
      <c r="Y647" s="238">
        <f>SUMIF('Plans SAMS_A remplir'!$AE$3:$AE$875,(G647&amp;"autreong"&amp;"urgence"),'Plans SAMS_A remplir'!$AG$3:$AG$875)</f>
        <v>0</v>
      </c>
      <c r="Z647" s="135">
        <f>SUMIF('Plans SAMS_A remplir'!$AE$3:$AE$875,(G647&amp;"autreong"&amp;"urgence"),'Plans SAMS_A remplir'!$AH$3:$AH$875)</f>
        <v>0</v>
      </c>
      <c r="AA647" s="239">
        <f>SUMIF('Plans SAMS_A remplir'!$AE$3:$AE$875,(G647&amp;"autreong"&amp;"urgence"),'Plans SAMS_A remplir'!$AI$3:$AI$875)</f>
        <v>0</v>
      </c>
      <c r="AB647" s="280" t="str">
        <f t="shared" si="640"/>
        <v>0</v>
      </c>
      <c r="AC647" s="285"/>
      <c r="AD647" s="173">
        <f t="shared" si="641"/>
        <v>0</v>
      </c>
      <c r="AE647" s="173">
        <f t="shared" si="642"/>
        <v>0</v>
      </c>
      <c r="AF647" s="286">
        <f t="shared" si="643"/>
        <v>0</v>
      </c>
      <c r="AG647" s="274" t="e">
        <f t="shared" si="644"/>
        <v>#N/A</v>
      </c>
      <c r="AH647" s="202"/>
      <c r="AI647" s="209" t="e">
        <f t="shared" si="645"/>
        <v>#N/A</v>
      </c>
      <c r="AJ647" s="197">
        <f t="shared" si="646"/>
        <v>3</v>
      </c>
      <c r="AK647" s="175"/>
      <c r="AL647" s="275" t="str">
        <f t="shared" si="647"/>
        <v>A verifier</v>
      </c>
      <c r="AM647" s="266"/>
      <c r="AN647" s="137"/>
      <c r="AO647" s="136"/>
      <c r="AP647" s="158"/>
      <c r="AQ647" s="136"/>
      <c r="AR647" s="138"/>
      <c r="AS647" s="139"/>
      <c r="AT647" s="140"/>
      <c r="AU647" s="159"/>
      <c r="AV647" s="140"/>
      <c r="AW647" s="140"/>
      <c r="AX647" s="140"/>
      <c r="AY647" s="249"/>
    </row>
    <row r="648" spans="1:51" ht="15" hidden="1" customHeight="1" x14ac:dyDescent="0.35">
      <c r="A648" s="252" t="s">
        <v>1192</v>
      </c>
      <c r="B648" s="189" t="str">
        <f t="shared" si="629"/>
        <v>MDG25</v>
      </c>
      <c r="C648" s="161" t="s">
        <v>634</v>
      </c>
      <c r="D648" s="189" t="str">
        <f t="shared" si="630"/>
        <v>MG25213</v>
      </c>
      <c r="E648" s="189" t="s">
        <v>708</v>
      </c>
      <c r="F648" s="1" t="str">
        <f t="shared" si="631"/>
        <v>ATSIMO ATSINANANAFarafanganaFenoarivo</v>
      </c>
      <c r="G648" s="45" t="str">
        <f t="shared" si="632"/>
        <v>MG25213510</v>
      </c>
      <c r="H648" s="133" t="e">
        <f t="shared" si="633"/>
        <v>#N/A</v>
      </c>
      <c r="I648" s="133"/>
      <c r="J648" s="134" t="e">
        <f t="shared" si="634"/>
        <v>#N/A</v>
      </c>
      <c r="K648" s="134" t="e">
        <f t="shared" si="635"/>
        <v>#N/A</v>
      </c>
      <c r="L648" s="134" t="e">
        <f t="shared" si="636"/>
        <v>#N/A</v>
      </c>
      <c r="M648" s="231">
        <f>SUMIF('Plans SAMS_A remplir'!$AE$3:$AE$875,(G648&amp;"PAM"&amp;"urgence"),'Plans SAMS_A remplir'!$AG$3:$AG$875)</f>
        <v>0</v>
      </c>
      <c r="N648" s="222">
        <f>SUMIF('Plans SAMS_A remplir'!$AE$3:$AE$875,(G648&amp;"PAM"&amp;"urgence"),'Plans SAMS_A remplir'!$AH$3:$AH$875)</f>
        <v>0</v>
      </c>
      <c r="O648" s="232">
        <f>SUMIF('Plans SAMS_A remplir'!$AE$3:$AE$875,(G648&amp;"PAM"&amp;"urgence"),'Plans SAMS_A remplir'!$AI$3:$AI$875)</f>
        <v>0</v>
      </c>
      <c r="P648" s="224" t="str">
        <f t="shared" si="648"/>
        <v>0</v>
      </c>
      <c r="Q648" s="238">
        <f>SUMIF('Plans SAMS_A remplir'!$AE$3:$AE$875,(G648&amp;"FID"&amp;"urgence"),'Plans SAMS_A remplir'!$AG$3:$AG$875)</f>
        <v>0</v>
      </c>
      <c r="R648" s="135">
        <f>SUMIF('Plans SAMS_A remplir'!$AE$3:$AE$875,(G648&amp;"FID"&amp;"urgence"),'Plans SAMS_A remplir'!$AH$3:$AH$875)</f>
        <v>0</v>
      </c>
      <c r="S648" s="239">
        <f>SUMIF('Plans SAMS_A remplir'!$AE$3:$AE$875,(G648&amp;"FID"&amp;"urgence"),'Plans SAMS_A remplir'!$AI$3:$AI$875)</f>
        <v>0</v>
      </c>
      <c r="T648" s="224" t="str">
        <f t="shared" si="649"/>
        <v>0</v>
      </c>
      <c r="U648" s="238">
        <f>SUMIF('Plans SAMS_A remplir'!$AE$3:$AE$875,(G648&amp;"CRS"&amp;"urgence"),'Plans SAMS_A remplir'!$AG$3:$AG$875)</f>
        <v>0</v>
      </c>
      <c r="V648" s="135">
        <f>SUMIF('Plans SAMS_A remplir'!$AE$3:$AE$875,(G648&amp;"CRS"&amp;"urgence"),'Plans SAMS_A remplir'!$AH$3:$AH$875)</f>
        <v>0</v>
      </c>
      <c r="W648" s="239">
        <f>SUMIF('Plans SAMS_A remplir'!$AE$3:$AE$875,(G648&amp;"CRS"&amp;"urgence"),'Plans SAMS_A remplir'!$AI$3:$AI$875)</f>
        <v>0</v>
      </c>
      <c r="X648" s="224" t="str">
        <f t="shared" si="650"/>
        <v>0</v>
      </c>
      <c r="Y648" s="238">
        <f>SUMIF('Plans SAMS_A remplir'!$AE$3:$AE$875,(G648&amp;"autreong"&amp;"urgence"),'Plans SAMS_A remplir'!$AG$3:$AG$875)</f>
        <v>0</v>
      </c>
      <c r="Z648" s="135">
        <f>SUMIF('Plans SAMS_A remplir'!$AE$3:$AE$875,(G648&amp;"autreong"&amp;"urgence"),'Plans SAMS_A remplir'!$AH$3:$AH$875)</f>
        <v>0</v>
      </c>
      <c r="AA648" s="239">
        <f>SUMIF('Plans SAMS_A remplir'!$AE$3:$AE$875,(G648&amp;"autreong"&amp;"urgence"),'Plans SAMS_A remplir'!$AI$3:$AI$875)</f>
        <v>0</v>
      </c>
      <c r="AB648" s="280" t="str">
        <f t="shared" si="640"/>
        <v>0</v>
      </c>
      <c r="AC648" s="285"/>
      <c r="AD648" s="173">
        <f t="shared" si="641"/>
        <v>0</v>
      </c>
      <c r="AE648" s="173">
        <f t="shared" si="642"/>
        <v>0</v>
      </c>
      <c r="AF648" s="286">
        <f t="shared" si="643"/>
        <v>0</v>
      </c>
      <c r="AG648" s="274" t="e">
        <f t="shared" si="644"/>
        <v>#N/A</v>
      </c>
      <c r="AH648" s="202"/>
      <c r="AI648" s="209" t="e">
        <f t="shared" si="645"/>
        <v>#N/A</v>
      </c>
      <c r="AJ648" s="197">
        <f t="shared" si="646"/>
        <v>3</v>
      </c>
      <c r="AK648" s="175"/>
      <c r="AL648" s="275" t="str">
        <f t="shared" si="647"/>
        <v>A verifier</v>
      </c>
      <c r="AM648" s="266"/>
      <c r="AN648" s="137"/>
      <c r="AO648" s="136"/>
      <c r="AP648" s="158"/>
      <c r="AQ648" s="136"/>
      <c r="AR648" s="138"/>
      <c r="AS648" s="139"/>
      <c r="AT648" s="140"/>
      <c r="AU648" s="159"/>
      <c r="AV648" s="140"/>
      <c r="AW648" s="140"/>
      <c r="AX648" s="140"/>
      <c r="AY648" s="249"/>
    </row>
    <row r="649" spans="1:51" ht="15" hidden="1" customHeight="1" x14ac:dyDescent="0.35">
      <c r="A649" s="252" t="s">
        <v>1192</v>
      </c>
      <c r="B649" s="189" t="str">
        <f t="shared" si="629"/>
        <v>MDG25</v>
      </c>
      <c r="C649" s="161" t="s">
        <v>634</v>
      </c>
      <c r="D649" s="189" t="str">
        <f t="shared" si="630"/>
        <v>MG25213</v>
      </c>
      <c r="E649" s="189" t="s">
        <v>648</v>
      </c>
      <c r="F649" s="1" t="str">
        <f t="shared" si="631"/>
        <v>ATSIMO ATSINANANAFarafanganaVohimasy</v>
      </c>
      <c r="G649" s="45" t="str">
        <f t="shared" si="632"/>
        <v>MG25213030</v>
      </c>
      <c r="H649" s="133" t="e">
        <f t="shared" si="633"/>
        <v>#N/A</v>
      </c>
      <c r="I649" s="133"/>
      <c r="J649" s="134" t="e">
        <f t="shared" si="634"/>
        <v>#N/A</v>
      </c>
      <c r="K649" s="134" t="e">
        <f t="shared" si="635"/>
        <v>#N/A</v>
      </c>
      <c r="L649" s="134" t="e">
        <f t="shared" si="636"/>
        <v>#N/A</v>
      </c>
      <c r="M649" s="231">
        <f>SUMIF('Plans SAMS_A remplir'!$AE$3:$AE$875,(G649&amp;"PAM"&amp;"urgence"),'Plans SAMS_A remplir'!$AG$3:$AG$875)</f>
        <v>0</v>
      </c>
      <c r="N649" s="222">
        <f>SUMIF('Plans SAMS_A remplir'!$AE$3:$AE$875,(G649&amp;"PAM"&amp;"urgence"),'Plans SAMS_A remplir'!$AH$3:$AH$875)</f>
        <v>0</v>
      </c>
      <c r="O649" s="232">
        <f>SUMIF('Plans SAMS_A remplir'!$AE$3:$AE$875,(G649&amp;"PAM"&amp;"urgence"),'Plans SAMS_A remplir'!$AI$3:$AI$875)</f>
        <v>0</v>
      </c>
      <c r="P649" s="224" t="str">
        <f t="shared" si="648"/>
        <v>0</v>
      </c>
      <c r="Q649" s="238">
        <f>SUMIF('Plans SAMS_A remplir'!$AE$3:$AE$875,(G649&amp;"FID"&amp;"urgence"),'Plans SAMS_A remplir'!$AG$3:$AG$875)</f>
        <v>0</v>
      </c>
      <c r="R649" s="135">
        <f>SUMIF('Plans SAMS_A remplir'!$AE$3:$AE$875,(G649&amp;"FID"&amp;"urgence"),'Plans SAMS_A remplir'!$AH$3:$AH$875)</f>
        <v>0</v>
      </c>
      <c r="S649" s="239">
        <f>SUMIF('Plans SAMS_A remplir'!$AE$3:$AE$875,(G649&amp;"FID"&amp;"urgence"),'Plans SAMS_A remplir'!$AI$3:$AI$875)</f>
        <v>0</v>
      </c>
      <c r="T649" s="224" t="str">
        <f t="shared" si="649"/>
        <v>0</v>
      </c>
      <c r="U649" s="238">
        <f>SUMIF('Plans SAMS_A remplir'!$AE$3:$AE$875,(G649&amp;"CRS"&amp;"urgence"),'Plans SAMS_A remplir'!$AG$3:$AG$875)</f>
        <v>0</v>
      </c>
      <c r="V649" s="135">
        <f>SUMIF('Plans SAMS_A remplir'!$AE$3:$AE$875,(G649&amp;"CRS"&amp;"urgence"),'Plans SAMS_A remplir'!$AH$3:$AH$875)</f>
        <v>0</v>
      </c>
      <c r="W649" s="239">
        <f>SUMIF('Plans SAMS_A remplir'!$AE$3:$AE$875,(G649&amp;"CRS"&amp;"urgence"),'Plans SAMS_A remplir'!$AI$3:$AI$875)</f>
        <v>0</v>
      </c>
      <c r="X649" s="224" t="str">
        <f t="shared" si="650"/>
        <v>0</v>
      </c>
      <c r="Y649" s="238">
        <f>SUMIF('Plans SAMS_A remplir'!$AE$3:$AE$875,(G649&amp;"autreong"&amp;"urgence"),'Plans SAMS_A remplir'!$AG$3:$AG$875)</f>
        <v>0</v>
      </c>
      <c r="Z649" s="135">
        <f>SUMIF('Plans SAMS_A remplir'!$AE$3:$AE$875,(G649&amp;"autreong"&amp;"urgence"),'Plans SAMS_A remplir'!$AH$3:$AH$875)</f>
        <v>0</v>
      </c>
      <c r="AA649" s="239">
        <f>SUMIF('Plans SAMS_A remplir'!$AE$3:$AE$875,(G649&amp;"autreong"&amp;"urgence"),'Plans SAMS_A remplir'!$AI$3:$AI$875)</f>
        <v>0</v>
      </c>
      <c r="AB649" s="280" t="str">
        <f t="shared" si="640"/>
        <v>0</v>
      </c>
      <c r="AC649" s="285"/>
      <c r="AD649" s="173">
        <f t="shared" si="641"/>
        <v>0</v>
      </c>
      <c r="AE649" s="173">
        <f t="shared" si="642"/>
        <v>0</v>
      </c>
      <c r="AF649" s="286">
        <f t="shared" si="643"/>
        <v>0</v>
      </c>
      <c r="AG649" s="274" t="e">
        <f t="shared" si="644"/>
        <v>#N/A</v>
      </c>
      <c r="AH649" s="202"/>
      <c r="AI649" s="209" t="e">
        <f t="shared" si="645"/>
        <v>#N/A</v>
      </c>
      <c r="AJ649" s="197">
        <f t="shared" si="646"/>
        <v>3</v>
      </c>
      <c r="AK649" s="175"/>
      <c r="AL649" s="275" t="str">
        <f t="shared" si="647"/>
        <v>A verifier</v>
      </c>
      <c r="AM649" s="266"/>
      <c r="AN649" s="137"/>
      <c r="AO649" s="136"/>
      <c r="AP649" s="158"/>
      <c r="AQ649" s="136"/>
      <c r="AR649" s="138"/>
      <c r="AS649" s="139"/>
      <c r="AT649" s="140"/>
      <c r="AU649" s="159"/>
      <c r="AV649" s="140"/>
      <c r="AW649" s="140"/>
      <c r="AX649" s="140"/>
      <c r="AY649" s="249"/>
    </row>
    <row r="650" spans="1:51" ht="15" hidden="1" customHeight="1" x14ac:dyDescent="0.35">
      <c r="A650" s="252" t="s">
        <v>1192</v>
      </c>
      <c r="B650" s="189" t="str">
        <f t="shared" si="629"/>
        <v>MDG25</v>
      </c>
      <c r="C650" s="161" t="s">
        <v>634</v>
      </c>
      <c r="D650" s="189" t="str">
        <f t="shared" si="630"/>
        <v>MG25213</v>
      </c>
      <c r="E650" s="189" t="s">
        <v>634</v>
      </c>
      <c r="F650" s="1" t="str">
        <f t="shared" si="631"/>
        <v>ATSIMO ATSINANANAFarafanganaFarafangana</v>
      </c>
      <c r="G650" s="45" t="str">
        <f t="shared" si="632"/>
        <v>MG25213010</v>
      </c>
      <c r="H650" s="133" t="e">
        <f t="shared" si="633"/>
        <v>#N/A</v>
      </c>
      <c r="I650" s="133"/>
      <c r="J650" s="134" t="e">
        <f t="shared" si="634"/>
        <v>#N/A</v>
      </c>
      <c r="K650" s="134" t="e">
        <f t="shared" si="635"/>
        <v>#N/A</v>
      </c>
      <c r="L650" s="134" t="e">
        <f t="shared" si="636"/>
        <v>#N/A</v>
      </c>
      <c r="M650" s="231">
        <f>SUMIF('Plans SAMS_A remplir'!$AE$3:$AE$875,(G650&amp;"PAM"&amp;"urgence"),'Plans SAMS_A remplir'!$AG$3:$AG$875)</f>
        <v>0</v>
      </c>
      <c r="N650" s="222">
        <f>SUMIF('Plans SAMS_A remplir'!$AE$3:$AE$875,(G650&amp;"PAM"&amp;"urgence"),'Plans SAMS_A remplir'!$AH$3:$AH$875)</f>
        <v>0</v>
      </c>
      <c r="O650" s="232">
        <f>SUMIF('Plans SAMS_A remplir'!$AE$3:$AE$875,(G650&amp;"PAM"&amp;"urgence"),'Plans SAMS_A remplir'!$AI$3:$AI$875)</f>
        <v>0</v>
      </c>
      <c r="P650" s="224" t="str">
        <f t="shared" si="648"/>
        <v>0</v>
      </c>
      <c r="Q650" s="238">
        <f>SUMIF('Plans SAMS_A remplir'!$AE$3:$AE$875,(G650&amp;"FID"&amp;"urgence"),'Plans SAMS_A remplir'!$AG$3:$AG$875)</f>
        <v>0</v>
      </c>
      <c r="R650" s="135">
        <f>SUMIF('Plans SAMS_A remplir'!$AE$3:$AE$875,(G650&amp;"FID"&amp;"urgence"),'Plans SAMS_A remplir'!$AH$3:$AH$875)</f>
        <v>0</v>
      </c>
      <c r="S650" s="239">
        <f>SUMIF('Plans SAMS_A remplir'!$AE$3:$AE$875,(G650&amp;"FID"&amp;"urgence"),'Plans SAMS_A remplir'!$AI$3:$AI$875)</f>
        <v>0</v>
      </c>
      <c r="T650" s="224" t="str">
        <f t="shared" si="649"/>
        <v>0</v>
      </c>
      <c r="U650" s="238">
        <f>SUMIF('Plans SAMS_A remplir'!$AE$3:$AE$875,(G650&amp;"CRS"&amp;"urgence"),'Plans SAMS_A remplir'!$AG$3:$AG$875)</f>
        <v>0</v>
      </c>
      <c r="V650" s="135">
        <f>SUMIF('Plans SAMS_A remplir'!$AE$3:$AE$875,(G650&amp;"CRS"&amp;"urgence"),'Plans SAMS_A remplir'!$AH$3:$AH$875)</f>
        <v>0</v>
      </c>
      <c r="W650" s="239">
        <f>SUMIF('Plans SAMS_A remplir'!$AE$3:$AE$875,(G650&amp;"CRS"&amp;"urgence"),'Plans SAMS_A remplir'!$AI$3:$AI$875)</f>
        <v>0</v>
      </c>
      <c r="X650" s="224" t="str">
        <f t="shared" si="650"/>
        <v>0</v>
      </c>
      <c r="Y650" s="238">
        <f>SUMIF('Plans SAMS_A remplir'!$AE$3:$AE$875,(G650&amp;"autreong"&amp;"urgence"),'Plans SAMS_A remplir'!$AG$3:$AG$875)</f>
        <v>0</v>
      </c>
      <c r="Z650" s="135">
        <f>SUMIF('Plans SAMS_A remplir'!$AE$3:$AE$875,(G650&amp;"autreong"&amp;"urgence"),'Plans SAMS_A remplir'!$AH$3:$AH$875)</f>
        <v>0</v>
      </c>
      <c r="AA650" s="239">
        <f>SUMIF('Plans SAMS_A remplir'!$AE$3:$AE$875,(G650&amp;"autreong"&amp;"urgence"),'Plans SAMS_A remplir'!$AI$3:$AI$875)</f>
        <v>0</v>
      </c>
      <c r="AB650" s="280" t="str">
        <f t="shared" si="640"/>
        <v>0</v>
      </c>
      <c r="AC650" s="285"/>
      <c r="AD650" s="173">
        <f t="shared" si="641"/>
        <v>0</v>
      </c>
      <c r="AE650" s="173">
        <f t="shared" si="642"/>
        <v>0</v>
      </c>
      <c r="AF650" s="286">
        <f t="shared" si="643"/>
        <v>0</v>
      </c>
      <c r="AG650" s="274" t="e">
        <f t="shared" si="644"/>
        <v>#N/A</v>
      </c>
      <c r="AH650" s="202"/>
      <c r="AI650" s="209" t="e">
        <f t="shared" si="645"/>
        <v>#N/A</v>
      </c>
      <c r="AJ650" s="197">
        <f t="shared" si="646"/>
        <v>3</v>
      </c>
      <c r="AK650" s="175"/>
      <c r="AL650" s="275" t="str">
        <f t="shared" si="647"/>
        <v>A verifier</v>
      </c>
      <c r="AM650" s="266"/>
      <c r="AN650" s="137"/>
      <c r="AO650" s="136"/>
      <c r="AP650" s="158"/>
      <c r="AQ650" s="136"/>
      <c r="AR650" s="138"/>
      <c r="AS650" s="139"/>
      <c r="AT650" s="140"/>
      <c r="AU650" s="159"/>
      <c r="AV650" s="140"/>
      <c r="AW650" s="140"/>
      <c r="AX650" s="140"/>
      <c r="AY650" s="249"/>
    </row>
    <row r="651" spans="1:51" ht="15" hidden="1" customHeight="1" x14ac:dyDescent="0.35">
      <c r="A651" s="252" t="s">
        <v>1192</v>
      </c>
      <c r="B651" s="189" t="str">
        <f t="shared" si="629"/>
        <v>MDG25</v>
      </c>
      <c r="C651" s="161" t="s">
        <v>634</v>
      </c>
      <c r="D651" s="189" t="str">
        <f t="shared" si="630"/>
        <v>MG25213</v>
      </c>
      <c r="E651" s="45" t="s">
        <v>642</v>
      </c>
      <c r="F651" s="1" t="str">
        <f t="shared" si="631"/>
        <v>ATSIMO ATSINANANAFarafanganaAnosivelo</v>
      </c>
      <c r="G651" s="45" t="str">
        <f t="shared" si="632"/>
        <v>MG25213050</v>
      </c>
      <c r="H651" s="133" t="e">
        <f t="shared" si="633"/>
        <v>#N/A</v>
      </c>
      <c r="I651" s="133"/>
      <c r="J651" s="134" t="e">
        <f t="shared" si="634"/>
        <v>#N/A</v>
      </c>
      <c r="K651" s="134" t="e">
        <f t="shared" si="635"/>
        <v>#N/A</v>
      </c>
      <c r="L651" s="134" t="e">
        <f t="shared" si="636"/>
        <v>#N/A</v>
      </c>
      <c r="M651" s="231">
        <f>SUMIF('Plans SAMS_A remplir'!$AE$3:$AE$875,(G651&amp;"PAM"&amp;"urgence"),'Plans SAMS_A remplir'!$AG$3:$AG$875)</f>
        <v>0</v>
      </c>
      <c r="N651" s="222">
        <f>SUMIF('Plans SAMS_A remplir'!$AE$3:$AE$875,(G651&amp;"PAM"&amp;"urgence"),'Plans SAMS_A remplir'!$AH$3:$AH$875)</f>
        <v>0</v>
      </c>
      <c r="O651" s="232">
        <f>SUMIF('Plans SAMS_A remplir'!$AE$3:$AE$875,(G651&amp;"PAM"&amp;"urgence"),'Plans SAMS_A remplir'!$AI$3:$AI$875)</f>
        <v>0</v>
      </c>
      <c r="P651" s="224" t="str">
        <f t="shared" si="648"/>
        <v>0</v>
      </c>
      <c r="Q651" s="238">
        <f>SUMIF('Plans SAMS_A remplir'!$AE$3:$AE$875,(G651&amp;"FID"&amp;"urgence"),'Plans SAMS_A remplir'!$AG$3:$AG$875)</f>
        <v>0</v>
      </c>
      <c r="R651" s="135">
        <f>SUMIF('Plans SAMS_A remplir'!$AE$3:$AE$875,(G651&amp;"FID"&amp;"urgence"),'Plans SAMS_A remplir'!$AH$3:$AH$875)</f>
        <v>0</v>
      </c>
      <c r="S651" s="239">
        <f>SUMIF('Plans SAMS_A remplir'!$AE$3:$AE$875,(G651&amp;"FID"&amp;"urgence"),'Plans SAMS_A remplir'!$AI$3:$AI$875)</f>
        <v>0</v>
      </c>
      <c r="T651" s="224" t="str">
        <f t="shared" si="649"/>
        <v>0</v>
      </c>
      <c r="U651" s="238">
        <f>SUMIF('Plans SAMS_A remplir'!$AE$3:$AE$875,(G651&amp;"CRS"&amp;"urgence"),'Plans SAMS_A remplir'!$AG$3:$AG$875)</f>
        <v>0</v>
      </c>
      <c r="V651" s="135">
        <f>SUMIF('Plans SAMS_A remplir'!$AE$3:$AE$875,(G651&amp;"CRS"&amp;"urgence"),'Plans SAMS_A remplir'!$AH$3:$AH$875)</f>
        <v>0</v>
      </c>
      <c r="W651" s="239">
        <f>SUMIF('Plans SAMS_A remplir'!$AE$3:$AE$875,(G651&amp;"CRS"&amp;"urgence"),'Plans SAMS_A remplir'!$AI$3:$AI$875)</f>
        <v>0</v>
      </c>
      <c r="X651" s="224" t="str">
        <f t="shared" si="650"/>
        <v>0</v>
      </c>
      <c r="Y651" s="238">
        <f>SUMIF('Plans SAMS_A remplir'!$AE$3:$AE$875,(G651&amp;"autreong"&amp;"urgence"),'Plans SAMS_A remplir'!$AG$3:$AG$875)</f>
        <v>0</v>
      </c>
      <c r="Z651" s="135">
        <f>SUMIF('Plans SAMS_A remplir'!$AE$3:$AE$875,(G651&amp;"autreong"&amp;"urgence"),'Plans SAMS_A remplir'!$AH$3:$AH$875)</f>
        <v>0</v>
      </c>
      <c r="AA651" s="239">
        <f>SUMIF('Plans SAMS_A remplir'!$AE$3:$AE$875,(G651&amp;"autreong"&amp;"urgence"),'Plans SAMS_A remplir'!$AI$3:$AI$875)</f>
        <v>0</v>
      </c>
      <c r="AB651" s="280" t="str">
        <f t="shared" si="640"/>
        <v>0</v>
      </c>
      <c r="AC651" s="285"/>
      <c r="AD651" s="173">
        <f t="shared" si="641"/>
        <v>0</v>
      </c>
      <c r="AE651" s="173">
        <f t="shared" si="642"/>
        <v>0</v>
      </c>
      <c r="AF651" s="286">
        <f t="shared" si="643"/>
        <v>0</v>
      </c>
      <c r="AG651" s="274" t="e">
        <f t="shared" si="644"/>
        <v>#N/A</v>
      </c>
      <c r="AH651" s="202"/>
      <c r="AI651" s="209" t="e">
        <f t="shared" si="645"/>
        <v>#N/A</v>
      </c>
      <c r="AJ651" s="197">
        <f t="shared" si="646"/>
        <v>3</v>
      </c>
      <c r="AK651" s="175"/>
      <c r="AL651" s="275" t="str">
        <f t="shared" si="647"/>
        <v>A verifier</v>
      </c>
      <c r="AM651" s="266"/>
      <c r="AN651" s="137"/>
      <c r="AO651" s="136"/>
      <c r="AP651" s="158"/>
      <c r="AQ651" s="136"/>
      <c r="AR651" s="138"/>
      <c r="AS651" s="139"/>
      <c r="AT651" s="140"/>
      <c r="AU651" s="159"/>
      <c r="AV651" s="140"/>
      <c r="AW651" s="140"/>
      <c r="AX651" s="140"/>
      <c r="AY651" s="249"/>
    </row>
    <row r="652" spans="1:51" ht="15" hidden="1" customHeight="1" x14ac:dyDescent="0.35">
      <c r="A652" s="252" t="s">
        <v>1192</v>
      </c>
      <c r="B652" s="189" t="str">
        <f t="shared" si="629"/>
        <v>MDG25</v>
      </c>
      <c r="C652" s="161" t="s">
        <v>634</v>
      </c>
      <c r="D652" s="189" t="str">
        <f t="shared" si="630"/>
        <v>MG25213</v>
      </c>
      <c r="E652" s="189" t="s">
        <v>643</v>
      </c>
      <c r="F652" s="1" t="str">
        <f t="shared" si="631"/>
        <v>ATSIMO ATSINANANAFarafanganaAnosy Tsararafa</v>
      </c>
      <c r="G652" s="45" t="str">
        <f t="shared" si="632"/>
        <v>MG25213070</v>
      </c>
      <c r="H652" s="133" t="e">
        <f t="shared" si="633"/>
        <v>#N/A</v>
      </c>
      <c r="I652" s="133"/>
      <c r="J652" s="134" t="e">
        <f t="shared" si="634"/>
        <v>#N/A</v>
      </c>
      <c r="K652" s="134" t="e">
        <f t="shared" si="635"/>
        <v>#N/A</v>
      </c>
      <c r="L652" s="134" t="e">
        <f t="shared" si="636"/>
        <v>#N/A</v>
      </c>
      <c r="M652" s="231">
        <f>SUMIF('Plans SAMS_A remplir'!$AE$3:$AE$875,(G652&amp;"PAM"&amp;"urgence"),'Plans SAMS_A remplir'!$AG$3:$AG$875)</f>
        <v>0</v>
      </c>
      <c r="N652" s="222">
        <f>SUMIF('Plans SAMS_A remplir'!$AE$3:$AE$875,(G652&amp;"PAM"&amp;"urgence"),'Plans SAMS_A remplir'!$AH$3:$AH$875)</f>
        <v>0</v>
      </c>
      <c r="O652" s="232">
        <f>SUMIF('Plans SAMS_A remplir'!$AE$3:$AE$875,(G652&amp;"PAM"&amp;"urgence"),'Plans SAMS_A remplir'!$AI$3:$AI$875)</f>
        <v>0</v>
      </c>
      <c r="P652" s="224" t="str">
        <f t="shared" si="648"/>
        <v>0</v>
      </c>
      <c r="Q652" s="238">
        <f>SUMIF('Plans SAMS_A remplir'!$AE$3:$AE$875,(G652&amp;"FID"&amp;"urgence"),'Plans SAMS_A remplir'!$AG$3:$AG$875)</f>
        <v>0</v>
      </c>
      <c r="R652" s="135">
        <f>SUMIF('Plans SAMS_A remplir'!$AE$3:$AE$875,(G652&amp;"FID"&amp;"urgence"),'Plans SAMS_A remplir'!$AH$3:$AH$875)</f>
        <v>0</v>
      </c>
      <c r="S652" s="239">
        <f>SUMIF('Plans SAMS_A remplir'!$AE$3:$AE$875,(G652&amp;"FID"&amp;"urgence"),'Plans SAMS_A remplir'!$AI$3:$AI$875)</f>
        <v>0</v>
      </c>
      <c r="T652" s="224" t="str">
        <f t="shared" si="649"/>
        <v>0</v>
      </c>
      <c r="U652" s="238">
        <f>SUMIF('Plans SAMS_A remplir'!$AE$3:$AE$875,(G652&amp;"CRS"&amp;"urgence"),'Plans SAMS_A remplir'!$AG$3:$AG$875)</f>
        <v>0</v>
      </c>
      <c r="V652" s="135">
        <f>SUMIF('Plans SAMS_A remplir'!$AE$3:$AE$875,(G652&amp;"CRS"&amp;"urgence"),'Plans SAMS_A remplir'!$AH$3:$AH$875)</f>
        <v>0</v>
      </c>
      <c r="W652" s="239">
        <f>SUMIF('Plans SAMS_A remplir'!$AE$3:$AE$875,(G652&amp;"CRS"&amp;"urgence"),'Plans SAMS_A remplir'!$AI$3:$AI$875)</f>
        <v>0</v>
      </c>
      <c r="X652" s="224" t="str">
        <f t="shared" si="650"/>
        <v>0</v>
      </c>
      <c r="Y652" s="238">
        <f>SUMIF('Plans SAMS_A remplir'!$AE$3:$AE$875,(G652&amp;"autreong"&amp;"urgence"),'Plans SAMS_A remplir'!$AG$3:$AG$875)</f>
        <v>0</v>
      </c>
      <c r="Z652" s="135">
        <f>SUMIF('Plans SAMS_A remplir'!$AE$3:$AE$875,(G652&amp;"autreong"&amp;"urgence"),'Plans SAMS_A remplir'!$AH$3:$AH$875)</f>
        <v>0</v>
      </c>
      <c r="AA652" s="239">
        <f>SUMIF('Plans SAMS_A remplir'!$AE$3:$AE$875,(G652&amp;"autreong"&amp;"urgence"),'Plans SAMS_A remplir'!$AI$3:$AI$875)</f>
        <v>0</v>
      </c>
      <c r="AB652" s="280" t="str">
        <f t="shared" si="640"/>
        <v>0</v>
      </c>
      <c r="AC652" s="285"/>
      <c r="AD652" s="173">
        <f t="shared" si="641"/>
        <v>0</v>
      </c>
      <c r="AE652" s="173">
        <f t="shared" si="642"/>
        <v>0</v>
      </c>
      <c r="AF652" s="286">
        <f t="shared" si="643"/>
        <v>0</v>
      </c>
      <c r="AG652" s="274" t="e">
        <f t="shared" si="644"/>
        <v>#N/A</v>
      </c>
      <c r="AH652" s="202"/>
      <c r="AI652" s="209" t="e">
        <f t="shared" si="645"/>
        <v>#N/A</v>
      </c>
      <c r="AJ652" s="197">
        <f t="shared" si="646"/>
        <v>3</v>
      </c>
      <c r="AK652" s="175"/>
      <c r="AL652" s="275" t="str">
        <f t="shared" si="647"/>
        <v>A verifier</v>
      </c>
      <c r="AM652" s="266"/>
      <c r="AN652" s="137"/>
      <c r="AO652" s="136"/>
      <c r="AP652" s="158"/>
      <c r="AQ652" s="136"/>
      <c r="AR652" s="138"/>
      <c r="AS652" s="139"/>
      <c r="AT652" s="140"/>
      <c r="AU652" s="159"/>
      <c r="AV652" s="140"/>
      <c r="AW652" s="140"/>
      <c r="AX652" s="140"/>
      <c r="AY652" s="249"/>
    </row>
    <row r="653" spans="1:51" ht="15" hidden="1" customHeight="1" x14ac:dyDescent="0.35">
      <c r="A653" s="252" t="s">
        <v>1192</v>
      </c>
      <c r="B653" s="189" t="str">
        <f t="shared" si="629"/>
        <v>MDG25</v>
      </c>
      <c r="C653" s="161" t="s">
        <v>634</v>
      </c>
      <c r="D653" s="189" t="str">
        <f t="shared" si="630"/>
        <v>MG25213</v>
      </c>
      <c r="E653" s="189" t="s">
        <v>649</v>
      </c>
      <c r="F653" s="1" t="str">
        <f t="shared" si="631"/>
        <v>ATSIMO ATSINANANAFarafanganaVohitromby</v>
      </c>
      <c r="G653" s="45" t="str">
        <f t="shared" si="632"/>
        <v>MG25213090</v>
      </c>
      <c r="H653" s="133" t="e">
        <f t="shared" si="633"/>
        <v>#N/A</v>
      </c>
      <c r="I653" s="133"/>
      <c r="J653" s="134" t="e">
        <f t="shared" si="634"/>
        <v>#N/A</v>
      </c>
      <c r="K653" s="134" t="e">
        <f t="shared" si="635"/>
        <v>#N/A</v>
      </c>
      <c r="L653" s="134" t="e">
        <f t="shared" si="636"/>
        <v>#N/A</v>
      </c>
      <c r="M653" s="231">
        <f>SUMIF('Plans SAMS_A remplir'!$AE$3:$AE$875,(G653&amp;"PAM"&amp;"urgence"),'Plans SAMS_A remplir'!$AG$3:$AG$875)</f>
        <v>0</v>
      </c>
      <c r="N653" s="222">
        <f>SUMIF('Plans SAMS_A remplir'!$AE$3:$AE$875,(G653&amp;"PAM"&amp;"urgence"),'Plans SAMS_A remplir'!$AH$3:$AH$875)</f>
        <v>0</v>
      </c>
      <c r="O653" s="232">
        <f>SUMIF('Plans SAMS_A remplir'!$AE$3:$AE$875,(G653&amp;"PAM"&amp;"urgence"),'Plans SAMS_A remplir'!$AI$3:$AI$875)</f>
        <v>0</v>
      </c>
      <c r="P653" s="224" t="str">
        <f t="shared" si="648"/>
        <v>0</v>
      </c>
      <c r="Q653" s="238">
        <f>SUMIF('Plans SAMS_A remplir'!$AE$3:$AE$875,(G653&amp;"FID"&amp;"urgence"),'Plans SAMS_A remplir'!$AG$3:$AG$875)</f>
        <v>0</v>
      </c>
      <c r="R653" s="135">
        <f>SUMIF('Plans SAMS_A remplir'!$AE$3:$AE$875,(G653&amp;"FID"&amp;"urgence"),'Plans SAMS_A remplir'!$AH$3:$AH$875)</f>
        <v>0</v>
      </c>
      <c r="S653" s="239">
        <f>SUMIF('Plans SAMS_A remplir'!$AE$3:$AE$875,(G653&amp;"FID"&amp;"urgence"),'Plans SAMS_A remplir'!$AI$3:$AI$875)</f>
        <v>0</v>
      </c>
      <c r="T653" s="224" t="str">
        <f t="shared" si="649"/>
        <v>0</v>
      </c>
      <c r="U653" s="238">
        <f>SUMIF('Plans SAMS_A remplir'!$AE$3:$AE$875,(G653&amp;"CRS"&amp;"urgence"),'Plans SAMS_A remplir'!$AG$3:$AG$875)</f>
        <v>0</v>
      </c>
      <c r="V653" s="135">
        <f>SUMIF('Plans SAMS_A remplir'!$AE$3:$AE$875,(G653&amp;"CRS"&amp;"urgence"),'Plans SAMS_A remplir'!$AH$3:$AH$875)</f>
        <v>0</v>
      </c>
      <c r="W653" s="239">
        <f>SUMIF('Plans SAMS_A remplir'!$AE$3:$AE$875,(G653&amp;"CRS"&amp;"urgence"),'Plans SAMS_A remplir'!$AI$3:$AI$875)</f>
        <v>0</v>
      </c>
      <c r="X653" s="224" t="str">
        <f t="shared" si="650"/>
        <v>0</v>
      </c>
      <c r="Y653" s="238">
        <f>SUMIF('Plans SAMS_A remplir'!$AE$3:$AE$875,(G653&amp;"autreong"&amp;"urgence"),'Plans SAMS_A remplir'!$AG$3:$AG$875)</f>
        <v>0</v>
      </c>
      <c r="Z653" s="135">
        <f>SUMIF('Plans SAMS_A remplir'!$AE$3:$AE$875,(G653&amp;"autreong"&amp;"urgence"),'Plans SAMS_A remplir'!$AH$3:$AH$875)</f>
        <v>0</v>
      </c>
      <c r="AA653" s="239">
        <f>SUMIF('Plans SAMS_A remplir'!$AE$3:$AE$875,(G653&amp;"autreong"&amp;"urgence"),'Plans SAMS_A remplir'!$AI$3:$AI$875)</f>
        <v>0</v>
      </c>
      <c r="AB653" s="280" t="str">
        <f t="shared" si="640"/>
        <v>0</v>
      </c>
      <c r="AC653" s="285"/>
      <c r="AD653" s="173">
        <f t="shared" si="641"/>
        <v>0</v>
      </c>
      <c r="AE653" s="173">
        <f t="shared" si="642"/>
        <v>0</v>
      </c>
      <c r="AF653" s="286">
        <f t="shared" si="643"/>
        <v>0</v>
      </c>
      <c r="AG653" s="274" t="e">
        <f t="shared" si="644"/>
        <v>#N/A</v>
      </c>
      <c r="AH653" s="202"/>
      <c r="AI653" s="209" t="e">
        <f t="shared" si="645"/>
        <v>#N/A</v>
      </c>
      <c r="AJ653" s="197">
        <f t="shared" si="646"/>
        <v>3</v>
      </c>
      <c r="AK653" s="175"/>
      <c r="AL653" s="275" t="str">
        <f t="shared" si="647"/>
        <v>A verifier</v>
      </c>
      <c r="AM653" s="266"/>
      <c r="AN653" s="137"/>
      <c r="AO653" s="136"/>
      <c r="AP653" s="158"/>
      <c r="AQ653" s="136"/>
      <c r="AR653" s="138"/>
      <c r="AS653" s="139"/>
      <c r="AT653" s="140"/>
      <c r="AU653" s="159"/>
      <c r="AV653" s="140"/>
      <c r="AW653" s="140"/>
      <c r="AX653" s="140"/>
      <c r="AY653" s="249"/>
    </row>
    <row r="654" spans="1:51" ht="15" hidden="1" customHeight="1" x14ac:dyDescent="0.35">
      <c r="A654" s="252" t="s">
        <v>1192</v>
      </c>
      <c r="B654" s="189" t="str">
        <f t="shared" si="629"/>
        <v>MDG25</v>
      </c>
      <c r="C654" s="161" t="s">
        <v>634</v>
      </c>
      <c r="D654" s="189" t="str">
        <f t="shared" si="630"/>
        <v>MG25213</v>
      </c>
      <c r="E654" s="189" t="s">
        <v>645</v>
      </c>
      <c r="F654" s="1" t="str">
        <f t="shared" si="631"/>
        <v>ATSIMO ATSINANANAFarafanganaIvandrika</v>
      </c>
      <c r="G654" s="45" t="str">
        <f t="shared" si="632"/>
        <v>MG25213110</v>
      </c>
      <c r="H654" s="133" t="e">
        <f t="shared" si="633"/>
        <v>#N/A</v>
      </c>
      <c r="I654" s="133"/>
      <c r="J654" s="134" t="e">
        <f t="shared" si="634"/>
        <v>#N/A</v>
      </c>
      <c r="K654" s="134" t="e">
        <f t="shared" si="635"/>
        <v>#N/A</v>
      </c>
      <c r="L654" s="134" t="e">
        <f t="shared" si="636"/>
        <v>#N/A</v>
      </c>
      <c r="M654" s="231">
        <f>SUMIF('Plans SAMS_A remplir'!$AE$3:$AE$875,(G654&amp;"PAM"&amp;"urgence"),'Plans SAMS_A remplir'!$AG$3:$AG$875)</f>
        <v>0</v>
      </c>
      <c r="N654" s="222">
        <f>SUMIF('Plans SAMS_A remplir'!$AE$3:$AE$875,(G654&amp;"PAM"&amp;"urgence"),'Plans SAMS_A remplir'!$AH$3:$AH$875)</f>
        <v>0</v>
      </c>
      <c r="O654" s="232">
        <f>SUMIF('Plans SAMS_A remplir'!$AE$3:$AE$875,(G654&amp;"PAM"&amp;"urgence"),'Plans SAMS_A remplir'!$AI$3:$AI$875)</f>
        <v>0</v>
      </c>
      <c r="P654" s="224" t="str">
        <f t="shared" si="648"/>
        <v>0</v>
      </c>
      <c r="Q654" s="238">
        <f>SUMIF('Plans SAMS_A remplir'!$AE$3:$AE$875,(G654&amp;"FID"&amp;"urgence"),'Plans SAMS_A remplir'!$AG$3:$AG$875)</f>
        <v>0</v>
      </c>
      <c r="R654" s="135">
        <f>SUMIF('Plans SAMS_A remplir'!$AE$3:$AE$875,(G654&amp;"FID"&amp;"urgence"),'Plans SAMS_A remplir'!$AH$3:$AH$875)</f>
        <v>0</v>
      </c>
      <c r="S654" s="239">
        <f>SUMIF('Plans SAMS_A remplir'!$AE$3:$AE$875,(G654&amp;"FID"&amp;"urgence"),'Plans SAMS_A remplir'!$AI$3:$AI$875)</f>
        <v>0</v>
      </c>
      <c r="T654" s="224" t="str">
        <f t="shared" si="649"/>
        <v>0</v>
      </c>
      <c r="U654" s="238">
        <f>SUMIF('Plans SAMS_A remplir'!$AE$3:$AE$875,(G654&amp;"CRS"&amp;"urgence"),'Plans SAMS_A remplir'!$AG$3:$AG$875)</f>
        <v>0</v>
      </c>
      <c r="V654" s="135">
        <f>SUMIF('Plans SAMS_A remplir'!$AE$3:$AE$875,(G654&amp;"CRS"&amp;"urgence"),'Plans SAMS_A remplir'!$AH$3:$AH$875)</f>
        <v>0</v>
      </c>
      <c r="W654" s="239">
        <f>SUMIF('Plans SAMS_A remplir'!$AE$3:$AE$875,(G654&amp;"CRS"&amp;"urgence"),'Plans SAMS_A remplir'!$AI$3:$AI$875)</f>
        <v>0</v>
      </c>
      <c r="X654" s="224" t="str">
        <f t="shared" si="650"/>
        <v>0</v>
      </c>
      <c r="Y654" s="238">
        <f>SUMIF('Plans SAMS_A remplir'!$AE$3:$AE$875,(G654&amp;"autreong"&amp;"urgence"),'Plans SAMS_A remplir'!$AG$3:$AG$875)</f>
        <v>0</v>
      </c>
      <c r="Z654" s="135">
        <f>SUMIF('Plans SAMS_A remplir'!$AE$3:$AE$875,(G654&amp;"autreong"&amp;"urgence"),'Plans SAMS_A remplir'!$AH$3:$AH$875)</f>
        <v>0</v>
      </c>
      <c r="AA654" s="239">
        <f>SUMIF('Plans SAMS_A remplir'!$AE$3:$AE$875,(G654&amp;"autreong"&amp;"urgence"),'Plans SAMS_A remplir'!$AI$3:$AI$875)</f>
        <v>0</v>
      </c>
      <c r="AB654" s="280" t="str">
        <f t="shared" si="640"/>
        <v>0</v>
      </c>
      <c r="AC654" s="285"/>
      <c r="AD654" s="173">
        <f t="shared" si="641"/>
        <v>0</v>
      </c>
      <c r="AE654" s="173">
        <f t="shared" si="642"/>
        <v>0</v>
      </c>
      <c r="AF654" s="286">
        <f t="shared" si="643"/>
        <v>0</v>
      </c>
      <c r="AG654" s="274" t="e">
        <f t="shared" si="644"/>
        <v>#N/A</v>
      </c>
      <c r="AH654" s="202"/>
      <c r="AI654" s="209" t="e">
        <f t="shared" si="645"/>
        <v>#N/A</v>
      </c>
      <c r="AJ654" s="197">
        <f t="shared" si="646"/>
        <v>3</v>
      </c>
      <c r="AK654" s="175"/>
      <c r="AL654" s="275" t="str">
        <f t="shared" si="647"/>
        <v>A verifier</v>
      </c>
      <c r="AM654" s="266"/>
      <c r="AN654" s="137"/>
      <c r="AO654" s="136"/>
      <c r="AP654" s="158"/>
      <c r="AQ654" s="136"/>
      <c r="AR654" s="138"/>
      <c r="AS654" s="139"/>
      <c r="AT654" s="140"/>
      <c r="AU654" s="159"/>
      <c r="AV654" s="140"/>
      <c r="AW654" s="140"/>
      <c r="AX654" s="140"/>
      <c r="AY654" s="249"/>
    </row>
    <row r="655" spans="1:51" ht="15" hidden="1" customHeight="1" x14ac:dyDescent="0.35">
      <c r="A655" s="252" t="s">
        <v>1192</v>
      </c>
      <c r="B655" s="189" t="str">
        <f t="shared" si="629"/>
        <v>MDG25</v>
      </c>
      <c r="C655" s="161" t="s">
        <v>634</v>
      </c>
      <c r="D655" s="189" t="str">
        <f t="shared" si="630"/>
        <v>MG25213</v>
      </c>
      <c r="E655" s="189" t="s">
        <v>716</v>
      </c>
      <c r="F655" s="1" t="str">
        <f t="shared" si="631"/>
        <v>ATSIMO ATSINANANAFarafanganaManambotra Atsimo</v>
      </c>
      <c r="G655" s="45" t="str">
        <f t="shared" si="632"/>
        <v>MG25213130</v>
      </c>
      <c r="H655" s="133" t="e">
        <f t="shared" si="633"/>
        <v>#N/A</v>
      </c>
      <c r="I655" s="133"/>
      <c r="J655" s="134" t="e">
        <f t="shared" si="634"/>
        <v>#N/A</v>
      </c>
      <c r="K655" s="134" t="e">
        <f t="shared" si="635"/>
        <v>#N/A</v>
      </c>
      <c r="L655" s="134" t="e">
        <f t="shared" si="636"/>
        <v>#N/A</v>
      </c>
      <c r="M655" s="231">
        <f>SUMIF('Plans SAMS_A remplir'!$AE$3:$AE$875,(G655&amp;"PAM"&amp;"urgence"),'Plans SAMS_A remplir'!$AG$3:$AG$875)</f>
        <v>0</v>
      </c>
      <c r="N655" s="222">
        <f>SUMIF('Plans SAMS_A remplir'!$AE$3:$AE$875,(G655&amp;"PAM"&amp;"urgence"),'Plans SAMS_A remplir'!$AH$3:$AH$875)</f>
        <v>0</v>
      </c>
      <c r="O655" s="232">
        <f>SUMIF('Plans SAMS_A remplir'!$AE$3:$AE$875,(G655&amp;"PAM"&amp;"urgence"),'Plans SAMS_A remplir'!$AI$3:$AI$875)</f>
        <v>0</v>
      </c>
      <c r="P655" s="224" t="str">
        <f t="shared" si="648"/>
        <v>0</v>
      </c>
      <c r="Q655" s="238">
        <f>SUMIF('Plans SAMS_A remplir'!$AE$3:$AE$875,(G655&amp;"FID"&amp;"urgence"),'Plans SAMS_A remplir'!$AG$3:$AG$875)</f>
        <v>0</v>
      </c>
      <c r="R655" s="135">
        <f>SUMIF('Plans SAMS_A remplir'!$AE$3:$AE$875,(G655&amp;"FID"&amp;"urgence"),'Plans SAMS_A remplir'!$AH$3:$AH$875)</f>
        <v>0</v>
      </c>
      <c r="S655" s="239">
        <f>SUMIF('Plans SAMS_A remplir'!$AE$3:$AE$875,(G655&amp;"FID"&amp;"urgence"),'Plans SAMS_A remplir'!$AI$3:$AI$875)</f>
        <v>0</v>
      </c>
      <c r="T655" s="224" t="str">
        <f t="shared" si="649"/>
        <v>0</v>
      </c>
      <c r="U655" s="238">
        <f>SUMIF('Plans SAMS_A remplir'!$AE$3:$AE$875,(G655&amp;"CRS"&amp;"urgence"),'Plans SAMS_A remplir'!$AG$3:$AG$875)</f>
        <v>0</v>
      </c>
      <c r="V655" s="135">
        <f>SUMIF('Plans SAMS_A remplir'!$AE$3:$AE$875,(G655&amp;"CRS"&amp;"urgence"),'Plans SAMS_A remplir'!$AH$3:$AH$875)</f>
        <v>0</v>
      </c>
      <c r="W655" s="239">
        <f>SUMIF('Plans SAMS_A remplir'!$AE$3:$AE$875,(G655&amp;"CRS"&amp;"urgence"),'Plans SAMS_A remplir'!$AI$3:$AI$875)</f>
        <v>0</v>
      </c>
      <c r="X655" s="224" t="str">
        <f t="shared" si="650"/>
        <v>0</v>
      </c>
      <c r="Y655" s="238">
        <f>SUMIF('Plans SAMS_A remplir'!$AE$3:$AE$875,(G655&amp;"autreong"&amp;"urgence"),'Plans SAMS_A remplir'!$AG$3:$AG$875)</f>
        <v>0</v>
      </c>
      <c r="Z655" s="135">
        <f>SUMIF('Plans SAMS_A remplir'!$AE$3:$AE$875,(G655&amp;"autreong"&amp;"urgence"),'Plans SAMS_A remplir'!$AH$3:$AH$875)</f>
        <v>0</v>
      </c>
      <c r="AA655" s="239">
        <f>SUMIF('Plans SAMS_A remplir'!$AE$3:$AE$875,(G655&amp;"autreong"&amp;"urgence"),'Plans SAMS_A remplir'!$AI$3:$AI$875)</f>
        <v>0</v>
      </c>
      <c r="AB655" s="280" t="str">
        <f t="shared" si="640"/>
        <v>0</v>
      </c>
      <c r="AC655" s="285"/>
      <c r="AD655" s="173">
        <f t="shared" si="641"/>
        <v>0</v>
      </c>
      <c r="AE655" s="173">
        <f t="shared" si="642"/>
        <v>0</v>
      </c>
      <c r="AF655" s="286">
        <f t="shared" si="643"/>
        <v>0</v>
      </c>
      <c r="AG655" s="274" t="e">
        <f t="shared" si="644"/>
        <v>#N/A</v>
      </c>
      <c r="AH655" s="202"/>
      <c r="AI655" s="209" t="e">
        <f t="shared" si="645"/>
        <v>#N/A</v>
      </c>
      <c r="AJ655" s="197">
        <f t="shared" si="646"/>
        <v>3</v>
      </c>
      <c r="AK655" s="175"/>
      <c r="AL655" s="275" t="str">
        <f t="shared" si="647"/>
        <v>A verifier</v>
      </c>
      <c r="AM655" s="266"/>
      <c r="AN655" s="137"/>
      <c r="AO655" s="136"/>
      <c r="AP655" s="158"/>
      <c r="AQ655" s="136"/>
      <c r="AR655" s="138"/>
      <c r="AS655" s="139"/>
      <c r="AT655" s="140"/>
      <c r="AU655" s="159"/>
      <c r="AV655" s="140"/>
      <c r="AW655" s="140"/>
      <c r="AX655" s="140"/>
      <c r="AY655" s="249"/>
    </row>
    <row r="656" spans="1:51" ht="15" hidden="1" customHeight="1" x14ac:dyDescent="0.35">
      <c r="A656" s="252" t="s">
        <v>1192</v>
      </c>
      <c r="B656" s="189" t="str">
        <f t="shared" si="629"/>
        <v>MDG25</v>
      </c>
      <c r="C656" s="161" t="s">
        <v>634</v>
      </c>
      <c r="D656" s="189" t="str">
        <f t="shared" si="630"/>
        <v>MG25213</v>
      </c>
      <c r="E656" s="189" t="s">
        <v>647</v>
      </c>
      <c r="F656" s="1" t="str">
        <f t="shared" si="631"/>
        <v>ATSIMO ATSINANANAFarafanganaMahavelo</v>
      </c>
      <c r="G656" s="45" t="str">
        <f t="shared" si="632"/>
        <v>MG25213150</v>
      </c>
      <c r="H656" s="133" t="e">
        <f t="shared" si="633"/>
        <v>#N/A</v>
      </c>
      <c r="I656" s="133"/>
      <c r="J656" s="134" t="e">
        <f t="shared" si="634"/>
        <v>#N/A</v>
      </c>
      <c r="K656" s="134" t="e">
        <f t="shared" si="635"/>
        <v>#N/A</v>
      </c>
      <c r="L656" s="134" t="e">
        <f t="shared" si="636"/>
        <v>#N/A</v>
      </c>
      <c r="M656" s="231">
        <f>SUMIF('Plans SAMS_A remplir'!$AE$3:$AE$875,(G656&amp;"PAM"&amp;"urgence"),'Plans SAMS_A remplir'!$AG$3:$AG$875)</f>
        <v>0</v>
      </c>
      <c r="N656" s="222">
        <f>SUMIF('Plans SAMS_A remplir'!$AE$3:$AE$875,(G656&amp;"PAM"&amp;"urgence"),'Plans SAMS_A remplir'!$AH$3:$AH$875)</f>
        <v>0</v>
      </c>
      <c r="O656" s="232">
        <f>SUMIF('Plans SAMS_A remplir'!$AE$3:$AE$875,(G656&amp;"PAM"&amp;"urgence"),'Plans SAMS_A remplir'!$AI$3:$AI$875)</f>
        <v>0</v>
      </c>
      <c r="P656" s="224" t="str">
        <f t="shared" si="648"/>
        <v>0</v>
      </c>
      <c r="Q656" s="238">
        <f>SUMIF('Plans SAMS_A remplir'!$AE$3:$AE$875,(G656&amp;"FID"&amp;"urgence"),'Plans SAMS_A remplir'!$AG$3:$AG$875)</f>
        <v>0</v>
      </c>
      <c r="R656" s="135">
        <f>SUMIF('Plans SAMS_A remplir'!$AE$3:$AE$875,(G656&amp;"FID"&amp;"urgence"),'Plans SAMS_A remplir'!$AH$3:$AH$875)</f>
        <v>0</v>
      </c>
      <c r="S656" s="239">
        <f>SUMIF('Plans SAMS_A remplir'!$AE$3:$AE$875,(G656&amp;"FID"&amp;"urgence"),'Plans SAMS_A remplir'!$AI$3:$AI$875)</f>
        <v>0</v>
      </c>
      <c r="T656" s="224" t="str">
        <f t="shared" si="649"/>
        <v>0</v>
      </c>
      <c r="U656" s="238">
        <f>SUMIF('Plans SAMS_A remplir'!$AE$3:$AE$875,(G656&amp;"CRS"&amp;"urgence"),'Plans SAMS_A remplir'!$AG$3:$AG$875)</f>
        <v>0</v>
      </c>
      <c r="V656" s="135">
        <f>SUMIF('Plans SAMS_A remplir'!$AE$3:$AE$875,(G656&amp;"CRS"&amp;"urgence"),'Plans SAMS_A remplir'!$AH$3:$AH$875)</f>
        <v>0</v>
      </c>
      <c r="W656" s="239">
        <f>SUMIF('Plans SAMS_A remplir'!$AE$3:$AE$875,(G656&amp;"CRS"&amp;"urgence"),'Plans SAMS_A remplir'!$AI$3:$AI$875)</f>
        <v>0</v>
      </c>
      <c r="X656" s="224" t="str">
        <f t="shared" si="650"/>
        <v>0</v>
      </c>
      <c r="Y656" s="238">
        <f>SUMIF('Plans SAMS_A remplir'!$AE$3:$AE$875,(G656&amp;"autreong"&amp;"urgence"),'Plans SAMS_A remplir'!$AG$3:$AG$875)</f>
        <v>0</v>
      </c>
      <c r="Z656" s="135">
        <f>SUMIF('Plans SAMS_A remplir'!$AE$3:$AE$875,(G656&amp;"autreong"&amp;"urgence"),'Plans SAMS_A remplir'!$AH$3:$AH$875)</f>
        <v>0</v>
      </c>
      <c r="AA656" s="239">
        <f>SUMIF('Plans SAMS_A remplir'!$AE$3:$AE$875,(G656&amp;"autreong"&amp;"urgence"),'Plans SAMS_A remplir'!$AI$3:$AI$875)</f>
        <v>0</v>
      </c>
      <c r="AB656" s="280" t="str">
        <f t="shared" si="640"/>
        <v>0</v>
      </c>
      <c r="AC656" s="285"/>
      <c r="AD656" s="173">
        <f t="shared" si="641"/>
        <v>0</v>
      </c>
      <c r="AE656" s="173">
        <f t="shared" si="642"/>
        <v>0</v>
      </c>
      <c r="AF656" s="286">
        <f t="shared" si="643"/>
        <v>0</v>
      </c>
      <c r="AG656" s="274" t="e">
        <f t="shared" si="644"/>
        <v>#N/A</v>
      </c>
      <c r="AH656" s="202"/>
      <c r="AI656" s="209" t="e">
        <f t="shared" si="645"/>
        <v>#N/A</v>
      </c>
      <c r="AJ656" s="197">
        <f t="shared" si="646"/>
        <v>3</v>
      </c>
      <c r="AK656" s="175"/>
      <c r="AL656" s="275" t="str">
        <f t="shared" si="647"/>
        <v>A verifier</v>
      </c>
      <c r="AM656" s="266"/>
      <c r="AN656" s="137"/>
      <c r="AO656" s="136"/>
      <c r="AP656" s="158"/>
      <c r="AQ656" s="136"/>
      <c r="AR656" s="138"/>
      <c r="AS656" s="139"/>
      <c r="AT656" s="140"/>
      <c r="AU656" s="159"/>
      <c r="AV656" s="140"/>
      <c r="AW656" s="140"/>
      <c r="AX656" s="140"/>
      <c r="AY656" s="249"/>
    </row>
    <row r="657" spans="1:51" ht="15" hidden="1" customHeight="1" x14ac:dyDescent="0.35">
      <c r="A657" s="252" t="s">
        <v>1192</v>
      </c>
      <c r="B657" s="189" t="str">
        <f t="shared" si="629"/>
        <v>MDG25</v>
      </c>
      <c r="C657" s="161" t="s">
        <v>634</v>
      </c>
      <c r="D657" s="189" t="str">
        <f t="shared" si="630"/>
        <v>MG25213</v>
      </c>
      <c r="E657" s="189" t="s">
        <v>635</v>
      </c>
      <c r="F657" s="1" t="str">
        <f t="shared" si="631"/>
        <v>ATSIMO ATSINANANAFarafanganaMahafasa Centre</v>
      </c>
      <c r="G657" s="45" t="str">
        <f t="shared" si="632"/>
        <v>MG25213170</v>
      </c>
      <c r="H657" s="133" t="e">
        <f t="shared" si="633"/>
        <v>#N/A</v>
      </c>
      <c r="I657" s="133"/>
      <c r="J657" s="134" t="str">
        <f t="shared" si="634"/>
        <v/>
      </c>
      <c r="K657" s="134">
        <f t="shared" si="635"/>
        <v>14100</v>
      </c>
      <c r="L657" s="134">
        <f t="shared" si="636"/>
        <v>14100</v>
      </c>
      <c r="M657" s="231">
        <f>SUMIF('Plans SAMS_A remplir'!$AE$3:$AE$875,(G657&amp;"PAM"&amp;"urgence"),'Plans SAMS_A remplir'!$AG$3:$AG$875)</f>
        <v>0</v>
      </c>
      <c r="N657" s="222">
        <f>SUMIF('Plans SAMS_A remplir'!$AE$3:$AE$875,(G657&amp;"PAM"&amp;"urgence"),'Plans SAMS_A remplir'!$AH$3:$AH$875)</f>
        <v>0</v>
      </c>
      <c r="O657" s="232">
        <f>SUMIF('Plans SAMS_A remplir'!$AE$3:$AE$875,(G657&amp;"PAM"&amp;"urgence"),'Plans SAMS_A remplir'!$AI$3:$AI$875)</f>
        <v>0</v>
      </c>
      <c r="P657" s="224" t="str">
        <f t="shared" si="648"/>
        <v>0</v>
      </c>
      <c r="Q657" s="238">
        <f>SUMIF('Plans SAMS_A remplir'!$AE$3:$AE$875,(G657&amp;"FID"&amp;"urgence"),'Plans SAMS_A remplir'!$AG$3:$AG$875)</f>
        <v>0</v>
      </c>
      <c r="R657" s="135">
        <f>SUMIF('Plans SAMS_A remplir'!$AE$3:$AE$875,(G657&amp;"FID"&amp;"urgence"),'Plans SAMS_A remplir'!$AH$3:$AH$875)</f>
        <v>0</v>
      </c>
      <c r="S657" s="239">
        <f>SUMIF('Plans SAMS_A remplir'!$AE$3:$AE$875,(G657&amp;"FID"&amp;"urgence"),'Plans SAMS_A remplir'!$AI$3:$AI$875)</f>
        <v>0</v>
      </c>
      <c r="T657" s="224" t="str">
        <f t="shared" si="649"/>
        <v>0</v>
      </c>
      <c r="U657" s="238">
        <f>SUMIF('Plans SAMS_A remplir'!$AE$3:$AE$875,(G657&amp;"CRS"&amp;"urgence"),'Plans SAMS_A remplir'!$AG$3:$AG$875)</f>
        <v>0</v>
      </c>
      <c r="V657" s="135">
        <f>SUMIF('Plans SAMS_A remplir'!$AE$3:$AE$875,(G657&amp;"CRS"&amp;"urgence"),'Plans SAMS_A remplir'!$AH$3:$AH$875)</f>
        <v>0</v>
      </c>
      <c r="W657" s="239">
        <f>SUMIF('Plans SAMS_A remplir'!$AE$3:$AE$875,(G657&amp;"CRS"&amp;"urgence"),'Plans SAMS_A remplir'!$AI$3:$AI$875)</f>
        <v>0</v>
      </c>
      <c r="X657" s="224" t="str">
        <f t="shared" si="650"/>
        <v>0</v>
      </c>
      <c r="Y657" s="238">
        <f>SUMIF('Plans SAMS_A remplir'!$AE$3:$AE$875,(G657&amp;"autreong"&amp;"urgence"),'Plans SAMS_A remplir'!$AG$3:$AG$875)</f>
        <v>0</v>
      </c>
      <c r="Z657" s="135">
        <f>SUMIF('Plans SAMS_A remplir'!$AE$3:$AE$875,(G657&amp;"autreong"&amp;"urgence"),'Plans SAMS_A remplir'!$AH$3:$AH$875)</f>
        <v>0</v>
      </c>
      <c r="AA657" s="239">
        <f>SUMIF('Plans SAMS_A remplir'!$AE$3:$AE$875,(G657&amp;"autreong"&amp;"urgence"),'Plans SAMS_A remplir'!$AI$3:$AI$875)</f>
        <v>0</v>
      </c>
      <c r="AB657" s="280" t="str">
        <f t="shared" si="640"/>
        <v>0</v>
      </c>
      <c r="AC657" s="285"/>
      <c r="AD657" s="173">
        <f t="shared" si="641"/>
        <v>0</v>
      </c>
      <c r="AE657" s="173">
        <f t="shared" si="642"/>
        <v>0</v>
      </c>
      <c r="AF657" s="286">
        <f t="shared" si="643"/>
        <v>0</v>
      </c>
      <c r="AG657" s="274">
        <f t="shared" si="644"/>
        <v>0</v>
      </c>
      <c r="AH657" s="202"/>
      <c r="AI657" s="209">
        <f t="shared" si="645"/>
        <v>14100</v>
      </c>
      <c r="AJ657" s="197">
        <f t="shared" si="646"/>
        <v>3</v>
      </c>
      <c r="AK657" s="175"/>
      <c r="AL657" s="275" t="str">
        <f t="shared" si="647"/>
        <v>A verifier</v>
      </c>
      <c r="AM657" s="266"/>
      <c r="AN657" s="137"/>
      <c r="AO657" s="136"/>
      <c r="AP657" s="158"/>
      <c r="AQ657" s="136"/>
      <c r="AR657" s="138"/>
      <c r="AS657" s="139"/>
      <c r="AT657" s="140"/>
      <c r="AU657" s="159"/>
      <c r="AV657" s="140"/>
      <c r="AW657" s="140"/>
      <c r="AX657" s="140"/>
      <c r="AY657" s="249"/>
    </row>
    <row r="658" spans="1:51" ht="15" hidden="1" customHeight="1" x14ac:dyDescent="0.35">
      <c r="A658" s="252" t="s">
        <v>1192</v>
      </c>
      <c r="B658" s="189" t="str">
        <f t="shared" si="629"/>
        <v>MDG25</v>
      </c>
      <c r="C658" s="161" t="s">
        <v>634</v>
      </c>
      <c r="D658" s="189" t="str">
        <f t="shared" si="630"/>
        <v>MG25213</v>
      </c>
      <c r="E658" s="189" t="s">
        <v>640</v>
      </c>
      <c r="F658" s="1" t="str">
        <f t="shared" si="631"/>
        <v>ATSIMO ATSINANANAFarafanganaAmporoforo</v>
      </c>
      <c r="G658" s="45" t="str">
        <f t="shared" si="632"/>
        <v>MG25213190</v>
      </c>
      <c r="H658" s="133" t="e">
        <f t="shared" si="633"/>
        <v>#N/A</v>
      </c>
      <c r="I658" s="133"/>
      <c r="J658" s="134" t="e">
        <f t="shared" si="634"/>
        <v>#N/A</v>
      </c>
      <c r="K658" s="134" t="e">
        <f t="shared" si="635"/>
        <v>#N/A</v>
      </c>
      <c r="L658" s="134" t="e">
        <f t="shared" si="636"/>
        <v>#N/A</v>
      </c>
      <c r="M658" s="231">
        <f>SUMIF('Plans SAMS_A remplir'!$AE$3:$AE$875,(G658&amp;"PAM"&amp;"urgence"),'Plans SAMS_A remplir'!$AG$3:$AG$875)</f>
        <v>0</v>
      </c>
      <c r="N658" s="222">
        <f>SUMIF('Plans SAMS_A remplir'!$AE$3:$AE$875,(G658&amp;"PAM"&amp;"urgence"),'Plans SAMS_A remplir'!$AH$3:$AH$875)</f>
        <v>0</v>
      </c>
      <c r="O658" s="232">
        <f>SUMIF('Plans SAMS_A remplir'!$AE$3:$AE$875,(G658&amp;"PAM"&amp;"urgence"),'Plans SAMS_A remplir'!$AI$3:$AI$875)</f>
        <v>0</v>
      </c>
      <c r="P658" s="224" t="str">
        <f t="shared" si="648"/>
        <v>0</v>
      </c>
      <c r="Q658" s="238">
        <f>SUMIF('Plans SAMS_A remplir'!$AE$3:$AE$875,(G658&amp;"FID"&amp;"urgence"),'Plans SAMS_A remplir'!$AG$3:$AG$875)</f>
        <v>0</v>
      </c>
      <c r="R658" s="135">
        <f>SUMIF('Plans SAMS_A remplir'!$AE$3:$AE$875,(G658&amp;"FID"&amp;"urgence"),'Plans SAMS_A remplir'!$AH$3:$AH$875)</f>
        <v>0</v>
      </c>
      <c r="S658" s="239">
        <f>SUMIF('Plans SAMS_A remplir'!$AE$3:$AE$875,(G658&amp;"FID"&amp;"urgence"),'Plans SAMS_A remplir'!$AI$3:$AI$875)</f>
        <v>0</v>
      </c>
      <c r="T658" s="224" t="str">
        <f t="shared" si="649"/>
        <v>0</v>
      </c>
      <c r="U658" s="238">
        <f>SUMIF('Plans SAMS_A remplir'!$AE$3:$AE$875,(G658&amp;"CRS"&amp;"urgence"),'Plans SAMS_A remplir'!$AG$3:$AG$875)</f>
        <v>0</v>
      </c>
      <c r="V658" s="135">
        <f>SUMIF('Plans SAMS_A remplir'!$AE$3:$AE$875,(G658&amp;"CRS"&amp;"urgence"),'Plans SAMS_A remplir'!$AH$3:$AH$875)</f>
        <v>0</v>
      </c>
      <c r="W658" s="239">
        <f>SUMIF('Plans SAMS_A remplir'!$AE$3:$AE$875,(G658&amp;"CRS"&amp;"urgence"),'Plans SAMS_A remplir'!$AI$3:$AI$875)</f>
        <v>0</v>
      </c>
      <c r="X658" s="224" t="str">
        <f t="shared" si="650"/>
        <v>0</v>
      </c>
      <c r="Y658" s="238">
        <f>SUMIF('Plans SAMS_A remplir'!$AE$3:$AE$875,(G658&amp;"autreong"&amp;"urgence"),'Plans SAMS_A remplir'!$AG$3:$AG$875)</f>
        <v>0</v>
      </c>
      <c r="Z658" s="135">
        <f>SUMIF('Plans SAMS_A remplir'!$AE$3:$AE$875,(G658&amp;"autreong"&amp;"urgence"),'Plans SAMS_A remplir'!$AH$3:$AH$875)</f>
        <v>0</v>
      </c>
      <c r="AA658" s="239">
        <f>SUMIF('Plans SAMS_A remplir'!$AE$3:$AE$875,(G658&amp;"autreong"&amp;"urgence"),'Plans SAMS_A remplir'!$AI$3:$AI$875)</f>
        <v>0</v>
      </c>
      <c r="AB658" s="280" t="str">
        <f t="shared" si="640"/>
        <v>0</v>
      </c>
      <c r="AC658" s="285"/>
      <c r="AD658" s="173">
        <f t="shared" si="641"/>
        <v>0</v>
      </c>
      <c r="AE658" s="173">
        <f t="shared" si="642"/>
        <v>0</v>
      </c>
      <c r="AF658" s="286">
        <f t="shared" si="643"/>
        <v>0</v>
      </c>
      <c r="AG658" s="274" t="e">
        <f t="shared" si="644"/>
        <v>#N/A</v>
      </c>
      <c r="AH658" s="202"/>
      <c r="AI658" s="209" t="e">
        <f t="shared" si="645"/>
        <v>#N/A</v>
      </c>
      <c r="AJ658" s="197">
        <f t="shared" si="646"/>
        <v>3</v>
      </c>
      <c r="AK658" s="175"/>
      <c r="AL658" s="275" t="str">
        <f t="shared" si="647"/>
        <v>A verifier</v>
      </c>
      <c r="AM658" s="266"/>
      <c r="AN658" s="137"/>
      <c r="AO658" s="136"/>
      <c r="AP658" s="158"/>
      <c r="AQ658" s="136"/>
      <c r="AR658" s="138"/>
      <c r="AS658" s="139"/>
      <c r="AT658" s="140"/>
      <c r="AU658" s="159"/>
      <c r="AV658" s="140"/>
      <c r="AW658" s="140"/>
      <c r="AX658" s="140"/>
      <c r="AY658" s="249"/>
    </row>
    <row r="659" spans="1:51" ht="15" hidden="1" customHeight="1" x14ac:dyDescent="0.35">
      <c r="A659" s="252" t="s">
        <v>1192</v>
      </c>
      <c r="B659" s="189" t="str">
        <f t="shared" si="629"/>
        <v>MDG25</v>
      </c>
      <c r="C659" s="161" t="s">
        <v>634</v>
      </c>
      <c r="D659" s="189" t="str">
        <f t="shared" si="630"/>
        <v>MG25213</v>
      </c>
      <c r="E659" s="189" t="s">
        <v>721</v>
      </c>
      <c r="F659" s="1" t="str">
        <f t="shared" si="631"/>
        <v>ATSIMO ATSINANANAFarafanganaIabohazo</v>
      </c>
      <c r="G659" s="45" t="str">
        <f t="shared" si="632"/>
        <v>MG25213210</v>
      </c>
      <c r="H659" s="133" t="e">
        <f t="shared" si="633"/>
        <v>#N/A</v>
      </c>
      <c r="I659" s="133"/>
      <c r="J659" s="134" t="e">
        <f t="shared" si="634"/>
        <v>#N/A</v>
      </c>
      <c r="K659" s="134" t="e">
        <f t="shared" si="635"/>
        <v>#N/A</v>
      </c>
      <c r="L659" s="134" t="e">
        <f t="shared" si="636"/>
        <v>#N/A</v>
      </c>
      <c r="M659" s="231">
        <f>SUMIF('Plans SAMS_A remplir'!$AE$3:$AE$875,(G659&amp;"PAM"&amp;"urgence"),'Plans SAMS_A remplir'!$AG$3:$AG$875)</f>
        <v>0</v>
      </c>
      <c r="N659" s="222">
        <f>SUMIF('Plans SAMS_A remplir'!$AE$3:$AE$875,(G659&amp;"PAM"&amp;"urgence"),'Plans SAMS_A remplir'!$AH$3:$AH$875)</f>
        <v>0</v>
      </c>
      <c r="O659" s="232">
        <f>SUMIF('Plans SAMS_A remplir'!$AE$3:$AE$875,(G659&amp;"PAM"&amp;"urgence"),'Plans SAMS_A remplir'!$AI$3:$AI$875)</f>
        <v>0</v>
      </c>
      <c r="P659" s="224" t="str">
        <f t="shared" si="648"/>
        <v>0</v>
      </c>
      <c r="Q659" s="238">
        <f>SUMIF('Plans SAMS_A remplir'!$AE$3:$AE$875,(G659&amp;"FID"&amp;"urgence"),'Plans SAMS_A remplir'!$AG$3:$AG$875)</f>
        <v>0</v>
      </c>
      <c r="R659" s="135">
        <f>SUMIF('Plans SAMS_A remplir'!$AE$3:$AE$875,(G659&amp;"FID"&amp;"urgence"),'Plans SAMS_A remplir'!$AH$3:$AH$875)</f>
        <v>0</v>
      </c>
      <c r="S659" s="239">
        <f>SUMIF('Plans SAMS_A remplir'!$AE$3:$AE$875,(G659&amp;"FID"&amp;"urgence"),'Plans SAMS_A remplir'!$AI$3:$AI$875)</f>
        <v>0</v>
      </c>
      <c r="T659" s="224" t="str">
        <f t="shared" si="649"/>
        <v>0</v>
      </c>
      <c r="U659" s="238">
        <f>SUMIF('Plans SAMS_A remplir'!$AE$3:$AE$875,(G659&amp;"CRS"&amp;"urgence"),'Plans SAMS_A remplir'!$AG$3:$AG$875)</f>
        <v>0</v>
      </c>
      <c r="V659" s="135">
        <f>SUMIF('Plans SAMS_A remplir'!$AE$3:$AE$875,(G659&amp;"CRS"&amp;"urgence"),'Plans SAMS_A remplir'!$AH$3:$AH$875)</f>
        <v>0</v>
      </c>
      <c r="W659" s="239">
        <f>SUMIF('Plans SAMS_A remplir'!$AE$3:$AE$875,(G659&amp;"CRS"&amp;"urgence"),'Plans SAMS_A remplir'!$AI$3:$AI$875)</f>
        <v>0</v>
      </c>
      <c r="X659" s="224" t="str">
        <f t="shared" si="650"/>
        <v>0</v>
      </c>
      <c r="Y659" s="238">
        <f>SUMIF('Plans SAMS_A remplir'!$AE$3:$AE$875,(G659&amp;"autreong"&amp;"urgence"),'Plans SAMS_A remplir'!$AG$3:$AG$875)</f>
        <v>0</v>
      </c>
      <c r="Z659" s="135">
        <f>SUMIF('Plans SAMS_A remplir'!$AE$3:$AE$875,(G659&amp;"autreong"&amp;"urgence"),'Plans SAMS_A remplir'!$AH$3:$AH$875)</f>
        <v>0</v>
      </c>
      <c r="AA659" s="239">
        <f>SUMIF('Plans SAMS_A remplir'!$AE$3:$AE$875,(G659&amp;"autreong"&amp;"urgence"),'Plans SAMS_A remplir'!$AI$3:$AI$875)</f>
        <v>0</v>
      </c>
      <c r="AB659" s="280" t="str">
        <f t="shared" si="640"/>
        <v>0</v>
      </c>
      <c r="AC659" s="285"/>
      <c r="AD659" s="173">
        <f t="shared" si="641"/>
        <v>0</v>
      </c>
      <c r="AE659" s="173">
        <f t="shared" si="642"/>
        <v>0</v>
      </c>
      <c r="AF659" s="286">
        <f t="shared" si="643"/>
        <v>0</v>
      </c>
      <c r="AG659" s="274" t="e">
        <f t="shared" si="644"/>
        <v>#N/A</v>
      </c>
      <c r="AH659" s="202"/>
      <c r="AI659" s="209" t="e">
        <f t="shared" si="645"/>
        <v>#N/A</v>
      </c>
      <c r="AJ659" s="197">
        <f t="shared" si="646"/>
        <v>3</v>
      </c>
      <c r="AK659" s="175"/>
      <c r="AL659" s="275" t="str">
        <f t="shared" si="647"/>
        <v>A verifier</v>
      </c>
      <c r="AM659" s="266"/>
      <c r="AN659" s="137"/>
      <c r="AO659" s="136"/>
      <c r="AP659" s="158"/>
      <c r="AQ659" s="136"/>
      <c r="AR659" s="138"/>
      <c r="AS659" s="139"/>
      <c r="AT659" s="140"/>
      <c r="AU659" s="159"/>
      <c r="AV659" s="140"/>
      <c r="AW659" s="140"/>
      <c r="AX659" s="140"/>
      <c r="AY659" s="249"/>
    </row>
    <row r="660" spans="1:51" ht="15" hidden="1" customHeight="1" x14ac:dyDescent="0.35">
      <c r="A660" s="252" t="s">
        <v>1192</v>
      </c>
      <c r="B660" s="189" t="str">
        <f t="shared" si="629"/>
        <v>MDG25</v>
      </c>
      <c r="C660" s="161" t="s">
        <v>634</v>
      </c>
      <c r="D660" s="189" t="str">
        <f t="shared" si="630"/>
        <v>MG25213</v>
      </c>
      <c r="E660" s="189" t="s">
        <v>637</v>
      </c>
      <c r="F660" s="1" t="str">
        <f t="shared" si="631"/>
        <v>ATSIMO ATSINANANAFarafanganaTangainony</v>
      </c>
      <c r="G660" s="45" t="str">
        <f t="shared" si="632"/>
        <v>MG25213230</v>
      </c>
      <c r="H660" s="133" t="e">
        <f t="shared" si="633"/>
        <v>#N/A</v>
      </c>
      <c r="I660" s="133"/>
      <c r="J660" s="134" t="str">
        <f t="shared" si="634"/>
        <v/>
      </c>
      <c r="K660" s="134">
        <f t="shared" si="635"/>
        <v>5360</v>
      </c>
      <c r="L660" s="134">
        <f t="shared" si="636"/>
        <v>5360</v>
      </c>
      <c r="M660" s="231">
        <f>SUMIF('Plans SAMS_A remplir'!$AE$3:$AE$875,(G660&amp;"PAM"&amp;"urgence"),'Plans SAMS_A remplir'!$AG$3:$AG$875)</f>
        <v>0</v>
      </c>
      <c r="N660" s="222">
        <f>SUMIF('Plans SAMS_A remplir'!$AE$3:$AE$875,(G660&amp;"PAM"&amp;"urgence"),'Plans SAMS_A remplir'!$AH$3:$AH$875)</f>
        <v>0</v>
      </c>
      <c r="O660" s="232">
        <f>SUMIF('Plans SAMS_A remplir'!$AE$3:$AE$875,(G660&amp;"PAM"&amp;"urgence"),'Plans SAMS_A remplir'!$AI$3:$AI$875)</f>
        <v>0</v>
      </c>
      <c r="P660" s="224" t="str">
        <f t="shared" si="648"/>
        <v>0</v>
      </c>
      <c r="Q660" s="238">
        <f>SUMIF('Plans SAMS_A remplir'!$AE$3:$AE$875,(G660&amp;"FID"&amp;"urgence"),'Plans SAMS_A remplir'!$AG$3:$AG$875)</f>
        <v>0</v>
      </c>
      <c r="R660" s="135">
        <f>SUMIF('Plans SAMS_A remplir'!$AE$3:$AE$875,(G660&amp;"FID"&amp;"urgence"),'Plans SAMS_A remplir'!$AH$3:$AH$875)</f>
        <v>0</v>
      </c>
      <c r="S660" s="239">
        <f>SUMIF('Plans SAMS_A remplir'!$AE$3:$AE$875,(G660&amp;"FID"&amp;"urgence"),'Plans SAMS_A remplir'!$AI$3:$AI$875)</f>
        <v>0</v>
      </c>
      <c r="T660" s="224" t="str">
        <f t="shared" si="649"/>
        <v>0</v>
      </c>
      <c r="U660" s="238">
        <f>SUMIF('Plans SAMS_A remplir'!$AE$3:$AE$875,(G660&amp;"CRS"&amp;"urgence"),'Plans SAMS_A remplir'!$AG$3:$AG$875)</f>
        <v>0</v>
      </c>
      <c r="V660" s="135">
        <f>SUMIF('Plans SAMS_A remplir'!$AE$3:$AE$875,(G660&amp;"CRS"&amp;"urgence"),'Plans SAMS_A remplir'!$AH$3:$AH$875)</f>
        <v>0</v>
      </c>
      <c r="W660" s="239">
        <f>SUMIF('Plans SAMS_A remplir'!$AE$3:$AE$875,(G660&amp;"CRS"&amp;"urgence"),'Plans SAMS_A remplir'!$AI$3:$AI$875)</f>
        <v>0</v>
      </c>
      <c r="X660" s="224" t="str">
        <f t="shared" si="650"/>
        <v>0</v>
      </c>
      <c r="Y660" s="238">
        <f>SUMIF('Plans SAMS_A remplir'!$AE$3:$AE$875,(G660&amp;"autreong"&amp;"urgence"),'Plans SAMS_A remplir'!$AG$3:$AG$875)</f>
        <v>0</v>
      </c>
      <c r="Z660" s="135">
        <f>SUMIF('Plans SAMS_A remplir'!$AE$3:$AE$875,(G660&amp;"autreong"&amp;"urgence"),'Plans SAMS_A remplir'!$AH$3:$AH$875)</f>
        <v>0</v>
      </c>
      <c r="AA660" s="239">
        <f>SUMIF('Plans SAMS_A remplir'!$AE$3:$AE$875,(G660&amp;"autreong"&amp;"urgence"),'Plans SAMS_A remplir'!$AI$3:$AI$875)</f>
        <v>0</v>
      </c>
      <c r="AB660" s="280" t="str">
        <f t="shared" si="640"/>
        <v>0</v>
      </c>
      <c r="AC660" s="285"/>
      <c r="AD660" s="173">
        <f t="shared" si="641"/>
        <v>0</v>
      </c>
      <c r="AE660" s="173">
        <f t="shared" si="642"/>
        <v>0</v>
      </c>
      <c r="AF660" s="286">
        <f t="shared" si="643"/>
        <v>0</v>
      </c>
      <c r="AG660" s="274">
        <f t="shared" si="644"/>
        <v>0</v>
      </c>
      <c r="AH660" s="202"/>
      <c r="AI660" s="209">
        <f t="shared" si="645"/>
        <v>5360</v>
      </c>
      <c r="AJ660" s="197">
        <f t="shared" si="646"/>
        <v>3</v>
      </c>
      <c r="AK660" s="175"/>
      <c r="AL660" s="275" t="str">
        <f t="shared" si="647"/>
        <v>A verifier</v>
      </c>
      <c r="AM660" s="266"/>
      <c r="AN660" s="137"/>
      <c r="AO660" s="136"/>
      <c r="AP660" s="158"/>
      <c r="AQ660" s="136"/>
      <c r="AR660" s="138"/>
      <c r="AS660" s="139"/>
      <c r="AT660" s="140"/>
      <c r="AU660" s="159"/>
      <c r="AV660" s="140"/>
      <c r="AW660" s="140"/>
      <c r="AX660" s="140"/>
      <c r="AY660" s="249"/>
    </row>
    <row r="661" spans="1:51" ht="15" hidden="1" customHeight="1" x14ac:dyDescent="0.35">
      <c r="A661" s="252" t="s">
        <v>1192</v>
      </c>
      <c r="B661" s="189" t="str">
        <f t="shared" si="629"/>
        <v>MDG25</v>
      </c>
      <c r="C661" s="161" t="s">
        <v>634</v>
      </c>
      <c r="D661" s="189" t="str">
        <f t="shared" si="630"/>
        <v>MG25213</v>
      </c>
      <c r="E661" s="189" t="s">
        <v>724</v>
      </c>
      <c r="F661" s="1" t="str">
        <f t="shared" si="631"/>
        <v>ATSIMO ATSINANANAFarafanganaBeretra Bevoay</v>
      </c>
      <c r="G661" s="45" t="str">
        <f t="shared" si="632"/>
        <v>MG25213250</v>
      </c>
      <c r="H661" s="133" t="e">
        <f t="shared" si="633"/>
        <v>#N/A</v>
      </c>
      <c r="I661" s="133"/>
      <c r="J661" s="134" t="e">
        <f t="shared" si="634"/>
        <v>#N/A</v>
      </c>
      <c r="K661" s="134" t="e">
        <f t="shared" si="635"/>
        <v>#N/A</v>
      </c>
      <c r="L661" s="134" t="e">
        <f t="shared" si="636"/>
        <v>#N/A</v>
      </c>
      <c r="M661" s="231">
        <f>SUMIF('Plans SAMS_A remplir'!$AE$3:$AE$875,(G661&amp;"PAM"&amp;"urgence"),'Plans SAMS_A remplir'!$AG$3:$AG$875)</f>
        <v>0</v>
      </c>
      <c r="N661" s="222">
        <f>SUMIF('Plans SAMS_A remplir'!$AE$3:$AE$875,(G661&amp;"PAM"&amp;"urgence"),'Plans SAMS_A remplir'!$AH$3:$AH$875)</f>
        <v>0</v>
      </c>
      <c r="O661" s="232">
        <f>SUMIF('Plans SAMS_A remplir'!$AE$3:$AE$875,(G661&amp;"PAM"&amp;"urgence"),'Plans SAMS_A remplir'!$AI$3:$AI$875)</f>
        <v>0</v>
      </c>
      <c r="P661" s="224" t="str">
        <f t="shared" si="648"/>
        <v>0</v>
      </c>
      <c r="Q661" s="238">
        <f>SUMIF('Plans SAMS_A remplir'!$AE$3:$AE$875,(G661&amp;"FID"&amp;"urgence"),'Plans SAMS_A remplir'!$AG$3:$AG$875)</f>
        <v>0</v>
      </c>
      <c r="R661" s="135">
        <f>SUMIF('Plans SAMS_A remplir'!$AE$3:$AE$875,(G661&amp;"FID"&amp;"urgence"),'Plans SAMS_A remplir'!$AH$3:$AH$875)</f>
        <v>0</v>
      </c>
      <c r="S661" s="239">
        <f>SUMIF('Plans SAMS_A remplir'!$AE$3:$AE$875,(G661&amp;"FID"&amp;"urgence"),'Plans SAMS_A remplir'!$AI$3:$AI$875)</f>
        <v>0</v>
      </c>
      <c r="T661" s="224" t="str">
        <f t="shared" si="649"/>
        <v>0</v>
      </c>
      <c r="U661" s="238">
        <f>SUMIF('Plans SAMS_A remplir'!$AE$3:$AE$875,(G661&amp;"CRS"&amp;"urgence"),'Plans SAMS_A remplir'!$AG$3:$AG$875)</f>
        <v>0</v>
      </c>
      <c r="V661" s="135">
        <f>SUMIF('Plans SAMS_A remplir'!$AE$3:$AE$875,(G661&amp;"CRS"&amp;"urgence"),'Plans SAMS_A remplir'!$AH$3:$AH$875)</f>
        <v>0</v>
      </c>
      <c r="W661" s="239">
        <f>SUMIF('Plans SAMS_A remplir'!$AE$3:$AE$875,(G661&amp;"CRS"&amp;"urgence"),'Plans SAMS_A remplir'!$AI$3:$AI$875)</f>
        <v>0</v>
      </c>
      <c r="X661" s="224" t="str">
        <f t="shared" si="650"/>
        <v>0</v>
      </c>
      <c r="Y661" s="238">
        <f>SUMIF('Plans SAMS_A remplir'!$AE$3:$AE$875,(G661&amp;"autreong"&amp;"urgence"),'Plans SAMS_A remplir'!$AG$3:$AG$875)</f>
        <v>0</v>
      </c>
      <c r="Z661" s="135">
        <f>SUMIF('Plans SAMS_A remplir'!$AE$3:$AE$875,(G661&amp;"autreong"&amp;"urgence"),'Plans SAMS_A remplir'!$AH$3:$AH$875)</f>
        <v>0</v>
      </c>
      <c r="AA661" s="239">
        <f>SUMIF('Plans SAMS_A remplir'!$AE$3:$AE$875,(G661&amp;"autreong"&amp;"urgence"),'Plans SAMS_A remplir'!$AI$3:$AI$875)</f>
        <v>0</v>
      </c>
      <c r="AB661" s="280" t="str">
        <f t="shared" si="640"/>
        <v>0</v>
      </c>
      <c r="AC661" s="285"/>
      <c r="AD661" s="173">
        <f t="shared" si="641"/>
        <v>0</v>
      </c>
      <c r="AE661" s="173">
        <f t="shared" si="642"/>
        <v>0</v>
      </c>
      <c r="AF661" s="286">
        <f t="shared" si="643"/>
        <v>0</v>
      </c>
      <c r="AG661" s="274" t="e">
        <f t="shared" si="644"/>
        <v>#N/A</v>
      </c>
      <c r="AH661" s="202"/>
      <c r="AI661" s="209" t="e">
        <f t="shared" si="645"/>
        <v>#N/A</v>
      </c>
      <c r="AJ661" s="197">
        <f t="shared" si="646"/>
        <v>3</v>
      </c>
      <c r="AK661" s="175"/>
      <c r="AL661" s="275" t="str">
        <f t="shared" si="647"/>
        <v>A verifier</v>
      </c>
      <c r="AM661" s="266"/>
      <c r="AN661" s="137"/>
      <c r="AO661" s="136"/>
      <c r="AP661" s="158"/>
      <c r="AQ661" s="136"/>
      <c r="AR661" s="138"/>
      <c r="AS661" s="139"/>
      <c r="AT661" s="140"/>
      <c r="AU661" s="159"/>
      <c r="AV661" s="140"/>
      <c r="AW661" s="140"/>
      <c r="AX661" s="140"/>
      <c r="AY661" s="249"/>
    </row>
    <row r="662" spans="1:51" ht="15" hidden="1" customHeight="1" x14ac:dyDescent="0.35">
      <c r="A662" s="252" t="s">
        <v>1192</v>
      </c>
      <c r="B662" s="189" t="str">
        <f t="shared" si="629"/>
        <v>MDG25</v>
      </c>
      <c r="C662" s="161" t="s">
        <v>634</v>
      </c>
      <c r="D662" s="189" t="str">
        <f t="shared" si="630"/>
        <v>MG25213</v>
      </c>
      <c r="E662" s="189" t="s">
        <v>726</v>
      </c>
      <c r="F662" s="1" t="str">
        <f t="shared" si="631"/>
        <v>ATSIMO ATSINANANAFarafanganaAmbohigogo</v>
      </c>
      <c r="G662" s="45" t="str">
        <f t="shared" si="632"/>
        <v>MG25213270</v>
      </c>
      <c r="H662" s="133" t="e">
        <f t="shared" si="633"/>
        <v>#N/A</v>
      </c>
      <c r="I662" s="133"/>
      <c r="J662" s="134" t="e">
        <f t="shared" si="634"/>
        <v>#N/A</v>
      </c>
      <c r="K662" s="134" t="e">
        <f t="shared" si="635"/>
        <v>#N/A</v>
      </c>
      <c r="L662" s="134" t="e">
        <f t="shared" si="636"/>
        <v>#N/A</v>
      </c>
      <c r="M662" s="231">
        <f>SUMIF('Plans SAMS_A remplir'!$AE$3:$AE$875,(G662&amp;"PAM"&amp;"urgence"),'Plans SAMS_A remplir'!$AG$3:$AG$875)</f>
        <v>0</v>
      </c>
      <c r="N662" s="222">
        <f>SUMIF('Plans SAMS_A remplir'!$AE$3:$AE$875,(G662&amp;"PAM"&amp;"urgence"),'Plans SAMS_A remplir'!$AH$3:$AH$875)</f>
        <v>0</v>
      </c>
      <c r="O662" s="232">
        <f>SUMIF('Plans SAMS_A remplir'!$AE$3:$AE$875,(G662&amp;"PAM"&amp;"urgence"),'Plans SAMS_A remplir'!$AI$3:$AI$875)</f>
        <v>0</v>
      </c>
      <c r="P662" s="224" t="str">
        <f t="shared" si="648"/>
        <v>0</v>
      </c>
      <c r="Q662" s="238">
        <f>SUMIF('Plans SAMS_A remplir'!$AE$3:$AE$875,(G662&amp;"FID"&amp;"urgence"),'Plans SAMS_A remplir'!$AG$3:$AG$875)</f>
        <v>0</v>
      </c>
      <c r="R662" s="135">
        <f>SUMIF('Plans SAMS_A remplir'!$AE$3:$AE$875,(G662&amp;"FID"&amp;"urgence"),'Plans SAMS_A remplir'!$AH$3:$AH$875)</f>
        <v>0</v>
      </c>
      <c r="S662" s="239">
        <f>SUMIF('Plans SAMS_A remplir'!$AE$3:$AE$875,(G662&amp;"FID"&amp;"urgence"),'Plans SAMS_A remplir'!$AI$3:$AI$875)</f>
        <v>0</v>
      </c>
      <c r="T662" s="224" t="str">
        <f t="shared" si="649"/>
        <v>0</v>
      </c>
      <c r="U662" s="238">
        <f>SUMIF('Plans SAMS_A remplir'!$AE$3:$AE$875,(G662&amp;"CRS"&amp;"urgence"),'Plans SAMS_A remplir'!$AG$3:$AG$875)</f>
        <v>0</v>
      </c>
      <c r="V662" s="135">
        <f>SUMIF('Plans SAMS_A remplir'!$AE$3:$AE$875,(G662&amp;"CRS"&amp;"urgence"),'Plans SAMS_A remplir'!$AH$3:$AH$875)</f>
        <v>0</v>
      </c>
      <c r="W662" s="239">
        <f>SUMIF('Plans SAMS_A remplir'!$AE$3:$AE$875,(G662&amp;"CRS"&amp;"urgence"),'Plans SAMS_A remplir'!$AI$3:$AI$875)</f>
        <v>0</v>
      </c>
      <c r="X662" s="224" t="str">
        <f t="shared" si="650"/>
        <v>0</v>
      </c>
      <c r="Y662" s="238">
        <f>SUMIF('Plans SAMS_A remplir'!$AE$3:$AE$875,(G662&amp;"autreong"&amp;"urgence"),'Plans SAMS_A remplir'!$AG$3:$AG$875)</f>
        <v>0</v>
      </c>
      <c r="Z662" s="135">
        <f>SUMIF('Plans SAMS_A remplir'!$AE$3:$AE$875,(G662&amp;"autreong"&amp;"urgence"),'Plans SAMS_A remplir'!$AH$3:$AH$875)</f>
        <v>0</v>
      </c>
      <c r="AA662" s="239">
        <f>SUMIF('Plans SAMS_A remplir'!$AE$3:$AE$875,(G662&amp;"autreong"&amp;"urgence"),'Plans SAMS_A remplir'!$AI$3:$AI$875)</f>
        <v>0</v>
      </c>
      <c r="AB662" s="280" t="str">
        <f t="shared" si="640"/>
        <v>0</v>
      </c>
      <c r="AC662" s="285"/>
      <c r="AD662" s="173">
        <f t="shared" si="641"/>
        <v>0</v>
      </c>
      <c r="AE662" s="173">
        <f t="shared" si="642"/>
        <v>0</v>
      </c>
      <c r="AF662" s="286">
        <f t="shared" si="643"/>
        <v>0</v>
      </c>
      <c r="AG662" s="274" t="e">
        <f t="shared" si="644"/>
        <v>#N/A</v>
      </c>
      <c r="AH662" s="202"/>
      <c r="AI662" s="209" t="e">
        <f t="shared" si="645"/>
        <v>#N/A</v>
      </c>
      <c r="AJ662" s="197">
        <f t="shared" si="646"/>
        <v>3</v>
      </c>
      <c r="AK662" s="175"/>
      <c r="AL662" s="275" t="str">
        <f t="shared" si="647"/>
        <v>A verifier</v>
      </c>
      <c r="AM662" s="266"/>
      <c r="AN662" s="137"/>
      <c r="AO662" s="136"/>
      <c r="AP662" s="158"/>
      <c r="AQ662" s="136"/>
      <c r="AR662" s="138"/>
      <c r="AS662" s="139"/>
      <c r="AT662" s="140"/>
      <c r="AU662" s="159"/>
      <c r="AV662" s="140"/>
      <c r="AW662" s="140"/>
      <c r="AX662" s="140"/>
      <c r="AY662" s="249"/>
    </row>
    <row r="663" spans="1:51" ht="15" hidden="1" customHeight="1" x14ac:dyDescent="0.35">
      <c r="A663" s="252" t="s">
        <v>1192</v>
      </c>
      <c r="B663" s="189" t="str">
        <f t="shared" si="629"/>
        <v>MDG25</v>
      </c>
      <c r="C663" s="161" t="s">
        <v>634</v>
      </c>
      <c r="D663" s="189" t="str">
        <f t="shared" si="630"/>
        <v>MG25213</v>
      </c>
      <c r="E663" s="189" t="s">
        <v>728</v>
      </c>
      <c r="F663" s="1" t="str">
        <f t="shared" si="631"/>
        <v>ATSIMO ATSINANANAFarafanganaMaheriraty</v>
      </c>
      <c r="G663" s="45" t="str">
        <f t="shared" si="632"/>
        <v>MG25213290</v>
      </c>
      <c r="H663" s="133" t="e">
        <f t="shared" si="633"/>
        <v>#N/A</v>
      </c>
      <c r="I663" s="133"/>
      <c r="J663" s="134" t="e">
        <f t="shared" si="634"/>
        <v>#N/A</v>
      </c>
      <c r="K663" s="134" t="e">
        <f t="shared" si="635"/>
        <v>#N/A</v>
      </c>
      <c r="L663" s="134" t="e">
        <f t="shared" si="636"/>
        <v>#N/A</v>
      </c>
      <c r="M663" s="231">
        <f>SUMIF('Plans SAMS_A remplir'!$AE$3:$AE$875,(G663&amp;"PAM"&amp;"urgence"),'Plans SAMS_A remplir'!$AG$3:$AG$875)</f>
        <v>0</v>
      </c>
      <c r="N663" s="222">
        <f>SUMIF('Plans SAMS_A remplir'!$AE$3:$AE$875,(G663&amp;"PAM"&amp;"urgence"),'Plans SAMS_A remplir'!$AH$3:$AH$875)</f>
        <v>0</v>
      </c>
      <c r="O663" s="232">
        <f>SUMIF('Plans SAMS_A remplir'!$AE$3:$AE$875,(G663&amp;"PAM"&amp;"urgence"),'Plans SAMS_A remplir'!$AI$3:$AI$875)</f>
        <v>0</v>
      </c>
      <c r="P663" s="224" t="str">
        <f t="shared" si="648"/>
        <v>0</v>
      </c>
      <c r="Q663" s="238">
        <f>SUMIF('Plans SAMS_A remplir'!$AE$3:$AE$875,(G663&amp;"FID"&amp;"urgence"),'Plans SAMS_A remplir'!$AG$3:$AG$875)</f>
        <v>0</v>
      </c>
      <c r="R663" s="135">
        <f>SUMIF('Plans SAMS_A remplir'!$AE$3:$AE$875,(G663&amp;"FID"&amp;"urgence"),'Plans SAMS_A remplir'!$AH$3:$AH$875)</f>
        <v>0</v>
      </c>
      <c r="S663" s="239">
        <f>SUMIF('Plans SAMS_A remplir'!$AE$3:$AE$875,(G663&amp;"FID"&amp;"urgence"),'Plans SAMS_A remplir'!$AI$3:$AI$875)</f>
        <v>0</v>
      </c>
      <c r="T663" s="224" t="str">
        <f t="shared" si="649"/>
        <v>0</v>
      </c>
      <c r="U663" s="238">
        <f>SUMIF('Plans SAMS_A remplir'!$AE$3:$AE$875,(G663&amp;"CRS"&amp;"urgence"),'Plans SAMS_A remplir'!$AG$3:$AG$875)</f>
        <v>0</v>
      </c>
      <c r="V663" s="135">
        <f>SUMIF('Plans SAMS_A remplir'!$AE$3:$AE$875,(G663&amp;"CRS"&amp;"urgence"),'Plans SAMS_A remplir'!$AH$3:$AH$875)</f>
        <v>0</v>
      </c>
      <c r="W663" s="239">
        <f>SUMIF('Plans SAMS_A remplir'!$AE$3:$AE$875,(G663&amp;"CRS"&amp;"urgence"),'Plans SAMS_A remplir'!$AI$3:$AI$875)</f>
        <v>0</v>
      </c>
      <c r="X663" s="224" t="str">
        <f t="shared" si="650"/>
        <v>0</v>
      </c>
      <c r="Y663" s="238">
        <f>SUMIF('Plans SAMS_A remplir'!$AE$3:$AE$875,(G663&amp;"autreong"&amp;"urgence"),'Plans SAMS_A remplir'!$AG$3:$AG$875)</f>
        <v>0</v>
      </c>
      <c r="Z663" s="135">
        <f>SUMIF('Plans SAMS_A remplir'!$AE$3:$AE$875,(G663&amp;"autreong"&amp;"urgence"),'Plans SAMS_A remplir'!$AH$3:$AH$875)</f>
        <v>0</v>
      </c>
      <c r="AA663" s="239">
        <f>SUMIF('Plans SAMS_A remplir'!$AE$3:$AE$875,(G663&amp;"autreong"&amp;"urgence"),'Plans SAMS_A remplir'!$AI$3:$AI$875)</f>
        <v>0</v>
      </c>
      <c r="AB663" s="280" t="str">
        <f t="shared" si="640"/>
        <v>0</v>
      </c>
      <c r="AC663" s="285"/>
      <c r="AD663" s="173">
        <f t="shared" si="641"/>
        <v>0</v>
      </c>
      <c r="AE663" s="173">
        <f t="shared" si="642"/>
        <v>0</v>
      </c>
      <c r="AF663" s="286">
        <f t="shared" si="643"/>
        <v>0</v>
      </c>
      <c r="AG663" s="274" t="e">
        <f t="shared" si="644"/>
        <v>#N/A</v>
      </c>
      <c r="AH663" s="202"/>
      <c r="AI663" s="209" t="e">
        <f t="shared" si="645"/>
        <v>#N/A</v>
      </c>
      <c r="AJ663" s="197">
        <f t="shared" si="646"/>
        <v>3</v>
      </c>
      <c r="AK663" s="175"/>
      <c r="AL663" s="275" t="str">
        <f t="shared" si="647"/>
        <v>A verifier</v>
      </c>
      <c r="AM663" s="266"/>
      <c r="AN663" s="137"/>
      <c r="AO663" s="136"/>
      <c r="AP663" s="158"/>
      <c r="AQ663" s="136"/>
      <c r="AR663" s="138"/>
      <c r="AS663" s="139"/>
      <c r="AT663" s="140"/>
      <c r="AU663" s="159"/>
      <c r="AV663" s="140"/>
      <c r="AW663" s="140"/>
      <c r="AX663" s="140"/>
      <c r="AY663" s="249"/>
    </row>
    <row r="664" spans="1:51" ht="15" hidden="1" customHeight="1" x14ac:dyDescent="0.35">
      <c r="A664" s="252" t="s">
        <v>1192</v>
      </c>
      <c r="B664" s="189" t="str">
        <f t="shared" ref="B664:B688" si="651">VLOOKUP(A664,admin_1,2,FALSE)</f>
        <v>MDG25</v>
      </c>
      <c r="C664" s="161" t="s">
        <v>634</v>
      </c>
      <c r="D664" s="189" t="str">
        <f t="shared" ref="D664:D688" si="652">VLOOKUP(C664,admin_2_2,2,FALSE)</f>
        <v>MG25213</v>
      </c>
      <c r="E664" s="189" t="s">
        <v>646</v>
      </c>
      <c r="F664" s="1" t="str">
        <f t="shared" ref="F664:F688" si="653">A664&amp;C664&amp;E664</f>
        <v>ATSIMO ATSINANANAFarafanganaMahabo Mananivo</v>
      </c>
      <c r="G664" s="45" t="str">
        <f t="shared" ref="G664:G688" si="654">VLOOKUP(F664,admin_3_2,12,FALSE)</f>
        <v>MG25213310</v>
      </c>
      <c r="H664" s="133" t="e">
        <f t="shared" ref="H664:H688" si="655">VLOOKUP(G664,prio,2,FALSE)</f>
        <v>#N/A</v>
      </c>
      <c r="I664" s="133"/>
      <c r="J664" s="134" t="e">
        <f t="shared" ref="J664:J688" si="656">IF(VLOOKUP(G664,pop,4,FALSE)=0,"",VLOOKUP(G664,pop,4,FALSE))</f>
        <v>#N/A</v>
      </c>
      <c r="K664" s="134" t="e">
        <f t="shared" ref="K664:K688" si="657">VLOOKUP(G664,pop,2,FALSE)</f>
        <v>#N/A</v>
      </c>
      <c r="L664" s="134" t="e">
        <f t="shared" ref="L664:L688" si="658">VLOOKUP(G664,pop,7,FALSE)</f>
        <v>#N/A</v>
      </c>
      <c r="M664" s="231">
        <f>SUMIF('Plans SAMS_A remplir'!$AE$3:$AE$875,(G664&amp;"PAM"&amp;"urgence"),'Plans SAMS_A remplir'!$AG$3:$AG$875)</f>
        <v>0</v>
      </c>
      <c r="N664" s="222">
        <f>SUMIF('Plans SAMS_A remplir'!$AE$3:$AE$875,(G664&amp;"PAM"&amp;"urgence"),'Plans SAMS_A remplir'!$AH$3:$AH$875)</f>
        <v>0</v>
      </c>
      <c r="O664" s="232">
        <f>SUMIF('Plans SAMS_A remplir'!$AE$3:$AE$875,(G664&amp;"PAM"&amp;"urgence"),'Plans SAMS_A remplir'!$AI$3:$AI$875)</f>
        <v>0</v>
      </c>
      <c r="P664" s="224" t="str">
        <f t="shared" si="648"/>
        <v>0</v>
      </c>
      <c r="Q664" s="238">
        <f>SUMIF('Plans SAMS_A remplir'!$AE$3:$AE$875,(G664&amp;"FID"&amp;"urgence"),'Plans SAMS_A remplir'!$AG$3:$AG$875)</f>
        <v>0</v>
      </c>
      <c r="R664" s="135">
        <f>SUMIF('Plans SAMS_A remplir'!$AE$3:$AE$875,(G664&amp;"FID"&amp;"urgence"),'Plans SAMS_A remplir'!$AH$3:$AH$875)</f>
        <v>0</v>
      </c>
      <c r="S664" s="239">
        <f>SUMIF('Plans SAMS_A remplir'!$AE$3:$AE$875,(G664&amp;"FID"&amp;"urgence"),'Plans SAMS_A remplir'!$AI$3:$AI$875)</f>
        <v>0</v>
      </c>
      <c r="T664" s="224" t="str">
        <f t="shared" si="649"/>
        <v>0</v>
      </c>
      <c r="U664" s="238">
        <f>SUMIF('Plans SAMS_A remplir'!$AE$3:$AE$875,(G664&amp;"CRS"&amp;"urgence"),'Plans SAMS_A remplir'!$AG$3:$AG$875)</f>
        <v>0</v>
      </c>
      <c r="V664" s="135">
        <f>SUMIF('Plans SAMS_A remplir'!$AE$3:$AE$875,(G664&amp;"CRS"&amp;"urgence"),'Plans SAMS_A remplir'!$AH$3:$AH$875)</f>
        <v>0</v>
      </c>
      <c r="W664" s="239">
        <f>SUMIF('Plans SAMS_A remplir'!$AE$3:$AE$875,(G664&amp;"CRS"&amp;"urgence"),'Plans SAMS_A remplir'!$AI$3:$AI$875)</f>
        <v>0</v>
      </c>
      <c r="X664" s="224" t="str">
        <f t="shared" si="650"/>
        <v>0</v>
      </c>
      <c r="Y664" s="238">
        <f>SUMIF('Plans SAMS_A remplir'!$AE$3:$AE$875,(G664&amp;"autreong"&amp;"urgence"),'Plans SAMS_A remplir'!$AG$3:$AG$875)</f>
        <v>0</v>
      </c>
      <c r="Z664" s="135">
        <f>SUMIF('Plans SAMS_A remplir'!$AE$3:$AE$875,(G664&amp;"autreong"&amp;"urgence"),'Plans SAMS_A remplir'!$AH$3:$AH$875)</f>
        <v>0</v>
      </c>
      <c r="AA664" s="239">
        <f>SUMIF('Plans SAMS_A remplir'!$AE$3:$AE$875,(G664&amp;"autreong"&amp;"urgence"),'Plans SAMS_A remplir'!$AI$3:$AI$875)</f>
        <v>0</v>
      </c>
      <c r="AB664" s="280" t="str">
        <f t="shared" ref="AB664:AB688" si="659">IFERROR(VLOOKUP(G664&amp;"autreong"&amp;"urgence",planification_pop,4,FALSE),"0")</f>
        <v>0</v>
      </c>
      <c r="AC664" s="285"/>
      <c r="AD664" s="173">
        <f t="shared" ref="AD664:AD688" si="660">IF($AC664="Oui (Fid/PAM)",MAX(M664,Q664)+Y664,IF($AC664="Oui (inter/orga)",MAX(M664,Q664,Y664),IF($AC664="Oui (CRS/FID)",MAX(Q664,U664),IF($AC664="Oui (CRS/PAM)",MAX(M664,U664),IF($AC664="Oui (cas special)","",SUM(M664,Q664,Y664,U664))))))</f>
        <v>0</v>
      </c>
      <c r="AE664" s="173">
        <f t="shared" ref="AE664:AE688" si="661">IF($AC664="Oui (Fid/PAM)",MAX(N664,R664)+Z664,IF($AC664="Oui (inter/orga)",MAX(N664,R664,Z664),IF($AC664="Oui (CRS/FID)",MAX(R664,V664),IF($AC664="Oui (CRS/PAM)",MAX(N664,V664),IF($AC664="Oui (cas special)","",SUM(N664,R664,Z664,V664))))))</f>
        <v>0</v>
      </c>
      <c r="AF664" s="286">
        <f t="shared" ref="AF664:AF688" si="662">IF($AC664="Oui (Fid/PAM)",MAX(O664,S664)+AA664,IF($AC664="Oui (inter/orga)",MAX(O664,S664,AA664),IF($AC664="Oui (CRS/FID)",MAX(S664,W664),IF($AC664="Oui (CRS/PAM)",MAX(O664,W664),IF($AC664="Oui (cas special)","",SUM(O664,S664,AA664,W664))))))</f>
        <v>0</v>
      </c>
      <c r="AG664" s="274" t="e">
        <f t="shared" ref="AG664:AG688" si="663">MAX(AD664:AF664)/L664</f>
        <v>#N/A</v>
      </c>
      <c r="AH664" s="202"/>
      <c r="AI664" s="209" t="e">
        <f t="shared" ref="AI664:AI688" si="664">IF((K664-AD664*AH664)&lt;0,"0",K664-AD664*AH664)</f>
        <v>#N/A</v>
      </c>
      <c r="AJ664" s="197">
        <f t="shared" ref="AJ664:AJ688" si="665">IF(M664&lt;&gt;"0",1,0)+IF(Q664&lt;&gt;"0",1,0)+IF(Y664&lt;&gt;"0",1,0)</f>
        <v>3</v>
      </c>
      <c r="AK664" s="175"/>
      <c r="AL664" s="275" t="str">
        <f t="shared" ref="AL664:AL688" si="666">IF(AC664="Non","YES",IF(AC664="Oui (cas special)","A verifier",IF(AC664="","A verifier","Non")))</f>
        <v>A verifier</v>
      </c>
      <c r="AM664" s="266"/>
      <c r="AN664" s="137"/>
      <c r="AO664" s="136"/>
      <c r="AP664" s="158"/>
      <c r="AQ664" s="136"/>
      <c r="AR664" s="138"/>
      <c r="AS664" s="139"/>
      <c r="AT664" s="140"/>
      <c r="AU664" s="159"/>
      <c r="AV664" s="140"/>
      <c r="AW664" s="140"/>
      <c r="AX664" s="140"/>
      <c r="AY664" s="249"/>
    </row>
    <row r="665" spans="1:51" ht="15" hidden="1" customHeight="1" x14ac:dyDescent="0.35">
      <c r="A665" s="252" t="s">
        <v>1192</v>
      </c>
      <c r="B665" s="189" t="str">
        <f t="shared" si="651"/>
        <v>MDG25</v>
      </c>
      <c r="C665" s="161" t="s">
        <v>634</v>
      </c>
      <c r="D665" s="189" t="str">
        <f t="shared" si="652"/>
        <v>MG25213</v>
      </c>
      <c r="E665" s="189" t="s">
        <v>641</v>
      </c>
      <c r="F665" s="1" t="str">
        <f t="shared" si="653"/>
        <v>ATSIMO ATSINANANAFarafanganaAnkarana Miraihina</v>
      </c>
      <c r="G665" s="45" t="str">
        <f t="shared" si="654"/>
        <v>MG25213350</v>
      </c>
      <c r="H665" s="133" t="e">
        <f t="shared" si="655"/>
        <v>#N/A</v>
      </c>
      <c r="I665" s="133"/>
      <c r="J665" s="134" t="e">
        <f t="shared" si="656"/>
        <v>#N/A</v>
      </c>
      <c r="K665" s="134" t="e">
        <f t="shared" si="657"/>
        <v>#N/A</v>
      </c>
      <c r="L665" s="134" t="e">
        <f t="shared" si="658"/>
        <v>#N/A</v>
      </c>
      <c r="M665" s="231">
        <f>SUMIF('Plans SAMS_A remplir'!$AE$3:$AE$875,(G665&amp;"PAM"&amp;"urgence"),'Plans SAMS_A remplir'!$AG$3:$AG$875)</f>
        <v>0</v>
      </c>
      <c r="N665" s="222">
        <f>SUMIF('Plans SAMS_A remplir'!$AE$3:$AE$875,(G665&amp;"PAM"&amp;"urgence"),'Plans SAMS_A remplir'!$AH$3:$AH$875)</f>
        <v>0</v>
      </c>
      <c r="O665" s="232">
        <f>SUMIF('Plans SAMS_A remplir'!$AE$3:$AE$875,(G665&amp;"PAM"&amp;"urgence"),'Plans SAMS_A remplir'!$AI$3:$AI$875)</f>
        <v>0</v>
      </c>
      <c r="P665" s="224" t="str">
        <f t="shared" si="648"/>
        <v>0</v>
      </c>
      <c r="Q665" s="238">
        <f>SUMIF('Plans SAMS_A remplir'!$AE$3:$AE$875,(G665&amp;"FID"&amp;"urgence"),'Plans SAMS_A remplir'!$AG$3:$AG$875)</f>
        <v>0</v>
      </c>
      <c r="R665" s="135">
        <f>SUMIF('Plans SAMS_A remplir'!$AE$3:$AE$875,(G665&amp;"FID"&amp;"urgence"),'Plans SAMS_A remplir'!$AH$3:$AH$875)</f>
        <v>0</v>
      </c>
      <c r="S665" s="239">
        <f>SUMIF('Plans SAMS_A remplir'!$AE$3:$AE$875,(G665&amp;"FID"&amp;"urgence"),'Plans SAMS_A remplir'!$AI$3:$AI$875)</f>
        <v>0</v>
      </c>
      <c r="T665" s="224" t="str">
        <f t="shared" si="649"/>
        <v>0</v>
      </c>
      <c r="U665" s="238">
        <f>SUMIF('Plans SAMS_A remplir'!$AE$3:$AE$875,(G665&amp;"CRS"&amp;"urgence"),'Plans SAMS_A remplir'!$AG$3:$AG$875)</f>
        <v>0</v>
      </c>
      <c r="V665" s="135">
        <f>SUMIF('Plans SAMS_A remplir'!$AE$3:$AE$875,(G665&amp;"CRS"&amp;"urgence"),'Plans SAMS_A remplir'!$AH$3:$AH$875)</f>
        <v>0</v>
      </c>
      <c r="W665" s="239">
        <f>SUMIF('Plans SAMS_A remplir'!$AE$3:$AE$875,(G665&amp;"CRS"&amp;"urgence"),'Plans SAMS_A remplir'!$AI$3:$AI$875)</f>
        <v>0</v>
      </c>
      <c r="X665" s="224" t="str">
        <f t="shared" si="650"/>
        <v>0</v>
      </c>
      <c r="Y665" s="238">
        <f>SUMIF('Plans SAMS_A remplir'!$AE$3:$AE$875,(G665&amp;"autreong"&amp;"urgence"),'Plans SAMS_A remplir'!$AG$3:$AG$875)</f>
        <v>0</v>
      </c>
      <c r="Z665" s="135">
        <f>SUMIF('Plans SAMS_A remplir'!$AE$3:$AE$875,(G665&amp;"autreong"&amp;"urgence"),'Plans SAMS_A remplir'!$AH$3:$AH$875)</f>
        <v>0</v>
      </c>
      <c r="AA665" s="239">
        <f>SUMIF('Plans SAMS_A remplir'!$AE$3:$AE$875,(G665&amp;"autreong"&amp;"urgence"),'Plans SAMS_A remplir'!$AI$3:$AI$875)</f>
        <v>0</v>
      </c>
      <c r="AB665" s="280" t="str">
        <f t="shared" si="659"/>
        <v>0</v>
      </c>
      <c r="AC665" s="285"/>
      <c r="AD665" s="173">
        <f t="shared" si="660"/>
        <v>0</v>
      </c>
      <c r="AE665" s="173">
        <f t="shared" si="661"/>
        <v>0</v>
      </c>
      <c r="AF665" s="286">
        <f t="shared" si="662"/>
        <v>0</v>
      </c>
      <c r="AG665" s="274" t="e">
        <f t="shared" si="663"/>
        <v>#N/A</v>
      </c>
      <c r="AH665" s="202"/>
      <c r="AI665" s="209" t="e">
        <f t="shared" si="664"/>
        <v>#N/A</v>
      </c>
      <c r="AJ665" s="197">
        <f t="shared" si="665"/>
        <v>3</v>
      </c>
      <c r="AK665" s="175"/>
      <c r="AL665" s="275" t="str">
        <f t="shared" si="666"/>
        <v>A verifier</v>
      </c>
      <c r="AM665" s="266"/>
      <c r="AN665" s="137"/>
      <c r="AO665" s="136"/>
      <c r="AP665" s="158"/>
      <c r="AQ665" s="136"/>
      <c r="AR665" s="138"/>
      <c r="AS665" s="139"/>
      <c r="AT665" s="140"/>
      <c r="AU665" s="159"/>
      <c r="AV665" s="140"/>
      <c r="AW665" s="140"/>
      <c r="AX665" s="140"/>
      <c r="AY665" s="249"/>
    </row>
    <row r="666" spans="1:51" ht="15" hidden="1" customHeight="1" x14ac:dyDescent="0.35">
      <c r="A666" s="252" t="s">
        <v>1192</v>
      </c>
      <c r="B666" s="189" t="str">
        <f t="shared" si="651"/>
        <v>MDG25</v>
      </c>
      <c r="C666" s="161" t="s">
        <v>634</v>
      </c>
      <c r="D666" s="189" t="str">
        <f t="shared" si="652"/>
        <v>MG25213</v>
      </c>
      <c r="E666" s="189" t="s">
        <v>639</v>
      </c>
      <c r="F666" s="1" t="str">
        <f t="shared" si="653"/>
        <v>ATSIMO ATSINANANAFarafanganaEvato</v>
      </c>
      <c r="G666" s="45" t="str">
        <f t="shared" si="654"/>
        <v>MG25213370</v>
      </c>
      <c r="H666" s="133" t="e">
        <f t="shared" si="655"/>
        <v>#N/A</v>
      </c>
      <c r="I666" s="133"/>
      <c r="J666" s="134" t="str">
        <f t="shared" si="656"/>
        <v/>
      </c>
      <c r="K666" s="134">
        <f t="shared" si="657"/>
        <v>12390</v>
      </c>
      <c r="L666" s="134">
        <f t="shared" si="658"/>
        <v>12390</v>
      </c>
      <c r="M666" s="231">
        <f>SUMIF('Plans SAMS_A remplir'!$AE$3:$AE$875,(G666&amp;"PAM"&amp;"urgence"),'Plans SAMS_A remplir'!$AG$3:$AG$875)</f>
        <v>0</v>
      </c>
      <c r="N666" s="222">
        <f>SUMIF('Plans SAMS_A remplir'!$AE$3:$AE$875,(G666&amp;"PAM"&amp;"urgence"),'Plans SAMS_A remplir'!$AH$3:$AH$875)</f>
        <v>0</v>
      </c>
      <c r="O666" s="232">
        <f>SUMIF('Plans SAMS_A remplir'!$AE$3:$AE$875,(G666&amp;"PAM"&amp;"urgence"),'Plans SAMS_A remplir'!$AI$3:$AI$875)</f>
        <v>0</v>
      </c>
      <c r="P666" s="224" t="str">
        <f t="shared" si="648"/>
        <v>0</v>
      </c>
      <c r="Q666" s="238">
        <f>SUMIF('Plans SAMS_A remplir'!$AE$3:$AE$875,(G666&amp;"FID"&amp;"urgence"),'Plans SAMS_A remplir'!$AG$3:$AG$875)</f>
        <v>0</v>
      </c>
      <c r="R666" s="135">
        <f>SUMIF('Plans SAMS_A remplir'!$AE$3:$AE$875,(G666&amp;"FID"&amp;"urgence"),'Plans SAMS_A remplir'!$AH$3:$AH$875)</f>
        <v>0</v>
      </c>
      <c r="S666" s="239">
        <f>SUMIF('Plans SAMS_A remplir'!$AE$3:$AE$875,(G666&amp;"FID"&amp;"urgence"),'Plans SAMS_A remplir'!$AI$3:$AI$875)</f>
        <v>0</v>
      </c>
      <c r="T666" s="224" t="str">
        <f t="shared" si="649"/>
        <v>0</v>
      </c>
      <c r="U666" s="238">
        <f>SUMIF('Plans SAMS_A remplir'!$AE$3:$AE$875,(G666&amp;"CRS"&amp;"urgence"),'Plans SAMS_A remplir'!$AG$3:$AG$875)</f>
        <v>0</v>
      </c>
      <c r="V666" s="135">
        <f>SUMIF('Plans SAMS_A remplir'!$AE$3:$AE$875,(G666&amp;"CRS"&amp;"urgence"),'Plans SAMS_A remplir'!$AH$3:$AH$875)</f>
        <v>0</v>
      </c>
      <c r="W666" s="239">
        <f>SUMIF('Plans SAMS_A remplir'!$AE$3:$AE$875,(G666&amp;"CRS"&amp;"urgence"),'Plans SAMS_A remplir'!$AI$3:$AI$875)</f>
        <v>0</v>
      </c>
      <c r="X666" s="224" t="str">
        <f t="shared" si="650"/>
        <v>0</v>
      </c>
      <c r="Y666" s="238">
        <f>SUMIF('Plans SAMS_A remplir'!$AE$3:$AE$875,(G666&amp;"autreong"&amp;"urgence"),'Plans SAMS_A remplir'!$AG$3:$AG$875)</f>
        <v>0</v>
      </c>
      <c r="Z666" s="135">
        <f>SUMIF('Plans SAMS_A remplir'!$AE$3:$AE$875,(G666&amp;"autreong"&amp;"urgence"),'Plans SAMS_A remplir'!$AH$3:$AH$875)</f>
        <v>0</v>
      </c>
      <c r="AA666" s="239">
        <f>SUMIF('Plans SAMS_A remplir'!$AE$3:$AE$875,(G666&amp;"autreong"&amp;"urgence"),'Plans SAMS_A remplir'!$AI$3:$AI$875)</f>
        <v>0</v>
      </c>
      <c r="AB666" s="280" t="str">
        <f t="shared" si="659"/>
        <v>0</v>
      </c>
      <c r="AC666" s="285"/>
      <c r="AD666" s="173">
        <f t="shared" si="660"/>
        <v>0</v>
      </c>
      <c r="AE666" s="173">
        <f t="shared" si="661"/>
        <v>0</v>
      </c>
      <c r="AF666" s="286">
        <f t="shared" si="662"/>
        <v>0</v>
      </c>
      <c r="AG666" s="274">
        <f t="shared" si="663"/>
        <v>0</v>
      </c>
      <c r="AH666" s="202"/>
      <c r="AI666" s="209">
        <f t="shared" si="664"/>
        <v>12390</v>
      </c>
      <c r="AJ666" s="197">
        <f t="shared" si="665"/>
        <v>3</v>
      </c>
      <c r="AK666" s="175"/>
      <c r="AL666" s="275" t="str">
        <f t="shared" si="666"/>
        <v>A verifier</v>
      </c>
      <c r="AM666" s="266"/>
      <c r="AN666" s="137"/>
      <c r="AO666" s="136"/>
      <c r="AP666" s="158"/>
      <c r="AQ666" s="136"/>
      <c r="AR666" s="138"/>
      <c r="AS666" s="139"/>
      <c r="AT666" s="140"/>
      <c r="AU666" s="159"/>
      <c r="AV666" s="140"/>
      <c r="AW666" s="140"/>
      <c r="AX666" s="140"/>
      <c r="AY666" s="249"/>
    </row>
    <row r="667" spans="1:51" ht="15" hidden="1" customHeight="1" x14ac:dyDescent="0.35">
      <c r="A667" s="252" t="s">
        <v>1192</v>
      </c>
      <c r="B667" s="189" t="str">
        <f t="shared" si="651"/>
        <v>MDG25</v>
      </c>
      <c r="C667" s="161" t="s">
        <v>634</v>
      </c>
      <c r="D667" s="189" t="str">
        <f t="shared" si="652"/>
        <v>MG25213</v>
      </c>
      <c r="E667" s="189" t="s">
        <v>733</v>
      </c>
      <c r="F667" s="1" t="str">
        <f t="shared" si="653"/>
        <v>ATSIMO ATSINANANAFarafanganaEtrotroka Atsimo</v>
      </c>
      <c r="G667" s="45" t="str">
        <f t="shared" si="654"/>
        <v>MG25213390</v>
      </c>
      <c r="H667" s="133" t="e">
        <f t="shared" si="655"/>
        <v>#N/A</v>
      </c>
      <c r="I667" s="133"/>
      <c r="J667" s="134" t="e">
        <f t="shared" si="656"/>
        <v>#N/A</v>
      </c>
      <c r="K667" s="134" t="e">
        <f t="shared" si="657"/>
        <v>#N/A</v>
      </c>
      <c r="L667" s="134" t="e">
        <f t="shared" si="658"/>
        <v>#N/A</v>
      </c>
      <c r="M667" s="231">
        <f>SUMIF('Plans SAMS_A remplir'!$AE$3:$AE$875,(G667&amp;"PAM"&amp;"urgence"),'Plans SAMS_A remplir'!$AG$3:$AG$875)</f>
        <v>0</v>
      </c>
      <c r="N667" s="222">
        <f>SUMIF('Plans SAMS_A remplir'!$AE$3:$AE$875,(G667&amp;"PAM"&amp;"urgence"),'Plans SAMS_A remplir'!$AH$3:$AH$875)</f>
        <v>0</v>
      </c>
      <c r="O667" s="232">
        <f>SUMIF('Plans SAMS_A remplir'!$AE$3:$AE$875,(G667&amp;"PAM"&amp;"urgence"),'Plans SAMS_A remplir'!$AI$3:$AI$875)</f>
        <v>0</v>
      </c>
      <c r="P667" s="224" t="str">
        <f t="shared" si="648"/>
        <v>0</v>
      </c>
      <c r="Q667" s="238">
        <f>SUMIF('Plans SAMS_A remplir'!$AE$3:$AE$875,(G667&amp;"FID"&amp;"urgence"),'Plans SAMS_A remplir'!$AG$3:$AG$875)</f>
        <v>0</v>
      </c>
      <c r="R667" s="135">
        <f>SUMIF('Plans SAMS_A remplir'!$AE$3:$AE$875,(G667&amp;"FID"&amp;"urgence"),'Plans SAMS_A remplir'!$AH$3:$AH$875)</f>
        <v>0</v>
      </c>
      <c r="S667" s="239">
        <f>SUMIF('Plans SAMS_A remplir'!$AE$3:$AE$875,(G667&amp;"FID"&amp;"urgence"),'Plans SAMS_A remplir'!$AI$3:$AI$875)</f>
        <v>0</v>
      </c>
      <c r="T667" s="224" t="str">
        <f t="shared" si="649"/>
        <v>0</v>
      </c>
      <c r="U667" s="238">
        <f>SUMIF('Plans SAMS_A remplir'!$AE$3:$AE$875,(G667&amp;"CRS"&amp;"urgence"),'Plans SAMS_A remplir'!$AG$3:$AG$875)</f>
        <v>0</v>
      </c>
      <c r="V667" s="135">
        <f>SUMIF('Plans SAMS_A remplir'!$AE$3:$AE$875,(G667&amp;"CRS"&amp;"urgence"),'Plans SAMS_A remplir'!$AH$3:$AH$875)</f>
        <v>0</v>
      </c>
      <c r="W667" s="239">
        <f>SUMIF('Plans SAMS_A remplir'!$AE$3:$AE$875,(G667&amp;"CRS"&amp;"urgence"),'Plans SAMS_A remplir'!$AI$3:$AI$875)</f>
        <v>0</v>
      </c>
      <c r="X667" s="224" t="str">
        <f t="shared" si="650"/>
        <v>0</v>
      </c>
      <c r="Y667" s="238">
        <f>SUMIF('Plans SAMS_A remplir'!$AE$3:$AE$875,(G667&amp;"autreong"&amp;"urgence"),'Plans SAMS_A remplir'!$AG$3:$AG$875)</f>
        <v>0</v>
      </c>
      <c r="Z667" s="135">
        <f>SUMIF('Plans SAMS_A remplir'!$AE$3:$AE$875,(G667&amp;"autreong"&amp;"urgence"),'Plans SAMS_A remplir'!$AH$3:$AH$875)</f>
        <v>0</v>
      </c>
      <c r="AA667" s="239">
        <f>SUMIF('Plans SAMS_A remplir'!$AE$3:$AE$875,(G667&amp;"autreong"&amp;"urgence"),'Plans SAMS_A remplir'!$AI$3:$AI$875)</f>
        <v>0</v>
      </c>
      <c r="AB667" s="280" t="str">
        <f t="shared" si="659"/>
        <v>0</v>
      </c>
      <c r="AC667" s="285"/>
      <c r="AD667" s="173">
        <f t="shared" si="660"/>
        <v>0</v>
      </c>
      <c r="AE667" s="173">
        <f t="shared" si="661"/>
        <v>0</v>
      </c>
      <c r="AF667" s="286">
        <f t="shared" si="662"/>
        <v>0</v>
      </c>
      <c r="AG667" s="274" t="e">
        <f t="shared" si="663"/>
        <v>#N/A</v>
      </c>
      <c r="AH667" s="202"/>
      <c r="AI667" s="209" t="e">
        <f t="shared" si="664"/>
        <v>#N/A</v>
      </c>
      <c r="AJ667" s="197">
        <f t="shared" si="665"/>
        <v>3</v>
      </c>
      <c r="AK667" s="175"/>
      <c r="AL667" s="275" t="str">
        <f t="shared" si="666"/>
        <v>A verifier</v>
      </c>
      <c r="AM667" s="266"/>
      <c r="AN667" s="137"/>
      <c r="AO667" s="136"/>
      <c r="AP667" s="158"/>
      <c r="AQ667" s="136"/>
      <c r="AR667" s="138"/>
      <c r="AS667" s="139"/>
      <c r="AT667" s="140"/>
      <c r="AU667" s="159"/>
      <c r="AV667" s="140"/>
      <c r="AW667" s="140"/>
      <c r="AX667" s="140"/>
      <c r="AY667" s="249"/>
    </row>
    <row r="668" spans="1:51" ht="15" hidden="1" customHeight="1" x14ac:dyDescent="0.35">
      <c r="A668" s="252" t="s">
        <v>1192</v>
      </c>
      <c r="B668" s="189" t="str">
        <f t="shared" si="651"/>
        <v>MDG25</v>
      </c>
      <c r="C668" s="161" t="s">
        <v>634</v>
      </c>
      <c r="D668" s="189" t="str">
        <f t="shared" si="652"/>
        <v>MG25213</v>
      </c>
      <c r="E668" s="189" t="s">
        <v>735</v>
      </c>
      <c r="F668" s="1" t="str">
        <f t="shared" si="653"/>
        <v>ATSIMO ATSINANANAFarafanganaAmbalavato Nord</v>
      </c>
      <c r="G668" s="45" t="str">
        <f t="shared" si="654"/>
        <v>MG25213410</v>
      </c>
      <c r="H668" s="133" t="e">
        <f t="shared" si="655"/>
        <v>#N/A</v>
      </c>
      <c r="I668" s="133"/>
      <c r="J668" s="134" t="e">
        <f t="shared" si="656"/>
        <v>#N/A</v>
      </c>
      <c r="K668" s="134" t="e">
        <f t="shared" si="657"/>
        <v>#N/A</v>
      </c>
      <c r="L668" s="134" t="e">
        <f t="shared" si="658"/>
        <v>#N/A</v>
      </c>
      <c r="M668" s="231">
        <f>SUMIF('Plans SAMS_A remplir'!$AE$3:$AE$875,(G668&amp;"PAM"&amp;"urgence"),'Plans SAMS_A remplir'!$AG$3:$AG$875)</f>
        <v>0</v>
      </c>
      <c r="N668" s="222">
        <f>SUMIF('Plans SAMS_A remplir'!$AE$3:$AE$875,(G668&amp;"PAM"&amp;"urgence"),'Plans SAMS_A remplir'!$AH$3:$AH$875)</f>
        <v>0</v>
      </c>
      <c r="O668" s="232">
        <f>SUMIF('Plans SAMS_A remplir'!$AE$3:$AE$875,(G668&amp;"PAM"&amp;"urgence"),'Plans SAMS_A remplir'!$AI$3:$AI$875)</f>
        <v>0</v>
      </c>
      <c r="P668" s="224" t="str">
        <f t="shared" si="648"/>
        <v>0</v>
      </c>
      <c r="Q668" s="238">
        <f>SUMIF('Plans SAMS_A remplir'!$AE$3:$AE$875,(G668&amp;"FID"&amp;"urgence"),'Plans SAMS_A remplir'!$AG$3:$AG$875)</f>
        <v>0</v>
      </c>
      <c r="R668" s="135">
        <f>SUMIF('Plans SAMS_A remplir'!$AE$3:$AE$875,(G668&amp;"FID"&amp;"urgence"),'Plans SAMS_A remplir'!$AH$3:$AH$875)</f>
        <v>0</v>
      </c>
      <c r="S668" s="239">
        <f>SUMIF('Plans SAMS_A remplir'!$AE$3:$AE$875,(G668&amp;"FID"&amp;"urgence"),'Plans SAMS_A remplir'!$AI$3:$AI$875)</f>
        <v>0</v>
      </c>
      <c r="T668" s="224" t="str">
        <f t="shared" si="649"/>
        <v>0</v>
      </c>
      <c r="U668" s="238">
        <f>SUMIF('Plans SAMS_A remplir'!$AE$3:$AE$875,(G668&amp;"CRS"&amp;"urgence"),'Plans SAMS_A remplir'!$AG$3:$AG$875)</f>
        <v>0</v>
      </c>
      <c r="V668" s="135">
        <f>SUMIF('Plans SAMS_A remplir'!$AE$3:$AE$875,(G668&amp;"CRS"&amp;"urgence"),'Plans SAMS_A remplir'!$AH$3:$AH$875)</f>
        <v>0</v>
      </c>
      <c r="W668" s="239">
        <f>SUMIF('Plans SAMS_A remplir'!$AE$3:$AE$875,(G668&amp;"CRS"&amp;"urgence"),'Plans SAMS_A remplir'!$AI$3:$AI$875)</f>
        <v>0</v>
      </c>
      <c r="X668" s="224" t="str">
        <f t="shared" si="650"/>
        <v>0</v>
      </c>
      <c r="Y668" s="238">
        <f>SUMIF('Plans SAMS_A remplir'!$AE$3:$AE$875,(G668&amp;"autreong"&amp;"urgence"),'Plans SAMS_A remplir'!$AG$3:$AG$875)</f>
        <v>0</v>
      </c>
      <c r="Z668" s="135">
        <f>SUMIF('Plans SAMS_A remplir'!$AE$3:$AE$875,(G668&amp;"autreong"&amp;"urgence"),'Plans SAMS_A remplir'!$AH$3:$AH$875)</f>
        <v>0</v>
      </c>
      <c r="AA668" s="239">
        <f>SUMIF('Plans SAMS_A remplir'!$AE$3:$AE$875,(G668&amp;"autreong"&amp;"urgence"),'Plans SAMS_A remplir'!$AI$3:$AI$875)</f>
        <v>0</v>
      </c>
      <c r="AB668" s="280" t="str">
        <f t="shared" si="659"/>
        <v>0</v>
      </c>
      <c r="AC668" s="285"/>
      <c r="AD668" s="173">
        <f t="shared" si="660"/>
        <v>0</v>
      </c>
      <c r="AE668" s="173">
        <f t="shared" si="661"/>
        <v>0</v>
      </c>
      <c r="AF668" s="286">
        <f t="shared" si="662"/>
        <v>0</v>
      </c>
      <c r="AG668" s="274" t="e">
        <f t="shared" si="663"/>
        <v>#N/A</v>
      </c>
      <c r="AH668" s="202"/>
      <c r="AI668" s="209" t="e">
        <f t="shared" si="664"/>
        <v>#N/A</v>
      </c>
      <c r="AJ668" s="197">
        <f t="shared" si="665"/>
        <v>3</v>
      </c>
      <c r="AK668" s="175"/>
      <c r="AL668" s="275" t="str">
        <f t="shared" si="666"/>
        <v>A verifier</v>
      </c>
      <c r="AM668" s="266"/>
      <c r="AN668" s="137"/>
      <c r="AO668" s="136"/>
      <c r="AP668" s="158"/>
      <c r="AQ668" s="136"/>
      <c r="AR668" s="138"/>
      <c r="AS668" s="139"/>
      <c r="AT668" s="140"/>
      <c r="AU668" s="159"/>
      <c r="AV668" s="140"/>
      <c r="AW668" s="140"/>
      <c r="AX668" s="140"/>
      <c r="AY668" s="249"/>
    </row>
    <row r="669" spans="1:51" ht="15" hidden="1" customHeight="1" x14ac:dyDescent="0.35">
      <c r="A669" s="252" t="s">
        <v>1192</v>
      </c>
      <c r="B669" s="189" t="str">
        <f t="shared" si="651"/>
        <v>MDG25</v>
      </c>
      <c r="C669" s="161" t="s">
        <v>634</v>
      </c>
      <c r="D669" s="189" t="str">
        <f t="shared" si="652"/>
        <v>MG25213</v>
      </c>
      <c r="E669" s="189" t="s">
        <v>644</v>
      </c>
      <c r="F669" s="1" t="str">
        <f t="shared" si="653"/>
        <v>ATSIMO ATSINANANAFarafanganaEfatsy</v>
      </c>
      <c r="G669" s="45" t="str">
        <f t="shared" si="654"/>
        <v>MG25213430</v>
      </c>
      <c r="H669" s="133" t="e">
        <f t="shared" si="655"/>
        <v>#N/A</v>
      </c>
      <c r="I669" s="133"/>
      <c r="J669" s="134" t="e">
        <f t="shared" si="656"/>
        <v>#N/A</v>
      </c>
      <c r="K669" s="134" t="e">
        <f t="shared" si="657"/>
        <v>#N/A</v>
      </c>
      <c r="L669" s="134" t="e">
        <f t="shared" si="658"/>
        <v>#N/A</v>
      </c>
      <c r="M669" s="231">
        <f>SUMIF('Plans SAMS_A remplir'!$AE$3:$AE$875,(G669&amp;"PAM"&amp;"urgence"),'Plans SAMS_A remplir'!$AG$3:$AG$875)</f>
        <v>0</v>
      </c>
      <c r="N669" s="222">
        <f>SUMIF('Plans SAMS_A remplir'!$AE$3:$AE$875,(G669&amp;"PAM"&amp;"urgence"),'Plans SAMS_A remplir'!$AH$3:$AH$875)</f>
        <v>0</v>
      </c>
      <c r="O669" s="232">
        <f>SUMIF('Plans SAMS_A remplir'!$AE$3:$AE$875,(G669&amp;"PAM"&amp;"urgence"),'Plans SAMS_A remplir'!$AI$3:$AI$875)</f>
        <v>0</v>
      </c>
      <c r="P669" s="224" t="str">
        <f t="shared" si="648"/>
        <v>0</v>
      </c>
      <c r="Q669" s="238">
        <f>SUMIF('Plans SAMS_A remplir'!$AE$3:$AE$875,(G669&amp;"FID"&amp;"urgence"),'Plans SAMS_A remplir'!$AG$3:$AG$875)</f>
        <v>0</v>
      </c>
      <c r="R669" s="135">
        <f>SUMIF('Plans SAMS_A remplir'!$AE$3:$AE$875,(G669&amp;"FID"&amp;"urgence"),'Plans SAMS_A remplir'!$AH$3:$AH$875)</f>
        <v>0</v>
      </c>
      <c r="S669" s="239">
        <f>SUMIF('Plans SAMS_A remplir'!$AE$3:$AE$875,(G669&amp;"FID"&amp;"urgence"),'Plans SAMS_A remplir'!$AI$3:$AI$875)</f>
        <v>0</v>
      </c>
      <c r="T669" s="224" t="str">
        <f t="shared" si="649"/>
        <v>0</v>
      </c>
      <c r="U669" s="238">
        <f>SUMIF('Plans SAMS_A remplir'!$AE$3:$AE$875,(G669&amp;"CRS"&amp;"urgence"),'Plans SAMS_A remplir'!$AG$3:$AG$875)</f>
        <v>0</v>
      </c>
      <c r="V669" s="135">
        <f>SUMIF('Plans SAMS_A remplir'!$AE$3:$AE$875,(G669&amp;"CRS"&amp;"urgence"),'Plans SAMS_A remplir'!$AH$3:$AH$875)</f>
        <v>0</v>
      </c>
      <c r="W669" s="239">
        <f>SUMIF('Plans SAMS_A remplir'!$AE$3:$AE$875,(G669&amp;"CRS"&amp;"urgence"),'Plans SAMS_A remplir'!$AI$3:$AI$875)</f>
        <v>0</v>
      </c>
      <c r="X669" s="224" t="str">
        <f t="shared" si="650"/>
        <v>0</v>
      </c>
      <c r="Y669" s="238">
        <f>SUMIF('Plans SAMS_A remplir'!$AE$3:$AE$875,(G669&amp;"autreong"&amp;"urgence"),'Plans SAMS_A remplir'!$AG$3:$AG$875)</f>
        <v>0</v>
      </c>
      <c r="Z669" s="135">
        <f>SUMIF('Plans SAMS_A remplir'!$AE$3:$AE$875,(G669&amp;"autreong"&amp;"urgence"),'Plans SAMS_A remplir'!$AH$3:$AH$875)</f>
        <v>0</v>
      </c>
      <c r="AA669" s="239">
        <f>SUMIF('Plans SAMS_A remplir'!$AE$3:$AE$875,(G669&amp;"autreong"&amp;"urgence"),'Plans SAMS_A remplir'!$AI$3:$AI$875)</f>
        <v>0</v>
      </c>
      <c r="AB669" s="280" t="str">
        <f t="shared" si="659"/>
        <v>0</v>
      </c>
      <c r="AC669" s="285"/>
      <c r="AD669" s="173">
        <f t="shared" si="660"/>
        <v>0</v>
      </c>
      <c r="AE669" s="173">
        <f t="shared" si="661"/>
        <v>0</v>
      </c>
      <c r="AF669" s="286">
        <f t="shared" si="662"/>
        <v>0</v>
      </c>
      <c r="AG669" s="274" t="e">
        <f t="shared" si="663"/>
        <v>#N/A</v>
      </c>
      <c r="AH669" s="202"/>
      <c r="AI669" s="209" t="e">
        <f t="shared" si="664"/>
        <v>#N/A</v>
      </c>
      <c r="AJ669" s="197">
        <f t="shared" si="665"/>
        <v>3</v>
      </c>
      <c r="AK669" s="175"/>
      <c r="AL669" s="275" t="str">
        <f t="shared" si="666"/>
        <v>A verifier</v>
      </c>
      <c r="AM669" s="266"/>
      <c r="AN669" s="137"/>
      <c r="AO669" s="136"/>
      <c r="AP669" s="158"/>
      <c r="AQ669" s="136"/>
      <c r="AR669" s="138"/>
      <c r="AS669" s="139"/>
      <c r="AT669" s="140"/>
      <c r="AU669" s="159"/>
      <c r="AV669" s="140"/>
      <c r="AW669" s="140"/>
      <c r="AX669" s="140"/>
      <c r="AY669" s="249"/>
    </row>
    <row r="670" spans="1:51" ht="15" hidden="1" customHeight="1" x14ac:dyDescent="0.35">
      <c r="A670" s="252" t="s">
        <v>1192</v>
      </c>
      <c r="B670" s="189" t="str">
        <f t="shared" si="651"/>
        <v>MDG25</v>
      </c>
      <c r="C670" s="161" t="s">
        <v>634</v>
      </c>
      <c r="D670" s="189" t="str">
        <f t="shared" si="652"/>
        <v>MG25213</v>
      </c>
      <c r="E670" s="189" t="s">
        <v>738</v>
      </c>
      <c r="F670" s="1" t="str">
        <f t="shared" si="653"/>
        <v>ATSIMO ATSINANANAFarafanganaTovona</v>
      </c>
      <c r="G670" s="45" t="str">
        <f t="shared" si="654"/>
        <v>MG25213450</v>
      </c>
      <c r="H670" s="133" t="e">
        <f t="shared" si="655"/>
        <v>#N/A</v>
      </c>
      <c r="I670" s="133"/>
      <c r="J670" s="134" t="e">
        <f t="shared" si="656"/>
        <v>#N/A</v>
      </c>
      <c r="K670" s="134" t="e">
        <f t="shared" si="657"/>
        <v>#N/A</v>
      </c>
      <c r="L670" s="134" t="e">
        <f t="shared" si="658"/>
        <v>#N/A</v>
      </c>
      <c r="M670" s="231">
        <f>SUMIF('Plans SAMS_A remplir'!$AE$3:$AE$875,(G670&amp;"PAM"&amp;"urgence"),'Plans SAMS_A remplir'!$AG$3:$AG$875)</f>
        <v>0</v>
      </c>
      <c r="N670" s="222">
        <f>SUMIF('Plans SAMS_A remplir'!$AE$3:$AE$875,(G670&amp;"PAM"&amp;"urgence"),'Plans SAMS_A remplir'!$AH$3:$AH$875)</f>
        <v>0</v>
      </c>
      <c r="O670" s="232">
        <f>SUMIF('Plans SAMS_A remplir'!$AE$3:$AE$875,(G670&amp;"PAM"&amp;"urgence"),'Plans SAMS_A remplir'!$AI$3:$AI$875)</f>
        <v>0</v>
      </c>
      <c r="P670" s="224" t="str">
        <f t="shared" si="648"/>
        <v>0</v>
      </c>
      <c r="Q670" s="238">
        <f>SUMIF('Plans SAMS_A remplir'!$AE$3:$AE$875,(G670&amp;"FID"&amp;"urgence"),'Plans SAMS_A remplir'!$AG$3:$AG$875)</f>
        <v>0</v>
      </c>
      <c r="R670" s="135">
        <f>SUMIF('Plans SAMS_A remplir'!$AE$3:$AE$875,(G670&amp;"FID"&amp;"urgence"),'Plans SAMS_A remplir'!$AH$3:$AH$875)</f>
        <v>0</v>
      </c>
      <c r="S670" s="239">
        <f>SUMIF('Plans SAMS_A remplir'!$AE$3:$AE$875,(G670&amp;"FID"&amp;"urgence"),'Plans SAMS_A remplir'!$AI$3:$AI$875)</f>
        <v>0</v>
      </c>
      <c r="T670" s="224" t="str">
        <f t="shared" si="649"/>
        <v>0</v>
      </c>
      <c r="U670" s="238">
        <f>SUMIF('Plans SAMS_A remplir'!$AE$3:$AE$875,(G670&amp;"CRS"&amp;"urgence"),'Plans SAMS_A remplir'!$AG$3:$AG$875)</f>
        <v>0</v>
      </c>
      <c r="V670" s="135">
        <f>SUMIF('Plans SAMS_A remplir'!$AE$3:$AE$875,(G670&amp;"CRS"&amp;"urgence"),'Plans SAMS_A remplir'!$AH$3:$AH$875)</f>
        <v>0</v>
      </c>
      <c r="W670" s="239">
        <f>SUMIF('Plans SAMS_A remplir'!$AE$3:$AE$875,(G670&amp;"CRS"&amp;"urgence"),'Plans SAMS_A remplir'!$AI$3:$AI$875)</f>
        <v>0</v>
      </c>
      <c r="X670" s="224" t="str">
        <f t="shared" si="650"/>
        <v>0</v>
      </c>
      <c r="Y670" s="238">
        <f>SUMIF('Plans SAMS_A remplir'!$AE$3:$AE$875,(G670&amp;"autreong"&amp;"urgence"),'Plans SAMS_A remplir'!$AG$3:$AG$875)</f>
        <v>0</v>
      </c>
      <c r="Z670" s="135">
        <f>SUMIF('Plans SAMS_A remplir'!$AE$3:$AE$875,(G670&amp;"autreong"&amp;"urgence"),'Plans SAMS_A remplir'!$AH$3:$AH$875)</f>
        <v>0</v>
      </c>
      <c r="AA670" s="239">
        <f>SUMIF('Plans SAMS_A remplir'!$AE$3:$AE$875,(G670&amp;"autreong"&amp;"urgence"),'Plans SAMS_A remplir'!$AI$3:$AI$875)</f>
        <v>0</v>
      </c>
      <c r="AB670" s="280" t="str">
        <f t="shared" si="659"/>
        <v>0</v>
      </c>
      <c r="AC670" s="285"/>
      <c r="AD670" s="173">
        <f t="shared" si="660"/>
        <v>0</v>
      </c>
      <c r="AE670" s="173">
        <f t="shared" si="661"/>
        <v>0</v>
      </c>
      <c r="AF670" s="286">
        <f t="shared" si="662"/>
        <v>0</v>
      </c>
      <c r="AG670" s="274" t="e">
        <f t="shared" si="663"/>
        <v>#N/A</v>
      </c>
      <c r="AH670" s="202"/>
      <c r="AI670" s="209" t="e">
        <f t="shared" si="664"/>
        <v>#N/A</v>
      </c>
      <c r="AJ670" s="197">
        <f t="shared" si="665"/>
        <v>3</v>
      </c>
      <c r="AK670" s="175"/>
      <c r="AL670" s="275" t="str">
        <f t="shared" si="666"/>
        <v>A verifier</v>
      </c>
      <c r="AM670" s="266"/>
      <c r="AN670" s="137"/>
      <c r="AO670" s="136"/>
      <c r="AP670" s="158"/>
      <c r="AQ670" s="136"/>
      <c r="AR670" s="138"/>
      <c r="AS670" s="139"/>
      <c r="AT670" s="140"/>
      <c r="AU670" s="159"/>
      <c r="AV670" s="140"/>
      <c r="AW670" s="140"/>
      <c r="AX670" s="140"/>
      <c r="AY670" s="249"/>
    </row>
    <row r="671" spans="1:51" ht="15" hidden="1" customHeight="1" x14ac:dyDescent="0.35">
      <c r="A671" s="252" t="s">
        <v>1192</v>
      </c>
      <c r="B671" s="189" t="str">
        <f t="shared" si="651"/>
        <v>MDG25</v>
      </c>
      <c r="C671" s="161" t="s">
        <v>634</v>
      </c>
      <c r="D671" s="189" t="str">
        <f t="shared" si="652"/>
        <v>MG25213</v>
      </c>
      <c r="E671" s="189" t="s">
        <v>740</v>
      </c>
      <c r="F671" s="1" t="str">
        <f t="shared" si="653"/>
        <v>ATSIMO ATSINANANAFarafanganaAmbalatany</v>
      </c>
      <c r="G671" s="45" t="str">
        <f t="shared" si="654"/>
        <v>MG25213471</v>
      </c>
      <c r="H671" s="133" t="e">
        <f t="shared" si="655"/>
        <v>#N/A</v>
      </c>
      <c r="I671" s="133"/>
      <c r="J671" s="134" t="e">
        <f t="shared" si="656"/>
        <v>#N/A</v>
      </c>
      <c r="K671" s="134" t="e">
        <f t="shared" si="657"/>
        <v>#N/A</v>
      </c>
      <c r="L671" s="134" t="e">
        <f t="shared" si="658"/>
        <v>#N/A</v>
      </c>
      <c r="M671" s="231">
        <f>SUMIF('Plans SAMS_A remplir'!$AE$3:$AE$875,(G671&amp;"PAM"&amp;"urgence"),'Plans SAMS_A remplir'!$AG$3:$AG$875)</f>
        <v>0</v>
      </c>
      <c r="N671" s="222">
        <f>SUMIF('Plans SAMS_A remplir'!$AE$3:$AE$875,(G671&amp;"PAM"&amp;"urgence"),'Plans SAMS_A remplir'!$AH$3:$AH$875)</f>
        <v>0</v>
      </c>
      <c r="O671" s="232">
        <f>SUMIF('Plans SAMS_A remplir'!$AE$3:$AE$875,(G671&amp;"PAM"&amp;"urgence"),'Plans SAMS_A remplir'!$AI$3:$AI$875)</f>
        <v>0</v>
      </c>
      <c r="P671" s="224" t="str">
        <f t="shared" si="648"/>
        <v>0</v>
      </c>
      <c r="Q671" s="238">
        <f>SUMIF('Plans SAMS_A remplir'!$AE$3:$AE$875,(G671&amp;"FID"&amp;"urgence"),'Plans SAMS_A remplir'!$AG$3:$AG$875)</f>
        <v>0</v>
      </c>
      <c r="R671" s="135">
        <f>SUMIF('Plans SAMS_A remplir'!$AE$3:$AE$875,(G671&amp;"FID"&amp;"urgence"),'Plans SAMS_A remplir'!$AH$3:$AH$875)</f>
        <v>0</v>
      </c>
      <c r="S671" s="239">
        <f>SUMIF('Plans SAMS_A remplir'!$AE$3:$AE$875,(G671&amp;"FID"&amp;"urgence"),'Plans SAMS_A remplir'!$AI$3:$AI$875)</f>
        <v>0</v>
      </c>
      <c r="T671" s="224" t="str">
        <f t="shared" si="649"/>
        <v>0</v>
      </c>
      <c r="U671" s="238">
        <f>SUMIF('Plans SAMS_A remplir'!$AE$3:$AE$875,(G671&amp;"CRS"&amp;"urgence"),'Plans SAMS_A remplir'!$AG$3:$AG$875)</f>
        <v>0</v>
      </c>
      <c r="V671" s="135">
        <f>SUMIF('Plans SAMS_A remplir'!$AE$3:$AE$875,(G671&amp;"CRS"&amp;"urgence"),'Plans SAMS_A remplir'!$AH$3:$AH$875)</f>
        <v>0</v>
      </c>
      <c r="W671" s="239">
        <f>SUMIF('Plans SAMS_A remplir'!$AE$3:$AE$875,(G671&amp;"CRS"&amp;"urgence"),'Plans SAMS_A remplir'!$AI$3:$AI$875)</f>
        <v>0</v>
      </c>
      <c r="X671" s="224" t="str">
        <f t="shared" si="650"/>
        <v>0</v>
      </c>
      <c r="Y671" s="238">
        <f>SUMIF('Plans SAMS_A remplir'!$AE$3:$AE$875,(G671&amp;"autreong"&amp;"urgence"),'Plans SAMS_A remplir'!$AG$3:$AG$875)</f>
        <v>0</v>
      </c>
      <c r="Z671" s="135">
        <f>SUMIF('Plans SAMS_A remplir'!$AE$3:$AE$875,(G671&amp;"autreong"&amp;"urgence"),'Plans SAMS_A remplir'!$AH$3:$AH$875)</f>
        <v>0</v>
      </c>
      <c r="AA671" s="239">
        <f>SUMIF('Plans SAMS_A remplir'!$AE$3:$AE$875,(G671&amp;"autreong"&amp;"urgence"),'Plans SAMS_A remplir'!$AI$3:$AI$875)</f>
        <v>0</v>
      </c>
      <c r="AB671" s="280" t="str">
        <f t="shared" si="659"/>
        <v>0</v>
      </c>
      <c r="AC671" s="285"/>
      <c r="AD671" s="173">
        <f t="shared" si="660"/>
        <v>0</v>
      </c>
      <c r="AE671" s="173">
        <f t="shared" si="661"/>
        <v>0</v>
      </c>
      <c r="AF671" s="286">
        <f t="shared" si="662"/>
        <v>0</v>
      </c>
      <c r="AG671" s="274" t="e">
        <f t="shared" si="663"/>
        <v>#N/A</v>
      </c>
      <c r="AH671" s="202"/>
      <c r="AI671" s="209" t="e">
        <f t="shared" si="664"/>
        <v>#N/A</v>
      </c>
      <c r="AJ671" s="197">
        <f t="shared" si="665"/>
        <v>3</v>
      </c>
      <c r="AK671" s="175"/>
      <c r="AL671" s="275" t="str">
        <f t="shared" si="666"/>
        <v>A verifier</v>
      </c>
      <c r="AM671" s="266"/>
      <c r="AN671" s="137"/>
      <c r="AO671" s="136"/>
      <c r="AP671" s="158"/>
      <c r="AQ671" s="136"/>
      <c r="AR671" s="138"/>
      <c r="AS671" s="139"/>
      <c r="AT671" s="140"/>
      <c r="AU671" s="159"/>
      <c r="AV671" s="140"/>
      <c r="AW671" s="140"/>
      <c r="AX671" s="140"/>
      <c r="AY671" s="249"/>
    </row>
    <row r="672" spans="1:51" ht="15" hidden="1" customHeight="1" x14ac:dyDescent="0.35">
      <c r="A672" s="252" t="s">
        <v>1192</v>
      </c>
      <c r="B672" s="189" t="str">
        <f t="shared" si="651"/>
        <v>MDG25</v>
      </c>
      <c r="C672" s="161" t="s">
        <v>634</v>
      </c>
      <c r="D672" s="189" t="str">
        <f t="shared" si="652"/>
        <v>MG25213</v>
      </c>
      <c r="E672" s="189" t="s">
        <v>742</v>
      </c>
      <c r="F672" s="1" t="str">
        <f t="shared" si="653"/>
        <v>ATSIMO ATSINANANAFarafanganaNamohora Iaborano</v>
      </c>
      <c r="G672" s="45" t="str">
        <f t="shared" si="654"/>
        <v>MG25213472</v>
      </c>
      <c r="H672" s="133" t="e">
        <f t="shared" si="655"/>
        <v>#N/A</v>
      </c>
      <c r="I672" s="133"/>
      <c r="J672" s="134" t="e">
        <f t="shared" si="656"/>
        <v>#N/A</v>
      </c>
      <c r="K672" s="134" t="e">
        <f t="shared" si="657"/>
        <v>#N/A</v>
      </c>
      <c r="L672" s="134" t="e">
        <f t="shared" si="658"/>
        <v>#N/A</v>
      </c>
      <c r="M672" s="231">
        <f>SUMIF('Plans SAMS_A remplir'!$AE$3:$AE$875,(G672&amp;"PAM"&amp;"urgence"),'Plans SAMS_A remplir'!$AG$3:$AG$875)</f>
        <v>0</v>
      </c>
      <c r="N672" s="222">
        <f>SUMIF('Plans SAMS_A remplir'!$AE$3:$AE$875,(G672&amp;"PAM"&amp;"urgence"),'Plans SAMS_A remplir'!$AH$3:$AH$875)</f>
        <v>0</v>
      </c>
      <c r="O672" s="232">
        <f>SUMIF('Plans SAMS_A remplir'!$AE$3:$AE$875,(G672&amp;"PAM"&amp;"urgence"),'Plans SAMS_A remplir'!$AI$3:$AI$875)</f>
        <v>0</v>
      </c>
      <c r="P672" s="224" t="str">
        <f t="shared" si="648"/>
        <v>0</v>
      </c>
      <c r="Q672" s="238">
        <f>SUMIF('Plans SAMS_A remplir'!$AE$3:$AE$875,(G672&amp;"FID"&amp;"urgence"),'Plans SAMS_A remplir'!$AG$3:$AG$875)</f>
        <v>0</v>
      </c>
      <c r="R672" s="135">
        <f>SUMIF('Plans SAMS_A remplir'!$AE$3:$AE$875,(G672&amp;"FID"&amp;"urgence"),'Plans SAMS_A remplir'!$AH$3:$AH$875)</f>
        <v>0</v>
      </c>
      <c r="S672" s="239">
        <f>SUMIF('Plans SAMS_A remplir'!$AE$3:$AE$875,(G672&amp;"FID"&amp;"urgence"),'Plans SAMS_A remplir'!$AI$3:$AI$875)</f>
        <v>0</v>
      </c>
      <c r="T672" s="224" t="str">
        <f t="shared" si="649"/>
        <v>0</v>
      </c>
      <c r="U672" s="238">
        <f>SUMIF('Plans SAMS_A remplir'!$AE$3:$AE$875,(G672&amp;"CRS"&amp;"urgence"),'Plans SAMS_A remplir'!$AG$3:$AG$875)</f>
        <v>0</v>
      </c>
      <c r="V672" s="135">
        <f>SUMIF('Plans SAMS_A remplir'!$AE$3:$AE$875,(G672&amp;"CRS"&amp;"urgence"),'Plans SAMS_A remplir'!$AH$3:$AH$875)</f>
        <v>0</v>
      </c>
      <c r="W672" s="239">
        <f>SUMIF('Plans SAMS_A remplir'!$AE$3:$AE$875,(G672&amp;"CRS"&amp;"urgence"),'Plans SAMS_A remplir'!$AI$3:$AI$875)</f>
        <v>0</v>
      </c>
      <c r="X672" s="224" t="str">
        <f t="shared" si="650"/>
        <v>0</v>
      </c>
      <c r="Y672" s="238">
        <f>SUMIF('Plans SAMS_A remplir'!$AE$3:$AE$875,(G672&amp;"autreong"&amp;"urgence"),'Plans SAMS_A remplir'!$AG$3:$AG$875)</f>
        <v>0</v>
      </c>
      <c r="Z672" s="135">
        <f>SUMIF('Plans SAMS_A remplir'!$AE$3:$AE$875,(G672&amp;"autreong"&amp;"urgence"),'Plans SAMS_A remplir'!$AH$3:$AH$875)</f>
        <v>0</v>
      </c>
      <c r="AA672" s="239">
        <f>SUMIF('Plans SAMS_A remplir'!$AE$3:$AE$875,(G672&amp;"autreong"&amp;"urgence"),'Plans SAMS_A remplir'!$AI$3:$AI$875)</f>
        <v>0</v>
      </c>
      <c r="AB672" s="280" t="str">
        <f t="shared" si="659"/>
        <v>0</v>
      </c>
      <c r="AC672" s="285"/>
      <c r="AD672" s="173">
        <f t="shared" si="660"/>
        <v>0</v>
      </c>
      <c r="AE672" s="173">
        <f t="shared" si="661"/>
        <v>0</v>
      </c>
      <c r="AF672" s="286">
        <f t="shared" si="662"/>
        <v>0</v>
      </c>
      <c r="AG672" s="274" t="e">
        <f t="shared" si="663"/>
        <v>#N/A</v>
      </c>
      <c r="AH672" s="202"/>
      <c r="AI672" s="209" t="e">
        <f t="shared" si="664"/>
        <v>#N/A</v>
      </c>
      <c r="AJ672" s="197">
        <f t="shared" si="665"/>
        <v>3</v>
      </c>
      <c r="AK672" s="175"/>
      <c r="AL672" s="275" t="str">
        <f t="shared" si="666"/>
        <v>A verifier</v>
      </c>
      <c r="AM672" s="266"/>
      <c r="AN672" s="137"/>
      <c r="AO672" s="136"/>
      <c r="AP672" s="158"/>
      <c r="AQ672" s="136"/>
      <c r="AR672" s="138"/>
      <c r="AS672" s="139"/>
      <c r="AT672" s="140"/>
      <c r="AU672" s="159"/>
      <c r="AV672" s="140"/>
      <c r="AW672" s="140"/>
      <c r="AX672" s="140"/>
      <c r="AY672" s="249"/>
    </row>
    <row r="673" spans="1:51" ht="15" hidden="1" customHeight="1" x14ac:dyDescent="0.35">
      <c r="A673" s="252" t="s">
        <v>1192</v>
      </c>
      <c r="B673" s="189" t="str">
        <f t="shared" si="651"/>
        <v>MDG25</v>
      </c>
      <c r="C673" s="161" t="s">
        <v>634</v>
      </c>
      <c r="D673" s="189" t="str">
        <f t="shared" si="652"/>
        <v>MG25213</v>
      </c>
      <c r="E673" s="189" t="s">
        <v>744</v>
      </c>
      <c r="F673" s="1" t="str">
        <f t="shared" si="653"/>
        <v>ATSIMO ATSINANANAFarafanganaSahamadio</v>
      </c>
      <c r="G673" s="45" t="str">
        <f t="shared" si="654"/>
        <v>MG25213490</v>
      </c>
      <c r="H673" s="133" t="e">
        <f t="shared" si="655"/>
        <v>#N/A</v>
      </c>
      <c r="I673" s="133"/>
      <c r="J673" s="134" t="e">
        <f t="shared" si="656"/>
        <v>#N/A</v>
      </c>
      <c r="K673" s="134" t="e">
        <f t="shared" si="657"/>
        <v>#N/A</v>
      </c>
      <c r="L673" s="134" t="e">
        <f t="shared" si="658"/>
        <v>#N/A</v>
      </c>
      <c r="M673" s="231">
        <f>SUMIF('Plans SAMS_A remplir'!$AE$3:$AE$875,(G673&amp;"PAM"&amp;"urgence"),'Plans SAMS_A remplir'!$AG$3:$AG$875)</f>
        <v>0</v>
      </c>
      <c r="N673" s="222">
        <f>SUMIF('Plans SAMS_A remplir'!$AE$3:$AE$875,(G673&amp;"PAM"&amp;"urgence"),'Plans SAMS_A remplir'!$AH$3:$AH$875)</f>
        <v>0</v>
      </c>
      <c r="O673" s="232">
        <f>SUMIF('Plans SAMS_A remplir'!$AE$3:$AE$875,(G673&amp;"PAM"&amp;"urgence"),'Plans SAMS_A remplir'!$AI$3:$AI$875)</f>
        <v>0</v>
      </c>
      <c r="P673" s="224" t="str">
        <f t="shared" si="648"/>
        <v>0</v>
      </c>
      <c r="Q673" s="238">
        <f>SUMIF('Plans SAMS_A remplir'!$AE$3:$AE$875,(G673&amp;"FID"&amp;"urgence"),'Plans SAMS_A remplir'!$AG$3:$AG$875)</f>
        <v>0</v>
      </c>
      <c r="R673" s="135">
        <f>SUMIF('Plans SAMS_A remplir'!$AE$3:$AE$875,(G673&amp;"FID"&amp;"urgence"),'Plans SAMS_A remplir'!$AH$3:$AH$875)</f>
        <v>0</v>
      </c>
      <c r="S673" s="239">
        <f>SUMIF('Plans SAMS_A remplir'!$AE$3:$AE$875,(G673&amp;"FID"&amp;"urgence"),'Plans SAMS_A remplir'!$AI$3:$AI$875)</f>
        <v>0</v>
      </c>
      <c r="T673" s="224" t="str">
        <f t="shared" si="649"/>
        <v>0</v>
      </c>
      <c r="U673" s="238">
        <f>SUMIF('Plans SAMS_A remplir'!$AE$3:$AE$875,(G673&amp;"CRS"&amp;"urgence"),'Plans SAMS_A remplir'!$AG$3:$AG$875)</f>
        <v>0</v>
      </c>
      <c r="V673" s="135">
        <f>SUMIF('Plans SAMS_A remplir'!$AE$3:$AE$875,(G673&amp;"CRS"&amp;"urgence"),'Plans SAMS_A remplir'!$AH$3:$AH$875)</f>
        <v>0</v>
      </c>
      <c r="W673" s="239">
        <f>SUMIF('Plans SAMS_A remplir'!$AE$3:$AE$875,(G673&amp;"CRS"&amp;"urgence"),'Plans SAMS_A remplir'!$AI$3:$AI$875)</f>
        <v>0</v>
      </c>
      <c r="X673" s="224" t="str">
        <f t="shared" si="650"/>
        <v>0</v>
      </c>
      <c r="Y673" s="238">
        <f>SUMIF('Plans SAMS_A remplir'!$AE$3:$AE$875,(G673&amp;"autreong"&amp;"urgence"),'Plans SAMS_A remplir'!$AG$3:$AG$875)</f>
        <v>0</v>
      </c>
      <c r="Z673" s="135">
        <f>SUMIF('Plans SAMS_A remplir'!$AE$3:$AE$875,(G673&amp;"autreong"&amp;"urgence"),'Plans SAMS_A remplir'!$AH$3:$AH$875)</f>
        <v>0</v>
      </c>
      <c r="AA673" s="239">
        <f>SUMIF('Plans SAMS_A remplir'!$AE$3:$AE$875,(G673&amp;"autreong"&amp;"urgence"),'Plans SAMS_A remplir'!$AI$3:$AI$875)</f>
        <v>0</v>
      </c>
      <c r="AB673" s="280" t="str">
        <f t="shared" si="659"/>
        <v>0</v>
      </c>
      <c r="AC673" s="285"/>
      <c r="AD673" s="173">
        <f t="shared" si="660"/>
        <v>0</v>
      </c>
      <c r="AE673" s="173">
        <f t="shared" si="661"/>
        <v>0</v>
      </c>
      <c r="AF673" s="286">
        <f t="shared" si="662"/>
        <v>0</v>
      </c>
      <c r="AG673" s="274" t="e">
        <f t="shared" si="663"/>
        <v>#N/A</v>
      </c>
      <c r="AH673" s="202"/>
      <c r="AI673" s="209" t="e">
        <f t="shared" si="664"/>
        <v>#N/A</v>
      </c>
      <c r="AJ673" s="197">
        <f t="shared" si="665"/>
        <v>3</v>
      </c>
      <c r="AK673" s="175"/>
      <c r="AL673" s="275" t="str">
        <f t="shared" si="666"/>
        <v>A verifier</v>
      </c>
      <c r="AM673" s="266"/>
      <c r="AN673" s="137"/>
      <c r="AO673" s="136"/>
      <c r="AP673" s="158"/>
      <c r="AQ673" s="136"/>
      <c r="AR673" s="138"/>
      <c r="AS673" s="139"/>
      <c r="AT673" s="140"/>
      <c r="AU673" s="159"/>
      <c r="AV673" s="140"/>
      <c r="AW673" s="140"/>
      <c r="AX673" s="140"/>
      <c r="AY673" s="249"/>
    </row>
    <row r="674" spans="1:51" ht="15" hidden="1" customHeight="1" x14ac:dyDescent="0.35">
      <c r="A674" s="252" t="s">
        <v>1192</v>
      </c>
      <c r="B674" s="189" t="str">
        <f t="shared" si="651"/>
        <v>MDG25</v>
      </c>
      <c r="C674" s="161" t="s">
        <v>634</v>
      </c>
      <c r="D674" s="189" t="str">
        <f t="shared" si="652"/>
        <v>MG25213</v>
      </c>
      <c r="E674" s="189" t="s">
        <v>746</v>
      </c>
      <c r="F674" s="1" t="str">
        <f t="shared" si="653"/>
        <v>ATSIMO ATSINANANAFarafanganaAntseranambe</v>
      </c>
      <c r="G674" s="45" t="str">
        <f t="shared" si="654"/>
        <v>MG25213530</v>
      </c>
      <c r="H674" s="133" t="e">
        <f t="shared" si="655"/>
        <v>#N/A</v>
      </c>
      <c r="I674" s="133"/>
      <c r="J674" s="134" t="e">
        <f t="shared" si="656"/>
        <v>#N/A</v>
      </c>
      <c r="K674" s="134" t="e">
        <f t="shared" si="657"/>
        <v>#N/A</v>
      </c>
      <c r="L674" s="134" t="e">
        <f t="shared" si="658"/>
        <v>#N/A</v>
      </c>
      <c r="M674" s="231">
        <f>SUMIF('Plans SAMS_A remplir'!$AE$3:$AE$875,(G674&amp;"PAM"&amp;"urgence"),'Plans SAMS_A remplir'!$AG$3:$AG$875)</f>
        <v>0</v>
      </c>
      <c r="N674" s="222">
        <f>SUMIF('Plans SAMS_A remplir'!$AE$3:$AE$875,(G674&amp;"PAM"&amp;"urgence"),'Plans SAMS_A remplir'!$AH$3:$AH$875)</f>
        <v>0</v>
      </c>
      <c r="O674" s="232">
        <f>SUMIF('Plans SAMS_A remplir'!$AE$3:$AE$875,(G674&amp;"PAM"&amp;"urgence"),'Plans SAMS_A remplir'!$AI$3:$AI$875)</f>
        <v>0</v>
      </c>
      <c r="P674" s="224" t="str">
        <f t="shared" si="648"/>
        <v>0</v>
      </c>
      <c r="Q674" s="238">
        <f>SUMIF('Plans SAMS_A remplir'!$AE$3:$AE$875,(G674&amp;"FID"&amp;"urgence"),'Plans SAMS_A remplir'!$AG$3:$AG$875)</f>
        <v>0</v>
      </c>
      <c r="R674" s="135">
        <f>SUMIF('Plans SAMS_A remplir'!$AE$3:$AE$875,(G674&amp;"FID"&amp;"urgence"),'Plans SAMS_A remplir'!$AH$3:$AH$875)</f>
        <v>0</v>
      </c>
      <c r="S674" s="239">
        <f>SUMIF('Plans SAMS_A remplir'!$AE$3:$AE$875,(G674&amp;"FID"&amp;"urgence"),'Plans SAMS_A remplir'!$AI$3:$AI$875)</f>
        <v>0</v>
      </c>
      <c r="T674" s="224" t="str">
        <f t="shared" si="649"/>
        <v>0</v>
      </c>
      <c r="U674" s="238">
        <f>SUMIF('Plans SAMS_A remplir'!$AE$3:$AE$875,(G674&amp;"CRS"&amp;"urgence"),'Plans SAMS_A remplir'!$AG$3:$AG$875)</f>
        <v>0</v>
      </c>
      <c r="V674" s="135">
        <f>SUMIF('Plans SAMS_A remplir'!$AE$3:$AE$875,(G674&amp;"CRS"&amp;"urgence"),'Plans SAMS_A remplir'!$AH$3:$AH$875)</f>
        <v>0</v>
      </c>
      <c r="W674" s="239">
        <f>SUMIF('Plans SAMS_A remplir'!$AE$3:$AE$875,(G674&amp;"CRS"&amp;"urgence"),'Plans SAMS_A remplir'!$AI$3:$AI$875)</f>
        <v>0</v>
      </c>
      <c r="X674" s="224" t="str">
        <f t="shared" si="650"/>
        <v>0</v>
      </c>
      <c r="Y674" s="238">
        <f>SUMIF('Plans SAMS_A remplir'!$AE$3:$AE$875,(G674&amp;"autreong"&amp;"urgence"),'Plans SAMS_A remplir'!$AG$3:$AG$875)</f>
        <v>0</v>
      </c>
      <c r="Z674" s="135">
        <f>SUMIF('Plans SAMS_A remplir'!$AE$3:$AE$875,(G674&amp;"autreong"&amp;"urgence"),'Plans SAMS_A remplir'!$AH$3:$AH$875)</f>
        <v>0</v>
      </c>
      <c r="AA674" s="239">
        <f>SUMIF('Plans SAMS_A remplir'!$AE$3:$AE$875,(G674&amp;"autreong"&amp;"urgence"),'Plans SAMS_A remplir'!$AI$3:$AI$875)</f>
        <v>0</v>
      </c>
      <c r="AB674" s="280" t="str">
        <f t="shared" si="659"/>
        <v>0</v>
      </c>
      <c r="AC674" s="285"/>
      <c r="AD674" s="173">
        <f t="shared" si="660"/>
        <v>0</v>
      </c>
      <c r="AE674" s="173">
        <f t="shared" si="661"/>
        <v>0</v>
      </c>
      <c r="AF674" s="286">
        <f t="shared" si="662"/>
        <v>0</v>
      </c>
      <c r="AG674" s="274" t="e">
        <f t="shared" si="663"/>
        <v>#N/A</v>
      </c>
      <c r="AH674" s="202"/>
      <c r="AI674" s="209" t="e">
        <f t="shared" si="664"/>
        <v>#N/A</v>
      </c>
      <c r="AJ674" s="197">
        <f t="shared" si="665"/>
        <v>3</v>
      </c>
      <c r="AK674" s="175"/>
      <c r="AL674" s="275" t="str">
        <f t="shared" si="666"/>
        <v>A verifier</v>
      </c>
      <c r="AM674" s="266"/>
      <c r="AN674" s="137"/>
      <c r="AO674" s="136"/>
      <c r="AP674" s="158"/>
      <c r="AQ674" s="136"/>
      <c r="AR674" s="138"/>
      <c r="AS674" s="139"/>
      <c r="AT674" s="140"/>
      <c r="AU674" s="159"/>
      <c r="AV674" s="140"/>
      <c r="AW674" s="140"/>
      <c r="AX674" s="140"/>
      <c r="AY674" s="249"/>
    </row>
    <row r="675" spans="1:51" ht="15" hidden="1" customHeight="1" x14ac:dyDescent="0.35">
      <c r="A675" s="252" t="s">
        <v>1192</v>
      </c>
      <c r="B675" s="189" t="str">
        <f t="shared" si="651"/>
        <v>MDG25</v>
      </c>
      <c r="C675" s="161" t="s">
        <v>634</v>
      </c>
      <c r="D675" s="189" t="str">
        <f t="shared" si="652"/>
        <v>MG25213</v>
      </c>
      <c r="E675" s="189" t="s">
        <v>748</v>
      </c>
      <c r="F675" s="1" t="str">
        <f t="shared" si="653"/>
        <v>ATSIMO ATSINANANAFarafanganaIhorombe</v>
      </c>
      <c r="G675" s="45" t="str">
        <f t="shared" si="654"/>
        <v>MG25213551</v>
      </c>
      <c r="H675" s="133" t="e">
        <f t="shared" si="655"/>
        <v>#N/A</v>
      </c>
      <c r="I675" s="133"/>
      <c r="J675" s="134" t="e">
        <f t="shared" si="656"/>
        <v>#N/A</v>
      </c>
      <c r="K675" s="134" t="e">
        <f t="shared" si="657"/>
        <v>#N/A</v>
      </c>
      <c r="L675" s="134" t="e">
        <f t="shared" si="658"/>
        <v>#N/A</v>
      </c>
      <c r="M675" s="231">
        <f>SUMIF('Plans SAMS_A remplir'!$AE$3:$AE$875,(G675&amp;"PAM"&amp;"urgence"),'Plans SAMS_A remplir'!$AG$3:$AG$875)</f>
        <v>0</v>
      </c>
      <c r="N675" s="222">
        <f>SUMIF('Plans SAMS_A remplir'!$AE$3:$AE$875,(G675&amp;"PAM"&amp;"urgence"),'Plans SAMS_A remplir'!$AH$3:$AH$875)</f>
        <v>0</v>
      </c>
      <c r="O675" s="232">
        <f>SUMIF('Plans SAMS_A remplir'!$AE$3:$AE$875,(G675&amp;"PAM"&amp;"urgence"),'Plans SAMS_A remplir'!$AI$3:$AI$875)</f>
        <v>0</v>
      </c>
      <c r="P675" s="224" t="str">
        <f t="shared" si="648"/>
        <v>0</v>
      </c>
      <c r="Q675" s="238">
        <f>SUMIF('Plans SAMS_A remplir'!$AE$3:$AE$875,(G675&amp;"FID"&amp;"urgence"),'Plans SAMS_A remplir'!$AG$3:$AG$875)</f>
        <v>0</v>
      </c>
      <c r="R675" s="135">
        <f>SUMIF('Plans SAMS_A remplir'!$AE$3:$AE$875,(G675&amp;"FID"&amp;"urgence"),'Plans SAMS_A remplir'!$AH$3:$AH$875)</f>
        <v>0</v>
      </c>
      <c r="S675" s="239">
        <f>SUMIF('Plans SAMS_A remplir'!$AE$3:$AE$875,(G675&amp;"FID"&amp;"urgence"),'Plans SAMS_A remplir'!$AI$3:$AI$875)</f>
        <v>0</v>
      </c>
      <c r="T675" s="224" t="str">
        <f t="shared" si="649"/>
        <v>0</v>
      </c>
      <c r="U675" s="238">
        <f>SUMIF('Plans SAMS_A remplir'!$AE$3:$AE$875,(G675&amp;"CRS"&amp;"urgence"),'Plans SAMS_A remplir'!$AG$3:$AG$875)</f>
        <v>0</v>
      </c>
      <c r="V675" s="135">
        <f>SUMIF('Plans SAMS_A remplir'!$AE$3:$AE$875,(G675&amp;"CRS"&amp;"urgence"),'Plans SAMS_A remplir'!$AH$3:$AH$875)</f>
        <v>0</v>
      </c>
      <c r="W675" s="239">
        <f>SUMIF('Plans SAMS_A remplir'!$AE$3:$AE$875,(G675&amp;"CRS"&amp;"urgence"),'Plans SAMS_A remplir'!$AI$3:$AI$875)</f>
        <v>0</v>
      </c>
      <c r="X675" s="224" t="str">
        <f t="shared" si="650"/>
        <v>0</v>
      </c>
      <c r="Y675" s="238">
        <f>SUMIF('Plans SAMS_A remplir'!$AE$3:$AE$875,(G675&amp;"autreong"&amp;"urgence"),'Plans SAMS_A remplir'!$AG$3:$AG$875)</f>
        <v>0</v>
      </c>
      <c r="Z675" s="135">
        <f>SUMIF('Plans SAMS_A remplir'!$AE$3:$AE$875,(G675&amp;"autreong"&amp;"urgence"),'Plans SAMS_A remplir'!$AH$3:$AH$875)</f>
        <v>0</v>
      </c>
      <c r="AA675" s="239">
        <f>SUMIF('Plans SAMS_A remplir'!$AE$3:$AE$875,(G675&amp;"autreong"&amp;"urgence"),'Plans SAMS_A remplir'!$AI$3:$AI$875)</f>
        <v>0</v>
      </c>
      <c r="AB675" s="280" t="str">
        <f t="shared" si="659"/>
        <v>0</v>
      </c>
      <c r="AC675" s="285"/>
      <c r="AD675" s="173">
        <f t="shared" si="660"/>
        <v>0</v>
      </c>
      <c r="AE675" s="173">
        <f t="shared" si="661"/>
        <v>0</v>
      </c>
      <c r="AF675" s="286">
        <f t="shared" si="662"/>
        <v>0</v>
      </c>
      <c r="AG675" s="274" t="e">
        <f t="shared" si="663"/>
        <v>#N/A</v>
      </c>
      <c r="AH675" s="202"/>
      <c r="AI675" s="209" t="e">
        <f t="shared" si="664"/>
        <v>#N/A</v>
      </c>
      <c r="AJ675" s="197">
        <f t="shared" si="665"/>
        <v>3</v>
      </c>
      <c r="AK675" s="175"/>
      <c r="AL675" s="275" t="str">
        <f t="shared" si="666"/>
        <v>A verifier</v>
      </c>
      <c r="AM675" s="266"/>
      <c r="AN675" s="137"/>
      <c r="AO675" s="136"/>
      <c r="AP675" s="158"/>
      <c r="AQ675" s="136"/>
      <c r="AR675" s="138"/>
      <c r="AS675" s="139"/>
      <c r="AT675" s="140"/>
      <c r="AU675" s="159"/>
      <c r="AV675" s="140"/>
      <c r="AW675" s="140"/>
      <c r="AX675" s="140"/>
      <c r="AY675" s="249"/>
    </row>
    <row r="676" spans="1:51" ht="15" hidden="1" customHeight="1" x14ac:dyDescent="0.35">
      <c r="A676" s="252" t="s">
        <v>1192</v>
      </c>
      <c r="B676" s="189" t="str">
        <f t="shared" si="651"/>
        <v>MDG25</v>
      </c>
      <c r="C676" s="161" t="s">
        <v>634</v>
      </c>
      <c r="D676" s="189" t="str">
        <f t="shared" si="652"/>
        <v>MG25213</v>
      </c>
      <c r="E676" s="45" t="s">
        <v>750</v>
      </c>
      <c r="F676" s="1" t="str">
        <f t="shared" si="653"/>
        <v>ATSIMO ATSINANANAFarafanganaAmbalavato Antevato</v>
      </c>
      <c r="G676" s="45" t="str">
        <f t="shared" si="654"/>
        <v>MG25213552</v>
      </c>
      <c r="H676" s="133" t="e">
        <f t="shared" si="655"/>
        <v>#N/A</v>
      </c>
      <c r="I676" s="133"/>
      <c r="J676" s="134" t="e">
        <f t="shared" si="656"/>
        <v>#N/A</v>
      </c>
      <c r="K676" s="134" t="e">
        <f t="shared" si="657"/>
        <v>#N/A</v>
      </c>
      <c r="L676" s="134" t="e">
        <f t="shared" si="658"/>
        <v>#N/A</v>
      </c>
      <c r="M676" s="231">
        <f>SUMIF('Plans SAMS_A remplir'!$AE$3:$AE$875,(G676&amp;"PAM"&amp;"urgence"),'Plans SAMS_A remplir'!$AG$3:$AG$875)</f>
        <v>0</v>
      </c>
      <c r="N676" s="222">
        <f>SUMIF('Plans SAMS_A remplir'!$AE$3:$AE$875,(G676&amp;"PAM"&amp;"urgence"),'Plans SAMS_A remplir'!$AH$3:$AH$875)</f>
        <v>0</v>
      </c>
      <c r="O676" s="232">
        <f>SUMIF('Plans SAMS_A remplir'!$AE$3:$AE$875,(G676&amp;"PAM"&amp;"urgence"),'Plans SAMS_A remplir'!$AI$3:$AI$875)</f>
        <v>0</v>
      </c>
      <c r="P676" s="224" t="str">
        <f t="shared" si="648"/>
        <v>0</v>
      </c>
      <c r="Q676" s="238">
        <f>SUMIF('Plans SAMS_A remplir'!$AE$3:$AE$875,(G676&amp;"FID"&amp;"urgence"),'Plans SAMS_A remplir'!$AG$3:$AG$875)</f>
        <v>0</v>
      </c>
      <c r="R676" s="135">
        <f>SUMIF('Plans SAMS_A remplir'!$AE$3:$AE$875,(G676&amp;"FID"&amp;"urgence"),'Plans SAMS_A remplir'!$AH$3:$AH$875)</f>
        <v>0</v>
      </c>
      <c r="S676" s="239">
        <f>SUMIF('Plans SAMS_A remplir'!$AE$3:$AE$875,(G676&amp;"FID"&amp;"urgence"),'Plans SAMS_A remplir'!$AI$3:$AI$875)</f>
        <v>0</v>
      </c>
      <c r="T676" s="224" t="str">
        <f t="shared" si="649"/>
        <v>0</v>
      </c>
      <c r="U676" s="238">
        <f>SUMIF('Plans SAMS_A remplir'!$AE$3:$AE$875,(G676&amp;"CRS"&amp;"urgence"),'Plans SAMS_A remplir'!$AG$3:$AG$875)</f>
        <v>0</v>
      </c>
      <c r="V676" s="135">
        <f>SUMIF('Plans SAMS_A remplir'!$AE$3:$AE$875,(G676&amp;"CRS"&amp;"urgence"),'Plans SAMS_A remplir'!$AH$3:$AH$875)</f>
        <v>0</v>
      </c>
      <c r="W676" s="239">
        <f>SUMIF('Plans SAMS_A remplir'!$AE$3:$AE$875,(G676&amp;"CRS"&amp;"urgence"),'Plans SAMS_A remplir'!$AI$3:$AI$875)</f>
        <v>0</v>
      </c>
      <c r="X676" s="224" t="str">
        <f t="shared" si="650"/>
        <v>0</v>
      </c>
      <c r="Y676" s="238">
        <f>SUMIF('Plans SAMS_A remplir'!$AE$3:$AE$875,(G676&amp;"autreong"&amp;"urgence"),'Plans SAMS_A remplir'!$AG$3:$AG$875)</f>
        <v>0</v>
      </c>
      <c r="Z676" s="135">
        <f>SUMIF('Plans SAMS_A remplir'!$AE$3:$AE$875,(G676&amp;"autreong"&amp;"urgence"),'Plans SAMS_A remplir'!$AH$3:$AH$875)</f>
        <v>0</v>
      </c>
      <c r="AA676" s="239">
        <f>SUMIF('Plans SAMS_A remplir'!$AE$3:$AE$875,(G676&amp;"autreong"&amp;"urgence"),'Plans SAMS_A remplir'!$AI$3:$AI$875)</f>
        <v>0</v>
      </c>
      <c r="AB676" s="280" t="str">
        <f t="shared" si="659"/>
        <v>0</v>
      </c>
      <c r="AC676" s="285"/>
      <c r="AD676" s="173">
        <f t="shared" si="660"/>
        <v>0</v>
      </c>
      <c r="AE676" s="173">
        <f t="shared" si="661"/>
        <v>0</v>
      </c>
      <c r="AF676" s="286">
        <f t="shared" si="662"/>
        <v>0</v>
      </c>
      <c r="AG676" s="274" t="e">
        <f t="shared" si="663"/>
        <v>#N/A</v>
      </c>
      <c r="AH676" s="202"/>
      <c r="AI676" s="209" t="e">
        <f t="shared" si="664"/>
        <v>#N/A</v>
      </c>
      <c r="AJ676" s="197">
        <f t="shared" si="665"/>
        <v>3</v>
      </c>
      <c r="AK676" s="175"/>
      <c r="AL676" s="275" t="str">
        <f t="shared" si="666"/>
        <v>A verifier</v>
      </c>
      <c r="AM676" s="266"/>
      <c r="AN676" s="137"/>
      <c r="AO676" s="136"/>
      <c r="AP676" s="158"/>
      <c r="AQ676" s="136"/>
      <c r="AR676" s="138"/>
      <c r="AS676" s="139"/>
      <c r="AT676" s="140"/>
      <c r="AU676" s="159"/>
      <c r="AV676" s="140"/>
      <c r="AW676" s="140"/>
      <c r="AX676" s="140"/>
      <c r="AY676" s="249"/>
    </row>
    <row r="677" spans="1:51" ht="15" hidden="1" customHeight="1" x14ac:dyDescent="0.35">
      <c r="A677" s="252" t="s">
        <v>1192</v>
      </c>
      <c r="B677" s="189" t="str">
        <f t="shared" si="651"/>
        <v>MDG25</v>
      </c>
      <c r="C677" s="161" t="s">
        <v>634</v>
      </c>
      <c r="D677" s="189" t="str">
        <f t="shared" si="652"/>
        <v>MG25213</v>
      </c>
      <c r="E677" s="189" t="s">
        <v>638</v>
      </c>
      <c r="F677" s="1" t="str">
        <f t="shared" si="653"/>
        <v>ATSIMO ATSINANANAFarafanganaVohilengo</v>
      </c>
      <c r="G677" s="45" t="str">
        <f t="shared" si="654"/>
        <v>MG25213570</v>
      </c>
      <c r="H677" s="133" t="e">
        <f t="shared" si="655"/>
        <v>#N/A</v>
      </c>
      <c r="I677" s="133"/>
      <c r="J677" s="134" t="str">
        <f t="shared" si="656"/>
        <v/>
      </c>
      <c r="K677" s="134">
        <f t="shared" si="657"/>
        <v>16275</v>
      </c>
      <c r="L677" s="134">
        <f t="shared" si="658"/>
        <v>16275</v>
      </c>
      <c r="M677" s="231">
        <f>SUMIF('Plans SAMS_A remplir'!$AE$3:$AE$875,(G677&amp;"PAM"&amp;"urgence"),'Plans SAMS_A remplir'!$AG$3:$AG$875)</f>
        <v>0</v>
      </c>
      <c r="N677" s="222">
        <f>SUMIF('Plans SAMS_A remplir'!$AE$3:$AE$875,(G677&amp;"PAM"&amp;"urgence"),'Plans SAMS_A remplir'!$AH$3:$AH$875)</f>
        <v>0</v>
      </c>
      <c r="O677" s="232">
        <f>SUMIF('Plans SAMS_A remplir'!$AE$3:$AE$875,(G677&amp;"PAM"&amp;"urgence"),'Plans SAMS_A remplir'!$AI$3:$AI$875)</f>
        <v>0</v>
      </c>
      <c r="P677" s="224" t="str">
        <f t="shared" si="648"/>
        <v>0</v>
      </c>
      <c r="Q677" s="238">
        <f>SUMIF('Plans SAMS_A remplir'!$AE$3:$AE$875,(G677&amp;"FID"&amp;"urgence"),'Plans SAMS_A remplir'!$AG$3:$AG$875)</f>
        <v>0</v>
      </c>
      <c r="R677" s="135">
        <f>SUMIF('Plans SAMS_A remplir'!$AE$3:$AE$875,(G677&amp;"FID"&amp;"urgence"),'Plans SAMS_A remplir'!$AH$3:$AH$875)</f>
        <v>0</v>
      </c>
      <c r="S677" s="239">
        <f>SUMIF('Plans SAMS_A remplir'!$AE$3:$AE$875,(G677&amp;"FID"&amp;"urgence"),'Plans SAMS_A remplir'!$AI$3:$AI$875)</f>
        <v>0</v>
      </c>
      <c r="T677" s="224" t="str">
        <f t="shared" si="649"/>
        <v>0</v>
      </c>
      <c r="U677" s="238">
        <f>SUMIF('Plans SAMS_A remplir'!$AE$3:$AE$875,(G677&amp;"CRS"&amp;"urgence"),'Plans SAMS_A remplir'!$AG$3:$AG$875)</f>
        <v>0</v>
      </c>
      <c r="V677" s="135">
        <f>SUMIF('Plans SAMS_A remplir'!$AE$3:$AE$875,(G677&amp;"CRS"&amp;"urgence"),'Plans SAMS_A remplir'!$AH$3:$AH$875)</f>
        <v>0</v>
      </c>
      <c r="W677" s="239">
        <f>SUMIF('Plans SAMS_A remplir'!$AE$3:$AE$875,(G677&amp;"CRS"&amp;"urgence"),'Plans SAMS_A remplir'!$AI$3:$AI$875)</f>
        <v>0</v>
      </c>
      <c r="X677" s="224" t="str">
        <f t="shared" si="650"/>
        <v>0</v>
      </c>
      <c r="Y677" s="238">
        <f>SUMIF('Plans SAMS_A remplir'!$AE$3:$AE$875,(G677&amp;"autreong"&amp;"urgence"),'Plans SAMS_A remplir'!$AG$3:$AG$875)</f>
        <v>0</v>
      </c>
      <c r="Z677" s="135">
        <f>SUMIF('Plans SAMS_A remplir'!$AE$3:$AE$875,(G677&amp;"autreong"&amp;"urgence"),'Plans SAMS_A remplir'!$AH$3:$AH$875)</f>
        <v>0</v>
      </c>
      <c r="AA677" s="239">
        <f>SUMIF('Plans SAMS_A remplir'!$AE$3:$AE$875,(G677&amp;"autreong"&amp;"urgence"),'Plans SAMS_A remplir'!$AI$3:$AI$875)</f>
        <v>0</v>
      </c>
      <c r="AB677" s="280" t="str">
        <f t="shared" si="659"/>
        <v>0</v>
      </c>
      <c r="AC677" s="285"/>
      <c r="AD677" s="173">
        <f t="shared" si="660"/>
        <v>0</v>
      </c>
      <c r="AE677" s="173">
        <f t="shared" si="661"/>
        <v>0</v>
      </c>
      <c r="AF677" s="286">
        <f t="shared" si="662"/>
        <v>0</v>
      </c>
      <c r="AG677" s="274">
        <f t="shared" si="663"/>
        <v>0</v>
      </c>
      <c r="AH677" s="202"/>
      <c r="AI677" s="209">
        <f t="shared" si="664"/>
        <v>16275</v>
      </c>
      <c r="AJ677" s="197">
        <f t="shared" si="665"/>
        <v>3</v>
      </c>
      <c r="AK677" s="175"/>
      <c r="AL677" s="275" t="str">
        <f t="shared" si="666"/>
        <v>A verifier</v>
      </c>
      <c r="AM677" s="266"/>
      <c r="AN677" s="137"/>
      <c r="AO677" s="136"/>
      <c r="AP677" s="158"/>
      <c r="AQ677" s="136"/>
      <c r="AR677" s="138"/>
      <c r="AS677" s="139"/>
      <c r="AT677" s="140"/>
      <c r="AU677" s="159"/>
      <c r="AV677" s="140"/>
      <c r="AW677" s="140"/>
      <c r="AX677" s="140"/>
      <c r="AY677" s="249"/>
    </row>
    <row r="678" spans="1:51" ht="15" hidden="1" customHeight="1" x14ac:dyDescent="0.35">
      <c r="A678" s="252" t="s">
        <v>1192</v>
      </c>
      <c r="B678" s="189" t="str">
        <f t="shared" si="651"/>
        <v>MDG25</v>
      </c>
      <c r="C678" s="161" t="s">
        <v>634</v>
      </c>
      <c r="D678" s="189" t="str">
        <f t="shared" si="652"/>
        <v>MG25213</v>
      </c>
      <c r="E678" s="189" t="s">
        <v>753</v>
      </c>
      <c r="F678" s="1" t="str">
        <f t="shared" si="653"/>
        <v>ATSIMO ATSINANANAFarafanganaMarovandrika</v>
      </c>
      <c r="G678" s="45" t="str">
        <f t="shared" si="654"/>
        <v>MG25213590</v>
      </c>
      <c r="H678" s="133" t="e">
        <f t="shared" si="655"/>
        <v>#N/A</v>
      </c>
      <c r="I678" s="133"/>
      <c r="J678" s="134" t="e">
        <f t="shared" si="656"/>
        <v>#N/A</v>
      </c>
      <c r="K678" s="134" t="e">
        <f t="shared" si="657"/>
        <v>#N/A</v>
      </c>
      <c r="L678" s="134" t="e">
        <f t="shared" si="658"/>
        <v>#N/A</v>
      </c>
      <c r="M678" s="231">
        <f>SUMIF('Plans SAMS_A remplir'!$AE$3:$AE$875,(G678&amp;"PAM"&amp;"urgence"),'Plans SAMS_A remplir'!$AG$3:$AG$875)</f>
        <v>0</v>
      </c>
      <c r="N678" s="222">
        <f>SUMIF('Plans SAMS_A remplir'!$AE$3:$AE$875,(G678&amp;"PAM"&amp;"urgence"),'Plans SAMS_A remplir'!$AH$3:$AH$875)</f>
        <v>0</v>
      </c>
      <c r="O678" s="232">
        <f>SUMIF('Plans SAMS_A remplir'!$AE$3:$AE$875,(G678&amp;"PAM"&amp;"urgence"),'Plans SAMS_A remplir'!$AI$3:$AI$875)</f>
        <v>0</v>
      </c>
      <c r="P678" s="224" t="str">
        <f t="shared" si="648"/>
        <v>0</v>
      </c>
      <c r="Q678" s="238">
        <f>SUMIF('Plans SAMS_A remplir'!$AE$3:$AE$875,(G678&amp;"FID"&amp;"urgence"),'Plans SAMS_A remplir'!$AG$3:$AG$875)</f>
        <v>0</v>
      </c>
      <c r="R678" s="135">
        <f>SUMIF('Plans SAMS_A remplir'!$AE$3:$AE$875,(G678&amp;"FID"&amp;"urgence"),'Plans SAMS_A remplir'!$AH$3:$AH$875)</f>
        <v>0</v>
      </c>
      <c r="S678" s="239">
        <f>SUMIF('Plans SAMS_A remplir'!$AE$3:$AE$875,(G678&amp;"FID"&amp;"urgence"),'Plans SAMS_A remplir'!$AI$3:$AI$875)</f>
        <v>0</v>
      </c>
      <c r="T678" s="224" t="str">
        <f t="shared" si="649"/>
        <v>0</v>
      </c>
      <c r="U678" s="238">
        <f>SUMIF('Plans SAMS_A remplir'!$AE$3:$AE$875,(G678&amp;"CRS"&amp;"urgence"),'Plans SAMS_A remplir'!$AG$3:$AG$875)</f>
        <v>0</v>
      </c>
      <c r="V678" s="135">
        <f>SUMIF('Plans SAMS_A remplir'!$AE$3:$AE$875,(G678&amp;"CRS"&amp;"urgence"),'Plans SAMS_A remplir'!$AH$3:$AH$875)</f>
        <v>0</v>
      </c>
      <c r="W678" s="239">
        <f>SUMIF('Plans SAMS_A remplir'!$AE$3:$AE$875,(G678&amp;"CRS"&amp;"urgence"),'Plans SAMS_A remplir'!$AI$3:$AI$875)</f>
        <v>0</v>
      </c>
      <c r="X678" s="224" t="str">
        <f t="shared" si="650"/>
        <v>0</v>
      </c>
      <c r="Y678" s="238">
        <f>SUMIF('Plans SAMS_A remplir'!$AE$3:$AE$875,(G678&amp;"autreong"&amp;"urgence"),'Plans SAMS_A remplir'!$AG$3:$AG$875)</f>
        <v>0</v>
      </c>
      <c r="Z678" s="135">
        <f>SUMIF('Plans SAMS_A remplir'!$AE$3:$AE$875,(G678&amp;"autreong"&amp;"urgence"),'Plans SAMS_A remplir'!$AH$3:$AH$875)</f>
        <v>0</v>
      </c>
      <c r="AA678" s="239">
        <f>SUMIF('Plans SAMS_A remplir'!$AE$3:$AE$875,(G678&amp;"autreong"&amp;"urgence"),'Plans SAMS_A remplir'!$AI$3:$AI$875)</f>
        <v>0</v>
      </c>
      <c r="AB678" s="280" t="str">
        <f t="shared" si="659"/>
        <v>0</v>
      </c>
      <c r="AC678" s="285"/>
      <c r="AD678" s="173">
        <f t="shared" si="660"/>
        <v>0</v>
      </c>
      <c r="AE678" s="173">
        <f t="shared" si="661"/>
        <v>0</v>
      </c>
      <c r="AF678" s="286">
        <f t="shared" si="662"/>
        <v>0</v>
      </c>
      <c r="AG678" s="274" t="e">
        <f t="shared" si="663"/>
        <v>#N/A</v>
      </c>
      <c r="AH678" s="202"/>
      <c r="AI678" s="209" t="e">
        <f t="shared" si="664"/>
        <v>#N/A</v>
      </c>
      <c r="AJ678" s="197">
        <f t="shared" si="665"/>
        <v>3</v>
      </c>
      <c r="AK678" s="175"/>
      <c r="AL678" s="275" t="str">
        <f t="shared" si="666"/>
        <v>A verifier</v>
      </c>
      <c r="AM678" s="266"/>
      <c r="AN678" s="137"/>
      <c r="AO678" s="136"/>
      <c r="AP678" s="158"/>
      <c r="AQ678" s="136"/>
      <c r="AR678" s="138"/>
      <c r="AS678" s="139"/>
      <c r="AT678" s="140"/>
      <c r="AU678" s="159"/>
      <c r="AV678" s="140"/>
      <c r="AW678" s="140"/>
      <c r="AX678" s="140"/>
      <c r="AY678" s="249"/>
    </row>
    <row r="679" spans="1:51" s="179" customFormat="1" hidden="1" x14ac:dyDescent="0.3">
      <c r="A679" s="328"/>
      <c r="B679" s="329"/>
      <c r="C679" s="330"/>
      <c r="D679" s="330"/>
      <c r="E679" s="330"/>
      <c r="F679" s="331"/>
      <c r="G679" s="332"/>
      <c r="H679" s="332"/>
      <c r="I679" s="333"/>
      <c r="J679" s="333"/>
      <c r="K679" s="333"/>
      <c r="L679" s="334"/>
      <c r="M679" s="335"/>
      <c r="N679" s="335"/>
      <c r="O679" s="335"/>
      <c r="P679" s="335"/>
      <c r="Q679" s="336"/>
      <c r="R679" s="336"/>
      <c r="S679" s="336"/>
      <c r="T679" s="335"/>
      <c r="U679" s="336"/>
      <c r="V679" s="336"/>
      <c r="W679" s="336"/>
      <c r="X679" s="335"/>
      <c r="Y679" s="336"/>
      <c r="Z679" s="336"/>
      <c r="AA679" s="336"/>
      <c r="AB679" s="337"/>
      <c r="AC679" s="338"/>
      <c r="AD679" s="339"/>
      <c r="AE679" s="339"/>
      <c r="AF679" s="340"/>
      <c r="AG679" s="341"/>
      <c r="AH679" s="342"/>
      <c r="AI679" s="342"/>
      <c r="AJ679" s="197"/>
      <c r="AK679" s="343"/>
      <c r="AL679" s="344"/>
      <c r="AM679" s="345"/>
      <c r="AN679" s="334"/>
      <c r="AO679" s="346"/>
      <c r="AP679" s="334"/>
      <c r="AQ679" s="334"/>
      <c r="AR679" s="347"/>
      <c r="AS679" s="347"/>
      <c r="AT679" s="348"/>
      <c r="AU679" s="348"/>
      <c r="AV679" s="349"/>
      <c r="AW679" s="350"/>
      <c r="AX679" s="350"/>
      <c r="AY679" s="351"/>
    </row>
    <row r="680" spans="1:51" ht="15" hidden="1" customHeight="1" x14ac:dyDescent="0.35">
      <c r="A680" s="252" t="s">
        <v>1192</v>
      </c>
      <c r="B680" s="189" t="str">
        <f t="shared" si="651"/>
        <v>MDG25</v>
      </c>
      <c r="C680" s="161" t="s">
        <v>650</v>
      </c>
      <c r="D680" s="189" t="str">
        <f t="shared" si="652"/>
        <v>MG25214</v>
      </c>
      <c r="E680" s="189" t="s">
        <v>650</v>
      </c>
      <c r="F680" s="1" t="str">
        <f t="shared" si="653"/>
        <v>ATSIMO ATSINANANAVangaindranoVangaindrano</v>
      </c>
      <c r="G680" s="45" t="str">
        <f t="shared" si="654"/>
        <v>MG25214010</v>
      </c>
      <c r="H680" s="133" t="e">
        <f t="shared" si="655"/>
        <v>#N/A</v>
      </c>
      <c r="I680" s="133"/>
      <c r="J680" s="134" t="e">
        <f t="shared" si="656"/>
        <v>#N/A</v>
      </c>
      <c r="K680" s="134" t="e">
        <f t="shared" si="657"/>
        <v>#N/A</v>
      </c>
      <c r="L680" s="134" t="e">
        <f t="shared" si="658"/>
        <v>#N/A</v>
      </c>
      <c r="M680" s="231">
        <f>SUMIF('Plans SAMS_A remplir'!$AE$3:$AE$875,(G680&amp;"PAM"&amp;"urgence"),'Plans SAMS_A remplir'!$AG$3:$AG$875)</f>
        <v>0</v>
      </c>
      <c r="N680" s="222">
        <f>SUMIF('Plans SAMS_A remplir'!$AE$3:$AE$875,(G680&amp;"PAM"&amp;"urgence"),'Plans SAMS_A remplir'!$AH$3:$AH$875)</f>
        <v>0</v>
      </c>
      <c r="O680" s="232">
        <f>SUMIF('Plans SAMS_A remplir'!$AE$3:$AE$875,(G680&amp;"PAM"&amp;"urgence"),'Plans SAMS_A remplir'!$AI$3:$AI$875)</f>
        <v>0</v>
      </c>
      <c r="P680" s="224" t="str">
        <f t="shared" ref="P680:P708" si="667">IFERROR(VLOOKUP(G680&amp;"PAM"&amp;"urgence",planification_pop,4,FALSE),"0")</f>
        <v>0</v>
      </c>
      <c r="Q680" s="238">
        <f>SUMIF('Plans SAMS_A remplir'!$AE$3:$AE$875,(G680&amp;"FID"&amp;"urgence"),'Plans SAMS_A remplir'!$AG$3:$AG$875)</f>
        <v>0</v>
      </c>
      <c r="R680" s="135">
        <f>SUMIF('Plans SAMS_A remplir'!$AE$3:$AE$875,(G680&amp;"FID"&amp;"urgence"),'Plans SAMS_A remplir'!$AH$3:$AH$875)</f>
        <v>0</v>
      </c>
      <c r="S680" s="239">
        <f>SUMIF('Plans SAMS_A remplir'!$AE$3:$AE$875,(G680&amp;"FID"&amp;"urgence"),'Plans SAMS_A remplir'!$AI$3:$AI$875)</f>
        <v>0</v>
      </c>
      <c r="T680" s="224" t="str">
        <f t="shared" ref="T680:T708" si="668">IFERROR(VLOOKUP(G680&amp;"FID"&amp;"urgence",planification_pop,4,FALSE),"0")</f>
        <v>0</v>
      </c>
      <c r="U680" s="238">
        <f>SUMIF('Plans SAMS_A remplir'!$AE$3:$AE$875,(G680&amp;"CRS"&amp;"urgence"),'Plans SAMS_A remplir'!$AG$3:$AG$875)</f>
        <v>0</v>
      </c>
      <c r="V680" s="135">
        <f>SUMIF('Plans SAMS_A remplir'!$AE$3:$AE$875,(G680&amp;"CRS"&amp;"urgence"),'Plans SAMS_A remplir'!$AH$3:$AH$875)</f>
        <v>0</v>
      </c>
      <c r="W680" s="239">
        <f>SUMIF('Plans SAMS_A remplir'!$AE$3:$AE$875,(G680&amp;"CRS"&amp;"urgence"),'Plans SAMS_A remplir'!$AI$3:$AI$875)</f>
        <v>0</v>
      </c>
      <c r="X680" s="224" t="str">
        <f t="shared" ref="X680:X708" si="669">IFERROR(VLOOKUP(K680&amp;"FID"&amp;"urgence",planification_pop,4,FALSE),"0")</f>
        <v>0</v>
      </c>
      <c r="Y680" s="238">
        <f>SUMIF('Plans SAMS_A remplir'!$AE$3:$AE$875,(G680&amp;"autreong"&amp;"urgence"),'Plans SAMS_A remplir'!$AG$3:$AG$875)</f>
        <v>0</v>
      </c>
      <c r="Z680" s="135">
        <f>SUMIF('Plans SAMS_A remplir'!$AE$3:$AE$875,(G680&amp;"autreong"&amp;"urgence"),'Plans SAMS_A remplir'!$AH$3:$AH$875)</f>
        <v>0</v>
      </c>
      <c r="AA680" s="239">
        <f>SUMIF('Plans SAMS_A remplir'!$AE$3:$AE$875,(G680&amp;"autreong"&amp;"urgence"),'Plans SAMS_A remplir'!$AI$3:$AI$875)</f>
        <v>0</v>
      </c>
      <c r="AB680" s="280" t="str">
        <f t="shared" si="659"/>
        <v>0</v>
      </c>
      <c r="AC680" s="285"/>
      <c r="AD680" s="173">
        <f t="shared" si="660"/>
        <v>0</v>
      </c>
      <c r="AE680" s="173">
        <f t="shared" si="661"/>
        <v>0</v>
      </c>
      <c r="AF680" s="286">
        <f t="shared" si="662"/>
        <v>0</v>
      </c>
      <c r="AG680" s="274" t="e">
        <f t="shared" si="663"/>
        <v>#N/A</v>
      </c>
      <c r="AH680" s="202"/>
      <c r="AI680" s="209" t="e">
        <f t="shared" si="664"/>
        <v>#N/A</v>
      </c>
      <c r="AJ680" s="197">
        <f t="shared" si="665"/>
        <v>3</v>
      </c>
      <c r="AK680" s="175"/>
      <c r="AL680" s="275" t="str">
        <f t="shared" si="666"/>
        <v>A verifier</v>
      </c>
      <c r="AM680" s="266"/>
      <c r="AN680" s="137"/>
      <c r="AO680" s="136"/>
      <c r="AP680" s="158"/>
      <c r="AQ680" s="136"/>
      <c r="AR680" s="138"/>
      <c r="AS680" s="139"/>
      <c r="AT680" s="140"/>
      <c r="AU680" s="159"/>
      <c r="AV680" s="140"/>
      <c r="AW680" s="140"/>
      <c r="AX680" s="140"/>
      <c r="AY680" s="249"/>
    </row>
    <row r="681" spans="1:51" ht="15" hidden="1" customHeight="1" x14ac:dyDescent="0.35">
      <c r="A681" s="252" t="s">
        <v>1192</v>
      </c>
      <c r="B681" s="189" t="str">
        <f t="shared" si="651"/>
        <v>MDG25</v>
      </c>
      <c r="C681" s="161" t="s">
        <v>650</v>
      </c>
      <c r="D681" s="189" t="str">
        <f t="shared" si="652"/>
        <v>MG25214</v>
      </c>
      <c r="E681" s="189" t="s">
        <v>652</v>
      </c>
      <c r="F681" s="1" t="str">
        <f t="shared" si="653"/>
        <v>ATSIMO ATSINANANAVangaindranoAmpasimalemy</v>
      </c>
      <c r="G681" s="45" t="str">
        <f t="shared" si="654"/>
        <v>MG25214031</v>
      </c>
      <c r="H681" s="133" t="e">
        <f t="shared" si="655"/>
        <v>#N/A</v>
      </c>
      <c r="I681" s="133"/>
      <c r="J681" s="134" t="str">
        <f t="shared" si="656"/>
        <v/>
      </c>
      <c r="K681" s="134">
        <f t="shared" si="657"/>
        <v>13995</v>
      </c>
      <c r="L681" s="134">
        <f t="shared" si="658"/>
        <v>13995</v>
      </c>
      <c r="M681" s="231">
        <f>SUMIF('Plans SAMS_A remplir'!$AE$3:$AE$875,(G681&amp;"PAM"&amp;"urgence"),'Plans SAMS_A remplir'!$AG$3:$AG$875)</f>
        <v>0</v>
      </c>
      <c r="N681" s="222">
        <f>SUMIF('Plans SAMS_A remplir'!$AE$3:$AE$875,(G681&amp;"PAM"&amp;"urgence"),'Plans SAMS_A remplir'!$AH$3:$AH$875)</f>
        <v>0</v>
      </c>
      <c r="O681" s="232">
        <f>SUMIF('Plans SAMS_A remplir'!$AE$3:$AE$875,(G681&amp;"PAM"&amp;"urgence"),'Plans SAMS_A remplir'!$AI$3:$AI$875)</f>
        <v>0</v>
      </c>
      <c r="P681" s="224" t="str">
        <f t="shared" si="667"/>
        <v>0</v>
      </c>
      <c r="Q681" s="238">
        <f>SUMIF('Plans SAMS_A remplir'!$AE$3:$AE$875,(G681&amp;"FID"&amp;"urgence"),'Plans SAMS_A remplir'!$AG$3:$AG$875)</f>
        <v>0</v>
      </c>
      <c r="R681" s="135">
        <f>SUMIF('Plans SAMS_A remplir'!$AE$3:$AE$875,(G681&amp;"FID"&amp;"urgence"),'Plans SAMS_A remplir'!$AH$3:$AH$875)</f>
        <v>0</v>
      </c>
      <c r="S681" s="239">
        <f>SUMIF('Plans SAMS_A remplir'!$AE$3:$AE$875,(G681&amp;"FID"&amp;"urgence"),'Plans SAMS_A remplir'!$AI$3:$AI$875)</f>
        <v>0</v>
      </c>
      <c r="T681" s="224" t="str">
        <f t="shared" si="668"/>
        <v>0</v>
      </c>
      <c r="U681" s="238">
        <f>SUMIF('Plans SAMS_A remplir'!$AE$3:$AE$875,(G681&amp;"CRS"&amp;"urgence"),'Plans SAMS_A remplir'!$AG$3:$AG$875)</f>
        <v>0</v>
      </c>
      <c r="V681" s="135">
        <f>SUMIF('Plans SAMS_A remplir'!$AE$3:$AE$875,(G681&amp;"CRS"&amp;"urgence"),'Plans SAMS_A remplir'!$AH$3:$AH$875)</f>
        <v>0</v>
      </c>
      <c r="W681" s="239">
        <f>SUMIF('Plans SAMS_A remplir'!$AE$3:$AE$875,(G681&amp;"CRS"&amp;"urgence"),'Plans SAMS_A remplir'!$AI$3:$AI$875)</f>
        <v>0</v>
      </c>
      <c r="X681" s="224" t="str">
        <f t="shared" si="669"/>
        <v>0</v>
      </c>
      <c r="Y681" s="238">
        <f>SUMIF('Plans SAMS_A remplir'!$AE$3:$AE$875,(G681&amp;"autreong"&amp;"urgence"),'Plans SAMS_A remplir'!$AG$3:$AG$875)</f>
        <v>0</v>
      </c>
      <c r="Z681" s="135">
        <f>SUMIF('Plans SAMS_A remplir'!$AE$3:$AE$875,(G681&amp;"autreong"&amp;"urgence"),'Plans SAMS_A remplir'!$AH$3:$AH$875)</f>
        <v>0</v>
      </c>
      <c r="AA681" s="239">
        <f>SUMIF('Plans SAMS_A remplir'!$AE$3:$AE$875,(G681&amp;"autreong"&amp;"urgence"),'Plans SAMS_A remplir'!$AI$3:$AI$875)</f>
        <v>0</v>
      </c>
      <c r="AB681" s="280" t="str">
        <f t="shared" si="659"/>
        <v>0</v>
      </c>
      <c r="AC681" s="285"/>
      <c r="AD681" s="173">
        <f t="shared" si="660"/>
        <v>0</v>
      </c>
      <c r="AE681" s="173">
        <f t="shared" si="661"/>
        <v>0</v>
      </c>
      <c r="AF681" s="286">
        <f t="shared" si="662"/>
        <v>0</v>
      </c>
      <c r="AG681" s="274">
        <f t="shared" si="663"/>
        <v>0</v>
      </c>
      <c r="AH681" s="202"/>
      <c r="AI681" s="209">
        <f t="shared" si="664"/>
        <v>13995</v>
      </c>
      <c r="AJ681" s="197">
        <f t="shared" si="665"/>
        <v>3</v>
      </c>
      <c r="AK681" s="175"/>
      <c r="AL681" s="275" t="str">
        <f t="shared" si="666"/>
        <v>A verifier</v>
      </c>
      <c r="AM681" s="266"/>
      <c r="AN681" s="137"/>
      <c r="AO681" s="136"/>
      <c r="AP681" s="158"/>
      <c r="AQ681" s="136"/>
      <c r="AR681" s="138"/>
      <c r="AS681" s="139"/>
      <c r="AT681" s="140"/>
      <c r="AU681" s="159"/>
      <c r="AV681" s="140"/>
      <c r="AW681" s="140"/>
      <c r="AX681" s="140"/>
      <c r="AY681" s="249"/>
    </row>
    <row r="682" spans="1:51" ht="15" hidden="1" customHeight="1" x14ac:dyDescent="0.35">
      <c r="A682" s="252" t="s">
        <v>1192</v>
      </c>
      <c r="B682" s="189" t="str">
        <f t="shared" si="651"/>
        <v>MDG25</v>
      </c>
      <c r="C682" s="161" t="s">
        <v>650</v>
      </c>
      <c r="D682" s="189" t="str">
        <f t="shared" si="652"/>
        <v>MG25214</v>
      </c>
      <c r="E682" s="189" t="s">
        <v>657</v>
      </c>
      <c r="F682" s="1" t="str">
        <f t="shared" si="653"/>
        <v>ATSIMO ATSINANANAVangaindranoTsianofana</v>
      </c>
      <c r="G682" s="45" t="str">
        <f t="shared" si="654"/>
        <v>MG25214032</v>
      </c>
      <c r="H682" s="133" t="e">
        <f t="shared" si="655"/>
        <v>#N/A</v>
      </c>
      <c r="I682" s="133"/>
      <c r="J682" s="134" t="str">
        <f t="shared" si="656"/>
        <v/>
      </c>
      <c r="K682" s="134">
        <f t="shared" si="657"/>
        <v>7905</v>
      </c>
      <c r="L682" s="134">
        <f t="shared" si="658"/>
        <v>7905</v>
      </c>
      <c r="M682" s="231">
        <f>SUMIF('Plans SAMS_A remplir'!$AE$3:$AE$875,(G682&amp;"PAM"&amp;"urgence"),'Plans SAMS_A remplir'!$AG$3:$AG$875)</f>
        <v>0</v>
      </c>
      <c r="N682" s="222">
        <f>SUMIF('Plans SAMS_A remplir'!$AE$3:$AE$875,(G682&amp;"PAM"&amp;"urgence"),'Plans SAMS_A remplir'!$AH$3:$AH$875)</f>
        <v>0</v>
      </c>
      <c r="O682" s="232">
        <f>SUMIF('Plans SAMS_A remplir'!$AE$3:$AE$875,(G682&amp;"PAM"&amp;"urgence"),'Plans SAMS_A remplir'!$AI$3:$AI$875)</f>
        <v>0</v>
      </c>
      <c r="P682" s="224" t="str">
        <f t="shared" si="667"/>
        <v>0</v>
      </c>
      <c r="Q682" s="238">
        <f>SUMIF('Plans SAMS_A remplir'!$AE$3:$AE$875,(G682&amp;"FID"&amp;"urgence"),'Plans SAMS_A remplir'!$AG$3:$AG$875)</f>
        <v>0</v>
      </c>
      <c r="R682" s="135">
        <f>SUMIF('Plans SAMS_A remplir'!$AE$3:$AE$875,(G682&amp;"FID"&amp;"urgence"),'Plans SAMS_A remplir'!$AH$3:$AH$875)</f>
        <v>0</v>
      </c>
      <c r="S682" s="239">
        <f>SUMIF('Plans SAMS_A remplir'!$AE$3:$AE$875,(G682&amp;"FID"&amp;"urgence"),'Plans SAMS_A remplir'!$AI$3:$AI$875)</f>
        <v>0</v>
      </c>
      <c r="T682" s="224" t="str">
        <f t="shared" si="668"/>
        <v>0</v>
      </c>
      <c r="U682" s="238">
        <f>SUMIF('Plans SAMS_A remplir'!$AE$3:$AE$875,(G682&amp;"CRS"&amp;"urgence"),'Plans SAMS_A remplir'!$AG$3:$AG$875)</f>
        <v>0</v>
      </c>
      <c r="V682" s="135">
        <f>SUMIF('Plans SAMS_A remplir'!$AE$3:$AE$875,(G682&amp;"CRS"&amp;"urgence"),'Plans SAMS_A remplir'!$AH$3:$AH$875)</f>
        <v>0</v>
      </c>
      <c r="W682" s="239">
        <f>SUMIF('Plans SAMS_A remplir'!$AE$3:$AE$875,(G682&amp;"CRS"&amp;"urgence"),'Plans SAMS_A remplir'!$AI$3:$AI$875)</f>
        <v>0</v>
      </c>
      <c r="X682" s="224" t="str">
        <f t="shared" si="669"/>
        <v>0</v>
      </c>
      <c r="Y682" s="238">
        <f>SUMIF('Plans SAMS_A remplir'!$AE$3:$AE$875,(G682&amp;"autreong"&amp;"urgence"),'Plans SAMS_A remplir'!$AG$3:$AG$875)</f>
        <v>0</v>
      </c>
      <c r="Z682" s="135">
        <f>SUMIF('Plans SAMS_A remplir'!$AE$3:$AE$875,(G682&amp;"autreong"&amp;"urgence"),'Plans SAMS_A remplir'!$AH$3:$AH$875)</f>
        <v>0</v>
      </c>
      <c r="AA682" s="239">
        <f>SUMIF('Plans SAMS_A remplir'!$AE$3:$AE$875,(G682&amp;"autreong"&amp;"urgence"),'Plans SAMS_A remplir'!$AI$3:$AI$875)</f>
        <v>0</v>
      </c>
      <c r="AB682" s="280" t="str">
        <f t="shared" si="659"/>
        <v>0</v>
      </c>
      <c r="AC682" s="285"/>
      <c r="AD682" s="173">
        <f t="shared" si="660"/>
        <v>0</v>
      </c>
      <c r="AE682" s="173">
        <f t="shared" si="661"/>
        <v>0</v>
      </c>
      <c r="AF682" s="286">
        <f t="shared" si="662"/>
        <v>0</v>
      </c>
      <c r="AG682" s="274">
        <f t="shared" si="663"/>
        <v>0</v>
      </c>
      <c r="AH682" s="202"/>
      <c r="AI682" s="209">
        <f t="shared" si="664"/>
        <v>7905</v>
      </c>
      <c r="AJ682" s="197">
        <f t="shared" si="665"/>
        <v>3</v>
      </c>
      <c r="AK682" s="175"/>
      <c r="AL682" s="275" t="str">
        <f t="shared" si="666"/>
        <v>A verifier</v>
      </c>
      <c r="AM682" s="266"/>
      <c r="AN682" s="137"/>
      <c r="AO682" s="136"/>
      <c r="AP682" s="158"/>
      <c r="AQ682" s="136"/>
      <c r="AR682" s="138"/>
      <c r="AS682" s="139"/>
      <c r="AT682" s="140"/>
      <c r="AU682" s="159"/>
      <c r="AV682" s="140"/>
      <c r="AW682" s="140"/>
      <c r="AX682" s="140"/>
      <c r="AY682" s="249"/>
    </row>
    <row r="683" spans="1:51" ht="15" hidden="1" customHeight="1" x14ac:dyDescent="0.35">
      <c r="A683" s="252" t="s">
        <v>1192</v>
      </c>
      <c r="B683" s="189" t="str">
        <f t="shared" si="651"/>
        <v>MDG25</v>
      </c>
      <c r="C683" s="161" t="s">
        <v>650</v>
      </c>
      <c r="D683" s="189" t="str">
        <f t="shared" si="652"/>
        <v>MG25214</v>
      </c>
      <c r="E683" s="189" t="s">
        <v>658</v>
      </c>
      <c r="F683" s="1" t="str">
        <f t="shared" si="653"/>
        <v>ATSIMO ATSINANANAVangaindranoBekaraoky</v>
      </c>
      <c r="G683" s="45" t="str">
        <f t="shared" si="654"/>
        <v>MG25214033</v>
      </c>
      <c r="H683" s="133" t="e">
        <f t="shared" si="655"/>
        <v>#N/A</v>
      </c>
      <c r="I683" s="133"/>
      <c r="J683" s="134" t="e">
        <f t="shared" si="656"/>
        <v>#N/A</v>
      </c>
      <c r="K683" s="134" t="e">
        <f t="shared" si="657"/>
        <v>#N/A</v>
      </c>
      <c r="L683" s="134" t="e">
        <f t="shared" si="658"/>
        <v>#N/A</v>
      </c>
      <c r="M683" s="231">
        <f>SUMIF('Plans SAMS_A remplir'!$AE$3:$AE$875,(G683&amp;"PAM"&amp;"urgence"),'Plans SAMS_A remplir'!$AG$3:$AG$875)</f>
        <v>0</v>
      </c>
      <c r="N683" s="222">
        <f>SUMIF('Plans SAMS_A remplir'!$AE$3:$AE$875,(G683&amp;"PAM"&amp;"urgence"),'Plans SAMS_A remplir'!$AH$3:$AH$875)</f>
        <v>0</v>
      </c>
      <c r="O683" s="232">
        <f>SUMIF('Plans SAMS_A remplir'!$AE$3:$AE$875,(G683&amp;"PAM"&amp;"urgence"),'Plans SAMS_A remplir'!$AI$3:$AI$875)</f>
        <v>0</v>
      </c>
      <c r="P683" s="224" t="str">
        <f t="shared" si="667"/>
        <v>0</v>
      </c>
      <c r="Q683" s="238">
        <f>SUMIF('Plans SAMS_A remplir'!$AE$3:$AE$875,(G683&amp;"FID"&amp;"urgence"),'Plans SAMS_A remplir'!$AG$3:$AG$875)</f>
        <v>0</v>
      </c>
      <c r="R683" s="135">
        <f>SUMIF('Plans SAMS_A remplir'!$AE$3:$AE$875,(G683&amp;"FID"&amp;"urgence"),'Plans SAMS_A remplir'!$AH$3:$AH$875)</f>
        <v>0</v>
      </c>
      <c r="S683" s="239">
        <f>SUMIF('Plans SAMS_A remplir'!$AE$3:$AE$875,(G683&amp;"FID"&amp;"urgence"),'Plans SAMS_A remplir'!$AI$3:$AI$875)</f>
        <v>0</v>
      </c>
      <c r="T683" s="224" t="str">
        <f t="shared" si="668"/>
        <v>0</v>
      </c>
      <c r="U683" s="238">
        <f>SUMIF('Plans SAMS_A remplir'!$AE$3:$AE$875,(G683&amp;"CRS"&amp;"urgence"),'Plans SAMS_A remplir'!$AG$3:$AG$875)</f>
        <v>0</v>
      </c>
      <c r="V683" s="135">
        <f>SUMIF('Plans SAMS_A remplir'!$AE$3:$AE$875,(G683&amp;"CRS"&amp;"urgence"),'Plans SAMS_A remplir'!$AH$3:$AH$875)</f>
        <v>0</v>
      </c>
      <c r="W683" s="239">
        <f>SUMIF('Plans SAMS_A remplir'!$AE$3:$AE$875,(G683&amp;"CRS"&amp;"urgence"),'Plans SAMS_A remplir'!$AI$3:$AI$875)</f>
        <v>0</v>
      </c>
      <c r="X683" s="224" t="str">
        <f t="shared" si="669"/>
        <v>0</v>
      </c>
      <c r="Y683" s="238">
        <f>SUMIF('Plans SAMS_A remplir'!$AE$3:$AE$875,(G683&amp;"autreong"&amp;"urgence"),'Plans SAMS_A remplir'!$AG$3:$AG$875)</f>
        <v>0</v>
      </c>
      <c r="Z683" s="135">
        <f>SUMIF('Plans SAMS_A remplir'!$AE$3:$AE$875,(G683&amp;"autreong"&amp;"urgence"),'Plans SAMS_A remplir'!$AH$3:$AH$875)</f>
        <v>0</v>
      </c>
      <c r="AA683" s="239">
        <f>SUMIF('Plans SAMS_A remplir'!$AE$3:$AE$875,(G683&amp;"autreong"&amp;"urgence"),'Plans SAMS_A remplir'!$AI$3:$AI$875)</f>
        <v>0</v>
      </c>
      <c r="AB683" s="280" t="str">
        <f t="shared" si="659"/>
        <v>0</v>
      </c>
      <c r="AC683" s="285"/>
      <c r="AD683" s="173">
        <f t="shared" si="660"/>
        <v>0</v>
      </c>
      <c r="AE683" s="173">
        <f t="shared" si="661"/>
        <v>0</v>
      </c>
      <c r="AF683" s="286">
        <f t="shared" si="662"/>
        <v>0</v>
      </c>
      <c r="AG683" s="274" t="e">
        <f t="shared" si="663"/>
        <v>#N/A</v>
      </c>
      <c r="AH683" s="202"/>
      <c r="AI683" s="209" t="e">
        <f t="shared" si="664"/>
        <v>#N/A</v>
      </c>
      <c r="AJ683" s="197">
        <f t="shared" si="665"/>
        <v>3</v>
      </c>
      <c r="AK683" s="175"/>
      <c r="AL683" s="275" t="str">
        <f t="shared" si="666"/>
        <v>A verifier</v>
      </c>
      <c r="AM683" s="266"/>
      <c r="AN683" s="137"/>
      <c r="AO683" s="136"/>
      <c r="AP683" s="158"/>
      <c r="AQ683" s="136"/>
      <c r="AR683" s="138"/>
      <c r="AS683" s="139"/>
      <c r="AT683" s="140"/>
      <c r="AU683" s="159"/>
      <c r="AV683" s="140"/>
      <c r="AW683" s="140"/>
      <c r="AX683" s="140"/>
      <c r="AY683" s="249"/>
    </row>
    <row r="684" spans="1:51" ht="15" hidden="1" customHeight="1" x14ac:dyDescent="0.35">
      <c r="A684" s="252" t="s">
        <v>1192</v>
      </c>
      <c r="B684" s="189" t="str">
        <f t="shared" si="651"/>
        <v>MDG25</v>
      </c>
      <c r="C684" s="161" t="s">
        <v>650</v>
      </c>
      <c r="D684" s="189" t="str">
        <f t="shared" si="652"/>
        <v>MG25214</v>
      </c>
      <c r="E684" s="189" t="s">
        <v>662</v>
      </c>
      <c r="F684" s="1" t="str">
        <f t="shared" si="653"/>
        <v>ATSIMO ATSINANANAVangaindranoTsiately</v>
      </c>
      <c r="G684" s="45" t="str">
        <f t="shared" si="654"/>
        <v>MG25214050</v>
      </c>
      <c r="H684" s="133" t="e">
        <f t="shared" si="655"/>
        <v>#N/A</v>
      </c>
      <c r="I684" s="133"/>
      <c r="J684" s="134" t="e">
        <f t="shared" si="656"/>
        <v>#N/A</v>
      </c>
      <c r="K684" s="134" t="e">
        <f t="shared" si="657"/>
        <v>#N/A</v>
      </c>
      <c r="L684" s="134" t="e">
        <f t="shared" si="658"/>
        <v>#N/A</v>
      </c>
      <c r="M684" s="231">
        <f>SUMIF('Plans SAMS_A remplir'!$AE$3:$AE$875,(G684&amp;"PAM"&amp;"urgence"),'Plans SAMS_A remplir'!$AG$3:$AG$875)</f>
        <v>0</v>
      </c>
      <c r="N684" s="222">
        <f>SUMIF('Plans SAMS_A remplir'!$AE$3:$AE$875,(G684&amp;"PAM"&amp;"urgence"),'Plans SAMS_A remplir'!$AH$3:$AH$875)</f>
        <v>0</v>
      </c>
      <c r="O684" s="232">
        <f>SUMIF('Plans SAMS_A remplir'!$AE$3:$AE$875,(G684&amp;"PAM"&amp;"urgence"),'Plans SAMS_A remplir'!$AI$3:$AI$875)</f>
        <v>0</v>
      </c>
      <c r="P684" s="224" t="str">
        <f t="shared" si="667"/>
        <v>0</v>
      </c>
      <c r="Q684" s="238">
        <f>SUMIF('Plans SAMS_A remplir'!$AE$3:$AE$875,(G684&amp;"FID"&amp;"urgence"),'Plans SAMS_A remplir'!$AG$3:$AG$875)</f>
        <v>0</v>
      </c>
      <c r="R684" s="135">
        <f>SUMIF('Plans SAMS_A remplir'!$AE$3:$AE$875,(G684&amp;"FID"&amp;"urgence"),'Plans SAMS_A remplir'!$AH$3:$AH$875)</f>
        <v>0</v>
      </c>
      <c r="S684" s="239">
        <f>SUMIF('Plans SAMS_A remplir'!$AE$3:$AE$875,(G684&amp;"FID"&amp;"urgence"),'Plans SAMS_A remplir'!$AI$3:$AI$875)</f>
        <v>0</v>
      </c>
      <c r="T684" s="224" t="str">
        <f t="shared" si="668"/>
        <v>0</v>
      </c>
      <c r="U684" s="238">
        <f>SUMIF('Plans SAMS_A remplir'!$AE$3:$AE$875,(G684&amp;"CRS"&amp;"urgence"),'Plans SAMS_A remplir'!$AG$3:$AG$875)</f>
        <v>0</v>
      </c>
      <c r="V684" s="135">
        <f>SUMIF('Plans SAMS_A remplir'!$AE$3:$AE$875,(G684&amp;"CRS"&amp;"urgence"),'Plans SAMS_A remplir'!$AH$3:$AH$875)</f>
        <v>0</v>
      </c>
      <c r="W684" s="239">
        <f>SUMIF('Plans SAMS_A remplir'!$AE$3:$AE$875,(G684&amp;"CRS"&amp;"urgence"),'Plans SAMS_A remplir'!$AI$3:$AI$875)</f>
        <v>0</v>
      </c>
      <c r="X684" s="224" t="str">
        <f t="shared" si="669"/>
        <v>0</v>
      </c>
      <c r="Y684" s="238">
        <f>SUMIF('Plans SAMS_A remplir'!$AE$3:$AE$875,(G684&amp;"autreong"&amp;"urgence"),'Plans SAMS_A remplir'!$AG$3:$AG$875)</f>
        <v>0</v>
      </c>
      <c r="Z684" s="135">
        <f>SUMIF('Plans SAMS_A remplir'!$AE$3:$AE$875,(G684&amp;"autreong"&amp;"urgence"),'Plans SAMS_A remplir'!$AH$3:$AH$875)</f>
        <v>0</v>
      </c>
      <c r="AA684" s="239">
        <f>SUMIF('Plans SAMS_A remplir'!$AE$3:$AE$875,(G684&amp;"autreong"&amp;"urgence"),'Plans SAMS_A remplir'!$AI$3:$AI$875)</f>
        <v>0</v>
      </c>
      <c r="AB684" s="280" t="str">
        <f t="shared" si="659"/>
        <v>0</v>
      </c>
      <c r="AC684" s="285"/>
      <c r="AD684" s="173">
        <f t="shared" si="660"/>
        <v>0</v>
      </c>
      <c r="AE684" s="173">
        <f t="shared" si="661"/>
        <v>0</v>
      </c>
      <c r="AF684" s="286">
        <f t="shared" si="662"/>
        <v>0</v>
      </c>
      <c r="AG684" s="274" t="e">
        <f t="shared" si="663"/>
        <v>#N/A</v>
      </c>
      <c r="AH684" s="202"/>
      <c r="AI684" s="209" t="e">
        <f t="shared" si="664"/>
        <v>#N/A</v>
      </c>
      <c r="AJ684" s="197">
        <f t="shared" si="665"/>
        <v>3</v>
      </c>
      <c r="AK684" s="175"/>
      <c r="AL684" s="275" t="str">
        <f t="shared" si="666"/>
        <v>A verifier</v>
      </c>
      <c r="AM684" s="266"/>
      <c r="AN684" s="137"/>
      <c r="AO684" s="136"/>
      <c r="AP684" s="158"/>
      <c r="AQ684" s="136"/>
      <c r="AR684" s="138"/>
      <c r="AS684" s="139"/>
      <c r="AT684" s="140"/>
      <c r="AU684" s="159"/>
      <c r="AV684" s="140"/>
      <c r="AW684" s="140"/>
      <c r="AX684" s="140"/>
      <c r="AY684" s="249"/>
    </row>
    <row r="685" spans="1:51" ht="15" hidden="1" customHeight="1" x14ac:dyDescent="0.35">
      <c r="A685" s="252" t="s">
        <v>1192</v>
      </c>
      <c r="B685" s="189" t="str">
        <f t="shared" si="651"/>
        <v>MDG25</v>
      </c>
      <c r="C685" s="161" t="s">
        <v>650</v>
      </c>
      <c r="D685" s="189" t="str">
        <f t="shared" si="652"/>
        <v>MG25214</v>
      </c>
      <c r="E685" s="189" t="s">
        <v>651</v>
      </c>
      <c r="F685" s="1" t="str">
        <f t="shared" si="653"/>
        <v>ATSIMO ATSINANANAVangaindranoSoamanova</v>
      </c>
      <c r="G685" s="45" t="str">
        <f t="shared" si="654"/>
        <v>MG25214070</v>
      </c>
      <c r="H685" s="133" t="e">
        <f t="shared" si="655"/>
        <v>#N/A</v>
      </c>
      <c r="I685" s="133"/>
      <c r="J685" s="134" t="str">
        <f t="shared" si="656"/>
        <v/>
      </c>
      <c r="K685" s="134">
        <f t="shared" si="657"/>
        <v>0</v>
      </c>
      <c r="L685" s="134">
        <f t="shared" si="658"/>
        <v>0</v>
      </c>
      <c r="M685" s="231">
        <f>SUMIF('Plans SAMS_A remplir'!$AE$3:$AE$875,(G685&amp;"PAM"&amp;"urgence"),'Plans SAMS_A remplir'!$AG$3:$AG$875)</f>
        <v>0</v>
      </c>
      <c r="N685" s="222">
        <f>SUMIF('Plans SAMS_A remplir'!$AE$3:$AE$875,(G685&amp;"PAM"&amp;"urgence"),'Plans SAMS_A remplir'!$AH$3:$AH$875)</f>
        <v>0</v>
      </c>
      <c r="O685" s="232">
        <f>SUMIF('Plans SAMS_A remplir'!$AE$3:$AE$875,(G685&amp;"PAM"&amp;"urgence"),'Plans SAMS_A remplir'!$AI$3:$AI$875)</f>
        <v>0</v>
      </c>
      <c r="P685" s="224" t="str">
        <f t="shared" si="667"/>
        <v>0</v>
      </c>
      <c r="Q685" s="238">
        <f>SUMIF('Plans SAMS_A remplir'!$AE$3:$AE$875,(G685&amp;"FID"&amp;"urgence"),'Plans SAMS_A remplir'!$AG$3:$AG$875)</f>
        <v>0</v>
      </c>
      <c r="R685" s="135">
        <f>SUMIF('Plans SAMS_A remplir'!$AE$3:$AE$875,(G685&amp;"FID"&amp;"urgence"),'Plans SAMS_A remplir'!$AH$3:$AH$875)</f>
        <v>0</v>
      </c>
      <c r="S685" s="239">
        <f>SUMIF('Plans SAMS_A remplir'!$AE$3:$AE$875,(G685&amp;"FID"&amp;"urgence"),'Plans SAMS_A remplir'!$AI$3:$AI$875)</f>
        <v>0</v>
      </c>
      <c r="T685" s="224" t="str">
        <f t="shared" si="668"/>
        <v>0</v>
      </c>
      <c r="U685" s="238">
        <f>SUMIF('Plans SAMS_A remplir'!$AE$3:$AE$875,(G685&amp;"CRS"&amp;"urgence"),'Plans SAMS_A remplir'!$AG$3:$AG$875)</f>
        <v>0</v>
      </c>
      <c r="V685" s="135">
        <f>SUMIF('Plans SAMS_A remplir'!$AE$3:$AE$875,(G685&amp;"CRS"&amp;"urgence"),'Plans SAMS_A remplir'!$AH$3:$AH$875)</f>
        <v>0</v>
      </c>
      <c r="W685" s="239">
        <f>SUMIF('Plans SAMS_A remplir'!$AE$3:$AE$875,(G685&amp;"CRS"&amp;"urgence"),'Plans SAMS_A remplir'!$AI$3:$AI$875)</f>
        <v>0</v>
      </c>
      <c r="X685" s="224" t="str">
        <f t="shared" si="669"/>
        <v>0</v>
      </c>
      <c r="Y685" s="238">
        <f>SUMIF('Plans SAMS_A remplir'!$AE$3:$AE$875,(G685&amp;"autreong"&amp;"urgence"),'Plans SAMS_A remplir'!$AG$3:$AG$875)</f>
        <v>0</v>
      </c>
      <c r="Z685" s="135">
        <f>SUMIF('Plans SAMS_A remplir'!$AE$3:$AE$875,(G685&amp;"autreong"&amp;"urgence"),'Plans SAMS_A remplir'!$AH$3:$AH$875)</f>
        <v>0</v>
      </c>
      <c r="AA685" s="239">
        <f>SUMIF('Plans SAMS_A remplir'!$AE$3:$AE$875,(G685&amp;"autreong"&amp;"urgence"),'Plans SAMS_A remplir'!$AI$3:$AI$875)</f>
        <v>0</v>
      </c>
      <c r="AB685" s="280" t="str">
        <f t="shared" si="659"/>
        <v>0</v>
      </c>
      <c r="AC685" s="285"/>
      <c r="AD685" s="173">
        <f t="shared" si="660"/>
        <v>0</v>
      </c>
      <c r="AE685" s="173">
        <f t="shared" si="661"/>
        <v>0</v>
      </c>
      <c r="AF685" s="286">
        <f t="shared" si="662"/>
        <v>0</v>
      </c>
      <c r="AG685" s="274" t="e">
        <f t="shared" si="663"/>
        <v>#DIV/0!</v>
      </c>
      <c r="AH685" s="202"/>
      <c r="AI685" s="209">
        <f t="shared" si="664"/>
        <v>0</v>
      </c>
      <c r="AJ685" s="197">
        <f t="shared" si="665"/>
        <v>3</v>
      </c>
      <c r="AK685" s="175"/>
      <c r="AL685" s="275" t="str">
        <f t="shared" si="666"/>
        <v>A verifier</v>
      </c>
      <c r="AM685" s="266"/>
      <c r="AN685" s="137"/>
      <c r="AO685" s="136"/>
      <c r="AP685" s="158"/>
      <c r="AQ685" s="136"/>
      <c r="AR685" s="138"/>
      <c r="AS685" s="139"/>
      <c r="AT685" s="140"/>
      <c r="AU685" s="159"/>
      <c r="AV685" s="140"/>
      <c r="AW685" s="140"/>
      <c r="AX685" s="140"/>
      <c r="AY685" s="249"/>
    </row>
    <row r="686" spans="1:51" ht="15" hidden="1" customHeight="1" x14ac:dyDescent="0.35">
      <c r="A686" s="252" t="s">
        <v>1192</v>
      </c>
      <c r="B686" s="189" t="str">
        <f t="shared" si="651"/>
        <v>MDG25</v>
      </c>
      <c r="C686" s="161" t="s">
        <v>650</v>
      </c>
      <c r="D686" s="189" t="str">
        <f t="shared" si="652"/>
        <v>MG25214</v>
      </c>
      <c r="E686" s="189" t="s">
        <v>659</v>
      </c>
      <c r="F686" s="1" t="str">
        <f t="shared" si="653"/>
        <v>ATSIMO ATSINANANAVangaindranoLopary</v>
      </c>
      <c r="G686" s="45" t="str">
        <f t="shared" si="654"/>
        <v>MG25214091</v>
      </c>
      <c r="H686" s="133" t="e">
        <f t="shared" si="655"/>
        <v>#N/A</v>
      </c>
      <c r="I686" s="133"/>
      <c r="J686" s="134" t="e">
        <f t="shared" si="656"/>
        <v>#N/A</v>
      </c>
      <c r="K686" s="134" t="e">
        <f t="shared" si="657"/>
        <v>#N/A</v>
      </c>
      <c r="L686" s="134" t="e">
        <f t="shared" si="658"/>
        <v>#N/A</v>
      </c>
      <c r="M686" s="231">
        <f>SUMIF('Plans SAMS_A remplir'!$AE$3:$AE$875,(G686&amp;"PAM"&amp;"urgence"),'Plans SAMS_A remplir'!$AG$3:$AG$875)</f>
        <v>0</v>
      </c>
      <c r="N686" s="222">
        <f>SUMIF('Plans SAMS_A remplir'!$AE$3:$AE$875,(G686&amp;"PAM"&amp;"urgence"),'Plans SAMS_A remplir'!$AH$3:$AH$875)</f>
        <v>0</v>
      </c>
      <c r="O686" s="232">
        <f>SUMIF('Plans SAMS_A remplir'!$AE$3:$AE$875,(G686&amp;"PAM"&amp;"urgence"),'Plans SAMS_A remplir'!$AI$3:$AI$875)</f>
        <v>0</v>
      </c>
      <c r="P686" s="224" t="str">
        <f t="shared" si="667"/>
        <v>0</v>
      </c>
      <c r="Q686" s="238">
        <f>SUMIF('Plans SAMS_A remplir'!$AE$3:$AE$875,(G686&amp;"FID"&amp;"urgence"),'Plans SAMS_A remplir'!$AG$3:$AG$875)</f>
        <v>0</v>
      </c>
      <c r="R686" s="135">
        <f>SUMIF('Plans SAMS_A remplir'!$AE$3:$AE$875,(G686&amp;"FID"&amp;"urgence"),'Plans SAMS_A remplir'!$AH$3:$AH$875)</f>
        <v>0</v>
      </c>
      <c r="S686" s="239">
        <f>SUMIF('Plans SAMS_A remplir'!$AE$3:$AE$875,(G686&amp;"FID"&amp;"urgence"),'Plans SAMS_A remplir'!$AI$3:$AI$875)</f>
        <v>0</v>
      </c>
      <c r="T686" s="224" t="str">
        <f t="shared" si="668"/>
        <v>0</v>
      </c>
      <c r="U686" s="238">
        <f>SUMIF('Plans SAMS_A remplir'!$AE$3:$AE$875,(G686&amp;"CRS"&amp;"urgence"),'Plans SAMS_A remplir'!$AG$3:$AG$875)</f>
        <v>0</v>
      </c>
      <c r="V686" s="135">
        <f>SUMIF('Plans SAMS_A remplir'!$AE$3:$AE$875,(G686&amp;"CRS"&amp;"urgence"),'Plans SAMS_A remplir'!$AH$3:$AH$875)</f>
        <v>0</v>
      </c>
      <c r="W686" s="239">
        <f>SUMIF('Plans SAMS_A remplir'!$AE$3:$AE$875,(G686&amp;"CRS"&amp;"urgence"),'Plans SAMS_A remplir'!$AI$3:$AI$875)</f>
        <v>0</v>
      </c>
      <c r="X686" s="224" t="str">
        <f t="shared" si="669"/>
        <v>0</v>
      </c>
      <c r="Y686" s="238">
        <f>SUMIF('Plans SAMS_A remplir'!$AE$3:$AE$875,(G686&amp;"autreong"&amp;"urgence"),'Plans SAMS_A remplir'!$AG$3:$AG$875)</f>
        <v>0</v>
      </c>
      <c r="Z686" s="135">
        <f>SUMIF('Plans SAMS_A remplir'!$AE$3:$AE$875,(G686&amp;"autreong"&amp;"urgence"),'Plans SAMS_A remplir'!$AH$3:$AH$875)</f>
        <v>0</v>
      </c>
      <c r="AA686" s="239">
        <f>SUMIF('Plans SAMS_A remplir'!$AE$3:$AE$875,(G686&amp;"autreong"&amp;"urgence"),'Plans SAMS_A remplir'!$AI$3:$AI$875)</f>
        <v>0</v>
      </c>
      <c r="AB686" s="280" t="str">
        <f t="shared" si="659"/>
        <v>0</v>
      </c>
      <c r="AC686" s="285"/>
      <c r="AD686" s="173">
        <f t="shared" si="660"/>
        <v>0</v>
      </c>
      <c r="AE686" s="173">
        <f t="shared" si="661"/>
        <v>0</v>
      </c>
      <c r="AF686" s="286">
        <f t="shared" si="662"/>
        <v>0</v>
      </c>
      <c r="AG686" s="274" t="e">
        <f t="shared" si="663"/>
        <v>#N/A</v>
      </c>
      <c r="AH686" s="202"/>
      <c r="AI686" s="209" t="e">
        <f t="shared" si="664"/>
        <v>#N/A</v>
      </c>
      <c r="AJ686" s="197">
        <f t="shared" si="665"/>
        <v>3</v>
      </c>
      <c r="AK686" s="175"/>
      <c r="AL686" s="275" t="str">
        <f t="shared" si="666"/>
        <v>A verifier</v>
      </c>
      <c r="AM686" s="266"/>
      <c r="AN686" s="137"/>
      <c r="AO686" s="136"/>
      <c r="AP686" s="158"/>
      <c r="AQ686" s="136"/>
      <c r="AR686" s="138"/>
      <c r="AS686" s="139"/>
      <c r="AT686" s="140"/>
      <c r="AU686" s="159"/>
      <c r="AV686" s="140"/>
      <c r="AW686" s="140"/>
      <c r="AX686" s="140"/>
      <c r="AY686" s="249"/>
    </row>
    <row r="687" spans="1:51" ht="15" hidden="1" customHeight="1" x14ac:dyDescent="0.35">
      <c r="A687" s="252" t="s">
        <v>1192</v>
      </c>
      <c r="B687" s="189" t="str">
        <f t="shared" si="651"/>
        <v>MDG25</v>
      </c>
      <c r="C687" s="161" t="s">
        <v>650</v>
      </c>
      <c r="D687" s="189" t="str">
        <f t="shared" si="652"/>
        <v>MG25214</v>
      </c>
      <c r="E687" s="189" t="s">
        <v>763</v>
      </c>
      <c r="F687" s="1" t="str">
        <f t="shared" si="653"/>
        <v>ATSIMO ATSINANANAVangaindranoBema</v>
      </c>
      <c r="G687" s="45" t="str">
        <f t="shared" si="654"/>
        <v>MG25214092</v>
      </c>
      <c r="H687" s="133" t="e">
        <f t="shared" si="655"/>
        <v>#N/A</v>
      </c>
      <c r="I687" s="133"/>
      <c r="J687" s="134" t="e">
        <f t="shared" si="656"/>
        <v>#N/A</v>
      </c>
      <c r="K687" s="134" t="e">
        <f t="shared" si="657"/>
        <v>#N/A</v>
      </c>
      <c r="L687" s="134" t="e">
        <f t="shared" si="658"/>
        <v>#N/A</v>
      </c>
      <c r="M687" s="231">
        <f>SUMIF('Plans SAMS_A remplir'!$AE$3:$AE$875,(G687&amp;"PAM"&amp;"urgence"),'Plans SAMS_A remplir'!$AG$3:$AG$875)</f>
        <v>0</v>
      </c>
      <c r="N687" s="222">
        <f>SUMIF('Plans SAMS_A remplir'!$AE$3:$AE$875,(G687&amp;"PAM"&amp;"urgence"),'Plans SAMS_A remplir'!$AH$3:$AH$875)</f>
        <v>0</v>
      </c>
      <c r="O687" s="232">
        <f>SUMIF('Plans SAMS_A remplir'!$AE$3:$AE$875,(G687&amp;"PAM"&amp;"urgence"),'Plans SAMS_A remplir'!$AI$3:$AI$875)</f>
        <v>0</v>
      </c>
      <c r="P687" s="224" t="str">
        <f t="shared" si="667"/>
        <v>0</v>
      </c>
      <c r="Q687" s="238">
        <f>SUMIF('Plans SAMS_A remplir'!$AE$3:$AE$875,(G687&amp;"FID"&amp;"urgence"),'Plans SAMS_A remplir'!$AG$3:$AG$875)</f>
        <v>0</v>
      </c>
      <c r="R687" s="135">
        <f>SUMIF('Plans SAMS_A remplir'!$AE$3:$AE$875,(G687&amp;"FID"&amp;"urgence"),'Plans SAMS_A remplir'!$AH$3:$AH$875)</f>
        <v>0</v>
      </c>
      <c r="S687" s="239">
        <f>SUMIF('Plans SAMS_A remplir'!$AE$3:$AE$875,(G687&amp;"FID"&amp;"urgence"),'Plans SAMS_A remplir'!$AI$3:$AI$875)</f>
        <v>0</v>
      </c>
      <c r="T687" s="224" t="str">
        <f t="shared" si="668"/>
        <v>0</v>
      </c>
      <c r="U687" s="238">
        <f>SUMIF('Plans SAMS_A remplir'!$AE$3:$AE$875,(G687&amp;"CRS"&amp;"urgence"),'Plans SAMS_A remplir'!$AG$3:$AG$875)</f>
        <v>0</v>
      </c>
      <c r="V687" s="135">
        <f>SUMIF('Plans SAMS_A remplir'!$AE$3:$AE$875,(G687&amp;"CRS"&amp;"urgence"),'Plans SAMS_A remplir'!$AH$3:$AH$875)</f>
        <v>0</v>
      </c>
      <c r="W687" s="239">
        <f>SUMIF('Plans SAMS_A remplir'!$AE$3:$AE$875,(G687&amp;"CRS"&amp;"urgence"),'Plans SAMS_A remplir'!$AI$3:$AI$875)</f>
        <v>0</v>
      </c>
      <c r="X687" s="224" t="str">
        <f t="shared" si="669"/>
        <v>0</v>
      </c>
      <c r="Y687" s="238">
        <f>SUMIF('Plans SAMS_A remplir'!$AE$3:$AE$875,(G687&amp;"autreong"&amp;"urgence"),'Plans SAMS_A remplir'!$AG$3:$AG$875)</f>
        <v>0</v>
      </c>
      <c r="Z687" s="135">
        <f>SUMIF('Plans SAMS_A remplir'!$AE$3:$AE$875,(G687&amp;"autreong"&amp;"urgence"),'Plans SAMS_A remplir'!$AH$3:$AH$875)</f>
        <v>0</v>
      </c>
      <c r="AA687" s="239">
        <f>SUMIF('Plans SAMS_A remplir'!$AE$3:$AE$875,(G687&amp;"autreong"&amp;"urgence"),'Plans SAMS_A remplir'!$AI$3:$AI$875)</f>
        <v>0</v>
      </c>
      <c r="AB687" s="280" t="str">
        <f t="shared" si="659"/>
        <v>0</v>
      </c>
      <c r="AC687" s="285"/>
      <c r="AD687" s="173">
        <f t="shared" si="660"/>
        <v>0</v>
      </c>
      <c r="AE687" s="173">
        <f t="shared" si="661"/>
        <v>0</v>
      </c>
      <c r="AF687" s="286">
        <f t="shared" si="662"/>
        <v>0</v>
      </c>
      <c r="AG687" s="274" t="e">
        <f t="shared" si="663"/>
        <v>#N/A</v>
      </c>
      <c r="AH687" s="202"/>
      <c r="AI687" s="209" t="e">
        <f t="shared" si="664"/>
        <v>#N/A</v>
      </c>
      <c r="AJ687" s="197">
        <f t="shared" si="665"/>
        <v>3</v>
      </c>
      <c r="AK687" s="175"/>
      <c r="AL687" s="275" t="str">
        <f t="shared" si="666"/>
        <v>A verifier</v>
      </c>
      <c r="AM687" s="266"/>
      <c r="AN687" s="137"/>
      <c r="AO687" s="136"/>
      <c r="AP687" s="158"/>
      <c r="AQ687" s="136"/>
      <c r="AR687" s="138"/>
      <c r="AS687" s="139"/>
      <c r="AT687" s="140"/>
      <c r="AU687" s="159"/>
      <c r="AV687" s="140"/>
      <c r="AW687" s="140"/>
      <c r="AX687" s="140"/>
      <c r="AY687" s="249"/>
    </row>
    <row r="688" spans="1:51" ht="15" hidden="1" customHeight="1" x14ac:dyDescent="0.35">
      <c r="A688" s="252" t="s">
        <v>1192</v>
      </c>
      <c r="B688" s="189" t="str">
        <f t="shared" si="651"/>
        <v>MDG25</v>
      </c>
      <c r="C688" s="161" t="s">
        <v>650</v>
      </c>
      <c r="D688" s="189" t="str">
        <f t="shared" si="652"/>
        <v>MG25214</v>
      </c>
      <c r="E688" s="189" t="s">
        <v>656</v>
      </c>
      <c r="F688" s="1" t="str">
        <f t="shared" si="653"/>
        <v>ATSIMO ATSINANANAVangaindranoVohitrambo</v>
      </c>
      <c r="G688" s="45" t="str">
        <f t="shared" si="654"/>
        <v>MG25214111</v>
      </c>
      <c r="H688" s="133" t="e">
        <f t="shared" si="655"/>
        <v>#N/A</v>
      </c>
      <c r="I688" s="133"/>
      <c r="J688" s="134" t="str">
        <f t="shared" si="656"/>
        <v/>
      </c>
      <c r="K688" s="134">
        <f t="shared" si="657"/>
        <v>7570</v>
      </c>
      <c r="L688" s="134">
        <f t="shared" si="658"/>
        <v>7570</v>
      </c>
      <c r="M688" s="231">
        <f>SUMIF('Plans SAMS_A remplir'!$AE$3:$AE$875,(G688&amp;"PAM"&amp;"urgence"),'Plans SAMS_A remplir'!$AG$3:$AG$875)</f>
        <v>0</v>
      </c>
      <c r="N688" s="222">
        <f>SUMIF('Plans SAMS_A remplir'!$AE$3:$AE$875,(G688&amp;"PAM"&amp;"urgence"),'Plans SAMS_A remplir'!$AH$3:$AH$875)</f>
        <v>0</v>
      </c>
      <c r="O688" s="232">
        <f>SUMIF('Plans SAMS_A remplir'!$AE$3:$AE$875,(G688&amp;"PAM"&amp;"urgence"),'Plans SAMS_A remplir'!$AI$3:$AI$875)</f>
        <v>0</v>
      </c>
      <c r="P688" s="224" t="str">
        <f t="shared" si="667"/>
        <v>0</v>
      </c>
      <c r="Q688" s="238">
        <f>SUMIF('Plans SAMS_A remplir'!$AE$3:$AE$875,(G688&amp;"FID"&amp;"urgence"),'Plans SAMS_A remplir'!$AG$3:$AG$875)</f>
        <v>0</v>
      </c>
      <c r="R688" s="135">
        <f>SUMIF('Plans SAMS_A remplir'!$AE$3:$AE$875,(G688&amp;"FID"&amp;"urgence"),'Plans SAMS_A remplir'!$AH$3:$AH$875)</f>
        <v>0</v>
      </c>
      <c r="S688" s="239">
        <f>SUMIF('Plans SAMS_A remplir'!$AE$3:$AE$875,(G688&amp;"FID"&amp;"urgence"),'Plans SAMS_A remplir'!$AI$3:$AI$875)</f>
        <v>0</v>
      </c>
      <c r="T688" s="224" t="str">
        <f t="shared" si="668"/>
        <v>0</v>
      </c>
      <c r="U688" s="238">
        <f>SUMIF('Plans SAMS_A remplir'!$AE$3:$AE$875,(G688&amp;"CRS"&amp;"urgence"),'Plans SAMS_A remplir'!$AG$3:$AG$875)</f>
        <v>0</v>
      </c>
      <c r="V688" s="135">
        <f>SUMIF('Plans SAMS_A remplir'!$AE$3:$AE$875,(G688&amp;"CRS"&amp;"urgence"),'Plans SAMS_A remplir'!$AH$3:$AH$875)</f>
        <v>0</v>
      </c>
      <c r="W688" s="239">
        <f>SUMIF('Plans SAMS_A remplir'!$AE$3:$AE$875,(G688&amp;"CRS"&amp;"urgence"),'Plans SAMS_A remplir'!$AI$3:$AI$875)</f>
        <v>0</v>
      </c>
      <c r="X688" s="224" t="str">
        <f t="shared" si="669"/>
        <v>0</v>
      </c>
      <c r="Y688" s="238">
        <f>SUMIF('Plans SAMS_A remplir'!$AE$3:$AE$875,(G688&amp;"autreong"&amp;"urgence"),'Plans SAMS_A remplir'!$AG$3:$AG$875)</f>
        <v>0</v>
      </c>
      <c r="Z688" s="135">
        <f>SUMIF('Plans SAMS_A remplir'!$AE$3:$AE$875,(G688&amp;"autreong"&amp;"urgence"),'Plans SAMS_A remplir'!$AH$3:$AH$875)</f>
        <v>0</v>
      </c>
      <c r="AA688" s="239">
        <f>SUMIF('Plans SAMS_A remplir'!$AE$3:$AE$875,(G688&amp;"autreong"&amp;"urgence"),'Plans SAMS_A remplir'!$AI$3:$AI$875)</f>
        <v>0</v>
      </c>
      <c r="AB688" s="280" t="str">
        <f t="shared" si="659"/>
        <v>0</v>
      </c>
      <c r="AC688" s="285"/>
      <c r="AD688" s="173">
        <f t="shared" si="660"/>
        <v>0</v>
      </c>
      <c r="AE688" s="173">
        <f t="shared" si="661"/>
        <v>0</v>
      </c>
      <c r="AF688" s="286">
        <f t="shared" si="662"/>
        <v>0</v>
      </c>
      <c r="AG688" s="274">
        <f t="shared" si="663"/>
        <v>0</v>
      </c>
      <c r="AH688" s="202"/>
      <c r="AI688" s="209">
        <f t="shared" si="664"/>
        <v>7570</v>
      </c>
      <c r="AJ688" s="197">
        <f t="shared" si="665"/>
        <v>3</v>
      </c>
      <c r="AK688" s="175"/>
      <c r="AL688" s="275" t="str">
        <f t="shared" si="666"/>
        <v>A verifier</v>
      </c>
      <c r="AM688" s="266"/>
      <c r="AN688" s="137"/>
      <c r="AO688" s="136"/>
      <c r="AP688" s="158"/>
      <c r="AQ688" s="136"/>
      <c r="AR688" s="138"/>
      <c r="AS688" s="139"/>
      <c r="AT688" s="140"/>
      <c r="AU688" s="159"/>
      <c r="AV688" s="140"/>
      <c r="AW688" s="140"/>
      <c r="AX688" s="140"/>
      <c r="AY688" s="249"/>
    </row>
    <row r="689" spans="1:51" ht="15" hidden="1" customHeight="1" x14ac:dyDescent="0.35">
      <c r="A689" s="252" t="s">
        <v>1192</v>
      </c>
      <c r="B689" s="189" t="str">
        <f t="shared" ref="B689:B713" si="670">VLOOKUP(A689,admin_1,2,FALSE)</f>
        <v>MDG25</v>
      </c>
      <c r="C689" s="161" t="s">
        <v>650</v>
      </c>
      <c r="D689" s="189" t="str">
        <f t="shared" ref="D689:D713" si="671">VLOOKUP(C689,admin_2_2,2,FALSE)</f>
        <v>MG25214</v>
      </c>
      <c r="E689" s="189" t="s">
        <v>766</v>
      </c>
      <c r="F689" s="1" t="str">
        <f t="shared" ref="F689:F713" si="672">A689&amp;C689&amp;E689</f>
        <v>ATSIMO ATSINANANAVangaindranoAnilobe</v>
      </c>
      <c r="G689" s="45" t="str">
        <f t="shared" ref="G689:G713" si="673">VLOOKUP(F689,admin_3_2,12,FALSE)</f>
        <v>MG25214112</v>
      </c>
      <c r="H689" s="133" t="e">
        <f t="shared" ref="H689:H713" si="674">VLOOKUP(G689,prio,2,FALSE)</f>
        <v>#N/A</v>
      </c>
      <c r="I689" s="133"/>
      <c r="J689" s="134" t="e">
        <f t="shared" ref="J689:J713" si="675">IF(VLOOKUP(G689,pop,4,FALSE)=0,"",VLOOKUP(G689,pop,4,FALSE))</f>
        <v>#N/A</v>
      </c>
      <c r="K689" s="134" t="e">
        <f t="shared" ref="K689:K713" si="676">VLOOKUP(G689,pop,2,FALSE)</f>
        <v>#N/A</v>
      </c>
      <c r="L689" s="134" t="e">
        <f t="shared" ref="L689:L713" si="677">VLOOKUP(G689,pop,7,FALSE)</f>
        <v>#N/A</v>
      </c>
      <c r="M689" s="231">
        <f>SUMIF('Plans SAMS_A remplir'!$AE$3:$AE$875,(G689&amp;"PAM"&amp;"urgence"),'Plans SAMS_A remplir'!$AG$3:$AG$875)</f>
        <v>0</v>
      </c>
      <c r="N689" s="222">
        <f>SUMIF('Plans SAMS_A remplir'!$AE$3:$AE$875,(G689&amp;"PAM"&amp;"urgence"),'Plans SAMS_A remplir'!$AH$3:$AH$875)</f>
        <v>0</v>
      </c>
      <c r="O689" s="232">
        <f>SUMIF('Plans SAMS_A remplir'!$AE$3:$AE$875,(G689&amp;"PAM"&amp;"urgence"),'Plans SAMS_A remplir'!$AI$3:$AI$875)</f>
        <v>0</v>
      </c>
      <c r="P689" s="224" t="str">
        <f t="shared" si="667"/>
        <v>0</v>
      </c>
      <c r="Q689" s="238">
        <f>SUMIF('Plans SAMS_A remplir'!$AE$3:$AE$875,(G689&amp;"FID"&amp;"urgence"),'Plans SAMS_A remplir'!$AG$3:$AG$875)</f>
        <v>0</v>
      </c>
      <c r="R689" s="135">
        <f>SUMIF('Plans SAMS_A remplir'!$AE$3:$AE$875,(G689&amp;"FID"&amp;"urgence"),'Plans SAMS_A remplir'!$AH$3:$AH$875)</f>
        <v>0</v>
      </c>
      <c r="S689" s="239">
        <f>SUMIF('Plans SAMS_A remplir'!$AE$3:$AE$875,(G689&amp;"FID"&amp;"urgence"),'Plans SAMS_A remplir'!$AI$3:$AI$875)</f>
        <v>0</v>
      </c>
      <c r="T689" s="224" t="str">
        <f t="shared" si="668"/>
        <v>0</v>
      </c>
      <c r="U689" s="238">
        <f>SUMIF('Plans SAMS_A remplir'!$AE$3:$AE$875,(G689&amp;"CRS"&amp;"urgence"),'Plans SAMS_A remplir'!$AG$3:$AG$875)</f>
        <v>0</v>
      </c>
      <c r="V689" s="135">
        <f>SUMIF('Plans SAMS_A remplir'!$AE$3:$AE$875,(G689&amp;"CRS"&amp;"urgence"),'Plans SAMS_A remplir'!$AH$3:$AH$875)</f>
        <v>0</v>
      </c>
      <c r="W689" s="239">
        <f>SUMIF('Plans SAMS_A remplir'!$AE$3:$AE$875,(G689&amp;"CRS"&amp;"urgence"),'Plans SAMS_A remplir'!$AI$3:$AI$875)</f>
        <v>0</v>
      </c>
      <c r="X689" s="224" t="str">
        <f t="shared" si="669"/>
        <v>0</v>
      </c>
      <c r="Y689" s="238">
        <f>SUMIF('Plans SAMS_A remplir'!$AE$3:$AE$875,(G689&amp;"autreong"&amp;"urgence"),'Plans SAMS_A remplir'!$AG$3:$AG$875)</f>
        <v>0</v>
      </c>
      <c r="Z689" s="135">
        <f>SUMIF('Plans SAMS_A remplir'!$AE$3:$AE$875,(G689&amp;"autreong"&amp;"urgence"),'Plans SAMS_A remplir'!$AH$3:$AH$875)</f>
        <v>0</v>
      </c>
      <c r="AA689" s="239">
        <f>SUMIF('Plans SAMS_A remplir'!$AE$3:$AE$875,(G689&amp;"autreong"&amp;"urgence"),'Plans SAMS_A remplir'!$AI$3:$AI$875)</f>
        <v>0</v>
      </c>
      <c r="AB689" s="280" t="str">
        <f t="shared" ref="AB689:AB713" si="678">IFERROR(VLOOKUP(G689&amp;"autreong"&amp;"urgence",planification_pop,4,FALSE),"0")</f>
        <v>0</v>
      </c>
      <c r="AC689" s="285"/>
      <c r="AD689" s="173">
        <f t="shared" ref="AD689:AD713" si="679">IF($AC689="Oui (Fid/PAM)",MAX(M689,Q689)+Y689,IF($AC689="Oui (inter/orga)",MAX(M689,Q689,Y689),IF($AC689="Oui (CRS/FID)",MAX(Q689,U689),IF($AC689="Oui (CRS/PAM)",MAX(M689,U689),IF($AC689="Oui (cas special)","",SUM(M689,Q689,Y689,U689))))))</f>
        <v>0</v>
      </c>
      <c r="AE689" s="173">
        <f t="shared" ref="AE689:AE713" si="680">IF($AC689="Oui (Fid/PAM)",MAX(N689,R689)+Z689,IF($AC689="Oui (inter/orga)",MAX(N689,R689,Z689),IF($AC689="Oui (CRS/FID)",MAX(R689,V689),IF($AC689="Oui (CRS/PAM)",MAX(N689,V689),IF($AC689="Oui (cas special)","",SUM(N689,R689,Z689,V689))))))</f>
        <v>0</v>
      </c>
      <c r="AF689" s="286">
        <f t="shared" ref="AF689:AF713" si="681">IF($AC689="Oui (Fid/PAM)",MAX(O689,S689)+AA689,IF($AC689="Oui (inter/orga)",MAX(O689,S689,AA689),IF($AC689="Oui (CRS/FID)",MAX(S689,W689),IF($AC689="Oui (CRS/PAM)",MAX(O689,W689),IF($AC689="Oui (cas special)","",SUM(O689,S689,AA689,W689))))))</f>
        <v>0</v>
      </c>
      <c r="AG689" s="274" t="e">
        <f t="shared" ref="AG689:AG713" si="682">MAX(AD689:AF689)/L689</f>
        <v>#N/A</v>
      </c>
      <c r="AH689" s="202"/>
      <c r="AI689" s="209" t="e">
        <f t="shared" ref="AI689:AI713" si="683">IF((K689-AD689*AH689)&lt;0,"0",K689-AD689*AH689)</f>
        <v>#N/A</v>
      </c>
      <c r="AJ689" s="197">
        <f t="shared" ref="AJ689:AJ713" si="684">IF(M689&lt;&gt;"0",1,0)+IF(Q689&lt;&gt;"0",1,0)+IF(Y689&lt;&gt;"0",1,0)</f>
        <v>3</v>
      </c>
      <c r="AK689" s="175"/>
      <c r="AL689" s="275" t="str">
        <f t="shared" ref="AL689:AL713" si="685">IF(AC689="Non","YES",IF(AC689="Oui (cas special)","A verifier",IF(AC689="","A verifier","Non")))</f>
        <v>A verifier</v>
      </c>
      <c r="AM689" s="266"/>
      <c r="AN689" s="137"/>
      <c r="AO689" s="136"/>
      <c r="AP689" s="158"/>
      <c r="AQ689" s="136"/>
      <c r="AR689" s="138"/>
      <c r="AS689" s="139"/>
      <c r="AT689" s="140"/>
      <c r="AU689" s="159"/>
      <c r="AV689" s="140"/>
      <c r="AW689" s="140"/>
      <c r="AX689" s="140"/>
      <c r="AY689" s="249"/>
    </row>
    <row r="690" spans="1:51" ht="15" hidden="1" customHeight="1" x14ac:dyDescent="0.35">
      <c r="A690" s="252" t="s">
        <v>1192</v>
      </c>
      <c r="B690" s="189" t="str">
        <f t="shared" si="670"/>
        <v>MDG25</v>
      </c>
      <c r="C690" s="161" t="s">
        <v>650</v>
      </c>
      <c r="D690" s="189" t="str">
        <f t="shared" si="671"/>
        <v>MG25214</v>
      </c>
      <c r="E690" s="189" t="s">
        <v>768</v>
      </c>
      <c r="F690" s="1" t="str">
        <f t="shared" si="672"/>
        <v>ATSIMO ATSINANANAVangaindranoLohafary</v>
      </c>
      <c r="G690" s="45" t="str">
        <f t="shared" si="673"/>
        <v>MG25214131</v>
      </c>
      <c r="H690" s="133" t="e">
        <f t="shared" si="674"/>
        <v>#N/A</v>
      </c>
      <c r="I690" s="133"/>
      <c r="J690" s="134" t="e">
        <f t="shared" si="675"/>
        <v>#N/A</v>
      </c>
      <c r="K690" s="134" t="e">
        <f t="shared" si="676"/>
        <v>#N/A</v>
      </c>
      <c r="L690" s="134" t="e">
        <f t="shared" si="677"/>
        <v>#N/A</v>
      </c>
      <c r="M690" s="231">
        <f>SUMIF('Plans SAMS_A remplir'!$AE$3:$AE$875,(G690&amp;"PAM"&amp;"urgence"),'Plans SAMS_A remplir'!$AG$3:$AG$875)</f>
        <v>0</v>
      </c>
      <c r="N690" s="222">
        <f>SUMIF('Plans SAMS_A remplir'!$AE$3:$AE$875,(G690&amp;"PAM"&amp;"urgence"),'Plans SAMS_A remplir'!$AH$3:$AH$875)</f>
        <v>0</v>
      </c>
      <c r="O690" s="232">
        <f>SUMIF('Plans SAMS_A remplir'!$AE$3:$AE$875,(G690&amp;"PAM"&amp;"urgence"),'Plans SAMS_A remplir'!$AI$3:$AI$875)</f>
        <v>0</v>
      </c>
      <c r="P690" s="224" t="str">
        <f t="shared" si="667"/>
        <v>0</v>
      </c>
      <c r="Q690" s="238">
        <f>SUMIF('Plans SAMS_A remplir'!$AE$3:$AE$875,(G690&amp;"FID"&amp;"urgence"),'Plans SAMS_A remplir'!$AG$3:$AG$875)</f>
        <v>0</v>
      </c>
      <c r="R690" s="135">
        <f>SUMIF('Plans SAMS_A remplir'!$AE$3:$AE$875,(G690&amp;"FID"&amp;"urgence"),'Plans SAMS_A remplir'!$AH$3:$AH$875)</f>
        <v>0</v>
      </c>
      <c r="S690" s="239">
        <f>SUMIF('Plans SAMS_A remplir'!$AE$3:$AE$875,(G690&amp;"FID"&amp;"urgence"),'Plans SAMS_A remplir'!$AI$3:$AI$875)</f>
        <v>0</v>
      </c>
      <c r="T690" s="224" t="str">
        <f t="shared" si="668"/>
        <v>0</v>
      </c>
      <c r="U690" s="238">
        <f>SUMIF('Plans SAMS_A remplir'!$AE$3:$AE$875,(G690&amp;"CRS"&amp;"urgence"),'Plans SAMS_A remplir'!$AG$3:$AG$875)</f>
        <v>0</v>
      </c>
      <c r="V690" s="135">
        <f>SUMIF('Plans SAMS_A remplir'!$AE$3:$AE$875,(G690&amp;"CRS"&amp;"urgence"),'Plans SAMS_A remplir'!$AH$3:$AH$875)</f>
        <v>0</v>
      </c>
      <c r="W690" s="239">
        <f>SUMIF('Plans SAMS_A remplir'!$AE$3:$AE$875,(G690&amp;"CRS"&amp;"urgence"),'Plans SAMS_A remplir'!$AI$3:$AI$875)</f>
        <v>0</v>
      </c>
      <c r="X690" s="224" t="str">
        <f t="shared" si="669"/>
        <v>0</v>
      </c>
      <c r="Y690" s="238">
        <f>SUMIF('Plans SAMS_A remplir'!$AE$3:$AE$875,(G690&amp;"autreong"&amp;"urgence"),'Plans SAMS_A remplir'!$AG$3:$AG$875)</f>
        <v>0</v>
      </c>
      <c r="Z690" s="135">
        <f>SUMIF('Plans SAMS_A remplir'!$AE$3:$AE$875,(G690&amp;"autreong"&amp;"urgence"),'Plans SAMS_A remplir'!$AH$3:$AH$875)</f>
        <v>0</v>
      </c>
      <c r="AA690" s="239">
        <f>SUMIF('Plans SAMS_A remplir'!$AE$3:$AE$875,(G690&amp;"autreong"&amp;"urgence"),'Plans SAMS_A remplir'!$AI$3:$AI$875)</f>
        <v>0</v>
      </c>
      <c r="AB690" s="280" t="str">
        <f t="shared" si="678"/>
        <v>0</v>
      </c>
      <c r="AC690" s="285"/>
      <c r="AD690" s="173">
        <f t="shared" si="679"/>
        <v>0</v>
      </c>
      <c r="AE690" s="173">
        <f t="shared" si="680"/>
        <v>0</v>
      </c>
      <c r="AF690" s="286">
        <f t="shared" si="681"/>
        <v>0</v>
      </c>
      <c r="AG690" s="274" t="e">
        <f t="shared" si="682"/>
        <v>#N/A</v>
      </c>
      <c r="AH690" s="202"/>
      <c r="AI690" s="209" t="e">
        <f t="shared" si="683"/>
        <v>#N/A</v>
      </c>
      <c r="AJ690" s="197">
        <f t="shared" si="684"/>
        <v>3</v>
      </c>
      <c r="AK690" s="175"/>
      <c r="AL690" s="275" t="str">
        <f t="shared" si="685"/>
        <v>A verifier</v>
      </c>
      <c r="AM690" s="266"/>
      <c r="AN690" s="137"/>
      <c r="AO690" s="136"/>
      <c r="AP690" s="158"/>
      <c r="AQ690" s="136"/>
      <c r="AR690" s="138"/>
      <c r="AS690" s="139"/>
      <c r="AT690" s="140"/>
      <c r="AU690" s="159"/>
      <c r="AV690" s="140"/>
      <c r="AW690" s="140"/>
      <c r="AX690" s="140"/>
      <c r="AY690" s="249"/>
    </row>
    <row r="691" spans="1:51" ht="15" hidden="1" customHeight="1" x14ac:dyDescent="0.35">
      <c r="A691" s="252" t="s">
        <v>1192</v>
      </c>
      <c r="B691" s="189" t="str">
        <f t="shared" si="670"/>
        <v>MDG25</v>
      </c>
      <c r="C691" s="161" t="s">
        <v>650</v>
      </c>
      <c r="D691" s="189" t="str">
        <f t="shared" si="671"/>
        <v>MG25214</v>
      </c>
      <c r="E691" s="189" t="s">
        <v>653</v>
      </c>
      <c r="F691" s="1" t="str">
        <f t="shared" si="672"/>
        <v>ATSIMO ATSINANANAVangaindranoAmpataka</v>
      </c>
      <c r="G691" s="45" t="str">
        <f t="shared" si="673"/>
        <v>MG25214132</v>
      </c>
      <c r="H691" s="133" t="e">
        <f t="shared" si="674"/>
        <v>#N/A</v>
      </c>
      <c r="I691" s="133"/>
      <c r="J691" s="134" t="str">
        <f t="shared" si="675"/>
        <v/>
      </c>
      <c r="K691" s="134">
        <f t="shared" si="676"/>
        <v>6215</v>
      </c>
      <c r="L691" s="134">
        <f t="shared" si="677"/>
        <v>6215</v>
      </c>
      <c r="M691" s="231">
        <f>SUMIF('Plans SAMS_A remplir'!$AE$3:$AE$875,(G691&amp;"PAM"&amp;"urgence"),'Plans SAMS_A remplir'!$AG$3:$AG$875)</f>
        <v>0</v>
      </c>
      <c r="N691" s="222">
        <f>SUMIF('Plans SAMS_A remplir'!$AE$3:$AE$875,(G691&amp;"PAM"&amp;"urgence"),'Plans SAMS_A remplir'!$AH$3:$AH$875)</f>
        <v>0</v>
      </c>
      <c r="O691" s="232">
        <f>SUMIF('Plans SAMS_A remplir'!$AE$3:$AE$875,(G691&amp;"PAM"&amp;"urgence"),'Plans SAMS_A remplir'!$AI$3:$AI$875)</f>
        <v>0</v>
      </c>
      <c r="P691" s="224" t="str">
        <f t="shared" si="667"/>
        <v>0</v>
      </c>
      <c r="Q691" s="238">
        <f>SUMIF('Plans SAMS_A remplir'!$AE$3:$AE$875,(G691&amp;"FID"&amp;"urgence"),'Plans SAMS_A remplir'!$AG$3:$AG$875)</f>
        <v>0</v>
      </c>
      <c r="R691" s="135">
        <f>SUMIF('Plans SAMS_A remplir'!$AE$3:$AE$875,(G691&amp;"FID"&amp;"urgence"),'Plans SAMS_A remplir'!$AH$3:$AH$875)</f>
        <v>0</v>
      </c>
      <c r="S691" s="239">
        <f>SUMIF('Plans SAMS_A remplir'!$AE$3:$AE$875,(G691&amp;"FID"&amp;"urgence"),'Plans SAMS_A remplir'!$AI$3:$AI$875)</f>
        <v>0</v>
      </c>
      <c r="T691" s="224" t="str">
        <f t="shared" si="668"/>
        <v>0</v>
      </c>
      <c r="U691" s="238">
        <f>SUMIF('Plans SAMS_A remplir'!$AE$3:$AE$875,(G691&amp;"CRS"&amp;"urgence"),'Plans SAMS_A remplir'!$AG$3:$AG$875)</f>
        <v>0</v>
      </c>
      <c r="V691" s="135">
        <f>SUMIF('Plans SAMS_A remplir'!$AE$3:$AE$875,(G691&amp;"CRS"&amp;"urgence"),'Plans SAMS_A remplir'!$AH$3:$AH$875)</f>
        <v>0</v>
      </c>
      <c r="W691" s="239">
        <f>SUMIF('Plans SAMS_A remplir'!$AE$3:$AE$875,(G691&amp;"CRS"&amp;"urgence"),'Plans SAMS_A remplir'!$AI$3:$AI$875)</f>
        <v>0</v>
      </c>
      <c r="X691" s="224" t="str">
        <f t="shared" si="669"/>
        <v>0</v>
      </c>
      <c r="Y691" s="238">
        <f>SUMIF('Plans SAMS_A remplir'!$AE$3:$AE$875,(G691&amp;"autreong"&amp;"urgence"),'Plans SAMS_A remplir'!$AG$3:$AG$875)</f>
        <v>0</v>
      </c>
      <c r="Z691" s="135">
        <f>SUMIF('Plans SAMS_A remplir'!$AE$3:$AE$875,(G691&amp;"autreong"&amp;"urgence"),'Plans SAMS_A remplir'!$AH$3:$AH$875)</f>
        <v>0</v>
      </c>
      <c r="AA691" s="239">
        <f>SUMIF('Plans SAMS_A remplir'!$AE$3:$AE$875,(G691&amp;"autreong"&amp;"urgence"),'Plans SAMS_A remplir'!$AI$3:$AI$875)</f>
        <v>0</v>
      </c>
      <c r="AB691" s="280" t="str">
        <f t="shared" si="678"/>
        <v>0</v>
      </c>
      <c r="AC691" s="285"/>
      <c r="AD691" s="173">
        <f t="shared" si="679"/>
        <v>0</v>
      </c>
      <c r="AE691" s="173">
        <f t="shared" si="680"/>
        <v>0</v>
      </c>
      <c r="AF691" s="286">
        <f t="shared" si="681"/>
        <v>0</v>
      </c>
      <c r="AG691" s="274">
        <f t="shared" si="682"/>
        <v>0</v>
      </c>
      <c r="AH691" s="202"/>
      <c r="AI691" s="209">
        <f t="shared" si="683"/>
        <v>6215</v>
      </c>
      <c r="AJ691" s="197">
        <f t="shared" si="684"/>
        <v>3</v>
      </c>
      <c r="AK691" s="175"/>
      <c r="AL691" s="275" t="str">
        <f t="shared" si="685"/>
        <v>A verifier</v>
      </c>
      <c r="AM691" s="266"/>
      <c r="AN691" s="137"/>
      <c r="AO691" s="136"/>
      <c r="AP691" s="158"/>
      <c r="AQ691" s="136"/>
      <c r="AR691" s="138"/>
      <c r="AS691" s="139"/>
      <c r="AT691" s="140"/>
      <c r="AU691" s="159"/>
      <c r="AV691" s="140"/>
      <c r="AW691" s="140"/>
      <c r="AX691" s="140"/>
      <c r="AY691" s="249"/>
    </row>
    <row r="692" spans="1:51" ht="15" hidden="1" customHeight="1" x14ac:dyDescent="0.35">
      <c r="A692" s="252" t="s">
        <v>1192</v>
      </c>
      <c r="B692" s="189" t="str">
        <f t="shared" si="670"/>
        <v>MDG25</v>
      </c>
      <c r="C692" s="161" t="s">
        <v>650</v>
      </c>
      <c r="D692" s="189" t="str">
        <f t="shared" si="671"/>
        <v>MG25214</v>
      </c>
      <c r="E692" s="189" t="s">
        <v>661</v>
      </c>
      <c r="F692" s="1" t="str">
        <f t="shared" si="672"/>
        <v>ATSIMO ATSINANANAVangaindranoMatanga</v>
      </c>
      <c r="G692" s="45" t="str">
        <f t="shared" si="673"/>
        <v>MG25214151</v>
      </c>
      <c r="H692" s="133" t="e">
        <f t="shared" si="674"/>
        <v>#N/A</v>
      </c>
      <c r="I692" s="133"/>
      <c r="J692" s="134" t="e">
        <f t="shared" si="675"/>
        <v>#N/A</v>
      </c>
      <c r="K692" s="134" t="e">
        <f t="shared" si="676"/>
        <v>#N/A</v>
      </c>
      <c r="L692" s="134" t="e">
        <f t="shared" si="677"/>
        <v>#N/A</v>
      </c>
      <c r="M692" s="231">
        <f>SUMIF('Plans SAMS_A remplir'!$AE$3:$AE$875,(G692&amp;"PAM"&amp;"urgence"),'Plans SAMS_A remplir'!$AG$3:$AG$875)</f>
        <v>0</v>
      </c>
      <c r="N692" s="222">
        <f>SUMIF('Plans SAMS_A remplir'!$AE$3:$AE$875,(G692&amp;"PAM"&amp;"urgence"),'Plans SAMS_A remplir'!$AH$3:$AH$875)</f>
        <v>0</v>
      </c>
      <c r="O692" s="232">
        <f>SUMIF('Plans SAMS_A remplir'!$AE$3:$AE$875,(G692&amp;"PAM"&amp;"urgence"),'Plans SAMS_A remplir'!$AI$3:$AI$875)</f>
        <v>0</v>
      </c>
      <c r="P692" s="224" t="str">
        <f t="shared" si="667"/>
        <v>0</v>
      </c>
      <c r="Q692" s="238">
        <f>SUMIF('Plans SAMS_A remplir'!$AE$3:$AE$875,(G692&amp;"FID"&amp;"urgence"),'Plans SAMS_A remplir'!$AG$3:$AG$875)</f>
        <v>0</v>
      </c>
      <c r="R692" s="135">
        <f>SUMIF('Plans SAMS_A remplir'!$AE$3:$AE$875,(G692&amp;"FID"&amp;"urgence"),'Plans SAMS_A remplir'!$AH$3:$AH$875)</f>
        <v>0</v>
      </c>
      <c r="S692" s="239">
        <f>SUMIF('Plans SAMS_A remplir'!$AE$3:$AE$875,(G692&amp;"FID"&amp;"urgence"),'Plans SAMS_A remplir'!$AI$3:$AI$875)</f>
        <v>0</v>
      </c>
      <c r="T692" s="224" t="str">
        <f t="shared" si="668"/>
        <v>0</v>
      </c>
      <c r="U692" s="238">
        <f>SUMIF('Plans SAMS_A remplir'!$AE$3:$AE$875,(G692&amp;"CRS"&amp;"urgence"),'Plans SAMS_A remplir'!$AG$3:$AG$875)</f>
        <v>0</v>
      </c>
      <c r="V692" s="135">
        <f>SUMIF('Plans SAMS_A remplir'!$AE$3:$AE$875,(G692&amp;"CRS"&amp;"urgence"),'Plans SAMS_A remplir'!$AH$3:$AH$875)</f>
        <v>0</v>
      </c>
      <c r="W692" s="239">
        <f>SUMIF('Plans SAMS_A remplir'!$AE$3:$AE$875,(G692&amp;"CRS"&amp;"urgence"),'Plans SAMS_A remplir'!$AI$3:$AI$875)</f>
        <v>0</v>
      </c>
      <c r="X692" s="224" t="str">
        <f t="shared" si="669"/>
        <v>0</v>
      </c>
      <c r="Y692" s="238">
        <f>SUMIF('Plans SAMS_A remplir'!$AE$3:$AE$875,(G692&amp;"autreong"&amp;"urgence"),'Plans SAMS_A remplir'!$AG$3:$AG$875)</f>
        <v>0</v>
      </c>
      <c r="Z692" s="135">
        <f>SUMIF('Plans SAMS_A remplir'!$AE$3:$AE$875,(G692&amp;"autreong"&amp;"urgence"),'Plans SAMS_A remplir'!$AH$3:$AH$875)</f>
        <v>0</v>
      </c>
      <c r="AA692" s="239">
        <f>SUMIF('Plans SAMS_A remplir'!$AE$3:$AE$875,(G692&amp;"autreong"&amp;"urgence"),'Plans SAMS_A remplir'!$AI$3:$AI$875)</f>
        <v>0</v>
      </c>
      <c r="AB692" s="280" t="str">
        <f t="shared" si="678"/>
        <v>0</v>
      </c>
      <c r="AC692" s="285"/>
      <c r="AD692" s="173">
        <f t="shared" si="679"/>
        <v>0</v>
      </c>
      <c r="AE692" s="173">
        <f t="shared" si="680"/>
        <v>0</v>
      </c>
      <c r="AF692" s="286">
        <f t="shared" si="681"/>
        <v>0</v>
      </c>
      <c r="AG692" s="274" t="e">
        <f t="shared" si="682"/>
        <v>#N/A</v>
      </c>
      <c r="AH692" s="202"/>
      <c r="AI692" s="209" t="e">
        <f t="shared" si="683"/>
        <v>#N/A</v>
      </c>
      <c r="AJ692" s="197">
        <f t="shared" si="684"/>
        <v>3</v>
      </c>
      <c r="AK692" s="175"/>
      <c r="AL692" s="275" t="str">
        <f t="shared" si="685"/>
        <v>A verifier</v>
      </c>
      <c r="AM692" s="266"/>
      <c r="AN692" s="137"/>
      <c r="AO692" s="136"/>
      <c r="AP692" s="158"/>
      <c r="AQ692" s="136"/>
      <c r="AR692" s="138"/>
      <c r="AS692" s="139"/>
      <c r="AT692" s="140"/>
      <c r="AU692" s="159"/>
      <c r="AV692" s="140"/>
      <c r="AW692" s="140"/>
      <c r="AX692" s="140"/>
      <c r="AY692" s="249"/>
    </row>
    <row r="693" spans="1:51" ht="15" hidden="1" customHeight="1" x14ac:dyDescent="0.35">
      <c r="A693" s="252" t="s">
        <v>1192</v>
      </c>
      <c r="B693" s="189" t="str">
        <f t="shared" si="670"/>
        <v>MDG25</v>
      </c>
      <c r="C693" s="161" t="s">
        <v>650</v>
      </c>
      <c r="D693" s="189" t="str">
        <f t="shared" si="671"/>
        <v>MG25214</v>
      </c>
      <c r="E693" s="189" t="s">
        <v>655</v>
      </c>
      <c r="F693" s="1" t="str">
        <f t="shared" si="672"/>
        <v>ATSIMO ATSINANANAVangaindranoMasianaka</v>
      </c>
      <c r="G693" s="45" t="str">
        <f t="shared" si="673"/>
        <v>MG25214152</v>
      </c>
      <c r="H693" s="133" t="e">
        <f t="shared" si="674"/>
        <v>#N/A</v>
      </c>
      <c r="I693" s="133"/>
      <c r="J693" s="134" t="str">
        <f t="shared" si="675"/>
        <v/>
      </c>
      <c r="K693" s="134">
        <f t="shared" si="676"/>
        <v>15875</v>
      </c>
      <c r="L693" s="134">
        <f t="shared" si="677"/>
        <v>15875</v>
      </c>
      <c r="M693" s="231">
        <f>SUMIF('Plans SAMS_A remplir'!$AE$3:$AE$875,(G693&amp;"PAM"&amp;"urgence"),'Plans SAMS_A remplir'!$AG$3:$AG$875)</f>
        <v>0</v>
      </c>
      <c r="N693" s="222">
        <f>SUMIF('Plans SAMS_A remplir'!$AE$3:$AE$875,(G693&amp;"PAM"&amp;"urgence"),'Plans SAMS_A remplir'!$AH$3:$AH$875)</f>
        <v>0</v>
      </c>
      <c r="O693" s="232">
        <f>SUMIF('Plans SAMS_A remplir'!$AE$3:$AE$875,(G693&amp;"PAM"&amp;"urgence"),'Plans SAMS_A remplir'!$AI$3:$AI$875)</f>
        <v>0</v>
      </c>
      <c r="P693" s="224" t="str">
        <f t="shared" si="667"/>
        <v>0</v>
      </c>
      <c r="Q693" s="238">
        <f>SUMIF('Plans SAMS_A remplir'!$AE$3:$AE$875,(G693&amp;"FID"&amp;"urgence"),'Plans SAMS_A remplir'!$AG$3:$AG$875)</f>
        <v>0</v>
      </c>
      <c r="R693" s="135">
        <f>SUMIF('Plans SAMS_A remplir'!$AE$3:$AE$875,(G693&amp;"FID"&amp;"urgence"),'Plans SAMS_A remplir'!$AH$3:$AH$875)</f>
        <v>0</v>
      </c>
      <c r="S693" s="239">
        <f>SUMIF('Plans SAMS_A remplir'!$AE$3:$AE$875,(G693&amp;"FID"&amp;"urgence"),'Plans SAMS_A remplir'!$AI$3:$AI$875)</f>
        <v>0</v>
      </c>
      <c r="T693" s="224" t="str">
        <f t="shared" si="668"/>
        <v>0</v>
      </c>
      <c r="U693" s="238">
        <f>SUMIF('Plans SAMS_A remplir'!$AE$3:$AE$875,(G693&amp;"CRS"&amp;"urgence"),'Plans SAMS_A remplir'!$AG$3:$AG$875)</f>
        <v>0</v>
      </c>
      <c r="V693" s="135">
        <f>SUMIF('Plans SAMS_A remplir'!$AE$3:$AE$875,(G693&amp;"CRS"&amp;"urgence"),'Plans SAMS_A remplir'!$AH$3:$AH$875)</f>
        <v>0</v>
      </c>
      <c r="W693" s="239">
        <f>SUMIF('Plans SAMS_A remplir'!$AE$3:$AE$875,(G693&amp;"CRS"&amp;"urgence"),'Plans SAMS_A remplir'!$AI$3:$AI$875)</f>
        <v>0</v>
      </c>
      <c r="X693" s="224" t="str">
        <f t="shared" si="669"/>
        <v>0</v>
      </c>
      <c r="Y693" s="238">
        <f>SUMIF('Plans SAMS_A remplir'!$AE$3:$AE$875,(G693&amp;"autreong"&amp;"urgence"),'Plans SAMS_A remplir'!$AG$3:$AG$875)</f>
        <v>0</v>
      </c>
      <c r="Z693" s="135">
        <f>SUMIF('Plans SAMS_A remplir'!$AE$3:$AE$875,(G693&amp;"autreong"&amp;"urgence"),'Plans SAMS_A remplir'!$AH$3:$AH$875)</f>
        <v>0</v>
      </c>
      <c r="AA693" s="239">
        <f>SUMIF('Plans SAMS_A remplir'!$AE$3:$AE$875,(G693&amp;"autreong"&amp;"urgence"),'Plans SAMS_A remplir'!$AI$3:$AI$875)</f>
        <v>0</v>
      </c>
      <c r="AB693" s="280" t="str">
        <f t="shared" si="678"/>
        <v>0</v>
      </c>
      <c r="AC693" s="285"/>
      <c r="AD693" s="173">
        <f t="shared" si="679"/>
        <v>0</v>
      </c>
      <c r="AE693" s="173">
        <f t="shared" si="680"/>
        <v>0</v>
      </c>
      <c r="AF693" s="286">
        <f t="shared" si="681"/>
        <v>0</v>
      </c>
      <c r="AG693" s="274">
        <f t="shared" si="682"/>
        <v>0</v>
      </c>
      <c r="AH693" s="202"/>
      <c r="AI693" s="209">
        <f t="shared" si="683"/>
        <v>15875</v>
      </c>
      <c r="AJ693" s="197">
        <f t="shared" si="684"/>
        <v>3</v>
      </c>
      <c r="AK693" s="175"/>
      <c r="AL693" s="275" t="str">
        <f t="shared" si="685"/>
        <v>A verifier</v>
      </c>
      <c r="AM693" s="266"/>
      <c r="AN693" s="137"/>
      <c r="AO693" s="136"/>
      <c r="AP693" s="158"/>
      <c r="AQ693" s="136"/>
      <c r="AR693" s="138"/>
      <c r="AS693" s="139"/>
      <c r="AT693" s="140"/>
      <c r="AU693" s="159"/>
      <c r="AV693" s="140"/>
      <c r="AW693" s="140"/>
      <c r="AX693" s="140"/>
      <c r="AY693" s="249"/>
    </row>
    <row r="694" spans="1:51" ht="15" hidden="1" customHeight="1" x14ac:dyDescent="0.35">
      <c r="A694" s="252" t="s">
        <v>1192</v>
      </c>
      <c r="B694" s="189" t="str">
        <f t="shared" si="670"/>
        <v>MDG25</v>
      </c>
      <c r="C694" s="161" t="s">
        <v>650</v>
      </c>
      <c r="D694" s="189" t="str">
        <f t="shared" si="671"/>
        <v>MG25214</v>
      </c>
      <c r="E694" s="189" t="s">
        <v>664</v>
      </c>
      <c r="F694" s="1" t="str">
        <f t="shared" si="672"/>
        <v>ATSIMO ATSINANANAVangaindranoVohipaho</v>
      </c>
      <c r="G694" s="45" t="str">
        <f t="shared" si="673"/>
        <v>MG25214171</v>
      </c>
      <c r="H694" s="133" t="e">
        <f t="shared" si="674"/>
        <v>#N/A</v>
      </c>
      <c r="I694" s="133"/>
      <c r="J694" s="134" t="e">
        <f t="shared" si="675"/>
        <v>#N/A</v>
      </c>
      <c r="K694" s="134" t="e">
        <f t="shared" si="676"/>
        <v>#N/A</v>
      </c>
      <c r="L694" s="134" t="e">
        <f t="shared" si="677"/>
        <v>#N/A</v>
      </c>
      <c r="M694" s="231">
        <f>SUMIF('Plans SAMS_A remplir'!$AE$3:$AE$875,(G694&amp;"PAM"&amp;"urgence"),'Plans SAMS_A remplir'!$AG$3:$AG$875)</f>
        <v>0</v>
      </c>
      <c r="N694" s="222">
        <f>SUMIF('Plans SAMS_A remplir'!$AE$3:$AE$875,(G694&amp;"PAM"&amp;"urgence"),'Plans SAMS_A remplir'!$AH$3:$AH$875)</f>
        <v>0</v>
      </c>
      <c r="O694" s="232">
        <f>SUMIF('Plans SAMS_A remplir'!$AE$3:$AE$875,(G694&amp;"PAM"&amp;"urgence"),'Plans SAMS_A remplir'!$AI$3:$AI$875)</f>
        <v>0</v>
      </c>
      <c r="P694" s="224" t="str">
        <f t="shared" si="667"/>
        <v>0</v>
      </c>
      <c r="Q694" s="238">
        <f>SUMIF('Plans SAMS_A remplir'!$AE$3:$AE$875,(G694&amp;"FID"&amp;"urgence"),'Plans SAMS_A remplir'!$AG$3:$AG$875)</f>
        <v>0</v>
      </c>
      <c r="R694" s="135">
        <f>SUMIF('Plans SAMS_A remplir'!$AE$3:$AE$875,(G694&amp;"FID"&amp;"urgence"),'Plans SAMS_A remplir'!$AH$3:$AH$875)</f>
        <v>0</v>
      </c>
      <c r="S694" s="239">
        <f>SUMIF('Plans SAMS_A remplir'!$AE$3:$AE$875,(G694&amp;"FID"&amp;"urgence"),'Plans SAMS_A remplir'!$AI$3:$AI$875)</f>
        <v>0</v>
      </c>
      <c r="T694" s="224" t="str">
        <f t="shared" si="668"/>
        <v>0</v>
      </c>
      <c r="U694" s="238">
        <f>SUMIF('Plans SAMS_A remplir'!$AE$3:$AE$875,(G694&amp;"CRS"&amp;"urgence"),'Plans SAMS_A remplir'!$AG$3:$AG$875)</f>
        <v>0</v>
      </c>
      <c r="V694" s="135">
        <f>SUMIF('Plans SAMS_A remplir'!$AE$3:$AE$875,(G694&amp;"CRS"&amp;"urgence"),'Plans SAMS_A remplir'!$AH$3:$AH$875)</f>
        <v>0</v>
      </c>
      <c r="W694" s="239">
        <f>SUMIF('Plans SAMS_A remplir'!$AE$3:$AE$875,(G694&amp;"CRS"&amp;"urgence"),'Plans SAMS_A remplir'!$AI$3:$AI$875)</f>
        <v>0</v>
      </c>
      <c r="X694" s="224" t="str">
        <f t="shared" si="669"/>
        <v>0</v>
      </c>
      <c r="Y694" s="238">
        <f>SUMIF('Plans SAMS_A remplir'!$AE$3:$AE$875,(G694&amp;"autreong"&amp;"urgence"),'Plans SAMS_A remplir'!$AG$3:$AG$875)</f>
        <v>0</v>
      </c>
      <c r="Z694" s="135">
        <f>SUMIF('Plans SAMS_A remplir'!$AE$3:$AE$875,(G694&amp;"autreong"&amp;"urgence"),'Plans SAMS_A remplir'!$AH$3:$AH$875)</f>
        <v>0</v>
      </c>
      <c r="AA694" s="239">
        <f>SUMIF('Plans SAMS_A remplir'!$AE$3:$AE$875,(G694&amp;"autreong"&amp;"urgence"),'Plans SAMS_A remplir'!$AI$3:$AI$875)</f>
        <v>0</v>
      </c>
      <c r="AB694" s="280" t="str">
        <f t="shared" si="678"/>
        <v>0</v>
      </c>
      <c r="AC694" s="285"/>
      <c r="AD694" s="173">
        <f t="shared" si="679"/>
        <v>0</v>
      </c>
      <c r="AE694" s="173">
        <f t="shared" si="680"/>
        <v>0</v>
      </c>
      <c r="AF694" s="286">
        <f t="shared" si="681"/>
        <v>0</v>
      </c>
      <c r="AG694" s="274" t="e">
        <f t="shared" si="682"/>
        <v>#N/A</v>
      </c>
      <c r="AH694" s="202"/>
      <c r="AI694" s="209" t="e">
        <f t="shared" si="683"/>
        <v>#N/A</v>
      </c>
      <c r="AJ694" s="197">
        <f t="shared" si="684"/>
        <v>3</v>
      </c>
      <c r="AK694" s="175"/>
      <c r="AL694" s="275" t="str">
        <f t="shared" si="685"/>
        <v>A verifier</v>
      </c>
      <c r="AM694" s="266"/>
      <c r="AN694" s="137"/>
      <c r="AO694" s="136"/>
      <c r="AP694" s="158"/>
      <c r="AQ694" s="136"/>
      <c r="AR694" s="138"/>
      <c r="AS694" s="139"/>
      <c r="AT694" s="140"/>
      <c r="AU694" s="159"/>
      <c r="AV694" s="140"/>
      <c r="AW694" s="140"/>
      <c r="AX694" s="140"/>
      <c r="AY694" s="249"/>
    </row>
    <row r="695" spans="1:51" ht="15" hidden="1" customHeight="1" x14ac:dyDescent="0.35">
      <c r="A695" s="252" t="s">
        <v>1192</v>
      </c>
      <c r="B695" s="189" t="str">
        <f t="shared" si="670"/>
        <v>MDG25</v>
      </c>
      <c r="C695" s="161" t="s">
        <v>650</v>
      </c>
      <c r="D695" s="189" t="str">
        <f t="shared" si="671"/>
        <v>MG25214</v>
      </c>
      <c r="E695" s="189" t="s">
        <v>660</v>
      </c>
      <c r="F695" s="1" t="str">
        <f t="shared" si="672"/>
        <v>ATSIMO ATSINANANAVangaindranoMarokibo</v>
      </c>
      <c r="G695" s="45" t="str">
        <f t="shared" si="673"/>
        <v>MG25214172</v>
      </c>
      <c r="H695" s="133" t="e">
        <f t="shared" si="674"/>
        <v>#N/A</v>
      </c>
      <c r="I695" s="133"/>
      <c r="J695" s="134" t="e">
        <f t="shared" si="675"/>
        <v>#N/A</v>
      </c>
      <c r="K695" s="134" t="e">
        <f t="shared" si="676"/>
        <v>#N/A</v>
      </c>
      <c r="L695" s="134" t="e">
        <f t="shared" si="677"/>
        <v>#N/A</v>
      </c>
      <c r="M695" s="231">
        <f>SUMIF('Plans SAMS_A remplir'!$AE$3:$AE$875,(G695&amp;"PAM"&amp;"urgence"),'Plans SAMS_A remplir'!$AG$3:$AG$875)</f>
        <v>0</v>
      </c>
      <c r="N695" s="222">
        <f>SUMIF('Plans SAMS_A remplir'!$AE$3:$AE$875,(G695&amp;"PAM"&amp;"urgence"),'Plans SAMS_A remplir'!$AH$3:$AH$875)</f>
        <v>0</v>
      </c>
      <c r="O695" s="232">
        <f>SUMIF('Plans SAMS_A remplir'!$AE$3:$AE$875,(G695&amp;"PAM"&amp;"urgence"),'Plans SAMS_A remplir'!$AI$3:$AI$875)</f>
        <v>0</v>
      </c>
      <c r="P695" s="224" t="str">
        <f t="shared" si="667"/>
        <v>0</v>
      </c>
      <c r="Q695" s="238">
        <f>SUMIF('Plans SAMS_A remplir'!$AE$3:$AE$875,(G695&amp;"FID"&amp;"urgence"),'Plans SAMS_A remplir'!$AG$3:$AG$875)</f>
        <v>0</v>
      </c>
      <c r="R695" s="135">
        <f>SUMIF('Plans SAMS_A remplir'!$AE$3:$AE$875,(G695&amp;"FID"&amp;"urgence"),'Plans SAMS_A remplir'!$AH$3:$AH$875)</f>
        <v>0</v>
      </c>
      <c r="S695" s="239">
        <f>SUMIF('Plans SAMS_A remplir'!$AE$3:$AE$875,(G695&amp;"FID"&amp;"urgence"),'Plans SAMS_A remplir'!$AI$3:$AI$875)</f>
        <v>0</v>
      </c>
      <c r="T695" s="224" t="str">
        <f t="shared" si="668"/>
        <v>0</v>
      </c>
      <c r="U695" s="238">
        <f>SUMIF('Plans SAMS_A remplir'!$AE$3:$AE$875,(G695&amp;"CRS"&amp;"urgence"),'Plans SAMS_A remplir'!$AG$3:$AG$875)</f>
        <v>0</v>
      </c>
      <c r="V695" s="135">
        <f>SUMIF('Plans SAMS_A remplir'!$AE$3:$AE$875,(G695&amp;"CRS"&amp;"urgence"),'Plans SAMS_A remplir'!$AH$3:$AH$875)</f>
        <v>0</v>
      </c>
      <c r="W695" s="239">
        <f>SUMIF('Plans SAMS_A remplir'!$AE$3:$AE$875,(G695&amp;"CRS"&amp;"urgence"),'Plans SAMS_A remplir'!$AI$3:$AI$875)</f>
        <v>0</v>
      </c>
      <c r="X695" s="224" t="str">
        <f t="shared" si="669"/>
        <v>0</v>
      </c>
      <c r="Y695" s="238">
        <f>SUMIF('Plans SAMS_A remplir'!$AE$3:$AE$875,(G695&amp;"autreong"&amp;"urgence"),'Plans SAMS_A remplir'!$AG$3:$AG$875)</f>
        <v>0</v>
      </c>
      <c r="Z695" s="135">
        <f>SUMIF('Plans SAMS_A remplir'!$AE$3:$AE$875,(G695&amp;"autreong"&amp;"urgence"),'Plans SAMS_A remplir'!$AH$3:$AH$875)</f>
        <v>0</v>
      </c>
      <c r="AA695" s="239">
        <f>SUMIF('Plans SAMS_A remplir'!$AE$3:$AE$875,(G695&amp;"autreong"&amp;"urgence"),'Plans SAMS_A remplir'!$AI$3:$AI$875)</f>
        <v>0</v>
      </c>
      <c r="AB695" s="280" t="str">
        <f t="shared" si="678"/>
        <v>0</v>
      </c>
      <c r="AC695" s="285"/>
      <c r="AD695" s="173">
        <f t="shared" si="679"/>
        <v>0</v>
      </c>
      <c r="AE695" s="173">
        <f t="shared" si="680"/>
        <v>0</v>
      </c>
      <c r="AF695" s="286">
        <f t="shared" si="681"/>
        <v>0</v>
      </c>
      <c r="AG695" s="274" t="e">
        <f t="shared" si="682"/>
        <v>#N/A</v>
      </c>
      <c r="AH695" s="202"/>
      <c r="AI695" s="209" t="e">
        <f t="shared" si="683"/>
        <v>#N/A</v>
      </c>
      <c r="AJ695" s="197">
        <f t="shared" si="684"/>
        <v>3</v>
      </c>
      <c r="AK695" s="175"/>
      <c r="AL695" s="275" t="str">
        <f t="shared" si="685"/>
        <v>A verifier</v>
      </c>
      <c r="AM695" s="266"/>
      <c r="AN695" s="137"/>
      <c r="AO695" s="136"/>
      <c r="AP695" s="158"/>
      <c r="AQ695" s="136"/>
      <c r="AR695" s="138"/>
      <c r="AS695" s="139"/>
      <c r="AT695" s="140"/>
      <c r="AU695" s="159"/>
      <c r="AV695" s="140"/>
      <c r="AW695" s="140"/>
      <c r="AX695" s="140"/>
      <c r="AY695" s="249"/>
    </row>
    <row r="696" spans="1:51" ht="15" hidden="1" customHeight="1" x14ac:dyDescent="0.35">
      <c r="A696" s="252" t="s">
        <v>1192</v>
      </c>
      <c r="B696" s="189" t="str">
        <f t="shared" si="670"/>
        <v>MDG25</v>
      </c>
      <c r="C696" s="161" t="s">
        <v>650</v>
      </c>
      <c r="D696" s="189" t="str">
        <f t="shared" si="671"/>
        <v>MG25214</v>
      </c>
      <c r="E696" s="189" t="s">
        <v>775</v>
      </c>
      <c r="F696" s="1" t="str">
        <f t="shared" si="672"/>
        <v>ATSIMO ATSINANANAVangaindranoRanomena</v>
      </c>
      <c r="G696" s="45" t="str">
        <f t="shared" si="673"/>
        <v>MG25214190</v>
      </c>
      <c r="H696" s="133" t="e">
        <f t="shared" si="674"/>
        <v>#N/A</v>
      </c>
      <c r="I696" s="133"/>
      <c r="J696" s="134" t="e">
        <f t="shared" si="675"/>
        <v>#N/A</v>
      </c>
      <c r="K696" s="134" t="e">
        <f t="shared" si="676"/>
        <v>#N/A</v>
      </c>
      <c r="L696" s="134" t="e">
        <f t="shared" si="677"/>
        <v>#N/A</v>
      </c>
      <c r="M696" s="231">
        <f>SUMIF('Plans SAMS_A remplir'!$AE$3:$AE$875,(G696&amp;"PAM"&amp;"urgence"),'Plans SAMS_A remplir'!$AG$3:$AG$875)</f>
        <v>0</v>
      </c>
      <c r="N696" s="222">
        <f>SUMIF('Plans SAMS_A remplir'!$AE$3:$AE$875,(G696&amp;"PAM"&amp;"urgence"),'Plans SAMS_A remplir'!$AH$3:$AH$875)</f>
        <v>0</v>
      </c>
      <c r="O696" s="232">
        <f>SUMIF('Plans SAMS_A remplir'!$AE$3:$AE$875,(G696&amp;"PAM"&amp;"urgence"),'Plans SAMS_A remplir'!$AI$3:$AI$875)</f>
        <v>0</v>
      </c>
      <c r="P696" s="224" t="str">
        <f t="shared" si="667"/>
        <v>0</v>
      </c>
      <c r="Q696" s="238">
        <f>SUMIF('Plans SAMS_A remplir'!$AE$3:$AE$875,(G696&amp;"FID"&amp;"urgence"),'Plans SAMS_A remplir'!$AG$3:$AG$875)</f>
        <v>0</v>
      </c>
      <c r="R696" s="135">
        <f>SUMIF('Plans SAMS_A remplir'!$AE$3:$AE$875,(G696&amp;"FID"&amp;"urgence"),'Plans SAMS_A remplir'!$AH$3:$AH$875)</f>
        <v>0</v>
      </c>
      <c r="S696" s="239">
        <f>SUMIF('Plans SAMS_A remplir'!$AE$3:$AE$875,(G696&amp;"FID"&amp;"urgence"),'Plans SAMS_A remplir'!$AI$3:$AI$875)</f>
        <v>0</v>
      </c>
      <c r="T696" s="224" t="str">
        <f t="shared" si="668"/>
        <v>0</v>
      </c>
      <c r="U696" s="238">
        <f>SUMIF('Plans SAMS_A remplir'!$AE$3:$AE$875,(G696&amp;"CRS"&amp;"urgence"),'Plans SAMS_A remplir'!$AG$3:$AG$875)</f>
        <v>0</v>
      </c>
      <c r="V696" s="135">
        <f>SUMIF('Plans SAMS_A remplir'!$AE$3:$AE$875,(G696&amp;"CRS"&amp;"urgence"),'Plans SAMS_A remplir'!$AH$3:$AH$875)</f>
        <v>0</v>
      </c>
      <c r="W696" s="239">
        <f>SUMIF('Plans SAMS_A remplir'!$AE$3:$AE$875,(G696&amp;"CRS"&amp;"urgence"),'Plans SAMS_A remplir'!$AI$3:$AI$875)</f>
        <v>0</v>
      </c>
      <c r="X696" s="224" t="str">
        <f t="shared" si="669"/>
        <v>0</v>
      </c>
      <c r="Y696" s="238">
        <f>SUMIF('Plans SAMS_A remplir'!$AE$3:$AE$875,(G696&amp;"autreong"&amp;"urgence"),'Plans SAMS_A remplir'!$AG$3:$AG$875)</f>
        <v>0</v>
      </c>
      <c r="Z696" s="135">
        <f>SUMIF('Plans SAMS_A remplir'!$AE$3:$AE$875,(G696&amp;"autreong"&amp;"urgence"),'Plans SAMS_A remplir'!$AH$3:$AH$875)</f>
        <v>0</v>
      </c>
      <c r="AA696" s="239">
        <f>SUMIF('Plans SAMS_A remplir'!$AE$3:$AE$875,(G696&amp;"autreong"&amp;"urgence"),'Plans SAMS_A remplir'!$AI$3:$AI$875)</f>
        <v>0</v>
      </c>
      <c r="AB696" s="280" t="str">
        <f t="shared" si="678"/>
        <v>0</v>
      </c>
      <c r="AC696" s="285"/>
      <c r="AD696" s="173">
        <f t="shared" si="679"/>
        <v>0</v>
      </c>
      <c r="AE696" s="173">
        <f t="shared" si="680"/>
        <v>0</v>
      </c>
      <c r="AF696" s="286">
        <f t="shared" si="681"/>
        <v>0</v>
      </c>
      <c r="AG696" s="274" t="e">
        <f t="shared" si="682"/>
        <v>#N/A</v>
      </c>
      <c r="AH696" s="202"/>
      <c r="AI696" s="209" t="e">
        <f t="shared" si="683"/>
        <v>#N/A</v>
      </c>
      <c r="AJ696" s="197">
        <f t="shared" si="684"/>
        <v>3</v>
      </c>
      <c r="AK696" s="175"/>
      <c r="AL696" s="275" t="str">
        <f t="shared" si="685"/>
        <v>A verifier</v>
      </c>
      <c r="AM696" s="266"/>
      <c r="AN696" s="137"/>
      <c r="AO696" s="136"/>
      <c r="AP696" s="158"/>
      <c r="AQ696" s="136"/>
      <c r="AR696" s="138"/>
      <c r="AS696" s="139"/>
      <c r="AT696" s="140"/>
      <c r="AU696" s="159"/>
      <c r="AV696" s="140"/>
      <c r="AW696" s="140"/>
      <c r="AX696" s="140"/>
      <c r="AY696" s="249"/>
    </row>
    <row r="697" spans="1:51" ht="15" hidden="1" customHeight="1" x14ac:dyDescent="0.35">
      <c r="A697" s="252" t="s">
        <v>1192</v>
      </c>
      <c r="B697" s="189" t="str">
        <f t="shared" si="670"/>
        <v>MDG25</v>
      </c>
      <c r="C697" s="161" t="s">
        <v>650</v>
      </c>
      <c r="D697" s="189" t="str">
        <f t="shared" si="671"/>
        <v>MG25214</v>
      </c>
      <c r="E697" s="189" t="s">
        <v>777</v>
      </c>
      <c r="F697" s="1" t="str">
        <f t="shared" si="672"/>
        <v>ATSIMO ATSINANANAVangaindranoAmbongo</v>
      </c>
      <c r="G697" s="45" t="str">
        <f t="shared" si="673"/>
        <v>MG25214211</v>
      </c>
      <c r="H697" s="133" t="e">
        <f t="shared" si="674"/>
        <v>#N/A</v>
      </c>
      <c r="I697" s="133"/>
      <c r="J697" s="134" t="e">
        <f t="shared" si="675"/>
        <v>#N/A</v>
      </c>
      <c r="K697" s="134" t="e">
        <f t="shared" si="676"/>
        <v>#N/A</v>
      </c>
      <c r="L697" s="134" t="e">
        <f t="shared" si="677"/>
        <v>#N/A</v>
      </c>
      <c r="M697" s="231">
        <f>SUMIF('Plans SAMS_A remplir'!$AE$3:$AE$875,(G697&amp;"PAM"&amp;"urgence"),'Plans SAMS_A remplir'!$AG$3:$AG$875)</f>
        <v>0</v>
      </c>
      <c r="N697" s="222">
        <f>SUMIF('Plans SAMS_A remplir'!$AE$3:$AE$875,(G697&amp;"PAM"&amp;"urgence"),'Plans SAMS_A remplir'!$AH$3:$AH$875)</f>
        <v>0</v>
      </c>
      <c r="O697" s="232">
        <f>SUMIF('Plans SAMS_A remplir'!$AE$3:$AE$875,(G697&amp;"PAM"&amp;"urgence"),'Plans SAMS_A remplir'!$AI$3:$AI$875)</f>
        <v>0</v>
      </c>
      <c r="P697" s="224" t="str">
        <f t="shared" si="667"/>
        <v>0</v>
      </c>
      <c r="Q697" s="238">
        <f>SUMIF('Plans SAMS_A remplir'!$AE$3:$AE$875,(G697&amp;"FID"&amp;"urgence"),'Plans SAMS_A remplir'!$AG$3:$AG$875)</f>
        <v>0</v>
      </c>
      <c r="R697" s="135">
        <f>SUMIF('Plans SAMS_A remplir'!$AE$3:$AE$875,(G697&amp;"FID"&amp;"urgence"),'Plans SAMS_A remplir'!$AH$3:$AH$875)</f>
        <v>0</v>
      </c>
      <c r="S697" s="239">
        <f>SUMIF('Plans SAMS_A remplir'!$AE$3:$AE$875,(G697&amp;"FID"&amp;"urgence"),'Plans SAMS_A remplir'!$AI$3:$AI$875)</f>
        <v>0</v>
      </c>
      <c r="T697" s="224" t="str">
        <f t="shared" si="668"/>
        <v>0</v>
      </c>
      <c r="U697" s="238">
        <f>SUMIF('Plans SAMS_A remplir'!$AE$3:$AE$875,(G697&amp;"CRS"&amp;"urgence"),'Plans SAMS_A remplir'!$AG$3:$AG$875)</f>
        <v>0</v>
      </c>
      <c r="V697" s="135">
        <f>SUMIF('Plans SAMS_A remplir'!$AE$3:$AE$875,(G697&amp;"CRS"&amp;"urgence"),'Plans SAMS_A remplir'!$AH$3:$AH$875)</f>
        <v>0</v>
      </c>
      <c r="W697" s="239">
        <f>SUMIF('Plans SAMS_A remplir'!$AE$3:$AE$875,(G697&amp;"CRS"&amp;"urgence"),'Plans SAMS_A remplir'!$AI$3:$AI$875)</f>
        <v>0</v>
      </c>
      <c r="X697" s="224" t="str">
        <f t="shared" si="669"/>
        <v>0</v>
      </c>
      <c r="Y697" s="238">
        <f>SUMIF('Plans SAMS_A remplir'!$AE$3:$AE$875,(G697&amp;"autreong"&amp;"urgence"),'Plans SAMS_A remplir'!$AG$3:$AG$875)</f>
        <v>0</v>
      </c>
      <c r="Z697" s="135">
        <f>SUMIF('Plans SAMS_A remplir'!$AE$3:$AE$875,(G697&amp;"autreong"&amp;"urgence"),'Plans SAMS_A remplir'!$AH$3:$AH$875)</f>
        <v>0</v>
      </c>
      <c r="AA697" s="239">
        <f>SUMIF('Plans SAMS_A remplir'!$AE$3:$AE$875,(G697&amp;"autreong"&amp;"urgence"),'Plans SAMS_A remplir'!$AI$3:$AI$875)</f>
        <v>0</v>
      </c>
      <c r="AB697" s="280" t="str">
        <f t="shared" si="678"/>
        <v>0</v>
      </c>
      <c r="AC697" s="285"/>
      <c r="AD697" s="173">
        <f t="shared" si="679"/>
        <v>0</v>
      </c>
      <c r="AE697" s="173">
        <f t="shared" si="680"/>
        <v>0</v>
      </c>
      <c r="AF697" s="286">
        <f t="shared" si="681"/>
        <v>0</v>
      </c>
      <c r="AG697" s="274" t="e">
        <f t="shared" si="682"/>
        <v>#N/A</v>
      </c>
      <c r="AH697" s="202"/>
      <c r="AI697" s="209" t="e">
        <f t="shared" si="683"/>
        <v>#N/A</v>
      </c>
      <c r="AJ697" s="197">
        <f t="shared" si="684"/>
        <v>3</v>
      </c>
      <c r="AK697" s="175"/>
      <c r="AL697" s="275" t="str">
        <f t="shared" si="685"/>
        <v>A verifier</v>
      </c>
      <c r="AM697" s="266"/>
      <c r="AN697" s="137"/>
      <c r="AO697" s="136"/>
      <c r="AP697" s="158"/>
      <c r="AQ697" s="136"/>
      <c r="AR697" s="138"/>
      <c r="AS697" s="139"/>
      <c r="AT697" s="140"/>
      <c r="AU697" s="159"/>
      <c r="AV697" s="140"/>
      <c r="AW697" s="140"/>
      <c r="AX697" s="140"/>
      <c r="AY697" s="249"/>
    </row>
    <row r="698" spans="1:51" ht="15" hidden="1" customHeight="1" x14ac:dyDescent="0.35">
      <c r="A698" s="252" t="s">
        <v>1192</v>
      </c>
      <c r="B698" s="189" t="str">
        <f t="shared" si="670"/>
        <v>MDG25</v>
      </c>
      <c r="C698" s="161" t="s">
        <v>650</v>
      </c>
      <c r="D698" s="189" t="str">
        <f t="shared" si="671"/>
        <v>MG25214</v>
      </c>
      <c r="E698" s="189" t="s">
        <v>779</v>
      </c>
      <c r="F698" s="1" t="str">
        <f t="shared" si="672"/>
        <v>ATSIMO ATSINANANAVangaindranoAmbatolava</v>
      </c>
      <c r="G698" s="45" t="str">
        <f t="shared" si="673"/>
        <v>MG25214212</v>
      </c>
      <c r="H698" s="133" t="e">
        <f t="shared" si="674"/>
        <v>#N/A</v>
      </c>
      <c r="I698" s="133"/>
      <c r="J698" s="134" t="e">
        <f t="shared" si="675"/>
        <v>#N/A</v>
      </c>
      <c r="K698" s="134" t="e">
        <f t="shared" si="676"/>
        <v>#N/A</v>
      </c>
      <c r="L698" s="134" t="e">
        <f t="shared" si="677"/>
        <v>#N/A</v>
      </c>
      <c r="M698" s="231">
        <f>SUMIF('Plans SAMS_A remplir'!$AE$3:$AE$875,(G698&amp;"PAM"&amp;"urgence"),'Plans SAMS_A remplir'!$AG$3:$AG$875)</f>
        <v>0</v>
      </c>
      <c r="N698" s="222">
        <f>SUMIF('Plans SAMS_A remplir'!$AE$3:$AE$875,(G698&amp;"PAM"&amp;"urgence"),'Plans SAMS_A remplir'!$AH$3:$AH$875)</f>
        <v>0</v>
      </c>
      <c r="O698" s="232">
        <f>SUMIF('Plans SAMS_A remplir'!$AE$3:$AE$875,(G698&amp;"PAM"&amp;"urgence"),'Plans SAMS_A remplir'!$AI$3:$AI$875)</f>
        <v>0</v>
      </c>
      <c r="P698" s="224" t="str">
        <f t="shared" si="667"/>
        <v>0</v>
      </c>
      <c r="Q698" s="238">
        <f>SUMIF('Plans SAMS_A remplir'!$AE$3:$AE$875,(G698&amp;"FID"&amp;"urgence"),'Plans SAMS_A remplir'!$AG$3:$AG$875)</f>
        <v>0</v>
      </c>
      <c r="R698" s="135">
        <f>SUMIF('Plans SAMS_A remplir'!$AE$3:$AE$875,(G698&amp;"FID"&amp;"urgence"),'Plans SAMS_A remplir'!$AH$3:$AH$875)</f>
        <v>0</v>
      </c>
      <c r="S698" s="239">
        <f>SUMIF('Plans SAMS_A remplir'!$AE$3:$AE$875,(G698&amp;"FID"&amp;"urgence"),'Plans SAMS_A remplir'!$AI$3:$AI$875)</f>
        <v>0</v>
      </c>
      <c r="T698" s="224" t="str">
        <f t="shared" si="668"/>
        <v>0</v>
      </c>
      <c r="U698" s="238">
        <f>SUMIF('Plans SAMS_A remplir'!$AE$3:$AE$875,(G698&amp;"CRS"&amp;"urgence"),'Plans SAMS_A remplir'!$AG$3:$AG$875)</f>
        <v>0</v>
      </c>
      <c r="V698" s="135">
        <f>SUMIF('Plans SAMS_A remplir'!$AE$3:$AE$875,(G698&amp;"CRS"&amp;"urgence"),'Plans SAMS_A remplir'!$AH$3:$AH$875)</f>
        <v>0</v>
      </c>
      <c r="W698" s="239">
        <f>SUMIF('Plans SAMS_A remplir'!$AE$3:$AE$875,(G698&amp;"CRS"&amp;"urgence"),'Plans SAMS_A remplir'!$AI$3:$AI$875)</f>
        <v>0</v>
      </c>
      <c r="X698" s="224" t="str">
        <f t="shared" si="669"/>
        <v>0</v>
      </c>
      <c r="Y698" s="238">
        <f>SUMIF('Plans SAMS_A remplir'!$AE$3:$AE$875,(G698&amp;"autreong"&amp;"urgence"),'Plans SAMS_A remplir'!$AG$3:$AG$875)</f>
        <v>0</v>
      </c>
      <c r="Z698" s="135">
        <f>SUMIF('Plans SAMS_A remplir'!$AE$3:$AE$875,(G698&amp;"autreong"&amp;"urgence"),'Plans SAMS_A remplir'!$AH$3:$AH$875)</f>
        <v>0</v>
      </c>
      <c r="AA698" s="239">
        <f>SUMIF('Plans SAMS_A remplir'!$AE$3:$AE$875,(G698&amp;"autreong"&amp;"urgence"),'Plans SAMS_A remplir'!$AI$3:$AI$875)</f>
        <v>0</v>
      </c>
      <c r="AB698" s="280" t="str">
        <f t="shared" si="678"/>
        <v>0</v>
      </c>
      <c r="AC698" s="285"/>
      <c r="AD698" s="173">
        <f t="shared" si="679"/>
        <v>0</v>
      </c>
      <c r="AE698" s="173">
        <f t="shared" si="680"/>
        <v>0</v>
      </c>
      <c r="AF698" s="286">
        <f t="shared" si="681"/>
        <v>0</v>
      </c>
      <c r="AG698" s="274" t="e">
        <f t="shared" si="682"/>
        <v>#N/A</v>
      </c>
      <c r="AH698" s="202"/>
      <c r="AI698" s="209" t="e">
        <f t="shared" si="683"/>
        <v>#N/A</v>
      </c>
      <c r="AJ698" s="197">
        <f t="shared" si="684"/>
        <v>3</v>
      </c>
      <c r="AK698" s="175"/>
      <c r="AL698" s="275" t="str">
        <f t="shared" si="685"/>
        <v>A verifier</v>
      </c>
      <c r="AM698" s="266"/>
      <c r="AN698" s="137"/>
      <c r="AO698" s="136"/>
      <c r="AP698" s="158"/>
      <c r="AQ698" s="136"/>
      <c r="AR698" s="138"/>
      <c r="AS698" s="139"/>
      <c r="AT698" s="140"/>
      <c r="AU698" s="159"/>
      <c r="AV698" s="140"/>
      <c r="AW698" s="140"/>
      <c r="AX698" s="140"/>
      <c r="AY698" s="249"/>
    </row>
    <row r="699" spans="1:51" ht="15" hidden="1" customHeight="1" x14ac:dyDescent="0.35">
      <c r="A699" s="252" t="s">
        <v>1192</v>
      </c>
      <c r="B699" s="189" t="str">
        <f t="shared" si="670"/>
        <v>MDG25</v>
      </c>
      <c r="C699" s="161" t="s">
        <v>650</v>
      </c>
      <c r="D699" s="189" t="str">
        <f t="shared" si="671"/>
        <v>MG25214</v>
      </c>
      <c r="E699" s="189" t="s">
        <v>781</v>
      </c>
      <c r="F699" s="1" t="str">
        <f t="shared" si="672"/>
        <v>ATSIMO ATSINANANAVangaindranoIara</v>
      </c>
      <c r="G699" s="45" t="str">
        <f t="shared" si="673"/>
        <v>MG25214230</v>
      </c>
      <c r="H699" s="133" t="e">
        <f t="shared" si="674"/>
        <v>#N/A</v>
      </c>
      <c r="I699" s="133"/>
      <c r="J699" s="134" t="e">
        <f t="shared" si="675"/>
        <v>#N/A</v>
      </c>
      <c r="K699" s="134" t="e">
        <f t="shared" si="676"/>
        <v>#N/A</v>
      </c>
      <c r="L699" s="134" t="e">
        <f t="shared" si="677"/>
        <v>#N/A</v>
      </c>
      <c r="M699" s="231">
        <f>SUMIF('Plans SAMS_A remplir'!$AE$3:$AE$875,(G699&amp;"PAM"&amp;"urgence"),'Plans SAMS_A remplir'!$AG$3:$AG$875)</f>
        <v>0</v>
      </c>
      <c r="N699" s="222">
        <f>SUMIF('Plans SAMS_A remplir'!$AE$3:$AE$875,(G699&amp;"PAM"&amp;"urgence"),'Plans SAMS_A remplir'!$AH$3:$AH$875)</f>
        <v>0</v>
      </c>
      <c r="O699" s="232">
        <f>SUMIF('Plans SAMS_A remplir'!$AE$3:$AE$875,(G699&amp;"PAM"&amp;"urgence"),'Plans SAMS_A remplir'!$AI$3:$AI$875)</f>
        <v>0</v>
      </c>
      <c r="P699" s="224" t="str">
        <f t="shared" si="667"/>
        <v>0</v>
      </c>
      <c r="Q699" s="238">
        <f>SUMIF('Plans SAMS_A remplir'!$AE$3:$AE$875,(G699&amp;"FID"&amp;"urgence"),'Plans SAMS_A remplir'!$AG$3:$AG$875)</f>
        <v>0</v>
      </c>
      <c r="R699" s="135">
        <f>SUMIF('Plans SAMS_A remplir'!$AE$3:$AE$875,(G699&amp;"FID"&amp;"urgence"),'Plans SAMS_A remplir'!$AH$3:$AH$875)</f>
        <v>0</v>
      </c>
      <c r="S699" s="239">
        <f>SUMIF('Plans SAMS_A remplir'!$AE$3:$AE$875,(G699&amp;"FID"&amp;"urgence"),'Plans SAMS_A remplir'!$AI$3:$AI$875)</f>
        <v>0</v>
      </c>
      <c r="T699" s="224" t="str">
        <f t="shared" si="668"/>
        <v>0</v>
      </c>
      <c r="U699" s="238">
        <f>SUMIF('Plans SAMS_A remplir'!$AE$3:$AE$875,(G699&amp;"CRS"&amp;"urgence"),'Plans SAMS_A remplir'!$AG$3:$AG$875)</f>
        <v>0</v>
      </c>
      <c r="V699" s="135">
        <f>SUMIF('Plans SAMS_A remplir'!$AE$3:$AE$875,(G699&amp;"CRS"&amp;"urgence"),'Plans SAMS_A remplir'!$AH$3:$AH$875)</f>
        <v>0</v>
      </c>
      <c r="W699" s="239">
        <f>SUMIF('Plans SAMS_A remplir'!$AE$3:$AE$875,(G699&amp;"CRS"&amp;"urgence"),'Plans SAMS_A remplir'!$AI$3:$AI$875)</f>
        <v>0</v>
      </c>
      <c r="X699" s="224" t="str">
        <f t="shared" si="669"/>
        <v>0</v>
      </c>
      <c r="Y699" s="238">
        <f>SUMIF('Plans SAMS_A remplir'!$AE$3:$AE$875,(G699&amp;"autreong"&amp;"urgence"),'Plans SAMS_A remplir'!$AG$3:$AG$875)</f>
        <v>0</v>
      </c>
      <c r="Z699" s="135">
        <f>SUMIF('Plans SAMS_A remplir'!$AE$3:$AE$875,(G699&amp;"autreong"&amp;"urgence"),'Plans SAMS_A remplir'!$AH$3:$AH$875)</f>
        <v>0</v>
      </c>
      <c r="AA699" s="239">
        <f>SUMIF('Plans SAMS_A remplir'!$AE$3:$AE$875,(G699&amp;"autreong"&amp;"urgence"),'Plans SAMS_A remplir'!$AI$3:$AI$875)</f>
        <v>0</v>
      </c>
      <c r="AB699" s="280" t="str">
        <f t="shared" si="678"/>
        <v>0</v>
      </c>
      <c r="AC699" s="285"/>
      <c r="AD699" s="173">
        <f t="shared" si="679"/>
        <v>0</v>
      </c>
      <c r="AE699" s="173">
        <f t="shared" si="680"/>
        <v>0</v>
      </c>
      <c r="AF699" s="286">
        <f t="shared" si="681"/>
        <v>0</v>
      </c>
      <c r="AG699" s="274" t="e">
        <f t="shared" si="682"/>
        <v>#N/A</v>
      </c>
      <c r="AH699" s="202"/>
      <c r="AI699" s="209" t="e">
        <f t="shared" si="683"/>
        <v>#N/A</v>
      </c>
      <c r="AJ699" s="197">
        <f t="shared" si="684"/>
        <v>3</v>
      </c>
      <c r="AK699" s="175"/>
      <c r="AL699" s="275" t="str">
        <f t="shared" si="685"/>
        <v>A verifier</v>
      </c>
      <c r="AM699" s="266"/>
      <c r="AN699" s="137"/>
      <c r="AO699" s="136"/>
      <c r="AP699" s="158"/>
      <c r="AQ699" s="136"/>
      <c r="AR699" s="138"/>
      <c r="AS699" s="139"/>
      <c r="AT699" s="140"/>
      <c r="AU699" s="159"/>
      <c r="AV699" s="140"/>
      <c r="AW699" s="140"/>
      <c r="AX699" s="140"/>
      <c r="AY699" s="249"/>
    </row>
    <row r="700" spans="1:51" ht="15" hidden="1" customHeight="1" x14ac:dyDescent="0.35">
      <c r="A700" s="252" t="s">
        <v>1192</v>
      </c>
      <c r="B700" s="189" t="str">
        <f t="shared" si="670"/>
        <v>MDG25</v>
      </c>
      <c r="C700" s="161" t="s">
        <v>650</v>
      </c>
      <c r="D700" s="189" t="str">
        <f t="shared" si="671"/>
        <v>MG25214</v>
      </c>
      <c r="E700" s="189" t="s">
        <v>783</v>
      </c>
      <c r="F700" s="1" t="str">
        <f t="shared" si="672"/>
        <v>ATSIMO ATSINANANAVangaindranoBevata</v>
      </c>
      <c r="G700" s="45" t="str">
        <f t="shared" si="673"/>
        <v>MG25214251</v>
      </c>
      <c r="H700" s="133" t="e">
        <f t="shared" si="674"/>
        <v>#N/A</v>
      </c>
      <c r="I700" s="133"/>
      <c r="J700" s="134" t="e">
        <f t="shared" si="675"/>
        <v>#N/A</v>
      </c>
      <c r="K700" s="134" t="e">
        <f t="shared" si="676"/>
        <v>#N/A</v>
      </c>
      <c r="L700" s="134" t="e">
        <f t="shared" si="677"/>
        <v>#N/A</v>
      </c>
      <c r="M700" s="231">
        <f>SUMIF('Plans SAMS_A remplir'!$AE$3:$AE$875,(G700&amp;"PAM"&amp;"urgence"),'Plans SAMS_A remplir'!$AG$3:$AG$875)</f>
        <v>0</v>
      </c>
      <c r="N700" s="222">
        <f>SUMIF('Plans SAMS_A remplir'!$AE$3:$AE$875,(G700&amp;"PAM"&amp;"urgence"),'Plans SAMS_A remplir'!$AH$3:$AH$875)</f>
        <v>0</v>
      </c>
      <c r="O700" s="232">
        <f>SUMIF('Plans SAMS_A remplir'!$AE$3:$AE$875,(G700&amp;"PAM"&amp;"urgence"),'Plans SAMS_A remplir'!$AI$3:$AI$875)</f>
        <v>0</v>
      </c>
      <c r="P700" s="224" t="str">
        <f t="shared" si="667"/>
        <v>0</v>
      </c>
      <c r="Q700" s="238">
        <f>SUMIF('Plans SAMS_A remplir'!$AE$3:$AE$875,(G700&amp;"FID"&amp;"urgence"),'Plans SAMS_A remplir'!$AG$3:$AG$875)</f>
        <v>0</v>
      </c>
      <c r="R700" s="135">
        <f>SUMIF('Plans SAMS_A remplir'!$AE$3:$AE$875,(G700&amp;"FID"&amp;"urgence"),'Plans SAMS_A remplir'!$AH$3:$AH$875)</f>
        <v>0</v>
      </c>
      <c r="S700" s="239">
        <f>SUMIF('Plans SAMS_A remplir'!$AE$3:$AE$875,(G700&amp;"FID"&amp;"urgence"),'Plans SAMS_A remplir'!$AI$3:$AI$875)</f>
        <v>0</v>
      </c>
      <c r="T700" s="224" t="str">
        <f t="shared" si="668"/>
        <v>0</v>
      </c>
      <c r="U700" s="238">
        <f>SUMIF('Plans SAMS_A remplir'!$AE$3:$AE$875,(G700&amp;"CRS"&amp;"urgence"),'Plans SAMS_A remplir'!$AG$3:$AG$875)</f>
        <v>0</v>
      </c>
      <c r="V700" s="135">
        <f>SUMIF('Plans SAMS_A remplir'!$AE$3:$AE$875,(G700&amp;"CRS"&amp;"urgence"),'Plans SAMS_A remplir'!$AH$3:$AH$875)</f>
        <v>0</v>
      </c>
      <c r="W700" s="239">
        <f>SUMIF('Plans SAMS_A remplir'!$AE$3:$AE$875,(G700&amp;"CRS"&amp;"urgence"),'Plans SAMS_A remplir'!$AI$3:$AI$875)</f>
        <v>0</v>
      </c>
      <c r="X700" s="224" t="str">
        <f t="shared" si="669"/>
        <v>0</v>
      </c>
      <c r="Y700" s="238">
        <f>SUMIF('Plans SAMS_A remplir'!$AE$3:$AE$875,(G700&amp;"autreong"&amp;"urgence"),'Plans SAMS_A remplir'!$AG$3:$AG$875)</f>
        <v>0</v>
      </c>
      <c r="Z700" s="135">
        <f>SUMIF('Plans SAMS_A remplir'!$AE$3:$AE$875,(G700&amp;"autreong"&amp;"urgence"),'Plans SAMS_A remplir'!$AH$3:$AH$875)</f>
        <v>0</v>
      </c>
      <c r="AA700" s="239">
        <f>SUMIF('Plans SAMS_A remplir'!$AE$3:$AE$875,(G700&amp;"autreong"&amp;"urgence"),'Plans SAMS_A remplir'!$AI$3:$AI$875)</f>
        <v>0</v>
      </c>
      <c r="AB700" s="280" t="str">
        <f t="shared" si="678"/>
        <v>0</v>
      </c>
      <c r="AC700" s="285"/>
      <c r="AD700" s="173">
        <f t="shared" si="679"/>
        <v>0</v>
      </c>
      <c r="AE700" s="173">
        <f t="shared" si="680"/>
        <v>0</v>
      </c>
      <c r="AF700" s="286">
        <f t="shared" si="681"/>
        <v>0</v>
      </c>
      <c r="AG700" s="274" t="e">
        <f t="shared" si="682"/>
        <v>#N/A</v>
      </c>
      <c r="AH700" s="202"/>
      <c r="AI700" s="209" t="e">
        <f t="shared" si="683"/>
        <v>#N/A</v>
      </c>
      <c r="AJ700" s="197">
        <f t="shared" si="684"/>
        <v>3</v>
      </c>
      <c r="AK700" s="175"/>
      <c r="AL700" s="275" t="str">
        <f t="shared" si="685"/>
        <v>A verifier</v>
      </c>
      <c r="AM700" s="266"/>
      <c r="AN700" s="137"/>
      <c r="AO700" s="136"/>
      <c r="AP700" s="158"/>
      <c r="AQ700" s="136"/>
      <c r="AR700" s="138"/>
      <c r="AS700" s="139"/>
      <c r="AT700" s="140"/>
      <c r="AU700" s="159"/>
      <c r="AV700" s="140"/>
      <c r="AW700" s="140"/>
      <c r="AX700" s="140"/>
      <c r="AY700" s="249"/>
    </row>
    <row r="701" spans="1:51" ht="15" hidden="1" customHeight="1" x14ac:dyDescent="0.35">
      <c r="A701" s="252" t="s">
        <v>1192</v>
      </c>
      <c r="B701" s="189" t="str">
        <f t="shared" si="670"/>
        <v>MDG25</v>
      </c>
      <c r="C701" s="161" t="s">
        <v>650</v>
      </c>
      <c r="D701" s="189" t="str">
        <f t="shared" si="671"/>
        <v>MG25214</v>
      </c>
      <c r="E701" s="45" t="s">
        <v>785</v>
      </c>
      <c r="F701" s="1" t="str">
        <f t="shared" si="672"/>
        <v>ATSIMO ATSINANANAVangaindranoKarimbary</v>
      </c>
      <c r="G701" s="45" t="str">
        <f t="shared" si="673"/>
        <v>MG25214252</v>
      </c>
      <c r="H701" s="133" t="e">
        <f t="shared" si="674"/>
        <v>#N/A</v>
      </c>
      <c r="I701" s="133"/>
      <c r="J701" s="134" t="e">
        <f t="shared" si="675"/>
        <v>#N/A</v>
      </c>
      <c r="K701" s="134" t="e">
        <f t="shared" si="676"/>
        <v>#N/A</v>
      </c>
      <c r="L701" s="134" t="e">
        <f t="shared" si="677"/>
        <v>#N/A</v>
      </c>
      <c r="M701" s="231">
        <f>SUMIF('Plans SAMS_A remplir'!$AE$3:$AE$875,(G701&amp;"PAM"&amp;"urgence"),'Plans SAMS_A remplir'!$AG$3:$AG$875)</f>
        <v>0</v>
      </c>
      <c r="N701" s="222">
        <f>SUMIF('Plans SAMS_A remplir'!$AE$3:$AE$875,(G701&amp;"PAM"&amp;"urgence"),'Plans SAMS_A remplir'!$AH$3:$AH$875)</f>
        <v>0</v>
      </c>
      <c r="O701" s="232">
        <f>SUMIF('Plans SAMS_A remplir'!$AE$3:$AE$875,(G701&amp;"PAM"&amp;"urgence"),'Plans SAMS_A remplir'!$AI$3:$AI$875)</f>
        <v>0</v>
      </c>
      <c r="P701" s="224" t="str">
        <f t="shared" si="667"/>
        <v>0</v>
      </c>
      <c r="Q701" s="238">
        <f>SUMIF('Plans SAMS_A remplir'!$AE$3:$AE$875,(G701&amp;"FID"&amp;"urgence"),'Plans SAMS_A remplir'!$AG$3:$AG$875)</f>
        <v>0</v>
      </c>
      <c r="R701" s="135">
        <f>SUMIF('Plans SAMS_A remplir'!$AE$3:$AE$875,(G701&amp;"FID"&amp;"urgence"),'Plans SAMS_A remplir'!$AH$3:$AH$875)</f>
        <v>0</v>
      </c>
      <c r="S701" s="239">
        <f>SUMIF('Plans SAMS_A remplir'!$AE$3:$AE$875,(G701&amp;"FID"&amp;"urgence"),'Plans SAMS_A remplir'!$AI$3:$AI$875)</f>
        <v>0</v>
      </c>
      <c r="T701" s="224" t="str">
        <f t="shared" si="668"/>
        <v>0</v>
      </c>
      <c r="U701" s="238">
        <f>SUMIF('Plans SAMS_A remplir'!$AE$3:$AE$875,(G701&amp;"CRS"&amp;"urgence"),'Plans SAMS_A remplir'!$AG$3:$AG$875)</f>
        <v>0</v>
      </c>
      <c r="V701" s="135">
        <f>SUMIF('Plans SAMS_A remplir'!$AE$3:$AE$875,(G701&amp;"CRS"&amp;"urgence"),'Plans SAMS_A remplir'!$AH$3:$AH$875)</f>
        <v>0</v>
      </c>
      <c r="W701" s="239">
        <f>SUMIF('Plans SAMS_A remplir'!$AE$3:$AE$875,(G701&amp;"CRS"&amp;"urgence"),'Plans SAMS_A remplir'!$AI$3:$AI$875)</f>
        <v>0</v>
      </c>
      <c r="X701" s="224" t="str">
        <f t="shared" si="669"/>
        <v>0</v>
      </c>
      <c r="Y701" s="238">
        <f>SUMIF('Plans SAMS_A remplir'!$AE$3:$AE$875,(G701&amp;"autreong"&amp;"urgence"),'Plans SAMS_A remplir'!$AG$3:$AG$875)</f>
        <v>0</v>
      </c>
      <c r="Z701" s="135">
        <f>SUMIF('Plans SAMS_A remplir'!$AE$3:$AE$875,(G701&amp;"autreong"&amp;"urgence"),'Plans SAMS_A remplir'!$AH$3:$AH$875)</f>
        <v>0</v>
      </c>
      <c r="AA701" s="239">
        <f>SUMIF('Plans SAMS_A remplir'!$AE$3:$AE$875,(G701&amp;"autreong"&amp;"urgence"),'Plans SAMS_A remplir'!$AI$3:$AI$875)</f>
        <v>0</v>
      </c>
      <c r="AB701" s="280" t="str">
        <f t="shared" si="678"/>
        <v>0</v>
      </c>
      <c r="AC701" s="285"/>
      <c r="AD701" s="173">
        <f t="shared" si="679"/>
        <v>0</v>
      </c>
      <c r="AE701" s="173">
        <f t="shared" si="680"/>
        <v>0</v>
      </c>
      <c r="AF701" s="286">
        <f t="shared" si="681"/>
        <v>0</v>
      </c>
      <c r="AG701" s="274" t="e">
        <f t="shared" si="682"/>
        <v>#N/A</v>
      </c>
      <c r="AH701" s="202"/>
      <c r="AI701" s="209" t="e">
        <f t="shared" si="683"/>
        <v>#N/A</v>
      </c>
      <c r="AJ701" s="197">
        <f t="shared" si="684"/>
        <v>3</v>
      </c>
      <c r="AK701" s="175"/>
      <c r="AL701" s="275" t="str">
        <f t="shared" si="685"/>
        <v>A verifier</v>
      </c>
      <c r="AM701" s="266"/>
      <c r="AN701" s="137"/>
      <c r="AO701" s="136"/>
      <c r="AP701" s="158"/>
      <c r="AQ701" s="136"/>
      <c r="AR701" s="138"/>
      <c r="AS701" s="139"/>
      <c r="AT701" s="140"/>
      <c r="AU701" s="159"/>
      <c r="AV701" s="140"/>
      <c r="AW701" s="140"/>
      <c r="AX701" s="140"/>
      <c r="AY701" s="249"/>
    </row>
    <row r="702" spans="1:51" ht="15" hidden="1" customHeight="1" x14ac:dyDescent="0.35">
      <c r="A702" s="252" t="s">
        <v>1192</v>
      </c>
      <c r="B702" s="189" t="str">
        <f t="shared" si="670"/>
        <v>MDG25</v>
      </c>
      <c r="C702" s="161" t="s">
        <v>650</v>
      </c>
      <c r="D702" s="189" t="str">
        <f t="shared" si="671"/>
        <v>MG25214</v>
      </c>
      <c r="E702" s="189" t="s">
        <v>787</v>
      </c>
      <c r="F702" s="1" t="str">
        <f t="shared" si="672"/>
        <v>ATSIMO ATSINANANAVangaindranoManambondro</v>
      </c>
      <c r="G702" s="45" t="str">
        <f t="shared" si="673"/>
        <v>MG25214270</v>
      </c>
      <c r="H702" s="133" t="e">
        <f t="shared" si="674"/>
        <v>#N/A</v>
      </c>
      <c r="I702" s="133"/>
      <c r="J702" s="134" t="e">
        <f t="shared" si="675"/>
        <v>#N/A</v>
      </c>
      <c r="K702" s="134" t="e">
        <f t="shared" si="676"/>
        <v>#N/A</v>
      </c>
      <c r="L702" s="134" t="e">
        <f t="shared" si="677"/>
        <v>#N/A</v>
      </c>
      <c r="M702" s="231">
        <f>SUMIF('Plans SAMS_A remplir'!$AE$3:$AE$875,(G702&amp;"PAM"&amp;"urgence"),'Plans SAMS_A remplir'!$AG$3:$AG$875)</f>
        <v>0</v>
      </c>
      <c r="N702" s="222">
        <f>SUMIF('Plans SAMS_A remplir'!$AE$3:$AE$875,(G702&amp;"PAM"&amp;"urgence"),'Plans SAMS_A remplir'!$AH$3:$AH$875)</f>
        <v>0</v>
      </c>
      <c r="O702" s="232">
        <f>SUMIF('Plans SAMS_A remplir'!$AE$3:$AE$875,(G702&amp;"PAM"&amp;"urgence"),'Plans SAMS_A remplir'!$AI$3:$AI$875)</f>
        <v>0</v>
      </c>
      <c r="P702" s="224" t="str">
        <f t="shared" si="667"/>
        <v>0</v>
      </c>
      <c r="Q702" s="238">
        <f>SUMIF('Plans SAMS_A remplir'!$AE$3:$AE$875,(G702&amp;"FID"&amp;"urgence"),'Plans SAMS_A remplir'!$AG$3:$AG$875)</f>
        <v>0</v>
      </c>
      <c r="R702" s="135">
        <f>SUMIF('Plans SAMS_A remplir'!$AE$3:$AE$875,(G702&amp;"FID"&amp;"urgence"),'Plans SAMS_A remplir'!$AH$3:$AH$875)</f>
        <v>0</v>
      </c>
      <c r="S702" s="239">
        <f>SUMIF('Plans SAMS_A remplir'!$AE$3:$AE$875,(G702&amp;"FID"&amp;"urgence"),'Plans SAMS_A remplir'!$AI$3:$AI$875)</f>
        <v>0</v>
      </c>
      <c r="T702" s="224" t="str">
        <f t="shared" si="668"/>
        <v>0</v>
      </c>
      <c r="U702" s="238">
        <f>SUMIF('Plans SAMS_A remplir'!$AE$3:$AE$875,(G702&amp;"CRS"&amp;"urgence"),'Plans SAMS_A remplir'!$AG$3:$AG$875)</f>
        <v>0</v>
      </c>
      <c r="V702" s="135">
        <f>SUMIF('Plans SAMS_A remplir'!$AE$3:$AE$875,(G702&amp;"CRS"&amp;"urgence"),'Plans SAMS_A remplir'!$AH$3:$AH$875)</f>
        <v>0</v>
      </c>
      <c r="W702" s="239">
        <f>SUMIF('Plans SAMS_A remplir'!$AE$3:$AE$875,(G702&amp;"CRS"&amp;"urgence"),'Plans SAMS_A remplir'!$AI$3:$AI$875)</f>
        <v>0</v>
      </c>
      <c r="X702" s="224" t="str">
        <f t="shared" si="669"/>
        <v>0</v>
      </c>
      <c r="Y702" s="238">
        <f>SUMIF('Plans SAMS_A remplir'!$AE$3:$AE$875,(G702&amp;"autreong"&amp;"urgence"),'Plans SAMS_A remplir'!$AG$3:$AG$875)</f>
        <v>0</v>
      </c>
      <c r="Z702" s="135">
        <f>SUMIF('Plans SAMS_A remplir'!$AE$3:$AE$875,(G702&amp;"autreong"&amp;"urgence"),'Plans SAMS_A remplir'!$AH$3:$AH$875)</f>
        <v>0</v>
      </c>
      <c r="AA702" s="239">
        <f>SUMIF('Plans SAMS_A remplir'!$AE$3:$AE$875,(G702&amp;"autreong"&amp;"urgence"),'Plans SAMS_A remplir'!$AI$3:$AI$875)</f>
        <v>0</v>
      </c>
      <c r="AB702" s="280" t="str">
        <f t="shared" si="678"/>
        <v>0</v>
      </c>
      <c r="AC702" s="285"/>
      <c r="AD702" s="173">
        <f t="shared" si="679"/>
        <v>0</v>
      </c>
      <c r="AE702" s="173">
        <f t="shared" si="680"/>
        <v>0</v>
      </c>
      <c r="AF702" s="286">
        <f t="shared" si="681"/>
        <v>0</v>
      </c>
      <c r="AG702" s="274" t="e">
        <f t="shared" si="682"/>
        <v>#N/A</v>
      </c>
      <c r="AH702" s="202"/>
      <c r="AI702" s="209" t="e">
        <f t="shared" si="683"/>
        <v>#N/A</v>
      </c>
      <c r="AJ702" s="197">
        <f t="shared" si="684"/>
        <v>3</v>
      </c>
      <c r="AK702" s="175"/>
      <c r="AL702" s="275" t="str">
        <f t="shared" si="685"/>
        <v>A verifier</v>
      </c>
      <c r="AM702" s="266"/>
      <c r="AN702" s="137"/>
      <c r="AO702" s="136"/>
      <c r="AP702" s="158"/>
      <c r="AQ702" s="136"/>
      <c r="AR702" s="138"/>
      <c r="AS702" s="139"/>
      <c r="AT702" s="140"/>
      <c r="AU702" s="159"/>
      <c r="AV702" s="140"/>
      <c r="AW702" s="140"/>
      <c r="AX702" s="140"/>
      <c r="AY702" s="249"/>
    </row>
    <row r="703" spans="1:51" ht="15" hidden="1" customHeight="1" x14ac:dyDescent="0.35">
      <c r="A703" s="252" t="s">
        <v>1192</v>
      </c>
      <c r="B703" s="189" t="str">
        <f t="shared" si="670"/>
        <v>MDG25</v>
      </c>
      <c r="C703" s="161" t="s">
        <v>650</v>
      </c>
      <c r="D703" s="189" t="str">
        <f t="shared" si="671"/>
        <v>MG25214</v>
      </c>
      <c r="E703" s="189" t="s">
        <v>789</v>
      </c>
      <c r="F703" s="1" t="str">
        <f t="shared" si="672"/>
        <v>ATSIMO ATSINANANAVangaindranoFenoambany</v>
      </c>
      <c r="G703" s="45" t="str">
        <f t="shared" si="673"/>
        <v>MG25214290</v>
      </c>
      <c r="H703" s="133" t="e">
        <f t="shared" si="674"/>
        <v>#N/A</v>
      </c>
      <c r="I703" s="133"/>
      <c r="J703" s="134" t="e">
        <f t="shared" si="675"/>
        <v>#N/A</v>
      </c>
      <c r="K703" s="134" t="e">
        <f t="shared" si="676"/>
        <v>#N/A</v>
      </c>
      <c r="L703" s="134" t="e">
        <f t="shared" si="677"/>
        <v>#N/A</v>
      </c>
      <c r="M703" s="231">
        <f>SUMIF('Plans SAMS_A remplir'!$AE$3:$AE$875,(G703&amp;"PAM"&amp;"urgence"),'Plans SAMS_A remplir'!$AG$3:$AG$875)</f>
        <v>0</v>
      </c>
      <c r="N703" s="222">
        <f>SUMIF('Plans SAMS_A remplir'!$AE$3:$AE$875,(G703&amp;"PAM"&amp;"urgence"),'Plans SAMS_A remplir'!$AH$3:$AH$875)</f>
        <v>0</v>
      </c>
      <c r="O703" s="232">
        <f>SUMIF('Plans SAMS_A remplir'!$AE$3:$AE$875,(G703&amp;"PAM"&amp;"urgence"),'Plans SAMS_A remplir'!$AI$3:$AI$875)</f>
        <v>0</v>
      </c>
      <c r="P703" s="224" t="str">
        <f t="shared" si="667"/>
        <v>0</v>
      </c>
      <c r="Q703" s="238">
        <f>SUMIF('Plans SAMS_A remplir'!$AE$3:$AE$875,(G703&amp;"FID"&amp;"urgence"),'Plans SAMS_A remplir'!$AG$3:$AG$875)</f>
        <v>0</v>
      </c>
      <c r="R703" s="135">
        <f>SUMIF('Plans SAMS_A remplir'!$AE$3:$AE$875,(G703&amp;"FID"&amp;"urgence"),'Plans SAMS_A remplir'!$AH$3:$AH$875)</f>
        <v>0</v>
      </c>
      <c r="S703" s="239">
        <f>SUMIF('Plans SAMS_A remplir'!$AE$3:$AE$875,(G703&amp;"FID"&amp;"urgence"),'Plans SAMS_A remplir'!$AI$3:$AI$875)</f>
        <v>0</v>
      </c>
      <c r="T703" s="224" t="str">
        <f t="shared" si="668"/>
        <v>0</v>
      </c>
      <c r="U703" s="238">
        <f>SUMIF('Plans SAMS_A remplir'!$AE$3:$AE$875,(G703&amp;"CRS"&amp;"urgence"),'Plans SAMS_A remplir'!$AG$3:$AG$875)</f>
        <v>0</v>
      </c>
      <c r="V703" s="135">
        <f>SUMIF('Plans SAMS_A remplir'!$AE$3:$AE$875,(G703&amp;"CRS"&amp;"urgence"),'Plans SAMS_A remplir'!$AH$3:$AH$875)</f>
        <v>0</v>
      </c>
      <c r="W703" s="239">
        <f>SUMIF('Plans SAMS_A remplir'!$AE$3:$AE$875,(G703&amp;"CRS"&amp;"urgence"),'Plans SAMS_A remplir'!$AI$3:$AI$875)</f>
        <v>0</v>
      </c>
      <c r="X703" s="224" t="str">
        <f t="shared" si="669"/>
        <v>0</v>
      </c>
      <c r="Y703" s="238">
        <f>SUMIF('Plans SAMS_A remplir'!$AE$3:$AE$875,(G703&amp;"autreong"&amp;"urgence"),'Plans SAMS_A remplir'!$AG$3:$AG$875)</f>
        <v>0</v>
      </c>
      <c r="Z703" s="135">
        <f>SUMIF('Plans SAMS_A remplir'!$AE$3:$AE$875,(G703&amp;"autreong"&amp;"urgence"),'Plans SAMS_A remplir'!$AH$3:$AH$875)</f>
        <v>0</v>
      </c>
      <c r="AA703" s="239">
        <f>SUMIF('Plans SAMS_A remplir'!$AE$3:$AE$875,(G703&amp;"autreong"&amp;"urgence"),'Plans SAMS_A remplir'!$AI$3:$AI$875)</f>
        <v>0</v>
      </c>
      <c r="AB703" s="280" t="str">
        <f t="shared" si="678"/>
        <v>0</v>
      </c>
      <c r="AC703" s="285"/>
      <c r="AD703" s="173">
        <f t="shared" si="679"/>
        <v>0</v>
      </c>
      <c r="AE703" s="173">
        <f t="shared" si="680"/>
        <v>0</v>
      </c>
      <c r="AF703" s="286">
        <f t="shared" si="681"/>
        <v>0</v>
      </c>
      <c r="AG703" s="274" t="e">
        <f t="shared" si="682"/>
        <v>#N/A</v>
      </c>
      <c r="AH703" s="202"/>
      <c r="AI703" s="209" t="e">
        <f t="shared" si="683"/>
        <v>#N/A</v>
      </c>
      <c r="AJ703" s="197">
        <f t="shared" si="684"/>
        <v>3</v>
      </c>
      <c r="AK703" s="175"/>
      <c r="AL703" s="275" t="str">
        <f t="shared" si="685"/>
        <v>A verifier</v>
      </c>
      <c r="AM703" s="266"/>
      <c r="AN703" s="137"/>
      <c r="AO703" s="136"/>
      <c r="AP703" s="158"/>
      <c r="AQ703" s="136"/>
      <c r="AR703" s="138"/>
      <c r="AS703" s="139"/>
      <c r="AT703" s="140"/>
      <c r="AU703" s="159"/>
      <c r="AV703" s="140"/>
      <c r="AW703" s="140"/>
      <c r="AX703" s="140"/>
      <c r="AY703" s="249"/>
    </row>
    <row r="704" spans="1:51" ht="15" hidden="1" customHeight="1" x14ac:dyDescent="0.35">
      <c r="A704" s="252" t="s">
        <v>1192</v>
      </c>
      <c r="B704" s="189" t="str">
        <f t="shared" si="670"/>
        <v>MDG25</v>
      </c>
      <c r="C704" s="161" t="s">
        <v>650</v>
      </c>
      <c r="D704" s="189" t="str">
        <f t="shared" si="671"/>
        <v>MG25214</v>
      </c>
      <c r="E704" s="189" t="s">
        <v>791</v>
      </c>
      <c r="F704" s="1" t="str">
        <f t="shared" si="672"/>
        <v>ATSIMO ATSINANANAVangaindranoIsahara</v>
      </c>
      <c r="G704" s="45" t="str">
        <f t="shared" si="673"/>
        <v>MG25214311</v>
      </c>
      <c r="H704" s="133" t="e">
        <f t="shared" si="674"/>
        <v>#N/A</v>
      </c>
      <c r="I704" s="133"/>
      <c r="J704" s="134" t="e">
        <f t="shared" si="675"/>
        <v>#N/A</v>
      </c>
      <c r="K704" s="134" t="e">
        <f t="shared" si="676"/>
        <v>#N/A</v>
      </c>
      <c r="L704" s="134" t="e">
        <f t="shared" si="677"/>
        <v>#N/A</v>
      </c>
      <c r="M704" s="231">
        <f>SUMIF('Plans SAMS_A remplir'!$AE$3:$AE$875,(G704&amp;"PAM"&amp;"urgence"),'Plans SAMS_A remplir'!$AG$3:$AG$875)</f>
        <v>0</v>
      </c>
      <c r="N704" s="222">
        <f>SUMIF('Plans SAMS_A remplir'!$AE$3:$AE$875,(G704&amp;"PAM"&amp;"urgence"),'Plans SAMS_A remplir'!$AH$3:$AH$875)</f>
        <v>0</v>
      </c>
      <c r="O704" s="232">
        <f>SUMIF('Plans SAMS_A remplir'!$AE$3:$AE$875,(G704&amp;"PAM"&amp;"urgence"),'Plans SAMS_A remplir'!$AI$3:$AI$875)</f>
        <v>0</v>
      </c>
      <c r="P704" s="224" t="str">
        <f t="shared" si="667"/>
        <v>0</v>
      </c>
      <c r="Q704" s="238">
        <f>SUMIF('Plans SAMS_A remplir'!$AE$3:$AE$875,(G704&amp;"FID"&amp;"urgence"),'Plans SAMS_A remplir'!$AG$3:$AG$875)</f>
        <v>0</v>
      </c>
      <c r="R704" s="135">
        <f>SUMIF('Plans SAMS_A remplir'!$AE$3:$AE$875,(G704&amp;"FID"&amp;"urgence"),'Plans SAMS_A remplir'!$AH$3:$AH$875)</f>
        <v>0</v>
      </c>
      <c r="S704" s="239">
        <f>SUMIF('Plans SAMS_A remplir'!$AE$3:$AE$875,(G704&amp;"FID"&amp;"urgence"),'Plans SAMS_A remplir'!$AI$3:$AI$875)</f>
        <v>0</v>
      </c>
      <c r="T704" s="224" t="str">
        <f t="shared" si="668"/>
        <v>0</v>
      </c>
      <c r="U704" s="238">
        <f>SUMIF('Plans SAMS_A remplir'!$AE$3:$AE$875,(G704&amp;"CRS"&amp;"urgence"),'Plans SAMS_A remplir'!$AG$3:$AG$875)</f>
        <v>0</v>
      </c>
      <c r="V704" s="135">
        <f>SUMIF('Plans SAMS_A remplir'!$AE$3:$AE$875,(G704&amp;"CRS"&amp;"urgence"),'Plans SAMS_A remplir'!$AH$3:$AH$875)</f>
        <v>0</v>
      </c>
      <c r="W704" s="239">
        <f>SUMIF('Plans SAMS_A remplir'!$AE$3:$AE$875,(G704&amp;"CRS"&amp;"urgence"),'Plans SAMS_A remplir'!$AI$3:$AI$875)</f>
        <v>0</v>
      </c>
      <c r="X704" s="224" t="str">
        <f t="shared" si="669"/>
        <v>0</v>
      </c>
      <c r="Y704" s="238">
        <f>SUMIF('Plans SAMS_A remplir'!$AE$3:$AE$875,(G704&amp;"autreong"&amp;"urgence"),'Plans SAMS_A remplir'!$AG$3:$AG$875)</f>
        <v>0</v>
      </c>
      <c r="Z704" s="135">
        <f>SUMIF('Plans SAMS_A remplir'!$AE$3:$AE$875,(G704&amp;"autreong"&amp;"urgence"),'Plans SAMS_A remplir'!$AH$3:$AH$875)</f>
        <v>0</v>
      </c>
      <c r="AA704" s="239">
        <f>SUMIF('Plans SAMS_A remplir'!$AE$3:$AE$875,(G704&amp;"autreong"&amp;"urgence"),'Plans SAMS_A remplir'!$AI$3:$AI$875)</f>
        <v>0</v>
      </c>
      <c r="AB704" s="280" t="str">
        <f t="shared" si="678"/>
        <v>0</v>
      </c>
      <c r="AC704" s="285"/>
      <c r="AD704" s="173">
        <f t="shared" si="679"/>
        <v>0</v>
      </c>
      <c r="AE704" s="173">
        <f t="shared" si="680"/>
        <v>0</v>
      </c>
      <c r="AF704" s="286">
        <f t="shared" si="681"/>
        <v>0</v>
      </c>
      <c r="AG704" s="274" t="e">
        <f t="shared" si="682"/>
        <v>#N/A</v>
      </c>
      <c r="AH704" s="202"/>
      <c r="AI704" s="209" t="e">
        <f t="shared" si="683"/>
        <v>#N/A</v>
      </c>
      <c r="AJ704" s="197">
        <f t="shared" si="684"/>
        <v>3</v>
      </c>
      <c r="AK704" s="175"/>
      <c r="AL704" s="275" t="str">
        <f t="shared" si="685"/>
        <v>A verifier</v>
      </c>
      <c r="AM704" s="266"/>
      <c r="AN704" s="137"/>
      <c r="AO704" s="136"/>
      <c r="AP704" s="158"/>
      <c r="AQ704" s="136"/>
      <c r="AR704" s="138"/>
      <c r="AS704" s="139"/>
      <c r="AT704" s="140"/>
      <c r="AU704" s="159"/>
      <c r="AV704" s="140"/>
      <c r="AW704" s="140"/>
      <c r="AX704" s="140"/>
      <c r="AY704" s="249"/>
    </row>
    <row r="705" spans="1:51" ht="15" hidden="1" customHeight="1" x14ac:dyDescent="0.35">
      <c r="A705" s="252" t="s">
        <v>1192</v>
      </c>
      <c r="B705" s="189" t="str">
        <f t="shared" si="670"/>
        <v>MDG25</v>
      </c>
      <c r="C705" s="161" t="s">
        <v>650</v>
      </c>
      <c r="D705" s="189" t="str">
        <f t="shared" si="671"/>
        <v>MG25214</v>
      </c>
      <c r="E705" s="189" t="s">
        <v>663</v>
      </c>
      <c r="F705" s="1" t="str">
        <f t="shared" si="672"/>
        <v>ATSIMO ATSINANANAVangaindranoVohimalaza</v>
      </c>
      <c r="G705" s="45" t="str">
        <f t="shared" si="673"/>
        <v>MG25214312</v>
      </c>
      <c r="H705" s="133" t="e">
        <f t="shared" si="674"/>
        <v>#N/A</v>
      </c>
      <c r="I705" s="133"/>
      <c r="J705" s="134" t="e">
        <f t="shared" si="675"/>
        <v>#N/A</v>
      </c>
      <c r="K705" s="134" t="e">
        <f t="shared" si="676"/>
        <v>#N/A</v>
      </c>
      <c r="L705" s="134" t="e">
        <f t="shared" si="677"/>
        <v>#N/A</v>
      </c>
      <c r="M705" s="231">
        <f>SUMIF('Plans SAMS_A remplir'!$AE$3:$AE$875,(G705&amp;"PAM"&amp;"urgence"),'Plans SAMS_A remplir'!$AG$3:$AG$875)</f>
        <v>0</v>
      </c>
      <c r="N705" s="222">
        <f>SUMIF('Plans SAMS_A remplir'!$AE$3:$AE$875,(G705&amp;"PAM"&amp;"urgence"),'Plans SAMS_A remplir'!$AH$3:$AH$875)</f>
        <v>0</v>
      </c>
      <c r="O705" s="232">
        <f>SUMIF('Plans SAMS_A remplir'!$AE$3:$AE$875,(G705&amp;"PAM"&amp;"urgence"),'Plans SAMS_A remplir'!$AI$3:$AI$875)</f>
        <v>0</v>
      </c>
      <c r="P705" s="224" t="str">
        <f t="shared" si="667"/>
        <v>0</v>
      </c>
      <c r="Q705" s="238">
        <f>SUMIF('Plans SAMS_A remplir'!$AE$3:$AE$875,(G705&amp;"FID"&amp;"urgence"),'Plans SAMS_A remplir'!$AG$3:$AG$875)</f>
        <v>0</v>
      </c>
      <c r="R705" s="135">
        <f>SUMIF('Plans SAMS_A remplir'!$AE$3:$AE$875,(G705&amp;"FID"&amp;"urgence"),'Plans SAMS_A remplir'!$AH$3:$AH$875)</f>
        <v>0</v>
      </c>
      <c r="S705" s="239">
        <f>SUMIF('Plans SAMS_A remplir'!$AE$3:$AE$875,(G705&amp;"FID"&amp;"urgence"),'Plans SAMS_A remplir'!$AI$3:$AI$875)</f>
        <v>0</v>
      </c>
      <c r="T705" s="224" t="str">
        <f t="shared" si="668"/>
        <v>0</v>
      </c>
      <c r="U705" s="238">
        <f>SUMIF('Plans SAMS_A remplir'!$AE$3:$AE$875,(G705&amp;"CRS"&amp;"urgence"),'Plans SAMS_A remplir'!$AG$3:$AG$875)</f>
        <v>0</v>
      </c>
      <c r="V705" s="135">
        <f>SUMIF('Plans SAMS_A remplir'!$AE$3:$AE$875,(G705&amp;"CRS"&amp;"urgence"),'Plans SAMS_A remplir'!$AH$3:$AH$875)</f>
        <v>0</v>
      </c>
      <c r="W705" s="239">
        <f>SUMIF('Plans SAMS_A remplir'!$AE$3:$AE$875,(G705&amp;"CRS"&amp;"urgence"),'Plans SAMS_A remplir'!$AI$3:$AI$875)</f>
        <v>0</v>
      </c>
      <c r="X705" s="224" t="str">
        <f t="shared" si="669"/>
        <v>0</v>
      </c>
      <c r="Y705" s="238">
        <f>SUMIF('Plans SAMS_A remplir'!$AE$3:$AE$875,(G705&amp;"autreong"&amp;"urgence"),'Plans SAMS_A remplir'!$AG$3:$AG$875)</f>
        <v>0</v>
      </c>
      <c r="Z705" s="135">
        <f>SUMIF('Plans SAMS_A remplir'!$AE$3:$AE$875,(G705&amp;"autreong"&amp;"urgence"),'Plans SAMS_A remplir'!$AH$3:$AH$875)</f>
        <v>0</v>
      </c>
      <c r="AA705" s="239">
        <f>SUMIF('Plans SAMS_A remplir'!$AE$3:$AE$875,(G705&amp;"autreong"&amp;"urgence"),'Plans SAMS_A remplir'!$AI$3:$AI$875)</f>
        <v>0</v>
      </c>
      <c r="AB705" s="280" t="str">
        <f t="shared" si="678"/>
        <v>0</v>
      </c>
      <c r="AC705" s="285"/>
      <c r="AD705" s="173">
        <f t="shared" si="679"/>
        <v>0</v>
      </c>
      <c r="AE705" s="173">
        <f t="shared" si="680"/>
        <v>0</v>
      </c>
      <c r="AF705" s="286">
        <f t="shared" si="681"/>
        <v>0</v>
      </c>
      <c r="AG705" s="274" t="e">
        <f t="shared" si="682"/>
        <v>#N/A</v>
      </c>
      <c r="AH705" s="202"/>
      <c r="AI705" s="209" t="e">
        <f t="shared" si="683"/>
        <v>#N/A</v>
      </c>
      <c r="AJ705" s="197">
        <f t="shared" si="684"/>
        <v>3</v>
      </c>
      <c r="AK705" s="175"/>
      <c r="AL705" s="275" t="str">
        <f t="shared" si="685"/>
        <v>A verifier</v>
      </c>
      <c r="AM705" s="266"/>
      <c r="AN705" s="137"/>
      <c r="AO705" s="136"/>
      <c r="AP705" s="158"/>
      <c r="AQ705" s="136"/>
      <c r="AR705" s="138"/>
      <c r="AS705" s="139"/>
      <c r="AT705" s="140"/>
      <c r="AU705" s="159"/>
      <c r="AV705" s="140"/>
      <c r="AW705" s="140"/>
      <c r="AX705" s="140"/>
      <c r="AY705" s="249"/>
    </row>
    <row r="706" spans="1:51" ht="15" hidden="1" customHeight="1" x14ac:dyDescent="0.35">
      <c r="A706" s="252" t="s">
        <v>1192</v>
      </c>
      <c r="B706" s="189" t="str">
        <f t="shared" si="670"/>
        <v>MDG25</v>
      </c>
      <c r="C706" s="161" t="s">
        <v>650</v>
      </c>
      <c r="D706" s="189" t="str">
        <f t="shared" si="671"/>
        <v>MG25214</v>
      </c>
      <c r="E706" s="189" t="s">
        <v>794</v>
      </c>
      <c r="F706" s="1" t="str">
        <f t="shared" si="672"/>
        <v>ATSIMO ATSINANANAVangaindranoVatanato</v>
      </c>
      <c r="G706" s="45" t="str">
        <f t="shared" si="673"/>
        <v>MG25214313</v>
      </c>
      <c r="H706" s="133" t="e">
        <f t="shared" si="674"/>
        <v>#N/A</v>
      </c>
      <c r="I706" s="133"/>
      <c r="J706" s="134" t="e">
        <f t="shared" si="675"/>
        <v>#N/A</v>
      </c>
      <c r="K706" s="134" t="e">
        <f t="shared" si="676"/>
        <v>#N/A</v>
      </c>
      <c r="L706" s="134" t="e">
        <f t="shared" si="677"/>
        <v>#N/A</v>
      </c>
      <c r="M706" s="231">
        <f>SUMIF('Plans SAMS_A remplir'!$AE$3:$AE$875,(G706&amp;"PAM"&amp;"urgence"),'Plans SAMS_A remplir'!$AG$3:$AG$875)</f>
        <v>0</v>
      </c>
      <c r="N706" s="222">
        <f>SUMIF('Plans SAMS_A remplir'!$AE$3:$AE$875,(G706&amp;"PAM"&amp;"urgence"),'Plans SAMS_A remplir'!$AH$3:$AH$875)</f>
        <v>0</v>
      </c>
      <c r="O706" s="232">
        <f>SUMIF('Plans SAMS_A remplir'!$AE$3:$AE$875,(G706&amp;"PAM"&amp;"urgence"),'Plans SAMS_A remplir'!$AI$3:$AI$875)</f>
        <v>0</v>
      </c>
      <c r="P706" s="224" t="str">
        <f t="shared" si="667"/>
        <v>0</v>
      </c>
      <c r="Q706" s="238">
        <f>SUMIF('Plans SAMS_A remplir'!$AE$3:$AE$875,(G706&amp;"FID"&amp;"urgence"),'Plans SAMS_A remplir'!$AG$3:$AG$875)</f>
        <v>0</v>
      </c>
      <c r="R706" s="135">
        <f>SUMIF('Plans SAMS_A remplir'!$AE$3:$AE$875,(G706&amp;"FID"&amp;"urgence"),'Plans SAMS_A remplir'!$AH$3:$AH$875)</f>
        <v>0</v>
      </c>
      <c r="S706" s="239">
        <f>SUMIF('Plans SAMS_A remplir'!$AE$3:$AE$875,(G706&amp;"FID"&amp;"urgence"),'Plans SAMS_A remplir'!$AI$3:$AI$875)</f>
        <v>0</v>
      </c>
      <c r="T706" s="224" t="str">
        <f t="shared" si="668"/>
        <v>0</v>
      </c>
      <c r="U706" s="238">
        <f>SUMIF('Plans SAMS_A remplir'!$AE$3:$AE$875,(G706&amp;"CRS"&amp;"urgence"),'Plans SAMS_A remplir'!$AG$3:$AG$875)</f>
        <v>0</v>
      </c>
      <c r="V706" s="135">
        <f>SUMIF('Plans SAMS_A remplir'!$AE$3:$AE$875,(G706&amp;"CRS"&amp;"urgence"),'Plans SAMS_A remplir'!$AH$3:$AH$875)</f>
        <v>0</v>
      </c>
      <c r="W706" s="239">
        <f>SUMIF('Plans SAMS_A remplir'!$AE$3:$AE$875,(G706&amp;"CRS"&amp;"urgence"),'Plans SAMS_A remplir'!$AI$3:$AI$875)</f>
        <v>0</v>
      </c>
      <c r="X706" s="224" t="str">
        <f t="shared" si="669"/>
        <v>0</v>
      </c>
      <c r="Y706" s="238">
        <f>SUMIF('Plans SAMS_A remplir'!$AE$3:$AE$875,(G706&amp;"autreong"&amp;"urgence"),'Plans SAMS_A remplir'!$AG$3:$AG$875)</f>
        <v>0</v>
      </c>
      <c r="Z706" s="135">
        <f>SUMIF('Plans SAMS_A remplir'!$AE$3:$AE$875,(G706&amp;"autreong"&amp;"urgence"),'Plans SAMS_A remplir'!$AH$3:$AH$875)</f>
        <v>0</v>
      </c>
      <c r="AA706" s="239">
        <f>SUMIF('Plans SAMS_A remplir'!$AE$3:$AE$875,(G706&amp;"autreong"&amp;"urgence"),'Plans SAMS_A remplir'!$AI$3:$AI$875)</f>
        <v>0</v>
      </c>
      <c r="AB706" s="280" t="str">
        <f t="shared" si="678"/>
        <v>0</v>
      </c>
      <c r="AC706" s="285"/>
      <c r="AD706" s="173">
        <f t="shared" si="679"/>
        <v>0</v>
      </c>
      <c r="AE706" s="173">
        <f t="shared" si="680"/>
        <v>0</v>
      </c>
      <c r="AF706" s="286">
        <f t="shared" si="681"/>
        <v>0</v>
      </c>
      <c r="AG706" s="274" t="e">
        <f t="shared" si="682"/>
        <v>#N/A</v>
      </c>
      <c r="AH706" s="202"/>
      <c r="AI706" s="209" t="e">
        <f t="shared" si="683"/>
        <v>#N/A</v>
      </c>
      <c r="AJ706" s="197">
        <f t="shared" si="684"/>
        <v>3</v>
      </c>
      <c r="AK706" s="175"/>
      <c r="AL706" s="275" t="str">
        <f t="shared" si="685"/>
        <v>A verifier</v>
      </c>
      <c r="AM706" s="266"/>
      <c r="AN706" s="137"/>
      <c r="AO706" s="136"/>
      <c r="AP706" s="158"/>
      <c r="AQ706" s="136"/>
      <c r="AR706" s="138"/>
      <c r="AS706" s="139"/>
      <c r="AT706" s="140"/>
      <c r="AU706" s="159"/>
      <c r="AV706" s="140"/>
      <c r="AW706" s="140"/>
      <c r="AX706" s="140"/>
      <c r="AY706" s="249"/>
    </row>
    <row r="707" spans="1:51" ht="15" hidden="1" customHeight="1" x14ac:dyDescent="0.35">
      <c r="A707" s="252" t="s">
        <v>1192</v>
      </c>
      <c r="B707" s="189" t="str">
        <f t="shared" si="670"/>
        <v>MDG25</v>
      </c>
      <c r="C707" s="161" t="s">
        <v>650</v>
      </c>
      <c r="D707" s="189" t="str">
        <f t="shared" si="671"/>
        <v>MG25214</v>
      </c>
      <c r="E707" s="189" t="s">
        <v>796</v>
      </c>
      <c r="F707" s="1" t="str">
        <f t="shared" si="672"/>
        <v>ATSIMO ATSINANANAVangaindranoAmparihy Est</v>
      </c>
      <c r="G707" s="45" t="str">
        <f t="shared" si="673"/>
        <v>MG25214331</v>
      </c>
      <c r="H707" s="133" t="e">
        <f t="shared" si="674"/>
        <v>#N/A</v>
      </c>
      <c r="I707" s="133"/>
      <c r="J707" s="134" t="e">
        <f t="shared" si="675"/>
        <v>#N/A</v>
      </c>
      <c r="K707" s="134" t="e">
        <f t="shared" si="676"/>
        <v>#N/A</v>
      </c>
      <c r="L707" s="134" t="e">
        <f t="shared" si="677"/>
        <v>#N/A</v>
      </c>
      <c r="M707" s="231">
        <f>SUMIF('Plans SAMS_A remplir'!$AE$3:$AE$875,(G707&amp;"PAM"&amp;"urgence"),'Plans SAMS_A remplir'!$AG$3:$AG$875)</f>
        <v>0</v>
      </c>
      <c r="N707" s="222">
        <f>SUMIF('Plans SAMS_A remplir'!$AE$3:$AE$875,(G707&amp;"PAM"&amp;"urgence"),'Plans SAMS_A remplir'!$AH$3:$AH$875)</f>
        <v>0</v>
      </c>
      <c r="O707" s="232">
        <f>SUMIF('Plans SAMS_A remplir'!$AE$3:$AE$875,(G707&amp;"PAM"&amp;"urgence"),'Plans SAMS_A remplir'!$AI$3:$AI$875)</f>
        <v>0</v>
      </c>
      <c r="P707" s="224" t="str">
        <f t="shared" si="667"/>
        <v>0</v>
      </c>
      <c r="Q707" s="238">
        <f>SUMIF('Plans SAMS_A remplir'!$AE$3:$AE$875,(G707&amp;"FID"&amp;"urgence"),'Plans SAMS_A remplir'!$AG$3:$AG$875)</f>
        <v>0</v>
      </c>
      <c r="R707" s="135">
        <f>SUMIF('Plans SAMS_A remplir'!$AE$3:$AE$875,(G707&amp;"FID"&amp;"urgence"),'Plans SAMS_A remplir'!$AH$3:$AH$875)</f>
        <v>0</v>
      </c>
      <c r="S707" s="239">
        <f>SUMIF('Plans SAMS_A remplir'!$AE$3:$AE$875,(G707&amp;"FID"&amp;"urgence"),'Plans SAMS_A remplir'!$AI$3:$AI$875)</f>
        <v>0</v>
      </c>
      <c r="T707" s="224" t="str">
        <f t="shared" si="668"/>
        <v>0</v>
      </c>
      <c r="U707" s="238">
        <f>SUMIF('Plans SAMS_A remplir'!$AE$3:$AE$875,(G707&amp;"CRS"&amp;"urgence"),'Plans SAMS_A remplir'!$AG$3:$AG$875)</f>
        <v>0</v>
      </c>
      <c r="V707" s="135">
        <f>SUMIF('Plans SAMS_A remplir'!$AE$3:$AE$875,(G707&amp;"CRS"&amp;"urgence"),'Plans SAMS_A remplir'!$AH$3:$AH$875)</f>
        <v>0</v>
      </c>
      <c r="W707" s="239">
        <f>SUMIF('Plans SAMS_A remplir'!$AE$3:$AE$875,(G707&amp;"CRS"&amp;"urgence"),'Plans SAMS_A remplir'!$AI$3:$AI$875)</f>
        <v>0</v>
      </c>
      <c r="X707" s="224" t="str">
        <f t="shared" si="669"/>
        <v>0</v>
      </c>
      <c r="Y707" s="238">
        <f>SUMIF('Plans SAMS_A remplir'!$AE$3:$AE$875,(G707&amp;"autreong"&amp;"urgence"),'Plans SAMS_A remplir'!$AG$3:$AG$875)</f>
        <v>0</v>
      </c>
      <c r="Z707" s="135">
        <f>SUMIF('Plans SAMS_A remplir'!$AE$3:$AE$875,(G707&amp;"autreong"&amp;"urgence"),'Plans SAMS_A remplir'!$AH$3:$AH$875)</f>
        <v>0</v>
      </c>
      <c r="AA707" s="239">
        <f>SUMIF('Plans SAMS_A remplir'!$AE$3:$AE$875,(G707&amp;"autreong"&amp;"urgence"),'Plans SAMS_A remplir'!$AI$3:$AI$875)</f>
        <v>0</v>
      </c>
      <c r="AB707" s="280" t="str">
        <f t="shared" si="678"/>
        <v>0</v>
      </c>
      <c r="AC707" s="285"/>
      <c r="AD707" s="173">
        <f t="shared" si="679"/>
        <v>0</v>
      </c>
      <c r="AE707" s="173">
        <f t="shared" si="680"/>
        <v>0</v>
      </c>
      <c r="AF707" s="286">
        <f t="shared" si="681"/>
        <v>0</v>
      </c>
      <c r="AG707" s="274" t="e">
        <f t="shared" si="682"/>
        <v>#N/A</v>
      </c>
      <c r="AH707" s="202"/>
      <c r="AI707" s="209" t="e">
        <f t="shared" si="683"/>
        <v>#N/A</v>
      </c>
      <c r="AJ707" s="197">
        <f t="shared" si="684"/>
        <v>3</v>
      </c>
      <c r="AK707" s="175"/>
      <c r="AL707" s="275" t="str">
        <f t="shared" si="685"/>
        <v>A verifier</v>
      </c>
      <c r="AM707" s="266"/>
      <c r="AN707" s="137"/>
      <c r="AO707" s="136"/>
      <c r="AP707" s="158"/>
      <c r="AQ707" s="136"/>
      <c r="AR707" s="138"/>
      <c r="AS707" s="139"/>
      <c r="AT707" s="140"/>
      <c r="AU707" s="159"/>
      <c r="AV707" s="140"/>
      <c r="AW707" s="140"/>
      <c r="AX707" s="140"/>
      <c r="AY707" s="249"/>
    </row>
    <row r="708" spans="1:51" ht="15" hidden="1" customHeight="1" x14ac:dyDescent="0.35">
      <c r="A708" s="252" t="s">
        <v>1192</v>
      </c>
      <c r="B708" s="189" t="str">
        <f t="shared" si="670"/>
        <v>MDG25</v>
      </c>
      <c r="C708" s="161" t="s">
        <v>650</v>
      </c>
      <c r="D708" s="189" t="str">
        <f t="shared" si="671"/>
        <v>MG25214</v>
      </c>
      <c r="E708" s="189" t="s">
        <v>798</v>
      </c>
      <c r="F708" s="1" t="str">
        <f t="shared" si="672"/>
        <v>ATSIMO ATSINANANAVangaindranoSandravinany</v>
      </c>
      <c r="G708" s="45" t="str">
        <f t="shared" si="673"/>
        <v>MG25214332</v>
      </c>
      <c r="H708" s="133" t="e">
        <f t="shared" si="674"/>
        <v>#N/A</v>
      </c>
      <c r="I708" s="133"/>
      <c r="J708" s="134" t="e">
        <f t="shared" si="675"/>
        <v>#N/A</v>
      </c>
      <c r="K708" s="134" t="e">
        <f t="shared" si="676"/>
        <v>#N/A</v>
      </c>
      <c r="L708" s="134" t="e">
        <f t="shared" si="677"/>
        <v>#N/A</v>
      </c>
      <c r="M708" s="231">
        <f>SUMIF('Plans SAMS_A remplir'!$AE$3:$AE$875,(G708&amp;"PAM"&amp;"urgence"),'Plans SAMS_A remplir'!$AG$3:$AG$875)</f>
        <v>0</v>
      </c>
      <c r="N708" s="222">
        <f>SUMIF('Plans SAMS_A remplir'!$AE$3:$AE$875,(G708&amp;"PAM"&amp;"urgence"),'Plans SAMS_A remplir'!$AH$3:$AH$875)</f>
        <v>0</v>
      </c>
      <c r="O708" s="232">
        <f>SUMIF('Plans SAMS_A remplir'!$AE$3:$AE$875,(G708&amp;"PAM"&amp;"urgence"),'Plans SAMS_A remplir'!$AI$3:$AI$875)</f>
        <v>0</v>
      </c>
      <c r="P708" s="224" t="str">
        <f t="shared" si="667"/>
        <v>0</v>
      </c>
      <c r="Q708" s="238">
        <f>SUMIF('Plans SAMS_A remplir'!$AE$3:$AE$875,(G708&amp;"FID"&amp;"urgence"),'Plans SAMS_A remplir'!$AG$3:$AG$875)</f>
        <v>0</v>
      </c>
      <c r="R708" s="135">
        <f>SUMIF('Plans SAMS_A remplir'!$AE$3:$AE$875,(G708&amp;"FID"&amp;"urgence"),'Plans SAMS_A remplir'!$AH$3:$AH$875)</f>
        <v>0</v>
      </c>
      <c r="S708" s="239">
        <f>SUMIF('Plans SAMS_A remplir'!$AE$3:$AE$875,(G708&amp;"FID"&amp;"urgence"),'Plans SAMS_A remplir'!$AI$3:$AI$875)</f>
        <v>0</v>
      </c>
      <c r="T708" s="224" t="str">
        <f t="shared" si="668"/>
        <v>0</v>
      </c>
      <c r="U708" s="238">
        <f>SUMIF('Plans SAMS_A remplir'!$AE$3:$AE$875,(G708&amp;"CRS"&amp;"urgence"),'Plans SAMS_A remplir'!$AG$3:$AG$875)</f>
        <v>0</v>
      </c>
      <c r="V708" s="135">
        <f>SUMIF('Plans SAMS_A remplir'!$AE$3:$AE$875,(G708&amp;"CRS"&amp;"urgence"),'Plans SAMS_A remplir'!$AH$3:$AH$875)</f>
        <v>0</v>
      </c>
      <c r="W708" s="239">
        <f>SUMIF('Plans SAMS_A remplir'!$AE$3:$AE$875,(G708&amp;"CRS"&amp;"urgence"),'Plans SAMS_A remplir'!$AI$3:$AI$875)</f>
        <v>0</v>
      </c>
      <c r="X708" s="224" t="str">
        <f t="shared" si="669"/>
        <v>0</v>
      </c>
      <c r="Y708" s="238">
        <f>SUMIF('Plans SAMS_A remplir'!$AE$3:$AE$875,(G708&amp;"autreong"&amp;"urgence"),'Plans SAMS_A remplir'!$AG$3:$AG$875)</f>
        <v>0</v>
      </c>
      <c r="Z708" s="135">
        <f>SUMIF('Plans SAMS_A remplir'!$AE$3:$AE$875,(G708&amp;"autreong"&amp;"urgence"),'Plans SAMS_A remplir'!$AH$3:$AH$875)</f>
        <v>0</v>
      </c>
      <c r="AA708" s="239">
        <f>SUMIF('Plans SAMS_A remplir'!$AE$3:$AE$875,(G708&amp;"autreong"&amp;"urgence"),'Plans SAMS_A remplir'!$AI$3:$AI$875)</f>
        <v>0</v>
      </c>
      <c r="AB708" s="280" t="str">
        <f t="shared" si="678"/>
        <v>0</v>
      </c>
      <c r="AC708" s="285"/>
      <c r="AD708" s="173">
        <f t="shared" si="679"/>
        <v>0</v>
      </c>
      <c r="AE708" s="173">
        <f t="shared" si="680"/>
        <v>0</v>
      </c>
      <c r="AF708" s="286">
        <f t="shared" si="681"/>
        <v>0</v>
      </c>
      <c r="AG708" s="274" t="e">
        <f t="shared" si="682"/>
        <v>#N/A</v>
      </c>
      <c r="AH708" s="202"/>
      <c r="AI708" s="209" t="e">
        <f t="shared" si="683"/>
        <v>#N/A</v>
      </c>
      <c r="AJ708" s="197">
        <f t="shared" si="684"/>
        <v>3</v>
      </c>
      <c r="AK708" s="175"/>
      <c r="AL708" s="275" t="str">
        <f t="shared" si="685"/>
        <v>A verifier</v>
      </c>
      <c r="AM708" s="266"/>
      <c r="AN708" s="137"/>
      <c r="AO708" s="136"/>
      <c r="AP708" s="158"/>
      <c r="AQ708" s="136"/>
      <c r="AR708" s="138"/>
      <c r="AS708" s="139"/>
      <c r="AT708" s="140"/>
      <c r="AU708" s="159"/>
      <c r="AV708" s="140"/>
      <c r="AW708" s="140"/>
      <c r="AX708" s="140"/>
      <c r="AY708" s="249"/>
    </row>
    <row r="709" spans="1:51" s="179" customFormat="1" hidden="1" x14ac:dyDescent="0.3">
      <c r="A709" s="328"/>
      <c r="B709" s="329"/>
      <c r="C709" s="330"/>
      <c r="D709" s="330"/>
      <c r="E709" s="330"/>
      <c r="F709" s="331"/>
      <c r="G709" s="332"/>
      <c r="H709" s="332"/>
      <c r="I709" s="333"/>
      <c r="J709" s="333"/>
      <c r="K709" s="333"/>
      <c r="L709" s="334"/>
      <c r="M709" s="335"/>
      <c r="N709" s="335"/>
      <c r="O709" s="335"/>
      <c r="P709" s="335"/>
      <c r="Q709" s="336"/>
      <c r="R709" s="336"/>
      <c r="S709" s="336"/>
      <c r="T709" s="335"/>
      <c r="U709" s="336"/>
      <c r="V709" s="336"/>
      <c r="W709" s="336"/>
      <c r="X709" s="335"/>
      <c r="Y709" s="336"/>
      <c r="Z709" s="336"/>
      <c r="AA709" s="336"/>
      <c r="AB709" s="337"/>
      <c r="AC709" s="338"/>
      <c r="AD709" s="339"/>
      <c r="AE709" s="339"/>
      <c r="AF709" s="340"/>
      <c r="AG709" s="341"/>
      <c r="AH709" s="342"/>
      <c r="AI709" s="342"/>
      <c r="AJ709" s="197"/>
      <c r="AK709" s="343"/>
      <c r="AL709" s="344"/>
      <c r="AM709" s="345"/>
      <c r="AN709" s="334"/>
      <c r="AO709" s="346"/>
      <c r="AP709" s="334"/>
      <c r="AQ709" s="334"/>
      <c r="AR709" s="347"/>
      <c r="AS709" s="347"/>
      <c r="AT709" s="348"/>
      <c r="AU709" s="348"/>
      <c r="AV709" s="349"/>
      <c r="AW709" s="350"/>
      <c r="AX709" s="350"/>
      <c r="AY709" s="351"/>
    </row>
    <row r="710" spans="1:51" ht="15" hidden="1" customHeight="1" x14ac:dyDescent="0.35">
      <c r="A710" s="252" t="s">
        <v>1192</v>
      </c>
      <c r="B710" s="189" t="str">
        <f t="shared" si="670"/>
        <v>MDG25</v>
      </c>
      <c r="C710" s="161" t="s">
        <v>668</v>
      </c>
      <c r="D710" s="189" t="str">
        <f t="shared" si="671"/>
        <v>MG25215</v>
      </c>
      <c r="E710" s="189" t="s">
        <v>800</v>
      </c>
      <c r="F710" s="1" t="str">
        <f t="shared" si="672"/>
        <v>ATSIMO ATSINANANAMidongy-AtsimoNosifeno</v>
      </c>
      <c r="G710" s="45" t="str">
        <f t="shared" si="673"/>
        <v>MG25215011</v>
      </c>
      <c r="H710" s="133" t="e">
        <f t="shared" si="674"/>
        <v>#N/A</v>
      </c>
      <c r="I710" s="133"/>
      <c r="J710" s="134" t="e">
        <f t="shared" si="675"/>
        <v>#N/A</v>
      </c>
      <c r="K710" s="134" t="e">
        <f t="shared" si="676"/>
        <v>#N/A</v>
      </c>
      <c r="L710" s="134" t="e">
        <f t="shared" si="677"/>
        <v>#N/A</v>
      </c>
      <c r="M710" s="231">
        <f>SUMIF('Plans SAMS_A remplir'!$AE$3:$AE$875,(G710&amp;"PAM"&amp;"urgence"),'Plans SAMS_A remplir'!$AG$3:$AG$875)</f>
        <v>0</v>
      </c>
      <c r="N710" s="222">
        <f>SUMIF('Plans SAMS_A remplir'!$AE$3:$AE$875,(G710&amp;"PAM"&amp;"urgence"),'Plans SAMS_A remplir'!$AH$3:$AH$875)</f>
        <v>0</v>
      </c>
      <c r="O710" s="232">
        <f>SUMIF('Plans SAMS_A remplir'!$AE$3:$AE$875,(G710&amp;"PAM"&amp;"urgence"),'Plans SAMS_A remplir'!$AI$3:$AI$875)</f>
        <v>0</v>
      </c>
      <c r="P710" s="224" t="str">
        <f t="shared" ref="P710:P715" si="686">IFERROR(VLOOKUP(G710&amp;"PAM"&amp;"urgence",planification_pop,4,FALSE),"0")</f>
        <v>0</v>
      </c>
      <c r="Q710" s="238">
        <f>SUMIF('Plans SAMS_A remplir'!$AE$3:$AE$875,(G710&amp;"FID"&amp;"urgence"),'Plans SAMS_A remplir'!$AG$3:$AG$875)</f>
        <v>0</v>
      </c>
      <c r="R710" s="135">
        <f>SUMIF('Plans SAMS_A remplir'!$AE$3:$AE$875,(G710&amp;"FID"&amp;"urgence"),'Plans SAMS_A remplir'!$AH$3:$AH$875)</f>
        <v>0</v>
      </c>
      <c r="S710" s="239">
        <f>SUMIF('Plans SAMS_A remplir'!$AE$3:$AE$875,(G710&amp;"FID"&amp;"urgence"),'Plans SAMS_A remplir'!$AI$3:$AI$875)</f>
        <v>0</v>
      </c>
      <c r="T710" s="224" t="str">
        <f t="shared" ref="T710:T715" si="687">IFERROR(VLOOKUP(G710&amp;"FID"&amp;"urgence",planification_pop,4,FALSE),"0")</f>
        <v>0</v>
      </c>
      <c r="U710" s="238">
        <f>SUMIF('Plans SAMS_A remplir'!$AE$3:$AE$875,(G710&amp;"CRS"&amp;"urgence"),'Plans SAMS_A remplir'!$AG$3:$AG$875)</f>
        <v>0</v>
      </c>
      <c r="V710" s="135">
        <f>SUMIF('Plans SAMS_A remplir'!$AE$3:$AE$875,(G710&amp;"CRS"&amp;"urgence"),'Plans SAMS_A remplir'!$AH$3:$AH$875)</f>
        <v>0</v>
      </c>
      <c r="W710" s="239">
        <f>SUMIF('Plans SAMS_A remplir'!$AE$3:$AE$875,(G710&amp;"CRS"&amp;"urgence"),'Plans SAMS_A remplir'!$AI$3:$AI$875)</f>
        <v>0</v>
      </c>
      <c r="X710" s="224" t="str">
        <f t="shared" ref="X710:X715" si="688">IFERROR(VLOOKUP(K710&amp;"FID"&amp;"urgence",planification_pop,4,FALSE),"0")</f>
        <v>0</v>
      </c>
      <c r="Y710" s="238">
        <f>SUMIF('Plans SAMS_A remplir'!$AE$3:$AE$875,(G710&amp;"autreong"&amp;"urgence"),'Plans SAMS_A remplir'!$AG$3:$AG$875)</f>
        <v>0</v>
      </c>
      <c r="Z710" s="135">
        <f>SUMIF('Plans SAMS_A remplir'!$AE$3:$AE$875,(G710&amp;"autreong"&amp;"urgence"),'Plans SAMS_A remplir'!$AH$3:$AH$875)</f>
        <v>0</v>
      </c>
      <c r="AA710" s="239">
        <f>SUMIF('Plans SAMS_A remplir'!$AE$3:$AE$875,(G710&amp;"autreong"&amp;"urgence"),'Plans SAMS_A remplir'!$AI$3:$AI$875)</f>
        <v>0</v>
      </c>
      <c r="AB710" s="280" t="str">
        <f t="shared" si="678"/>
        <v>0</v>
      </c>
      <c r="AC710" s="285"/>
      <c r="AD710" s="173">
        <f t="shared" si="679"/>
        <v>0</v>
      </c>
      <c r="AE710" s="173">
        <f t="shared" si="680"/>
        <v>0</v>
      </c>
      <c r="AF710" s="286">
        <f t="shared" si="681"/>
        <v>0</v>
      </c>
      <c r="AG710" s="274" t="e">
        <f t="shared" si="682"/>
        <v>#N/A</v>
      </c>
      <c r="AH710" s="202"/>
      <c r="AI710" s="209" t="e">
        <f t="shared" si="683"/>
        <v>#N/A</v>
      </c>
      <c r="AJ710" s="197">
        <f t="shared" si="684"/>
        <v>3</v>
      </c>
      <c r="AK710" s="175"/>
      <c r="AL710" s="275" t="str">
        <f t="shared" si="685"/>
        <v>A verifier</v>
      </c>
      <c r="AM710" s="266"/>
      <c r="AN710" s="137"/>
      <c r="AO710" s="136"/>
      <c r="AP710" s="158"/>
      <c r="AQ710" s="136"/>
      <c r="AR710" s="138"/>
      <c r="AS710" s="139"/>
      <c r="AT710" s="140"/>
      <c r="AU710" s="159"/>
      <c r="AV710" s="140"/>
      <c r="AW710" s="140"/>
      <c r="AX710" s="140"/>
      <c r="AY710" s="249"/>
    </row>
    <row r="711" spans="1:51" ht="15" hidden="1" customHeight="1" x14ac:dyDescent="0.35">
      <c r="A711" s="252" t="s">
        <v>1192</v>
      </c>
      <c r="B711" s="189" t="str">
        <f t="shared" si="670"/>
        <v>MDG25</v>
      </c>
      <c r="C711" s="161" t="s">
        <v>668</v>
      </c>
      <c r="D711" s="189" t="str">
        <f t="shared" si="671"/>
        <v>MG25215</v>
      </c>
      <c r="E711" s="189" t="s">
        <v>803</v>
      </c>
      <c r="F711" s="1" t="str">
        <f t="shared" si="672"/>
        <v>ATSIMO ATSINANANAMidongy-AtsimoAnkazovelo</v>
      </c>
      <c r="G711" s="45" t="str">
        <f t="shared" si="673"/>
        <v>MG25215012</v>
      </c>
      <c r="H711" s="133" t="e">
        <f t="shared" si="674"/>
        <v>#N/A</v>
      </c>
      <c r="I711" s="133"/>
      <c r="J711" s="134" t="e">
        <f t="shared" si="675"/>
        <v>#N/A</v>
      </c>
      <c r="K711" s="134" t="e">
        <f t="shared" si="676"/>
        <v>#N/A</v>
      </c>
      <c r="L711" s="134" t="e">
        <f t="shared" si="677"/>
        <v>#N/A</v>
      </c>
      <c r="M711" s="231">
        <f>SUMIF('Plans SAMS_A remplir'!$AE$3:$AE$875,(G711&amp;"PAM"&amp;"urgence"),'Plans SAMS_A remplir'!$AG$3:$AG$875)</f>
        <v>0</v>
      </c>
      <c r="N711" s="222">
        <f>SUMIF('Plans SAMS_A remplir'!$AE$3:$AE$875,(G711&amp;"PAM"&amp;"urgence"),'Plans SAMS_A remplir'!$AH$3:$AH$875)</f>
        <v>0</v>
      </c>
      <c r="O711" s="232">
        <f>SUMIF('Plans SAMS_A remplir'!$AE$3:$AE$875,(G711&amp;"PAM"&amp;"urgence"),'Plans SAMS_A remplir'!$AI$3:$AI$875)</f>
        <v>0</v>
      </c>
      <c r="P711" s="224" t="str">
        <f t="shared" si="686"/>
        <v>0</v>
      </c>
      <c r="Q711" s="238">
        <f>SUMIF('Plans SAMS_A remplir'!$AE$3:$AE$875,(G711&amp;"FID"&amp;"urgence"),'Plans SAMS_A remplir'!$AG$3:$AG$875)</f>
        <v>0</v>
      </c>
      <c r="R711" s="135">
        <f>SUMIF('Plans SAMS_A remplir'!$AE$3:$AE$875,(G711&amp;"FID"&amp;"urgence"),'Plans SAMS_A remplir'!$AH$3:$AH$875)</f>
        <v>0</v>
      </c>
      <c r="S711" s="239">
        <f>SUMIF('Plans SAMS_A remplir'!$AE$3:$AE$875,(G711&amp;"FID"&amp;"urgence"),'Plans SAMS_A remplir'!$AI$3:$AI$875)</f>
        <v>0</v>
      </c>
      <c r="T711" s="224" t="str">
        <f t="shared" si="687"/>
        <v>0</v>
      </c>
      <c r="U711" s="238">
        <f>SUMIF('Plans SAMS_A remplir'!$AE$3:$AE$875,(G711&amp;"CRS"&amp;"urgence"),'Plans SAMS_A remplir'!$AG$3:$AG$875)</f>
        <v>0</v>
      </c>
      <c r="V711" s="135">
        <f>SUMIF('Plans SAMS_A remplir'!$AE$3:$AE$875,(G711&amp;"CRS"&amp;"urgence"),'Plans SAMS_A remplir'!$AH$3:$AH$875)</f>
        <v>0</v>
      </c>
      <c r="W711" s="239">
        <f>SUMIF('Plans SAMS_A remplir'!$AE$3:$AE$875,(G711&amp;"CRS"&amp;"urgence"),'Plans SAMS_A remplir'!$AI$3:$AI$875)</f>
        <v>0</v>
      </c>
      <c r="X711" s="224" t="str">
        <f t="shared" si="688"/>
        <v>0</v>
      </c>
      <c r="Y711" s="238">
        <f>SUMIF('Plans SAMS_A remplir'!$AE$3:$AE$875,(G711&amp;"autreong"&amp;"urgence"),'Plans SAMS_A remplir'!$AG$3:$AG$875)</f>
        <v>0</v>
      </c>
      <c r="Z711" s="135">
        <f>SUMIF('Plans SAMS_A remplir'!$AE$3:$AE$875,(G711&amp;"autreong"&amp;"urgence"),'Plans SAMS_A remplir'!$AH$3:$AH$875)</f>
        <v>0</v>
      </c>
      <c r="AA711" s="239">
        <f>SUMIF('Plans SAMS_A remplir'!$AE$3:$AE$875,(G711&amp;"autreong"&amp;"urgence"),'Plans SAMS_A remplir'!$AI$3:$AI$875)</f>
        <v>0</v>
      </c>
      <c r="AB711" s="280" t="str">
        <f t="shared" si="678"/>
        <v>0</v>
      </c>
      <c r="AC711" s="285"/>
      <c r="AD711" s="173">
        <f t="shared" si="679"/>
        <v>0</v>
      </c>
      <c r="AE711" s="173">
        <f t="shared" si="680"/>
        <v>0</v>
      </c>
      <c r="AF711" s="286">
        <f t="shared" si="681"/>
        <v>0</v>
      </c>
      <c r="AG711" s="274" t="e">
        <f t="shared" si="682"/>
        <v>#N/A</v>
      </c>
      <c r="AH711" s="202"/>
      <c r="AI711" s="209" t="e">
        <f t="shared" si="683"/>
        <v>#N/A</v>
      </c>
      <c r="AJ711" s="197">
        <f t="shared" si="684"/>
        <v>3</v>
      </c>
      <c r="AK711" s="175"/>
      <c r="AL711" s="275" t="str">
        <f t="shared" si="685"/>
        <v>A verifier</v>
      </c>
      <c r="AM711" s="266"/>
      <c r="AN711" s="137"/>
      <c r="AO711" s="136"/>
      <c r="AP711" s="158"/>
      <c r="AQ711" s="136"/>
      <c r="AR711" s="138"/>
      <c r="AS711" s="139"/>
      <c r="AT711" s="140"/>
      <c r="AU711" s="159"/>
      <c r="AV711" s="140"/>
      <c r="AW711" s="140"/>
      <c r="AX711" s="140"/>
      <c r="AY711" s="249"/>
    </row>
    <row r="712" spans="1:51" ht="15" hidden="1" customHeight="1" x14ac:dyDescent="0.35">
      <c r="A712" s="252" t="s">
        <v>1192</v>
      </c>
      <c r="B712" s="189" t="str">
        <f t="shared" si="670"/>
        <v>MDG25</v>
      </c>
      <c r="C712" s="161" t="s">
        <v>668</v>
      </c>
      <c r="D712" s="189" t="str">
        <f t="shared" si="671"/>
        <v>MG25215</v>
      </c>
      <c r="E712" s="189" t="s">
        <v>805</v>
      </c>
      <c r="F712" s="1" t="str">
        <f t="shared" si="672"/>
        <v>ATSIMO ATSINANANAMidongy-AtsimoAndranolalina</v>
      </c>
      <c r="G712" s="45" t="str">
        <f t="shared" si="673"/>
        <v>MG25215031</v>
      </c>
      <c r="H712" s="133" t="e">
        <f t="shared" si="674"/>
        <v>#N/A</v>
      </c>
      <c r="I712" s="133"/>
      <c r="J712" s="134" t="e">
        <f t="shared" si="675"/>
        <v>#N/A</v>
      </c>
      <c r="K712" s="134" t="e">
        <f t="shared" si="676"/>
        <v>#N/A</v>
      </c>
      <c r="L712" s="134" t="e">
        <f t="shared" si="677"/>
        <v>#N/A</v>
      </c>
      <c r="M712" s="231">
        <f>SUMIF('Plans SAMS_A remplir'!$AE$3:$AE$875,(G712&amp;"PAM"&amp;"urgence"),'Plans SAMS_A remplir'!$AG$3:$AG$875)</f>
        <v>0</v>
      </c>
      <c r="N712" s="222">
        <f>SUMIF('Plans SAMS_A remplir'!$AE$3:$AE$875,(G712&amp;"PAM"&amp;"urgence"),'Plans SAMS_A remplir'!$AH$3:$AH$875)</f>
        <v>0</v>
      </c>
      <c r="O712" s="232">
        <f>SUMIF('Plans SAMS_A remplir'!$AE$3:$AE$875,(G712&amp;"PAM"&amp;"urgence"),'Plans SAMS_A remplir'!$AI$3:$AI$875)</f>
        <v>0</v>
      </c>
      <c r="P712" s="224" t="str">
        <f t="shared" si="686"/>
        <v>0</v>
      </c>
      <c r="Q712" s="238">
        <f>SUMIF('Plans SAMS_A remplir'!$AE$3:$AE$875,(G712&amp;"FID"&amp;"urgence"),'Plans SAMS_A remplir'!$AG$3:$AG$875)</f>
        <v>0</v>
      </c>
      <c r="R712" s="135">
        <f>SUMIF('Plans SAMS_A remplir'!$AE$3:$AE$875,(G712&amp;"FID"&amp;"urgence"),'Plans SAMS_A remplir'!$AH$3:$AH$875)</f>
        <v>0</v>
      </c>
      <c r="S712" s="239">
        <f>SUMIF('Plans SAMS_A remplir'!$AE$3:$AE$875,(G712&amp;"FID"&amp;"urgence"),'Plans SAMS_A remplir'!$AI$3:$AI$875)</f>
        <v>0</v>
      </c>
      <c r="T712" s="224" t="str">
        <f t="shared" si="687"/>
        <v>0</v>
      </c>
      <c r="U712" s="238">
        <f>SUMIF('Plans SAMS_A remplir'!$AE$3:$AE$875,(G712&amp;"CRS"&amp;"urgence"),'Plans SAMS_A remplir'!$AG$3:$AG$875)</f>
        <v>0</v>
      </c>
      <c r="V712" s="135">
        <f>SUMIF('Plans SAMS_A remplir'!$AE$3:$AE$875,(G712&amp;"CRS"&amp;"urgence"),'Plans SAMS_A remplir'!$AH$3:$AH$875)</f>
        <v>0</v>
      </c>
      <c r="W712" s="239">
        <f>SUMIF('Plans SAMS_A remplir'!$AE$3:$AE$875,(G712&amp;"CRS"&amp;"urgence"),'Plans SAMS_A remplir'!$AI$3:$AI$875)</f>
        <v>0</v>
      </c>
      <c r="X712" s="224" t="str">
        <f t="shared" si="688"/>
        <v>0</v>
      </c>
      <c r="Y712" s="238">
        <f>SUMIF('Plans SAMS_A remplir'!$AE$3:$AE$875,(G712&amp;"autreong"&amp;"urgence"),'Plans SAMS_A remplir'!$AG$3:$AG$875)</f>
        <v>0</v>
      </c>
      <c r="Z712" s="135">
        <f>SUMIF('Plans SAMS_A remplir'!$AE$3:$AE$875,(G712&amp;"autreong"&amp;"urgence"),'Plans SAMS_A remplir'!$AH$3:$AH$875)</f>
        <v>0</v>
      </c>
      <c r="AA712" s="239">
        <f>SUMIF('Plans SAMS_A remplir'!$AE$3:$AE$875,(G712&amp;"autreong"&amp;"urgence"),'Plans SAMS_A remplir'!$AI$3:$AI$875)</f>
        <v>0</v>
      </c>
      <c r="AB712" s="280" t="str">
        <f t="shared" si="678"/>
        <v>0</v>
      </c>
      <c r="AC712" s="285"/>
      <c r="AD712" s="173">
        <f t="shared" si="679"/>
        <v>0</v>
      </c>
      <c r="AE712" s="173">
        <f t="shared" si="680"/>
        <v>0</v>
      </c>
      <c r="AF712" s="286">
        <f t="shared" si="681"/>
        <v>0</v>
      </c>
      <c r="AG712" s="274" t="e">
        <f t="shared" si="682"/>
        <v>#N/A</v>
      </c>
      <c r="AH712" s="202"/>
      <c r="AI712" s="209" t="e">
        <f t="shared" si="683"/>
        <v>#N/A</v>
      </c>
      <c r="AJ712" s="197">
        <f t="shared" si="684"/>
        <v>3</v>
      </c>
      <c r="AK712" s="175"/>
      <c r="AL712" s="275" t="str">
        <f t="shared" si="685"/>
        <v>A verifier</v>
      </c>
      <c r="AM712" s="266"/>
      <c r="AN712" s="137"/>
      <c r="AO712" s="136"/>
      <c r="AP712" s="158"/>
      <c r="AQ712" s="136"/>
      <c r="AR712" s="138"/>
      <c r="AS712" s="139"/>
      <c r="AT712" s="140"/>
      <c r="AU712" s="159"/>
      <c r="AV712" s="140"/>
      <c r="AW712" s="140"/>
      <c r="AX712" s="140"/>
      <c r="AY712" s="249"/>
    </row>
    <row r="713" spans="1:51" ht="15" hidden="1" customHeight="1" x14ac:dyDescent="0.35">
      <c r="A713" s="252" t="s">
        <v>1192</v>
      </c>
      <c r="B713" s="189" t="str">
        <f t="shared" si="670"/>
        <v>MDG25</v>
      </c>
      <c r="C713" s="161" t="s">
        <v>668</v>
      </c>
      <c r="D713" s="189" t="str">
        <f t="shared" si="671"/>
        <v>MG25215</v>
      </c>
      <c r="E713" s="189" t="s">
        <v>807</v>
      </c>
      <c r="F713" s="1" t="str">
        <f t="shared" si="672"/>
        <v>ATSIMO ATSINANANAMidongy-AtsimoMaliorano</v>
      </c>
      <c r="G713" s="45" t="str">
        <f t="shared" si="673"/>
        <v>MG25215032</v>
      </c>
      <c r="H713" s="133" t="e">
        <f t="shared" si="674"/>
        <v>#N/A</v>
      </c>
      <c r="I713" s="133"/>
      <c r="J713" s="134" t="e">
        <f t="shared" si="675"/>
        <v>#N/A</v>
      </c>
      <c r="K713" s="134" t="e">
        <f t="shared" si="676"/>
        <v>#N/A</v>
      </c>
      <c r="L713" s="134" t="e">
        <f t="shared" si="677"/>
        <v>#N/A</v>
      </c>
      <c r="M713" s="231">
        <f>SUMIF('Plans SAMS_A remplir'!$AE$3:$AE$875,(G713&amp;"PAM"&amp;"urgence"),'Plans SAMS_A remplir'!$AG$3:$AG$875)</f>
        <v>0</v>
      </c>
      <c r="N713" s="222">
        <f>SUMIF('Plans SAMS_A remplir'!$AE$3:$AE$875,(G713&amp;"PAM"&amp;"urgence"),'Plans SAMS_A remplir'!$AH$3:$AH$875)</f>
        <v>0</v>
      </c>
      <c r="O713" s="232">
        <f>SUMIF('Plans SAMS_A remplir'!$AE$3:$AE$875,(G713&amp;"PAM"&amp;"urgence"),'Plans SAMS_A remplir'!$AI$3:$AI$875)</f>
        <v>0</v>
      </c>
      <c r="P713" s="224" t="str">
        <f t="shared" si="686"/>
        <v>0</v>
      </c>
      <c r="Q713" s="238">
        <f>SUMIF('Plans SAMS_A remplir'!$AE$3:$AE$875,(G713&amp;"FID"&amp;"urgence"),'Plans SAMS_A remplir'!$AG$3:$AG$875)</f>
        <v>0</v>
      </c>
      <c r="R713" s="135">
        <f>SUMIF('Plans SAMS_A remplir'!$AE$3:$AE$875,(G713&amp;"FID"&amp;"urgence"),'Plans SAMS_A remplir'!$AH$3:$AH$875)</f>
        <v>0</v>
      </c>
      <c r="S713" s="239">
        <f>SUMIF('Plans SAMS_A remplir'!$AE$3:$AE$875,(G713&amp;"FID"&amp;"urgence"),'Plans SAMS_A remplir'!$AI$3:$AI$875)</f>
        <v>0</v>
      </c>
      <c r="T713" s="224" t="str">
        <f t="shared" si="687"/>
        <v>0</v>
      </c>
      <c r="U713" s="238">
        <f>SUMIF('Plans SAMS_A remplir'!$AE$3:$AE$875,(G713&amp;"CRS"&amp;"urgence"),'Plans SAMS_A remplir'!$AG$3:$AG$875)</f>
        <v>0</v>
      </c>
      <c r="V713" s="135">
        <f>SUMIF('Plans SAMS_A remplir'!$AE$3:$AE$875,(G713&amp;"CRS"&amp;"urgence"),'Plans SAMS_A remplir'!$AH$3:$AH$875)</f>
        <v>0</v>
      </c>
      <c r="W713" s="239">
        <f>SUMIF('Plans SAMS_A remplir'!$AE$3:$AE$875,(G713&amp;"CRS"&amp;"urgence"),'Plans SAMS_A remplir'!$AI$3:$AI$875)</f>
        <v>0</v>
      </c>
      <c r="X713" s="224" t="str">
        <f t="shared" si="688"/>
        <v>0</v>
      </c>
      <c r="Y713" s="238">
        <f>SUMIF('Plans SAMS_A remplir'!$AE$3:$AE$875,(G713&amp;"autreong"&amp;"urgence"),'Plans SAMS_A remplir'!$AG$3:$AG$875)</f>
        <v>0</v>
      </c>
      <c r="Z713" s="135">
        <f>SUMIF('Plans SAMS_A remplir'!$AE$3:$AE$875,(G713&amp;"autreong"&amp;"urgence"),'Plans SAMS_A remplir'!$AH$3:$AH$875)</f>
        <v>0</v>
      </c>
      <c r="AA713" s="239">
        <f>SUMIF('Plans SAMS_A remplir'!$AE$3:$AE$875,(G713&amp;"autreong"&amp;"urgence"),'Plans SAMS_A remplir'!$AI$3:$AI$875)</f>
        <v>0</v>
      </c>
      <c r="AB713" s="280" t="str">
        <f t="shared" si="678"/>
        <v>0</v>
      </c>
      <c r="AC713" s="285"/>
      <c r="AD713" s="173">
        <f t="shared" si="679"/>
        <v>0</v>
      </c>
      <c r="AE713" s="173">
        <f t="shared" si="680"/>
        <v>0</v>
      </c>
      <c r="AF713" s="286">
        <f t="shared" si="681"/>
        <v>0</v>
      </c>
      <c r="AG713" s="274" t="e">
        <f t="shared" si="682"/>
        <v>#N/A</v>
      </c>
      <c r="AH713" s="202"/>
      <c r="AI713" s="209" t="e">
        <f t="shared" si="683"/>
        <v>#N/A</v>
      </c>
      <c r="AJ713" s="197">
        <f t="shared" si="684"/>
        <v>3</v>
      </c>
      <c r="AK713" s="175"/>
      <c r="AL713" s="275" t="str">
        <f t="shared" si="685"/>
        <v>A verifier</v>
      </c>
      <c r="AM713" s="266"/>
      <c r="AN713" s="137"/>
      <c r="AO713" s="136"/>
      <c r="AP713" s="158"/>
      <c r="AQ713" s="136"/>
      <c r="AR713" s="138"/>
      <c r="AS713" s="139"/>
      <c r="AT713" s="140"/>
      <c r="AU713" s="159"/>
      <c r="AV713" s="140"/>
      <c r="AW713" s="140"/>
      <c r="AX713" s="140"/>
      <c r="AY713" s="249"/>
    </row>
    <row r="714" spans="1:51" ht="15" hidden="1" customHeight="1" x14ac:dyDescent="0.35">
      <c r="A714" s="252" t="s">
        <v>1192</v>
      </c>
      <c r="B714" s="189" t="str">
        <f t="shared" ref="B714:B732" si="689">VLOOKUP(A714,admin_1,2,FALSE)</f>
        <v>MDG25</v>
      </c>
      <c r="C714" s="161" t="s">
        <v>668</v>
      </c>
      <c r="D714" s="189" t="str">
        <f t="shared" ref="D714:D732" si="690">VLOOKUP(C714,admin_2_2,2,FALSE)</f>
        <v>MG25215</v>
      </c>
      <c r="E714" s="189" t="s">
        <v>809</v>
      </c>
      <c r="F714" s="1" t="str">
        <f t="shared" ref="F714:F732" si="691">A714&amp;C714&amp;E714</f>
        <v>ATSIMO ATSINANANAMidongy-AtsimoIvondro</v>
      </c>
      <c r="G714" s="45" t="str">
        <f t="shared" ref="G714:G732" si="692">VLOOKUP(F714,admin_3_2,12,FALSE)</f>
        <v>MG25215051</v>
      </c>
      <c r="H714" s="133" t="e">
        <f t="shared" ref="H714:H732" si="693">VLOOKUP(G714,prio,2,FALSE)</f>
        <v>#N/A</v>
      </c>
      <c r="I714" s="133"/>
      <c r="J714" s="134" t="e">
        <f t="shared" ref="J714:J732" si="694">IF(VLOOKUP(G714,pop,4,FALSE)=0,"",VLOOKUP(G714,pop,4,FALSE))</f>
        <v>#N/A</v>
      </c>
      <c r="K714" s="134" t="e">
        <f t="shared" ref="K714:K732" si="695">VLOOKUP(G714,pop,2,FALSE)</f>
        <v>#N/A</v>
      </c>
      <c r="L714" s="134" t="e">
        <f t="shared" ref="L714:L732" si="696">VLOOKUP(G714,pop,7,FALSE)</f>
        <v>#N/A</v>
      </c>
      <c r="M714" s="231">
        <f>SUMIF('Plans SAMS_A remplir'!$AE$3:$AE$875,(G714&amp;"PAM"&amp;"urgence"),'Plans SAMS_A remplir'!$AG$3:$AG$875)</f>
        <v>0</v>
      </c>
      <c r="N714" s="222">
        <f>SUMIF('Plans SAMS_A remplir'!$AE$3:$AE$875,(G714&amp;"PAM"&amp;"urgence"),'Plans SAMS_A remplir'!$AH$3:$AH$875)</f>
        <v>0</v>
      </c>
      <c r="O714" s="232">
        <f>SUMIF('Plans SAMS_A remplir'!$AE$3:$AE$875,(G714&amp;"PAM"&amp;"urgence"),'Plans SAMS_A remplir'!$AI$3:$AI$875)</f>
        <v>0</v>
      </c>
      <c r="P714" s="224" t="str">
        <f t="shared" si="686"/>
        <v>0</v>
      </c>
      <c r="Q714" s="238">
        <f>SUMIF('Plans SAMS_A remplir'!$AE$3:$AE$875,(G714&amp;"FID"&amp;"urgence"),'Plans SAMS_A remplir'!$AG$3:$AG$875)</f>
        <v>0</v>
      </c>
      <c r="R714" s="135">
        <f>SUMIF('Plans SAMS_A remplir'!$AE$3:$AE$875,(G714&amp;"FID"&amp;"urgence"),'Plans SAMS_A remplir'!$AH$3:$AH$875)</f>
        <v>0</v>
      </c>
      <c r="S714" s="239">
        <f>SUMIF('Plans SAMS_A remplir'!$AE$3:$AE$875,(G714&amp;"FID"&amp;"urgence"),'Plans SAMS_A remplir'!$AI$3:$AI$875)</f>
        <v>0</v>
      </c>
      <c r="T714" s="224" t="str">
        <f t="shared" si="687"/>
        <v>0</v>
      </c>
      <c r="U714" s="238">
        <f>SUMIF('Plans SAMS_A remplir'!$AE$3:$AE$875,(G714&amp;"CRS"&amp;"urgence"),'Plans SAMS_A remplir'!$AG$3:$AG$875)</f>
        <v>0</v>
      </c>
      <c r="V714" s="135">
        <f>SUMIF('Plans SAMS_A remplir'!$AE$3:$AE$875,(G714&amp;"CRS"&amp;"urgence"),'Plans SAMS_A remplir'!$AH$3:$AH$875)</f>
        <v>0</v>
      </c>
      <c r="W714" s="239">
        <f>SUMIF('Plans SAMS_A remplir'!$AE$3:$AE$875,(G714&amp;"CRS"&amp;"urgence"),'Plans SAMS_A remplir'!$AI$3:$AI$875)</f>
        <v>0</v>
      </c>
      <c r="X714" s="224" t="str">
        <f t="shared" si="688"/>
        <v>0</v>
      </c>
      <c r="Y714" s="238">
        <f>SUMIF('Plans SAMS_A remplir'!$AE$3:$AE$875,(G714&amp;"autreong"&amp;"urgence"),'Plans SAMS_A remplir'!$AG$3:$AG$875)</f>
        <v>0</v>
      </c>
      <c r="Z714" s="135">
        <f>SUMIF('Plans SAMS_A remplir'!$AE$3:$AE$875,(G714&amp;"autreong"&amp;"urgence"),'Plans SAMS_A remplir'!$AH$3:$AH$875)</f>
        <v>0</v>
      </c>
      <c r="AA714" s="239">
        <f>SUMIF('Plans SAMS_A remplir'!$AE$3:$AE$875,(G714&amp;"autreong"&amp;"urgence"),'Plans SAMS_A remplir'!$AI$3:$AI$875)</f>
        <v>0</v>
      </c>
      <c r="AB714" s="280" t="str">
        <f t="shared" ref="AB714:AB732" si="697">IFERROR(VLOOKUP(G714&amp;"autreong"&amp;"urgence",planification_pop,4,FALSE),"0")</f>
        <v>0</v>
      </c>
      <c r="AC714" s="285"/>
      <c r="AD714" s="173">
        <f t="shared" ref="AD714:AD732" si="698">IF($AC714="Oui (Fid/PAM)",MAX(M714,Q714)+Y714,IF($AC714="Oui (inter/orga)",MAX(M714,Q714,Y714),IF($AC714="Oui (CRS/FID)",MAX(Q714,U714),IF($AC714="Oui (CRS/PAM)",MAX(M714,U714),IF($AC714="Oui (cas special)","",SUM(M714,Q714,Y714,U714))))))</f>
        <v>0</v>
      </c>
      <c r="AE714" s="173">
        <f t="shared" ref="AE714:AE732" si="699">IF($AC714="Oui (Fid/PAM)",MAX(N714,R714)+Z714,IF($AC714="Oui (inter/orga)",MAX(N714,R714,Z714),IF($AC714="Oui (CRS/FID)",MAX(R714,V714),IF($AC714="Oui (CRS/PAM)",MAX(N714,V714),IF($AC714="Oui (cas special)","",SUM(N714,R714,Z714,V714))))))</f>
        <v>0</v>
      </c>
      <c r="AF714" s="286">
        <f t="shared" ref="AF714:AF732" si="700">IF($AC714="Oui (Fid/PAM)",MAX(O714,S714)+AA714,IF($AC714="Oui (inter/orga)",MAX(O714,S714,AA714),IF($AC714="Oui (CRS/FID)",MAX(S714,W714),IF($AC714="Oui (CRS/PAM)",MAX(O714,W714),IF($AC714="Oui (cas special)","",SUM(O714,S714,AA714,W714))))))</f>
        <v>0</v>
      </c>
      <c r="AG714" s="274" t="e">
        <f t="shared" ref="AG714:AG732" si="701">MAX(AD714:AF714)/L714</f>
        <v>#N/A</v>
      </c>
      <c r="AH714" s="202"/>
      <c r="AI714" s="209" t="e">
        <f t="shared" ref="AI714:AI732" si="702">IF((K714-AD714*AH714)&lt;0,"0",K714-AD714*AH714)</f>
        <v>#N/A</v>
      </c>
      <c r="AJ714" s="197">
        <f t="shared" ref="AJ714:AJ732" si="703">IF(M714&lt;&gt;"0",1,0)+IF(Q714&lt;&gt;"0",1,0)+IF(Y714&lt;&gt;"0",1,0)</f>
        <v>3</v>
      </c>
      <c r="AK714" s="175"/>
      <c r="AL714" s="275" t="str">
        <f t="shared" ref="AL714:AL732" si="704">IF(AC714="Non","YES",IF(AC714="Oui (cas special)","A verifier",IF(AC714="","A verifier","Non")))</f>
        <v>A verifier</v>
      </c>
      <c r="AM714" s="266"/>
      <c r="AN714" s="137"/>
      <c r="AO714" s="136"/>
      <c r="AP714" s="158"/>
      <c r="AQ714" s="136"/>
      <c r="AR714" s="138"/>
      <c r="AS714" s="139"/>
      <c r="AT714" s="140"/>
      <c r="AU714" s="159"/>
      <c r="AV714" s="140"/>
      <c r="AW714" s="140"/>
      <c r="AX714" s="140"/>
      <c r="AY714" s="249"/>
    </row>
    <row r="715" spans="1:51" ht="15" hidden="1" customHeight="1" x14ac:dyDescent="0.35">
      <c r="A715" s="252" t="s">
        <v>1192</v>
      </c>
      <c r="B715" s="189" t="str">
        <f t="shared" si="689"/>
        <v>MDG25</v>
      </c>
      <c r="C715" s="161" t="s">
        <v>668</v>
      </c>
      <c r="D715" s="189" t="str">
        <f t="shared" si="690"/>
        <v>MG25215</v>
      </c>
      <c r="E715" s="189" t="s">
        <v>811</v>
      </c>
      <c r="F715" s="1" t="str">
        <f t="shared" si="691"/>
        <v>ATSIMO ATSINANANAMidongy-AtsimoSoakibany</v>
      </c>
      <c r="G715" s="45" t="str">
        <f t="shared" si="692"/>
        <v>MG25215052</v>
      </c>
      <c r="H715" s="133" t="e">
        <f t="shared" si="693"/>
        <v>#N/A</v>
      </c>
      <c r="I715" s="133"/>
      <c r="J715" s="134" t="e">
        <f t="shared" si="694"/>
        <v>#N/A</v>
      </c>
      <c r="K715" s="134" t="e">
        <f t="shared" si="695"/>
        <v>#N/A</v>
      </c>
      <c r="L715" s="134" t="e">
        <f t="shared" si="696"/>
        <v>#N/A</v>
      </c>
      <c r="M715" s="231">
        <f>SUMIF('Plans SAMS_A remplir'!$AE$3:$AE$875,(G715&amp;"PAM"&amp;"urgence"),'Plans SAMS_A remplir'!$AG$3:$AG$875)</f>
        <v>0</v>
      </c>
      <c r="N715" s="222">
        <f>SUMIF('Plans SAMS_A remplir'!$AE$3:$AE$875,(G715&amp;"PAM"&amp;"urgence"),'Plans SAMS_A remplir'!$AH$3:$AH$875)</f>
        <v>0</v>
      </c>
      <c r="O715" s="232">
        <f>SUMIF('Plans SAMS_A remplir'!$AE$3:$AE$875,(G715&amp;"PAM"&amp;"urgence"),'Plans SAMS_A remplir'!$AI$3:$AI$875)</f>
        <v>0</v>
      </c>
      <c r="P715" s="224" t="str">
        <f t="shared" si="686"/>
        <v>0</v>
      </c>
      <c r="Q715" s="238">
        <f>SUMIF('Plans SAMS_A remplir'!$AE$3:$AE$875,(G715&amp;"FID"&amp;"urgence"),'Plans SAMS_A remplir'!$AG$3:$AG$875)</f>
        <v>0</v>
      </c>
      <c r="R715" s="135">
        <f>SUMIF('Plans SAMS_A remplir'!$AE$3:$AE$875,(G715&amp;"FID"&amp;"urgence"),'Plans SAMS_A remplir'!$AH$3:$AH$875)</f>
        <v>0</v>
      </c>
      <c r="S715" s="239">
        <f>SUMIF('Plans SAMS_A remplir'!$AE$3:$AE$875,(G715&amp;"FID"&amp;"urgence"),'Plans SAMS_A remplir'!$AI$3:$AI$875)</f>
        <v>0</v>
      </c>
      <c r="T715" s="224" t="str">
        <f t="shared" si="687"/>
        <v>0</v>
      </c>
      <c r="U715" s="238">
        <f>SUMIF('Plans SAMS_A remplir'!$AE$3:$AE$875,(G715&amp;"CRS"&amp;"urgence"),'Plans SAMS_A remplir'!$AG$3:$AG$875)</f>
        <v>0</v>
      </c>
      <c r="V715" s="135">
        <f>SUMIF('Plans SAMS_A remplir'!$AE$3:$AE$875,(G715&amp;"CRS"&amp;"urgence"),'Plans SAMS_A remplir'!$AH$3:$AH$875)</f>
        <v>0</v>
      </c>
      <c r="W715" s="239">
        <f>SUMIF('Plans SAMS_A remplir'!$AE$3:$AE$875,(G715&amp;"CRS"&amp;"urgence"),'Plans SAMS_A remplir'!$AI$3:$AI$875)</f>
        <v>0</v>
      </c>
      <c r="X715" s="224" t="str">
        <f t="shared" si="688"/>
        <v>0</v>
      </c>
      <c r="Y715" s="238">
        <f>SUMIF('Plans SAMS_A remplir'!$AE$3:$AE$875,(G715&amp;"autreong"&amp;"urgence"),'Plans SAMS_A remplir'!$AG$3:$AG$875)</f>
        <v>0</v>
      </c>
      <c r="Z715" s="135">
        <f>SUMIF('Plans SAMS_A remplir'!$AE$3:$AE$875,(G715&amp;"autreong"&amp;"urgence"),'Plans SAMS_A remplir'!$AH$3:$AH$875)</f>
        <v>0</v>
      </c>
      <c r="AA715" s="239">
        <f>SUMIF('Plans SAMS_A remplir'!$AE$3:$AE$875,(G715&amp;"autreong"&amp;"urgence"),'Plans SAMS_A remplir'!$AI$3:$AI$875)</f>
        <v>0</v>
      </c>
      <c r="AB715" s="280" t="str">
        <f t="shared" si="697"/>
        <v>0</v>
      </c>
      <c r="AC715" s="285"/>
      <c r="AD715" s="173">
        <f t="shared" si="698"/>
        <v>0</v>
      </c>
      <c r="AE715" s="173">
        <f t="shared" si="699"/>
        <v>0</v>
      </c>
      <c r="AF715" s="286">
        <f t="shared" si="700"/>
        <v>0</v>
      </c>
      <c r="AG715" s="274" t="e">
        <f t="shared" si="701"/>
        <v>#N/A</v>
      </c>
      <c r="AH715" s="202"/>
      <c r="AI715" s="209" t="e">
        <f t="shared" si="702"/>
        <v>#N/A</v>
      </c>
      <c r="AJ715" s="197">
        <f t="shared" si="703"/>
        <v>3</v>
      </c>
      <c r="AK715" s="175"/>
      <c r="AL715" s="275" t="str">
        <f t="shared" si="704"/>
        <v>A verifier</v>
      </c>
      <c r="AM715" s="266"/>
      <c r="AN715" s="137"/>
      <c r="AO715" s="136"/>
      <c r="AP715" s="158"/>
      <c r="AQ715" s="136"/>
      <c r="AR715" s="138"/>
      <c r="AS715" s="139"/>
      <c r="AT715" s="140"/>
      <c r="AU715" s="159"/>
      <c r="AV715" s="140"/>
      <c r="AW715" s="140"/>
      <c r="AX715" s="140"/>
      <c r="AY715" s="249"/>
    </row>
    <row r="716" spans="1:51" s="179" customFormat="1" hidden="1" x14ac:dyDescent="0.3">
      <c r="A716" s="328"/>
      <c r="B716" s="329"/>
      <c r="C716" s="330"/>
      <c r="D716" s="330"/>
      <c r="E716" s="330"/>
      <c r="F716" s="331"/>
      <c r="G716" s="332"/>
      <c r="H716" s="332"/>
      <c r="I716" s="333"/>
      <c r="J716" s="333"/>
      <c r="K716" s="333"/>
      <c r="L716" s="334"/>
      <c r="M716" s="335"/>
      <c r="N716" s="335"/>
      <c r="O716" s="335"/>
      <c r="P716" s="335"/>
      <c r="Q716" s="336"/>
      <c r="R716" s="336"/>
      <c r="S716" s="336"/>
      <c r="T716" s="335"/>
      <c r="U716" s="336"/>
      <c r="V716" s="336"/>
      <c r="W716" s="336"/>
      <c r="X716" s="335"/>
      <c r="Y716" s="336"/>
      <c r="Z716" s="336"/>
      <c r="AA716" s="336"/>
      <c r="AB716" s="337"/>
      <c r="AC716" s="338"/>
      <c r="AD716" s="339"/>
      <c r="AE716" s="339"/>
      <c r="AF716" s="340"/>
      <c r="AG716" s="341"/>
      <c r="AH716" s="342"/>
      <c r="AI716" s="342"/>
      <c r="AJ716" s="197"/>
      <c r="AK716" s="343"/>
      <c r="AL716" s="344"/>
      <c r="AM716" s="345"/>
      <c r="AN716" s="334"/>
      <c r="AO716" s="346"/>
      <c r="AP716" s="334"/>
      <c r="AQ716" s="334"/>
      <c r="AR716" s="347"/>
      <c r="AS716" s="347"/>
      <c r="AT716" s="348"/>
      <c r="AU716" s="348"/>
      <c r="AV716" s="349"/>
      <c r="AW716" s="350"/>
      <c r="AX716" s="350"/>
      <c r="AY716" s="351"/>
    </row>
    <row r="717" spans="1:51" ht="15" hidden="1" customHeight="1" x14ac:dyDescent="0.35">
      <c r="A717" s="252" t="s">
        <v>1192</v>
      </c>
      <c r="B717" s="189" t="str">
        <f t="shared" si="689"/>
        <v>MDG25</v>
      </c>
      <c r="C717" s="161" t="s">
        <v>813</v>
      </c>
      <c r="D717" s="189" t="str">
        <f t="shared" si="690"/>
        <v>MG25217</v>
      </c>
      <c r="E717" s="189" t="s">
        <v>602</v>
      </c>
      <c r="F717" s="1" t="str">
        <f t="shared" si="691"/>
        <v>ATSIMO ATSINANANAVondrozoIvato</v>
      </c>
      <c r="G717" s="45" t="str">
        <f t="shared" si="692"/>
        <v>MG25217130</v>
      </c>
      <c r="H717" s="133" t="e">
        <f t="shared" si="693"/>
        <v>#N/A</v>
      </c>
      <c r="I717" s="133"/>
      <c r="J717" s="134" t="e">
        <f t="shared" si="694"/>
        <v>#N/A</v>
      </c>
      <c r="K717" s="134" t="e">
        <f t="shared" si="695"/>
        <v>#N/A</v>
      </c>
      <c r="L717" s="134" t="e">
        <f t="shared" si="696"/>
        <v>#N/A</v>
      </c>
      <c r="M717" s="231">
        <f>SUMIF('Plans SAMS_A remplir'!$AE$3:$AE$875,(G717&amp;"PAM"&amp;"urgence"),'Plans SAMS_A remplir'!$AG$3:$AG$875)</f>
        <v>0</v>
      </c>
      <c r="N717" s="222">
        <f>SUMIF('Plans SAMS_A remplir'!$AE$3:$AE$875,(G717&amp;"PAM"&amp;"urgence"),'Plans SAMS_A remplir'!$AH$3:$AH$875)</f>
        <v>0</v>
      </c>
      <c r="O717" s="232">
        <f>SUMIF('Plans SAMS_A remplir'!$AE$3:$AE$875,(G717&amp;"PAM"&amp;"urgence"),'Plans SAMS_A remplir'!$AI$3:$AI$875)</f>
        <v>0</v>
      </c>
      <c r="P717" s="224" t="str">
        <f t="shared" ref="P717:P732" si="705">IFERROR(VLOOKUP(G717&amp;"PAM"&amp;"urgence",planification_pop,4,FALSE),"0")</f>
        <v>0</v>
      </c>
      <c r="Q717" s="238">
        <f>SUMIF('Plans SAMS_A remplir'!$AE$3:$AE$875,(G717&amp;"FID"&amp;"urgence"),'Plans SAMS_A remplir'!$AG$3:$AG$875)</f>
        <v>0</v>
      </c>
      <c r="R717" s="135">
        <f>SUMIF('Plans SAMS_A remplir'!$AE$3:$AE$875,(G717&amp;"FID"&amp;"urgence"),'Plans SAMS_A remplir'!$AH$3:$AH$875)</f>
        <v>0</v>
      </c>
      <c r="S717" s="239">
        <f>SUMIF('Plans SAMS_A remplir'!$AE$3:$AE$875,(G717&amp;"FID"&amp;"urgence"),'Plans SAMS_A remplir'!$AI$3:$AI$875)</f>
        <v>0</v>
      </c>
      <c r="T717" s="224" t="str">
        <f t="shared" ref="T717:T732" si="706">IFERROR(VLOOKUP(G717&amp;"FID"&amp;"urgence",planification_pop,4,FALSE),"0")</f>
        <v>0</v>
      </c>
      <c r="U717" s="238">
        <f>SUMIF('Plans SAMS_A remplir'!$AE$3:$AE$875,(G717&amp;"CRS"&amp;"urgence"),'Plans SAMS_A remplir'!$AG$3:$AG$875)</f>
        <v>0</v>
      </c>
      <c r="V717" s="135">
        <f>SUMIF('Plans SAMS_A remplir'!$AE$3:$AE$875,(G717&amp;"CRS"&amp;"urgence"),'Plans SAMS_A remplir'!$AH$3:$AH$875)</f>
        <v>0</v>
      </c>
      <c r="W717" s="239">
        <f>SUMIF('Plans SAMS_A remplir'!$AE$3:$AE$875,(G717&amp;"CRS"&amp;"urgence"),'Plans SAMS_A remplir'!$AI$3:$AI$875)</f>
        <v>0</v>
      </c>
      <c r="X717" s="224" t="str">
        <f t="shared" ref="X717:X732" si="707">IFERROR(VLOOKUP(K717&amp;"FID"&amp;"urgence",planification_pop,4,FALSE),"0")</f>
        <v>0</v>
      </c>
      <c r="Y717" s="238">
        <f>SUMIF('Plans SAMS_A remplir'!$AE$3:$AE$875,(G717&amp;"autreong"&amp;"urgence"),'Plans SAMS_A remplir'!$AG$3:$AG$875)</f>
        <v>0</v>
      </c>
      <c r="Z717" s="135">
        <f>SUMIF('Plans SAMS_A remplir'!$AE$3:$AE$875,(G717&amp;"autreong"&amp;"urgence"),'Plans SAMS_A remplir'!$AH$3:$AH$875)</f>
        <v>0</v>
      </c>
      <c r="AA717" s="239">
        <f>SUMIF('Plans SAMS_A remplir'!$AE$3:$AE$875,(G717&amp;"autreong"&amp;"urgence"),'Plans SAMS_A remplir'!$AI$3:$AI$875)</f>
        <v>0</v>
      </c>
      <c r="AB717" s="280" t="str">
        <f t="shared" si="697"/>
        <v>0</v>
      </c>
      <c r="AC717" s="285"/>
      <c r="AD717" s="173">
        <f t="shared" si="698"/>
        <v>0</v>
      </c>
      <c r="AE717" s="173">
        <f t="shared" si="699"/>
        <v>0</v>
      </c>
      <c r="AF717" s="286">
        <f t="shared" si="700"/>
        <v>0</v>
      </c>
      <c r="AG717" s="274" t="e">
        <f t="shared" si="701"/>
        <v>#N/A</v>
      </c>
      <c r="AH717" s="202"/>
      <c r="AI717" s="209" t="e">
        <f t="shared" si="702"/>
        <v>#N/A</v>
      </c>
      <c r="AJ717" s="197">
        <f t="shared" si="703"/>
        <v>3</v>
      </c>
      <c r="AK717" s="175"/>
      <c r="AL717" s="275" t="str">
        <f t="shared" si="704"/>
        <v>A verifier</v>
      </c>
      <c r="AM717" s="266"/>
      <c r="AN717" s="137"/>
      <c r="AO717" s="136"/>
      <c r="AP717" s="158"/>
      <c r="AQ717" s="136"/>
      <c r="AR717" s="138"/>
      <c r="AS717" s="139"/>
      <c r="AT717" s="140"/>
      <c r="AU717" s="159"/>
      <c r="AV717" s="140"/>
      <c r="AW717" s="140"/>
      <c r="AX717" s="140"/>
      <c r="AY717" s="249"/>
    </row>
    <row r="718" spans="1:51" ht="15" hidden="1" customHeight="1" x14ac:dyDescent="0.35">
      <c r="A718" s="252" t="s">
        <v>1192</v>
      </c>
      <c r="B718" s="189" t="str">
        <f t="shared" si="689"/>
        <v>MDG25</v>
      </c>
      <c r="C718" s="161" t="s">
        <v>813</v>
      </c>
      <c r="D718" s="189" t="str">
        <f t="shared" si="690"/>
        <v>MG25217</v>
      </c>
      <c r="E718" s="189" t="s">
        <v>816</v>
      </c>
      <c r="F718" s="1" t="str">
        <f t="shared" si="691"/>
        <v>ATSIMO ATSINANANAVondrozoMahazoarivo</v>
      </c>
      <c r="G718" s="45" t="str">
        <f t="shared" si="692"/>
        <v>MG25217051</v>
      </c>
      <c r="H718" s="133" t="e">
        <f t="shared" si="693"/>
        <v>#N/A</v>
      </c>
      <c r="I718" s="133"/>
      <c r="J718" s="134" t="e">
        <f t="shared" si="694"/>
        <v>#N/A</v>
      </c>
      <c r="K718" s="134" t="e">
        <f t="shared" si="695"/>
        <v>#N/A</v>
      </c>
      <c r="L718" s="134" t="e">
        <f t="shared" si="696"/>
        <v>#N/A</v>
      </c>
      <c r="M718" s="231">
        <f>SUMIF('Plans SAMS_A remplir'!$AE$3:$AE$875,(G718&amp;"PAM"&amp;"urgence"),'Plans SAMS_A remplir'!$AG$3:$AG$875)</f>
        <v>0</v>
      </c>
      <c r="N718" s="222">
        <f>SUMIF('Plans SAMS_A remplir'!$AE$3:$AE$875,(G718&amp;"PAM"&amp;"urgence"),'Plans SAMS_A remplir'!$AH$3:$AH$875)</f>
        <v>0</v>
      </c>
      <c r="O718" s="232">
        <f>SUMIF('Plans SAMS_A remplir'!$AE$3:$AE$875,(G718&amp;"PAM"&amp;"urgence"),'Plans SAMS_A remplir'!$AI$3:$AI$875)</f>
        <v>0</v>
      </c>
      <c r="P718" s="224" t="str">
        <f t="shared" si="705"/>
        <v>0</v>
      </c>
      <c r="Q718" s="238">
        <f>SUMIF('Plans SAMS_A remplir'!$AE$3:$AE$875,(G718&amp;"FID"&amp;"urgence"),'Plans SAMS_A remplir'!$AG$3:$AG$875)</f>
        <v>0</v>
      </c>
      <c r="R718" s="135">
        <f>SUMIF('Plans SAMS_A remplir'!$AE$3:$AE$875,(G718&amp;"FID"&amp;"urgence"),'Plans SAMS_A remplir'!$AH$3:$AH$875)</f>
        <v>0</v>
      </c>
      <c r="S718" s="239">
        <f>SUMIF('Plans SAMS_A remplir'!$AE$3:$AE$875,(G718&amp;"FID"&amp;"urgence"),'Plans SAMS_A remplir'!$AI$3:$AI$875)</f>
        <v>0</v>
      </c>
      <c r="T718" s="224" t="str">
        <f t="shared" si="706"/>
        <v>0</v>
      </c>
      <c r="U718" s="238">
        <f>SUMIF('Plans SAMS_A remplir'!$AE$3:$AE$875,(G718&amp;"CRS"&amp;"urgence"),'Plans SAMS_A remplir'!$AG$3:$AG$875)</f>
        <v>0</v>
      </c>
      <c r="V718" s="135">
        <f>SUMIF('Plans SAMS_A remplir'!$AE$3:$AE$875,(G718&amp;"CRS"&amp;"urgence"),'Plans SAMS_A remplir'!$AH$3:$AH$875)</f>
        <v>0</v>
      </c>
      <c r="W718" s="239">
        <f>SUMIF('Plans SAMS_A remplir'!$AE$3:$AE$875,(G718&amp;"CRS"&amp;"urgence"),'Plans SAMS_A remplir'!$AI$3:$AI$875)</f>
        <v>0</v>
      </c>
      <c r="X718" s="224" t="str">
        <f t="shared" si="707"/>
        <v>0</v>
      </c>
      <c r="Y718" s="238">
        <f>SUMIF('Plans SAMS_A remplir'!$AE$3:$AE$875,(G718&amp;"autreong"&amp;"urgence"),'Plans SAMS_A remplir'!$AG$3:$AG$875)</f>
        <v>0</v>
      </c>
      <c r="Z718" s="135">
        <f>SUMIF('Plans SAMS_A remplir'!$AE$3:$AE$875,(G718&amp;"autreong"&amp;"urgence"),'Plans SAMS_A remplir'!$AH$3:$AH$875)</f>
        <v>0</v>
      </c>
      <c r="AA718" s="239">
        <f>SUMIF('Plans SAMS_A remplir'!$AE$3:$AE$875,(G718&amp;"autreong"&amp;"urgence"),'Plans SAMS_A remplir'!$AI$3:$AI$875)</f>
        <v>0</v>
      </c>
      <c r="AB718" s="280" t="str">
        <f t="shared" si="697"/>
        <v>0</v>
      </c>
      <c r="AC718" s="285"/>
      <c r="AD718" s="173">
        <f t="shared" si="698"/>
        <v>0</v>
      </c>
      <c r="AE718" s="173">
        <f t="shared" si="699"/>
        <v>0</v>
      </c>
      <c r="AF718" s="286">
        <f t="shared" si="700"/>
        <v>0</v>
      </c>
      <c r="AG718" s="274" t="e">
        <f t="shared" si="701"/>
        <v>#N/A</v>
      </c>
      <c r="AH718" s="202"/>
      <c r="AI718" s="209" t="e">
        <f t="shared" si="702"/>
        <v>#N/A</v>
      </c>
      <c r="AJ718" s="197">
        <f t="shared" si="703"/>
        <v>3</v>
      </c>
      <c r="AK718" s="175"/>
      <c r="AL718" s="275" t="str">
        <f t="shared" si="704"/>
        <v>A verifier</v>
      </c>
      <c r="AM718" s="266"/>
      <c r="AN718" s="137"/>
      <c r="AO718" s="136"/>
      <c r="AP718" s="158"/>
      <c r="AQ718" s="136"/>
      <c r="AR718" s="138"/>
      <c r="AS718" s="139"/>
      <c r="AT718" s="140"/>
      <c r="AU718" s="159"/>
      <c r="AV718" s="140"/>
      <c r="AW718" s="140"/>
      <c r="AX718" s="140"/>
      <c r="AY718" s="249"/>
    </row>
    <row r="719" spans="1:51" ht="15" hidden="1" customHeight="1" x14ac:dyDescent="0.35">
      <c r="A719" s="252" t="s">
        <v>1192</v>
      </c>
      <c r="B719" s="189" t="str">
        <f t="shared" si="689"/>
        <v>MDG25</v>
      </c>
      <c r="C719" s="161" t="s">
        <v>813</v>
      </c>
      <c r="D719" s="189" t="str">
        <f t="shared" si="690"/>
        <v>MG25217</v>
      </c>
      <c r="E719" s="189" t="s">
        <v>647</v>
      </c>
      <c r="F719" s="1" t="str">
        <f t="shared" si="691"/>
        <v>ATSIMO ATSINANANAVondrozoMahavelo</v>
      </c>
      <c r="G719" s="45" t="str">
        <f t="shared" si="692"/>
        <v>MG25217150</v>
      </c>
      <c r="H719" s="133" t="e">
        <f t="shared" si="693"/>
        <v>#N/A</v>
      </c>
      <c r="I719" s="133"/>
      <c r="J719" s="134" t="e">
        <f t="shared" si="694"/>
        <v>#N/A</v>
      </c>
      <c r="K719" s="134" t="e">
        <f t="shared" si="695"/>
        <v>#N/A</v>
      </c>
      <c r="L719" s="134" t="e">
        <f t="shared" si="696"/>
        <v>#N/A</v>
      </c>
      <c r="M719" s="231">
        <f>SUMIF('Plans SAMS_A remplir'!$AE$3:$AE$875,(G719&amp;"PAM"&amp;"urgence"),'Plans SAMS_A remplir'!$AG$3:$AG$875)</f>
        <v>0</v>
      </c>
      <c r="N719" s="222">
        <f>SUMIF('Plans SAMS_A remplir'!$AE$3:$AE$875,(G719&amp;"PAM"&amp;"urgence"),'Plans SAMS_A remplir'!$AH$3:$AH$875)</f>
        <v>0</v>
      </c>
      <c r="O719" s="232">
        <f>SUMIF('Plans SAMS_A remplir'!$AE$3:$AE$875,(G719&amp;"PAM"&amp;"urgence"),'Plans SAMS_A remplir'!$AI$3:$AI$875)</f>
        <v>0</v>
      </c>
      <c r="P719" s="224" t="str">
        <f t="shared" si="705"/>
        <v>0</v>
      </c>
      <c r="Q719" s="238">
        <f>SUMIF('Plans SAMS_A remplir'!$AE$3:$AE$875,(G719&amp;"FID"&amp;"urgence"),'Plans SAMS_A remplir'!$AG$3:$AG$875)</f>
        <v>0</v>
      </c>
      <c r="R719" s="135">
        <f>SUMIF('Plans SAMS_A remplir'!$AE$3:$AE$875,(G719&amp;"FID"&amp;"urgence"),'Plans SAMS_A remplir'!$AH$3:$AH$875)</f>
        <v>0</v>
      </c>
      <c r="S719" s="239">
        <f>SUMIF('Plans SAMS_A remplir'!$AE$3:$AE$875,(G719&amp;"FID"&amp;"urgence"),'Plans SAMS_A remplir'!$AI$3:$AI$875)</f>
        <v>0</v>
      </c>
      <c r="T719" s="224" t="str">
        <f t="shared" si="706"/>
        <v>0</v>
      </c>
      <c r="U719" s="238">
        <f>SUMIF('Plans SAMS_A remplir'!$AE$3:$AE$875,(G719&amp;"CRS"&amp;"urgence"),'Plans SAMS_A remplir'!$AG$3:$AG$875)</f>
        <v>0</v>
      </c>
      <c r="V719" s="135">
        <f>SUMIF('Plans SAMS_A remplir'!$AE$3:$AE$875,(G719&amp;"CRS"&amp;"urgence"),'Plans SAMS_A remplir'!$AH$3:$AH$875)</f>
        <v>0</v>
      </c>
      <c r="W719" s="239">
        <f>SUMIF('Plans SAMS_A remplir'!$AE$3:$AE$875,(G719&amp;"CRS"&amp;"urgence"),'Plans SAMS_A remplir'!$AI$3:$AI$875)</f>
        <v>0</v>
      </c>
      <c r="X719" s="224" t="str">
        <f t="shared" si="707"/>
        <v>0</v>
      </c>
      <c r="Y719" s="238">
        <f>SUMIF('Plans SAMS_A remplir'!$AE$3:$AE$875,(G719&amp;"autreong"&amp;"urgence"),'Plans SAMS_A remplir'!$AG$3:$AG$875)</f>
        <v>0</v>
      </c>
      <c r="Z719" s="135">
        <f>SUMIF('Plans SAMS_A remplir'!$AE$3:$AE$875,(G719&amp;"autreong"&amp;"urgence"),'Plans SAMS_A remplir'!$AH$3:$AH$875)</f>
        <v>0</v>
      </c>
      <c r="AA719" s="239">
        <f>SUMIF('Plans SAMS_A remplir'!$AE$3:$AE$875,(G719&amp;"autreong"&amp;"urgence"),'Plans SAMS_A remplir'!$AI$3:$AI$875)</f>
        <v>0</v>
      </c>
      <c r="AB719" s="280" t="str">
        <f t="shared" si="697"/>
        <v>0</v>
      </c>
      <c r="AC719" s="285"/>
      <c r="AD719" s="173">
        <f t="shared" si="698"/>
        <v>0</v>
      </c>
      <c r="AE719" s="173">
        <f t="shared" si="699"/>
        <v>0</v>
      </c>
      <c r="AF719" s="286">
        <f t="shared" si="700"/>
        <v>0</v>
      </c>
      <c r="AG719" s="274" t="e">
        <f t="shared" si="701"/>
        <v>#N/A</v>
      </c>
      <c r="AH719" s="202"/>
      <c r="AI719" s="209" t="e">
        <f t="shared" si="702"/>
        <v>#N/A</v>
      </c>
      <c r="AJ719" s="197">
        <f t="shared" si="703"/>
        <v>3</v>
      </c>
      <c r="AK719" s="175"/>
      <c r="AL719" s="275" t="str">
        <f t="shared" si="704"/>
        <v>A verifier</v>
      </c>
      <c r="AM719" s="266"/>
      <c r="AN719" s="137"/>
      <c r="AO719" s="136"/>
      <c r="AP719" s="158"/>
      <c r="AQ719" s="136"/>
      <c r="AR719" s="138"/>
      <c r="AS719" s="139"/>
      <c r="AT719" s="140"/>
      <c r="AU719" s="159"/>
      <c r="AV719" s="140"/>
      <c r="AW719" s="140"/>
      <c r="AX719" s="140"/>
      <c r="AY719" s="249"/>
    </row>
    <row r="720" spans="1:51" ht="15" hidden="1" customHeight="1" x14ac:dyDescent="0.35">
      <c r="A720" s="252" t="s">
        <v>1192</v>
      </c>
      <c r="B720" s="189" t="str">
        <f t="shared" si="689"/>
        <v>MDG25</v>
      </c>
      <c r="C720" s="161" t="s">
        <v>813</v>
      </c>
      <c r="D720" s="189" t="str">
        <f t="shared" si="690"/>
        <v>MG25217</v>
      </c>
      <c r="E720" s="189" t="s">
        <v>813</v>
      </c>
      <c r="F720" s="1" t="str">
        <f t="shared" si="691"/>
        <v>ATSIMO ATSINANANAVondrozoVondrozo</v>
      </c>
      <c r="G720" s="45" t="str">
        <f t="shared" si="692"/>
        <v>MG25217011</v>
      </c>
      <c r="H720" s="133" t="e">
        <f t="shared" si="693"/>
        <v>#N/A</v>
      </c>
      <c r="I720" s="133"/>
      <c r="J720" s="134" t="e">
        <f t="shared" si="694"/>
        <v>#N/A</v>
      </c>
      <c r="K720" s="134" t="e">
        <f t="shared" si="695"/>
        <v>#N/A</v>
      </c>
      <c r="L720" s="134" t="e">
        <f t="shared" si="696"/>
        <v>#N/A</v>
      </c>
      <c r="M720" s="231">
        <f>SUMIF('Plans SAMS_A remplir'!$AE$3:$AE$875,(G720&amp;"PAM"&amp;"urgence"),'Plans SAMS_A remplir'!$AG$3:$AG$875)</f>
        <v>0</v>
      </c>
      <c r="N720" s="222">
        <f>SUMIF('Plans SAMS_A remplir'!$AE$3:$AE$875,(G720&amp;"PAM"&amp;"urgence"),'Plans SAMS_A remplir'!$AH$3:$AH$875)</f>
        <v>0</v>
      </c>
      <c r="O720" s="232">
        <f>SUMIF('Plans SAMS_A remplir'!$AE$3:$AE$875,(G720&amp;"PAM"&amp;"urgence"),'Plans SAMS_A remplir'!$AI$3:$AI$875)</f>
        <v>0</v>
      </c>
      <c r="P720" s="224" t="str">
        <f t="shared" si="705"/>
        <v>0</v>
      </c>
      <c r="Q720" s="238">
        <f>SUMIF('Plans SAMS_A remplir'!$AE$3:$AE$875,(G720&amp;"FID"&amp;"urgence"),'Plans SAMS_A remplir'!$AG$3:$AG$875)</f>
        <v>0</v>
      </c>
      <c r="R720" s="135">
        <f>SUMIF('Plans SAMS_A remplir'!$AE$3:$AE$875,(G720&amp;"FID"&amp;"urgence"),'Plans SAMS_A remplir'!$AH$3:$AH$875)</f>
        <v>0</v>
      </c>
      <c r="S720" s="239">
        <f>SUMIF('Plans SAMS_A remplir'!$AE$3:$AE$875,(G720&amp;"FID"&amp;"urgence"),'Plans SAMS_A remplir'!$AI$3:$AI$875)</f>
        <v>0</v>
      </c>
      <c r="T720" s="224" t="str">
        <f t="shared" si="706"/>
        <v>0</v>
      </c>
      <c r="U720" s="238">
        <f>SUMIF('Plans SAMS_A remplir'!$AE$3:$AE$875,(G720&amp;"CRS"&amp;"urgence"),'Plans SAMS_A remplir'!$AG$3:$AG$875)</f>
        <v>0</v>
      </c>
      <c r="V720" s="135">
        <f>SUMIF('Plans SAMS_A remplir'!$AE$3:$AE$875,(G720&amp;"CRS"&amp;"urgence"),'Plans SAMS_A remplir'!$AH$3:$AH$875)</f>
        <v>0</v>
      </c>
      <c r="W720" s="239">
        <f>SUMIF('Plans SAMS_A remplir'!$AE$3:$AE$875,(G720&amp;"CRS"&amp;"urgence"),'Plans SAMS_A remplir'!$AI$3:$AI$875)</f>
        <v>0</v>
      </c>
      <c r="X720" s="224" t="str">
        <f t="shared" si="707"/>
        <v>0</v>
      </c>
      <c r="Y720" s="238">
        <f>SUMIF('Plans SAMS_A remplir'!$AE$3:$AE$875,(G720&amp;"autreong"&amp;"urgence"),'Plans SAMS_A remplir'!$AG$3:$AG$875)</f>
        <v>0</v>
      </c>
      <c r="Z720" s="135">
        <f>SUMIF('Plans SAMS_A remplir'!$AE$3:$AE$875,(G720&amp;"autreong"&amp;"urgence"),'Plans SAMS_A remplir'!$AH$3:$AH$875)</f>
        <v>0</v>
      </c>
      <c r="AA720" s="239">
        <f>SUMIF('Plans SAMS_A remplir'!$AE$3:$AE$875,(G720&amp;"autreong"&amp;"urgence"),'Plans SAMS_A remplir'!$AI$3:$AI$875)</f>
        <v>0</v>
      </c>
      <c r="AB720" s="280" t="str">
        <f t="shared" si="697"/>
        <v>0</v>
      </c>
      <c r="AC720" s="285"/>
      <c r="AD720" s="173">
        <f t="shared" si="698"/>
        <v>0</v>
      </c>
      <c r="AE720" s="173">
        <f t="shared" si="699"/>
        <v>0</v>
      </c>
      <c r="AF720" s="286">
        <f t="shared" si="700"/>
        <v>0</v>
      </c>
      <c r="AG720" s="274" t="e">
        <f t="shared" si="701"/>
        <v>#N/A</v>
      </c>
      <c r="AH720" s="202"/>
      <c r="AI720" s="209" t="e">
        <f t="shared" si="702"/>
        <v>#N/A</v>
      </c>
      <c r="AJ720" s="197">
        <f t="shared" si="703"/>
        <v>3</v>
      </c>
      <c r="AK720" s="175"/>
      <c r="AL720" s="275" t="str">
        <f t="shared" si="704"/>
        <v>A verifier</v>
      </c>
      <c r="AM720" s="266"/>
      <c r="AN720" s="137"/>
      <c r="AO720" s="136"/>
      <c r="AP720" s="158"/>
      <c r="AQ720" s="136"/>
      <c r="AR720" s="138"/>
      <c r="AS720" s="139"/>
      <c r="AT720" s="140"/>
      <c r="AU720" s="159"/>
      <c r="AV720" s="140"/>
      <c r="AW720" s="140"/>
      <c r="AX720" s="140"/>
      <c r="AY720" s="249"/>
    </row>
    <row r="721" spans="1:51" ht="15" hidden="1" customHeight="1" x14ac:dyDescent="0.35">
      <c r="A721" s="252" t="s">
        <v>1192</v>
      </c>
      <c r="B721" s="189" t="str">
        <f t="shared" si="689"/>
        <v>MDG25</v>
      </c>
      <c r="C721" s="161" t="s">
        <v>813</v>
      </c>
      <c r="D721" s="189" t="str">
        <f t="shared" si="690"/>
        <v>MG25217</v>
      </c>
      <c r="E721" s="189" t="s">
        <v>820</v>
      </c>
      <c r="F721" s="1" t="str">
        <f t="shared" si="691"/>
        <v>ATSIMO ATSINANANAVondrozoManambidala</v>
      </c>
      <c r="G721" s="45" t="str">
        <f t="shared" si="692"/>
        <v>MG25217012</v>
      </c>
      <c r="H721" s="133" t="e">
        <f t="shared" si="693"/>
        <v>#N/A</v>
      </c>
      <c r="I721" s="133"/>
      <c r="J721" s="134" t="e">
        <f t="shared" si="694"/>
        <v>#N/A</v>
      </c>
      <c r="K721" s="134" t="e">
        <f t="shared" si="695"/>
        <v>#N/A</v>
      </c>
      <c r="L721" s="134" t="e">
        <f t="shared" si="696"/>
        <v>#N/A</v>
      </c>
      <c r="M721" s="231">
        <f>SUMIF('Plans SAMS_A remplir'!$AE$3:$AE$875,(G721&amp;"PAM"&amp;"urgence"),'Plans SAMS_A remplir'!$AG$3:$AG$875)</f>
        <v>0</v>
      </c>
      <c r="N721" s="222">
        <f>SUMIF('Plans SAMS_A remplir'!$AE$3:$AE$875,(G721&amp;"PAM"&amp;"urgence"),'Plans SAMS_A remplir'!$AH$3:$AH$875)</f>
        <v>0</v>
      </c>
      <c r="O721" s="232">
        <f>SUMIF('Plans SAMS_A remplir'!$AE$3:$AE$875,(G721&amp;"PAM"&amp;"urgence"),'Plans SAMS_A remplir'!$AI$3:$AI$875)</f>
        <v>0</v>
      </c>
      <c r="P721" s="224" t="str">
        <f t="shared" si="705"/>
        <v>0</v>
      </c>
      <c r="Q721" s="238">
        <f>SUMIF('Plans SAMS_A remplir'!$AE$3:$AE$875,(G721&amp;"FID"&amp;"urgence"),'Plans SAMS_A remplir'!$AG$3:$AG$875)</f>
        <v>0</v>
      </c>
      <c r="R721" s="135">
        <f>SUMIF('Plans SAMS_A remplir'!$AE$3:$AE$875,(G721&amp;"FID"&amp;"urgence"),'Plans SAMS_A remplir'!$AH$3:$AH$875)</f>
        <v>0</v>
      </c>
      <c r="S721" s="239">
        <f>SUMIF('Plans SAMS_A remplir'!$AE$3:$AE$875,(G721&amp;"FID"&amp;"urgence"),'Plans SAMS_A remplir'!$AI$3:$AI$875)</f>
        <v>0</v>
      </c>
      <c r="T721" s="224" t="str">
        <f t="shared" si="706"/>
        <v>0</v>
      </c>
      <c r="U721" s="238">
        <f>SUMIF('Plans SAMS_A remplir'!$AE$3:$AE$875,(G721&amp;"CRS"&amp;"urgence"),'Plans SAMS_A remplir'!$AG$3:$AG$875)</f>
        <v>0</v>
      </c>
      <c r="V721" s="135">
        <f>SUMIF('Plans SAMS_A remplir'!$AE$3:$AE$875,(G721&amp;"CRS"&amp;"urgence"),'Plans SAMS_A remplir'!$AH$3:$AH$875)</f>
        <v>0</v>
      </c>
      <c r="W721" s="239">
        <f>SUMIF('Plans SAMS_A remplir'!$AE$3:$AE$875,(G721&amp;"CRS"&amp;"urgence"),'Plans SAMS_A remplir'!$AI$3:$AI$875)</f>
        <v>0</v>
      </c>
      <c r="X721" s="224" t="str">
        <f t="shared" si="707"/>
        <v>0</v>
      </c>
      <c r="Y721" s="238">
        <f>SUMIF('Plans SAMS_A remplir'!$AE$3:$AE$875,(G721&amp;"autreong"&amp;"urgence"),'Plans SAMS_A remplir'!$AG$3:$AG$875)</f>
        <v>0</v>
      </c>
      <c r="Z721" s="135">
        <f>SUMIF('Plans SAMS_A remplir'!$AE$3:$AE$875,(G721&amp;"autreong"&amp;"urgence"),'Plans SAMS_A remplir'!$AH$3:$AH$875)</f>
        <v>0</v>
      </c>
      <c r="AA721" s="239">
        <f>SUMIF('Plans SAMS_A remplir'!$AE$3:$AE$875,(G721&amp;"autreong"&amp;"urgence"),'Plans SAMS_A remplir'!$AI$3:$AI$875)</f>
        <v>0</v>
      </c>
      <c r="AB721" s="280" t="str">
        <f t="shared" si="697"/>
        <v>0</v>
      </c>
      <c r="AC721" s="285"/>
      <c r="AD721" s="173">
        <f t="shared" si="698"/>
        <v>0</v>
      </c>
      <c r="AE721" s="173">
        <f t="shared" si="699"/>
        <v>0</v>
      </c>
      <c r="AF721" s="286">
        <f t="shared" si="700"/>
        <v>0</v>
      </c>
      <c r="AG721" s="274" t="e">
        <f t="shared" si="701"/>
        <v>#N/A</v>
      </c>
      <c r="AH721" s="202"/>
      <c r="AI721" s="209" t="e">
        <f t="shared" si="702"/>
        <v>#N/A</v>
      </c>
      <c r="AJ721" s="197">
        <f t="shared" si="703"/>
        <v>3</v>
      </c>
      <c r="AK721" s="175"/>
      <c r="AL721" s="275" t="str">
        <f t="shared" si="704"/>
        <v>A verifier</v>
      </c>
      <c r="AM721" s="266"/>
      <c r="AN721" s="137"/>
      <c r="AO721" s="136"/>
      <c r="AP721" s="158"/>
      <c r="AQ721" s="136"/>
      <c r="AR721" s="138"/>
      <c r="AS721" s="139"/>
      <c r="AT721" s="140"/>
      <c r="AU721" s="159"/>
      <c r="AV721" s="140"/>
      <c r="AW721" s="140"/>
      <c r="AX721" s="140"/>
      <c r="AY721" s="249"/>
    </row>
    <row r="722" spans="1:51" ht="15" hidden="1" customHeight="1" x14ac:dyDescent="0.35">
      <c r="A722" s="252" t="s">
        <v>1192</v>
      </c>
      <c r="B722" s="189" t="str">
        <f t="shared" si="689"/>
        <v>MDG25</v>
      </c>
      <c r="C722" s="161" t="s">
        <v>813</v>
      </c>
      <c r="D722" s="189" t="str">
        <f t="shared" si="690"/>
        <v>MG25217</v>
      </c>
      <c r="E722" s="189" t="s">
        <v>822</v>
      </c>
      <c r="F722" s="1" t="str">
        <f t="shared" si="691"/>
        <v>ATSIMO ATSINANANAVondrozoAnandravy</v>
      </c>
      <c r="G722" s="45" t="str">
        <f t="shared" si="692"/>
        <v>MG25217013</v>
      </c>
      <c r="H722" s="133" t="e">
        <f t="shared" si="693"/>
        <v>#N/A</v>
      </c>
      <c r="I722" s="133"/>
      <c r="J722" s="134" t="e">
        <f t="shared" si="694"/>
        <v>#N/A</v>
      </c>
      <c r="K722" s="134" t="e">
        <f t="shared" si="695"/>
        <v>#N/A</v>
      </c>
      <c r="L722" s="134" t="e">
        <f t="shared" si="696"/>
        <v>#N/A</v>
      </c>
      <c r="M722" s="231">
        <f>SUMIF('Plans SAMS_A remplir'!$AE$3:$AE$875,(G722&amp;"PAM"&amp;"urgence"),'Plans SAMS_A remplir'!$AG$3:$AG$875)</f>
        <v>0</v>
      </c>
      <c r="N722" s="222">
        <f>SUMIF('Plans SAMS_A remplir'!$AE$3:$AE$875,(G722&amp;"PAM"&amp;"urgence"),'Plans SAMS_A remplir'!$AH$3:$AH$875)</f>
        <v>0</v>
      </c>
      <c r="O722" s="232">
        <f>SUMIF('Plans SAMS_A remplir'!$AE$3:$AE$875,(G722&amp;"PAM"&amp;"urgence"),'Plans SAMS_A remplir'!$AI$3:$AI$875)</f>
        <v>0</v>
      </c>
      <c r="P722" s="224" t="str">
        <f t="shared" si="705"/>
        <v>0</v>
      </c>
      <c r="Q722" s="238">
        <f>SUMIF('Plans SAMS_A remplir'!$AE$3:$AE$875,(G722&amp;"FID"&amp;"urgence"),'Plans SAMS_A remplir'!$AG$3:$AG$875)</f>
        <v>0</v>
      </c>
      <c r="R722" s="135">
        <f>SUMIF('Plans SAMS_A remplir'!$AE$3:$AE$875,(G722&amp;"FID"&amp;"urgence"),'Plans SAMS_A remplir'!$AH$3:$AH$875)</f>
        <v>0</v>
      </c>
      <c r="S722" s="239">
        <f>SUMIF('Plans SAMS_A remplir'!$AE$3:$AE$875,(G722&amp;"FID"&amp;"urgence"),'Plans SAMS_A remplir'!$AI$3:$AI$875)</f>
        <v>0</v>
      </c>
      <c r="T722" s="224" t="str">
        <f t="shared" si="706"/>
        <v>0</v>
      </c>
      <c r="U722" s="238">
        <f>SUMIF('Plans SAMS_A remplir'!$AE$3:$AE$875,(G722&amp;"CRS"&amp;"urgence"),'Plans SAMS_A remplir'!$AG$3:$AG$875)</f>
        <v>0</v>
      </c>
      <c r="V722" s="135">
        <f>SUMIF('Plans SAMS_A remplir'!$AE$3:$AE$875,(G722&amp;"CRS"&amp;"urgence"),'Plans SAMS_A remplir'!$AH$3:$AH$875)</f>
        <v>0</v>
      </c>
      <c r="W722" s="239">
        <f>SUMIF('Plans SAMS_A remplir'!$AE$3:$AE$875,(G722&amp;"CRS"&amp;"urgence"),'Plans SAMS_A remplir'!$AI$3:$AI$875)</f>
        <v>0</v>
      </c>
      <c r="X722" s="224" t="str">
        <f t="shared" si="707"/>
        <v>0</v>
      </c>
      <c r="Y722" s="238">
        <f>SUMIF('Plans SAMS_A remplir'!$AE$3:$AE$875,(G722&amp;"autreong"&amp;"urgence"),'Plans SAMS_A remplir'!$AG$3:$AG$875)</f>
        <v>0</v>
      </c>
      <c r="Z722" s="135">
        <f>SUMIF('Plans SAMS_A remplir'!$AE$3:$AE$875,(G722&amp;"autreong"&amp;"urgence"),'Plans SAMS_A remplir'!$AH$3:$AH$875)</f>
        <v>0</v>
      </c>
      <c r="AA722" s="239">
        <f>SUMIF('Plans SAMS_A remplir'!$AE$3:$AE$875,(G722&amp;"autreong"&amp;"urgence"),'Plans SAMS_A remplir'!$AI$3:$AI$875)</f>
        <v>0</v>
      </c>
      <c r="AB722" s="280" t="str">
        <f t="shared" si="697"/>
        <v>0</v>
      </c>
      <c r="AC722" s="285"/>
      <c r="AD722" s="173">
        <f t="shared" si="698"/>
        <v>0</v>
      </c>
      <c r="AE722" s="173">
        <f t="shared" si="699"/>
        <v>0</v>
      </c>
      <c r="AF722" s="286">
        <f t="shared" si="700"/>
        <v>0</v>
      </c>
      <c r="AG722" s="274" t="e">
        <f t="shared" si="701"/>
        <v>#N/A</v>
      </c>
      <c r="AH722" s="202"/>
      <c r="AI722" s="209" t="e">
        <f t="shared" si="702"/>
        <v>#N/A</v>
      </c>
      <c r="AJ722" s="197">
        <f t="shared" si="703"/>
        <v>3</v>
      </c>
      <c r="AK722" s="175"/>
      <c r="AL722" s="275" t="str">
        <f t="shared" si="704"/>
        <v>A verifier</v>
      </c>
      <c r="AM722" s="266"/>
      <c r="AN722" s="137"/>
      <c r="AO722" s="136"/>
      <c r="AP722" s="158"/>
      <c r="AQ722" s="136"/>
      <c r="AR722" s="138"/>
      <c r="AS722" s="139"/>
      <c r="AT722" s="140"/>
      <c r="AU722" s="159"/>
      <c r="AV722" s="140"/>
      <c r="AW722" s="140"/>
      <c r="AX722" s="140"/>
      <c r="AY722" s="249"/>
    </row>
    <row r="723" spans="1:51" ht="15" hidden="1" customHeight="1" x14ac:dyDescent="0.35">
      <c r="A723" s="252" t="s">
        <v>1192</v>
      </c>
      <c r="B723" s="189" t="str">
        <f t="shared" si="689"/>
        <v>MDG25</v>
      </c>
      <c r="C723" s="161" t="s">
        <v>813</v>
      </c>
      <c r="D723" s="189" t="str">
        <f t="shared" si="690"/>
        <v>MG25217</v>
      </c>
      <c r="E723" s="189" t="s">
        <v>824</v>
      </c>
      <c r="F723" s="1" t="str">
        <f t="shared" si="691"/>
        <v>ATSIMO ATSINANANAVondrozoMahatsinjo</v>
      </c>
      <c r="G723" s="45" t="str">
        <f t="shared" si="692"/>
        <v>MG25217030</v>
      </c>
      <c r="H723" s="133" t="e">
        <f t="shared" si="693"/>
        <v>#N/A</v>
      </c>
      <c r="I723" s="133"/>
      <c r="J723" s="134" t="e">
        <f t="shared" si="694"/>
        <v>#N/A</v>
      </c>
      <c r="K723" s="134" t="e">
        <f t="shared" si="695"/>
        <v>#N/A</v>
      </c>
      <c r="L723" s="134" t="e">
        <f t="shared" si="696"/>
        <v>#N/A</v>
      </c>
      <c r="M723" s="231">
        <f>SUMIF('Plans SAMS_A remplir'!$AE$3:$AE$875,(G723&amp;"PAM"&amp;"urgence"),'Plans SAMS_A remplir'!$AG$3:$AG$875)</f>
        <v>0</v>
      </c>
      <c r="N723" s="222">
        <f>SUMIF('Plans SAMS_A remplir'!$AE$3:$AE$875,(G723&amp;"PAM"&amp;"urgence"),'Plans SAMS_A remplir'!$AH$3:$AH$875)</f>
        <v>0</v>
      </c>
      <c r="O723" s="232">
        <f>SUMIF('Plans SAMS_A remplir'!$AE$3:$AE$875,(G723&amp;"PAM"&amp;"urgence"),'Plans SAMS_A remplir'!$AI$3:$AI$875)</f>
        <v>0</v>
      </c>
      <c r="P723" s="224" t="str">
        <f t="shared" si="705"/>
        <v>0</v>
      </c>
      <c r="Q723" s="238">
        <f>SUMIF('Plans SAMS_A remplir'!$AE$3:$AE$875,(G723&amp;"FID"&amp;"urgence"),'Plans SAMS_A remplir'!$AG$3:$AG$875)</f>
        <v>0</v>
      </c>
      <c r="R723" s="135">
        <f>SUMIF('Plans SAMS_A remplir'!$AE$3:$AE$875,(G723&amp;"FID"&amp;"urgence"),'Plans SAMS_A remplir'!$AH$3:$AH$875)</f>
        <v>0</v>
      </c>
      <c r="S723" s="239">
        <f>SUMIF('Plans SAMS_A remplir'!$AE$3:$AE$875,(G723&amp;"FID"&amp;"urgence"),'Plans SAMS_A remplir'!$AI$3:$AI$875)</f>
        <v>0</v>
      </c>
      <c r="T723" s="224" t="str">
        <f t="shared" si="706"/>
        <v>0</v>
      </c>
      <c r="U723" s="238">
        <f>SUMIF('Plans SAMS_A remplir'!$AE$3:$AE$875,(G723&amp;"CRS"&amp;"urgence"),'Plans SAMS_A remplir'!$AG$3:$AG$875)</f>
        <v>0</v>
      </c>
      <c r="V723" s="135">
        <f>SUMIF('Plans SAMS_A remplir'!$AE$3:$AE$875,(G723&amp;"CRS"&amp;"urgence"),'Plans SAMS_A remplir'!$AH$3:$AH$875)</f>
        <v>0</v>
      </c>
      <c r="W723" s="239">
        <f>SUMIF('Plans SAMS_A remplir'!$AE$3:$AE$875,(G723&amp;"CRS"&amp;"urgence"),'Plans SAMS_A remplir'!$AI$3:$AI$875)</f>
        <v>0</v>
      </c>
      <c r="X723" s="224" t="str">
        <f t="shared" si="707"/>
        <v>0</v>
      </c>
      <c r="Y723" s="238">
        <f>SUMIF('Plans SAMS_A remplir'!$AE$3:$AE$875,(G723&amp;"autreong"&amp;"urgence"),'Plans SAMS_A remplir'!$AG$3:$AG$875)</f>
        <v>0</v>
      </c>
      <c r="Z723" s="135">
        <f>SUMIF('Plans SAMS_A remplir'!$AE$3:$AE$875,(G723&amp;"autreong"&amp;"urgence"),'Plans SAMS_A remplir'!$AH$3:$AH$875)</f>
        <v>0</v>
      </c>
      <c r="AA723" s="239">
        <f>SUMIF('Plans SAMS_A remplir'!$AE$3:$AE$875,(G723&amp;"autreong"&amp;"urgence"),'Plans SAMS_A remplir'!$AI$3:$AI$875)</f>
        <v>0</v>
      </c>
      <c r="AB723" s="280" t="str">
        <f t="shared" si="697"/>
        <v>0</v>
      </c>
      <c r="AC723" s="285"/>
      <c r="AD723" s="173">
        <f t="shared" si="698"/>
        <v>0</v>
      </c>
      <c r="AE723" s="173">
        <f t="shared" si="699"/>
        <v>0</v>
      </c>
      <c r="AF723" s="286">
        <f t="shared" si="700"/>
        <v>0</v>
      </c>
      <c r="AG723" s="274" t="e">
        <f t="shared" si="701"/>
        <v>#N/A</v>
      </c>
      <c r="AH723" s="202"/>
      <c r="AI723" s="209" t="e">
        <f t="shared" si="702"/>
        <v>#N/A</v>
      </c>
      <c r="AJ723" s="197">
        <f t="shared" si="703"/>
        <v>3</v>
      </c>
      <c r="AK723" s="175"/>
      <c r="AL723" s="275" t="str">
        <f t="shared" si="704"/>
        <v>A verifier</v>
      </c>
      <c r="AM723" s="266"/>
      <c r="AN723" s="137"/>
      <c r="AO723" s="136"/>
      <c r="AP723" s="158"/>
      <c r="AQ723" s="136"/>
      <c r="AR723" s="138"/>
      <c r="AS723" s="139"/>
      <c r="AT723" s="140"/>
      <c r="AU723" s="159"/>
      <c r="AV723" s="140"/>
      <c r="AW723" s="140"/>
      <c r="AX723" s="140"/>
      <c r="AY723" s="249"/>
    </row>
    <row r="724" spans="1:51" ht="15" hidden="1" customHeight="1" x14ac:dyDescent="0.35">
      <c r="A724" s="252" t="s">
        <v>1192</v>
      </c>
      <c r="B724" s="189" t="str">
        <f t="shared" si="689"/>
        <v>MDG25</v>
      </c>
      <c r="C724" s="161" t="s">
        <v>813</v>
      </c>
      <c r="D724" s="189" t="str">
        <f t="shared" si="690"/>
        <v>MG25217</v>
      </c>
      <c r="E724" s="189" t="s">
        <v>826</v>
      </c>
      <c r="F724" s="1" t="str">
        <f t="shared" si="691"/>
        <v>ATSIMO ATSINANANAVondrozoIamonta</v>
      </c>
      <c r="G724" s="45" t="str">
        <f t="shared" si="692"/>
        <v>MG25217052</v>
      </c>
      <c r="H724" s="133" t="e">
        <f t="shared" si="693"/>
        <v>#N/A</v>
      </c>
      <c r="I724" s="133"/>
      <c r="J724" s="134" t="e">
        <f t="shared" si="694"/>
        <v>#N/A</v>
      </c>
      <c r="K724" s="134" t="e">
        <f t="shared" si="695"/>
        <v>#N/A</v>
      </c>
      <c r="L724" s="134" t="e">
        <f t="shared" si="696"/>
        <v>#N/A</v>
      </c>
      <c r="M724" s="231">
        <f>SUMIF('Plans SAMS_A remplir'!$AE$3:$AE$875,(G724&amp;"PAM"&amp;"urgence"),'Plans SAMS_A remplir'!$AG$3:$AG$875)</f>
        <v>0</v>
      </c>
      <c r="N724" s="222">
        <f>SUMIF('Plans SAMS_A remplir'!$AE$3:$AE$875,(G724&amp;"PAM"&amp;"urgence"),'Plans SAMS_A remplir'!$AH$3:$AH$875)</f>
        <v>0</v>
      </c>
      <c r="O724" s="232">
        <f>SUMIF('Plans SAMS_A remplir'!$AE$3:$AE$875,(G724&amp;"PAM"&amp;"urgence"),'Plans SAMS_A remplir'!$AI$3:$AI$875)</f>
        <v>0</v>
      </c>
      <c r="P724" s="224" t="str">
        <f t="shared" si="705"/>
        <v>0</v>
      </c>
      <c r="Q724" s="238">
        <f>SUMIF('Plans SAMS_A remplir'!$AE$3:$AE$875,(G724&amp;"FID"&amp;"urgence"),'Plans SAMS_A remplir'!$AG$3:$AG$875)</f>
        <v>0</v>
      </c>
      <c r="R724" s="135">
        <f>SUMIF('Plans SAMS_A remplir'!$AE$3:$AE$875,(G724&amp;"FID"&amp;"urgence"),'Plans SAMS_A remplir'!$AH$3:$AH$875)</f>
        <v>0</v>
      </c>
      <c r="S724" s="239">
        <f>SUMIF('Plans SAMS_A remplir'!$AE$3:$AE$875,(G724&amp;"FID"&amp;"urgence"),'Plans SAMS_A remplir'!$AI$3:$AI$875)</f>
        <v>0</v>
      </c>
      <c r="T724" s="224" t="str">
        <f t="shared" si="706"/>
        <v>0</v>
      </c>
      <c r="U724" s="238">
        <f>SUMIF('Plans SAMS_A remplir'!$AE$3:$AE$875,(G724&amp;"CRS"&amp;"urgence"),'Plans SAMS_A remplir'!$AG$3:$AG$875)</f>
        <v>0</v>
      </c>
      <c r="V724" s="135">
        <f>SUMIF('Plans SAMS_A remplir'!$AE$3:$AE$875,(G724&amp;"CRS"&amp;"urgence"),'Plans SAMS_A remplir'!$AH$3:$AH$875)</f>
        <v>0</v>
      </c>
      <c r="W724" s="239">
        <f>SUMIF('Plans SAMS_A remplir'!$AE$3:$AE$875,(G724&amp;"CRS"&amp;"urgence"),'Plans SAMS_A remplir'!$AI$3:$AI$875)</f>
        <v>0</v>
      </c>
      <c r="X724" s="224" t="str">
        <f t="shared" si="707"/>
        <v>0</v>
      </c>
      <c r="Y724" s="238">
        <f>SUMIF('Plans SAMS_A remplir'!$AE$3:$AE$875,(G724&amp;"autreong"&amp;"urgence"),'Plans SAMS_A remplir'!$AG$3:$AG$875)</f>
        <v>0</v>
      </c>
      <c r="Z724" s="135">
        <f>SUMIF('Plans SAMS_A remplir'!$AE$3:$AE$875,(G724&amp;"autreong"&amp;"urgence"),'Plans SAMS_A remplir'!$AH$3:$AH$875)</f>
        <v>0</v>
      </c>
      <c r="AA724" s="239">
        <f>SUMIF('Plans SAMS_A remplir'!$AE$3:$AE$875,(G724&amp;"autreong"&amp;"urgence"),'Plans SAMS_A remplir'!$AI$3:$AI$875)</f>
        <v>0</v>
      </c>
      <c r="AB724" s="280" t="str">
        <f t="shared" si="697"/>
        <v>0</v>
      </c>
      <c r="AC724" s="285"/>
      <c r="AD724" s="173">
        <f t="shared" si="698"/>
        <v>0</v>
      </c>
      <c r="AE724" s="173">
        <f t="shared" si="699"/>
        <v>0</v>
      </c>
      <c r="AF724" s="286">
        <f t="shared" si="700"/>
        <v>0</v>
      </c>
      <c r="AG724" s="274" t="e">
        <f t="shared" si="701"/>
        <v>#N/A</v>
      </c>
      <c r="AH724" s="202"/>
      <c r="AI724" s="209" t="e">
        <f t="shared" si="702"/>
        <v>#N/A</v>
      </c>
      <c r="AJ724" s="197">
        <f t="shared" si="703"/>
        <v>3</v>
      </c>
      <c r="AK724" s="175"/>
      <c r="AL724" s="275" t="str">
        <f t="shared" si="704"/>
        <v>A verifier</v>
      </c>
      <c r="AM724" s="266"/>
      <c r="AN724" s="137"/>
      <c r="AO724" s="136"/>
      <c r="AP724" s="158"/>
      <c r="AQ724" s="136"/>
      <c r="AR724" s="138"/>
      <c r="AS724" s="139"/>
      <c r="AT724" s="140"/>
      <c r="AU724" s="159"/>
      <c r="AV724" s="140"/>
      <c r="AW724" s="140"/>
      <c r="AX724" s="140"/>
      <c r="AY724" s="249"/>
    </row>
    <row r="725" spans="1:51" ht="15" hidden="1" customHeight="1" x14ac:dyDescent="0.35">
      <c r="A725" s="252" t="s">
        <v>1192</v>
      </c>
      <c r="B725" s="189" t="str">
        <f t="shared" si="689"/>
        <v>MDG25</v>
      </c>
      <c r="C725" s="161" t="s">
        <v>813</v>
      </c>
      <c r="D725" s="189" t="str">
        <f t="shared" si="690"/>
        <v>MG25217</v>
      </c>
      <c r="E725" s="189" t="s">
        <v>241</v>
      </c>
      <c r="F725" s="1" t="str">
        <f t="shared" si="691"/>
        <v>ATSIMO ATSINANANAVondrozoVOHIMARY</v>
      </c>
      <c r="G725" s="45" t="str">
        <f t="shared" si="692"/>
        <v>MG25217071</v>
      </c>
      <c r="H725" s="133" t="e">
        <f t="shared" si="693"/>
        <v>#N/A</v>
      </c>
      <c r="I725" s="133"/>
      <c r="J725" s="134" t="e">
        <f t="shared" si="694"/>
        <v>#N/A</v>
      </c>
      <c r="K725" s="134" t="e">
        <f t="shared" si="695"/>
        <v>#N/A</v>
      </c>
      <c r="L725" s="134" t="e">
        <f t="shared" si="696"/>
        <v>#N/A</v>
      </c>
      <c r="M725" s="231">
        <f>SUMIF('Plans SAMS_A remplir'!$AE$3:$AE$875,(G725&amp;"PAM"&amp;"urgence"),'Plans SAMS_A remplir'!$AG$3:$AG$875)</f>
        <v>0</v>
      </c>
      <c r="N725" s="222">
        <f>SUMIF('Plans SAMS_A remplir'!$AE$3:$AE$875,(G725&amp;"PAM"&amp;"urgence"),'Plans SAMS_A remplir'!$AH$3:$AH$875)</f>
        <v>0</v>
      </c>
      <c r="O725" s="232">
        <f>SUMIF('Plans SAMS_A remplir'!$AE$3:$AE$875,(G725&amp;"PAM"&amp;"urgence"),'Plans SAMS_A remplir'!$AI$3:$AI$875)</f>
        <v>0</v>
      </c>
      <c r="P725" s="224" t="str">
        <f t="shared" si="705"/>
        <v>0</v>
      </c>
      <c r="Q725" s="238">
        <f>SUMIF('Plans SAMS_A remplir'!$AE$3:$AE$875,(G725&amp;"FID"&amp;"urgence"),'Plans SAMS_A remplir'!$AG$3:$AG$875)</f>
        <v>0</v>
      </c>
      <c r="R725" s="135">
        <f>SUMIF('Plans SAMS_A remplir'!$AE$3:$AE$875,(G725&amp;"FID"&amp;"urgence"),'Plans SAMS_A remplir'!$AH$3:$AH$875)</f>
        <v>0</v>
      </c>
      <c r="S725" s="239">
        <f>SUMIF('Plans SAMS_A remplir'!$AE$3:$AE$875,(G725&amp;"FID"&amp;"urgence"),'Plans SAMS_A remplir'!$AI$3:$AI$875)</f>
        <v>0</v>
      </c>
      <c r="T725" s="224" t="str">
        <f t="shared" si="706"/>
        <v>0</v>
      </c>
      <c r="U725" s="238">
        <f>SUMIF('Plans SAMS_A remplir'!$AE$3:$AE$875,(G725&amp;"CRS"&amp;"urgence"),'Plans SAMS_A remplir'!$AG$3:$AG$875)</f>
        <v>0</v>
      </c>
      <c r="V725" s="135">
        <f>SUMIF('Plans SAMS_A remplir'!$AE$3:$AE$875,(G725&amp;"CRS"&amp;"urgence"),'Plans SAMS_A remplir'!$AH$3:$AH$875)</f>
        <v>0</v>
      </c>
      <c r="W725" s="239">
        <f>SUMIF('Plans SAMS_A remplir'!$AE$3:$AE$875,(G725&amp;"CRS"&amp;"urgence"),'Plans SAMS_A remplir'!$AI$3:$AI$875)</f>
        <v>0</v>
      </c>
      <c r="X725" s="224" t="str">
        <f t="shared" si="707"/>
        <v>0</v>
      </c>
      <c r="Y725" s="238">
        <f>SUMIF('Plans SAMS_A remplir'!$AE$3:$AE$875,(G725&amp;"autreong"&amp;"urgence"),'Plans SAMS_A remplir'!$AG$3:$AG$875)</f>
        <v>0</v>
      </c>
      <c r="Z725" s="135">
        <f>SUMIF('Plans SAMS_A remplir'!$AE$3:$AE$875,(G725&amp;"autreong"&amp;"urgence"),'Plans SAMS_A remplir'!$AH$3:$AH$875)</f>
        <v>0</v>
      </c>
      <c r="AA725" s="239">
        <f>SUMIF('Plans SAMS_A remplir'!$AE$3:$AE$875,(G725&amp;"autreong"&amp;"urgence"),'Plans SAMS_A remplir'!$AI$3:$AI$875)</f>
        <v>0</v>
      </c>
      <c r="AB725" s="280" t="str">
        <f t="shared" si="697"/>
        <v>0</v>
      </c>
      <c r="AC725" s="285"/>
      <c r="AD725" s="173">
        <f t="shared" si="698"/>
        <v>0</v>
      </c>
      <c r="AE725" s="173">
        <f t="shared" si="699"/>
        <v>0</v>
      </c>
      <c r="AF725" s="286">
        <f t="shared" si="700"/>
        <v>0</v>
      </c>
      <c r="AG725" s="274" t="e">
        <f t="shared" si="701"/>
        <v>#N/A</v>
      </c>
      <c r="AH725" s="202"/>
      <c r="AI725" s="209" t="e">
        <f t="shared" si="702"/>
        <v>#N/A</v>
      </c>
      <c r="AJ725" s="197">
        <f t="shared" si="703"/>
        <v>3</v>
      </c>
      <c r="AK725" s="175"/>
      <c r="AL725" s="275" t="str">
        <f t="shared" si="704"/>
        <v>A verifier</v>
      </c>
      <c r="AM725" s="266"/>
      <c r="AN725" s="137"/>
      <c r="AO725" s="136"/>
      <c r="AP725" s="158"/>
      <c r="AQ725" s="136"/>
      <c r="AR725" s="138"/>
      <c r="AS725" s="139"/>
      <c r="AT725" s="140"/>
      <c r="AU725" s="159"/>
      <c r="AV725" s="140"/>
      <c r="AW725" s="140"/>
      <c r="AX725" s="140"/>
      <c r="AY725" s="249"/>
    </row>
    <row r="726" spans="1:51" ht="15" hidden="1" customHeight="1" x14ac:dyDescent="0.35">
      <c r="A726" s="252" t="s">
        <v>1192</v>
      </c>
      <c r="B726" s="189" t="str">
        <f t="shared" si="689"/>
        <v>MDG25</v>
      </c>
      <c r="C726" s="161" t="s">
        <v>813</v>
      </c>
      <c r="D726" s="189" t="str">
        <f t="shared" si="690"/>
        <v>MG25217</v>
      </c>
      <c r="E726" s="45" t="s">
        <v>829</v>
      </c>
      <c r="F726" s="1" t="str">
        <f t="shared" si="691"/>
        <v>ATSIMO ATSINANANAVondrozoAntokonala</v>
      </c>
      <c r="G726" s="45" t="str">
        <f t="shared" si="692"/>
        <v>MG25217072</v>
      </c>
      <c r="H726" s="133" t="e">
        <f t="shared" si="693"/>
        <v>#N/A</v>
      </c>
      <c r="I726" s="133"/>
      <c r="J726" s="134" t="e">
        <f t="shared" si="694"/>
        <v>#N/A</v>
      </c>
      <c r="K726" s="134" t="e">
        <f t="shared" si="695"/>
        <v>#N/A</v>
      </c>
      <c r="L726" s="134" t="e">
        <f t="shared" si="696"/>
        <v>#N/A</v>
      </c>
      <c r="M726" s="231">
        <f>SUMIF('Plans SAMS_A remplir'!$AE$3:$AE$875,(G726&amp;"PAM"&amp;"urgence"),'Plans SAMS_A remplir'!$AG$3:$AG$875)</f>
        <v>0</v>
      </c>
      <c r="N726" s="222">
        <f>SUMIF('Plans SAMS_A remplir'!$AE$3:$AE$875,(G726&amp;"PAM"&amp;"urgence"),'Plans SAMS_A remplir'!$AH$3:$AH$875)</f>
        <v>0</v>
      </c>
      <c r="O726" s="232">
        <f>SUMIF('Plans SAMS_A remplir'!$AE$3:$AE$875,(G726&amp;"PAM"&amp;"urgence"),'Plans SAMS_A remplir'!$AI$3:$AI$875)</f>
        <v>0</v>
      </c>
      <c r="P726" s="224" t="str">
        <f t="shared" si="705"/>
        <v>0</v>
      </c>
      <c r="Q726" s="238">
        <f>SUMIF('Plans SAMS_A remplir'!$AE$3:$AE$875,(G726&amp;"FID"&amp;"urgence"),'Plans SAMS_A remplir'!$AG$3:$AG$875)</f>
        <v>0</v>
      </c>
      <c r="R726" s="135">
        <f>SUMIF('Plans SAMS_A remplir'!$AE$3:$AE$875,(G726&amp;"FID"&amp;"urgence"),'Plans SAMS_A remplir'!$AH$3:$AH$875)</f>
        <v>0</v>
      </c>
      <c r="S726" s="239">
        <f>SUMIF('Plans SAMS_A remplir'!$AE$3:$AE$875,(G726&amp;"FID"&amp;"urgence"),'Plans SAMS_A remplir'!$AI$3:$AI$875)</f>
        <v>0</v>
      </c>
      <c r="T726" s="224" t="str">
        <f t="shared" si="706"/>
        <v>0</v>
      </c>
      <c r="U726" s="238">
        <f>SUMIF('Plans SAMS_A remplir'!$AE$3:$AE$875,(G726&amp;"CRS"&amp;"urgence"),'Plans SAMS_A remplir'!$AG$3:$AG$875)</f>
        <v>0</v>
      </c>
      <c r="V726" s="135">
        <f>SUMIF('Plans SAMS_A remplir'!$AE$3:$AE$875,(G726&amp;"CRS"&amp;"urgence"),'Plans SAMS_A remplir'!$AH$3:$AH$875)</f>
        <v>0</v>
      </c>
      <c r="W726" s="239">
        <f>SUMIF('Plans SAMS_A remplir'!$AE$3:$AE$875,(G726&amp;"CRS"&amp;"urgence"),'Plans SAMS_A remplir'!$AI$3:$AI$875)</f>
        <v>0</v>
      </c>
      <c r="X726" s="224" t="str">
        <f t="shared" si="707"/>
        <v>0</v>
      </c>
      <c r="Y726" s="238">
        <f>SUMIF('Plans SAMS_A remplir'!$AE$3:$AE$875,(G726&amp;"autreong"&amp;"urgence"),'Plans SAMS_A remplir'!$AG$3:$AG$875)</f>
        <v>0</v>
      </c>
      <c r="Z726" s="135">
        <f>SUMIF('Plans SAMS_A remplir'!$AE$3:$AE$875,(G726&amp;"autreong"&amp;"urgence"),'Plans SAMS_A remplir'!$AH$3:$AH$875)</f>
        <v>0</v>
      </c>
      <c r="AA726" s="239">
        <f>SUMIF('Plans SAMS_A remplir'!$AE$3:$AE$875,(G726&amp;"autreong"&amp;"urgence"),'Plans SAMS_A remplir'!$AI$3:$AI$875)</f>
        <v>0</v>
      </c>
      <c r="AB726" s="280" t="str">
        <f t="shared" si="697"/>
        <v>0</v>
      </c>
      <c r="AC726" s="285"/>
      <c r="AD726" s="173">
        <f t="shared" si="698"/>
        <v>0</v>
      </c>
      <c r="AE726" s="173">
        <f t="shared" si="699"/>
        <v>0</v>
      </c>
      <c r="AF726" s="286">
        <f t="shared" si="700"/>
        <v>0</v>
      </c>
      <c r="AG726" s="274" t="e">
        <f t="shared" si="701"/>
        <v>#N/A</v>
      </c>
      <c r="AH726" s="202"/>
      <c r="AI726" s="209" t="e">
        <f t="shared" si="702"/>
        <v>#N/A</v>
      </c>
      <c r="AJ726" s="197">
        <f t="shared" si="703"/>
        <v>3</v>
      </c>
      <c r="AK726" s="175"/>
      <c r="AL726" s="275" t="str">
        <f t="shared" si="704"/>
        <v>A verifier</v>
      </c>
      <c r="AM726" s="266"/>
      <c r="AN726" s="137"/>
      <c r="AO726" s="136"/>
      <c r="AP726" s="158"/>
      <c r="AQ726" s="136"/>
      <c r="AR726" s="138"/>
      <c r="AS726" s="139"/>
      <c r="AT726" s="140"/>
      <c r="AU726" s="159"/>
      <c r="AV726" s="140"/>
      <c r="AW726" s="140"/>
      <c r="AX726" s="140"/>
      <c r="AY726" s="249"/>
    </row>
    <row r="727" spans="1:51" ht="15" hidden="1" customHeight="1" x14ac:dyDescent="0.35">
      <c r="A727" s="252" t="s">
        <v>1192</v>
      </c>
      <c r="B727" s="189" t="str">
        <f t="shared" si="689"/>
        <v>MDG25</v>
      </c>
      <c r="C727" s="161" t="s">
        <v>813</v>
      </c>
      <c r="D727" s="189" t="str">
        <f t="shared" si="690"/>
        <v>MG25217</v>
      </c>
      <c r="E727" s="189" t="s">
        <v>831</v>
      </c>
      <c r="F727" s="1" t="str">
        <f t="shared" si="691"/>
        <v>ATSIMO ATSINANANAVondrozoAmbohimana</v>
      </c>
      <c r="G727" s="45" t="str">
        <f t="shared" si="692"/>
        <v>MG25217090</v>
      </c>
      <c r="H727" s="133" t="e">
        <f t="shared" si="693"/>
        <v>#N/A</v>
      </c>
      <c r="I727" s="133"/>
      <c r="J727" s="134" t="e">
        <f t="shared" si="694"/>
        <v>#N/A</v>
      </c>
      <c r="K727" s="134" t="e">
        <f t="shared" si="695"/>
        <v>#N/A</v>
      </c>
      <c r="L727" s="134" t="e">
        <f t="shared" si="696"/>
        <v>#N/A</v>
      </c>
      <c r="M727" s="231">
        <f>SUMIF('Plans SAMS_A remplir'!$AE$3:$AE$875,(G727&amp;"PAM"&amp;"urgence"),'Plans SAMS_A remplir'!$AG$3:$AG$875)</f>
        <v>0</v>
      </c>
      <c r="N727" s="222">
        <f>SUMIF('Plans SAMS_A remplir'!$AE$3:$AE$875,(G727&amp;"PAM"&amp;"urgence"),'Plans SAMS_A remplir'!$AH$3:$AH$875)</f>
        <v>0</v>
      </c>
      <c r="O727" s="232">
        <f>SUMIF('Plans SAMS_A remplir'!$AE$3:$AE$875,(G727&amp;"PAM"&amp;"urgence"),'Plans SAMS_A remplir'!$AI$3:$AI$875)</f>
        <v>0</v>
      </c>
      <c r="P727" s="224" t="str">
        <f t="shared" si="705"/>
        <v>0</v>
      </c>
      <c r="Q727" s="238">
        <f>SUMIF('Plans SAMS_A remplir'!$AE$3:$AE$875,(G727&amp;"FID"&amp;"urgence"),'Plans SAMS_A remplir'!$AG$3:$AG$875)</f>
        <v>0</v>
      </c>
      <c r="R727" s="135">
        <f>SUMIF('Plans SAMS_A remplir'!$AE$3:$AE$875,(G727&amp;"FID"&amp;"urgence"),'Plans SAMS_A remplir'!$AH$3:$AH$875)</f>
        <v>0</v>
      </c>
      <c r="S727" s="239">
        <f>SUMIF('Plans SAMS_A remplir'!$AE$3:$AE$875,(G727&amp;"FID"&amp;"urgence"),'Plans SAMS_A remplir'!$AI$3:$AI$875)</f>
        <v>0</v>
      </c>
      <c r="T727" s="224" t="str">
        <f t="shared" si="706"/>
        <v>0</v>
      </c>
      <c r="U727" s="238">
        <f>SUMIF('Plans SAMS_A remplir'!$AE$3:$AE$875,(G727&amp;"CRS"&amp;"urgence"),'Plans SAMS_A remplir'!$AG$3:$AG$875)</f>
        <v>0</v>
      </c>
      <c r="V727" s="135">
        <f>SUMIF('Plans SAMS_A remplir'!$AE$3:$AE$875,(G727&amp;"CRS"&amp;"urgence"),'Plans SAMS_A remplir'!$AH$3:$AH$875)</f>
        <v>0</v>
      </c>
      <c r="W727" s="239">
        <f>SUMIF('Plans SAMS_A remplir'!$AE$3:$AE$875,(G727&amp;"CRS"&amp;"urgence"),'Plans SAMS_A remplir'!$AI$3:$AI$875)</f>
        <v>0</v>
      </c>
      <c r="X727" s="224" t="str">
        <f t="shared" si="707"/>
        <v>0</v>
      </c>
      <c r="Y727" s="238">
        <f>SUMIF('Plans SAMS_A remplir'!$AE$3:$AE$875,(G727&amp;"autreong"&amp;"urgence"),'Plans SAMS_A remplir'!$AG$3:$AG$875)</f>
        <v>0</v>
      </c>
      <c r="Z727" s="135">
        <f>SUMIF('Plans SAMS_A remplir'!$AE$3:$AE$875,(G727&amp;"autreong"&amp;"urgence"),'Plans SAMS_A remplir'!$AH$3:$AH$875)</f>
        <v>0</v>
      </c>
      <c r="AA727" s="239">
        <f>SUMIF('Plans SAMS_A remplir'!$AE$3:$AE$875,(G727&amp;"autreong"&amp;"urgence"),'Plans SAMS_A remplir'!$AI$3:$AI$875)</f>
        <v>0</v>
      </c>
      <c r="AB727" s="280" t="str">
        <f t="shared" si="697"/>
        <v>0</v>
      </c>
      <c r="AC727" s="285"/>
      <c r="AD727" s="173">
        <f t="shared" si="698"/>
        <v>0</v>
      </c>
      <c r="AE727" s="173">
        <f t="shared" si="699"/>
        <v>0</v>
      </c>
      <c r="AF727" s="286">
        <f t="shared" si="700"/>
        <v>0</v>
      </c>
      <c r="AG727" s="274" t="e">
        <f t="shared" si="701"/>
        <v>#N/A</v>
      </c>
      <c r="AH727" s="202"/>
      <c r="AI727" s="209" t="e">
        <f t="shared" si="702"/>
        <v>#N/A</v>
      </c>
      <c r="AJ727" s="197">
        <f t="shared" si="703"/>
        <v>3</v>
      </c>
      <c r="AK727" s="175"/>
      <c r="AL727" s="275" t="str">
        <f t="shared" si="704"/>
        <v>A verifier</v>
      </c>
      <c r="AM727" s="266"/>
      <c r="AN727" s="137"/>
      <c r="AO727" s="136"/>
      <c r="AP727" s="158"/>
      <c r="AQ727" s="136"/>
      <c r="AR727" s="138"/>
      <c r="AS727" s="139"/>
      <c r="AT727" s="140"/>
      <c r="AU727" s="159"/>
      <c r="AV727" s="140"/>
      <c r="AW727" s="140"/>
      <c r="AX727" s="140"/>
      <c r="AY727" s="249"/>
    </row>
    <row r="728" spans="1:51" ht="15" hidden="1" customHeight="1" x14ac:dyDescent="0.35">
      <c r="A728" s="252" t="s">
        <v>1192</v>
      </c>
      <c r="B728" s="189" t="str">
        <f t="shared" si="689"/>
        <v>MDG25</v>
      </c>
      <c r="C728" s="161" t="s">
        <v>813</v>
      </c>
      <c r="D728" s="189" t="str">
        <f t="shared" si="690"/>
        <v>MG25217</v>
      </c>
      <c r="E728" s="189" t="s">
        <v>833</v>
      </c>
      <c r="F728" s="1" t="str">
        <f t="shared" si="691"/>
        <v>ATSIMO ATSINANANAVondrozoKarianga</v>
      </c>
      <c r="G728" s="45" t="str">
        <f t="shared" si="692"/>
        <v>MG25217111</v>
      </c>
      <c r="H728" s="133" t="e">
        <f t="shared" si="693"/>
        <v>#N/A</v>
      </c>
      <c r="I728" s="133"/>
      <c r="J728" s="134" t="e">
        <f t="shared" si="694"/>
        <v>#N/A</v>
      </c>
      <c r="K728" s="134" t="e">
        <f t="shared" si="695"/>
        <v>#N/A</v>
      </c>
      <c r="L728" s="134" t="e">
        <f t="shared" si="696"/>
        <v>#N/A</v>
      </c>
      <c r="M728" s="231">
        <f>SUMIF('Plans SAMS_A remplir'!$AE$3:$AE$875,(G728&amp;"PAM"&amp;"urgence"),'Plans SAMS_A remplir'!$AG$3:$AG$875)</f>
        <v>0</v>
      </c>
      <c r="N728" s="222">
        <f>SUMIF('Plans SAMS_A remplir'!$AE$3:$AE$875,(G728&amp;"PAM"&amp;"urgence"),'Plans SAMS_A remplir'!$AH$3:$AH$875)</f>
        <v>0</v>
      </c>
      <c r="O728" s="232">
        <f>SUMIF('Plans SAMS_A remplir'!$AE$3:$AE$875,(G728&amp;"PAM"&amp;"urgence"),'Plans SAMS_A remplir'!$AI$3:$AI$875)</f>
        <v>0</v>
      </c>
      <c r="P728" s="224" t="str">
        <f t="shared" si="705"/>
        <v>0</v>
      </c>
      <c r="Q728" s="238">
        <f>SUMIF('Plans SAMS_A remplir'!$AE$3:$AE$875,(G728&amp;"FID"&amp;"urgence"),'Plans SAMS_A remplir'!$AG$3:$AG$875)</f>
        <v>0</v>
      </c>
      <c r="R728" s="135">
        <f>SUMIF('Plans SAMS_A remplir'!$AE$3:$AE$875,(G728&amp;"FID"&amp;"urgence"),'Plans SAMS_A remplir'!$AH$3:$AH$875)</f>
        <v>0</v>
      </c>
      <c r="S728" s="239">
        <f>SUMIF('Plans SAMS_A remplir'!$AE$3:$AE$875,(G728&amp;"FID"&amp;"urgence"),'Plans SAMS_A remplir'!$AI$3:$AI$875)</f>
        <v>0</v>
      </c>
      <c r="T728" s="224" t="str">
        <f t="shared" si="706"/>
        <v>0</v>
      </c>
      <c r="U728" s="238">
        <f>SUMIF('Plans SAMS_A remplir'!$AE$3:$AE$875,(G728&amp;"CRS"&amp;"urgence"),'Plans SAMS_A remplir'!$AG$3:$AG$875)</f>
        <v>0</v>
      </c>
      <c r="V728" s="135">
        <f>SUMIF('Plans SAMS_A remplir'!$AE$3:$AE$875,(G728&amp;"CRS"&amp;"urgence"),'Plans SAMS_A remplir'!$AH$3:$AH$875)</f>
        <v>0</v>
      </c>
      <c r="W728" s="239">
        <f>SUMIF('Plans SAMS_A remplir'!$AE$3:$AE$875,(G728&amp;"CRS"&amp;"urgence"),'Plans SAMS_A remplir'!$AI$3:$AI$875)</f>
        <v>0</v>
      </c>
      <c r="X728" s="224" t="str">
        <f t="shared" si="707"/>
        <v>0</v>
      </c>
      <c r="Y728" s="238">
        <f>SUMIF('Plans SAMS_A remplir'!$AE$3:$AE$875,(G728&amp;"autreong"&amp;"urgence"),'Plans SAMS_A remplir'!$AG$3:$AG$875)</f>
        <v>0</v>
      </c>
      <c r="Z728" s="135">
        <f>SUMIF('Plans SAMS_A remplir'!$AE$3:$AE$875,(G728&amp;"autreong"&amp;"urgence"),'Plans SAMS_A remplir'!$AH$3:$AH$875)</f>
        <v>0</v>
      </c>
      <c r="AA728" s="239">
        <f>SUMIF('Plans SAMS_A remplir'!$AE$3:$AE$875,(G728&amp;"autreong"&amp;"urgence"),'Plans SAMS_A remplir'!$AI$3:$AI$875)</f>
        <v>0</v>
      </c>
      <c r="AB728" s="280" t="str">
        <f t="shared" si="697"/>
        <v>0</v>
      </c>
      <c r="AC728" s="285"/>
      <c r="AD728" s="173">
        <f t="shared" si="698"/>
        <v>0</v>
      </c>
      <c r="AE728" s="173">
        <f t="shared" si="699"/>
        <v>0</v>
      </c>
      <c r="AF728" s="286">
        <f t="shared" si="700"/>
        <v>0</v>
      </c>
      <c r="AG728" s="274" t="e">
        <f t="shared" si="701"/>
        <v>#N/A</v>
      </c>
      <c r="AH728" s="202"/>
      <c r="AI728" s="209" t="e">
        <f t="shared" si="702"/>
        <v>#N/A</v>
      </c>
      <c r="AJ728" s="197">
        <f t="shared" si="703"/>
        <v>3</v>
      </c>
      <c r="AK728" s="175"/>
      <c r="AL728" s="275" t="str">
        <f t="shared" si="704"/>
        <v>A verifier</v>
      </c>
      <c r="AM728" s="266"/>
      <c r="AN728" s="137"/>
      <c r="AO728" s="136"/>
      <c r="AP728" s="158"/>
      <c r="AQ728" s="136"/>
      <c r="AR728" s="138"/>
      <c r="AS728" s="139"/>
      <c r="AT728" s="140"/>
      <c r="AU728" s="159"/>
      <c r="AV728" s="140"/>
      <c r="AW728" s="140"/>
      <c r="AX728" s="140"/>
      <c r="AY728" s="249"/>
    </row>
    <row r="729" spans="1:51" ht="15" hidden="1" customHeight="1" x14ac:dyDescent="0.35">
      <c r="A729" s="252" t="s">
        <v>1192</v>
      </c>
      <c r="B729" s="189" t="str">
        <f t="shared" si="689"/>
        <v>MDG25</v>
      </c>
      <c r="C729" s="161" t="s">
        <v>813</v>
      </c>
      <c r="D729" s="189" t="str">
        <f t="shared" si="690"/>
        <v>MG25217</v>
      </c>
      <c r="E729" s="189" t="s">
        <v>835</v>
      </c>
      <c r="F729" s="1" t="str">
        <f t="shared" si="691"/>
        <v>ATSIMO ATSINANANAVondrozoManato</v>
      </c>
      <c r="G729" s="45" t="str">
        <f t="shared" si="692"/>
        <v>MG25217112</v>
      </c>
      <c r="H729" s="133" t="e">
        <f t="shared" si="693"/>
        <v>#N/A</v>
      </c>
      <c r="I729" s="133"/>
      <c r="J729" s="134" t="e">
        <f t="shared" si="694"/>
        <v>#N/A</v>
      </c>
      <c r="K729" s="134" t="e">
        <f t="shared" si="695"/>
        <v>#N/A</v>
      </c>
      <c r="L729" s="134" t="e">
        <f t="shared" si="696"/>
        <v>#N/A</v>
      </c>
      <c r="M729" s="231">
        <f>SUMIF('Plans SAMS_A remplir'!$AE$3:$AE$875,(G729&amp;"PAM"&amp;"urgence"),'Plans SAMS_A remplir'!$AG$3:$AG$875)</f>
        <v>0</v>
      </c>
      <c r="N729" s="222">
        <f>SUMIF('Plans SAMS_A remplir'!$AE$3:$AE$875,(G729&amp;"PAM"&amp;"urgence"),'Plans SAMS_A remplir'!$AH$3:$AH$875)</f>
        <v>0</v>
      </c>
      <c r="O729" s="232">
        <f>SUMIF('Plans SAMS_A remplir'!$AE$3:$AE$875,(G729&amp;"PAM"&amp;"urgence"),'Plans SAMS_A remplir'!$AI$3:$AI$875)</f>
        <v>0</v>
      </c>
      <c r="P729" s="224" t="str">
        <f t="shared" si="705"/>
        <v>0</v>
      </c>
      <c r="Q729" s="238">
        <f>SUMIF('Plans SAMS_A remplir'!$AE$3:$AE$875,(G729&amp;"FID"&amp;"urgence"),'Plans SAMS_A remplir'!$AG$3:$AG$875)</f>
        <v>0</v>
      </c>
      <c r="R729" s="135">
        <f>SUMIF('Plans SAMS_A remplir'!$AE$3:$AE$875,(G729&amp;"FID"&amp;"urgence"),'Plans SAMS_A remplir'!$AH$3:$AH$875)</f>
        <v>0</v>
      </c>
      <c r="S729" s="239">
        <f>SUMIF('Plans SAMS_A remplir'!$AE$3:$AE$875,(G729&amp;"FID"&amp;"urgence"),'Plans SAMS_A remplir'!$AI$3:$AI$875)</f>
        <v>0</v>
      </c>
      <c r="T729" s="224" t="str">
        <f t="shared" si="706"/>
        <v>0</v>
      </c>
      <c r="U729" s="238">
        <f>SUMIF('Plans SAMS_A remplir'!$AE$3:$AE$875,(G729&amp;"CRS"&amp;"urgence"),'Plans SAMS_A remplir'!$AG$3:$AG$875)</f>
        <v>0</v>
      </c>
      <c r="V729" s="135">
        <f>SUMIF('Plans SAMS_A remplir'!$AE$3:$AE$875,(G729&amp;"CRS"&amp;"urgence"),'Plans SAMS_A remplir'!$AH$3:$AH$875)</f>
        <v>0</v>
      </c>
      <c r="W729" s="239">
        <f>SUMIF('Plans SAMS_A remplir'!$AE$3:$AE$875,(G729&amp;"CRS"&amp;"urgence"),'Plans SAMS_A remplir'!$AI$3:$AI$875)</f>
        <v>0</v>
      </c>
      <c r="X729" s="224" t="str">
        <f t="shared" si="707"/>
        <v>0</v>
      </c>
      <c r="Y729" s="238">
        <f>SUMIF('Plans SAMS_A remplir'!$AE$3:$AE$875,(G729&amp;"autreong"&amp;"urgence"),'Plans SAMS_A remplir'!$AG$3:$AG$875)</f>
        <v>0</v>
      </c>
      <c r="Z729" s="135">
        <f>SUMIF('Plans SAMS_A remplir'!$AE$3:$AE$875,(G729&amp;"autreong"&amp;"urgence"),'Plans SAMS_A remplir'!$AH$3:$AH$875)</f>
        <v>0</v>
      </c>
      <c r="AA729" s="239">
        <f>SUMIF('Plans SAMS_A remplir'!$AE$3:$AE$875,(G729&amp;"autreong"&amp;"urgence"),'Plans SAMS_A remplir'!$AI$3:$AI$875)</f>
        <v>0</v>
      </c>
      <c r="AB729" s="280" t="str">
        <f t="shared" si="697"/>
        <v>0</v>
      </c>
      <c r="AC729" s="285"/>
      <c r="AD729" s="173">
        <f t="shared" si="698"/>
        <v>0</v>
      </c>
      <c r="AE729" s="173">
        <f t="shared" si="699"/>
        <v>0</v>
      </c>
      <c r="AF729" s="286">
        <f t="shared" si="700"/>
        <v>0</v>
      </c>
      <c r="AG729" s="274" t="e">
        <f t="shared" si="701"/>
        <v>#N/A</v>
      </c>
      <c r="AH729" s="202"/>
      <c r="AI729" s="209" t="e">
        <f t="shared" si="702"/>
        <v>#N/A</v>
      </c>
      <c r="AJ729" s="197">
        <f t="shared" si="703"/>
        <v>3</v>
      </c>
      <c r="AK729" s="175"/>
      <c r="AL729" s="275" t="str">
        <f t="shared" si="704"/>
        <v>A verifier</v>
      </c>
      <c r="AM729" s="266"/>
      <c r="AN729" s="137"/>
      <c r="AO729" s="136"/>
      <c r="AP729" s="158"/>
      <c r="AQ729" s="136"/>
      <c r="AR729" s="138"/>
      <c r="AS729" s="139"/>
      <c r="AT729" s="140"/>
      <c r="AU729" s="159"/>
      <c r="AV729" s="140"/>
      <c r="AW729" s="140"/>
      <c r="AX729" s="140"/>
      <c r="AY729" s="249"/>
    </row>
    <row r="730" spans="1:51" ht="15" hidden="1" customHeight="1" x14ac:dyDescent="0.35">
      <c r="A730" s="252" t="s">
        <v>1192</v>
      </c>
      <c r="B730" s="189" t="str">
        <f t="shared" si="689"/>
        <v>MDG25</v>
      </c>
      <c r="C730" s="161" t="s">
        <v>813</v>
      </c>
      <c r="D730" s="189" t="str">
        <f t="shared" si="690"/>
        <v>MG25217</v>
      </c>
      <c r="E730" s="189" t="s">
        <v>837</v>
      </c>
      <c r="F730" s="1" t="str">
        <f t="shared" si="691"/>
        <v>ATSIMO ATSINANANAVondrozoAndakana</v>
      </c>
      <c r="G730" s="45" t="str">
        <f t="shared" si="692"/>
        <v>MG25217170</v>
      </c>
      <c r="H730" s="133" t="e">
        <f t="shared" si="693"/>
        <v>#N/A</v>
      </c>
      <c r="I730" s="133"/>
      <c r="J730" s="134" t="e">
        <f t="shared" si="694"/>
        <v>#N/A</v>
      </c>
      <c r="K730" s="134" t="e">
        <f t="shared" si="695"/>
        <v>#N/A</v>
      </c>
      <c r="L730" s="134" t="e">
        <f t="shared" si="696"/>
        <v>#N/A</v>
      </c>
      <c r="M730" s="231">
        <f>SUMIF('Plans SAMS_A remplir'!$AE$3:$AE$875,(G730&amp;"PAM"&amp;"urgence"),'Plans SAMS_A remplir'!$AG$3:$AG$875)</f>
        <v>0</v>
      </c>
      <c r="N730" s="222">
        <f>SUMIF('Plans SAMS_A remplir'!$AE$3:$AE$875,(G730&amp;"PAM"&amp;"urgence"),'Plans SAMS_A remplir'!$AH$3:$AH$875)</f>
        <v>0</v>
      </c>
      <c r="O730" s="232">
        <f>SUMIF('Plans SAMS_A remplir'!$AE$3:$AE$875,(G730&amp;"PAM"&amp;"urgence"),'Plans SAMS_A remplir'!$AI$3:$AI$875)</f>
        <v>0</v>
      </c>
      <c r="P730" s="224" t="str">
        <f t="shared" si="705"/>
        <v>0</v>
      </c>
      <c r="Q730" s="238">
        <f>SUMIF('Plans SAMS_A remplir'!$AE$3:$AE$875,(G730&amp;"FID"&amp;"urgence"),'Plans SAMS_A remplir'!$AG$3:$AG$875)</f>
        <v>0</v>
      </c>
      <c r="R730" s="135">
        <f>SUMIF('Plans SAMS_A remplir'!$AE$3:$AE$875,(G730&amp;"FID"&amp;"urgence"),'Plans SAMS_A remplir'!$AH$3:$AH$875)</f>
        <v>0</v>
      </c>
      <c r="S730" s="239">
        <f>SUMIF('Plans SAMS_A remplir'!$AE$3:$AE$875,(G730&amp;"FID"&amp;"urgence"),'Plans SAMS_A remplir'!$AI$3:$AI$875)</f>
        <v>0</v>
      </c>
      <c r="T730" s="224" t="str">
        <f t="shared" si="706"/>
        <v>0</v>
      </c>
      <c r="U730" s="238">
        <f>SUMIF('Plans SAMS_A remplir'!$AE$3:$AE$875,(G730&amp;"CRS"&amp;"urgence"),'Plans SAMS_A remplir'!$AG$3:$AG$875)</f>
        <v>0</v>
      </c>
      <c r="V730" s="135">
        <f>SUMIF('Plans SAMS_A remplir'!$AE$3:$AE$875,(G730&amp;"CRS"&amp;"urgence"),'Plans SAMS_A remplir'!$AH$3:$AH$875)</f>
        <v>0</v>
      </c>
      <c r="W730" s="239">
        <f>SUMIF('Plans SAMS_A remplir'!$AE$3:$AE$875,(G730&amp;"CRS"&amp;"urgence"),'Plans SAMS_A remplir'!$AI$3:$AI$875)</f>
        <v>0</v>
      </c>
      <c r="X730" s="224" t="str">
        <f t="shared" si="707"/>
        <v>0</v>
      </c>
      <c r="Y730" s="238">
        <f>SUMIF('Plans SAMS_A remplir'!$AE$3:$AE$875,(G730&amp;"autreong"&amp;"urgence"),'Plans SAMS_A remplir'!$AG$3:$AG$875)</f>
        <v>0</v>
      </c>
      <c r="Z730" s="135">
        <f>SUMIF('Plans SAMS_A remplir'!$AE$3:$AE$875,(G730&amp;"autreong"&amp;"urgence"),'Plans SAMS_A remplir'!$AH$3:$AH$875)</f>
        <v>0</v>
      </c>
      <c r="AA730" s="239">
        <f>SUMIF('Plans SAMS_A remplir'!$AE$3:$AE$875,(G730&amp;"autreong"&amp;"urgence"),'Plans SAMS_A remplir'!$AI$3:$AI$875)</f>
        <v>0</v>
      </c>
      <c r="AB730" s="280" t="str">
        <f t="shared" si="697"/>
        <v>0</v>
      </c>
      <c r="AC730" s="285"/>
      <c r="AD730" s="173">
        <f t="shared" si="698"/>
        <v>0</v>
      </c>
      <c r="AE730" s="173">
        <f t="shared" si="699"/>
        <v>0</v>
      </c>
      <c r="AF730" s="286">
        <f t="shared" si="700"/>
        <v>0</v>
      </c>
      <c r="AG730" s="274" t="e">
        <f t="shared" si="701"/>
        <v>#N/A</v>
      </c>
      <c r="AH730" s="202"/>
      <c r="AI730" s="209" t="e">
        <f t="shared" si="702"/>
        <v>#N/A</v>
      </c>
      <c r="AJ730" s="197">
        <f t="shared" si="703"/>
        <v>3</v>
      </c>
      <c r="AK730" s="175"/>
      <c r="AL730" s="275" t="str">
        <f t="shared" si="704"/>
        <v>A verifier</v>
      </c>
      <c r="AM730" s="266"/>
      <c r="AN730" s="137"/>
      <c r="AO730" s="136"/>
      <c r="AP730" s="158"/>
      <c r="AQ730" s="136"/>
      <c r="AR730" s="138"/>
      <c r="AS730" s="139"/>
      <c r="AT730" s="140"/>
      <c r="AU730" s="159"/>
      <c r="AV730" s="140"/>
      <c r="AW730" s="140"/>
      <c r="AX730" s="140"/>
      <c r="AY730" s="249"/>
    </row>
    <row r="731" spans="1:51" ht="15" hidden="1" customHeight="1" x14ac:dyDescent="0.35">
      <c r="A731" s="252" t="s">
        <v>1192</v>
      </c>
      <c r="B731" s="189" t="str">
        <f t="shared" si="689"/>
        <v>MDG25</v>
      </c>
      <c r="C731" s="161" t="s">
        <v>813</v>
      </c>
      <c r="D731" s="189" t="str">
        <f t="shared" si="690"/>
        <v>MG25217</v>
      </c>
      <c r="E731" s="189" t="s">
        <v>839</v>
      </c>
      <c r="F731" s="1" t="str">
        <f t="shared" si="691"/>
        <v>ATSIMO ATSINANANAVondrozoMoroteza</v>
      </c>
      <c r="G731" s="45" t="str">
        <f t="shared" si="692"/>
        <v>MG25217191</v>
      </c>
      <c r="H731" s="133" t="e">
        <f t="shared" si="693"/>
        <v>#N/A</v>
      </c>
      <c r="I731" s="133"/>
      <c r="J731" s="134" t="e">
        <f t="shared" si="694"/>
        <v>#N/A</v>
      </c>
      <c r="K731" s="134" t="e">
        <f t="shared" si="695"/>
        <v>#N/A</v>
      </c>
      <c r="L731" s="134" t="e">
        <f t="shared" si="696"/>
        <v>#N/A</v>
      </c>
      <c r="M731" s="231">
        <f>SUMIF('Plans SAMS_A remplir'!$AE$3:$AE$875,(G731&amp;"PAM"&amp;"urgence"),'Plans SAMS_A remplir'!$AG$3:$AG$875)</f>
        <v>0</v>
      </c>
      <c r="N731" s="222">
        <f>SUMIF('Plans SAMS_A remplir'!$AE$3:$AE$875,(G731&amp;"PAM"&amp;"urgence"),'Plans SAMS_A remplir'!$AH$3:$AH$875)</f>
        <v>0</v>
      </c>
      <c r="O731" s="232">
        <f>SUMIF('Plans SAMS_A remplir'!$AE$3:$AE$875,(G731&amp;"PAM"&amp;"urgence"),'Plans SAMS_A remplir'!$AI$3:$AI$875)</f>
        <v>0</v>
      </c>
      <c r="P731" s="224" t="str">
        <f t="shared" si="705"/>
        <v>0</v>
      </c>
      <c r="Q731" s="238">
        <f>SUMIF('Plans SAMS_A remplir'!$AE$3:$AE$875,(G731&amp;"FID"&amp;"urgence"),'Plans SAMS_A remplir'!$AG$3:$AG$875)</f>
        <v>0</v>
      </c>
      <c r="R731" s="135">
        <f>SUMIF('Plans SAMS_A remplir'!$AE$3:$AE$875,(G731&amp;"FID"&amp;"urgence"),'Plans SAMS_A remplir'!$AH$3:$AH$875)</f>
        <v>0</v>
      </c>
      <c r="S731" s="239">
        <f>SUMIF('Plans SAMS_A remplir'!$AE$3:$AE$875,(G731&amp;"FID"&amp;"urgence"),'Plans SAMS_A remplir'!$AI$3:$AI$875)</f>
        <v>0</v>
      </c>
      <c r="T731" s="224" t="str">
        <f t="shared" si="706"/>
        <v>0</v>
      </c>
      <c r="U731" s="238">
        <f>SUMIF('Plans SAMS_A remplir'!$AE$3:$AE$875,(G731&amp;"CRS"&amp;"urgence"),'Plans SAMS_A remplir'!$AG$3:$AG$875)</f>
        <v>0</v>
      </c>
      <c r="V731" s="135">
        <f>SUMIF('Plans SAMS_A remplir'!$AE$3:$AE$875,(G731&amp;"CRS"&amp;"urgence"),'Plans SAMS_A remplir'!$AH$3:$AH$875)</f>
        <v>0</v>
      </c>
      <c r="W731" s="239">
        <f>SUMIF('Plans SAMS_A remplir'!$AE$3:$AE$875,(G731&amp;"CRS"&amp;"urgence"),'Plans SAMS_A remplir'!$AI$3:$AI$875)</f>
        <v>0</v>
      </c>
      <c r="X731" s="224" t="str">
        <f t="shared" si="707"/>
        <v>0</v>
      </c>
      <c r="Y731" s="238">
        <f>SUMIF('Plans SAMS_A remplir'!$AE$3:$AE$875,(G731&amp;"autreong"&amp;"urgence"),'Plans SAMS_A remplir'!$AG$3:$AG$875)</f>
        <v>0</v>
      </c>
      <c r="Z731" s="135">
        <f>SUMIF('Plans SAMS_A remplir'!$AE$3:$AE$875,(G731&amp;"autreong"&amp;"urgence"),'Plans SAMS_A remplir'!$AH$3:$AH$875)</f>
        <v>0</v>
      </c>
      <c r="AA731" s="239">
        <f>SUMIF('Plans SAMS_A remplir'!$AE$3:$AE$875,(G731&amp;"autreong"&amp;"urgence"),'Plans SAMS_A remplir'!$AI$3:$AI$875)</f>
        <v>0</v>
      </c>
      <c r="AB731" s="280" t="str">
        <f t="shared" si="697"/>
        <v>0</v>
      </c>
      <c r="AC731" s="285"/>
      <c r="AD731" s="173">
        <f t="shared" si="698"/>
        <v>0</v>
      </c>
      <c r="AE731" s="173">
        <f t="shared" si="699"/>
        <v>0</v>
      </c>
      <c r="AF731" s="286">
        <f t="shared" si="700"/>
        <v>0</v>
      </c>
      <c r="AG731" s="274" t="e">
        <f t="shared" si="701"/>
        <v>#N/A</v>
      </c>
      <c r="AH731" s="202"/>
      <c r="AI731" s="209" t="e">
        <f t="shared" si="702"/>
        <v>#N/A</v>
      </c>
      <c r="AJ731" s="197">
        <f t="shared" si="703"/>
        <v>3</v>
      </c>
      <c r="AK731" s="175"/>
      <c r="AL731" s="275" t="str">
        <f t="shared" si="704"/>
        <v>A verifier</v>
      </c>
      <c r="AM731" s="266"/>
      <c r="AN731" s="137"/>
      <c r="AO731" s="136"/>
      <c r="AP731" s="158"/>
      <c r="AQ731" s="136"/>
      <c r="AR731" s="138"/>
      <c r="AS731" s="139"/>
      <c r="AT731" s="140"/>
      <c r="AU731" s="159"/>
      <c r="AV731" s="140"/>
      <c r="AW731" s="140"/>
      <c r="AX731" s="140"/>
      <c r="AY731" s="249"/>
    </row>
    <row r="732" spans="1:51" ht="15" hidden="1" customHeight="1" x14ac:dyDescent="0.35">
      <c r="A732" s="252" t="s">
        <v>1192</v>
      </c>
      <c r="B732" s="189" t="str">
        <f t="shared" si="689"/>
        <v>MDG25</v>
      </c>
      <c r="C732" s="161" t="s">
        <v>813</v>
      </c>
      <c r="D732" s="189" t="str">
        <f t="shared" si="690"/>
        <v>MG25217</v>
      </c>
      <c r="E732" s="189" t="s">
        <v>841</v>
      </c>
      <c r="F732" s="1" t="str">
        <f t="shared" si="691"/>
        <v>ATSIMO ATSINANANAVondrozoVohiboreka</v>
      </c>
      <c r="G732" s="45" t="str">
        <f t="shared" si="692"/>
        <v>MG25217192</v>
      </c>
      <c r="H732" s="133" t="e">
        <f t="shared" si="693"/>
        <v>#N/A</v>
      </c>
      <c r="I732" s="133"/>
      <c r="J732" s="134" t="e">
        <f t="shared" si="694"/>
        <v>#N/A</v>
      </c>
      <c r="K732" s="134" t="e">
        <f t="shared" si="695"/>
        <v>#N/A</v>
      </c>
      <c r="L732" s="134" t="e">
        <f t="shared" si="696"/>
        <v>#N/A</v>
      </c>
      <c r="M732" s="231">
        <f>SUMIF('Plans SAMS_A remplir'!$AE$3:$AE$875,(G732&amp;"PAM"&amp;"urgence"),'Plans SAMS_A remplir'!$AG$3:$AG$875)</f>
        <v>0</v>
      </c>
      <c r="N732" s="222">
        <f>SUMIF('Plans SAMS_A remplir'!$AE$3:$AE$875,(G732&amp;"PAM"&amp;"urgence"),'Plans SAMS_A remplir'!$AH$3:$AH$875)</f>
        <v>0</v>
      </c>
      <c r="O732" s="232">
        <f>SUMIF('Plans SAMS_A remplir'!$AE$3:$AE$875,(G732&amp;"PAM"&amp;"urgence"),'Plans SAMS_A remplir'!$AI$3:$AI$875)</f>
        <v>0</v>
      </c>
      <c r="P732" s="224" t="str">
        <f t="shared" si="705"/>
        <v>0</v>
      </c>
      <c r="Q732" s="238">
        <f>SUMIF('Plans SAMS_A remplir'!$AE$3:$AE$875,(G732&amp;"FID"&amp;"urgence"),'Plans SAMS_A remplir'!$AG$3:$AG$875)</f>
        <v>0</v>
      </c>
      <c r="R732" s="135">
        <f>SUMIF('Plans SAMS_A remplir'!$AE$3:$AE$875,(G732&amp;"FID"&amp;"urgence"),'Plans SAMS_A remplir'!$AH$3:$AH$875)</f>
        <v>0</v>
      </c>
      <c r="S732" s="239">
        <f>SUMIF('Plans SAMS_A remplir'!$AE$3:$AE$875,(G732&amp;"FID"&amp;"urgence"),'Plans SAMS_A remplir'!$AI$3:$AI$875)</f>
        <v>0</v>
      </c>
      <c r="T732" s="224" t="str">
        <f t="shared" si="706"/>
        <v>0</v>
      </c>
      <c r="U732" s="238">
        <f>SUMIF('Plans SAMS_A remplir'!$AE$3:$AE$875,(G732&amp;"CRS"&amp;"urgence"),'Plans SAMS_A remplir'!$AG$3:$AG$875)</f>
        <v>0</v>
      </c>
      <c r="V732" s="135">
        <f>SUMIF('Plans SAMS_A remplir'!$AE$3:$AE$875,(G732&amp;"CRS"&amp;"urgence"),'Plans SAMS_A remplir'!$AH$3:$AH$875)</f>
        <v>0</v>
      </c>
      <c r="W732" s="239">
        <f>SUMIF('Plans SAMS_A remplir'!$AE$3:$AE$875,(G732&amp;"CRS"&amp;"urgence"),'Plans SAMS_A remplir'!$AI$3:$AI$875)</f>
        <v>0</v>
      </c>
      <c r="X732" s="224" t="str">
        <f t="shared" si="707"/>
        <v>0</v>
      </c>
      <c r="Y732" s="238">
        <f>SUMIF('Plans SAMS_A remplir'!$AE$3:$AE$875,(G732&amp;"autreong"&amp;"urgence"),'Plans SAMS_A remplir'!$AG$3:$AG$875)</f>
        <v>0</v>
      </c>
      <c r="Z732" s="135">
        <f>SUMIF('Plans SAMS_A remplir'!$AE$3:$AE$875,(G732&amp;"autreong"&amp;"urgence"),'Plans SAMS_A remplir'!$AH$3:$AH$875)</f>
        <v>0</v>
      </c>
      <c r="AA732" s="239">
        <f>SUMIF('Plans SAMS_A remplir'!$AE$3:$AE$875,(G732&amp;"autreong"&amp;"urgence"),'Plans SAMS_A remplir'!$AI$3:$AI$875)</f>
        <v>0</v>
      </c>
      <c r="AB732" s="280" t="str">
        <f t="shared" si="697"/>
        <v>0</v>
      </c>
      <c r="AC732" s="285"/>
      <c r="AD732" s="173">
        <f t="shared" si="698"/>
        <v>0</v>
      </c>
      <c r="AE732" s="173">
        <f t="shared" si="699"/>
        <v>0</v>
      </c>
      <c r="AF732" s="286">
        <f t="shared" si="700"/>
        <v>0</v>
      </c>
      <c r="AG732" s="274" t="e">
        <f t="shared" si="701"/>
        <v>#N/A</v>
      </c>
      <c r="AH732" s="202"/>
      <c r="AI732" s="209" t="e">
        <f t="shared" si="702"/>
        <v>#N/A</v>
      </c>
      <c r="AJ732" s="197">
        <f t="shared" si="703"/>
        <v>3</v>
      </c>
      <c r="AK732" s="175"/>
      <c r="AL732" s="275" t="str">
        <f t="shared" si="704"/>
        <v>A verifier</v>
      </c>
      <c r="AM732" s="266"/>
      <c r="AN732" s="137"/>
      <c r="AO732" s="136"/>
      <c r="AP732" s="158"/>
      <c r="AQ732" s="136"/>
      <c r="AR732" s="138"/>
      <c r="AS732" s="139"/>
      <c r="AT732" s="140"/>
      <c r="AU732" s="159"/>
      <c r="AV732" s="140"/>
      <c r="AW732" s="140"/>
      <c r="AX732" s="140"/>
      <c r="AY732" s="249"/>
    </row>
    <row r="733" spans="1:51" s="179" customFormat="1" hidden="1" x14ac:dyDescent="0.3">
      <c r="A733" s="328"/>
      <c r="B733" s="329"/>
      <c r="C733" s="330"/>
      <c r="D733" s="330"/>
      <c r="E733" s="330"/>
      <c r="F733" s="331"/>
      <c r="G733" s="332"/>
      <c r="H733" s="332"/>
      <c r="I733" s="333"/>
      <c r="J733" s="333"/>
      <c r="K733" s="333"/>
      <c r="L733" s="334"/>
      <c r="M733" s="335"/>
      <c r="N733" s="335"/>
      <c r="O733" s="335"/>
      <c r="P733" s="335"/>
      <c r="Q733" s="336"/>
      <c r="R733" s="336"/>
      <c r="S733" s="336"/>
      <c r="T733" s="335"/>
      <c r="U733" s="336"/>
      <c r="V733" s="336"/>
      <c r="W733" s="336"/>
      <c r="X733" s="335"/>
      <c r="Y733" s="336"/>
      <c r="Z733" s="336"/>
      <c r="AA733" s="336"/>
      <c r="AB733" s="337"/>
      <c r="AC733" s="338"/>
      <c r="AD733" s="339"/>
      <c r="AE733" s="339"/>
      <c r="AF733" s="340"/>
      <c r="AG733" s="341"/>
      <c r="AH733" s="342"/>
      <c r="AI733" s="342"/>
      <c r="AJ733" s="197"/>
      <c r="AK733" s="343"/>
      <c r="AL733" s="344"/>
      <c r="AM733" s="345"/>
      <c r="AN733" s="334"/>
      <c r="AO733" s="346"/>
      <c r="AP733" s="334"/>
      <c r="AQ733" s="334"/>
      <c r="AR733" s="347"/>
      <c r="AS733" s="347"/>
      <c r="AT733" s="348"/>
      <c r="AU733" s="348"/>
      <c r="AV733" s="349"/>
      <c r="AW733" s="350"/>
      <c r="AX733" s="350"/>
      <c r="AY733" s="351"/>
    </row>
    <row r="734" spans="1:51" s="180" customFormat="1" ht="20.65" hidden="1" customHeight="1" thickBot="1" x14ac:dyDescent="0.3">
      <c r="A734" s="253"/>
      <c r="B734" s="254"/>
      <c r="C734" s="255"/>
      <c r="D734" s="256"/>
      <c r="E734" s="257" t="s">
        <v>1193</v>
      </c>
      <c r="F734" s="258"/>
      <c r="G734" s="258"/>
      <c r="H734" s="258"/>
      <c r="I734" s="259"/>
      <c r="J734" s="260"/>
      <c r="K734" s="260"/>
      <c r="L734" s="260">
        <f>SUBTOTAL(9,(L5:L214))</f>
        <v>3244744.5962528922</v>
      </c>
      <c r="M734" s="260">
        <f t="shared" ref="M734:AA734" si="708">SUBTOTAL(9,(M5:M214))</f>
        <v>993704.4</v>
      </c>
      <c r="N734" s="260">
        <f t="shared" si="708"/>
        <v>993704.4</v>
      </c>
      <c r="O734" s="260">
        <f t="shared" si="708"/>
        <v>340200</v>
      </c>
      <c r="P734" s="260">
        <f t="shared" si="708"/>
        <v>0</v>
      </c>
      <c r="Q734" s="260">
        <f t="shared" si="708"/>
        <v>532505</v>
      </c>
      <c r="R734" s="260">
        <f t="shared" si="708"/>
        <v>0</v>
      </c>
      <c r="S734" s="260">
        <f t="shared" si="708"/>
        <v>159600</v>
      </c>
      <c r="T734" s="260">
        <f>SUBTOTAL(9,(T5:T214))</f>
        <v>0</v>
      </c>
      <c r="U734" s="260">
        <f t="shared" si="708"/>
        <v>247715</v>
      </c>
      <c r="V734" s="260">
        <f t="shared" si="708"/>
        <v>0</v>
      </c>
      <c r="W734" s="260">
        <f t="shared" si="708"/>
        <v>63000</v>
      </c>
      <c r="X734" s="260">
        <f t="shared" si="708"/>
        <v>0</v>
      </c>
      <c r="Y734" s="260">
        <f t="shared" si="708"/>
        <v>76614</v>
      </c>
      <c r="Z734" s="260">
        <f t="shared" si="708"/>
        <v>58114</v>
      </c>
      <c r="AA734" s="260">
        <f t="shared" si="708"/>
        <v>88200</v>
      </c>
      <c r="AB734" s="265"/>
      <c r="AC734" s="278"/>
      <c r="AD734" s="260">
        <f>SUM(AD5:AD214)</f>
        <v>1535768.4000000001</v>
      </c>
      <c r="AE734" s="260">
        <f t="shared" ref="AE734:AF734" si="709">SUM(AE5:AE214)</f>
        <v>1021703.4</v>
      </c>
      <c r="AF734" s="279">
        <f t="shared" si="709"/>
        <v>516600</v>
      </c>
      <c r="AG734" s="278"/>
      <c r="AH734" s="261" t="e">
        <f>AH141+AH215+#REF!+#REF!+#REF!+AH206+AH193+AH177+AH169+AH157+AH119+AH116+AH112+AH108+AH103+AH97+AH91+AH83+AH75+AH66+#REF!+AH45+AH23</f>
        <v>#REF!</v>
      </c>
      <c r="AI734" s="261" t="e">
        <f>AI141+AI215+#REF!+#REF!+#REF!+AI206+AI193+AI177+AI169+AI157+AI119+AI116+AI112+AI108+AI103+AI97+AI91+AI83+AI75+AI66+#REF!+AI45+AI23</f>
        <v>#REF!</v>
      </c>
      <c r="AJ734" s="262">
        <f t="shared" si="190"/>
        <v>3</v>
      </c>
      <c r="AK734" s="260"/>
      <c r="AL734" s="279"/>
      <c r="AM734" s="268"/>
      <c r="AN734" s="260" t="e">
        <f>AN141+AN215+#REF!+#REF!+#REF!+AN206+AN193+AN177+AN169+AN157+AN119+AN116+AN112+AN108+AN103+AN97+AN91+AN83+AN75+AN66+#REF!+AN45+AN23</f>
        <v>#REF!</v>
      </c>
      <c r="AO734" s="260" t="e">
        <f>AO141+AO215+#REF!+#REF!+#REF!+AO206+AO193+AO177+AO169+AO157+AO119+AO116+AO112+AO108+AO103+AO97+AO91+AO83+AO75+AO66+#REF!+AO45+AO23</f>
        <v>#REF!</v>
      </c>
      <c r="AP734" s="260" t="e">
        <f>AP141+AP215+#REF!+#REF!+#REF!+AP206+AP193+AP177+AP169+AP157+AP119+AP116+AP112+AP108+AP103+AP97+AP91+AP83+AP75+AP66+#REF!+AP45+AP23</f>
        <v>#REF!</v>
      </c>
      <c r="AQ734" s="260" t="e">
        <f>AQ141+AQ215+#REF!+#REF!+#REF!+AQ206+AQ193+AQ177+AQ169+AQ157+AQ119+AQ116+AQ112+AQ108+AQ103+AQ97+AQ91+AQ83+AQ75+AQ66+#REF!+AQ45+AQ23</f>
        <v>#REF!</v>
      </c>
      <c r="AR734" s="263" t="e">
        <f>#REF!+#REF!+#REF!+#REF!+#REF!+#REF!+#REF!+#REF!+#REF!+#REF!+#REF!+#REF!+#REF!+#REF!+#REF!+#REF!+#REF!+#REF!+#REF!+#REF!+#REF!+#REF!+#REF!+#REF!+AR141+#REF!+#REF!+#REF!+AR215+#REF!+#REF!+#REF!+AR206+AR193+AR177+AR169+AR157+AR119+AR116+AR112+AR108+AR103+AR97+AR91+AR83+AR75+AR66+#REF!+AR45+AR23</f>
        <v>#REF!</v>
      </c>
      <c r="AS734" s="263" t="e">
        <f>#REF!+#REF!+#REF!+#REF!+#REF!+#REF!+#REF!+#REF!+#REF!+#REF!+#REF!+#REF!+#REF!+#REF!+#REF!+#REF!+#REF!+#REF!+#REF!+#REF!+#REF!+#REF!+#REF!+#REF!+AS141+#REF!+#REF!+#REF!+AS215+#REF!+#REF!+#REF!+AS206+AS193+AS177+AS169+AS157+AS119+AS116+AS112+AS108+AS103+AS97+AS91+AS83+AS75+AS66+#REF!+AS45+AS23</f>
        <v>#REF!</v>
      </c>
      <c r="AT734" s="263" t="e">
        <f>#REF!+#REF!+#REF!+#REF!+#REF!+#REF!+#REF!+#REF!+#REF!+#REF!+#REF!+#REF!+#REF!+#REF!+#REF!+#REF!+#REF!+#REF!+#REF!+#REF!+#REF!+#REF!+#REF!+#REF!+AT141+#REF!+#REF!+#REF!+AT215+#REF!+#REF!+#REF!+AT206+AT193+AT177+AT169+AT157+AT119+AT116+AT112+AT108+AT103+AT97+AT91+AT83+AT75+AT66+#REF!+AT45+AT23</f>
        <v>#REF!</v>
      </c>
      <c r="AU734" s="263" t="e">
        <f>#REF!+#REF!+#REF!+#REF!+#REF!+#REF!+#REF!+#REF!+#REF!+#REF!+#REF!+#REF!+#REF!+#REF!+#REF!+#REF!+#REF!+#REF!+#REF!+#REF!+#REF!+#REF!+#REF!+#REF!+AU141+#REF!+#REF!+#REF!+AU215+#REF!+#REF!+#REF!+AU206+AU193+AU177+AU169+AU157+AU119+AU116+AU112+AU108+AU103+AU97+AU91+AU83+AU75+AU66+#REF!+AU45+AU23</f>
        <v>#REF!</v>
      </c>
      <c r="AV734" s="260" t="e">
        <f>AV141+AV215+#REF!+#REF!+#REF!+AV206+AV193+AV177+AV169+AV157+AV119+AV116+AV112+AV108+AV103+AV97+AV91+AV83+AV75+AV66+#REF!+AV45+AV23</f>
        <v>#REF!</v>
      </c>
      <c r="AW734" s="260" t="e">
        <f>AW141+AW215+#REF!+#REF!+#REF!+AW206+AW193+AW177+AW169+AW157+AW119+AW116+AW112+AW108+AW103+AW97+AW91+AW83+AW75+AW66+#REF!+AW45+AW23</f>
        <v>#REF!</v>
      </c>
      <c r="AX734" s="260" t="e">
        <f>AX141+AX215+#REF!+#REF!+#REF!+AX206+AX193+AX177+AX169+AX157+AX119+AX116+AX112+AX108+AX103+AX97+AX91+AX83+AX75+AX66+#REF!+AX45+AX23</f>
        <v>#REF!</v>
      </c>
      <c r="AY734" s="264" t="e">
        <f>AQ734-(#REF!+AX734)</f>
        <v>#REF!</v>
      </c>
    </row>
    <row r="735" spans="1:51" ht="15" hidden="1" customHeight="1" x14ac:dyDescent="0.3">
      <c r="AH735" s="205"/>
      <c r="AI735" s="205"/>
      <c r="AJ735" s="197">
        <f t="shared" si="190"/>
        <v>3</v>
      </c>
      <c r="AL735" s="182"/>
      <c r="AR735" s="184"/>
      <c r="AY735" s="246"/>
    </row>
    <row r="736" spans="1:51" x14ac:dyDescent="0.3">
      <c r="E736" s="163" t="s">
        <v>1194</v>
      </c>
      <c r="F736" s="163"/>
      <c r="M736" s="185"/>
      <c r="N736" s="185"/>
      <c r="O736" s="185"/>
      <c r="P736" s="185"/>
      <c r="AD736" s="185"/>
      <c r="AE736" s="185"/>
      <c r="AF736" s="185"/>
      <c r="AG736" s="185"/>
      <c r="AH736" s="206"/>
      <c r="AI736" s="206"/>
      <c r="AJ736" s="186"/>
      <c r="AL736" s="185"/>
      <c r="AM736" s="185"/>
      <c r="AN736" s="185"/>
      <c r="AO736" s="186"/>
      <c r="AP736" s="186"/>
      <c r="AQ736" s="185"/>
    </row>
    <row r="737" spans="12:43" x14ac:dyDescent="0.3">
      <c r="L737" s="187"/>
      <c r="AH737" s="207"/>
      <c r="AI737" s="207"/>
      <c r="AJ737" s="188"/>
      <c r="AN737" s="184"/>
      <c r="AO737" s="188"/>
      <c r="AP737" s="188"/>
      <c r="AQ737" s="184"/>
    </row>
  </sheetData>
  <autoFilter ref="A4:BD735" xr:uid="{00000000-0009-0000-0000-000003000000}">
    <filterColumn colId="0">
      <filters>
        <filter val="ANDROY"/>
        <filter val="ANOSY"/>
        <filter val="ATSIMO ANDREFANA"/>
      </filters>
    </filterColumn>
  </autoFilter>
  <dataConsolidate/>
  <mergeCells count="43">
    <mergeCell ref="AJ3:AJ4"/>
    <mergeCell ref="AH3:AH4"/>
    <mergeCell ref="AI3:AI4"/>
    <mergeCell ref="X3:X4"/>
    <mergeCell ref="M3:O3"/>
    <mergeCell ref="AG3:AG4"/>
    <mergeCell ref="AB3:AB4"/>
    <mergeCell ref="AC3:AC4"/>
    <mergeCell ref="Q3:S3"/>
    <mergeCell ref="U3:W3"/>
    <mergeCell ref="Y3:AA3"/>
    <mergeCell ref="AD3:AF3"/>
    <mergeCell ref="AK3:AK4"/>
    <mergeCell ref="AL3:AL4"/>
    <mergeCell ref="AM3:AM4"/>
    <mergeCell ref="AN3:AN4"/>
    <mergeCell ref="AO3:AO4"/>
    <mergeCell ref="AV3:AV4"/>
    <mergeCell ref="AW3:AW4"/>
    <mergeCell ref="AX3:AX4"/>
    <mergeCell ref="AY3:AY4"/>
    <mergeCell ref="AP3:AP4"/>
    <mergeCell ref="AQ3:AQ4"/>
    <mergeCell ref="AR3:AR4"/>
    <mergeCell ref="AU3:AU4"/>
    <mergeCell ref="AT3:AT4"/>
    <mergeCell ref="AS3:AS4"/>
    <mergeCell ref="A1:AY1"/>
    <mergeCell ref="C2:D2"/>
    <mergeCell ref="M2:AL2"/>
    <mergeCell ref="AM2:AU2"/>
    <mergeCell ref="AV2:AY2"/>
    <mergeCell ref="G3:G4"/>
    <mergeCell ref="H3:H4"/>
    <mergeCell ref="L3:L4"/>
    <mergeCell ref="I3:I4"/>
    <mergeCell ref="J3:J4"/>
    <mergeCell ref="K3:K4"/>
    <mergeCell ref="A3:A4"/>
    <mergeCell ref="B3:B4"/>
    <mergeCell ref="C3:C4"/>
    <mergeCell ref="D3:D4"/>
    <mergeCell ref="E3:E4"/>
  </mergeCells>
  <conditionalFormatting sqref="E6:E22">
    <cfRule type="duplicateValues" dxfId="1185" priority="1177"/>
  </conditionalFormatting>
  <conditionalFormatting sqref="E5">
    <cfRule type="duplicateValues" dxfId="1184" priority="1176"/>
  </conditionalFormatting>
  <conditionalFormatting sqref="E5:E22">
    <cfRule type="duplicateValues" dxfId="1183" priority="1175"/>
  </conditionalFormatting>
  <conditionalFormatting sqref="E5:E22">
    <cfRule type="duplicateValues" dxfId="1182" priority="1174"/>
  </conditionalFormatting>
  <conditionalFormatting sqref="E5:E22">
    <cfRule type="duplicateValues" dxfId="1181" priority="1173"/>
  </conditionalFormatting>
  <conditionalFormatting sqref="H5:H22">
    <cfRule type="colorScale" priority="1172">
      <colorScale>
        <cfvo type="min"/>
        <cfvo type="max"/>
        <color rgb="FFFF7C80"/>
        <color rgb="FFFFCCCC"/>
      </colorScale>
    </cfRule>
  </conditionalFormatting>
  <conditionalFormatting sqref="AL5:AL23 AL106:AL135">
    <cfRule type="containsText" dxfId="1180" priority="1171" operator="containsText" text="YES">
      <formula>NOT(ISERROR(SEARCH("YES",AL5)))</formula>
    </cfRule>
  </conditionalFormatting>
  <conditionalFormatting sqref="E24:E44">
    <cfRule type="duplicateValues" dxfId="1179" priority="1168"/>
  </conditionalFormatting>
  <conditionalFormatting sqref="E24:E44">
    <cfRule type="duplicateValues" dxfId="1178" priority="1167"/>
  </conditionalFormatting>
  <conditionalFormatting sqref="E24:E44">
    <cfRule type="duplicateValues" dxfId="1177" priority="1166"/>
  </conditionalFormatting>
  <conditionalFormatting sqref="E24:E44">
    <cfRule type="duplicateValues" dxfId="1176" priority="1165"/>
  </conditionalFormatting>
  <conditionalFormatting sqref="E46:E65">
    <cfRule type="duplicateValues" dxfId="1175" priority="1156"/>
  </conditionalFormatting>
  <conditionalFormatting sqref="E46:E65">
    <cfRule type="duplicateValues" dxfId="1174" priority="1155"/>
  </conditionalFormatting>
  <conditionalFormatting sqref="E46:E65">
    <cfRule type="duplicateValues" dxfId="1173" priority="1154"/>
  </conditionalFormatting>
  <conditionalFormatting sqref="E46:E65">
    <cfRule type="duplicateValues" dxfId="1172" priority="1153"/>
  </conditionalFormatting>
  <conditionalFormatting sqref="E49:E65">
    <cfRule type="duplicateValues" dxfId="1171" priority="1152"/>
  </conditionalFormatting>
  <conditionalFormatting sqref="E46:E65">
    <cfRule type="duplicateValues" dxfId="1170" priority="1151"/>
  </conditionalFormatting>
  <conditionalFormatting sqref="E67:E74">
    <cfRule type="duplicateValues" dxfId="1169" priority="1150"/>
  </conditionalFormatting>
  <conditionalFormatting sqref="E67:E74">
    <cfRule type="duplicateValues" dxfId="1168" priority="1149"/>
  </conditionalFormatting>
  <conditionalFormatting sqref="E67:E74">
    <cfRule type="duplicateValues" dxfId="1167" priority="1148"/>
  </conditionalFormatting>
  <conditionalFormatting sqref="E67:E74">
    <cfRule type="duplicateValues" dxfId="1166" priority="1147"/>
  </conditionalFormatting>
  <conditionalFormatting sqref="E67:E74">
    <cfRule type="duplicateValues" dxfId="1165" priority="1146"/>
  </conditionalFormatting>
  <conditionalFormatting sqref="E67:E74">
    <cfRule type="duplicateValues" dxfId="1164" priority="1145"/>
  </conditionalFormatting>
  <conditionalFormatting sqref="E76:E84">
    <cfRule type="duplicateValues" dxfId="1163" priority="1144"/>
  </conditionalFormatting>
  <conditionalFormatting sqref="E76:E84">
    <cfRule type="duplicateValues" dxfId="1162" priority="1143"/>
  </conditionalFormatting>
  <conditionalFormatting sqref="E76:E84">
    <cfRule type="duplicateValues" dxfId="1161" priority="1142"/>
  </conditionalFormatting>
  <conditionalFormatting sqref="E76:E84">
    <cfRule type="duplicateValues" dxfId="1160" priority="1141"/>
  </conditionalFormatting>
  <conditionalFormatting sqref="E76:E84">
    <cfRule type="duplicateValues" dxfId="1159" priority="1140"/>
  </conditionalFormatting>
  <conditionalFormatting sqref="E76:E84">
    <cfRule type="duplicateValues" dxfId="1158" priority="1139"/>
  </conditionalFormatting>
  <conditionalFormatting sqref="E86:E96">
    <cfRule type="duplicateValues" dxfId="1157" priority="1135"/>
  </conditionalFormatting>
  <conditionalFormatting sqref="E86:E96">
    <cfRule type="duplicateValues" dxfId="1156" priority="1134"/>
  </conditionalFormatting>
  <conditionalFormatting sqref="E86:E96">
    <cfRule type="duplicateValues" dxfId="1155" priority="1133"/>
  </conditionalFormatting>
  <conditionalFormatting sqref="E86:E96">
    <cfRule type="duplicateValues" dxfId="1154" priority="1132"/>
  </conditionalFormatting>
  <conditionalFormatting sqref="E137:E158">
    <cfRule type="duplicateValues" dxfId="1153" priority="1127"/>
  </conditionalFormatting>
  <conditionalFormatting sqref="E137:E158">
    <cfRule type="duplicateValues" dxfId="1152" priority="1126"/>
  </conditionalFormatting>
  <conditionalFormatting sqref="E160:E188">
    <cfRule type="duplicateValues" dxfId="1151" priority="1125"/>
  </conditionalFormatting>
  <conditionalFormatting sqref="E160:E188">
    <cfRule type="duplicateValues" dxfId="1150" priority="1124"/>
  </conditionalFormatting>
  <conditionalFormatting sqref="E202">
    <cfRule type="duplicateValues" dxfId="1149" priority="1121"/>
  </conditionalFormatting>
  <conditionalFormatting sqref="E202">
    <cfRule type="duplicateValues" dxfId="1148" priority="1120"/>
  </conditionalFormatting>
  <conditionalFormatting sqref="E202">
    <cfRule type="duplicateValues" dxfId="1147" priority="1119"/>
  </conditionalFormatting>
  <conditionalFormatting sqref="E202">
    <cfRule type="duplicateValues" dxfId="1146" priority="1118"/>
  </conditionalFormatting>
  <conditionalFormatting sqref="E202">
    <cfRule type="duplicateValues" dxfId="1145" priority="1117"/>
  </conditionalFormatting>
  <conditionalFormatting sqref="E202">
    <cfRule type="duplicateValues" dxfId="1144" priority="1116"/>
  </conditionalFormatting>
  <conditionalFormatting sqref="E190:E201">
    <cfRule type="duplicateValues" dxfId="1143" priority="1113"/>
  </conditionalFormatting>
  <conditionalFormatting sqref="E190:E201">
    <cfRule type="duplicateValues" dxfId="1142" priority="1112"/>
  </conditionalFormatting>
  <conditionalFormatting sqref="E203:E206">
    <cfRule type="duplicateValues" dxfId="1141" priority="1111"/>
  </conditionalFormatting>
  <conditionalFormatting sqref="E203:E206">
    <cfRule type="duplicateValues" dxfId="1140" priority="1110"/>
  </conditionalFormatting>
  <conditionalFormatting sqref="E208:E210">
    <cfRule type="duplicateValues" dxfId="1139" priority="1109"/>
  </conditionalFormatting>
  <conditionalFormatting sqref="E208:E210">
    <cfRule type="duplicateValues" dxfId="1138" priority="1108"/>
  </conditionalFormatting>
  <conditionalFormatting sqref="AL45">
    <cfRule type="containsText" dxfId="1137" priority="1105" operator="containsText" text="YES">
      <formula>NOT(ISERROR(SEARCH("YES",AL45)))</formula>
    </cfRule>
  </conditionalFormatting>
  <conditionalFormatting sqref="AL66">
    <cfRule type="containsText" dxfId="1136" priority="1104" operator="containsText" text="YES">
      <formula>NOT(ISERROR(SEARCH("YES",AL66)))</formula>
    </cfRule>
  </conditionalFormatting>
  <conditionalFormatting sqref="AL75">
    <cfRule type="containsText" dxfId="1135" priority="1103" operator="containsText" text="YES">
      <formula>NOT(ISERROR(SEARCH("YES",AL75)))</formula>
    </cfRule>
  </conditionalFormatting>
  <conditionalFormatting sqref="AL85">
    <cfRule type="containsText" dxfId="1134" priority="1102" operator="containsText" text="YES">
      <formula>NOT(ISERROR(SEARCH("YES",AL85)))</formula>
    </cfRule>
  </conditionalFormatting>
  <conditionalFormatting sqref="AL105">
    <cfRule type="containsText" dxfId="1133" priority="1101" operator="containsText" text="YES">
      <formula>NOT(ISERROR(SEARCH("YES",AL105)))</formula>
    </cfRule>
  </conditionalFormatting>
  <conditionalFormatting sqref="AL136">
    <cfRule type="containsText" dxfId="1132" priority="1100" operator="containsText" text="YES">
      <formula>NOT(ISERROR(SEARCH("YES",AL136)))</formula>
    </cfRule>
  </conditionalFormatting>
  <conditionalFormatting sqref="AL159">
    <cfRule type="containsText" dxfId="1131" priority="1099" operator="containsText" text="YES">
      <formula>NOT(ISERROR(SEARCH("YES",AL159)))</formula>
    </cfRule>
  </conditionalFormatting>
  <conditionalFormatting sqref="AL189">
    <cfRule type="containsText" dxfId="1130" priority="1098" operator="containsText" text="YES">
      <formula>NOT(ISERROR(SEARCH("YES",AL189)))</formula>
    </cfRule>
  </conditionalFormatting>
  <conditionalFormatting sqref="AL24:AL44">
    <cfRule type="containsText" dxfId="1129" priority="1097" operator="containsText" text="YES">
      <formula>NOT(ISERROR(SEARCH("YES",AL24)))</formula>
    </cfRule>
  </conditionalFormatting>
  <conditionalFormatting sqref="AL46:AL65">
    <cfRule type="containsText" dxfId="1128" priority="1096" operator="containsText" text="YES">
      <formula>NOT(ISERROR(SEARCH("YES",AL46)))</formula>
    </cfRule>
  </conditionalFormatting>
  <conditionalFormatting sqref="AL67:AL74">
    <cfRule type="containsText" dxfId="1127" priority="1095" operator="containsText" text="YES">
      <formula>NOT(ISERROR(SEARCH("YES",AL67)))</formula>
    </cfRule>
  </conditionalFormatting>
  <conditionalFormatting sqref="AL76:AL84">
    <cfRule type="containsText" dxfId="1126" priority="1094" operator="containsText" text="YES">
      <formula>NOT(ISERROR(SEARCH("YES",AL76)))</formula>
    </cfRule>
  </conditionalFormatting>
  <conditionalFormatting sqref="AL86:AL104">
    <cfRule type="containsText" dxfId="1125" priority="1093" operator="containsText" text="YES">
      <formula>NOT(ISERROR(SEARCH("YES",AL86)))</formula>
    </cfRule>
  </conditionalFormatting>
  <conditionalFormatting sqref="AL137:AL158">
    <cfRule type="containsText" dxfId="1124" priority="1091" operator="containsText" text="YES">
      <formula>NOT(ISERROR(SEARCH("YES",AL137)))</formula>
    </cfRule>
  </conditionalFormatting>
  <conditionalFormatting sqref="AL160:AL188">
    <cfRule type="containsText" dxfId="1123" priority="1090" operator="containsText" text="YES">
      <formula>NOT(ISERROR(SEARCH("YES",AL160)))</formula>
    </cfRule>
  </conditionalFormatting>
  <conditionalFormatting sqref="AL190:AL214">
    <cfRule type="containsText" dxfId="1122" priority="1089" operator="containsText" text="YES">
      <formula>NOT(ISERROR(SEARCH("YES",AL190)))</formula>
    </cfRule>
  </conditionalFormatting>
  <conditionalFormatting sqref="AL5:AL214">
    <cfRule type="containsText" dxfId="1121" priority="1087" operator="containsText" text="Non">
      <formula>NOT(ISERROR(SEARCH("Non",AL5)))</formula>
    </cfRule>
    <cfRule type="containsText" dxfId="1120" priority="1088" operator="containsText" text="A verifier">
      <formula>NOT(ISERROR(SEARCH("A verifier",AL5)))</formula>
    </cfRule>
  </conditionalFormatting>
  <conditionalFormatting sqref="AL24:AL44">
    <cfRule type="containsText" dxfId="1119" priority="1086" operator="containsText" text="YES">
      <formula>NOT(ISERROR(SEARCH("YES",AL24)))</formula>
    </cfRule>
  </conditionalFormatting>
  <conditionalFormatting sqref="AL46:AL65">
    <cfRule type="containsText" dxfId="1118" priority="1085" operator="containsText" text="YES">
      <formula>NOT(ISERROR(SEARCH("YES",AL46)))</formula>
    </cfRule>
  </conditionalFormatting>
  <conditionalFormatting sqref="AL67:AL74">
    <cfRule type="containsText" dxfId="1117" priority="1084" operator="containsText" text="YES">
      <formula>NOT(ISERROR(SEARCH("YES",AL67)))</formula>
    </cfRule>
  </conditionalFormatting>
  <conditionalFormatting sqref="AL76:AL84">
    <cfRule type="containsText" dxfId="1116" priority="1083" operator="containsText" text="YES">
      <formula>NOT(ISERROR(SEARCH("YES",AL76)))</formula>
    </cfRule>
  </conditionalFormatting>
  <conditionalFormatting sqref="AL86:AL104">
    <cfRule type="containsText" dxfId="1115" priority="1082" operator="containsText" text="YES">
      <formula>NOT(ISERROR(SEARCH("YES",AL86)))</formula>
    </cfRule>
  </conditionalFormatting>
  <conditionalFormatting sqref="AL137:AL158">
    <cfRule type="containsText" dxfId="1114" priority="1080" operator="containsText" text="YES">
      <formula>NOT(ISERROR(SEARCH("YES",AL137)))</formula>
    </cfRule>
  </conditionalFormatting>
  <conditionalFormatting sqref="AL160:AL188">
    <cfRule type="containsText" dxfId="1113" priority="1079" operator="containsText" text="YES">
      <formula>NOT(ISERROR(SEARCH("YES",AL160)))</formula>
    </cfRule>
  </conditionalFormatting>
  <conditionalFormatting sqref="AL190:AL214">
    <cfRule type="containsText" dxfId="1112" priority="1078" operator="containsText" text="YES">
      <formula>NOT(ISERROR(SEARCH("YES",AL190)))</formula>
    </cfRule>
  </conditionalFormatting>
  <conditionalFormatting sqref="E98:E104 E86:E96 E106:E135">
    <cfRule type="duplicateValues" dxfId="1111" priority="1452"/>
  </conditionalFormatting>
  <conditionalFormatting sqref="E106:E135">
    <cfRule type="duplicateValues" dxfId="1110" priority="1456"/>
  </conditionalFormatting>
  <conditionalFormatting sqref="AG5:AG44 AG46:AG214">
    <cfRule type="colorScale" priority="1484">
      <colorScale>
        <cfvo type="min"/>
        <cfvo type="percentile" val="50"/>
        <cfvo type="max"/>
        <color rgb="FFF8696B"/>
        <color theme="9" tint="0.59999389629810485"/>
        <color rgb="FFFFFF00"/>
      </colorScale>
    </cfRule>
  </conditionalFormatting>
  <conditionalFormatting sqref="E207">
    <cfRule type="duplicateValues" dxfId="1109" priority="1068"/>
  </conditionalFormatting>
  <conditionalFormatting sqref="E207">
    <cfRule type="duplicateValues" dxfId="1108" priority="1067"/>
  </conditionalFormatting>
  <conditionalFormatting sqref="E211:E214">
    <cfRule type="duplicateValues" dxfId="1107" priority="1065"/>
  </conditionalFormatting>
  <conditionalFormatting sqref="E211:E214">
    <cfRule type="duplicateValues" dxfId="1106" priority="1066"/>
  </conditionalFormatting>
  <conditionalFormatting sqref="G734:G1048576 G406 G136 G1 G3:G4 G23 G45 G66 G75 G85 G105 G159 G189">
    <cfRule type="duplicateValues" dxfId="1105" priority="1029"/>
  </conditionalFormatting>
  <conditionalFormatting sqref="E734:F1048576 E406:F406 E136:F136 E1:F4 E23:F23 E5:E22 E45:F45 E24:E44 E66:F66 E46:E65 E75:F75 E67:E74 E85:F85 E76:E84 E105:F105 E86:E104 E106:E135 E159:F159 E137:E158 E189:F189 E160:E188 E190:E214">
    <cfRule type="duplicateValues" dxfId="1104" priority="1028"/>
  </conditionalFormatting>
  <conditionalFormatting sqref="AL24:AL44">
    <cfRule type="containsText" dxfId="1103" priority="1027" operator="containsText" text="YES">
      <formula>NOT(ISERROR(SEARCH("YES",AL24)))</formula>
    </cfRule>
  </conditionalFormatting>
  <conditionalFormatting sqref="AL46:AL65">
    <cfRule type="containsText" dxfId="1102" priority="1026" operator="containsText" text="YES">
      <formula>NOT(ISERROR(SEARCH("YES",AL46)))</formula>
    </cfRule>
  </conditionalFormatting>
  <conditionalFormatting sqref="AL67:AL74">
    <cfRule type="containsText" dxfId="1101" priority="1025" operator="containsText" text="YES">
      <formula>NOT(ISERROR(SEARCH("YES",AL67)))</formula>
    </cfRule>
  </conditionalFormatting>
  <conditionalFormatting sqref="AL76:AL84">
    <cfRule type="containsText" dxfId="1100" priority="1024" operator="containsText" text="YES">
      <formula>NOT(ISERROR(SEARCH("YES",AL76)))</formula>
    </cfRule>
  </conditionalFormatting>
  <conditionalFormatting sqref="AL86:AL104">
    <cfRule type="containsText" dxfId="1099" priority="1023" operator="containsText" text="YES">
      <formula>NOT(ISERROR(SEARCH("YES",AL86)))</formula>
    </cfRule>
  </conditionalFormatting>
  <conditionalFormatting sqref="AL137:AL158">
    <cfRule type="containsText" dxfId="1098" priority="1022" operator="containsText" text="YES">
      <formula>NOT(ISERROR(SEARCH("YES",AL137)))</formula>
    </cfRule>
  </conditionalFormatting>
  <conditionalFormatting sqref="AL160:AL188">
    <cfRule type="containsText" dxfId="1097" priority="1021" operator="containsText" text="YES">
      <formula>NOT(ISERROR(SEARCH("YES",AL160)))</formula>
    </cfRule>
  </conditionalFormatting>
  <conditionalFormatting sqref="AL190:AL214">
    <cfRule type="containsText" dxfId="1096" priority="1020" operator="containsText" text="YES">
      <formula>NOT(ISERROR(SEARCH("YES",AL190)))</formula>
    </cfRule>
  </conditionalFormatting>
  <conditionalFormatting sqref="F5:F22">
    <cfRule type="duplicateValues" dxfId="1095" priority="1017"/>
  </conditionalFormatting>
  <conditionalFormatting sqref="F5:F22">
    <cfRule type="duplicateValues" dxfId="1094" priority="1016"/>
  </conditionalFormatting>
  <conditionalFormatting sqref="F5:F22">
    <cfRule type="duplicateValues" dxfId="1093" priority="1015"/>
  </conditionalFormatting>
  <conditionalFormatting sqref="F5:F22">
    <cfRule type="duplicateValues" dxfId="1092" priority="1014"/>
  </conditionalFormatting>
  <conditionalFormatting sqref="F5:F22">
    <cfRule type="duplicateValues" dxfId="1091" priority="1012"/>
    <cfRule type="duplicateValues" dxfId="1090" priority="1013"/>
  </conditionalFormatting>
  <conditionalFormatting sqref="G5:G22">
    <cfRule type="duplicateValues" dxfId="1089" priority="1011"/>
  </conditionalFormatting>
  <conditionalFormatting sqref="G5:G22">
    <cfRule type="duplicateValues" dxfId="1088" priority="1010"/>
  </conditionalFormatting>
  <conditionalFormatting sqref="G5:G22">
    <cfRule type="duplicateValues" dxfId="1087" priority="1009"/>
  </conditionalFormatting>
  <conditionalFormatting sqref="G5:G22">
    <cfRule type="duplicateValues" dxfId="1086" priority="1008"/>
  </conditionalFormatting>
  <conditionalFormatting sqref="F24:F44">
    <cfRule type="duplicateValues" dxfId="1085" priority="1007"/>
  </conditionalFormatting>
  <conditionalFormatting sqref="F24:F44">
    <cfRule type="duplicateValues" dxfId="1084" priority="1006"/>
  </conditionalFormatting>
  <conditionalFormatting sqref="F24:F44">
    <cfRule type="duplicateValues" dxfId="1083" priority="1005"/>
  </conditionalFormatting>
  <conditionalFormatting sqref="F24:F44">
    <cfRule type="duplicateValues" dxfId="1082" priority="1004"/>
  </conditionalFormatting>
  <conditionalFormatting sqref="F24:F44">
    <cfRule type="duplicateValues" dxfId="1081" priority="1002"/>
    <cfRule type="duplicateValues" dxfId="1080" priority="1003"/>
  </conditionalFormatting>
  <conditionalFormatting sqref="G24:G44">
    <cfRule type="duplicateValues" dxfId="1079" priority="1001"/>
  </conditionalFormatting>
  <conditionalFormatting sqref="G24:G44">
    <cfRule type="duplicateValues" dxfId="1078" priority="1000"/>
  </conditionalFormatting>
  <conditionalFormatting sqref="G24:G44">
    <cfRule type="duplicateValues" dxfId="1077" priority="999"/>
  </conditionalFormatting>
  <conditionalFormatting sqref="G24:G44">
    <cfRule type="duplicateValues" dxfId="1076" priority="998"/>
  </conditionalFormatting>
  <conditionalFormatting sqref="F46:F65">
    <cfRule type="duplicateValues" dxfId="1075" priority="997"/>
  </conditionalFormatting>
  <conditionalFormatting sqref="F46:F65">
    <cfRule type="duplicateValues" dxfId="1074" priority="996"/>
  </conditionalFormatting>
  <conditionalFormatting sqref="F46:F65">
    <cfRule type="duplicateValues" dxfId="1073" priority="995"/>
  </conditionalFormatting>
  <conditionalFormatting sqref="F46:F65">
    <cfRule type="duplicateValues" dxfId="1072" priority="994"/>
  </conditionalFormatting>
  <conditionalFormatting sqref="F46:F65">
    <cfRule type="duplicateValues" dxfId="1071" priority="992"/>
    <cfRule type="duplicateValues" dxfId="1070" priority="993"/>
  </conditionalFormatting>
  <conditionalFormatting sqref="G46:G65">
    <cfRule type="duplicateValues" dxfId="1069" priority="991"/>
  </conditionalFormatting>
  <conditionalFormatting sqref="G46:G65">
    <cfRule type="duplicateValues" dxfId="1068" priority="990"/>
  </conditionalFormatting>
  <conditionalFormatting sqref="G46:G65">
    <cfRule type="duplicateValues" dxfId="1067" priority="989"/>
  </conditionalFormatting>
  <conditionalFormatting sqref="G46:G65">
    <cfRule type="duplicateValues" dxfId="1066" priority="988"/>
  </conditionalFormatting>
  <conditionalFormatting sqref="F67:F74">
    <cfRule type="duplicateValues" dxfId="1065" priority="987"/>
  </conditionalFormatting>
  <conditionalFormatting sqref="F67:F74">
    <cfRule type="duplicateValues" dxfId="1064" priority="986"/>
  </conditionalFormatting>
  <conditionalFormatting sqref="F67:F74">
    <cfRule type="duplicateValues" dxfId="1063" priority="985"/>
  </conditionalFormatting>
  <conditionalFormatting sqref="F67:F74">
    <cfRule type="duplicateValues" dxfId="1062" priority="984"/>
  </conditionalFormatting>
  <conditionalFormatting sqref="F67:F74">
    <cfRule type="duplicateValues" dxfId="1061" priority="982"/>
    <cfRule type="duplicateValues" dxfId="1060" priority="983"/>
  </conditionalFormatting>
  <conditionalFormatting sqref="G67:G74">
    <cfRule type="duplicateValues" dxfId="1059" priority="981"/>
  </conditionalFormatting>
  <conditionalFormatting sqref="G67:G74">
    <cfRule type="duplicateValues" dxfId="1058" priority="980"/>
  </conditionalFormatting>
  <conditionalFormatting sqref="G67:G74">
    <cfRule type="duplicateValues" dxfId="1057" priority="979"/>
  </conditionalFormatting>
  <conditionalFormatting sqref="G67:G74">
    <cfRule type="duplicateValues" dxfId="1056" priority="978"/>
  </conditionalFormatting>
  <conditionalFormatting sqref="F76:F84">
    <cfRule type="duplicateValues" dxfId="1055" priority="977"/>
  </conditionalFormatting>
  <conditionalFormatting sqref="F76:F84">
    <cfRule type="duplicateValues" dxfId="1054" priority="976"/>
  </conditionalFormatting>
  <conditionalFormatting sqref="F76:F84">
    <cfRule type="duplicateValues" dxfId="1053" priority="975"/>
  </conditionalFormatting>
  <conditionalFormatting sqref="F76:F84">
    <cfRule type="duplicateValues" dxfId="1052" priority="974"/>
  </conditionalFormatting>
  <conditionalFormatting sqref="F76:F84">
    <cfRule type="duplicateValues" dxfId="1051" priority="972"/>
    <cfRule type="duplicateValues" dxfId="1050" priority="973"/>
  </conditionalFormatting>
  <conditionalFormatting sqref="G76:G84">
    <cfRule type="duplicateValues" dxfId="1049" priority="971"/>
  </conditionalFormatting>
  <conditionalFormatting sqref="G76:G84">
    <cfRule type="duplicateValues" dxfId="1048" priority="970"/>
  </conditionalFormatting>
  <conditionalFormatting sqref="G76:G84">
    <cfRule type="duplicateValues" dxfId="1047" priority="969"/>
  </conditionalFormatting>
  <conditionalFormatting sqref="G76:G84">
    <cfRule type="duplicateValues" dxfId="1046" priority="968"/>
  </conditionalFormatting>
  <conditionalFormatting sqref="F86:F95">
    <cfRule type="duplicateValues" dxfId="1045" priority="967"/>
  </conditionalFormatting>
  <conditionalFormatting sqref="F86:F95">
    <cfRule type="duplicateValues" dxfId="1044" priority="966"/>
  </conditionalFormatting>
  <conditionalFormatting sqref="F86:F95">
    <cfRule type="duplicateValues" dxfId="1043" priority="965"/>
  </conditionalFormatting>
  <conditionalFormatting sqref="F86:F95">
    <cfRule type="duplicateValues" dxfId="1042" priority="964"/>
  </conditionalFormatting>
  <conditionalFormatting sqref="F86:F95">
    <cfRule type="duplicateValues" dxfId="1041" priority="962"/>
    <cfRule type="duplicateValues" dxfId="1040" priority="963"/>
  </conditionalFormatting>
  <conditionalFormatting sqref="G86:G95">
    <cfRule type="duplicateValues" dxfId="1039" priority="961"/>
  </conditionalFormatting>
  <conditionalFormatting sqref="G86:G95">
    <cfRule type="duplicateValues" dxfId="1038" priority="960"/>
  </conditionalFormatting>
  <conditionalFormatting sqref="G86:G95">
    <cfRule type="duplicateValues" dxfId="1037" priority="959"/>
  </conditionalFormatting>
  <conditionalFormatting sqref="G86:G95">
    <cfRule type="duplicateValues" dxfId="1036" priority="958"/>
  </conditionalFormatting>
  <conditionalFormatting sqref="F96:F104">
    <cfRule type="duplicateValues" dxfId="1035" priority="957"/>
  </conditionalFormatting>
  <conditionalFormatting sqref="F96:F104">
    <cfRule type="duplicateValues" dxfId="1034" priority="956"/>
  </conditionalFormatting>
  <conditionalFormatting sqref="F96:F104">
    <cfRule type="duplicateValues" dxfId="1033" priority="955"/>
  </conditionalFormatting>
  <conditionalFormatting sqref="F96:F104">
    <cfRule type="duplicateValues" dxfId="1032" priority="954"/>
  </conditionalFormatting>
  <conditionalFormatting sqref="F96:F104">
    <cfRule type="duplicateValues" dxfId="1031" priority="952"/>
    <cfRule type="duplicateValues" dxfId="1030" priority="953"/>
  </conditionalFormatting>
  <conditionalFormatting sqref="G96:G104">
    <cfRule type="duplicateValues" dxfId="1029" priority="951"/>
  </conditionalFormatting>
  <conditionalFormatting sqref="G96:G104">
    <cfRule type="duplicateValues" dxfId="1028" priority="950"/>
  </conditionalFormatting>
  <conditionalFormatting sqref="G96:G104">
    <cfRule type="duplicateValues" dxfId="1027" priority="949"/>
  </conditionalFormatting>
  <conditionalFormatting sqref="G96:G104">
    <cfRule type="duplicateValues" dxfId="1026" priority="948"/>
  </conditionalFormatting>
  <conditionalFormatting sqref="F106:F135">
    <cfRule type="duplicateValues" dxfId="1025" priority="947"/>
  </conditionalFormatting>
  <conditionalFormatting sqref="F106:F135">
    <cfRule type="duplicateValues" dxfId="1024" priority="946"/>
  </conditionalFormatting>
  <conditionalFormatting sqref="F106:F135">
    <cfRule type="duplicateValues" dxfId="1023" priority="945"/>
  </conditionalFormatting>
  <conditionalFormatting sqref="F106:F135">
    <cfRule type="duplicateValues" dxfId="1022" priority="944"/>
  </conditionalFormatting>
  <conditionalFormatting sqref="F106:F135">
    <cfRule type="duplicateValues" dxfId="1021" priority="942"/>
    <cfRule type="duplicateValues" dxfId="1020" priority="943"/>
  </conditionalFormatting>
  <conditionalFormatting sqref="G106:G135">
    <cfRule type="duplicateValues" dxfId="1019" priority="941"/>
  </conditionalFormatting>
  <conditionalFormatting sqref="G106:G135">
    <cfRule type="duplicateValues" dxfId="1018" priority="940"/>
  </conditionalFormatting>
  <conditionalFormatting sqref="G106:G135">
    <cfRule type="duplicateValues" dxfId="1017" priority="939"/>
  </conditionalFormatting>
  <conditionalFormatting sqref="G106:G135">
    <cfRule type="duplicateValues" dxfId="1016" priority="938"/>
  </conditionalFormatting>
  <conditionalFormatting sqref="F137:F158">
    <cfRule type="duplicateValues" dxfId="1015" priority="937"/>
  </conditionalFormatting>
  <conditionalFormatting sqref="F137:F158">
    <cfRule type="duplicateValues" dxfId="1014" priority="936"/>
  </conditionalFormatting>
  <conditionalFormatting sqref="F137:F158">
    <cfRule type="duplicateValues" dxfId="1013" priority="935"/>
  </conditionalFormatting>
  <conditionalFormatting sqref="F137:F158">
    <cfRule type="duplicateValues" dxfId="1012" priority="934"/>
  </conditionalFormatting>
  <conditionalFormatting sqref="F137:F158">
    <cfRule type="duplicateValues" dxfId="1011" priority="932"/>
    <cfRule type="duplicateValues" dxfId="1010" priority="933"/>
  </conditionalFormatting>
  <conditionalFormatting sqref="G137:G158">
    <cfRule type="duplicateValues" dxfId="1009" priority="931"/>
  </conditionalFormatting>
  <conditionalFormatting sqref="G137:G158">
    <cfRule type="duplicateValues" dxfId="1008" priority="930"/>
  </conditionalFormatting>
  <conditionalFormatting sqref="G137:G158">
    <cfRule type="duplicateValues" dxfId="1007" priority="929"/>
  </conditionalFormatting>
  <conditionalFormatting sqref="G137:G158">
    <cfRule type="duplicateValues" dxfId="1006" priority="928"/>
  </conditionalFormatting>
  <conditionalFormatting sqref="F160:F188">
    <cfRule type="duplicateValues" dxfId="1005" priority="927"/>
  </conditionalFormatting>
  <conditionalFormatting sqref="F160:F188">
    <cfRule type="duplicateValues" dxfId="1004" priority="926"/>
  </conditionalFormatting>
  <conditionalFormatting sqref="F160:F188">
    <cfRule type="duplicateValues" dxfId="1003" priority="925"/>
  </conditionalFormatting>
  <conditionalFormatting sqref="F160:F188">
    <cfRule type="duplicateValues" dxfId="1002" priority="924"/>
  </conditionalFormatting>
  <conditionalFormatting sqref="F160:F188">
    <cfRule type="duplicateValues" dxfId="1001" priority="922"/>
    <cfRule type="duplicateValues" dxfId="1000" priority="923"/>
  </conditionalFormatting>
  <conditionalFormatting sqref="G160:G188">
    <cfRule type="duplicateValues" dxfId="999" priority="921"/>
  </conditionalFormatting>
  <conditionalFormatting sqref="G160:G188">
    <cfRule type="duplicateValues" dxfId="998" priority="920"/>
  </conditionalFormatting>
  <conditionalFormatting sqref="G160:G188">
    <cfRule type="duplicateValues" dxfId="997" priority="919"/>
  </conditionalFormatting>
  <conditionalFormatting sqref="G160:G188">
    <cfRule type="duplicateValues" dxfId="996" priority="918"/>
  </conditionalFormatting>
  <conditionalFormatting sqref="F190:F214">
    <cfRule type="duplicateValues" dxfId="995" priority="917"/>
  </conditionalFormatting>
  <conditionalFormatting sqref="F190:F214">
    <cfRule type="duplicateValues" dxfId="994" priority="916"/>
  </conditionalFormatting>
  <conditionalFormatting sqref="F190:F214">
    <cfRule type="duplicateValues" dxfId="993" priority="915"/>
  </conditionalFormatting>
  <conditionalFormatting sqref="F190:F214">
    <cfRule type="duplicateValues" dxfId="992" priority="914"/>
  </conditionalFormatting>
  <conditionalFormatting sqref="F190:F214">
    <cfRule type="duplicateValues" dxfId="991" priority="912"/>
    <cfRule type="duplicateValues" dxfId="990" priority="913"/>
  </conditionalFormatting>
  <conditionalFormatting sqref="G190:G214">
    <cfRule type="duplicateValues" dxfId="989" priority="911"/>
  </conditionalFormatting>
  <conditionalFormatting sqref="G190:G214">
    <cfRule type="duplicateValues" dxfId="988" priority="910"/>
  </conditionalFormatting>
  <conditionalFormatting sqref="G190:G214">
    <cfRule type="duplicateValues" dxfId="987" priority="909"/>
  </conditionalFormatting>
  <conditionalFormatting sqref="G190:G214">
    <cfRule type="duplicateValues" dxfId="986" priority="908"/>
  </conditionalFormatting>
  <conditionalFormatting sqref="H24:H44">
    <cfRule type="colorScale" priority="907">
      <colorScale>
        <cfvo type="min"/>
        <cfvo type="max"/>
        <color rgb="FFFF7C80"/>
        <color rgb="FFFFCCCC"/>
      </colorScale>
    </cfRule>
  </conditionalFormatting>
  <conditionalFormatting sqref="H46:H65">
    <cfRule type="colorScale" priority="906">
      <colorScale>
        <cfvo type="min"/>
        <cfvo type="max"/>
        <color rgb="FFFF7C80"/>
        <color rgb="FFFFCCCC"/>
      </colorScale>
    </cfRule>
  </conditionalFormatting>
  <conditionalFormatting sqref="H67:H74">
    <cfRule type="colorScale" priority="905">
      <colorScale>
        <cfvo type="min"/>
        <cfvo type="max"/>
        <color rgb="FFFF7C80"/>
        <color rgb="FFFFCCCC"/>
      </colorScale>
    </cfRule>
  </conditionalFormatting>
  <conditionalFormatting sqref="H76:H84">
    <cfRule type="colorScale" priority="904">
      <colorScale>
        <cfvo type="min"/>
        <cfvo type="max"/>
        <color rgb="FFFF7C80"/>
        <color rgb="FFFFCCCC"/>
      </colorScale>
    </cfRule>
  </conditionalFormatting>
  <conditionalFormatting sqref="H86:H104">
    <cfRule type="colorScale" priority="903">
      <colorScale>
        <cfvo type="min"/>
        <cfvo type="max"/>
        <color rgb="FFFF7C80"/>
        <color rgb="FFFFCCCC"/>
      </colorScale>
    </cfRule>
  </conditionalFormatting>
  <conditionalFormatting sqref="H106:H135">
    <cfRule type="colorScale" priority="902">
      <colorScale>
        <cfvo type="min"/>
        <cfvo type="max"/>
        <color rgb="FFFF7C80"/>
        <color rgb="FFFFCCCC"/>
      </colorScale>
    </cfRule>
  </conditionalFormatting>
  <conditionalFormatting sqref="H137:H158">
    <cfRule type="colorScale" priority="901">
      <colorScale>
        <cfvo type="min"/>
        <cfvo type="max"/>
        <color rgb="FFFF7C80"/>
        <color rgb="FFFFCCCC"/>
      </colorScale>
    </cfRule>
  </conditionalFormatting>
  <conditionalFormatting sqref="H160:H188">
    <cfRule type="colorScale" priority="900">
      <colorScale>
        <cfvo type="min"/>
        <cfvo type="max"/>
        <color rgb="FFFF7C80"/>
        <color rgb="FFFFCCCC"/>
      </colorScale>
    </cfRule>
  </conditionalFormatting>
  <conditionalFormatting sqref="H190:H214">
    <cfRule type="colorScale" priority="899">
      <colorScale>
        <cfvo type="min"/>
        <cfvo type="max"/>
        <color rgb="FFFF7C80"/>
        <color rgb="FFFFCCCC"/>
      </colorScale>
    </cfRule>
  </conditionalFormatting>
  <conditionalFormatting sqref="E389">
    <cfRule type="duplicateValues" dxfId="985" priority="897"/>
  </conditionalFormatting>
  <conditionalFormatting sqref="E389">
    <cfRule type="duplicateValues" dxfId="984" priority="896"/>
  </conditionalFormatting>
  <conditionalFormatting sqref="E389">
    <cfRule type="duplicateValues" dxfId="983" priority="895"/>
  </conditionalFormatting>
  <conditionalFormatting sqref="E389">
    <cfRule type="duplicateValues" dxfId="982" priority="894"/>
  </conditionalFormatting>
  <conditionalFormatting sqref="E389">
    <cfRule type="duplicateValues" dxfId="981" priority="893"/>
  </conditionalFormatting>
  <conditionalFormatting sqref="E389">
    <cfRule type="duplicateValues" dxfId="980" priority="892"/>
  </conditionalFormatting>
  <conditionalFormatting sqref="E377:E386 E388">
    <cfRule type="duplicateValues" dxfId="979" priority="891"/>
  </conditionalFormatting>
  <conditionalFormatting sqref="E377:E386 E388">
    <cfRule type="duplicateValues" dxfId="978" priority="890"/>
  </conditionalFormatting>
  <conditionalFormatting sqref="E390:E393">
    <cfRule type="duplicateValues" dxfId="977" priority="889"/>
  </conditionalFormatting>
  <conditionalFormatting sqref="E390:E393">
    <cfRule type="duplicateValues" dxfId="976" priority="888"/>
  </conditionalFormatting>
  <conditionalFormatting sqref="E395:E397">
    <cfRule type="duplicateValues" dxfId="975" priority="887"/>
  </conditionalFormatting>
  <conditionalFormatting sqref="E395:E397">
    <cfRule type="duplicateValues" dxfId="974" priority="886"/>
  </conditionalFormatting>
  <conditionalFormatting sqref="AL215">
    <cfRule type="containsText" dxfId="973" priority="885" operator="containsText" text="YES">
      <formula>NOT(ISERROR(SEARCH("YES",AL215)))</formula>
    </cfRule>
  </conditionalFormatting>
  <conditionalFormatting sqref="AL377:AL386 AL388:AL397 AL402:AL405">
    <cfRule type="containsText" dxfId="972" priority="884" operator="containsText" text="YES">
      <formula>NOT(ISERROR(SEARCH("YES",AL377)))</formula>
    </cfRule>
  </conditionalFormatting>
  <conditionalFormatting sqref="AL215 AL377:AL386 AL388:AL397 AL402:AL405">
    <cfRule type="containsText" dxfId="971" priority="882" operator="containsText" text="Non">
      <formula>NOT(ISERROR(SEARCH("Non",AL215)))</formula>
    </cfRule>
    <cfRule type="containsText" dxfId="970" priority="883" operator="containsText" text="A verifier">
      <formula>NOT(ISERROR(SEARCH("A verifier",AL215)))</formula>
    </cfRule>
  </conditionalFormatting>
  <conditionalFormatting sqref="AL377:AL386 AL388:AL397 AL402:AL405">
    <cfRule type="containsText" dxfId="969" priority="881" operator="containsText" text="YES">
      <formula>NOT(ISERROR(SEARCH("YES",AL377)))</formula>
    </cfRule>
  </conditionalFormatting>
  <conditionalFormatting sqref="AG377:AG386 AG215 AG388:AG397 AG402:AG405">
    <cfRule type="colorScale" priority="898">
      <colorScale>
        <cfvo type="min"/>
        <cfvo type="percentile" val="50"/>
        <cfvo type="max"/>
        <color rgb="FFF8696B"/>
        <color theme="9" tint="0.59999389629810485"/>
        <color rgb="FFFFFF00"/>
      </colorScale>
    </cfRule>
  </conditionalFormatting>
  <conditionalFormatting sqref="E394">
    <cfRule type="duplicateValues" dxfId="968" priority="880"/>
  </conditionalFormatting>
  <conditionalFormatting sqref="E394">
    <cfRule type="duplicateValues" dxfId="967" priority="879"/>
  </conditionalFormatting>
  <conditionalFormatting sqref="E402:E405">
    <cfRule type="duplicateValues" dxfId="966" priority="877"/>
  </conditionalFormatting>
  <conditionalFormatting sqref="E402:E405">
    <cfRule type="duplicateValues" dxfId="965" priority="878"/>
  </conditionalFormatting>
  <conditionalFormatting sqref="G215">
    <cfRule type="duplicateValues" dxfId="964" priority="876"/>
  </conditionalFormatting>
  <conditionalFormatting sqref="E377:E386 E215:F215 E388:E397 E402:E405">
    <cfRule type="duplicateValues" dxfId="963" priority="875"/>
  </conditionalFormatting>
  <conditionalFormatting sqref="AL377:AL386 AL388:AL397 AL402:AL405">
    <cfRule type="containsText" dxfId="962" priority="874" operator="containsText" text="YES">
      <formula>NOT(ISERROR(SEARCH("YES",AL377)))</formula>
    </cfRule>
  </conditionalFormatting>
  <conditionalFormatting sqref="F377:F386 F388:F397 F402:F405">
    <cfRule type="duplicateValues" dxfId="961" priority="873"/>
  </conditionalFormatting>
  <conditionalFormatting sqref="F377:F386">
    <cfRule type="duplicateValues" dxfId="960" priority="872"/>
  </conditionalFormatting>
  <conditionalFormatting sqref="F377:F386">
    <cfRule type="duplicateValues" dxfId="959" priority="871"/>
  </conditionalFormatting>
  <conditionalFormatting sqref="F377:F386">
    <cfRule type="duplicateValues" dxfId="958" priority="870"/>
  </conditionalFormatting>
  <conditionalFormatting sqref="F377:F386 F388:F397 F402:F405">
    <cfRule type="duplicateValues" dxfId="957" priority="868"/>
    <cfRule type="duplicateValues" dxfId="956" priority="869"/>
  </conditionalFormatting>
  <conditionalFormatting sqref="G377:G386 G388:G397 G402:G405">
    <cfRule type="duplicateValues" dxfId="955" priority="867"/>
  </conditionalFormatting>
  <conditionalFormatting sqref="G377:G386">
    <cfRule type="duplicateValues" dxfId="954" priority="866"/>
  </conditionalFormatting>
  <conditionalFormatting sqref="G377:G386">
    <cfRule type="duplicateValues" dxfId="953" priority="865"/>
  </conditionalFormatting>
  <conditionalFormatting sqref="G377:G386">
    <cfRule type="duplicateValues" dxfId="952" priority="864"/>
  </conditionalFormatting>
  <conditionalFormatting sqref="H377:H386 H388:H397 H402:H405">
    <cfRule type="colorScale" priority="863">
      <colorScale>
        <cfvo type="min"/>
        <cfvo type="max"/>
        <color rgb="FFFF7C80"/>
        <color rgb="FFFFCCCC"/>
      </colorScale>
    </cfRule>
  </conditionalFormatting>
  <conditionalFormatting sqref="G733">
    <cfRule type="duplicateValues" dxfId="951" priority="862"/>
  </conditionalFormatting>
  <conditionalFormatting sqref="E733:F733">
    <cfRule type="duplicateValues" dxfId="950" priority="861"/>
  </conditionalFormatting>
  <conditionalFormatting sqref="E419">
    <cfRule type="duplicateValues" dxfId="949" priority="859"/>
  </conditionalFormatting>
  <conditionalFormatting sqref="E419">
    <cfRule type="duplicateValues" dxfId="948" priority="858"/>
  </conditionalFormatting>
  <conditionalFormatting sqref="E419">
    <cfRule type="duplicateValues" dxfId="947" priority="857"/>
  </conditionalFormatting>
  <conditionalFormatting sqref="E419">
    <cfRule type="duplicateValues" dxfId="946" priority="856"/>
  </conditionalFormatting>
  <conditionalFormatting sqref="E419">
    <cfRule type="duplicateValues" dxfId="945" priority="855"/>
  </conditionalFormatting>
  <conditionalFormatting sqref="E419">
    <cfRule type="duplicateValues" dxfId="944" priority="854"/>
  </conditionalFormatting>
  <conditionalFormatting sqref="E407:E413 E415:E418">
    <cfRule type="duplicateValues" dxfId="943" priority="853"/>
  </conditionalFormatting>
  <conditionalFormatting sqref="E407:E413 E415:E418">
    <cfRule type="duplicateValues" dxfId="942" priority="852"/>
  </conditionalFormatting>
  <conditionalFormatting sqref="E420:E422">
    <cfRule type="duplicateValues" dxfId="941" priority="851"/>
  </conditionalFormatting>
  <conditionalFormatting sqref="E420:E422">
    <cfRule type="duplicateValues" dxfId="940" priority="850"/>
  </conditionalFormatting>
  <conditionalFormatting sqref="E425:E427">
    <cfRule type="duplicateValues" dxfId="939" priority="849"/>
  </conditionalFormatting>
  <conditionalFormatting sqref="E425:E427">
    <cfRule type="duplicateValues" dxfId="938" priority="848"/>
  </conditionalFormatting>
  <conditionalFormatting sqref="AL407:AL413 AL415:AL422 AL424:AL431">
    <cfRule type="containsText" dxfId="937" priority="847" operator="containsText" text="YES">
      <formula>NOT(ISERROR(SEARCH("YES",AL407)))</formula>
    </cfRule>
  </conditionalFormatting>
  <conditionalFormatting sqref="AL407:AL413 AL415:AL422 AL424:AL431">
    <cfRule type="containsText" dxfId="936" priority="845" operator="containsText" text="Non">
      <formula>NOT(ISERROR(SEARCH("Non",AL407)))</formula>
    </cfRule>
    <cfRule type="containsText" dxfId="935" priority="846" operator="containsText" text="A verifier">
      <formula>NOT(ISERROR(SEARCH("A verifier",AL407)))</formula>
    </cfRule>
  </conditionalFormatting>
  <conditionalFormatting sqref="AL407:AL413 AL415:AL422 AL424:AL431">
    <cfRule type="containsText" dxfId="934" priority="844" operator="containsText" text="YES">
      <formula>NOT(ISERROR(SEARCH("YES",AL407)))</formula>
    </cfRule>
  </conditionalFormatting>
  <conditionalFormatting sqref="AG407:AG413 AG415:AG422 AG424:AG431">
    <cfRule type="colorScale" priority="860">
      <colorScale>
        <cfvo type="min"/>
        <cfvo type="percentile" val="50"/>
        <cfvo type="max"/>
        <color rgb="FFF8696B"/>
        <color theme="9" tint="0.59999389629810485"/>
        <color rgb="FFFFFF00"/>
      </colorScale>
    </cfRule>
  </conditionalFormatting>
  <conditionalFormatting sqref="E424">
    <cfRule type="duplicateValues" dxfId="933" priority="843"/>
  </conditionalFormatting>
  <conditionalFormatting sqref="E424">
    <cfRule type="duplicateValues" dxfId="932" priority="842"/>
  </conditionalFormatting>
  <conditionalFormatting sqref="E428:E431">
    <cfRule type="duplicateValues" dxfId="931" priority="840"/>
  </conditionalFormatting>
  <conditionalFormatting sqref="E428:E431">
    <cfRule type="duplicateValues" dxfId="930" priority="841"/>
  </conditionalFormatting>
  <conditionalFormatting sqref="E407:E413 E415:E422 E424:E431">
    <cfRule type="duplicateValues" dxfId="929" priority="839"/>
  </conditionalFormatting>
  <conditionalFormatting sqref="AL407:AL413 AL415:AL422 AL424:AL431">
    <cfRule type="containsText" dxfId="928" priority="838" operator="containsText" text="YES">
      <formula>NOT(ISERROR(SEARCH("YES",AL407)))</formula>
    </cfRule>
  </conditionalFormatting>
  <conditionalFormatting sqref="F407:F413 F415:F422 F424:F431">
    <cfRule type="duplicateValues" dxfId="927" priority="837"/>
  </conditionalFormatting>
  <conditionalFormatting sqref="F407:F413 F415:F422 F424:F431">
    <cfRule type="duplicateValues" dxfId="926" priority="836"/>
  </conditionalFormatting>
  <conditionalFormatting sqref="F407:F413 F415:F422 F424:F431">
    <cfRule type="duplicateValues" dxfId="925" priority="835"/>
  </conditionalFormatting>
  <conditionalFormatting sqref="F407:F413 F415:F422 F424:F431">
    <cfRule type="duplicateValues" dxfId="924" priority="834"/>
  </conditionalFormatting>
  <conditionalFormatting sqref="F407:F413 F415:F422 F424:F431">
    <cfRule type="duplicateValues" dxfId="923" priority="832"/>
    <cfRule type="duplicateValues" dxfId="922" priority="833"/>
  </conditionalFormatting>
  <conditionalFormatting sqref="G407:G413 G415:G422 G424:G431">
    <cfRule type="duplicateValues" dxfId="921" priority="831"/>
  </conditionalFormatting>
  <conditionalFormatting sqref="G407:G413 G415:G422 G424:G431">
    <cfRule type="duplicateValues" dxfId="920" priority="830"/>
  </conditionalFormatting>
  <conditionalFormatting sqref="G407:G413 G415:G422 G424:G431">
    <cfRule type="duplicateValues" dxfId="919" priority="829"/>
  </conditionalFormatting>
  <conditionalFormatting sqref="G407:G413 G415:G422 G424:G431">
    <cfRule type="duplicateValues" dxfId="918" priority="828"/>
  </conditionalFormatting>
  <conditionalFormatting sqref="H407:H413 H415:H422 H424:H431">
    <cfRule type="colorScale" priority="827">
      <colorScale>
        <cfvo type="min"/>
        <cfvo type="max"/>
        <color rgb="FFFF7C80"/>
        <color rgb="FFFFCCCC"/>
      </colorScale>
    </cfRule>
  </conditionalFormatting>
  <conditionalFormatting sqref="G351">
    <cfRule type="duplicateValues" dxfId="917" priority="826"/>
  </conditionalFormatting>
  <conditionalFormatting sqref="E351:F351">
    <cfRule type="duplicateValues" dxfId="916" priority="825"/>
  </conditionalFormatting>
  <conditionalFormatting sqref="E336">
    <cfRule type="duplicateValues" dxfId="915" priority="823"/>
  </conditionalFormatting>
  <conditionalFormatting sqref="E336">
    <cfRule type="duplicateValues" dxfId="914" priority="822"/>
  </conditionalFormatting>
  <conditionalFormatting sqref="E336">
    <cfRule type="duplicateValues" dxfId="913" priority="821"/>
  </conditionalFormatting>
  <conditionalFormatting sqref="E336">
    <cfRule type="duplicateValues" dxfId="912" priority="820"/>
  </conditionalFormatting>
  <conditionalFormatting sqref="E336">
    <cfRule type="duplicateValues" dxfId="911" priority="819"/>
  </conditionalFormatting>
  <conditionalFormatting sqref="E336">
    <cfRule type="duplicateValues" dxfId="910" priority="818"/>
  </conditionalFormatting>
  <conditionalFormatting sqref="E324:E329 E331:E335">
    <cfRule type="duplicateValues" dxfId="909" priority="817"/>
  </conditionalFormatting>
  <conditionalFormatting sqref="E324:E329 E331:E335">
    <cfRule type="duplicateValues" dxfId="908" priority="816"/>
  </conditionalFormatting>
  <conditionalFormatting sqref="E337:E340">
    <cfRule type="duplicateValues" dxfId="907" priority="815"/>
  </conditionalFormatting>
  <conditionalFormatting sqref="E337:E340">
    <cfRule type="duplicateValues" dxfId="906" priority="814"/>
  </conditionalFormatting>
  <conditionalFormatting sqref="E342:E344">
    <cfRule type="duplicateValues" dxfId="905" priority="813"/>
  </conditionalFormatting>
  <conditionalFormatting sqref="E342:E344">
    <cfRule type="duplicateValues" dxfId="904" priority="812"/>
  </conditionalFormatting>
  <conditionalFormatting sqref="AL324:AL329 AL331:AL344 AL346:AL347 AL350">
    <cfRule type="containsText" dxfId="903" priority="811" operator="containsText" text="YES">
      <formula>NOT(ISERROR(SEARCH("YES",AL324)))</formula>
    </cfRule>
  </conditionalFormatting>
  <conditionalFormatting sqref="AL324:AL329 AL331:AL344 AL346:AL347 AL350">
    <cfRule type="containsText" dxfId="902" priority="809" operator="containsText" text="Non">
      <formula>NOT(ISERROR(SEARCH("Non",AL324)))</formula>
    </cfRule>
    <cfRule type="containsText" dxfId="901" priority="810" operator="containsText" text="A verifier">
      <formula>NOT(ISERROR(SEARCH("A verifier",AL324)))</formula>
    </cfRule>
  </conditionalFormatting>
  <conditionalFormatting sqref="AL324:AL329 AL331:AL344 AL346:AL347 AL350">
    <cfRule type="containsText" dxfId="900" priority="808" operator="containsText" text="YES">
      <formula>NOT(ISERROR(SEARCH("YES",AL324)))</formula>
    </cfRule>
  </conditionalFormatting>
  <conditionalFormatting sqref="AG324:AG329 AG331:AG344 AG346:AG347 AG350">
    <cfRule type="colorScale" priority="824">
      <colorScale>
        <cfvo type="min"/>
        <cfvo type="percentile" val="50"/>
        <cfvo type="max"/>
        <color rgb="FFF8696B"/>
        <color theme="9" tint="0.59999389629810485"/>
        <color rgb="FFFFFF00"/>
      </colorScale>
    </cfRule>
  </conditionalFormatting>
  <conditionalFormatting sqref="E341">
    <cfRule type="duplicateValues" dxfId="899" priority="807"/>
  </conditionalFormatting>
  <conditionalFormatting sqref="E341">
    <cfRule type="duplicateValues" dxfId="898" priority="806"/>
  </conditionalFormatting>
  <conditionalFormatting sqref="E346:E347 E350">
    <cfRule type="duplicateValues" dxfId="897" priority="804"/>
  </conditionalFormatting>
  <conditionalFormatting sqref="E346:E347 E350">
    <cfRule type="duplicateValues" dxfId="896" priority="805"/>
  </conditionalFormatting>
  <conditionalFormatting sqref="E324:E329 E331:E344 E346:E347 E350">
    <cfRule type="duplicateValues" dxfId="895" priority="803"/>
  </conditionalFormatting>
  <conditionalFormatting sqref="AL324:AL329 AL331:AL344 AL346:AL347 AL350">
    <cfRule type="containsText" dxfId="894" priority="802" operator="containsText" text="YES">
      <formula>NOT(ISERROR(SEARCH("YES",AL324)))</formula>
    </cfRule>
  </conditionalFormatting>
  <conditionalFormatting sqref="F324:F329 F331:F344 F346:F347 F350">
    <cfRule type="duplicateValues" dxfId="893" priority="801"/>
  </conditionalFormatting>
  <conditionalFormatting sqref="F324:F329">
    <cfRule type="duplicateValues" dxfId="892" priority="800"/>
  </conditionalFormatting>
  <conditionalFormatting sqref="F324:F329">
    <cfRule type="duplicateValues" dxfId="891" priority="799"/>
  </conditionalFormatting>
  <conditionalFormatting sqref="F324:F329">
    <cfRule type="duplicateValues" dxfId="890" priority="798"/>
  </conditionalFormatting>
  <conditionalFormatting sqref="F324:F329 F331:F344 F346:F347 F350">
    <cfRule type="duplicateValues" dxfId="889" priority="796"/>
    <cfRule type="duplicateValues" dxfId="888" priority="797"/>
  </conditionalFormatting>
  <conditionalFormatting sqref="G324:G329 G331:G344 G346:G347 G350">
    <cfRule type="duplicateValues" dxfId="887" priority="795"/>
  </conditionalFormatting>
  <conditionalFormatting sqref="G324:G329">
    <cfRule type="duplicateValues" dxfId="886" priority="794"/>
  </conditionalFormatting>
  <conditionalFormatting sqref="G324:G329">
    <cfRule type="duplicateValues" dxfId="885" priority="793"/>
  </conditionalFormatting>
  <conditionalFormatting sqref="G324:G329">
    <cfRule type="duplicateValues" dxfId="884" priority="792"/>
  </conditionalFormatting>
  <conditionalFormatting sqref="H324:H329 H331:H344 H346:H347 H350">
    <cfRule type="colorScale" priority="791">
      <colorScale>
        <cfvo type="min"/>
        <cfvo type="max"/>
        <color rgb="FFFF7C80"/>
        <color rgb="FFFFCCCC"/>
      </colorScale>
    </cfRule>
  </conditionalFormatting>
  <conditionalFormatting sqref="E364">
    <cfRule type="duplicateValues" dxfId="883" priority="789"/>
  </conditionalFormatting>
  <conditionalFormatting sqref="E364">
    <cfRule type="duplicateValues" dxfId="882" priority="788"/>
  </conditionalFormatting>
  <conditionalFormatting sqref="E364">
    <cfRule type="duplicateValues" dxfId="881" priority="787"/>
  </conditionalFormatting>
  <conditionalFormatting sqref="E364">
    <cfRule type="duplicateValues" dxfId="880" priority="786"/>
  </conditionalFormatting>
  <conditionalFormatting sqref="E364">
    <cfRule type="duplicateValues" dxfId="879" priority="785"/>
  </conditionalFormatting>
  <conditionalFormatting sqref="E364">
    <cfRule type="duplicateValues" dxfId="878" priority="784"/>
  </conditionalFormatting>
  <conditionalFormatting sqref="E352:E363">
    <cfRule type="duplicateValues" dxfId="877" priority="783"/>
  </conditionalFormatting>
  <conditionalFormatting sqref="E352:E363">
    <cfRule type="duplicateValues" dxfId="876" priority="782"/>
  </conditionalFormatting>
  <conditionalFormatting sqref="E365:E368">
    <cfRule type="duplicateValues" dxfId="875" priority="781"/>
  </conditionalFormatting>
  <conditionalFormatting sqref="E365:E368">
    <cfRule type="duplicateValues" dxfId="874" priority="780"/>
  </conditionalFormatting>
  <conditionalFormatting sqref="E370:E372">
    <cfRule type="duplicateValues" dxfId="873" priority="779"/>
  </conditionalFormatting>
  <conditionalFormatting sqref="E370:E372">
    <cfRule type="duplicateValues" dxfId="872" priority="778"/>
  </conditionalFormatting>
  <conditionalFormatting sqref="AL352:AL368 AL370:AL376">
    <cfRule type="containsText" dxfId="871" priority="777" operator="containsText" text="YES">
      <formula>NOT(ISERROR(SEARCH("YES",AL352)))</formula>
    </cfRule>
  </conditionalFormatting>
  <conditionalFormatting sqref="AL352:AL368 AL370:AL376">
    <cfRule type="containsText" dxfId="870" priority="775" operator="containsText" text="Non">
      <formula>NOT(ISERROR(SEARCH("Non",AL352)))</formula>
    </cfRule>
    <cfRule type="containsText" dxfId="869" priority="776" operator="containsText" text="A verifier">
      <formula>NOT(ISERROR(SEARCH("A verifier",AL352)))</formula>
    </cfRule>
  </conditionalFormatting>
  <conditionalFormatting sqref="AL352:AL368 AL370:AL376">
    <cfRule type="containsText" dxfId="868" priority="774" operator="containsText" text="YES">
      <formula>NOT(ISERROR(SEARCH("YES",AL352)))</formula>
    </cfRule>
  </conditionalFormatting>
  <conditionalFormatting sqref="AG352:AG368 AG370:AG376">
    <cfRule type="colorScale" priority="790">
      <colorScale>
        <cfvo type="min"/>
        <cfvo type="percentile" val="50"/>
        <cfvo type="max"/>
        <color rgb="FFF8696B"/>
        <color theme="9" tint="0.59999389629810485"/>
        <color rgb="FFFFFF00"/>
      </colorScale>
    </cfRule>
  </conditionalFormatting>
  <conditionalFormatting sqref="E373:E376">
    <cfRule type="duplicateValues" dxfId="867" priority="770"/>
  </conditionalFormatting>
  <conditionalFormatting sqref="E373:E376">
    <cfRule type="duplicateValues" dxfId="866" priority="771"/>
  </conditionalFormatting>
  <conditionalFormatting sqref="E352:E368 E370:E376">
    <cfRule type="duplicateValues" dxfId="865" priority="769"/>
  </conditionalFormatting>
  <conditionalFormatting sqref="AL352:AL368 AL370:AL376">
    <cfRule type="containsText" dxfId="864" priority="768" operator="containsText" text="YES">
      <formula>NOT(ISERROR(SEARCH("YES",AL352)))</formula>
    </cfRule>
  </conditionalFormatting>
  <conditionalFormatting sqref="F352:F368 F370:F376">
    <cfRule type="duplicateValues" dxfId="863" priority="767"/>
  </conditionalFormatting>
  <conditionalFormatting sqref="F352:F368 F370:F376">
    <cfRule type="duplicateValues" dxfId="862" priority="766"/>
  </conditionalFormatting>
  <conditionalFormatting sqref="F352:F368 F370:F376">
    <cfRule type="duplicateValues" dxfId="861" priority="765"/>
  </conditionalFormatting>
  <conditionalFormatting sqref="F352:F368 F370:F376">
    <cfRule type="duplicateValues" dxfId="860" priority="764"/>
  </conditionalFormatting>
  <conditionalFormatting sqref="F352:F368 F370:F376">
    <cfRule type="duplicateValues" dxfId="859" priority="762"/>
    <cfRule type="duplicateValues" dxfId="858" priority="763"/>
  </conditionalFormatting>
  <conditionalFormatting sqref="G352:G368 G370:G376">
    <cfRule type="duplicateValues" dxfId="857" priority="761"/>
  </conditionalFormatting>
  <conditionalFormatting sqref="G352:G368 G370:G376">
    <cfRule type="duplicateValues" dxfId="856" priority="760"/>
  </conditionalFormatting>
  <conditionalFormatting sqref="G352:G368 G370:G376">
    <cfRule type="duplicateValues" dxfId="855" priority="759"/>
  </conditionalFormatting>
  <conditionalFormatting sqref="G352:G368 G370:G376">
    <cfRule type="duplicateValues" dxfId="854" priority="758"/>
  </conditionalFormatting>
  <conditionalFormatting sqref="H352:H368 H370:H376">
    <cfRule type="colorScale" priority="757">
      <colorScale>
        <cfvo type="min"/>
        <cfvo type="max"/>
        <color rgb="FFFF7C80"/>
        <color rgb="FFFFCCCC"/>
      </colorScale>
    </cfRule>
  </conditionalFormatting>
  <conditionalFormatting sqref="G298">
    <cfRule type="duplicateValues" dxfId="853" priority="756"/>
  </conditionalFormatting>
  <conditionalFormatting sqref="E298:F298">
    <cfRule type="duplicateValues" dxfId="852" priority="755"/>
  </conditionalFormatting>
  <conditionalFormatting sqref="E287">
    <cfRule type="duplicateValues" dxfId="851" priority="753"/>
  </conditionalFormatting>
  <conditionalFormatting sqref="E287">
    <cfRule type="duplicateValues" dxfId="850" priority="752"/>
  </conditionalFormatting>
  <conditionalFormatting sqref="E287">
    <cfRule type="duplicateValues" dxfId="849" priority="751"/>
  </conditionalFormatting>
  <conditionalFormatting sqref="E287">
    <cfRule type="duplicateValues" dxfId="848" priority="750"/>
  </conditionalFormatting>
  <conditionalFormatting sqref="E287">
    <cfRule type="duplicateValues" dxfId="847" priority="749"/>
  </conditionalFormatting>
  <conditionalFormatting sqref="E287">
    <cfRule type="duplicateValues" dxfId="846" priority="748"/>
  </conditionalFormatting>
  <conditionalFormatting sqref="E275:E279 E281:E286">
    <cfRule type="duplicateValues" dxfId="845" priority="747"/>
  </conditionalFormatting>
  <conditionalFormatting sqref="E275:E279 E281:E286">
    <cfRule type="duplicateValues" dxfId="844" priority="746"/>
  </conditionalFormatting>
  <conditionalFormatting sqref="E288:E291">
    <cfRule type="duplicateValues" dxfId="843" priority="745"/>
  </conditionalFormatting>
  <conditionalFormatting sqref="E288:E291">
    <cfRule type="duplicateValues" dxfId="842" priority="744"/>
  </conditionalFormatting>
  <conditionalFormatting sqref="E293:E295">
    <cfRule type="duplicateValues" dxfId="841" priority="743"/>
  </conditionalFormatting>
  <conditionalFormatting sqref="E293:E295">
    <cfRule type="duplicateValues" dxfId="840" priority="742"/>
  </conditionalFormatting>
  <conditionalFormatting sqref="AL275:AL279 AL281:AL297">
    <cfRule type="containsText" dxfId="839" priority="741" operator="containsText" text="YES">
      <formula>NOT(ISERROR(SEARCH("YES",AL275)))</formula>
    </cfRule>
  </conditionalFormatting>
  <conditionalFormatting sqref="AL275:AL279 AL281:AL297">
    <cfRule type="containsText" dxfId="838" priority="739" operator="containsText" text="Non">
      <formula>NOT(ISERROR(SEARCH("Non",AL275)))</formula>
    </cfRule>
    <cfRule type="containsText" dxfId="837" priority="740" operator="containsText" text="A verifier">
      <formula>NOT(ISERROR(SEARCH("A verifier",AL275)))</formula>
    </cfRule>
  </conditionalFormatting>
  <conditionalFormatting sqref="AL275:AL279 AL281:AL297">
    <cfRule type="containsText" dxfId="836" priority="738" operator="containsText" text="YES">
      <formula>NOT(ISERROR(SEARCH("YES",AL275)))</formula>
    </cfRule>
  </conditionalFormatting>
  <conditionalFormatting sqref="E292">
    <cfRule type="duplicateValues" dxfId="835" priority="737"/>
  </conditionalFormatting>
  <conditionalFormatting sqref="E292">
    <cfRule type="duplicateValues" dxfId="834" priority="736"/>
  </conditionalFormatting>
  <conditionalFormatting sqref="AL275:AL279 AL281:AL297">
    <cfRule type="containsText" dxfId="833" priority="732" operator="containsText" text="YES">
      <formula>NOT(ISERROR(SEARCH("YES",AL275)))</formula>
    </cfRule>
  </conditionalFormatting>
  <conditionalFormatting sqref="E311">
    <cfRule type="duplicateValues" dxfId="832" priority="719"/>
  </conditionalFormatting>
  <conditionalFormatting sqref="E311">
    <cfRule type="duplicateValues" dxfId="831" priority="718"/>
  </conditionalFormatting>
  <conditionalFormatting sqref="E311">
    <cfRule type="duplicateValues" dxfId="830" priority="717"/>
  </conditionalFormatting>
  <conditionalFormatting sqref="E311">
    <cfRule type="duplicateValues" dxfId="829" priority="716"/>
  </conditionalFormatting>
  <conditionalFormatting sqref="E311">
    <cfRule type="duplicateValues" dxfId="828" priority="715"/>
  </conditionalFormatting>
  <conditionalFormatting sqref="E311">
    <cfRule type="duplicateValues" dxfId="827" priority="714"/>
  </conditionalFormatting>
  <conditionalFormatting sqref="E299:E310">
    <cfRule type="duplicateValues" dxfId="826" priority="713"/>
  </conditionalFormatting>
  <conditionalFormatting sqref="E299:E310">
    <cfRule type="duplicateValues" dxfId="825" priority="712"/>
  </conditionalFormatting>
  <conditionalFormatting sqref="E312:E315">
    <cfRule type="duplicateValues" dxfId="824" priority="711"/>
  </conditionalFormatting>
  <conditionalFormatting sqref="E312:E315">
    <cfRule type="duplicateValues" dxfId="823" priority="710"/>
  </conditionalFormatting>
  <conditionalFormatting sqref="E317 E319">
    <cfRule type="duplicateValues" dxfId="822" priority="709"/>
  </conditionalFormatting>
  <conditionalFormatting sqref="E317 E319">
    <cfRule type="duplicateValues" dxfId="821" priority="708"/>
  </conditionalFormatting>
  <conditionalFormatting sqref="AL299:AL317 AL319:AL323">
    <cfRule type="containsText" dxfId="820" priority="707" operator="containsText" text="YES">
      <formula>NOT(ISERROR(SEARCH("YES",AL299)))</formula>
    </cfRule>
  </conditionalFormatting>
  <conditionalFormatting sqref="AL299:AL317 AL319:AL323">
    <cfRule type="containsText" dxfId="819" priority="705" operator="containsText" text="Non">
      <formula>NOT(ISERROR(SEARCH("Non",AL299)))</formula>
    </cfRule>
    <cfRule type="containsText" dxfId="818" priority="706" operator="containsText" text="A verifier">
      <formula>NOT(ISERROR(SEARCH("A verifier",AL299)))</formula>
    </cfRule>
  </conditionalFormatting>
  <conditionalFormatting sqref="AL299:AL317 AL319:AL323">
    <cfRule type="containsText" dxfId="817" priority="704" operator="containsText" text="YES">
      <formula>NOT(ISERROR(SEARCH("YES",AL299)))</formula>
    </cfRule>
  </conditionalFormatting>
  <conditionalFormatting sqref="AG299:AG317 AG319:AG323">
    <cfRule type="colorScale" priority="720">
      <colorScale>
        <cfvo type="min"/>
        <cfvo type="percentile" val="50"/>
        <cfvo type="max"/>
        <color rgb="FFF8696B"/>
        <color theme="9" tint="0.59999389629810485"/>
        <color rgb="FFFFFF00"/>
      </colorScale>
    </cfRule>
  </conditionalFormatting>
  <conditionalFormatting sqref="E316">
    <cfRule type="duplicateValues" dxfId="816" priority="703"/>
  </conditionalFormatting>
  <conditionalFormatting sqref="E316">
    <cfRule type="duplicateValues" dxfId="815" priority="702"/>
  </conditionalFormatting>
  <conditionalFormatting sqref="E320:E323">
    <cfRule type="duplicateValues" dxfId="814" priority="700"/>
  </conditionalFormatting>
  <conditionalFormatting sqref="E320:E323">
    <cfRule type="duplicateValues" dxfId="813" priority="701"/>
  </conditionalFormatting>
  <conditionalFormatting sqref="E299:E317 E319:E323">
    <cfRule type="duplicateValues" dxfId="812" priority="699"/>
  </conditionalFormatting>
  <conditionalFormatting sqref="AL299:AL317 AL319:AL323">
    <cfRule type="containsText" dxfId="811" priority="698" operator="containsText" text="YES">
      <formula>NOT(ISERROR(SEARCH("YES",AL299)))</formula>
    </cfRule>
  </conditionalFormatting>
  <conditionalFormatting sqref="F299:F317 F319:F323">
    <cfRule type="duplicateValues" dxfId="810" priority="697"/>
  </conditionalFormatting>
  <conditionalFormatting sqref="F299:F317 F319:F323">
    <cfRule type="duplicateValues" dxfId="809" priority="696"/>
  </conditionalFormatting>
  <conditionalFormatting sqref="F299:F317 F319:F323">
    <cfRule type="duplicateValues" dxfId="808" priority="695"/>
  </conditionalFormatting>
  <conditionalFormatting sqref="F299:F317 F319:F323">
    <cfRule type="duplicateValues" dxfId="807" priority="694"/>
  </conditionalFormatting>
  <conditionalFormatting sqref="F299:F317 F319:F323">
    <cfRule type="duplicateValues" dxfId="806" priority="692"/>
    <cfRule type="duplicateValues" dxfId="805" priority="693"/>
  </conditionalFormatting>
  <conditionalFormatting sqref="G299:G317 G319:G323">
    <cfRule type="duplicateValues" dxfId="804" priority="691"/>
  </conditionalFormatting>
  <conditionalFormatting sqref="G299:G317 G319:G323">
    <cfRule type="duplicateValues" dxfId="803" priority="690"/>
  </conditionalFormatting>
  <conditionalFormatting sqref="G299:G317 G319:G323">
    <cfRule type="duplicateValues" dxfId="802" priority="689"/>
  </conditionalFormatting>
  <conditionalFormatting sqref="G299:G317 G319:G323">
    <cfRule type="duplicateValues" dxfId="801" priority="688"/>
  </conditionalFormatting>
  <conditionalFormatting sqref="H299:H317 H319:H323">
    <cfRule type="colorScale" priority="687">
      <colorScale>
        <cfvo type="min"/>
        <cfvo type="max"/>
        <color rgb="FFFF7C80"/>
        <color rgb="FFFFCCCC"/>
      </colorScale>
    </cfRule>
  </conditionalFormatting>
  <conditionalFormatting sqref="G249">
    <cfRule type="duplicateValues" dxfId="800" priority="686"/>
  </conditionalFormatting>
  <conditionalFormatting sqref="E249:F249">
    <cfRule type="duplicateValues" dxfId="799" priority="685"/>
  </conditionalFormatting>
  <conditionalFormatting sqref="E228">
    <cfRule type="duplicateValues" dxfId="798" priority="683"/>
  </conditionalFormatting>
  <conditionalFormatting sqref="E228">
    <cfRule type="duplicateValues" dxfId="797" priority="682"/>
  </conditionalFormatting>
  <conditionalFormatting sqref="E228">
    <cfRule type="duplicateValues" dxfId="796" priority="681"/>
  </conditionalFormatting>
  <conditionalFormatting sqref="E228">
    <cfRule type="duplicateValues" dxfId="795" priority="680"/>
  </conditionalFormatting>
  <conditionalFormatting sqref="E228">
    <cfRule type="duplicateValues" dxfId="794" priority="679"/>
  </conditionalFormatting>
  <conditionalFormatting sqref="E228">
    <cfRule type="duplicateValues" dxfId="793" priority="678"/>
  </conditionalFormatting>
  <conditionalFormatting sqref="E216:E224 E226:E227">
    <cfRule type="duplicateValues" dxfId="792" priority="677"/>
  </conditionalFormatting>
  <conditionalFormatting sqref="E216:E224 E226:E227">
    <cfRule type="duplicateValues" dxfId="791" priority="676"/>
  </conditionalFormatting>
  <conditionalFormatting sqref="E229:E232">
    <cfRule type="duplicateValues" dxfId="790" priority="675"/>
  </conditionalFormatting>
  <conditionalFormatting sqref="E229:E232">
    <cfRule type="duplicateValues" dxfId="789" priority="674"/>
  </conditionalFormatting>
  <conditionalFormatting sqref="E242:E244">
    <cfRule type="duplicateValues" dxfId="788" priority="673"/>
  </conditionalFormatting>
  <conditionalFormatting sqref="E242:E244">
    <cfRule type="duplicateValues" dxfId="787" priority="672"/>
  </conditionalFormatting>
  <conditionalFormatting sqref="AL216:AL224 AL226:AL232 AL241:AL248">
    <cfRule type="containsText" dxfId="786" priority="671" operator="containsText" text="YES">
      <formula>NOT(ISERROR(SEARCH("YES",AL216)))</formula>
    </cfRule>
  </conditionalFormatting>
  <conditionalFormatting sqref="AL216:AL224 AL226:AL232 AL241:AL248">
    <cfRule type="containsText" dxfId="785" priority="669" operator="containsText" text="Non">
      <formula>NOT(ISERROR(SEARCH("Non",AL216)))</formula>
    </cfRule>
    <cfRule type="containsText" dxfId="784" priority="670" operator="containsText" text="A verifier">
      <formula>NOT(ISERROR(SEARCH("A verifier",AL216)))</formula>
    </cfRule>
  </conditionalFormatting>
  <conditionalFormatting sqref="AL216:AL224 AL226:AL232 AL241:AL248">
    <cfRule type="containsText" dxfId="783" priority="668" operator="containsText" text="YES">
      <formula>NOT(ISERROR(SEARCH("YES",AL216)))</formula>
    </cfRule>
  </conditionalFormatting>
  <conditionalFormatting sqref="AG216:AG224 AG226:AG232 AG241:AG248">
    <cfRule type="colorScale" priority="684">
      <colorScale>
        <cfvo type="min"/>
        <cfvo type="percentile" val="50"/>
        <cfvo type="max"/>
        <color rgb="FFF8696B"/>
        <color theme="9" tint="0.59999389629810485"/>
        <color rgb="FFFFFF00"/>
      </colorScale>
    </cfRule>
  </conditionalFormatting>
  <conditionalFormatting sqref="E241">
    <cfRule type="duplicateValues" dxfId="782" priority="667"/>
  </conditionalFormatting>
  <conditionalFormatting sqref="E241">
    <cfRule type="duplicateValues" dxfId="781" priority="666"/>
  </conditionalFormatting>
  <conditionalFormatting sqref="E245:E248">
    <cfRule type="duplicateValues" dxfId="780" priority="664"/>
  </conditionalFormatting>
  <conditionalFormatting sqref="E245:E248">
    <cfRule type="duplicateValues" dxfId="779" priority="665"/>
  </conditionalFormatting>
  <conditionalFormatting sqref="E216:E224 E226:E232 E241:E248">
    <cfRule type="duplicateValues" dxfId="778" priority="663"/>
  </conditionalFormatting>
  <conditionalFormatting sqref="AL216:AL224 AL226:AL232 AL241:AL248">
    <cfRule type="containsText" dxfId="777" priority="662" operator="containsText" text="YES">
      <formula>NOT(ISERROR(SEARCH("YES",AL216)))</formula>
    </cfRule>
  </conditionalFormatting>
  <conditionalFormatting sqref="F216:F224 F226:F232 F241:F248">
    <cfRule type="duplicateValues" dxfId="776" priority="661"/>
  </conditionalFormatting>
  <conditionalFormatting sqref="F216:F224">
    <cfRule type="duplicateValues" dxfId="775" priority="660"/>
  </conditionalFormatting>
  <conditionalFormatting sqref="F216:F224">
    <cfRule type="duplicateValues" dxfId="774" priority="659"/>
  </conditionalFormatting>
  <conditionalFormatting sqref="F216:F224">
    <cfRule type="duplicateValues" dxfId="773" priority="658"/>
  </conditionalFormatting>
  <conditionalFormatting sqref="F216:F224 F226:F232 F241:F248">
    <cfRule type="duplicateValues" dxfId="772" priority="656"/>
    <cfRule type="duplicateValues" dxfId="771" priority="657"/>
  </conditionalFormatting>
  <conditionalFormatting sqref="G216:G224 G226:G232 G241:G248">
    <cfRule type="duplicateValues" dxfId="770" priority="655"/>
  </conditionalFormatting>
  <conditionalFormatting sqref="G216:G224">
    <cfRule type="duplicateValues" dxfId="769" priority="654"/>
  </conditionalFormatting>
  <conditionalFormatting sqref="G216:G224">
    <cfRule type="duplicateValues" dxfId="768" priority="653"/>
  </conditionalFormatting>
  <conditionalFormatting sqref="G216:G224">
    <cfRule type="duplicateValues" dxfId="767" priority="652"/>
  </conditionalFormatting>
  <conditionalFormatting sqref="H216:H224 H226:H232 H241:H248">
    <cfRule type="colorScale" priority="651">
      <colorScale>
        <cfvo type="min"/>
        <cfvo type="max"/>
        <color rgb="FFFF7C80"/>
        <color rgb="FFFFCCCC"/>
      </colorScale>
    </cfRule>
  </conditionalFormatting>
  <conditionalFormatting sqref="E262">
    <cfRule type="duplicateValues" dxfId="766" priority="649"/>
  </conditionalFormatting>
  <conditionalFormatting sqref="E262">
    <cfRule type="duplicateValues" dxfId="765" priority="648"/>
  </conditionalFormatting>
  <conditionalFormatting sqref="E262">
    <cfRule type="duplicateValues" dxfId="764" priority="647"/>
  </conditionalFormatting>
  <conditionalFormatting sqref="E262">
    <cfRule type="duplicateValues" dxfId="763" priority="646"/>
  </conditionalFormatting>
  <conditionalFormatting sqref="E262">
    <cfRule type="duplicateValues" dxfId="762" priority="645"/>
  </conditionalFormatting>
  <conditionalFormatting sqref="E262">
    <cfRule type="duplicateValues" dxfId="761" priority="644"/>
  </conditionalFormatting>
  <conditionalFormatting sqref="E250:E261">
    <cfRule type="duplicateValues" dxfId="760" priority="643"/>
  </conditionalFormatting>
  <conditionalFormatting sqref="E250:E261">
    <cfRule type="duplicateValues" dxfId="759" priority="642"/>
  </conditionalFormatting>
  <conditionalFormatting sqref="E264:E266">
    <cfRule type="duplicateValues" dxfId="758" priority="641"/>
  </conditionalFormatting>
  <conditionalFormatting sqref="E264:E266">
    <cfRule type="duplicateValues" dxfId="757" priority="640"/>
  </conditionalFormatting>
  <conditionalFormatting sqref="E268:E270">
    <cfRule type="duplicateValues" dxfId="756" priority="639"/>
  </conditionalFormatting>
  <conditionalFormatting sqref="E268:E270">
    <cfRule type="duplicateValues" dxfId="755" priority="638"/>
  </conditionalFormatting>
  <conditionalFormatting sqref="AL250:AL262 AL264:AL273">
    <cfRule type="containsText" dxfId="754" priority="637" operator="containsText" text="YES">
      <formula>NOT(ISERROR(SEARCH("YES",AL250)))</formula>
    </cfRule>
  </conditionalFormatting>
  <conditionalFormatting sqref="AL250:AL262 AL264:AL273">
    <cfRule type="containsText" dxfId="753" priority="635" operator="containsText" text="Non">
      <formula>NOT(ISERROR(SEARCH("Non",AL250)))</formula>
    </cfRule>
    <cfRule type="containsText" dxfId="752" priority="636" operator="containsText" text="A verifier">
      <formula>NOT(ISERROR(SEARCH("A verifier",AL250)))</formula>
    </cfRule>
  </conditionalFormatting>
  <conditionalFormatting sqref="AL250:AL262 AL264:AL273">
    <cfRule type="containsText" dxfId="751" priority="634" operator="containsText" text="YES">
      <formula>NOT(ISERROR(SEARCH("YES",AL250)))</formula>
    </cfRule>
  </conditionalFormatting>
  <conditionalFormatting sqref="AG250:AG262 AG264:AG273">
    <cfRule type="colorScale" priority="650">
      <colorScale>
        <cfvo type="min"/>
        <cfvo type="percentile" val="50"/>
        <cfvo type="max"/>
        <color rgb="FFF8696B"/>
        <color theme="9" tint="0.59999389629810485"/>
        <color rgb="FFFFFF00"/>
      </colorScale>
    </cfRule>
  </conditionalFormatting>
  <conditionalFormatting sqref="E267">
    <cfRule type="duplicateValues" dxfId="750" priority="633"/>
  </conditionalFormatting>
  <conditionalFormatting sqref="E267">
    <cfRule type="duplicateValues" dxfId="749" priority="632"/>
  </conditionalFormatting>
  <conditionalFormatting sqref="E271:E273">
    <cfRule type="duplicateValues" dxfId="748" priority="630"/>
  </conditionalFormatting>
  <conditionalFormatting sqref="E271:E273">
    <cfRule type="duplicateValues" dxfId="747" priority="631"/>
  </conditionalFormatting>
  <conditionalFormatting sqref="E250:E262 E264:E273">
    <cfRule type="duplicateValues" dxfId="746" priority="629"/>
  </conditionalFormatting>
  <conditionalFormatting sqref="AL250:AL262 AL264:AL273">
    <cfRule type="containsText" dxfId="745" priority="628" operator="containsText" text="YES">
      <formula>NOT(ISERROR(SEARCH("YES",AL250)))</formula>
    </cfRule>
  </conditionalFormatting>
  <conditionalFormatting sqref="F250:F262 F264:F273">
    <cfRule type="duplicateValues" dxfId="744" priority="627"/>
  </conditionalFormatting>
  <conditionalFormatting sqref="F250:F262 F264:F273">
    <cfRule type="duplicateValues" dxfId="743" priority="626"/>
  </conditionalFormatting>
  <conditionalFormatting sqref="F250:F262 F264:F273">
    <cfRule type="duplicateValues" dxfId="742" priority="625"/>
  </conditionalFormatting>
  <conditionalFormatting sqref="F250:F262 F264:F273">
    <cfRule type="duplicateValues" dxfId="741" priority="624"/>
  </conditionalFormatting>
  <conditionalFormatting sqref="F250:F262 F264:F273">
    <cfRule type="duplicateValues" dxfId="740" priority="622"/>
    <cfRule type="duplicateValues" dxfId="739" priority="623"/>
  </conditionalFormatting>
  <conditionalFormatting sqref="G250:G262 G264:G273">
    <cfRule type="duplicateValues" dxfId="738" priority="621"/>
  </conditionalFormatting>
  <conditionalFormatting sqref="G250:G262 G264:G273">
    <cfRule type="duplicateValues" dxfId="737" priority="620"/>
  </conditionalFormatting>
  <conditionalFormatting sqref="G250:G262 G264:G273">
    <cfRule type="duplicateValues" dxfId="736" priority="619"/>
  </conditionalFormatting>
  <conditionalFormatting sqref="G250:G262 G264:G273">
    <cfRule type="duplicateValues" dxfId="735" priority="618"/>
  </conditionalFormatting>
  <conditionalFormatting sqref="H250:H262 H264:H273">
    <cfRule type="colorScale" priority="617">
      <colorScale>
        <cfvo type="min"/>
        <cfvo type="max"/>
        <color rgb="FFFF7C80"/>
        <color rgb="FFFFCCCC"/>
      </colorScale>
    </cfRule>
  </conditionalFormatting>
  <conditionalFormatting sqref="G225">
    <cfRule type="duplicateValues" dxfId="734" priority="616"/>
  </conditionalFormatting>
  <conditionalFormatting sqref="E225:F225">
    <cfRule type="duplicateValues" dxfId="733" priority="615"/>
  </conditionalFormatting>
  <conditionalFormatting sqref="E233:E234 E236">
    <cfRule type="duplicateValues" dxfId="732" priority="613"/>
  </conditionalFormatting>
  <conditionalFormatting sqref="E233:E234 E236">
    <cfRule type="duplicateValues" dxfId="731" priority="612"/>
  </conditionalFormatting>
  <conditionalFormatting sqref="AL233:AL234 AL236:AL240">
    <cfRule type="containsText" dxfId="730" priority="611" operator="containsText" text="YES">
      <formula>NOT(ISERROR(SEARCH("YES",AL233)))</formula>
    </cfRule>
  </conditionalFormatting>
  <conditionalFormatting sqref="AL233:AL234 AL236:AL240">
    <cfRule type="containsText" dxfId="729" priority="609" operator="containsText" text="Non">
      <formula>NOT(ISERROR(SEARCH("Non",AL233)))</formula>
    </cfRule>
    <cfRule type="containsText" dxfId="728" priority="610" operator="containsText" text="A verifier">
      <formula>NOT(ISERROR(SEARCH("A verifier",AL233)))</formula>
    </cfRule>
  </conditionalFormatting>
  <conditionalFormatting sqref="AL233:AL234 AL236:AL240">
    <cfRule type="containsText" dxfId="727" priority="608" operator="containsText" text="YES">
      <formula>NOT(ISERROR(SEARCH("YES",AL233)))</formula>
    </cfRule>
  </conditionalFormatting>
  <conditionalFormatting sqref="AG233:AG234 AG236:AG240">
    <cfRule type="colorScale" priority="614">
      <colorScale>
        <cfvo type="min"/>
        <cfvo type="percentile" val="50"/>
        <cfvo type="max"/>
        <color rgb="FFF8696B"/>
        <color theme="9" tint="0.59999389629810485"/>
        <color rgb="FFFFFF00"/>
      </colorScale>
    </cfRule>
  </conditionalFormatting>
  <conditionalFormatting sqref="E237:E240">
    <cfRule type="duplicateValues" dxfId="726" priority="606"/>
  </conditionalFormatting>
  <conditionalFormatting sqref="E237:E240">
    <cfRule type="duplicateValues" dxfId="725" priority="607"/>
  </conditionalFormatting>
  <conditionalFormatting sqref="E233:E234 E236:E240">
    <cfRule type="duplicateValues" dxfId="724" priority="605"/>
  </conditionalFormatting>
  <conditionalFormatting sqref="AL233:AL234 AL236:AL240">
    <cfRule type="containsText" dxfId="723" priority="604" operator="containsText" text="YES">
      <formula>NOT(ISERROR(SEARCH("YES",AL233)))</formula>
    </cfRule>
  </conditionalFormatting>
  <conditionalFormatting sqref="F233:F234 F236:F240">
    <cfRule type="duplicateValues" dxfId="722" priority="603"/>
  </conditionalFormatting>
  <conditionalFormatting sqref="F233:F234 F236:F240">
    <cfRule type="duplicateValues" dxfId="721" priority="601"/>
    <cfRule type="duplicateValues" dxfId="720" priority="602"/>
  </conditionalFormatting>
  <conditionalFormatting sqref="G233:G234 G236:G240">
    <cfRule type="duplicateValues" dxfId="719" priority="600"/>
  </conditionalFormatting>
  <conditionalFormatting sqref="H233:H234 H236:H240">
    <cfRule type="colorScale" priority="599">
      <colorScale>
        <cfvo type="min"/>
        <cfvo type="max"/>
        <color rgb="FFFF7C80"/>
        <color rgb="FFFFCCCC"/>
      </colorScale>
    </cfRule>
  </conditionalFormatting>
  <conditionalFormatting sqref="E235">
    <cfRule type="duplicateValues" dxfId="718" priority="597"/>
  </conditionalFormatting>
  <conditionalFormatting sqref="E235">
    <cfRule type="duplicateValues" dxfId="717" priority="596"/>
  </conditionalFormatting>
  <conditionalFormatting sqref="AL235">
    <cfRule type="containsText" dxfId="716" priority="595" operator="containsText" text="YES">
      <formula>NOT(ISERROR(SEARCH("YES",AL235)))</formula>
    </cfRule>
  </conditionalFormatting>
  <conditionalFormatting sqref="AL235">
    <cfRule type="containsText" dxfId="715" priority="593" operator="containsText" text="Non">
      <formula>NOT(ISERROR(SEARCH("Non",AL235)))</formula>
    </cfRule>
    <cfRule type="containsText" dxfId="714" priority="594" operator="containsText" text="A verifier">
      <formula>NOT(ISERROR(SEARCH("A verifier",AL235)))</formula>
    </cfRule>
  </conditionalFormatting>
  <conditionalFormatting sqref="AL235">
    <cfRule type="containsText" dxfId="713" priority="592" operator="containsText" text="YES">
      <formula>NOT(ISERROR(SEARCH("YES",AL235)))</formula>
    </cfRule>
  </conditionalFormatting>
  <conditionalFormatting sqref="AG235">
    <cfRule type="colorScale" priority="598">
      <colorScale>
        <cfvo type="min"/>
        <cfvo type="percentile" val="50"/>
        <cfvo type="max"/>
        <color rgb="FFF8696B"/>
        <color theme="9" tint="0.59999389629810485"/>
        <color rgb="FFFFFF00"/>
      </colorScale>
    </cfRule>
  </conditionalFormatting>
  <conditionalFormatting sqref="E235">
    <cfRule type="duplicateValues" dxfId="712" priority="591"/>
  </conditionalFormatting>
  <conditionalFormatting sqref="AL235">
    <cfRule type="containsText" dxfId="711" priority="590" operator="containsText" text="YES">
      <formula>NOT(ISERROR(SEARCH("YES",AL235)))</formula>
    </cfRule>
  </conditionalFormatting>
  <conditionalFormatting sqref="F235">
    <cfRule type="duplicateValues" dxfId="710" priority="589"/>
  </conditionalFormatting>
  <conditionalFormatting sqref="F235">
    <cfRule type="duplicateValues" dxfId="709" priority="587"/>
    <cfRule type="duplicateValues" dxfId="708" priority="588"/>
  </conditionalFormatting>
  <conditionalFormatting sqref="G235">
    <cfRule type="duplicateValues" dxfId="707" priority="586"/>
  </conditionalFormatting>
  <conditionalFormatting sqref="H235">
    <cfRule type="colorScale" priority="585">
      <colorScale>
        <cfvo type="min"/>
        <cfvo type="max"/>
        <color rgb="FFFF7C80"/>
        <color rgb="FFFFCCCC"/>
      </colorScale>
    </cfRule>
  </conditionalFormatting>
  <conditionalFormatting sqref="E262">
    <cfRule type="duplicateValues" dxfId="706" priority="584"/>
  </conditionalFormatting>
  <conditionalFormatting sqref="E262">
    <cfRule type="duplicateValues" dxfId="705" priority="583"/>
  </conditionalFormatting>
  <conditionalFormatting sqref="G263">
    <cfRule type="duplicateValues" dxfId="704" priority="582"/>
  </conditionalFormatting>
  <conditionalFormatting sqref="E263:F263">
    <cfRule type="duplicateValues" dxfId="703" priority="581"/>
  </conditionalFormatting>
  <conditionalFormatting sqref="G274">
    <cfRule type="duplicateValues" dxfId="702" priority="580"/>
  </conditionalFormatting>
  <conditionalFormatting sqref="E274:F274">
    <cfRule type="duplicateValues" dxfId="701" priority="579"/>
  </conditionalFormatting>
  <conditionalFormatting sqref="G280">
    <cfRule type="duplicateValues" dxfId="700" priority="578"/>
  </conditionalFormatting>
  <conditionalFormatting sqref="E280:F280">
    <cfRule type="duplicateValues" dxfId="699" priority="577"/>
  </conditionalFormatting>
  <conditionalFormatting sqref="AG275:AG279 AG281:AG297">
    <cfRule type="colorScale" priority="1520">
      <colorScale>
        <cfvo type="min"/>
        <cfvo type="percentile" val="50"/>
        <cfvo type="max"/>
        <color rgb="FFF8696B"/>
        <color theme="9" tint="0.59999389629810485"/>
        <color rgb="FFFFFF00"/>
      </colorScale>
    </cfRule>
  </conditionalFormatting>
  <conditionalFormatting sqref="E296:E297">
    <cfRule type="duplicateValues" dxfId="698" priority="1522"/>
  </conditionalFormatting>
  <conditionalFormatting sqref="E275:E279 E281:E297">
    <cfRule type="duplicateValues" dxfId="697" priority="1524"/>
  </conditionalFormatting>
  <conditionalFormatting sqref="F275:F279 F281:F297">
    <cfRule type="duplicateValues" dxfId="696" priority="1526"/>
  </conditionalFormatting>
  <conditionalFormatting sqref="F275:F279 F281:F297">
    <cfRule type="duplicateValues" dxfId="695" priority="1534"/>
    <cfRule type="duplicateValues" dxfId="694" priority="1535"/>
  </conditionalFormatting>
  <conditionalFormatting sqref="G275:G279 G281:G297">
    <cfRule type="duplicateValues" dxfId="693" priority="1538"/>
  </conditionalFormatting>
  <conditionalFormatting sqref="H275:H279 H281:H297">
    <cfRule type="colorScale" priority="1546">
      <colorScale>
        <cfvo type="min"/>
        <cfvo type="max"/>
        <color rgb="FFFF7C80"/>
        <color rgb="FFFFCCCC"/>
      </colorScale>
    </cfRule>
  </conditionalFormatting>
  <conditionalFormatting sqref="G318">
    <cfRule type="duplicateValues" dxfId="692" priority="576"/>
  </conditionalFormatting>
  <conditionalFormatting sqref="E318:F318">
    <cfRule type="duplicateValues" dxfId="691" priority="575"/>
  </conditionalFormatting>
  <conditionalFormatting sqref="G330">
    <cfRule type="duplicateValues" dxfId="690" priority="574"/>
  </conditionalFormatting>
  <conditionalFormatting sqref="E330:F330">
    <cfRule type="duplicateValues" dxfId="689" priority="573"/>
  </conditionalFormatting>
  <conditionalFormatting sqref="G345">
    <cfRule type="duplicateValues" dxfId="688" priority="572"/>
  </conditionalFormatting>
  <conditionalFormatting sqref="E345:F345">
    <cfRule type="duplicateValues" dxfId="687" priority="571"/>
  </conditionalFormatting>
  <conditionalFormatting sqref="AL348:AL349">
    <cfRule type="containsText" dxfId="686" priority="569" operator="containsText" text="YES">
      <formula>NOT(ISERROR(SEARCH("YES",AL348)))</formula>
    </cfRule>
  </conditionalFormatting>
  <conditionalFormatting sqref="AL348:AL349">
    <cfRule type="containsText" dxfId="685" priority="567" operator="containsText" text="Non">
      <formula>NOT(ISERROR(SEARCH("Non",AL348)))</formula>
    </cfRule>
    <cfRule type="containsText" dxfId="684" priority="568" operator="containsText" text="A verifier">
      <formula>NOT(ISERROR(SEARCH("A verifier",AL348)))</formula>
    </cfRule>
  </conditionalFormatting>
  <conditionalFormatting sqref="AL348:AL349">
    <cfRule type="containsText" dxfId="683" priority="566" operator="containsText" text="YES">
      <formula>NOT(ISERROR(SEARCH("YES",AL348)))</formula>
    </cfRule>
  </conditionalFormatting>
  <conditionalFormatting sqref="AG348:AG349">
    <cfRule type="colorScale" priority="570">
      <colorScale>
        <cfvo type="min"/>
        <cfvo type="percentile" val="50"/>
        <cfvo type="max"/>
        <color rgb="FFF8696B"/>
        <color theme="9" tint="0.59999389629810485"/>
        <color rgb="FFFFFF00"/>
      </colorScale>
    </cfRule>
  </conditionalFormatting>
  <conditionalFormatting sqref="E348:E349">
    <cfRule type="duplicateValues" dxfId="682" priority="564"/>
  </conditionalFormatting>
  <conditionalFormatting sqref="E348:E349">
    <cfRule type="duplicateValues" dxfId="681" priority="565"/>
  </conditionalFormatting>
  <conditionalFormatting sqref="E348:E349">
    <cfRule type="duplicateValues" dxfId="680" priority="563"/>
  </conditionalFormatting>
  <conditionalFormatting sqref="AL348:AL349">
    <cfRule type="containsText" dxfId="679" priority="562" operator="containsText" text="YES">
      <formula>NOT(ISERROR(SEARCH("YES",AL348)))</formula>
    </cfRule>
  </conditionalFormatting>
  <conditionalFormatting sqref="F348:F349">
    <cfRule type="duplicateValues" dxfId="678" priority="561"/>
  </conditionalFormatting>
  <conditionalFormatting sqref="F348:F349">
    <cfRule type="duplicateValues" dxfId="677" priority="559"/>
    <cfRule type="duplicateValues" dxfId="676" priority="560"/>
  </conditionalFormatting>
  <conditionalFormatting sqref="G348:G349">
    <cfRule type="duplicateValues" dxfId="675" priority="558"/>
  </conditionalFormatting>
  <conditionalFormatting sqref="H348:H349">
    <cfRule type="colorScale" priority="557">
      <colorScale>
        <cfvo type="min"/>
        <cfvo type="max"/>
        <color rgb="FFFF7C80"/>
        <color rgb="FFFFCCCC"/>
      </colorScale>
    </cfRule>
  </conditionalFormatting>
  <conditionalFormatting sqref="G369">
    <cfRule type="duplicateValues" dxfId="674" priority="556"/>
  </conditionalFormatting>
  <conditionalFormatting sqref="E369:F369">
    <cfRule type="duplicateValues" dxfId="673" priority="555"/>
  </conditionalFormatting>
  <conditionalFormatting sqref="G638">
    <cfRule type="duplicateValues" dxfId="672" priority="554"/>
  </conditionalFormatting>
  <conditionalFormatting sqref="E638:F638">
    <cfRule type="duplicateValues" dxfId="671" priority="553"/>
  </conditionalFormatting>
  <conditionalFormatting sqref="E613">
    <cfRule type="duplicateValues" dxfId="670" priority="551"/>
  </conditionalFormatting>
  <conditionalFormatting sqref="E613">
    <cfRule type="duplicateValues" dxfId="669" priority="550"/>
  </conditionalFormatting>
  <conditionalFormatting sqref="E613">
    <cfRule type="duplicateValues" dxfId="668" priority="549"/>
  </conditionalFormatting>
  <conditionalFormatting sqref="E613">
    <cfRule type="duplicateValues" dxfId="667" priority="548"/>
  </conditionalFormatting>
  <conditionalFormatting sqref="E613">
    <cfRule type="duplicateValues" dxfId="666" priority="547"/>
  </conditionalFormatting>
  <conditionalFormatting sqref="E613">
    <cfRule type="duplicateValues" dxfId="665" priority="546"/>
  </conditionalFormatting>
  <conditionalFormatting sqref="E601:E612">
    <cfRule type="duplicateValues" dxfId="664" priority="545"/>
  </conditionalFormatting>
  <conditionalFormatting sqref="E601:E612">
    <cfRule type="duplicateValues" dxfId="663" priority="544"/>
  </conditionalFormatting>
  <conditionalFormatting sqref="E614:E617">
    <cfRule type="duplicateValues" dxfId="662" priority="543"/>
  </conditionalFormatting>
  <conditionalFormatting sqref="E614:E617">
    <cfRule type="duplicateValues" dxfId="661" priority="542"/>
  </conditionalFormatting>
  <conditionalFormatting sqref="E633:E635">
    <cfRule type="duplicateValues" dxfId="660" priority="541"/>
  </conditionalFormatting>
  <conditionalFormatting sqref="E633:E635">
    <cfRule type="duplicateValues" dxfId="659" priority="540"/>
  </conditionalFormatting>
  <conditionalFormatting sqref="AL601:AL617 AL633:AL637">
    <cfRule type="containsText" dxfId="658" priority="539" operator="containsText" text="YES">
      <formula>NOT(ISERROR(SEARCH("YES",AL601)))</formula>
    </cfRule>
  </conditionalFormatting>
  <conditionalFormatting sqref="AL601:AL617 AL633:AL637">
    <cfRule type="containsText" dxfId="657" priority="537" operator="containsText" text="Non">
      <formula>NOT(ISERROR(SEARCH("Non",AL601)))</formula>
    </cfRule>
    <cfRule type="containsText" dxfId="656" priority="538" operator="containsText" text="A verifier">
      <formula>NOT(ISERROR(SEARCH("A verifier",AL601)))</formula>
    </cfRule>
  </conditionalFormatting>
  <conditionalFormatting sqref="AL601:AL617 AL633:AL637">
    <cfRule type="containsText" dxfId="655" priority="536" operator="containsText" text="YES">
      <formula>NOT(ISERROR(SEARCH("YES",AL601)))</formula>
    </cfRule>
  </conditionalFormatting>
  <conditionalFormatting sqref="AL601:AL617 AL633:AL637">
    <cfRule type="containsText" dxfId="654" priority="530" operator="containsText" text="YES">
      <formula>NOT(ISERROR(SEARCH("YES",AL601)))</formula>
    </cfRule>
  </conditionalFormatting>
  <conditionalFormatting sqref="F601:F617">
    <cfRule type="duplicateValues" dxfId="653" priority="528"/>
  </conditionalFormatting>
  <conditionalFormatting sqref="F601:F617">
    <cfRule type="duplicateValues" dxfId="652" priority="527"/>
  </conditionalFormatting>
  <conditionalFormatting sqref="F601:F617">
    <cfRule type="duplicateValues" dxfId="651" priority="526"/>
  </conditionalFormatting>
  <conditionalFormatting sqref="G601:G617">
    <cfRule type="duplicateValues" dxfId="650" priority="522"/>
  </conditionalFormatting>
  <conditionalFormatting sqref="G601:G617">
    <cfRule type="duplicateValues" dxfId="649" priority="521"/>
  </conditionalFormatting>
  <conditionalFormatting sqref="G601:G617">
    <cfRule type="duplicateValues" dxfId="648" priority="520"/>
  </conditionalFormatting>
  <conditionalFormatting sqref="E726">
    <cfRule type="duplicateValues" dxfId="647" priority="517"/>
  </conditionalFormatting>
  <conditionalFormatting sqref="E726">
    <cfRule type="duplicateValues" dxfId="646" priority="516"/>
  </conditionalFormatting>
  <conditionalFormatting sqref="E726">
    <cfRule type="duplicateValues" dxfId="645" priority="515"/>
  </conditionalFormatting>
  <conditionalFormatting sqref="E726">
    <cfRule type="duplicateValues" dxfId="644" priority="514"/>
  </conditionalFormatting>
  <conditionalFormatting sqref="E726">
    <cfRule type="duplicateValues" dxfId="643" priority="513"/>
  </conditionalFormatting>
  <conditionalFormatting sqref="E726">
    <cfRule type="duplicateValues" dxfId="642" priority="512"/>
  </conditionalFormatting>
  <conditionalFormatting sqref="E714:E715 E717:E725">
    <cfRule type="duplicateValues" dxfId="641" priority="511"/>
  </conditionalFormatting>
  <conditionalFormatting sqref="E714:E715 E717:E725">
    <cfRule type="duplicateValues" dxfId="640" priority="510"/>
  </conditionalFormatting>
  <conditionalFormatting sqref="E727:E730">
    <cfRule type="duplicateValues" dxfId="639" priority="509"/>
  </conditionalFormatting>
  <conditionalFormatting sqref="E727:E730">
    <cfRule type="duplicateValues" dxfId="638" priority="508"/>
  </conditionalFormatting>
  <conditionalFormatting sqref="AL714:AL715 AL717:AL732">
    <cfRule type="containsText" dxfId="637" priority="505" operator="containsText" text="YES">
      <formula>NOT(ISERROR(SEARCH("YES",AL714)))</formula>
    </cfRule>
  </conditionalFormatting>
  <conditionalFormatting sqref="AL714:AL715 AL717:AL732">
    <cfRule type="containsText" dxfId="636" priority="503" operator="containsText" text="Non">
      <formula>NOT(ISERROR(SEARCH("Non",AL714)))</formula>
    </cfRule>
    <cfRule type="containsText" dxfId="635" priority="504" operator="containsText" text="A verifier">
      <formula>NOT(ISERROR(SEARCH("A verifier",AL714)))</formula>
    </cfRule>
  </conditionalFormatting>
  <conditionalFormatting sqref="AL714:AL715 AL717:AL732">
    <cfRule type="containsText" dxfId="634" priority="502" operator="containsText" text="YES">
      <formula>NOT(ISERROR(SEARCH("YES",AL714)))</formula>
    </cfRule>
  </conditionalFormatting>
  <conditionalFormatting sqref="E731">
    <cfRule type="duplicateValues" dxfId="633" priority="501"/>
  </conditionalFormatting>
  <conditionalFormatting sqref="E731">
    <cfRule type="duplicateValues" dxfId="632" priority="500"/>
  </conditionalFormatting>
  <conditionalFormatting sqref="AL714:AL715 AL717:AL732">
    <cfRule type="containsText" dxfId="631" priority="496" operator="containsText" text="YES">
      <formula>NOT(ISERROR(SEARCH("YES",AL714)))</formula>
    </cfRule>
  </conditionalFormatting>
  <conditionalFormatting sqref="E490:E492">
    <cfRule type="duplicateValues" dxfId="630" priority="483"/>
  </conditionalFormatting>
  <conditionalFormatting sqref="E490:E492">
    <cfRule type="duplicateValues" dxfId="629" priority="482"/>
  </conditionalFormatting>
  <conditionalFormatting sqref="AL490:AL492 AL598:AL600">
    <cfRule type="containsText" dxfId="628" priority="481" operator="containsText" text="YES">
      <formula>NOT(ISERROR(SEARCH("YES",AL490)))</formula>
    </cfRule>
  </conditionalFormatting>
  <conditionalFormatting sqref="AL490:AL492 AL598:AL600">
    <cfRule type="containsText" dxfId="627" priority="479" operator="containsText" text="Non">
      <formula>NOT(ISERROR(SEARCH("Non",AL490)))</formula>
    </cfRule>
    <cfRule type="containsText" dxfId="626" priority="480" operator="containsText" text="A verifier">
      <formula>NOT(ISERROR(SEARCH("A verifier",AL490)))</formula>
    </cfRule>
  </conditionalFormatting>
  <conditionalFormatting sqref="AL490:AL492 AL598:AL600">
    <cfRule type="containsText" dxfId="625" priority="478" operator="containsText" text="YES">
      <formula>NOT(ISERROR(SEARCH("YES",AL490)))</formula>
    </cfRule>
  </conditionalFormatting>
  <conditionalFormatting sqref="AG598:AG600 AG490:AG492">
    <cfRule type="colorScale" priority="484">
      <colorScale>
        <cfvo type="min"/>
        <cfvo type="percentile" val="50"/>
        <cfvo type="max"/>
        <color rgb="FFF8696B"/>
        <color theme="9" tint="0.59999389629810485"/>
        <color rgb="FFFFFF00"/>
      </colorScale>
    </cfRule>
  </conditionalFormatting>
  <conditionalFormatting sqref="E598:E600">
    <cfRule type="duplicateValues" dxfId="624" priority="476"/>
  </conditionalFormatting>
  <conditionalFormatting sqref="E598:E600">
    <cfRule type="duplicateValues" dxfId="623" priority="477"/>
  </conditionalFormatting>
  <conditionalFormatting sqref="E598:E600 E490:E492">
    <cfRule type="duplicateValues" dxfId="622" priority="475"/>
  </conditionalFormatting>
  <conditionalFormatting sqref="AL490:AL492 AL598:AL600">
    <cfRule type="containsText" dxfId="621" priority="474" operator="containsText" text="YES">
      <formula>NOT(ISERROR(SEARCH("YES",AL490)))</formula>
    </cfRule>
  </conditionalFormatting>
  <conditionalFormatting sqref="F598:F600 F490:F492">
    <cfRule type="duplicateValues" dxfId="620" priority="473"/>
  </conditionalFormatting>
  <conditionalFormatting sqref="F490:F492">
    <cfRule type="duplicateValues" dxfId="619" priority="472"/>
  </conditionalFormatting>
  <conditionalFormatting sqref="F490:F492">
    <cfRule type="duplicateValues" dxfId="618" priority="471"/>
  </conditionalFormatting>
  <conditionalFormatting sqref="F490:F492">
    <cfRule type="duplicateValues" dxfId="617" priority="470"/>
  </conditionalFormatting>
  <conditionalFormatting sqref="F598:F600 F490:F492">
    <cfRule type="duplicateValues" dxfId="616" priority="468"/>
    <cfRule type="duplicateValues" dxfId="615" priority="469"/>
  </conditionalFormatting>
  <conditionalFormatting sqref="G598:G600 G490:G492">
    <cfRule type="duplicateValues" dxfId="614" priority="467"/>
  </conditionalFormatting>
  <conditionalFormatting sqref="G490:G492">
    <cfRule type="duplicateValues" dxfId="613" priority="466"/>
  </conditionalFormatting>
  <conditionalFormatting sqref="G490:G492">
    <cfRule type="duplicateValues" dxfId="612" priority="465"/>
  </conditionalFormatting>
  <conditionalFormatting sqref="G490:G492">
    <cfRule type="duplicateValues" dxfId="611" priority="464"/>
  </conditionalFormatting>
  <conditionalFormatting sqref="H598:H600 H490:H492">
    <cfRule type="colorScale" priority="463">
      <colorScale>
        <cfvo type="min"/>
        <cfvo type="max"/>
        <color rgb="FFFF7C80"/>
        <color rgb="FFFFCCCC"/>
      </colorScale>
    </cfRule>
  </conditionalFormatting>
  <conditionalFormatting sqref="G464">
    <cfRule type="duplicateValues" dxfId="610" priority="462"/>
  </conditionalFormatting>
  <conditionalFormatting sqref="E464:F464">
    <cfRule type="duplicateValues" dxfId="609" priority="461"/>
  </conditionalFormatting>
  <conditionalFormatting sqref="E451">
    <cfRule type="duplicateValues" dxfId="608" priority="459"/>
  </conditionalFormatting>
  <conditionalFormatting sqref="E451">
    <cfRule type="duplicateValues" dxfId="607" priority="458"/>
  </conditionalFormatting>
  <conditionalFormatting sqref="E451">
    <cfRule type="duplicateValues" dxfId="606" priority="457"/>
  </conditionalFormatting>
  <conditionalFormatting sqref="E451">
    <cfRule type="duplicateValues" dxfId="605" priority="456"/>
  </conditionalFormatting>
  <conditionalFormatting sqref="E451">
    <cfRule type="duplicateValues" dxfId="604" priority="455"/>
  </conditionalFormatting>
  <conditionalFormatting sqref="E451">
    <cfRule type="duplicateValues" dxfId="603" priority="454"/>
  </conditionalFormatting>
  <conditionalFormatting sqref="E439:E448 E450:E454">
    <cfRule type="duplicateValues" dxfId="602" priority="453"/>
  </conditionalFormatting>
  <conditionalFormatting sqref="E439:E448 E450:E454">
    <cfRule type="duplicateValues" dxfId="601" priority="452"/>
  </conditionalFormatting>
  <conditionalFormatting sqref="E452:E455">
    <cfRule type="duplicateValues" dxfId="600" priority="451"/>
  </conditionalFormatting>
  <conditionalFormatting sqref="E452:E455">
    <cfRule type="duplicateValues" dxfId="599" priority="450"/>
  </conditionalFormatting>
  <conditionalFormatting sqref="E457:E459">
    <cfRule type="duplicateValues" dxfId="598" priority="449"/>
  </conditionalFormatting>
  <conditionalFormatting sqref="E457:E459">
    <cfRule type="duplicateValues" dxfId="597" priority="448"/>
  </conditionalFormatting>
  <conditionalFormatting sqref="AL439:AL448 AL450:AL463">
    <cfRule type="containsText" dxfId="596" priority="447" operator="containsText" text="YES">
      <formula>NOT(ISERROR(SEARCH("YES",AL439)))</formula>
    </cfRule>
  </conditionalFormatting>
  <conditionalFormatting sqref="AL439:AL448 AL450:AL463">
    <cfRule type="containsText" dxfId="595" priority="445" operator="containsText" text="Non">
      <formula>NOT(ISERROR(SEARCH("Non",AL439)))</formula>
    </cfRule>
    <cfRule type="containsText" dxfId="594" priority="446" operator="containsText" text="A verifier">
      <formula>NOT(ISERROR(SEARCH("A verifier",AL439)))</formula>
    </cfRule>
  </conditionalFormatting>
  <conditionalFormatting sqref="AL439:AL448 AL450:AL463">
    <cfRule type="containsText" dxfId="593" priority="444" operator="containsText" text="YES">
      <formula>NOT(ISERROR(SEARCH("YES",AL439)))</formula>
    </cfRule>
  </conditionalFormatting>
  <conditionalFormatting sqref="AG439:AG448 AG450:AG463">
    <cfRule type="colorScale" priority="460">
      <colorScale>
        <cfvo type="min"/>
        <cfvo type="percentile" val="50"/>
        <cfvo type="max"/>
        <color rgb="FFF8696B"/>
        <color theme="9" tint="0.59999389629810485"/>
        <color rgb="FFFFFF00"/>
      </colorScale>
    </cfRule>
  </conditionalFormatting>
  <conditionalFormatting sqref="E456">
    <cfRule type="duplicateValues" dxfId="592" priority="443"/>
  </conditionalFormatting>
  <conditionalFormatting sqref="E456">
    <cfRule type="duplicateValues" dxfId="591" priority="442"/>
  </conditionalFormatting>
  <conditionalFormatting sqref="E460:E463">
    <cfRule type="duplicateValues" dxfId="590" priority="440"/>
  </conditionalFormatting>
  <conditionalFormatting sqref="E460:E463">
    <cfRule type="duplicateValues" dxfId="589" priority="441"/>
  </conditionalFormatting>
  <conditionalFormatting sqref="E439:E448 E450:E463">
    <cfRule type="duplicateValues" dxfId="588" priority="439"/>
  </conditionalFormatting>
  <conditionalFormatting sqref="AL439:AL448 AL450:AL463">
    <cfRule type="containsText" dxfId="587" priority="438" operator="containsText" text="YES">
      <formula>NOT(ISERROR(SEARCH("YES",AL439)))</formula>
    </cfRule>
  </conditionalFormatting>
  <conditionalFormatting sqref="F439:F448 F450:F463">
    <cfRule type="duplicateValues" dxfId="586" priority="437"/>
  </conditionalFormatting>
  <conditionalFormatting sqref="F439:F448 F450:F463">
    <cfRule type="duplicateValues" dxfId="585" priority="436"/>
  </conditionalFormatting>
  <conditionalFormatting sqref="F439:F448 F450:F463">
    <cfRule type="duplicateValues" dxfId="584" priority="435"/>
  </conditionalFormatting>
  <conditionalFormatting sqref="F439:F448 F450:F463">
    <cfRule type="duplicateValues" dxfId="583" priority="434"/>
  </conditionalFormatting>
  <conditionalFormatting sqref="F439:F448 F450:F463">
    <cfRule type="duplicateValues" dxfId="582" priority="432"/>
    <cfRule type="duplicateValues" dxfId="581" priority="433"/>
  </conditionalFormatting>
  <conditionalFormatting sqref="G439:G448 G450:G463">
    <cfRule type="duplicateValues" dxfId="580" priority="431"/>
  </conditionalFormatting>
  <conditionalFormatting sqref="G439:G448 G450:G463">
    <cfRule type="duplicateValues" dxfId="579" priority="430"/>
  </conditionalFormatting>
  <conditionalFormatting sqref="G439:G448 G450:G463">
    <cfRule type="duplicateValues" dxfId="578" priority="429"/>
  </conditionalFormatting>
  <conditionalFormatting sqref="G439:G448 G450:G463">
    <cfRule type="duplicateValues" dxfId="577" priority="428"/>
  </conditionalFormatting>
  <conditionalFormatting sqref="H439:H448 H450:H463">
    <cfRule type="colorScale" priority="427">
      <colorScale>
        <cfvo type="min"/>
        <cfvo type="max"/>
        <color rgb="FFFF7C80"/>
        <color rgb="FFFFCCCC"/>
      </colorScale>
    </cfRule>
  </conditionalFormatting>
  <conditionalFormatting sqref="E477">
    <cfRule type="duplicateValues" dxfId="576" priority="425"/>
  </conditionalFormatting>
  <conditionalFormatting sqref="E477">
    <cfRule type="duplicateValues" dxfId="575" priority="424"/>
  </conditionalFormatting>
  <conditionalFormatting sqref="E477">
    <cfRule type="duplicateValues" dxfId="574" priority="423"/>
  </conditionalFormatting>
  <conditionalFormatting sqref="E477">
    <cfRule type="duplicateValues" dxfId="573" priority="422"/>
  </conditionalFormatting>
  <conditionalFormatting sqref="E477">
    <cfRule type="duplicateValues" dxfId="572" priority="421"/>
  </conditionalFormatting>
  <conditionalFormatting sqref="E477">
    <cfRule type="duplicateValues" dxfId="571" priority="420"/>
  </conditionalFormatting>
  <conditionalFormatting sqref="E465:E476">
    <cfRule type="duplicateValues" dxfId="570" priority="419"/>
  </conditionalFormatting>
  <conditionalFormatting sqref="E465:E476">
    <cfRule type="duplicateValues" dxfId="569" priority="418"/>
  </conditionalFormatting>
  <conditionalFormatting sqref="E478:E481">
    <cfRule type="duplicateValues" dxfId="568" priority="417"/>
  </conditionalFormatting>
  <conditionalFormatting sqref="E478:E481">
    <cfRule type="duplicateValues" dxfId="567" priority="416"/>
  </conditionalFormatting>
  <conditionalFormatting sqref="E483 E485">
    <cfRule type="duplicateValues" dxfId="566" priority="415"/>
  </conditionalFormatting>
  <conditionalFormatting sqref="E483 E485">
    <cfRule type="duplicateValues" dxfId="565" priority="414"/>
  </conditionalFormatting>
  <conditionalFormatting sqref="AL465:AL483 AL485:AL488">
    <cfRule type="containsText" dxfId="564" priority="413" operator="containsText" text="YES">
      <formula>NOT(ISERROR(SEARCH("YES",AL465)))</formula>
    </cfRule>
  </conditionalFormatting>
  <conditionalFormatting sqref="AL465:AL483 AL485:AL488">
    <cfRule type="containsText" dxfId="563" priority="411" operator="containsText" text="Non">
      <formula>NOT(ISERROR(SEARCH("Non",AL465)))</formula>
    </cfRule>
    <cfRule type="containsText" dxfId="562" priority="412" operator="containsText" text="A verifier">
      <formula>NOT(ISERROR(SEARCH("A verifier",AL465)))</formula>
    </cfRule>
  </conditionalFormatting>
  <conditionalFormatting sqref="AL465:AL483 AL485:AL488">
    <cfRule type="containsText" dxfId="561" priority="410" operator="containsText" text="YES">
      <formula>NOT(ISERROR(SEARCH("YES",AL465)))</formula>
    </cfRule>
  </conditionalFormatting>
  <conditionalFormatting sqref="AG465:AG483 AG485:AG488">
    <cfRule type="colorScale" priority="426">
      <colorScale>
        <cfvo type="min"/>
        <cfvo type="percentile" val="50"/>
        <cfvo type="max"/>
        <color rgb="FFF8696B"/>
        <color theme="9" tint="0.59999389629810485"/>
        <color rgb="FFFFFF00"/>
      </colorScale>
    </cfRule>
  </conditionalFormatting>
  <conditionalFormatting sqref="E482">
    <cfRule type="duplicateValues" dxfId="560" priority="409"/>
  </conditionalFormatting>
  <conditionalFormatting sqref="E482">
    <cfRule type="duplicateValues" dxfId="559" priority="408"/>
  </conditionalFormatting>
  <conditionalFormatting sqref="E486:E488">
    <cfRule type="duplicateValues" dxfId="558" priority="406"/>
  </conditionalFormatting>
  <conditionalFormatting sqref="E486:E488">
    <cfRule type="duplicateValues" dxfId="557" priority="407"/>
  </conditionalFormatting>
  <conditionalFormatting sqref="E465:E483 E485:E488">
    <cfRule type="duplicateValues" dxfId="556" priority="405"/>
  </conditionalFormatting>
  <conditionalFormatting sqref="AL465:AL483 AL485:AL488">
    <cfRule type="containsText" dxfId="555" priority="404" operator="containsText" text="YES">
      <formula>NOT(ISERROR(SEARCH("YES",AL465)))</formula>
    </cfRule>
  </conditionalFormatting>
  <conditionalFormatting sqref="F465:F483 F485:F488">
    <cfRule type="duplicateValues" dxfId="554" priority="403"/>
  </conditionalFormatting>
  <conditionalFormatting sqref="F465:F483 F485:F488">
    <cfRule type="duplicateValues" dxfId="553" priority="402"/>
  </conditionalFormatting>
  <conditionalFormatting sqref="F465:F483 F485:F488">
    <cfRule type="duplicateValues" dxfId="552" priority="401"/>
  </conditionalFormatting>
  <conditionalFormatting sqref="F465:F483 F485:F488">
    <cfRule type="duplicateValues" dxfId="551" priority="400"/>
  </conditionalFormatting>
  <conditionalFormatting sqref="F465:F483 F485:F488">
    <cfRule type="duplicateValues" dxfId="550" priority="398"/>
    <cfRule type="duplicateValues" dxfId="549" priority="399"/>
  </conditionalFormatting>
  <conditionalFormatting sqref="G465:G483 G485:G488">
    <cfRule type="duplicateValues" dxfId="548" priority="397"/>
  </conditionalFormatting>
  <conditionalFormatting sqref="G465:G483 G485:G488">
    <cfRule type="duplicateValues" dxfId="547" priority="396"/>
  </conditionalFormatting>
  <conditionalFormatting sqref="G465:G483 G485:G488">
    <cfRule type="duplicateValues" dxfId="546" priority="395"/>
  </conditionalFormatting>
  <conditionalFormatting sqref="G465:G483 G485:G488">
    <cfRule type="duplicateValues" dxfId="545" priority="394"/>
  </conditionalFormatting>
  <conditionalFormatting sqref="H465:H483 H485:H488">
    <cfRule type="colorScale" priority="393">
      <colorScale>
        <cfvo type="min"/>
        <cfvo type="max"/>
        <color rgb="FFFF7C80"/>
        <color rgb="FFFFCCCC"/>
      </colorScale>
    </cfRule>
  </conditionalFormatting>
  <conditionalFormatting sqref="E432:E434">
    <cfRule type="duplicateValues" dxfId="544" priority="391"/>
  </conditionalFormatting>
  <conditionalFormatting sqref="E432:E434">
    <cfRule type="duplicateValues" dxfId="543" priority="390"/>
  </conditionalFormatting>
  <conditionalFormatting sqref="AL432:AL434 AL436:AL438">
    <cfRule type="containsText" dxfId="542" priority="389" operator="containsText" text="YES">
      <formula>NOT(ISERROR(SEARCH("YES",AL432)))</formula>
    </cfRule>
  </conditionalFormatting>
  <conditionalFormatting sqref="AL432:AL434 AL436:AL438">
    <cfRule type="containsText" dxfId="541" priority="387" operator="containsText" text="Non">
      <formula>NOT(ISERROR(SEARCH("Non",AL432)))</formula>
    </cfRule>
    <cfRule type="containsText" dxfId="540" priority="388" operator="containsText" text="A verifier">
      <formula>NOT(ISERROR(SEARCH("A verifier",AL432)))</formula>
    </cfRule>
  </conditionalFormatting>
  <conditionalFormatting sqref="AL432:AL434 AL436:AL438">
    <cfRule type="containsText" dxfId="539" priority="386" operator="containsText" text="YES">
      <formula>NOT(ISERROR(SEARCH("YES",AL432)))</formula>
    </cfRule>
  </conditionalFormatting>
  <conditionalFormatting sqref="AG432:AG434 AG436:AG438">
    <cfRule type="colorScale" priority="392">
      <colorScale>
        <cfvo type="min"/>
        <cfvo type="percentile" val="50"/>
        <cfvo type="max"/>
        <color rgb="FFF8696B"/>
        <color theme="9" tint="0.59999389629810485"/>
        <color rgb="FFFFFF00"/>
      </colorScale>
    </cfRule>
  </conditionalFormatting>
  <conditionalFormatting sqref="E436:E438">
    <cfRule type="duplicateValues" dxfId="538" priority="384"/>
  </conditionalFormatting>
  <conditionalFormatting sqref="E436:E438">
    <cfRule type="duplicateValues" dxfId="537" priority="385"/>
  </conditionalFormatting>
  <conditionalFormatting sqref="E432:E434 E436:E438">
    <cfRule type="duplicateValues" dxfId="536" priority="383"/>
  </conditionalFormatting>
  <conditionalFormatting sqref="AL432:AL434 AL436:AL438">
    <cfRule type="containsText" dxfId="535" priority="382" operator="containsText" text="YES">
      <formula>NOT(ISERROR(SEARCH("YES",AL432)))</formula>
    </cfRule>
  </conditionalFormatting>
  <conditionalFormatting sqref="F432:F434 F436:F438">
    <cfRule type="duplicateValues" dxfId="534" priority="381"/>
  </conditionalFormatting>
  <conditionalFormatting sqref="F432:F434 F436:F438">
    <cfRule type="duplicateValues" dxfId="533" priority="380"/>
  </conditionalFormatting>
  <conditionalFormatting sqref="F432:F434 F436:F438">
    <cfRule type="duplicateValues" dxfId="532" priority="379"/>
  </conditionalFormatting>
  <conditionalFormatting sqref="F432:F434 F436:F438">
    <cfRule type="duplicateValues" dxfId="531" priority="378"/>
  </conditionalFormatting>
  <conditionalFormatting sqref="F432:F434 F436:F438">
    <cfRule type="duplicateValues" dxfId="530" priority="376"/>
    <cfRule type="duplicateValues" dxfId="529" priority="377"/>
  </conditionalFormatting>
  <conditionalFormatting sqref="G432:G434 G436:G438">
    <cfRule type="duplicateValues" dxfId="528" priority="375"/>
  </conditionalFormatting>
  <conditionalFormatting sqref="G432:G434 G436:G438">
    <cfRule type="duplicateValues" dxfId="527" priority="374"/>
  </conditionalFormatting>
  <conditionalFormatting sqref="G432:G434 G436:G438">
    <cfRule type="duplicateValues" dxfId="526" priority="373"/>
  </conditionalFormatting>
  <conditionalFormatting sqref="G432:G434 G436:G438">
    <cfRule type="duplicateValues" dxfId="525" priority="372"/>
  </conditionalFormatting>
  <conditionalFormatting sqref="H432:H434 H436:H438">
    <cfRule type="colorScale" priority="371">
      <colorScale>
        <cfvo type="min"/>
        <cfvo type="max"/>
        <color rgb="FFFF7C80"/>
        <color rgb="FFFFCCCC"/>
      </colorScale>
    </cfRule>
  </conditionalFormatting>
  <conditionalFormatting sqref="G387">
    <cfRule type="duplicateValues" dxfId="524" priority="370"/>
  </conditionalFormatting>
  <conditionalFormatting sqref="E387:F387">
    <cfRule type="duplicateValues" dxfId="523" priority="369"/>
  </conditionalFormatting>
  <conditionalFormatting sqref="AL398:AL401">
    <cfRule type="containsText" dxfId="522" priority="367" operator="containsText" text="YES">
      <formula>NOT(ISERROR(SEARCH("YES",AL398)))</formula>
    </cfRule>
  </conditionalFormatting>
  <conditionalFormatting sqref="AL398:AL401">
    <cfRule type="containsText" dxfId="521" priority="365" operator="containsText" text="Non">
      <formula>NOT(ISERROR(SEARCH("Non",AL398)))</formula>
    </cfRule>
    <cfRule type="containsText" dxfId="520" priority="366" operator="containsText" text="A verifier">
      <formula>NOT(ISERROR(SEARCH("A verifier",AL398)))</formula>
    </cfRule>
  </conditionalFormatting>
  <conditionalFormatting sqref="AL398:AL401">
    <cfRule type="containsText" dxfId="519" priority="364" operator="containsText" text="YES">
      <formula>NOT(ISERROR(SEARCH("YES",AL398)))</formula>
    </cfRule>
  </conditionalFormatting>
  <conditionalFormatting sqref="AG398:AG401">
    <cfRule type="colorScale" priority="368">
      <colorScale>
        <cfvo type="min"/>
        <cfvo type="percentile" val="50"/>
        <cfvo type="max"/>
        <color rgb="FFF8696B"/>
        <color theme="9" tint="0.59999389629810485"/>
        <color rgb="FFFFFF00"/>
      </colorScale>
    </cfRule>
  </conditionalFormatting>
  <conditionalFormatting sqref="E398:E401">
    <cfRule type="duplicateValues" dxfId="518" priority="362"/>
  </conditionalFormatting>
  <conditionalFormatting sqref="E398:E401">
    <cfRule type="duplicateValues" dxfId="517" priority="363"/>
  </conditionalFormatting>
  <conditionalFormatting sqref="E398:E401">
    <cfRule type="duplicateValues" dxfId="516" priority="361"/>
  </conditionalFormatting>
  <conditionalFormatting sqref="AL398:AL401">
    <cfRule type="containsText" dxfId="515" priority="360" operator="containsText" text="YES">
      <formula>NOT(ISERROR(SEARCH("YES",AL398)))</formula>
    </cfRule>
  </conditionalFormatting>
  <conditionalFormatting sqref="F398:F401">
    <cfRule type="duplicateValues" dxfId="514" priority="359"/>
  </conditionalFormatting>
  <conditionalFormatting sqref="F398:F401">
    <cfRule type="duplicateValues" dxfId="513" priority="357"/>
    <cfRule type="duplicateValues" dxfId="512" priority="358"/>
  </conditionalFormatting>
  <conditionalFormatting sqref="G398:G401">
    <cfRule type="duplicateValues" dxfId="511" priority="356"/>
  </conditionalFormatting>
  <conditionalFormatting sqref="H398:H401">
    <cfRule type="colorScale" priority="355">
      <colorScale>
        <cfvo type="min"/>
        <cfvo type="max"/>
        <color rgb="FFFF7C80"/>
        <color rgb="FFFFCCCC"/>
      </colorScale>
    </cfRule>
  </conditionalFormatting>
  <conditionalFormatting sqref="G414">
    <cfRule type="duplicateValues" dxfId="510" priority="354"/>
  </conditionalFormatting>
  <conditionalFormatting sqref="E414:F414">
    <cfRule type="duplicateValues" dxfId="509" priority="353"/>
  </conditionalFormatting>
  <conditionalFormatting sqref="G423">
    <cfRule type="duplicateValues" dxfId="508" priority="352"/>
  </conditionalFormatting>
  <conditionalFormatting sqref="E423:F423">
    <cfRule type="duplicateValues" dxfId="507" priority="351"/>
  </conditionalFormatting>
  <conditionalFormatting sqref="G435">
    <cfRule type="duplicateValues" dxfId="506" priority="350"/>
  </conditionalFormatting>
  <conditionalFormatting sqref="E435:F435">
    <cfRule type="duplicateValues" dxfId="505" priority="349"/>
  </conditionalFormatting>
  <conditionalFormatting sqref="G449">
    <cfRule type="duplicateValues" dxfId="504" priority="348"/>
  </conditionalFormatting>
  <conditionalFormatting sqref="E449:F449">
    <cfRule type="duplicateValues" dxfId="503" priority="347"/>
  </conditionalFormatting>
  <conditionalFormatting sqref="G484">
    <cfRule type="duplicateValues" dxfId="502" priority="346"/>
  </conditionalFormatting>
  <conditionalFormatting sqref="E484:F484">
    <cfRule type="duplicateValues" dxfId="501" priority="345"/>
  </conditionalFormatting>
  <conditionalFormatting sqref="G489">
    <cfRule type="duplicateValues" dxfId="500" priority="344"/>
  </conditionalFormatting>
  <conditionalFormatting sqref="E489:F489">
    <cfRule type="duplicateValues" dxfId="499" priority="343"/>
  </conditionalFormatting>
  <conditionalFormatting sqref="G493">
    <cfRule type="duplicateValues" dxfId="498" priority="342"/>
  </conditionalFormatting>
  <conditionalFormatting sqref="E493:F493">
    <cfRule type="duplicateValues" dxfId="497" priority="341"/>
  </conditionalFormatting>
  <conditionalFormatting sqref="G572">
    <cfRule type="duplicateValues" dxfId="496" priority="340"/>
  </conditionalFormatting>
  <conditionalFormatting sqref="E572:F572">
    <cfRule type="duplicateValues" dxfId="495" priority="339"/>
  </conditionalFormatting>
  <conditionalFormatting sqref="E564">
    <cfRule type="duplicateValues" dxfId="494" priority="337"/>
  </conditionalFormatting>
  <conditionalFormatting sqref="E564">
    <cfRule type="duplicateValues" dxfId="493" priority="336"/>
  </conditionalFormatting>
  <conditionalFormatting sqref="E564">
    <cfRule type="duplicateValues" dxfId="492" priority="335"/>
  </conditionalFormatting>
  <conditionalFormatting sqref="E564">
    <cfRule type="duplicateValues" dxfId="491" priority="334"/>
  </conditionalFormatting>
  <conditionalFormatting sqref="E564">
    <cfRule type="duplicateValues" dxfId="490" priority="333"/>
  </conditionalFormatting>
  <conditionalFormatting sqref="E564">
    <cfRule type="duplicateValues" dxfId="489" priority="332"/>
  </conditionalFormatting>
  <conditionalFormatting sqref="E552:E563">
    <cfRule type="duplicateValues" dxfId="488" priority="331"/>
  </conditionalFormatting>
  <conditionalFormatting sqref="E552:E563">
    <cfRule type="duplicateValues" dxfId="487" priority="330"/>
  </conditionalFormatting>
  <conditionalFormatting sqref="E565:E568">
    <cfRule type="duplicateValues" dxfId="486" priority="329"/>
  </conditionalFormatting>
  <conditionalFormatting sqref="E565:E568">
    <cfRule type="duplicateValues" dxfId="485" priority="328"/>
  </conditionalFormatting>
  <conditionalFormatting sqref="E570:E571">
    <cfRule type="duplicateValues" dxfId="484" priority="327"/>
  </conditionalFormatting>
  <conditionalFormatting sqref="E570:E571">
    <cfRule type="duplicateValues" dxfId="483" priority="326"/>
  </conditionalFormatting>
  <conditionalFormatting sqref="AL552:AL571">
    <cfRule type="containsText" dxfId="482" priority="325" operator="containsText" text="YES">
      <formula>NOT(ISERROR(SEARCH("YES",AL552)))</formula>
    </cfRule>
  </conditionalFormatting>
  <conditionalFormatting sqref="AL552:AL571">
    <cfRule type="containsText" dxfId="481" priority="323" operator="containsText" text="Non">
      <formula>NOT(ISERROR(SEARCH("Non",AL552)))</formula>
    </cfRule>
    <cfRule type="containsText" dxfId="480" priority="324" operator="containsText" text="A verifier">
      <formula>NOT(ISERROR(SEARCH("A verifier",AL552)))</formula>
    </cfRule>
  </conditionalFormatting>
  <conditionalFormatting sqref="AL552:AL571">
    <cfRule type="containsText" dxfId="479" priority="322" operator="containsText" text="YES">
      <formula>NOT(ISERROR(SEARCH("YES",AL552)))</formula>
    </cfRule>
  </conditionalFormatting>
  <conditionalFormatting sqref="E569">
    <cfRule type="duplicateValues" dxfId="478" priority="321"/>
  </conditionalFormatting>
  <conditionalFormatting sqref="E569">
    <cfRule type="duplicateValues" dxfId="477" priority="320"/>
  </conditionalFormatting>
  <conditionalFormatting sqref="AL552:AL571">
    <cfRule type="containsText" dxfId="476" priority="316" operator="containsText" text="YES">
      <formula>NOT(ISERROR(SEARCH("YES",AL552)))</formula>
    </cfRule>
  </conditionalFormatting>
  <conditionalFormatting sqref="E585">
    <cfRule type="duplicateValues" dxfId="475" priority="303"/>
  </conditionalFormatting>
  <conditionalFormatting sqref="E585">
    <cfRule type="duplicateValues" dxfId="474" priority="302"/>
  </conditionalFormatting>
  <conditionalFormatting sqref="E585">
    <cfRule type="duplicateValues" dxfId="473" priority="301"/>
  </conditionalFormatting>
  <conditionalFormatting sqref="E585">
    <cfRule type="duplicateValues" dxfId="472" priority="300"/>
  </conditionalFormatting>
  <conditionalFormatting sqref="E585">
    <cfRule type="duplicateValues" dxfId="471" priority="299"/>
  </conditionalFormatting>
  <conditionalFormatting sqref="E585">
    <cfRule type="duplicateValues" dxfId="470" priority="298"/>
  </conditionalFormatting>
  <conditionalFormatting sqref="E573:E584">
    <cfRule type="duplicateValues" dxfId="469" priority="297"/>
  </conditionalFormatting>
  <conditionalFormatting sqref="E573:E584">
    <cfRule type="duplicateValues" dxfId="468" priority="296"/>
  </conditionalFormatting>
  <conditionalFormatting sqref="E586:E589">
    <cfRule type="duplicateValues" dxfId="467" priority="295"/>
  </conditionalFormatting>
  <conditionalFormatting sqref="E586:E589">
    <cfRule type="duplicateValues" dxfId="466" priority="294"/>
  </conditionalFormatting>
  <conditionalFormatting sqref="E591:E593">
    <cfRule type="duplicateValues" dxfId="465" priority="293"/>
  </conditionalFormatting>
  <conditionalFormatting sqref="E591:E593">
    <cfRule type="duplicateValues" dxfId="464" priority="292"/>
  </conditionalFormatting>
  <conditionalFormatting sqref="AL573:AL597">
    <cfRule type="containsText" dxfId="463" priority="291" operator="containsText" text="YES">
      <formula>NOT(ISERROR(SEARCH("YES",AL573)))</formula>
    </cfRule>
  </conditionalFormatting>
  <conditionalFormatting sqref="AL573:AL597">
    <cfRule type="containsText" dxfId="462" priority="289" operator="containsText" text="Non">
      <formula>NOT(ISERROR(SEARCH("Non",AL573)))</formula>
    </cfRule>
    <cfRule type="containsText" dxfId="461" priority="290" operator="containsText" text="A verifier">
      <formula>NOT(ISERROR(SEARCH("A verifier",AL573)))</formula>
    </cfRule>
  </conditionalFormatting>
  <conditionalFormatting sqref="AL573:AL597">
    <cfRule type="containsText" dxfId="460" priority="288" operator="containsText" text="YES">
      <formula>NOT(ISERROR(SEARCH("YES",AL573)))</formula>
    </cfRule>
  </conditionalFormatting>
  <conditionalFormatting sqref="AG573:AG597">
    <cfRule type="colorScale" priority="304">
      <colorScale>
        <cfvo type="min"/>
        <cfvo type="percentile" val="50"/>
        <cfvo type="max"/>
        <color rgb="FFF8696B"/>
        <color theme="9" tint="0.59999389629810485"/>
        <color rgb="FFFFFF00"/>
      </colorScale>
    </cfRule>
  </conditionalFormatting>
  <conditionalFormatting sqref="E590">
    <cfRule type="duplicateValues" dxfId="459" priority="287"/>
  </conditionalFormatting>
  <conditionalFormatting sqref="E590">
    <cfRule type="duplicateValues" dxfId="458" priority="286"/>
  </conditionalFormatting>
  <conditionalFormatting sqref="E594:E597">
    <cfRule type="duplicateValues" dxfId="457" priority="284"/>
  </conditionalFormatting>
  <conditionalFormatting sqref="E594:E597">
    <cfRule type="duplicateValues" dxfId="456" priority="285"/>
  </conditionalFormatting>
  <conditionalFormatting sqref="E573:E597">
    <cfRule type="duplicateValues" dxfId="455" priority="283"/>
  </conditionalFormatting>
  <conditionalFormatting sqref="AL573:AL597">
    <cfRule type="containsText" dxfId="454" priority="282" operator="containsText" text="YES">
      <formula>NOT(ISERROR(SEARCH("YES",AL573)))</formula>
    </cfRule>
  </conditionalFormatting>
  <conditionalFormatting sqref="F573:F597">
    <cfRule type="duplicateValues" dxfId="453" priority="281"/>
  </conditionalFormatting>
  <conditionalFormatting sqref="F573:F597">
    <cfRule type="duplicateValues" dxfId="452" priority="280"/>
  </conditionalFormatting>
  <conditionalFormatting sqref="F573:F597">
    <cfRule type="duplicateValues" dxfId="451" priority="279"/>
  </conditionalFormatting>
  <conditionalFormatting sqref="F573:F597">
    <cfRule type="duplicateValues" dxfId="450" priority="278"/>
  </conditionalFormatting>
  <conditionalFormatting sqref="F573:F597">
    <cfRule type="duplicateValues" dxfId="449" priority="276"/>
    <cfRule type="duplicateValues" dxfId="448" priority="277"/>
  </conditionalFormatting>
  <conditionalFormatting sqref="G573:G597">
    <cfRule type="duplicateValues" dxfId="447" priority="275"/>
  </conditionalFormatting>
  <conditionalFormatting sqref="G573:G597">
    <cfRule type="duplicateValues" dxfId="446" priority="274"/>
  </conditionalFormatting>
  <conditionalFormatting sqref="G573:G597">
    <cfRule type="duplicateValues" dxfId="445" priority="273"/>
  </conditionalFormatting>
  <conditionalFormatting sqref="G573:G597">
    <cfRule type="duplicateValues" dxfId="444" priority="272"/>
  </conditionalFormatting>
  <conditionalFormatting sqref="H573:H597">
    <cfRule type="colorScale" priority="271">
      <colorScale>
        <cfvo type="min"/>
        <cfvo type="max"/>
        <color rgb="FFFF7C80"/>
        <color rgb="FFFFCCCC"/>
      </colorScale>
    </cfRule>
  </conditionalFormatting>
  <conditionalFormatting sqref="AL549:AL551">
    <cfRule type="containsText" dxfId="443" priority="269" operator="containsText" text="YES">
      <formula>NOT(ISERROR(SEARCH("YES",AL549)))</formula>
    </cfRule>
  </conditionalFormatting>
  <conditionalFormatting sqref="AL549:AL551">
    <cfRule type="containsText" dxfId="442" priority="267" operator="containsText" text="Non">
      <formula>NOT(ISERROR(SEARCH("Non",AL549)))</formula>
    </cfRule>
    <cfRule type="containsText" dxfId="441" priority="268" operator="containsText" text="A verifier">
      <formula>NOT(ISERROR(SEARCH("A verifier",AL549)))</formula>
    </cfRule>
  </conditionalFormatting>
  <conditionalFormatting sqref="AL549:AL551">
    <cfRule type="containsText" dxfId="440" priority="266" operator="containsText" text="YES">
      <formula>NOT(ISERROR(SEARCH("YES",AL549)))</formula>
    </cfRule>
  </conditionalFormatting>
  <conditionalFormatting sqref="AG549:AG551">
    <cfRule type="colorScale" priority="270">
      <colorScale>
        <cfvo type="min"/>
        <cfvo type="percentile" val="50"/>
        <cfvo type="max"/>
        <color rgb="FFF8696B"/>
        <color theme="9" tint="0.59999389629810485"/>
        <color rgb="FFFFFF00"/>
      </colorScale>
    </cfRule>
  </conditionalFormatting>
  <conditionalFormatting sqref="E549:E551">
    <cfRule type="duplicateValues" dxfId="439" priority="264"/>
  </conditionalFormatting>
  <conditionalFormatting sqref="E549:E551">
    <cfRule type="duplicateValues" dxfId="438" priority="265"/>
  </conditionalFormatting>
  <conditionalFormatting sqref="E549:E551">
    <cfRule type="duplicateValues" dxfId="437" priority="263"/>
  </conditionalFormatting>
  <conditionalFormatting sqref="AL549:AL551">
    <cfRule type="containsText" dxfId="436" priority="262" operator="containsText" text="YES">
      <formula>NOT(ISERROR(SEARCH("YES",AL549)))</formula>
    </cfRule>
  </conditionalFormatting>
  <conditionalFormatting sqref="F549:F551">
    <cfRule type="duplicateValues" dxfId="435" priority="261"/>
  </conditionalFormatting>
  <conditionalFormatting sqref="F549:F551">
    <cfRule type="duplicateValues" dxfId="434" priority="259"/>
    <cfRule type="duplicateValues" dxfId="433" priority="260"/>
  </conditionalFormatting>
  <conditionalFormatting sqref="G549:G551">
    <cfRule type="duplicateValues" dxfId="432" priority="258"/>
  </conditionalFormatting>
  <conditionalFormatting sqref="H549:H551">
    <cfRule type="colorScale" priority="257">
      <colorScale>
        <cfvo type="min"/>
        <cfvo type="max"/>
        <color rgb="FFFF7C80"/>
        <color rgb="FFFFCCCC"/>
      </colorScale>
    </cfRule>
  </conditionalFormatting>
  <conditionalFormatting sqref="G523">
    <cfRule type="duplicateValues" dxfId="431" priority="256"/>
  </conditionalFormatting>
  <conditionalFormatting sqref="E523:F523">
    <cfRule type="duplicateValues" dxfId="430" priority="255"/>
  </conditionalFormatting>
  <conditionalFormatting sqref="E497:E508">
    <cfRule type="duplicateValues" dxfId="429" priority="247"/>
  </conditionalFormatting>
  <conditionalFormatting sqref="E497:E508">
    <cfRule type="duplicateValues" dxfId="428" priority="246"/>
  </conditionalFormatting>
  <conditionalFormatting sqref="E510:E513">
    <cfRule type="duplicateValues" dxfId="427" priority="245"/>
  </conditionalFormatting>
  <conditionalFormatting sqref="E510:E513">
    <cfRule type="duplicateValues" dxfId="426" priority="244"/>
  </conditionalFormatting>
  <conditionalFormatting sqref="E515:E517">
    <cfRule type="duplicateValues" dxfId="425" priority="243"/>
  </conditionalFormatting>
  <conditionalFormatting sqref="E515:E517">
    <cfRule type="duplicateValues" dxfId="424" priority="242"/>
  </conditionalFormatting>
  <conditionalFormatting sqref="AL497:AL508 AL510:AL521">
    <cfRule type="containsText" dxfId="423" priority="241" operator="containsText" text="YES">
      <formula>NOT(ISERROR(SEARCH("YES",AL497)))</formula>
    </cfRule>
  </conditionalFormatting>
  <conditionalFormatting sqref="AL497:AL508 AL510:AL521">
    <cfRule type="containsText" dxfId="422" priority="239" operator="containsText" text="Non">
      <formula>NOT(ISERROR(SEARCH("Non",AL497)))</formula>
    </cfRule>
    <cfRule type="containsText" dxfId="421" priority="240" operator="containsText" text="A verifier">
      <formula>NOT(ISERROR(SEARCH("A verifier",AL497)))</formula>
    </cfRule>
  </conditionalFormatting>
  <conditionalFormatting sqref="AL497:AL508 AL510:AL521">
    <cfRule type="containsText" dxfId="420" priority="238" operator="containsText" text="YES">
      <formula>NOT(ISERROR(SEARCH("YES",AL497)))</formula>
    </cfRule>
  </conditionalFormatting>
  <conditionalFormatting sqref="AG497:AG508 AG510:AG521">
    <cfRule type="colorScale" priority="254">
      <colorScale>
        <cfvo type="min"/>
        <cfvo type="percentile" val="50"/>
        <cfvo type="max"/>
        <color rgb="FFF8696B"/>
        <color theme="9" tint="0.59999389629810485"/>
        <color rgb="FFFFFF00"/>
      </colorScale>
    </cfRule>
  </conditionalFormatting>
  <conditionalFormatting sqref="E514">
    <cfRule type="duplicateValues" dxfId="419" priority="237"/>
  </conditionalFormatting>
  <conditionalFormatting sqref="E514">
    <cfRule type="duplicateValues" dxfId="418" priority="236"/>
  </conditionalFormatting>
  <conditionalFormatting sqref="E518:E521">
    <cfRule type="duplicateValues" dxfId="417" priority="234"/>
  </conditionalFormatting>
  <conditionalFormatting sqref="E518:E521">
    <cfRule type="duplicateValues" dxfId="416" priority="235"/>
  </conditionalFormatting>
  <conditionalFormatting sqref="E497:E508 E510:E521">
    <cfRule type="duplicateValues" dxfId="415" priority="233"/>
  </conditionalFormatting>
  <conditionalFormatting sqref="AL497:AL508 AL510:AL521">
    <cfRule type="containsText" dxfId="414" priority="232" operator="containsText" text="YES">
      <formula>NOT(ISERROR(SEARCH("YES",AL497)))</formula>
    </cfRule>
  </conditionalFormatting>
  <conditionalFormatting sqref="F497:F508 F510:F521">
    <cfRule type="duplicateValues" dxfId="413" priority="231"/>
  </conditionalFormatting>
  <conditionalFormatting sqref="F497:F508 F510:F521">
    <cfRule type="duplicateValues" dxfId="412" priority="230"/>
  </conditionalFormatting>
  <conditionalFormatting sqref="F497:F508 F510:F521">
    <cfRule type="duplicateValues" dxfId="411" priority="229"/>
  </conditionalFormatting>
  <conditionalFormatting sqref="F497:F508 F510:F521">
    <cfRule type="duplicateValues" dxfId="410" priority="228"/>
  </conditionalFormatting>
  <conditionalFormatting sqref="F497:F508 F510:F521">
    <cfRule type="duplicateValues" dxfId="409" priority="226"/>
    <cfRule type="duplicateValues" dxfId="408" priority="227"/>
  </conditionalFormatting>
  <conditionalFormatting sqref="G497:G508 G510:G521">
    <cfRule type="duplicateValues" dxfId="407" priority="225"/>
  </conditionalFormatting>
  <conditionalFormatting sqref="G497:G508 G510:G521">
    <cfRule type="duplicateValues" dxfId="406" priority="224"/>
  </conditionalFormatting>
  <conditionalFormatting sqref="G497:G508 G510:G521">
    <cfRule type="duplicateValues" dxfId="405" priority="223"/>
  </conditionalFormatting>
  <conditionalFormatting sqref="G497:G508 G510:G521">
    <cfRule type="duplicateValues" dxfId="404" priority="222"/>
  </conditionalFormatting>
  <conditionalFormatting sqref="H497:H508 H510:H521">
    <cfRule type="colorScale" priority="221">
      <colorScale>
        <cfvo type="min"/>
        <cfvo type="max"/>
        <color rgb="FFFF7C80"/>
        <color rgb="FFFFCCCC"/>
      </colorScale>
    </cfRule>
  </conditionalFormatting>
  <conditionalFormatting sqref="E536">
    <cfRule type="duplicateValues" dxfId="403" priority="219"/>
  </conditionalFormatting>
  <conditionalFormatting sqref="E536">
    <cfRule type="duplicateValues" dxfId="402" priority="218"/>
  </conditionalFormatting>
  <conditionalFormatting sqref="E536">
    <cfRule type="duplicateValues" dxfId="401" priority="217"/>
  </conditionalFormatting>
  <conditionalFormatting sqref="E536">
    <cfRule type="duplicateValues" dxfId="400" priority="216"/>
  </conditionalFormatting>
  <conditionalFormatting sqref="E536">
    <cfRule type="duplicateValues" dxfId="399" priority="215"/>
  </conditionalFormatting>
  <conditionalFormatting sqref="E536">
    <cfRule type="duplicateValues" dxfId="398" priority="214"/>
  </conditionalFormatting>
  <conditionalFormatting sqref="E524:E535">
    <cfRule type="duplicateValues" dxfId="397" priority="213"/>
  </conditionalFormatting>
  <conditionalFormatting sqref="E524:E535">
    <cfRule type="duplicateValues" dxfId="396" priority="212"/>
  </conditionalFormatting>
  <conditionalFormatting sqref="E537:E540">
    <cfRule type="duplicateValues" dxfId="395" priority="211"/>
  </conditionalFormatting>
  <conditionalFormatting sqref="E537:E540">
    <cfRule type="duplicateValues" dxfId="394" priority="210"/>
  </conditionalFormatting>
  <conditionalFormatting sqref="E543:E544">
    <cfRule type="duplicateValues" dxfId="393" priority="209"/>
  </conditionalFormatting>
  <conditionalFormatting sqref="E543:E544">
    <cfRule type="duplicateValues" dxfId="392" priority="208"/>
  </conditionalFormatting>
  <conditionalFormatting sqref="AL524:AL541 AL543:AL548">
    <cfRule type="containsText" dxfId="391" priority="207" operator="containsText" text="YES">
      <formula>NOT(ISERROR(SEARCH("YES",AL524)))</formula>
    </cfRule>
  </conditionalFormatting>
  <conditionalFormatting sqref="AL524:AL541 AL543:AL548">
    <cfRule type="containsText" dxfId="390" priority="205" operator="containsText" text="Non">
      <formula>NOT(ISERROR(SEARCH("Non",AL524)))</formula>
    </cfRule>
    <cfRule type="containsText" dxfId="389" priority="206" operator="containsText" text="A verifier">
      <formula>NOT(ISERROR(SEARCH("A verifier",AL524)))</formula>
    </cfRule>
  </conditionalFormatting>
  <conditionalFormatting sqref="AL524:AL541 AL543:AL548">
    <cfRule type="containsText" dxfId="388" priority="204" operator="containsText" text="YES">
      <formula>NOT(ISERROR(SEARCH("YES",AL524)))</formula>
    </cfRule>
  </conditionalFormatting>
  <conditionalFormatting sqref="AG524:AG541 AG543:AG548">
    <cfRule type="colorScale" priority="220">
      <colorScale>
        <cfvo type="min"/>
        <cfvo type="percentile" val="50"/>
        <cfvo type="max"/>
        <color rgb="FFF8696B"/>
        <color theme="9" tint="0.59999389629810485"/>
        <color rgb="FFFFFF00"/>
      </colorScale>
    </cfRule>
  </conditionalFormatting>
  <conditionalFormatting sqref="E541">
    <cfRule type="duplicateValues" dxfId="387" priority="203"/>
  </conditionalFormatting>
  <conditionalFormatting sqref="E541">
    <cfRule type="duplicateValues" dxfId="386" priority="202"/>
  </conditionalFormatting>
  <conditionalFormatting sqref="E545:E548">
    <cfRule type="duplicateValues" dxfId="385" priority="200"/>
  </conditionalFormatting>
  <conditionalFormatting sqref="E545:E548">
    <cfRule type="duplicateValues" dxfId="384" priority="201"/>
  </conditionalFormatting>
  <conditionalFormatting sqref="E524:E541 E543:E548">
    <cfRule type="duplicateValues" dxfId="383" priority="199"/>
  </conditionalFormatting>
  <conditionalFormatting sqref="AL524:AL541 AL543:AL548">
    <cfRule type="containsText" dxfId="382" priority="198" operator="containsText" text="YES">
      <formula>NOT(ISERROR(SEARCH("YES",AL524)))</formula>
    </cfRule>
  </conditionalFormatting>
  <conditionalFormatting sqref="F524:F541 F543:F548">
    <cfRule type="duplicateValues" dxfId="381" priority="197"/>
  </conditionalFormatting>
  <conditionalFormatting sqref="F524:F541 F543:F548">
    <cfRule type="duplicateValues" dxfId="380" priority="196"/>
  </conditionalFormatting>
  <conditionalFormatting sqref="F524:F541 F543:F548">
    <cfRule type="duplicateValues" dxfId="379" priority="195"/>
  </conditionalFormatting>
  <conditionalFormatting sqref="F524:F541 F543:F548">
    <cfRule type="duplicateValues" dxfId="378" priority="194"/>
  </conditionalFormatting>
  <conditionalFormatting sqref="F524:F541 F543:F548">
    <cfRule type="duplicateValues" dxfId="377" priority="192"/>
    <cfRule type="duplicateValues" dxfId="376" priority="193"/>
  </conditionalFormatting>
  <conditionalFormatting sqref="G524:G541 G543:G548">
    <cfRule type="duplicateValues" dxfId="375" priority="191"/>
  </conditionalFormatting>
  <conditionalFormatting sqref="G524:G541 G543:G548">
    <cfRule type="duplicateValues" dxfId="374" priority="190"/>
  </conditionalFormatting>
  <conditionalFormatting sqref="G524:G541 G543:G548">
    <cfRule type="duplicateValues" dxfId="373" priority="189"/>
  </conditionalFormatting>
  <conditionalFormatting sqref="G524:G541 G543:G548">
    <cfRule type="duplicateValues" dxfId="372" priority="188"/>
  </conditionalFormatting>
  <conditionalFormatting sqref="H524:H541 H543:H548">
    <cfRule type="colorScale" priority="187">
      <colorScale>
        <cfvo type="min"/>
        <cfvo type="max"/>
        <color rgb="FFFF7C80"/>
        <color rgb="FFFFCCCC"/>
      </colorScale>
    </cfRule>
  </conditionalFormatting>
  <conditionalFormatting sqref="AL494:AL496">
    <cfRule type="containsText" dxfId="371" priority="185" operator="containsText" text="YES">
      <formula>NOT(ISERROR(SEARCH("YES",AL494)))</formula>
    </cfRule>
  </conditionalFormatting>
  <conditionalFormatting sqref="AL494:AL496">
    <cfRule type="containsText" dxfId="370" priority="183" operator="containsText" text="Non">
      <formula>NOT(ISERROR(SEARCH("Non",AL494)))</formula>
    </cfRule>
    <cfRule type="containsText" dxfId="369" priority="184" operator="containsText" text="A verifier">
      <formula>NOT(ISERROR(SEARCH("A verifier",AL494)))</formula>
    </cfRule>
  </conditionalFormatting>
  <conditionalFormatting sqref="AL494:AL496">
    <cfRule type="containsText" dxfId="368" priority="182" operator="containsText" text="YES">
      <formula>NOT(ISERROR(SEARCH("YES",AL494)))</formula>
    </cfRule>
  </conditionalFormatting>
  <conditionalFormatting sqref="AG494:AG496">
    <cfRule type="colorScale" priority="186">
      <colorScale>
        <cfvo type="min"/>
        <cfvo type="percentile" val="50"/>
        <cfvo type="max"/>
        <color rgb="FFF8696B"/>
        <color theme="9" tint="0.59999389629810485"/>
        <color rgb="FFFFFF00"/>
      </colorScale>
    </cfRule>
  </conditionalFormatting>
  <conditionalFormatting sqref="E494:E496">
    <cfRule type="duplicateValues" dxfId="367" priority="180"/>
  </conditionalFormatting>
  <conditionalFormatting sqref="E494:E496">
    <cfRule type="duplicateValues" dxfId="366" priority="181"/>
  </conditionalFormatting>
  <conditionalFormatting sqref="E494:E496">
    <cfRule type="duplicateValues" dxfId="365" priority="179"/>
  </conditionalFormatting>
  <conditionalFormatting sqref="AL494:AL496">
    <cfRule type="containsText" dxfId="364" priority="178" operator="containsText" text="YES">
      <formula>NOT(ISERROR(SEARCH("YES",AL494)))</formula>
    </cfRule>
  </conditionalFormatting>
  <conditionalFormatting sqref="F494:F496">
    <cfRule type="duplicateValues" dxfId="363" priority="177"/>
  </conditionalFormatting>
  <conditionalFormatting sqref="F494:F496">
    <cfRule type="duplicateValues" dxfId="362" priority="175"/>
    <cfRule type="duplicateValues" dxfId="361" priority="176"/>
  </conditionalFormatting>
  <conditionalFormatting sqref="G494:G496">
    <cfRule type="duplicateValues" dxfId="360" priority="174"/>
  </conditionalFormatting>
  <conditionalFormatting sqref="H494:H496">
    <cfRule type="colorScale" priority="173">
      <colorScale>
        <cfvo type="min"/>
        <cfvo type="max"/>
        <color rgb="FFFF7C80"/>
        <color rgb="FFFFCCCC"/>
      </colorScale>
    </cfRule>
  </conditionalFormatting>
  <conditionalFormatting sqref="G509">
    <cfRule type="duplicateValues" dxfId="359" priority="172"/>
  </conditionalFormatting>
  <conditionalFormatting sqref="E509:F509">
    <cfRule type="duplicateValues" dxfId="358" priority="171"/>
  </conditionalFormatting>
  <conditionalFormatting sqref="AL522">
    <cfRule type="containsText" dxfId="357" priority="169" operator="containsText" text="YES">
      <formula>NOT(ISERROR(SEARCH("YES",AL522)))</formula>
    </cfRule>
  </conditionalFormatting>
  <conditionalFormatting sqref="AL522">
    <cfRule type="containsText" dxfId="356" priority="167" operator="containsText" text="Non">
      <formula>NOT(ISERROR(SEARCH("Non",AL522)))</formula>
    </cfRule>
    <cfRule type="containsText" dxfId="355" priority="168" operator="containsText" text="A verifier">
      <formula>NOT(ISERROR(SEARCH("A verifier",AL522)))</formula>
    </cfRule>
  </conditionalFormatting>
  <conditionalFormatting sqref="AL522">
    <cfRule type="containsText" dxfId="354" priority="166" operator="containsText" text="YES">
      <formula>NOT(ISERROR(SEARCH("YES",AL522)))</formula>
    </cfRule>
  </conditionalFormatting>
  <conditionalFormatting sqref="AG522">
    <cfRule type="colorScale" priority="170">
      <colorScale>
        <cfvo type="min"/>
        <cfvo type="percentile" val="50"/>
        <cfvo type="max"/>
        <color rgb="FFF8696B"/>
        <color theme="9" tint="0.59999389629810485"/>
        <color rgb="FFFFFF00"/>
      </colorScale>
    </cfRule>
  </conditionalFormatting>
  <conditionalFormatting sqref="E522">
    <cfRule type="duplicateValues" dxfId="353" priority="164"/>
  </conditionalFormatting>
  <conditionalFormatting sqref="E522">
    <cfRule type="duplicateValues" dxfId="352" priority="165"/>
  </conditionalFormatting>
  <conditionalFormatting sqref="E522">
    <cfRule type="duplicateValues" dxfId="351" priority="163"/>
  </conditionalFormatting>
  <conditionalFormatting sqref="AL522">
    <cfRule type="containsText" dxfId="350" priority="162" operator="containsText" text="YES">
      <formula>NOT(ISERROR(SEARCH("YES",AL522)))</formula>
    </cfRule>
  </conditionalFormatting>
  <conditionalFormatting sqref="F522">
    <cfRule type="duplicateValues" dxfId="349" priority="161"/>
  </conditionalFormatting>
  <conditionalFormatting sqref="F522">
    <cfRule type="duplicateValues" dxfId="348" priority="160"/>
  </conditionalFormatting>
  <conditionalFormatting sqref="F522">
    <cfRule type="duplicateValues" dxfId="347" priority="159"/>
  </conditionalFormatting>
  <conditionalFormatting sqref="F522">
    <cfRule type="duplicateValues" dxfId="346" priority="158"/>
  </conditionalFormatting>
  <conditionalFormatting sqref="F522">
    <cfRule type="duplicateValues" dxfId="345" priority="156"/>
    <cfRule type="duplicateValues" dxfId="344" priority="157"/>
  </conditionalFormatting>
  <conditionalFormatting sqref="G522">
    <cfRule type="duplicateValues" dxfId="343" priority="155"/>
  </conditionalFormatting>
  <conditionalFormatting sqref="G522">
    <cfRule type="duplicateValues" dxfId="342" priority="154"/>
  </conditionalFormatting>
  <conditionalFormatting sqref="G522">
    <cfRule type="duplicateValues" dxfId="341" priority="153"/>
  </conditionalFormatting>
  <conditionalFormatting sqref="G522">
    <cfRule type="duplicateValues" dxfId="340" priority="152"/>
  </conditionalFormatting>
  <conditionalFormatting sqref="H522">
    <cfRule type="colorScale" priority="151">
      <colorScale>
        <cfvo type="min"/>
        <cfvo type="max"/>
        <color rgb="FFFF7C80"/>
        <color rgb="FFFFCCCC"/>
      </colorScale>
    </cfRule>
  </conditionalFormatting>
  <conditionalFormatting sqref="G542">
    <cfRule type="duplicateValues" dxfId="339" priority="150"/>
  </conditionalFormatting>
  <conditionalFormatting sqref="E542:F542">
    <cfRule type="duplicateValues" dxfId="338" priority="149"/>
  </conditionalFormatting>
  <conditionalFormatting sqref="AG552:AG571">
    <cfRule type="colorScale" priority="1587">
      <colorScale>
        <cfvo type="min"/>
        <cfvo type="percentile" val="50"/>
        <cfvo type="max"/>
        <color rgb="FFF8696B"/>
        <color theme="9" tint="0.59999389629810485"/>
        <color rgb="FFFFFF00"/>
      </colorScale>
    </cfRule>
  </conditionalFormatting>
  <conditionalFormatting sqref="E552:E571">
    <cfRule type="duplicateValues" dxfId="337" priority="1588"/>
  </conditionalFormatting>
  <conditionalFormatting sqref="F552:F571">
    <cfRule type="duplicateValues" dxfId="336" priority="1589"/>
  </conditionalFormatting>
  <conditionalFormatting sqref="F552:F571">
    <cfRule type="duplicateValues" dxfId="335" priority="1593"/>
    <cfRule type="duplicateValues" dxfId="334" priority="1594"/>
  </conditionalFormatting>
  <conditionalFormatting sqref="G552:G571">
    <cfRule type="duplicateValues" dxfId="333" priority="1595"/>
  </conditionalFormatting>
  <conditionalFormatting sqref="H552:H571">
    <cfRule type="colorScale" priority="1599">
      <colorScale>
        <cfvo type="min"/>
        <cfvo type="max"/>
        <color rgb="FFFF7C80"/>
        <color rgb="FFFFCCCC"/>
      </colorScale>
    </cfRule>
  </conditionalFormatting>
  <conditionalFormatting sqref="G618">
    <cfRule type="duplicateValues" dxfId="332" priority="146"/>
  </conditionalFormatting>
  <conditionalFormatting sqref="E618:F618">
    <cfRule type="duplicateValues" dxfId="331" priority="145"/>
  </conditionalFormatting>
  <conditionalFormatting sqref="E626:E628">
    <cfRule type="duplicateValues" dxfId="330" priority="143"/>
  </conditionalFormatting>
  <conditionalFormatting sqref="E626:E628">
    <cfRule type="duplicateValues" dxfId="329" priority="142"/>
  </conditionalFormatting>
  <conditionalFormatting sqref="AL626:AL632">
    <cfRule type="containsText" dxfId="328" priority="141" operator="containsText" text="YES">
      <formula>NOT(ISERROR(SEARCH("YES",AL626)))</formula>
    </cfRule>
  </conditionalFormatting>
  <conditionalFormatting sqref="AL626:AL632">
    <cfRule type="containsText" dxfId="327" priority="139" operator="containsText" text="Non">
      <formula>NOT(ISERROR(SEARCH("Non",AL626)))</formula>
    </cfRule>
    <cfRule type="containsText" dxfId="326" priority="140" operator="containsText" text="A verifier">
      <formula>NOT(ISERROR(SEARCH("A verifier",AL626)))</formula>
    </cfRule>
  </conditionalFormatting>
  <conditionalFormatting sqref="AL626:AL632">
    <cfRule type="containsText" dxfId="325" priority="138" operator="containsText" text="YES">
      <formula>NOT(ISERROR(SEARCH("YES",AL626)))</formula>
    </cfRule>
  </conditionalFormatting>
  <conditionalFormatting sqref="AG626:AG632">
    <cfRule type="colorScale" priority="144">
      <colorScale>
        <cfvo type="min"/>
        <cfvo type="percentile" val="50"/>
        <cfvo type="max"/>
        <color rgb="FFF8696B"/>
        <color theme="9" tint="0.59999389629810485"/>
        <color rgb="FFFFFF00"/>
      </colorScale>
    </cfRule>
  </conditionalFormatting>
  <conditionalFormatting sqref="E629:E632">
    <cfRule type="duplicateValues" dxfId="324" priority="136"/>
  </conditionalFormatting>
  <conditionalFormatting sqref="E629:E632">
    <cfRule type="duplicateValues" dxfId="323" priority="137"/>
  </conditionalFormatting>
  <conditionalFormatting sqref="E626:E632">
    <cfRule type="duplicateValues" dxfId="322" priority="135"/>
  </conditionalFormatting>
  <conditionalFormatting sqref="AL626:AL632">
    <cfRule type="containsText" dxfId="321" priority="134" operator="containsText" text="YES">
      <formula>NOT(ISERROR(SEARCH("YES",AL626)))</formula>
    </cfRule>
  </conditionalFormatting>
  <conditionalFormatting sqref="F626:F632">
    <cfRule type="duplicateValues" dxfId="320" priority="133"/>
  </conditionalFormatting>
  <conditionalFormatting sqref="F626:F632">
    <cfRule type="duplicateValues" dxfId="319" priority="131"/>
    <cfRule type="duplicateValues" dxfId="318" priority="132"/>
  </conditionalFormatting>
  <conditionalFormatting sqref="G626:G632">
    <cfRule type="duplicateValues" dxfId="317" priority="130"/>
  </conditionalFormatting>
  <conditionalFormatting sqref="H626:H632">
    <cfRule type="colorScale" priority="129">
      <colorScale>
        <cfvo type="min"/>
        <cfvo type="max"/>
        <color rgb="FFFF7C80"/>
        <color rgb="FFFFCCCC"/>
      </colorScale>
    </cfRule>
  </conditionalFormatting>
  <conditionalFormatting sqref="E619:E621">
    <cfRule type="duplicateValues" dxfId="316" priority="127"/>
  </conditionalFormatting>
  <conditionalFormatting sqref="E619:E621">
    <cfRule type="duplicateValues" dxfId="315" priority="126"/>
  </conditionalFormatting>
  <conditionalFormatting sqref="AL619:AL625">
    <cfRule type="containsText" dxfId="314" priority="125" operator="containsText" text="YES">
      <formula>NOT(ISERROR(SEARCH("YES",AL619)))</formula>
    </cfRule>
  </conditionalFormatting>
  <conditionalFormatting sqref="AL619:AL625">
    <cfRule type="containsText" dxfId="313" priority="123" operator="containsText" text="Non">
      <formula>NOT(ISERROR(SEARCH("Non",AL619)))</formula>
    </cfRule>
    <cfRule type="containsText" dxfId="312" priority="124" operator="containsText" text="A verifier">
      <formula>NOT(ISERROR(SEARCH("A verifier",AL619)))</formula>
    </cfRule>
  </conditionalFormatting>
  <conditionalFormatting sqref="AL619:AL625">
    <cfRule type="containsText" dxfId="311" priority="122" operator="containsText" text="YES">
      <formula>NOT(ISERROR(SEARCH("YES",AL619)))</formula>
    </cfRule>
  </conditionalFormatting>
  <conditionalFormatting sqref="AG619:AG625">
    <cfRule type="colorScale" priority="128">
      <colorScale>
        <cfvo type="min"/>
        <cfvo type="percentile" val="50"/>
        <cfvo type="max"/>
        <color rgb="FFF8696B"/>
        <color theme="9" tint="0.59999389629810485"/>
        <color rgb="FFFFFF00"/>
      </colorScale>
    </cfRule>
  </conditionalFormatting>
  <conditionalFormatting sqref="E622:E625">
    <cfRule type="duplicateValues" dxfId="310" priority="120"/>
  </conditionalFormatting>
  <conditionalFormatting sqref="E622:E625">
    <cfRule type="duplicateValues" dxfId="309" priority="121"/>
  </conditionalFormatting>
  <conditionalFormatting sqref="E619:E625">
    <cfRule type="duplicateValues" dxfId="308" priority="119"/>
  </conditionalFormatting>
  <conditionalFormatting sqref="AL619:AL625">
    <cfRule type="containsText" dxfId="307" priority="118" operator="containsText" text="YES">
      <formula>NOT(ISERROR(SEARCH("YES",AL619)))</formula>
    </cfRule>
  </conditionalFormatting>
  <conditionalFormatting sqref="F619:F625">
    <cfRule type="duplicateValues" dxfId="306" priority="117"/>
  </conditionalFormatting>
  <conditionalFormatting sqref="F619:F625">
    <cfRule type="duplicateValues" dxfId="305" priority="115"/>
    <cfRule type="duplicateValues" dxfId="304" priority="116"/>
  </conditionalFormatting>
  <conditionalFormatting sqref="G619:G625">
    <cfRule type="duplicateValues" dxfId="303" priority="114"/>
  </conditionalFormatting>
  <conditionalFormatting sqref="H619:H625">
    <cfRule type="colorScale" priority="113">
      <colorScale>
        <cfvo type="min"/>
        <cfvo type="max"/>
        <color rgb="FFFF7C80"/>
        <color rgb="FFFFCCCC"/>
      </colorScale>
    </cfRule>
  </conditionalFormatting>
  <conditionalFormatting sqref="AG601:AG617 AG633:AG637">
    <cfRule type="colorScale" priority="1633">
      <colorScale>
        <cfvo type="min"/>
        <cfvo type="percentile" val="50"/>
        <cfvo type="max"/>
        <color rgb="FFF8696B"/>
        <color theme="9" tint="0.59999389629810485"/>
        <color rgb="FFFFFF00"/>
      </colorScale>
    </cfRule>
  </conditionalFormatting>
  <conditionalFormatting sqref="E636:E637">
    <cfRule type="duplicateValues" dxfId="302" priority="1635"/>
  </conditionalFormatting>
  <conditionalFormatting sqref="E601:E617 E633:E637">
    <cfRule type="duplicateValues" dxfId="301" priority="1637"/>
  </conditionalFormatting>
  <conditionalFormatting sqref="F601:F617 F633:F637">
    <cfRule type="duplicateValues" dxfId="300" priority="1639"/>
  </conditionalFormatting>
  <conditionalFormatting sqref="F601:F617 F633:F637">
    <cfRule type="duplicateValues" dxfId="299" priority="1641"/>
    <cfRule type="duplicateValues" dxfId="298" priority="1642"/>
  </conditionalFormatting>
  <conditionalFormatting sqref="G601:G617 G633:G637">
    <cfRule type="duplicateValues" dxfId="297" priority="1645"/>
  </conditionalFormatting>
  <conditionalFormatting sqref="H601:H617 H633:H637">
    <cfRule type="colorScale" priority="1647">
      <colorScale>
        <cfvo type="min"/>
        <cfvo type="max"/>
        <color rgb="FFFF7C80"/>
        <color rgb="FFFFCCCC"/>
      </colorScale>
    </cfRule>
  </conditionalFormatting>
  <conditionalFormatting sqref="E701">
    <cfRule type="duplicateValues" dxfId="296" priority="111"/>
  </conditionalFormatting>
  <conditionalFormatting sqref="E701">
    <cfRule type="duplicateValues" dxfId="295" priority="110"/>
  </conditionalFormatting>
  <conditionalFormatting sqref="E701">
    <cfRule type="duplicateValues" dxfId="294" priority="109"/>
  </conditionalFormatting>
  <conditionalFormatting sqref="E701">
    <cfRule type="duplicateValues" dxfId="293" priority="108"/>
  </conditionalFormatting>
  <conditionalFormatting sqref="E701">
    <cfRule type="duplicateValues" dxfId="292" priority="107"/>
  </conditionalFormatting>
  <conditionalFormatting sqref="E701">
    <cfRule type="duplicateValues" dxfId="291" priority="106"/>
  </conditionalFormatting>
  <conditionalFormatting sqref="E689:E700">
    <cfRule type="duplicateValues" dxfId="290" priority="105"/>
  </conditionalFormatting>
  <conditionalFormatting sqref="E689:E700">
    <cfRule type="duplicateValues" dxfId="289" priority="104"/>
  </conditionalFormatting>
  <conditionalFormatting sqref="E702:E705">
    <cfRule type="duplicateValues" dxfId="288" priority="103"/>
  </conditionalFormatting>
  <conditionalFormatting sqref="E702:E705">
    <cfRule type="duplicateValues" dxfId="287" priority="102"/>
  </conditionalFormatting>
  <conditionalFormatting sqref="E707:E708">
    <cfRule type="duplicateValues" dxfId="286" priority="101"/>
  </conditionalFormatting>
  <conditionalFormatting sqref="E707:E708">
    <cfRule type="duplicateValues" dxfId="285" priority="100"/>
  </conditionalFormatting>
  <conditionalFormatting sqref="AL689:AL708 AL710:AL713">
    <cfRule type="containsText" dxfId="284" priority="99" operator="containsText" text="YES">
      <formula>NOT(ISERROR(SEARCH("YES",AL689)))</formula>
    </cfRule>
  </conditionalFormatting>
  <conditionalFormatting sqref="AL689:AL708 AL710:AL713">
    <cfRule type="containsText" dxfId="283" priority="97" operator="containsText" text="Non">
      <formula>NOT(ISERROR(SEARCH("Non",AL689)))</formula>
    </cfRule>
    <cfRule type="containsText" dxfId="282" priority="98" operator="containsText" text="A verifier">
      <formula>NOT(ISERROR(SEARCH("A verifier",AL689)))</formula>
    </cfRule>
  </conditionalFormatting>
  <conditionalFormatting sqref="AL689:AL708 AL710:AL713">
    <cfRule type="containsText" dxfId="281" priority="96" operator="containsText" text="YES">
      <formula>NOT(ISERROR(SEARCH("YES",AL689)))</formula>
    </cfRule>
  </conditionalFormatting>
  <conditionalFormatting sqref="AG689:AG708 AG710:AG713">
    <cfRule type="colorScale" priority="112">
      <colorScale>
        <cfvo type="min"/>
        <cfvo type="percentile" val="50"/>
        <cfvo type="max"/>
        <color rgb="FFF8696B"/>
        <color theme="9" tint="0.59999389629810485"/>
        <color rgb="FFFFFF00"/>
      </colorScale>
    </cfRule>
  </conditionalFormatting>
  <conditionalFormatting sqref="E706">
    <cfRule type="duplicateValues" dxfId="280" priority="95"/>
  </conditionalFormatting>
  <conditionalFormatting sqref="E706">
    <cfRule type="duplicateValues" dxfId="279" priority="94"/>
  </conditionalFormatting>
  <conditionalFormatting sqref="E710:E713">
    <cfRule type="duplicateValues" dxfId="278" priority="92"/>
  </conditionalFormatting>
  <conditionalFormatting sqref="E710:E713">
    <cfRule type="duplicateValues" dxfId="277" priority="93"/>
  </conditionalFormatting>
  <conditionalFormatting sqref="E689:E708 E710:E713">
    <cfRule type="duplicateValues" dxfId="276" priority="91"/>
  </conditionalFormatting>
  <conditionalFormatting sqref="AL689:AL708 AL710:AL713">
    <cfRule type="containsText" dxfId="275" priority="90" operator="containsText" text="YES">
      <formula>NOT(ISERROR(SEARCH("YES",AL689)))</formula>
    </cfRule>
  </conditionalFormatting>
  <conditionalFormatting sqref="F689:F708 F710:F713">
    <cfRule type="duplicateValues" dxfId="274" priority="89"/>
  </conditionalFormatting>
  <conditionalFormatting sqref="F689:F708 F710:F713">
    <cfRule type="duplicateValues" dxfId="273" priority="88"/>
  </conditionalFormatting>
  <conditionalFormatting sqref="F689:F708 F710:F713">
    <cfRule type="duplicateValues" dxfId="272" priority="87"/>
  </conditionalFormatting>
  <conditionalFormatting sqref="F689:F708 F710:F713">
    <cfRule type="duplicateValues" dxfId="271" priority="86"/>
  </conditionalFormatting>
  <conditionalFormatting sqref="F689:F708 F710:F713">
    <cfRule type="duplicateValues" dxfId="270" priority="84"/>
    <cfRule type="duplicateValues" dxfId="269" priority="85"/>
  </conditionalFormatting>
  <conditionalFormatting sqref="G689:G708 G710:G713">
    <cfRule type="duplicateValues" dxfId="268" priority="83"/>
  </conditionalFormatting>
  <conditionalFormatting sqref="G689:G708 G710:G713">
    <cfRule type="duplicateValues" dxfId="267" priority="82"/>
  </conditionalFormatting>
  <conditionalFormatting sqref="G689:G708 G710:G713">
    <cfRule type="duplicateValues" dxfId="266" priority="81"/>
  </conditionalFormatting>
  <conditionalFormatting sqref="G689:G708 G710:G713">
    <cfRule type="duplicateValues" dxfId="265" priority="80"/>
  </conditionalFormatting>
  <conditionalFormatting sqref="H689:H708 H710:H713">
    <cfRule type="colorScale" priority="79">
      <colorScale>
        <cfvo type="min"/>
        <cfvo type="max"/>
        <color rgb="FFFF7C80"/>
        <color rgb="FFFFCCCC"/>
      </colorScale>
    </cfRule>
  </conditionalFormatting>
  <conditionalFormatting sqref="E676">
    <cfRule type="duplicateValues" dxfId="264" priority="77"/>
  </conditionalFormatting>
  <conditionalFormatting sqref="E676">
    <cfRule type="duplicateValues" dxfId="263" priority="76"/>
  </conditionalFormatting>
  <conditionalFormatting sqref="E676">
    <cfRule type="duplicateValues" dxfId="262" priority="75"/>
  </conditionalFormatting>
  <conditionalFormatting sqref="E676">
    <cfRule type="duplicateValues" dxfId="261" priority="74"/>
  </conditionalFormatting>
  <conditionalFormatting sqref="E676">
    <cfRule type="duplicateValues" dxfId="260" priority="73"/>
  </conditionalFormatting>
  <conditionalFormatting sqref="E676">
    <cfRule type="duplicateValues" dxfId="259" priority="72"/>
  </conditionalFormatting>
  <conditionalFormatting sqref="E664:E675">
    <cfRule type="duplicateValues" dxfId="258" priority="71"/>
  </conditionalFormatting>
  <conditionalFormatting sqref="E664:E675">
    <cfRule type="duplicateValues" dxfId="257" priority="70"/>
  </conditionalFormatting>
  <conditionalFormatting sqref="E677:E678 E680">
    <cfRule type="duplicateValues" dxfId="256" priority="69"/>
  </conditionalFormatting>
  <conditionalFormatting sqref="E677:E678 E680">
    <cfRule type="duplicateValues" dxfId="255" priority="68"/>
  </conditionalFormatting>
  <conditionalFormatting sqref="E682:E684">
    <cfRule type="duplicateValues" dxfId="254" priority="67"/>
  </conditionalFormatting>
  <conditionalFormatting sqref="E682:E684">
    <cfRule type="duplicateValues" dxfId="253" priority="66"/>
  </conditionalFormatting>
  <conditionalFormatting sqref="AL664:AL678 AL680:AL688">
    <cfRule type="containsText" dxfId="252" priority="65" operator="containsText" text="YES">
      <formula>NOT(ISERROR(SEARCH("YES",AL664)))</formula>
    </cfRule>
  </conditionalFormatting>
  <conditionalFormatting sqref="AL664:AL678 AL680:AL688">
    <cfRule type="containsText" dxfId="251" priority="63" operator="containsText" text="Non">
      <formula>NOT(ISERROR(SEARCH("Non",AL664)))</formula>
    </cfRule>
    <cfRule type="containsText" dxfId="250" priority="64" operator="containsText" text="A verifier">
      <formula>NOT(ISERROR(SEARCH("A verifier",AL664)))</formula>
    </cfRule>
  </conditionalFormatting>
  <conditionalFormatting sqref="AL664:AL678 AL680:AL688">
    <cfRule type="containsText" dxfId="249" priority="62" operator="containsText" text="YES">
      <formula>NOT(ISERROR(SEARCH("YES",AL664)))</formula>
    </cfRule>
  </conditionalFormatting>
  <conditionalFormatting sqref="AG664:AG678 AG680:AG688">
    <cfRule type="colorScale" priority="78">
      <colorScale>
        <cfvo type="min"/>
        <cfvo type="percentile" val="50"/>
        <cfvo type="max"/>
        <color rgb="FFF8696B"/>
        <color theme="9" tint="0.59999389629810485"/>
        <color rgb="FFFFFF00"/>
      </colorScale>
    </cfRule>
  </conditionalFormatting>
  <conditionalFormatting sqref="E681">
    <cfRule type="duplicateValues" dxfId="248" priority="61"/>
  </conditionalFormatting>
  <conditionalFormatting sqref="E681">
    <cfRule type="duplicateValues" dxfId="247" priority="60"/>
  </conditionalFormatting>
  <conditionalFormatting sqref="E685:E688">
    <cfRule type="duplicateValues" dxfId="246" priority="58"/>
  </conditionalFormatting>
  <conditionalFormatting sqref="E685:E688">
    <cfRule type="duplicateValues" dxfId="245" priority="59"/>
  </conditionalFormatting>
  <conditionalFormatting sqref="E664:E678 E680:E688">
    <cfRule type="duplicateValues" dxfId="244" priority="57"/>
  </conditionalFormatting>
  <conditionalFormatting sqref="AL664:AL678 AL680:AL688">
    <cfRule type="containsText" dxfId="243" priority="56" operator="containsText" text="YES">
      <formula>NOT(ISERROR(SEARCH("YES",AL664)))</formula>
    </cfRule>
  </conditionalFormatting>
  <conditionalFormatting sqref="F664:F678 F680:F688">
    <cfRule type="duplicateValues" dxfId="242" priority="55"/>
  </conditionalFormatting>
  <conditionalFormatting sqref="F664:F678 F680:F688">
    <cfRule type="duplicateValues" dxfId="241" priority="54"/>
  </conditionalFormatting>
  <conditionalFormatting sqref="F664:F678 F680:F688">
    <cfRule type="duplicateValues" dxfId="240" priority="53"/>
  </conditionalFormatting>
  <conditionalFormatting sqref="F664:F678 F680:F688">
    <cfRule type="duplicateValues" dxfId="239" priority="52"/>
  </conditionalFormatting>
  <conditionalFormatting sqref="F664:F678 F680:F688">
    <cfRule type="duplicateValues" dxfId="238" priority="50"/>
    <cfRule type="duplicateValues" dxfId="237" priority="51"/>
  </conditionalFormatting>
  <conditionalFormatting sqref="G664:G678 G680:G688">
    <cfRule type="duplicateValues" dxfId="236" priority="49"/>
  </conditionalFormatting>
  <conditionalFormatting sqref="G664:G678 G680:G688">
    <cfRule type="duplicateValues" dxfId="235" priority="48"/>
  </conditionalFormatting>
  <conditionalFormatting sqref="G664:G678 G680:G688">
    <cfRule type="duplicateValues" dxfId="234" priority="47"/>
  </conditionalFormatting>
  <conditionalFormatting sqref="G664:G678 G680:G688">
    <cfRule type="duplicateValues" dxfId="233" priority="46"/>
  </conditionalFormatting>
  <conditionalFormatting sqref="H664:H678 H680:H688">
    <cfRule type="colorScale" priority="45">
      <colorScale>
        <cfvo type="min"/>
        <cfvo type="max"/>
        <color rgb="FFFF7C80"/>
        <color rgb="FFFFCCCC"/>
      </colorScale>
    </cfRule>
  </conditionalFormatting>
  <conditionalFormatting sqref="E651">
    <cfRule type="duplicateValues" dxfId="232" priority="43"/>
  </conditionalFormatting>
  <conditionalFormatting sqref="E651">
    <cfRule type="duplicateValues" dxfId="231" priority="42"/>
  </conditionalFormatting>
  <conditionalFormatting sqref="E651">
    <cfRule type="duplicateValues" dxfId="230" priority="41"/>
  </conditionalFormatting>
  <conditionalFormatting sqref="E651">
    <cfRule type="duplicateValues" dxfId="229" priority="40"/>
  </conditionalFormatting>
  <conditionalFormatting sqref="E651">
    <cfRule type="duplicateValues" dxfId="228" priority="39"/>
  </conditionalFormatting>
  <conditionalFormatting sqref="E651">
    <cfRule type="duplicateValues" dxfId="227" priority="38"/>
  </conditionalFormatting>
  <conditionalFormatting sqref="E639:E645 E647:E650">
    <cfRule type="duplicateValues" dxfId="226" priority="37"/>
  </conditionalFormatting>
  <conditionalFormatting sqref="E639:E645 E647:E650">
    <cfRule type="duplicateValues" dxfId="225" priority="36"/>
  </conditionalFormatting>
  <conditionalFormatting sqref="E652:E655">
    <cfRule type="duplicateValues" dxfId="224" priority="35"/>
  </conditionalFormatting>
  <conditionalFormatting sqref="E652:E655">
    <cfRule type="duplicateValues" dxfId="223" priority="34"/>
  </conditionalFormatting>
  <conditionalFormatting sqref="E657:E659">
    <cfRule type="duplicateValues" dxfId="222" priority="33"/>
  </conditionalFormatting>
  <conditionalFormatting sqref="E657:E659">
    <cfRule type="duplicateValues" dxfId="221" priority="32"/>
  </conditionalFormatting>
  <conditionalFormatting sqref="AL639:AL645 AL647:AL663">
    <cfRule type="containsText" dxfId="220" priority="31" operator="containsText" text="YES">
      <formula>NOT(ISERROR(SEARCH("YES",AL639)))</formula>
    </cfRule>
  </conditionalFormatting>
  <conditionalFormatting sqref="AL639:AL645 AL647:AL663">
    <cfRule type="containsText" dxfId="219" priority="29" operator="containsText" text="Non">
      <formula>NOT(ISERROR(SEARCH("Non",AL639)))</formula>
    </cfRule>
    <cfRule type="containsText" dxfId="218" priority="30" operator="containsText" text="A verifier">
      <formula>NOT(ISERROR(SEARCH("A verifier",AL639)))</formula>
    </cfRule>
  </conditionalFormatting>
  <conditionalFormatting sqref="AL639:AL645 AL647:AL663">
    <cfRule type="containsText" dxfId="217" priority="28" operator="containsText" text="YES">
      <formula>NOT(ISERROR(SEARCH("YES",AL639)))</formula>
    </cfRule>
  </conditionalFormatting>
  <conditionalFormatting sqref="AG639:AG645 AG647:AG663">
    <cfRule type="colorScale" priority="44">
      <colorScale>
        <cfvo type="min"/>
        <cfvo type="percentile" val="50"/>
        <cfvo type="max"/>
        <color rgb="FFF8696B"/>
        <color theme="9" tint="0.59999389629810485"/>
        <color rgb="FFFFFF00"/>
      </colorScale>
    </cfRule>
  </conditionalFormatting>
  <conditionalFormatting sqref="E656">
    <cfRule type="duplicateValues" dxfId="216" priority="27"/>
  </conditionalFormatting>
  <conditionalFormatting sqref="E656">
    <cfRule type="duplicateValues" dxfId="215" priority="26"/>
  </conditionalFormatting>
  <conditionalFormatting sqref="E660:E663">
    <cfRule type="duplicateValues" dxfId="214" priority="24"/>
  </conditionalFormatting>
  <conditionalFormatting sqref="E660:E663">
    <cfRule type="duplicateValues" dxfId="213" priority="25"/>
  </conditionalFormatting>
  <conditionalFormatting sqref="E639:E645 E647:E663">
    <cfRule type="duplicateValues" dxfId="212" priority="23"/>
  </conditionalFormatting>
  <conditionalFormatting sqref="AL639:AL645 AL647:AL663">
    <cfRule type="containsText" dxfId="211" priority="22" operator="containsText" text="YES">
      <formula>NOT(ISERROR(SEARCH("YES",AL639)))</formula>
    </cfRule>
  </conditionalFormatting>
  <conditionalFormatting sqref="F639:F645 F647:F663">
    <cfRule type="duplicateValues" dxfId="210" priority="21"/>
  </conditionalFormatting>
  <conditionalFormatting sqref="F639:F645 F647:F663">
    <cfRule type="duplicateValues" dxfId="209" priority="20"/>
  </conditionalFormatting>
  <conditionalFormatting sqref="F639:F645 F647:F663">
    <cfRule type="duplicateValues" dxfId="208" priority="19"/>
  </conditionalFormatting>
  <conditionalFormatting sqref="F639:F645 F647:F663">
    <cfRule type="duplicateValues" dxfId="207" priority="18"/>
  </conditionalFormatting>
  <conditionalFormatting sqref="F639:F645 F647:F663">
    <cfRule type="duplicateValues" dxfId="206" priority="16"/>
    <cfRule type="duplicateValues" dxfId="205" priority="17"/>
  </conditionalFormatting>
  <conditionalFormatting sqref="G639:G645 G647:G663">
    <cfRule type="duplicateValues" dxfId="204" priority="15"/>
  </conditionalFormatting>
  <conditionalFormatting sqref="G639:G645 G647:G663">
    <cfRule type="duplicateValues" dxfId="203" priority="14"/>
  </conditionalFormatting>
  <conditionalFormatting sqref="G639:G645 G647:G663">
    <cfRule type="duplicateValues" dxfId="202" priority="13"/>
  </conditionalFormatting>
  <conditionalFormatting sqref="G639:G645 G647:G663">
    <cfRule type="duplicateValues" dxfId="201" priority="12"/>
  </conditionalFormatting>
  <conditionalFormatting sqref="H639:H645 H647:H663">
    <cfRule type="colorScale" priority="11">
      <colorScale>
        <cfvo type="min"/>
        <cfvo type="max"/>
        <color rgb="FFFF7C80"/>
        <color rgb="FFFFCCCC"/>
      </colorScale>
    </cfRule>
  </conditionalFormatting>
  <conditionalFormatting sqref="G646">
    <cfRule type="duplicateValues" dxfId="200" priority="10"/>
  </conditionalFormatting>
  <conditionalFormatting sqref="E646:F646">
    <cfRule type="duplicateValues" dxfId="199" priority="9"/>
  </conditionalFormatting>
  <conditionalFormatting sqref="G679">
    <cfRule type="duplicateValues" dxfId="198" priority="8"/>
  </conditionalFormatting>
  <conditionalFormatting sqref="E679:F679">
    <cfRule type="duplicateValues" dxfId="197" priority="7"/>
  </conditionalFormatting>
  <conditionalFormatting sqref="G709">
    <cfRule type="duplicateValues" dxfId="196" priority="6"/>
  </conditionalFormatting>
  <conditionalFormatting sqref="E709:F709">
    <cfRule type="duplicateValues" dxfId="195" priority="5"/>
  </conditionalFormatting>
  <conditionalFormatting sqref="G716">
    <cfRule type="duplicateValues" dxfId="194" priority="4"/>
  </conditionalFormatting>
  <conditionalFormatting sqref="E716:F716">
    <cfRule type="duplicateValues" dxfId="193" priority="3"/>
  </conditionalFormatting>
  <conditionalFormatting sqref="E732">
    <cfRule type="duplicateValues" dxfId="192" priority="1681"/>
  </conditionalFormatting>
  <conditionalFormatting sqref="AG714:AG715 AG717:AG732">
    <cfRule type="colorScale" priority="1683">
      <colorScale>
        <cfvo type="min"/>
        <cfvo type="percentile" val="50"/>
        <cfvo type="max"/>
        <color rgb="FFF8696B"/>
        <color theme="9" tint="0.59999389629810485"/>
        <color rgb="FFFFFF00"/>
      </colorScale>
    </cfRule>
  </conditionalFormatting>
  <conditionalFormatting sqref="E714:E715 E717:E732">
    <cfRule type="duplicateValues" dxfId="191" priority="1685"/>
  </conditionalFormatting>
  <conditionalFormatting sqref="F714:F715 F717:F732">
    <cfRule type="duplicateValues" dxfId="190" priority="1687"/>
  </conditionalFormatting>
  <conditionalFormatting sqref="F714:F715 F717:F732">
    <cfRule type="duplicateValues" dxfId="189" priority="1695"/>
    <cfRule type="duplicateValues" dxfId="188" priority="1696"/>
  </conditionalFormatting>
  <conditionalFormatting sqref="G714:G715 G717:G732">
    <cfRule type="duplicateValues" dxfId="187" priority="1699"/>
  </conditionalFormatting>
  <conditionalFormatting sqref="H714:H715 H717:H732">
    <cfRule type="colorScale" priority="1707">
      <colorScale>
        <cfvo type="min"/>
        <cfvo type="max"/>
        <color rgb="FFFF7C80"/>
        <color rgb="FFFFCCCC"/>
      </colorScale>
    </cfRule>
  </conditionalFormatting>
  <dataValidations count="1">
    <dataValidation type="list" allowBlank="1" showInputMessage="1" showErrorMessage="1" sqref="AC190:AC214 AC46:AC65 AC5:AC22 AC24:AC44 AC106:AC135 AC67:AC74 AC137:AC158 AC76:AC84 AC160:AC188 AC86:AC104 AC346:AC350 AC450:AC463 AC281:AC297 AC226:AC248 AC216:AC224 AC250:AC262 AC264:AC273 AC275:AC279 AC299:AC317 AC319:AC329 AC331:AC344 AC352:AC368 AC619:AC637 AC388:AC405 AC370:AC386 AC407:AC413 AC415:AC422 AC424:AC434 AC436:AC448 AC465:AC483 AC485:AC488 AC490:AC492 AC543:AC571 AC510:AC522 AC494:AC508 AC524:AC541 AC573:AC617 AC639:AC645 AC647:AC678 AC680:AC708 AC710:AC715 AC717:AC732" xr:uid="{F07C08F5-49CE-4FCD-93C0-99D37B033F0A}">
      <formula1>coordination</formula1>
    </dataValidation>
  </dataValidations>
  <pageMargins left="0.25" right="0.25" top="0.75" bottom="0.75" header="0.3" footer="0.3"/>
  <pageSetup scale="31" fitToHeight="0" orientation="landscape" horizontalDpi="300" verticalDpi="3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DABCF-78CD-4477-ABE9-3783E78E2AAA}">
  <dimension ref="A1:M1601"/>
  <sheetViews>
    <sheetView workbookViewId="0">
      <selection activeCell="H21" sqref="H21"/>
    </sheetView>
  </sheetViews>
  <sheetFormatPr defaultColWidth="8.81640625" defaultRowHeight="14.5" x14ac:dyDescent="0.35"/>
  <cols>
    <col min="1" max="1" width="54" bestFit="1" customWidth="1"/>
  </cols>
  <sheetData>
    <row r="1" spans="1:13" x14ac:dyDescent="0.35">
      <c r="A1" s="300" t="s">
        <v>1195</v>
      </c>
      <c r="B1" s="299" t="s">
        <v>1196</v>
      </c>
      <c r="C1" s="299" t="s">
        <v>1197</v>
      </c>
      <c r="D1" s="299" t="s">
        <v>680</v>
      </c>
      <c r="E1" s="299" t="s">
        <v>675</v>
      </c>
      <c r="F1" s="299" t="s">
        <v>680</v>
      </c>
      <c r="G1" s="299" t="s">
        <v>1198</v>
      </c>
      <c r="H1" s="299" t="s">
        <v>676</v>
      </c>
      <c r="I1" s="299" t="s">
        <v>1198</v>
      </c>
      <c r="J1" s="299" t="s">
        <v>1199</v>
      </c>
      <c r="K1" s="299" t="s">
        <v>677</v>
      </c>
      <c r="L1" s="299" t="s">
        <v>679</v>
      </c>
      <c r="M1" s="299" t="s">
        <v>677</v>
      </c>
    </row>
    <row r="2" spans="1:13" x14ac:dyDescent="0.35">
      <c r="A2" s="164" t="str">
        <f t="shared" ref="A2:A65" si="0">E2&amp;H2&amp;K2</f>
        <v>Analamanga1er Arrondissement1er Arrondissement</v>
      </c>
      <c r="B2" s="165" t="s">
        <v>1200</v>
      </c>
      <c r="C2" s="165" t="s">
        <v>1201</v>
      </c>
      <c r="D2" s="165" t="s">
        <v>1202</v>
      </c>
      <c r="E2" s="165" t="s">
        <v>669</v>
      </c>
      <c r="F2" s="165" t="s">
        <v>1202</v>
      </c>
      <c r="G2" s="165" t="s">
        <v>1203</v>
      </c>
      <c r="H2" s="165" t="s">
        <v>1204</v>
      </c>
      <c r="I2" s="165" t="s">
        <v>1203</v>
      </c>
      <c r="J2" s="165" t="s">
        <v>1205</v>
      </c>
      <c r="K2" s="165" t="s">
        <v>1204</v>
      </c>
      <c r="L2" s="165" t="s">
        <v>1206</v>
      </c>
      <c r="M2" s="165" t="s">
        <v>1204</v>
      </c>
    </row>
    <row r="3" spans="1:13" x14ac:dyDescent="0.35">
      <c r="A3" s="164" t="str">
        <f t="shared" si="0"/>
        <v>Analamanga2e Arrondissement2e Arrondissement</v>
      </c>
      <c r="B3" s="165" t="s">
        <v>1200</v>
      </c>
      <c r="C3" s="165" t="s">
        <v>1201</v>
      </c>
      <c r="D3" s="165" t="s">
        <v>1202</v>
      </c>
      <c r="E3" s="165" t="s">
        <v>669</v>
      </c>
      <c r="F3" s="165" t="s">
        <v>1202</v>
      </c>
      <c r="G3" s="165" t="s">
        <v>1207</v>
      </c>
      <c r="H3" s="165" t="s">
        <v>1208</v>
      </c>
      <c r="I3" s="165" t="s">
        <v>1207</v>
      </c>
      <c r="J3" s="165" t="s">
        <v>1205</v>
      </c>
      <c r="K3" s="165" t="s">
        <v>1208</v>
      </c>
      <c r="L3" s="165" t="s">
        <v>1209</v>
      </c>
      <c r="M3" s="165" t="s">
        <v>1208</v>
      </c>
    </row>
    <row r="4" spans="1:13" x14ac:dyDescent="0.35">
      <c r="A4" s="164" t="str">
        <f t="shared" si="0"/>
        <v>Analamanga3e Arrondissement3e Arrondissement</v>
      </c>
      <c r="B4" s="165" t="s">
        <v>1200</v>
      </c>
      <c r="C4" s="165" t="s">
        <v>1201</v>
      </c>
      <c r="D4" s="165" t="s">
        <v>1202</v>
      </c>
      <c r="E4" s="165" t="s">
        <v>669</v>
      </c>
      <c r="F4" s="165" t="s">
        <v>1202</v>
      </c>
      <c r="G4" s="165" t="s">
        <v>1210</v>
      </c>
      <c r="H4" s="165" t="s">
        <v>1211</v>
      </c>
      <c r="I4" s="165" t="s">
        <v>1210</v>
      </c>
      <c r="J4" s="165" t="s">
        <v>1205</v>
      </c>
      <c r="K4" s="165" t="s">
        <v>1211</v>
      </c>
      <c r="L4" s="165" t="s">
        <v>1212</v>
      </c>
      <c r="M4" s="165" t="s">
        <v>1211</v>
      </c>
    </row>
    <row r="5" spans="1:13" x14ac:dyDescent="0.35">
      <c r="A5" s="164" t="str">
        <f t="shared" si="0"/>
        <v>Analamanga4e Arrondissement4e Arrondissement</v>
      </c>
      <c r="B5" s="165" t="s">
        <v>1200</v>
      </c>
      <c r="C5" s="165" t="s">
        <v>1201</v>
      </c>
      <c r="D5" s="165" t="s">
        <v>1202</v>
      </c>
      <c r="E5" s="165" t="s">
        <v>669</v>
      </c>
      <c r="F5" s="165" t="s">
        <v>1202</v>
      </c>
      <c r="G5" s="165" t="s">
        <v>1213</v>
      </c>
      <c r="H5" s="165" t="s">
        <v>1214</v>
      </c>
      <c r="I5" s="165" t="s">
        <v>1213</v>
      </c>
      <c r="J5" s="165" t="s">
        <v>1205</v>
      </c>
      <c r="K5" s="165" t="s">
        <v>1214</v>
      </c>
      <c r="L5" s="165" t="s">
        <v>1215</v>
      </c>
      <c r="M5" s="165" t="s">
        <v>1214</v>
      </c>
    </row>
    <row r="6" spans="1:13" x14ac:dyDescent="0.35">
      <c r="A6" s="164" t="str">
        <f t="shared" si="0"/>
        <v>Analamanga5e Arrondissement5e Arrondissement</v>
      </c>
      <c r="B6" s="165" t="s">
        <v>1200</v>
      </c>
      <c r="C6" s="165" t="s">
        <v>1201</v>
      </c>
      <c r="D6" s="165" t="s">
        <v>1202</v>
      </c>
      <c r="E6" s="165" t="s">
        <v>669</v>
      </c>
      <c r="F6" s="165" t="s">
        <v>1202</v>
      </c>
      <c r="G6" s="165" t="s">
        <v>1216</v>
      </c>
      <c r="H6" s="165" t="s">
        <v>1217</v>
      </c>
      <c r="I6" s="165" t="s">
        <v>1216</v>
      </c>
      <c r="J6" s="165" t="s">
        <v>1205</v>
      </c>
      <c r="K6" s="165" t="s">
        <v>1217</v>
      </c>
      <c r="L6" s="165" t="s">
        <v>1218</v>
      </c>
      <c r="M6" s="165" t="s">
        <v>1217</v>
      </c>
    </row>
    <row r="7" spans="1:13" x14ac:dyDescent="0.35">
      <c r="A7" s="164" t="str">
        <f t="shared" si="0"/>
        <v>Analamanga6e Arrondissement6e Arrondissement</v>
      </c>
      <c r="B7" s="165" t="s">
        <v>1200</v>
      </c>
      <c r="C7" s="165" t="s">
        <v>1201</v>
      </c>
      <c r="D7" s="165" t="s">
        <v>1202</v>
      </c>
      <c r="E7" s="165" t="s">
        <v>669</v>
      </c>
      <c r="F7" s="165" t="s">
        <v>1202</v>
      </c>
      <c r="G7" s="165" t="s">
        <v>1219</v>
      </c>
      <c r="H7" s="165" t="s">
        <v>1220</v>
      </c>
      <c r="I7" s="165" t="s">
        <v>1219</v>
      </c>
      <c r="J7" s="165" t="s">
        <v>1205</v>
      </c>
      <c r="K7" s="165" t="s">
        <v>1220</v>
      </c>
      <c r="L7" s="165" t="s">
        <v>1221</v>
      </c>
      <c r="M7" s="165" t="s">
        <v>1220</v>
      </c>
    </row>
    <row r="8" spans="1:13" x14ac:dyDescent="0.35">
      <c r="A8" s="164" t="str">
        <f t="shared" si="0"/>
        <v>AnalamangaAntananarivo AvaradranoAlasora</v>
      </c>
      <c r="B8" s="165" t="s">
        <v>1200</v>
      </c>
      <c r="C8" s="165" t="s">
        <v>1201</v>
      </c>
      <c r="D8" s="165" t="s">
        <v>1202</v>
      </c>
      <c r="E8" s="165" t="s">
        <v>669</v>
      </c>
      <c r="F8" s="165" t="s">
        <v>1202</v>
      </c>
      <c r="G8" s="165" t="s">
        <v>1222</v>
      </c>
      <c r="H8" s="165" t="s">
        <v>1223</v>
      </c>
      <c r="I8" s="165" t="s">
        <v>1222</v>
      </c>
      <c r="J8" s="165" t="s">
        <v>1205</v>
      </c>
      <c r="K8" s="165" t="s">
        <v>1224</v>
      </c>
      <c r="L8" s="165" t="s">
        <v>1225</v>
      </c>
      <c r="M8" s="165" t="s">
        <v>1224</v>
      </c>
    </row>
    <row r="9" spans="1:13" x14ac:dyDescent="0.35">
      <c r="A9" s="164" t="str">
        <f t="shared" si="0"/>
        <v>AnalamangaAntananarivo AvaradranoAnkadikely Ilafy</v>
      </c>
      <c r="B9" s="165" t="s">
        <v>1200</v>
      </c>
      <c r="C9" s="165" t="s">
        <v>1201</v>
      </c>
      <c r="D9" s="165" t="s">
        <v>1202</v>
      </c>
      <c r="E9" s="165" t="s">
        <v>669</v>
      </c>
      <c r="F9" s="165" t="s">
        <v>1202</v>
      </c>
      <c r="G9" s="165" t="s">
        <v>1222</v>
      </c>
      <c r="H9" s="165" t="s">
        <v>1223</v>
      </c>
      <c r="I9" s="165" t="s">
        <v>1222</v>
      </c>
      <c r="J9" s="165" t="s">
        <v>1205</v>
      </c>
      <c r="K9" s="165" t="s">
        <v>1226</v>
      </c>
      <c r="L9" s="165" t="s">
        <v>1227</v>
      </c>
      <c r="M9" s="165" t="s">
        <v>1226</v>
      </c>
    </row>
    <row r="10" spans="1:13" x14ac:dyDescent="0.35">
      <c r="A10" s="164" t="str">
        <f t="shared" si="0"/>
        <v>AnalamangaAntananarivo AvaradranoAmbohimanambola</v>
      </c>
      <c r="B10" s="165" t="s">
        <v>1200</v>
      </c>
      <c r="C10" s="165" t="s">
        <v>1201</v>
      </c>
      <c r="D10" s="165" t="s">
        <v>1202</v>
      </c>
      <c r="E10" s="165" t="s">
        <v>669</v>
      </c>
      <c r="F10" s="165" t="s">
        <v>1202</v>
      </c>
      <c r="G10" s="165" t="s">
        <v>1222</v>
      </c>
      <c r="H10" s="165" t="s">
        <v>1223</v>
      </c>
      <c r="I10" s="165" t="s">
        <v>1222</v>
      </c>
      <c r="J10" s="165" t="s">
        <v>1205</v>
      </c>
      <c r="K10" s="165" t="s">
        <v>1228</v>
      </c>
      <c r="L10" s="165" t="s">
        <v>1229</v>
      </c>
      <c r="M10" s="165" t="s">
        <v>1228</v>
      </c>
    </row>
    <row r="11" spans="1:13" x14ac:dyDescent="0.35">
      <c r="A11" s="164" t="str">
        <f t="shared" si="0"/>
        <v>AnalamangaAntananarivo AvaradranoSabotsy Namehana</v>
      </c>
      <c r="B11" s="165" t="s">
        <v>1200</v>
      </c>
      <c r="C11" s="165" t="s">
        <v>1201</v>
      </c>
      <c r="D11" s="165" t="s">
        <v>1202</v>
      </c>
      <c r="E11" s="165" t="s">
        <v>669</v>
      </c>
      <c r="F11" s="165" t="s">
        <v>1202</v>
      </c>
      <c r="G11" s="165" t="s">
        <v>1222</v>
      </c>
      <c r="H11" s="165" t="s">
        <v>1223</v>
      </c>
      <c r="I11" s="165" t="s">
        <v>1222</v>
      </c>
      <c r="J11" s="165" t="s">
        <v>1205</v>
      </c>
      <c r="K11" s="165" t="s">
        <v>1230</v>
      </c>
      <c r="L11" s="165" t="s">
        <v>1231</v>
      </c>
      <c r="M11" s="165" t="s">
        <v>1230</v>
      </c>
    </row>
    <row r="12" spans="1:13" x14ac:dyDescent="0.35">
      <c r="A12" s="164" t="str">
        <f t="shared" si="0"/>
        <v>AnalamangaAntananarivo AvaradranoAmbohimangakely</v>
      </c>
      <c r="B12" s="165" t="s">
        <v>1200</v>
      </c>
      <c r="C12" s="165" t="s">
        <v>1201</v>
      </c>
      <c r="D12" s="165" t="s">
        <v>1202</v>
      </c>
      <c r="E12" s="165" t="s">
        <v>669</v>
      </c>
      <c r="F12" s="165" t="s">
        <v>1202</v>
      </c>
      <c r="G12" s="165" t="s">
        <v>1222</v>
      </c>
      <c r="H12" s="165" t="s">
        <v>1223</v>
      </c>
      <c r="I12" s="165" t="s">
        <v>1222</v>
      </c>
      <c r="J12" s="165" t="s">
        <v>1205</v>
      </c>
      <c r="K12" s="165" t="s">
        <v>1232</v>
      </c>
      <c r="L12" s="165" t="s">
        <v>1233</v>
      </c>
      <c r="M12" s="165" t="s">
        <v>1232</v>
      </c>
    </row>
    <row r="13" spans="1:13" x14ac:dyDescent="0.35">
      <c r="A13" s="164" t="str">
        <f t="shared" si="0"/>
        <v>AnalamangaAntananarivo AvaradranoManandriana</v>
      </c>
      <c r="B13" s="165" t="s">
        <v>1200</v>
      </c>
      <c r="C13" s="165" t="s">
        <v>1201</v>
      </c>
      <c r="D13" s="165" t="s">
        <v>1202</v>
      </c>
      <c r="E13" s="165" t="s">
        <v>669</v>
      </c>
      <c r="F13" s="165" t="s">
        <v>1202</v>
      </c>
      <c r="G13" s="165" t="s">
        <v>1222</v>
      </c>
      <c r="H13" s="165" t="s">
        <v>1223</v>
      </c>
      <c r="I13" s="165" t="s">
        <v>1222</v>
      </c>
      <c r="J13" s="165" t="s">
        <v>1205</v>
      </c>
      <c r="K13" s="165" t="s">
        <v>943</v>
      </c>
      <c r="L13" s="165" t="s">
        <v>1234</v>
      </c>
      <c r="M13" s="165" t="s">
        <v>943</v>
      </c>
    </row>
    <row r="14" spans="1:13" x14ac:dyDescent="0.35">
      <c r="A14" s="164" t="str">
        <f t="shared" si="0"/>
        <v>AnalamangaAntananarivo AvaradranoAmbohimalaza Miray</v>
      </c>
      <c r="B14" s="165" t="s">
        <v>1200</v>
      </c>
      <c r="C14" s="165" t="s">
        <v>1201</v>
      </c>
      <c r="D14" s="165" t="s">
        <v>1202</v>
      </c>
      <c r="E14" s="165" t="s">
        <v>669</v>
      </c>
      <c r="F14" s="165" t="s">
        <v>1202</v>
      </c>
      <c r="G14" s="165" t="s">
        <v>1222</v>
      </c>
      <c r="H14" s="165" t="s">
        <v>1223</v>
      </c>
      <c r="I14" s="165" t="s">
        <v>1222</v>
      </c>
      <c r="J14" s="165" t="s">
        <v>1205</v>
      </c>
      <c r="K14" s="165" t="s">
        <v>1235</v>
      </c>
      <c r="L14" s="165" t="s">
        <v>1236</v>
      </c>
      <c r="M14" s="165" t="s">
        <v>1235</v>
      </c>
    </row>
    <row r="15" spans="1:13" x14ac:dyDescent="0.35">
      <c r="A15" s="164" t="str">
        <f t="shared" si="0"/>
        <v>AnalamangaAntananarivo AvaradranoFiaferana</v>
      </c>
      <c r="B15" s="165" t="s">
        <v>1200</v>
      </c>
      <c r="C15" s="165" t="s">
        <v>1201</v>
      </c>
      <c r="D15" s="165" t="s">
        <v>1202</v>
      </c>
      <c r="E15" s="165" t="s">
        <v>669</v>
      </c>
      <c r="F15" s="165" t="s">
        <v>1202</v>
      </c>
      <c r="G15" s="165" t="s">
        <v>1222</v>
      </c>
      <c r="H15" s="165" t="s">
        <v>1223</v>
      </c>
      <c r="I15" s="165" t="s">
        <v>1222</v>
      </c>
      <c r="J15" s="165" t="s">
        <v>1205</v>
      </c>
      <c r="K15" s="165" t="s">
        <v>1237</v>
      </c>
      <c r="L15" s="165" t="s">
        <v>1238</v>
      </c>
      <c r="M15" s="165" t="s">
        <v>1237</v>
      </c>
    </row>
    <row r="16" spans="1:13" x14ac:dyDescent="0.35">
      <c r="A16" s="164" t="str">
        <f t="shared" si="0"/>
        <v>AnalamangaAntananarivo AvaradranoAmbohimanga Rova</v>
      </c>
      <c r="B16" s="165" t="s">
        <v>1200</v>
      </c>
      <c r="C16" s="165" t="s">
        <v>1201</v>
      </c>
      <c r="D16" s="165" t="s">
        <v>1202</v>
      </c>
      <c r="E16" s="165" t="s">
        <v>669</v>
      </c>
      <c r="F16" s="165" t="s">
        <v>1202</v>
      </c>
      <c r="G16" s="165" t="s">
        <v>1222</v>
      </c>
      <c r="H16" s="165" t="s">
        <v>1223</v>
      </c>
      <c r="I16" s="165" t="s">
        <v>1222</v>
      </c>
      <c r="J16" s="165" t="s">
        <v>1205</v>
      </c>
      <c r="K16" s="165" t="s">
        <v>1239</v>
      </c>
      <c r="L16" s="165" t="s">
        <v>1240</v>
      </c>
      <c r="M16" s="165" t="s">
        <v>1239</v>
      </c>
    </row>
    <row r="17" spans="1:13" x14ac:dyDescent="0.35">
      <c r="A17" s="164" t="str">
        <f t="shared" si="0"/>
        <v>AnalamangaAntananarivo AvaradranoViliahazo</v>
      </c>
      <c r="B17" s="165" t="s">
        <v>1200</v>
      </c>
      <c r="C17" s="165" t="s">
        <v>1201</v>
      </c>
      <c r="D17" s="165" t="s">
        <v>1202</v>
      </c>
      <c r="E17" s="165" t="s">
        <v>669</v>
      </c>
      <c r="F17" s="165" t="s">
        <v>1202</v>
      </c>
      <c r="G17" s="165" t="s">
        <v>1222</v>
      </c>
      <c r="H17" s="165" t="s">
        <v>1223</v>
      </c>
      <c r="I17" s="165" t="s">
        <v>1222</v>
      </c>
      <c r="J17" s="165" t="s">
        <v>1205</v>
      </c>
      <c r="K17" s="165" t="s">
        <v>1241</v>
      </c>
      <c r="L17" s="165" t="s">
        <v>1242</v>
      </c>
      <c r="M17" s="165" t="s">
        <v>1241</v>
      </c>
    </row>
    <row r="18" spans="1:13" x14ac:dyDescent="0.35">
      <c r="A18" s="164" t="str">
        <f t="shared" si="0"/>
        <v>AnalamangaAntananarivo AvaradranoTalata Volonondry</v>
      </c>
      <c r="B18" s="165" t="s">
        <v>1200</v>
      </c>
      <c r="C18" s="165" t="s">
        <v>1201</v>
      </c>
      <c r="D18" s="165" t="s">
        <v>1202</v>
      </c>
      <c r="E18" s="165" t="s">
        <v>669</v>
      </c>
      <c r="F18" s="165" t="s">
        <v>1202</v>
      </c>
      <c r="G18" s="165" t="s">
        <v>1222</v>
      </c>
      <c r="H18" s="165" t="s">
        <v>1223</v>
      </c>
      <c r="I18" s="165" t="s">
        <v>1222</v>
      </c>
      <c r="J18" s="165" t="s">
        <v>1205</v>
      </c>
      <c r="K18" s="165" t="s">
        <v>1243</v>
      </c>
      <c r="L18" s="165" t="s">
        <v>1244</v>
      </c>
      <c r="M18" s="165" t="s">
        <v>1243</v>
      </c>
    </row>
    <row r="19" spans="1:13" x14ac:dyDescent="0.35">
      <c r="A19" s="164" t="str">
        <f t="shared" si="0"/>
        <v>AnalamangaAntananarivo AvaradranoAnjeva Gara</v>
      </c>
      <c r="B19" s="165" t="s">
        <v>1200</v>
      </c>
      <c r="C19" s="165" t="s">
        <v>1201</v>
      </c>
      <c r="D19" s="165" t="s">
        <v>1202</v>
      </c>
      <c r="E19" s="165" t="s">
        <v>669</v>
      </c>
      <c r="F19" s="165" t="s">
        <v>1202</v>
      </c>
      <c r="G19" s="165" t="s">
        <v>1222</v>
      </c>
      <c r="H19" s="165" t="s">
        <v>1223</v>
      </c>
      <c r="I19" s="165" t="s">
        <v>1222</v>
      </c>
      <c r="J19" s="165" t="s">
        <v>1205</v>
      </c>
      <c r="K19" s="165" t="s">
        <v>1245</v>
      </c>
      <c r="L19" s="165" t="s">
        <v>1246</v>
      </c>
      <c r="M19" s="165" t="s">
        <v>1245</v>
      </c>
    </row>
    <row r="20" spans="1:13" x14ac:dyDescent="0.35">
      <c r="A20" s="164" t="str">
        <f t="shared" si="0"/>
        <v>AnalamangaAntananarivo AvaradranoMasindray</v>
      </c>
      <c r="B20" s="165" t="s">
        <v>1200</v>
      </c>
      <c r="C20" s="165" t="s">
        <v>1201</v>
      </c>
      <c r="D20" s="165" t="s">
        <v>1202</v>
      </c>
      <c r="E20" s="165" t="s">
        <v>669</v>
      </c>
      <c r="F20" s="165" t="s">
        <v>1202</v>
      </c>
      <c r="G20" s="165" t="s">
        <v>1222</v>
      </c>
      <c r="H20" s="165" t="s">
        <v>1223</v>
      </c>
      <c r="I20" s="165" t="s">
        <v>1222</v>
      </c>
      <c r="J20" s="165" t="s">
        <v>1205</v>
      </c>
      <c r="K20" s="165" t="s">
        <v>1247</v>
      </c>
      <c r="L20" s="165" t="s">
        <v>1248</v>
      </c>
      <c r="M20" s="165" t="s">
        <v>1247</v>
      </c>
    </row>
    <row r="21" spans="1:13" x14ac:dyDescent="0.35">
      <c r="A21" s="164" t="str">
        <f t="shared" si="0"/>
        <v>AnalamangaAntananarivo AvaradranoAnkadinandriana</v>
      </c>
      <c r="B21" s="165" t="s">
        <v>1200</v>
      </c>
      <c r="C21" s="165" t="s">
        <v>1201</v>
      </c>
      <c r="D21" s="165" t="s">
        <v>1202</v>
      </c>
      <c r="E21" s="165" t="s">
        <v>669</v>
      </c>
      <c r="F21" s="165" t="s">
        <v>1202</v>
      </c>
      <c r="G21" s="165" t="s">
        <v>1222</v>
      </c>
      <c r="H21" s="165" t="s">
        <v>1223</v>
      </c>
      <c r="I21" s="165" t="s">
        <v>1222</v>
      </c>
      <c r="J21" s="165" t="s">
        <v>1205</v>
      </c>
      <c r="K21" s="165" t="s">
        <v>1249</v>
      </c>
      <c r="L21" s="165" t="s">
        <v>1250</v>
      </c>
      <c r="M21" s="165" t="s">
        <v>1249</v>
      </c>
    </row>
    <row r="22" spans="1:13" x14ac:dyDescent="0.35">
      <c r="A22" s="164" t="str">
        <f t="shared" si="0"/>
        <v>AnalamangaAmbohidratrimoAmbohidratrimo</v>
      </c>
      <c r="B22" s="165" t="s">
        <v>1200</v>
      </c>
      <c r="C22" s="165" t="s">
        <v>1201</v>
      </c>
      <c r="D22" s="165" t="s">
        <v>1202</v>
      </c>
      <c r="E22" s="165" t="s">
        <v>669</v>
      </c>
      <c r="F22" s="165" t="s">
        <v>1202</v>
      </c>
      <c r="G22" s="165" t="s">
        <v>1251</v>
      </c>
      <c r="H22" s="165" t="s">
        <v>1252</v>
      </c>
      <c r="I22" s="165" t="s">
        <v>1251</v>
      </c>
      <c r="J22" s="165" t="s">
        <v>1205</v>
      </c>
      <c r="K22" s="165" t="s">
        <v>1252</v>
      </c>
      <c r="L22" s="165" t="s">
        <v>1253</v>
      </c>
      <c r="M22" s="165" t="s">
        <v>1252</v>
      </c>
    </row>
    <row r="23" spans="1:13" x14ac:dyDescent="0.35">
      <c r="A23" s="164" t="str">
        <f t="shared" si="0"/>
        <v>AnalamangaAmbohidratrimoAnosiala</v>
      </c>
      <c r="B23" s="165" t="s">
        <v>1200</v>
      </c>
      <c r="C23" s="165" t="s">
        <v>1201</v>
      </c>
      <c r="D23" s="165" t="s">
        <v>1202</v>
      </c>
      <c r="E23" s="165" t="s">
        <v>669</v>
      </c>
      <c r="F23" s="165" t="s">
        <v>1202</v>
      </c>
      <c r="G23" s="165" t="s">
        <v>1251</v>
      </c>
      <c r="H23" s="165" t="s">
        <v>1252</v>
      </c>
      <c r="I23" s="165" t="s">
        <v>1251</v>
      </c>
      <c r="J23" s="165" t="s">
        <v>1205</v>
      </c>
      <c r="K23" s="165" t="s">
        <v>1159</v>
      </c>
      <c r="L23" s="165" t="s">
        <v>1254</v>
      </c>
      <c r="M23" s="165" t="s">
        <v>1159</v>
      </c>
    </row>
    <row r="24" spans="1:13" x14ac:dyDescent="0.35">
      <c r="A24" s="164" t="str">
        <f t="shared" si="0"/>
        <v>AnalamangaAmbohidratrimoTalatamaty</v>
      </c>
      <c r="B24" s="165" t="s">
        <v>1200</v>
      </c>
      <c r="C24" s="165" t="s">
        <v>1201</v>
      </c>
      <c r="D24" s="165" t="s">
        <v>1202</v>
      </c>
      <c r="E24" s="165" t="s">
        <v>669</v>
      </c>
      <c r="F24" s="165" t="s">
        <v>1202</v>
      </c>
      <c r="G24" s="165" t="s">
        <v>1251</v>
      </c>
      <c r="H24" s="165" t="s">
        <v>1252</v>
      </c>
      <c r="I24" s="165" t="s">
        <v>1251</v>
      </c>
      <c r="J24" s="165" t="s">
        <v>1205</v>
      </c>
      <c r="K24" s="165" t="s">
        <v>1255</v>
      </c>
      <c r="L24" s="165" t="s">
        <v>1256</v>
      </c>
      <c r="M24" s="165" t="s">
        <v>1255</v>
      </c>
    </row>
    <row r="25" spans="1:13" x14ac:dyDescent="0.35">
      <c r="A25" s="164" t="str">
        <f t="shared" si="0"/>
        <v>AnalamangaAmbohidratrimoAntehiroka</v>
      </c>
      <c r="B25" s="165" t="s">
        <v>1200</v>
      </c>
      <c r="C25" s="165" t="s">
        <v>1201</v>
      </c>
      <c r="D25" s="165" t="s">
        <v>1202</v>
      </c>
      <c r="E25" s="165" t="s">
        <v>669</v>
      </c>
      <c r="F25" s="165" t="s">
        <v>1202</v>
      </c>
      <c r="G25" s="165" t="s">
        <v>1251</v>
      </c>
      <c r="H25" s="165" t="s">
        <v>1252</v>
      </c>
      <c r="I25" s="165" t="s">
        <v>1251</v>
      </c>
      <c r="J25" s="165" t="s">
        <v>1205</v>
      </c>
      <c r="K25" s="165" t="s">
        <v>1257</v>
      </c>
      <c r="L25" s="165" t="s">
        <v>1258</v>
      </c>
      <c r="M25" s="165" t="s">
        <v>1257</v>
      </c>
    </row>
    <row r="26" spans="1:13" x14ac:dyDescent="0.35">
      <c r="A26" s="164" t="str">
        <f t="shared" si="0"/>
        <v>AnalamangaAmbohidratrimoIarinarivo</v>
      </c>
      <c r="B26" s="165" t="s">
        <v>1200</v>
      </c>
      <c r="C26" s="165" t="s">
        <v>1201</v>
      </c>
      <c r="D26" s="165" t="s">
        <v>1202</v>
      </c>
      <c r="E26" s="165" t="s">
        <v>669</v>
      </c>
      <c r="F26" s="165" t="s">
        <v>1202</v>
      </c>
      <c r="G26" s="165" t="s">
        <v>1251</v>
      </c>
      <c r="H26" s="165" t="s">
        <v>1252</v>
      </c>
      <c r="I26" s="165" t="s">
        <v>1251</v>
      </c>
      <c r="J26" s="165" t="s">
        <v>1205</v>
      </c>
      <c r="K26" s="165" t="s">
        <v>1259</v>
      </c>
      <c r="L26" s="165" t="s">
        <v>1260</v>
      </c>
      <c r="M26" s="165" t="s">
        <v>1259</v>
      </c>
    </row>
    <row r="27" spans="1:13" x14ac:dyDescent="0.35">
      <c r="A27" s="164" t="str">
        <f t="shared" si="0"/>
        <v>AnalamangaAmbohidratrimoIvato Firaisana</v>
      </c>
      <c r="B27" s="165" t="s">
        <v>1200</v>
      </c>
      <c r="C27" s="165" t="s">
        <v>1201</v>
      </c>
      <c r="D27" s="165" t="s">
        <v>1202</v>
      </c>
      <c r="E27" s="165" t="s">
        <v>669</v>
      </c>
      <c r="F27" s="165" t="s">
        <v>1202</v>
      </c>
      <c r="G27" s="165" t="s">
        <v>1251</v>
      </c>
      <c r="H27" s="165" t="s">
        <v>1252</v>
      </c>
      <c r="I27" s="165" t="s">
        <v>1251</v>
      </c>
      <c r="J27" s="165" t="s">
        <v>1205</v>
      </c>
      <c r="K27" s="165" t="s">
        <v>1261</v>
      </c>
      <c r="L27" s="165" t="s">
        <v>1262</v>
      </c>
      <c r="M27" s="165" t="s">
        <v>1261</v>
      </c>
    </row>
    <row r="28" spans="1:13" x14ac:dyDescent="0.35">
      <c r="A28" s="164" t="str">
        <f t="shared" si="0"/>
        <v>AnalamangaAmbohidratrimoIvato Aeroport</v>
      </c>
      <c r="B28" s="165" t="s">
        <v>1200</v>
      </c>
      <c r="C28" s="165" t="s">
        <v>1201</v>
      </c>
      <c r="D28" s="165" t="s">
        <v>1202</v>
      </c>
      <c r="E28" s="165" t="s">
        <v>669</v>
      </c>
      <c r="F28" s="165" t="s">
        <v>1202</v>
      </c>
      <c r="G28" s="165" t="s">
        <v>1251</v>
      </c>
      <c r="H28" s="165" t="s">
        <v>1252</v>
      </c>
      <c r="I28" s="165" t="s">
        <v>1251</v>
      </c>
      <c r="J28" s="165" t="s">
        <v>1205</v>
      </c>
      <c r="K28" s="165" t="s">
        <v>1263</v>
      </c>
      <c r="L28" s="165" t="s">
        <v>1264</v>
      </c>
      <c r="M28" s="165" t="s">
        <v>1263</v>
      </c>
    </row>
    <row r="29" spans="1:13" x14ac:dyDescent="0.35">
      <c r="A29" s="164" t="str">
        <f t="shared" si="0"/>
        <v>AnalamangaAmbohidratrimoAmbohitrimanjaka</v>
      </c>
      <c r="B29" s="165" t="s">
        <v>1200</v>
      </c>
      <c r="C29" s="165" t="s">
        <v>1201</v>
      </c>
      <c r="D29" s="165" t="s">
        <v>1202</v>
      </c>
      <c r="E29" s="165" t="s">
        <v>669</v>
      </c>
      <c r="F29" s="165" t="s">
        <v>1202</v>
      </c>
      <c r="G29" s="165" t="s">
        <v>1251</v>
      </c>
      <c r="H29" s="165" t="s">
        <v>1252</v>
      </c>
      <c r="I29" s="165" t="s">
        <v>1251</v>
      </c>
      <c r="J29" s="165" t="s">
        <v>1205</v>
      </c>
      <c r="K29" s="165" t="s">
        <v>1265</v>
      </c>
      <c r="L29" s="165" t="s">
        <v>1266</v>
      </c>
      <c r="M29" s="165" t="s">
        <v>1265</v>
      </c>
    </row>
    <row r="30" spans="1:13" x14ac:dyDescent="0.35">
      <c r="A30" s="164" t="str">
        <f t="shared" si="0"/>
        <v>AnalamangaAmbohidratrimoMahitsy</v>
      </c>
      <c r="B30" s="165" t="s">
        <v>1200</v>
      </c>
      <c r="C30" s="165" t="s">
        <v>1201</v>
      </c>
      <c r="D30" s="165" t="s">
        <v>1202</v>
      </c>
      <c r="E30" s="165" t="s">
        <v>669</v>
      </c>
      <c r="F30" s="165" t="s">
        <v>1202</v>
      </c>
      <c r="G30" s="165" t="s">
        <v>1251</v>
      </c>
      <c r="H30" s="165" t="s">
        <v>1252</v>
      </c>
      <c r="I30" s="165" t="s">
        <v>1251</v>
      </c>
      <c r="J30" s="165" t="s">
        <v>1205</v>
      </c>
      <c r="K30" s="165" t="s">
        <v>1267</v>
      </c>
      <c r="L30" s="165" t="s">
        <v>1268</v>
      </c>
      <c r="M30" s="165" t="s">
        <v>1267</v>
      </c>
    </row>
    <row r="31" spans="1:13" x14ac:dyDescent="0.35">
      <c r="A31" s="164" t="str">
        <f t="shared" si="0"/>
        <v>AnalamangaAmbohidratrimoMerimandroso</v>
      </c>
      <c r="B31" s="165" t="s">
        <v>1200</v>
      </c>
      <c r="C31" s="165" t="s">
        <v>1201</v>
      </c>
      <c r="D31" s="165" t="s">
        <v>1202</v>
      </c>
      <c r="E31" s="165" t="s">
        <v>669</v>
      </c>
      <c r="F31" s="165" t="s">
        <v>1202</v>
      </c>
      <c r="G31" s="165" t="s">
        <v>1251</v>
      </c>
      <c r="H31" s="165" t="s">
        <v>1252</v>
      </c>
      <c r="I31" s="165" t="s">
        <v>1251</v>
      </c>
      <c r="J31" s="165" t="s">
        <v>1205</v>
      </c>
      <c r="K31" s="165" t="s">
        <v>1269</v>
      </c>
      <c r="L31" s="165" t="s">
        <v>1270</v>
      </c>
      <c r="M31" s="165" t="s">
        <v>1269</v>
      </c>
    </row>
    <row r="32" spans="1:13" x14ac:dyDescent="0.35">
      <c r="A32" s="164" t="str">
        <f t="shared" si="0"/>
        <v>AnalamangaAmbohidratrimoAmbatolampy</v>
      </c>
      <c r="B32" s="165" t="s">
        <v>1200</v>
      </c>
      <c r="C32" s="165" t="s">
        <v>1201</v>
      </c>
      <c r="D32" s="165" t="s">
        <v>1202</v>
      </c>
      <c r="E32" s="165" t="s">
        <v>669</v>
      </c>
      <c r="F32" s="165" t="s">
        <v>1202</v>
      </c>
      <c r="G32" s="165" t="s">
        <v>1251</v>
      </c>
      <c r="H32" s="165" t="s">
        <v>1252</v>
      </c>
      <c r="I32" s="165" t="s">
        <v>1251</v>
      </c>
      <c r="J32" s="165" t="s">
        <v>1205</v>
      </c>
      <c r="K32" s="165" t="s">
        <v>1271</v>
      </c>
      <c r="L32" s="165" t="s">
        <v>1272</v>
      </c>
      <c r="M32" s="165" t="s">
        <v>1271</v>
      </c>
    </row>
    <row r="33" spans="1:13" x14ac:dyDescent="0.35">
      <c r="A33" s="164" t="str">
        <f t="shared" si="0"/>
        <v>AnalamangaAmbohidratrimoAmpangabe</v>
      </c>
      <c r="B33" s="165" t="s">
        <v>1200</v>
      </c>
      <c r="C33" s="165" t="s">
        <v>1201</v>
      </c>
      <c r="D33" s="165" t="s">
        <v>1202</v>
      </c>
      <c r="E33" s="165" t="s">
        <v>669</v>
      </c>
      <c r="F33" s="165" t="s">
        <v>1202</v>
      </c>
      <c r="G33" s="165" t="s">
        <v>1251</v>
      </c>
      <c r="H33" s="165" t="s">
        <v>1252</v>
      </c>
      <c r="I33" s="165" t="s">
        <v>1251</v>
      </c>
      <c r="J33" s="165" t="s">
        <v>1205</v>
      </c>
      <c r="K33" s="165" t="s">
        <v>1273</v>
      </c>
      <c r="L33" s="165" t="s">
        <v>1274</v>
      </c>
      <c r="M33" s="165" t="s">
        <v>1273</v>
      </c>
    </row>
    <row r="34" spans="1:13" x14ac:dyDescent="0.35">
      <c r="A34" s="164" t="str">
        <f t="shared" si="0"/>
        <v>AnalamangaAmbohidratrimoAmpanotokana</v>
      </c>
      <c r="B34" s="165" t="s">
        <v>1200</v>
      </c>
      <c r="C34" s="165" t="s">
        <v>1201</v>
      </c>
      <c r="D34" s="165" t="s">
        <v>1202</v>
      </c>
      <c r="E34" s="165" t="s">
        <v>669</v>
      </c>
      <c r="F34" s="165" t="s">
        <v>1202</v>
      </c>
      <c r="G34" s="165" t="s">
        <v>1251</v>
      </c>
      <c r="H34" s="165" t="s">
        <v>1252</v>
      </c>
      <c r="I34" s="165" t="s">
        <v>1251</v>
      </c>
      <c r="J34" s="165" t="s">
        <v>1205</v>
      </c>
      <c r="K34" s="165" t="s">
        <v>1275</v>
      </c>
      <c r="L34" s="165" t="s">
        <v>1276</v>
      </c>
      <c r="M34" s="165" t="s">
        <v>1275</v>
      </c>
    </row>
    <row r="35" spans="1:13" x14ac:dyDescent="0.35">
      <c r="A35" s="164" t="str">
        <f t="shared" si="0"/>
        <v>AnalamangaAmbohidratrimoMananjara</v>
      </c>
      <c r="B35" s="165" t="s">
        <v>1200</v>
      </c>
      <c r="C35" s="165" t="s">
        <v>1201</v>
      </c>
      <c r="D35" s="165" t="s">
        <v>1202</v>
      </c>
      <c r="E35" s="165" t="s">
        <v>669</v>
      </c>
      <c r="F35" s="165" t="s">
        <v>1202</v>
      </c>
      <c r="G35" s="165" t="s">
        <v>1251</v>
      </c>
      <c r="H35" s="165" t="s">
        <v>1252</v>
      </c>
      <c r="I35" s="165" t="s">
        <v>1251</v>
      </c>
      <c r="J35" s="165" t="s">
        <v>1205</v>
      </c>
      <c r="K35" s="165" t="s">
        <v>1277</v>
      </c>
      <c r="L35" s="165" t="s">
        <v>1278</v>
      </c>
      <c r="M35" s="165" t="s">
        <v>1277</v>
      </c>
    </row>
    <row r="36" spans="1:13" x14ac:dyDescent="0.35">
      <c r="A36" s="164" t="str">
        <f t="shared" si="0"/>
        <v>AnalamangaAmbohidratrimoManjakavaradrano</v>
      </c>
      <c r="B36" s="165" t="s">
        <v>1200</v>
      </c>
      <c r="C36" s="165" t="s">
        <v>1201</v>
      </c>
      <c r="D36" s="165" t="s">
        <v>1202</v>
      </c>
      <c r="E36" s="165" t="s">
        <v>669</v>
      </c>
      <c r="F36" s="165" t="s">
        <v>1202</v>
      </c>
      <c r="G36" s="165" t="s">
        <v>1251</v>
      </c>
      <c r="H36" s="165" t="s">
        <v>1252</v>
      </c>
      <c r="I36" s="165" t="s">
        <v>1251</v>
      </c>
      <c r="J36" s="165" t="s">
        <v>1205</v>
      </c>
      <c r="K36" s="165" t="s">
        <v>1279</v>
      </c>
      <c r="L36" s="165" t="s">
        <v>1280</v>
      </c>
      <c r="M36" s="165" t="s">
        <v>1279</v>
      </c>
    </row>
    <row r="37" spans="1:13" x14ac:dyDescent="0.35">
      <c r="A37" s="164" t="str">
        <f t="shared" si="0"/>
        <v>AnalamangaAmbohidratrimoAntsahafilo</v>
      </c>
      <c r="B37" s="165" t="s">
        <v>1200</v>
      </c>
      <c r="C37" s="165" t="s">
        <v>1201</v>
      </c>
      <c r="D37" s="165" t="s">
        <v>1202</v>
      </c>
      <c r="E37" s="165" t="s">
        <v>669</v>
      </c>
      <c r="F37" s="165" t="s">
        <v>1202</v>
      </c>
      <c r="G37" s="165" t="s">
        <v>1251</v>
      </c>
      <c r="H37" s="165" t="s">
        <v>1252</v>
      </c>
      <c r="I37" s="165" t="s">
        <v>1251</v>
      </c>
      <c r="J37" s="165" t="s">
        <v>1205</v>
      </c>
      <c r="K37" s="165" t="s">
        <v>1281</v>
      </c>
      <c r="L37" s="165" t="s">
        <v>1282</v>
      </c>
      <c r="M37" s="165" t="s">
        <v>1281</v>
      </c>
    </row>
    <row r="38" spans="1:13" x14ac:dyDescent="0.35">
      <c r="A38" s="164" t="str">
        <f t="shared" si="0"/>
        <v>AnalamangaAmbohidratrimoAmbohimanjaka</v>
      </c>
      <c r="B38" s="165" t="s">
        <v>1200</v>
      </c>
      <c r="C38" s="165" t="s">
        <v>1201</v>
      </c>
      <c r="D38" s="165" t="s">
        <v>1202</v>
      </c>
      <c r="E38" s="165" t="s">
        <v>669</v>
      </c>
      <c r="F38" s="165" t="s">
        <v>1202</v>
      </c>
      <c r="G38" s="165" t="s">
        <v>1251</v>
      </c>
      <c r="H38" s="165" t="s">
        <v>1252</v>
      </c>
      <c r="I38" s="165" t="s">
        <v>1251</v>
      </c>
      <c r="J38" s="165" t="s">
        <v>1205</v>
      </c>
      <c r="K38" s="165" t="s">
        <v>1283</v>
      </c>
      <c r="L38" s="165" t="s">
        <v>1284</v>
      </c>
      <c r="M38" s="165" t="s">
        <v>1283</v>
      </c>
    </row>
    <row r="39" spans="1:13" x14ac:dyDescent="0.35">
      <c r="A39" s="164" t="str">
        <f t="shared" si="0"/>
        <v>AnalamangaAmbohidratrimoFiadanana</v>
      </c>
      <c r="B39" s="165" t="s">
        <v>1200</v>
      </c>
      <c r="C39" s="165" t="s">
        <v>1201</v>
      </c>
      <c r="D39" s="165" t="s">
        <v>1202</v>
      </c>
      <c r="E39" s="165" t="s">
        <v>669</v>
      </c>
      <c r="F39" s="165" t="s">
        <v>1202</v>
      </c>
      <c r="G39" s="165" t="s">
        <v>1251</v>
      </c>
      <c r="H39" s="165" t="s">
        <v>1252</v>
      </c>
      <c r="I39" s="165" t="s">
        <v>1251</v>
      </c>
      <c r="J39" s="165" t="s">
        <v>1205</v>
      </c>
      <c r="K39" s="165" t="s">
        <v>577</v>
      </c>
      <c r="L39" s="165" t="s">
        <v>1285</v>
      </c>
      <c r="M39" s="165" t="s">
        <v>577</v>
      </c>
    </row>
    <row r="40" spans="1:13" x14ac:dyDescent="0.35">
      <c r="A40" s="164" t="str">
        <f t="shared" si="0"/>
        <v>AnalamangaAmbohidratrimoMahabo</v>
      </c>
      <c r="B40" s="165" t="s">
        <v>1200</v>
      </c>
      <c r="C40" s="165" t="s">
        <v>1201</v>
      </c>
      <c r="D40" s="165" t="s">
        <v>1202</v>
      </c>
      <c r="E40" s="165" t="s">
        <v>669</v>
      </c>
      <c r="F40" s="165" t="s">
        <v>1202</v>
      </c>
      <c r="G40" s="165" t="s">
        <v>1251</v>
      </c>
      <c r="H40" s="165" t="s">
        <v>1252</v>
      </c>
      <c r="I40" s="165" t="s">
        <v>1251</v>
      </c>
      <c r="J40" s="165" t="s">
        <v>1205</v>
      </c>
      <c r="K40" s="165" t="s">
        <v>618</v>
      </c>
      <c r="L40" s="165" t="s">
        <v>1286</v>
      </c>
      <c r="M40" s="165" t="s">
        <v>618</v>
      </c>
    </row>
    <row r="41" spans="1:13" x14ac:dyDescent="0.35">
      <c r="A41" s="164" t="str">
        <f t="shared" si="0"/>
        <v>AnalamangaAmbohidratrimoMahereza</v>
      </c>
      <c r="B41" s="165" t="s">
        <v>1200</v>
      </c>
      <c r="C41" s="165" t="s">
        <v>1201</v>
      </c>
      <c r="D41" s="165" t="s">
        <v>1202</v>
      </c>
      <c r="E41" s="165" t="s">
        <v>669</v>
      </c>
      <c r="F41" s="165" t="s">
        <v>1202</v>
      </c>
      <c r="G41" s="165" t="s">
        <v>1251</v>
      </c>
      <c r="H41" s="165" t="s">
        <v>1252</v>
      </c>
      <c r="I41" s="165" t="s">
        <v>1251</v>
      </c>
      <c r="J41" s="165" t="s">
        <v>1205</v>
      </c>
      <c r="K41" s="165" t="s">
        <v>1287</v>
      </c>
      <c r="L41" s="165" t="s">
        <v>1288</v>
      </c>
      <c r="M41" s="165" t="s">
        <v>1287</v>
      </c>
    </row>
    <row r="42" spans="1:13" x14ac:dyDescent="0.35">
      <c r="A42" s="164" t="str">
        <f t="shared" si="0"/>
        <v>AnalamangaAmbohidratrimoAntanetibe</v>
      </c>
      <c r="B42" s="165" t="s">
        <v>1200</v>
      </c>
      <c r="C42" s="165" t="s">
        <v>1201</v>
      </c>
      <c r="D42" s="165" t="s">
        <v>1202</v>
      </c>
      <c r="E42" s="165" t="s">
        <v>669</v>
      </c>
      <c r="F42" s="165" t="s">
        <v>1202</v>
      </c>
      <c r="G42" s="165" t="s">
        <v>1251</v>
      </c>
      <c r="H42" s="165" t="s">
        <v>1252</v>
      </c>
      <c r="I42" s="165" t="s">
        <v>1251</v>
      </c>
      <c r="J42" s="165" t="s">
        <v>1205</v>
      </c>
      <c r="K42" s="165" t="s">
        <v>1289</v>
      </c>
      <c r="L42" s="165" t="s">
        <v>1290</v>
      </c>
      <c r="M42" s="165" t="s">
        <v>1289</v>
      </c>
    </row>
    <row r="43" spans="1:13" x14ac:dyDescent="0.35">
      <c r="A43" s="164" t="str">
        <f t="shared" si="0"/>
        <v>AnalamangaAmbohidratrimoAmbohipihaonana</v>
      </c>
      <c r="B43" s="165" t="s">
        <v>1200</v>
      </c>
      <c r="C43" s="165" t="s">
        <v>1201</v>
      </c>
      <c r="D43" s="165" t="s">
        <v>1202</v>
      </c>
      <c r="E43" s="165" t="s">
        <v>669</v>
      </c>
      <c r="F43" s="165" t="s">
        <v>1202</v>
      </c>
      <c r="G43" s="165" t="s">
        <v>1251</v>
      </c>
      <c r="H43" s="165" t="s">
        <v>1252</v>
      </c>
      <c r="I43" s="165" t="s">
        <v>1251</v>
      </c>
      <c r="J43" s="165" t="s">
        <v>1205</v>
      </c>
      <c r="K43" s="165" t="s">
        <v>1291</v>
      </c>
      <c r="L43" s="165" t="s">
        <v>1292</v>
      </c>
      <c r="M43" s="165" t="s">
        <v>1291</v>
      </c>
    </row>
    <row r="44" spans="1:13" x14ac:dyDescent="0.35">
      <c r="A44" s="164" t="str">
        <f t="shared" si="0"/>
        <v>AnalamangaAmbohidratrimoAmbato</v>
      </c>
      <c r="B44" s="165" t="s">
        <v>1200</v>
      </c>
      <c r="C44" s="165" t="s">
        <v>1201</v>
      </c>
      <c r="D44" s="165" t="s">
        <v>1202</v>
      </c>
      <c r="E44" s="165" t="s">
        <v>669</v>
      </c>
      <c r="F44" s="165" t="s">
        <v>1202</v>
      </c>
      <c r="G44" s="165" t="s">
        <v>1251</v>
      </c>
      <c r="H44" s="165" t="s">
        <v>1252</v>
      </c>
      <c r="I44" s="165" t="s">
        <v>1251</v>
      </c>
      <c r="J44" s="165" t="s">
        <v>1205</v>
      </c>
      <c r="K44" s="165" t="s">
        <v>1293</v>
      </c>
      <c r="L44" s="165" t="s">
        <v>1294</v>
      </c>
      <c r="M44" s="165" t="s">
        <v>1293</v>
      </c>
    </row>
    <row r="45" spans="1:13" x14ac:dyDescent="0.35">
      <c r="A45" s="164" t="str">
        <f t="shared" si="0"/>
        <v>AnalamangaAmbohidratrimoAnjanadoria</v>
      </c>
      <c r="B45" s="165" t="s">
        <v>1200</v>
      </c>
      <c r="C45" s="165" t="s">
        <v>1201</v>
      </c>
      <c r="D45" s="165" t="s">
        <v>1202</v>
      </c>
      <c r="E45" s="165" t="s">
        <v>669</v>
      </c>
      <c r="F45" s="165" t="s">
        <v>1202</v>
      </c>
      <c r="G45" s="165" t="s">
        <v>1251</v>
      </c>
      <c r="H45" s="165" t="s">
        <v>1252</v>
      </c>
      <c r="I45" s="165" t="s">
        <v>1251</v>
      </c>
      <c r="J45" s="165" t="s">
        <v>1205</v>
      </c>
      <c r="K45" s="165" t="s">
        <v>1295</v>
      </c>
      <c r="L45" s="165" t="s">
        <v>1296</v>
      </c>
      <c r="M45" s="165" t="s">
        <v>1295</v>
      </c>
    </row>
    <row r="46" spans="1:13" x14ac:dyDescent="0.35">
      <c r="A46" s="164" t="str">
        <f t="shared" si="0"/>
        <v>AnalamangaAmbohidratrimoAvaratsena</v>
      </c>
      <c r="B46" s="165" t="s">
        <v>1200</v>
      </c>
      <c r="C46" s="165" t="s">
        <v>1201</v>
      </c>
      <c r="D46" s="165" t="s">
        <v>1202</v>
      </c>
      <c r="E46" s="165" t="s">
        <v>669</v>
      </c>
      <c r="F46" s="165" t="s">
        <v>1202</v>
      </c>
      <c r="G46" s="165" t="s">
        <v>1251</v>
      </c>
      <c r="H46" s="165" t="s">
        <v>1252</v>
      </c>
      <c r="I46" s="165" t="s">
        <v>1251</v>
      </c>
      <c r="J46" s="165" t="s">
        <v>1205</v>
      </c>
      <c r="K46" s="165" t="s">
        <v>1297</v>
      </c>
      <c r="L46" s="165" t="s">
        <v>1298</v>
      </c>
      <c r="M46" s="165" t="s">
        <v>1297</v>
      </c>
    </row>
    <row r="47" spans="1:13" x14ac:dyDescent="0.35">
      <c r="A47" s="164" t="str">
        <f t="shared" si="0"/>
        <v>AnalamangaAnkazobeAnkazobe</v>
      </c>
      <c r="B47" s="165" t="s">
        <v>1200</v>
      </c>
      <c r="C47" s="165" t="s">
        <v>1201</v>
      </c>
      <c r="D47" s="165" t="s">
        <v>1202</v>
      </c>
      <c r="E47" s="165" t="s">
        <v>669</v>
      </c>
      <c r="F47" s="165" t="s">
        <v>1202</v>
      </c>
      <c r="G47" s="165" t="s">
        <v>1299</v>
      </c>
      <c r="H47" s="165" t="s">
        <v>1300</v>
      </c>
      <c r="I47" s="165" t="s">
        <v>1299</v>
      </c>
      <c r="J47" s="165" t="s">
        <v>1205</v>
      </c>
      <c r="K47" s="165" t="s">
        <v>1300</v>
      </c>
      <c r="L47" s="165" t="s">
        <v>1301</v>
      </c>
      <c r="M47" s="165" t="s">
        <v>1300</v>
      </c>
    </row>
    <row r="48" spans="1:13" x14ac:dyDescent="0.35">
      <c r="A48" s="164" t="str">
        <f t="shared" si="0"/>
        <v>AnalamangaAnkazobeTalata Angavo</v>
      </c>
      <c r="B48" s="165" t="s">
        <v>1200</v>
      </c>
      <c r="C48" s="165" t="s">
        <v>1201</v>
      </c>
      <c r="D48" s="165" t="s">
        <v>1202</v>
      </c>
      <c r="E48" s="165" t="s">
        <v>669</v>
      </c>
      <c r="F48" s="165" t="s">
        <v>1202</v>
      </c>
      <c r="G48" s="165" t="s">
        <v>1299</v>
      </c>
      <c r="H48" s="165" t="s">
        <v>1300</v>
      </c>
      <c r="I48" s="165" t="s">
        <v>1299</v>
      </c>
      <c r="J48" s="165" t="s">
        <v>1205</v>
      </c>
      <c r="K48" s="165" t="s">
        <v>1302</v>
      </c>
      <c r="L48" s="165" t="s">
        <v>1303</v>
      </c>
      <c r="M48" s="165" t="s">
        <v>1302</v>
      </c>
    </row>
    <row r="49" spans="1:13" x14ac:dyDescent="0.35">
      <c r="A49" s="164" t="str">
        <f t="shared" si="0"/>
        <v>AnalamangaAnkazobeAmbohitromby</v>
      </c>
      <c r="B49" s="165" t="s">
        <v>1200</v>
      </c>
      <c r="C49" s="165" t="s">
        <v>1201</v>
      </c>
      <c r="D49" s="165" t="s">
        <v>1202</v>
      </c>
      <c r="E49" s="165" t="s">
        <v>669</v>
      </c>
      <c r="F49" s="165" t="s">
        <v>1202</v>
      </c>
      <c r="G49" s="165" t="s">
        <v>1299</v>
      </c>
      <c r="H49" s="165" t="s">
        <v>1300</v>
      </c>
      <c r="I49" s="165" t="s">
        <v>1299</v>
      </c>
      <c r="J49" s="165" t="s">
        <v>1205</v>
      </c>
      <c r="K49" s="165" t="s">
        <v>1304</v>
      </c>
      <c r="L49" s="165" t="s">
        <v>1305</v>
      </c>
      <c r="M49" s="165" t="s">
        <v>1304</v>
      </c>
    </row>
    <row r="50" spans="1:13" x14ac:dyDescent="0.35">
      <c r="A50" s="164" t="str">
        <f t="shared" si="0"/>
        <v>AnalamangaAnkazobeAntotohazo</v>
      </c>
      <c r="B50" s="165" t="s">
        <v>1200</v>
      </c>
      <c r="C50" s="165" t="s">
        <v>1201</v>
      </c>
      <c r="D50" s="165" t="s">
        <v>1202</v>
      </c>
      <c r="E50" s="165" t="s">
        <v>669</v>
      </c>
      <c r="F50" s="165" t="s">
        <v>1202</v>
      </c>
      <c r="G50" s="165" t="s">
        <v>1299</v>
      </c>
      <c r="H50" s="165" t="s">
        <v>1300</v>
      </c>
      <c r="I50" s="165" t="s">
        <v>1299</v>
      </c>
      <c r="J50" s="165" t="s">
        <v>1205</v>
      </c>
      <c r="K50" s="165" t="s">
        <v>1306</v>
      </c>
      <c r="L50" s="165" t="s">
        <v>1307</v>
      </c>
      <c r="M50" s="165" t="s">
        <v>1306</v>
      </c>
    </row>
    <row r="51" spans="1:13" x14ac:dyDescent="0.35">
      <c r="A51" s="164" t="str">
        <f t="shared" si="0"/>
        <v>AnalamangaAnkazobeMarondry</v>
      </c>
      <c r="B51" s="165" t="s">
        <v>1200</v>
      </c>
      <c r="C51" s="165" t="s">
        <v>1201</v>
      </c>
      <c r="D51" s="165" t="s">
        <v>1202</v>
      </c>
      <c r="E51" s="165" t="s">
        <v>669</v>
      </c>
      <c r="F51" s="165" t="s">
        <v>1202</v>
      </c>
      <c r="G51" s="165" t="s">
        <v>1299</v>
      </c>
      <c r="H51" s="165" t="s">
        <v>1300</v>
      </c>
      <c r="I51" s="165" t="s">
        <v>1299</v>
      </c>
      <c r="J51" s="165" t="s">
        <v>1205</v>
      </c>
      <c r="K51" s="165" t="s">
        <v>1308</v>
      </c>
      <c r="L51" s="165" t="s">
        <v>1309</v>
      </c>
      <c r="M51" s="165" t="s">
        <v>1308</v>
      </c>
    </row>
    <row r="52" spans="1:13" x14ac:dyDescent="0.35">
      <c r="A52" s="164" t="str">
        <f t="shared" si="0"/>
        <v>AnalamangaAnkazobeFihaonana</v>
      </c>
      <c r="B52" s="165" t="s">
        <v>1200</v>
      </c>
      <c r="C52" s="165" t="s">
        <v>1201</v>
      </c>
      <c r="D52" s="165" t="s">
        <v>1202</v>
      </c>
      <c r="E52" s="165" t="s">
        <v>669</v>
      </c>
      <c r="F52" s="165" t="s">
        <v>1202</v>
      </c>
      <c r="G52" s="165" t="s">
        <v>1299</v>
      </c>
      <c r="H52" s="165" t="s">
        <v>1300</v>
      </c>
      <c r="I52" s="165" t="s">
        <v>1299</v>
      </c>
      <c r="J52" s="165" t="s">
        <v>1205</v>
      </c>
      <c r="K52" s="165" t="s">
        <v>1310</v>
      </c>
      <c r="L52" s="165" t="s">
        <v>1311</v>
      </c>
      <c r="M52" s="165" t="s">
        <v>1310</v>
      </c>
    </row>
    <row r="53" spans="1:13" x14ac:dyDescent="0.35">
      <c r="A53" s="164" t="str">
        <f t="shared" si="0"/>
        <v>AnalamangaAnkazobeMahavelona</v>
      </c>
      <c r="B53" s="165" t="s">
        <v>1200</v>
      </c>
      <c r="C53" s="165" t="s">
        <v>1201</v>
      </c>
      <c r="D53" s="165" t="s">
        <v>1202</v>
      </c>
      <c r="E53" s="165" t="s">
        <v>669</v>
      </c>
      <c r="F53" s="165" t="s">
        <v>1202</v>
      </c>
      <c r="G53" s="165" t="s">
        <v>1299</v>
      </c>
      <c r="H53" s="165" t="s">
        <v>1300</v>
      </c>
      <c r="I53" s="165" t="s">
        <v>1299</v>
      </c>
      <c r="J53" s="165" t="s">
        <v>1205</v>
      </c>
      <c r="K53" s="165" t="s">
        <v>1312</v>
      </c>
      <c r="L53" s="165" t="s">
        <v>1313</v>
      </c>
      <c r="M53" s="165" t="s">
        <v>1312</v>
      </c>
    </row>
    <row r="54" spans="1:13" x14ac:dyDescent="0.35">
      <c r="A54" s="164" t="str">
        <f t="shared" si="0"/>
        <v>AnalamangaAnkazobeFiadanana</v>
      </c>
      <c r="B54" s="165" t="s">
        <v>1200</v>
      </c>
      <c r="C54" s="165" t="s">
        <v>1201</v>
      </c>
      <c r="D54" s="165" t="s">
        <v>1202</v>
      </c>
      <c r="E54" s="165" t="s">
        <v>669</v>
      </c>
      <c r="F54" s="165" t="s">
        <v>1202</v>
      </c>
      <c r="G54" s="165" t="s">
        <v>1299</v>
      </c>
      <c r="H54" s="165" t="s">
        <v>1300</v>
      </c>
      <c r="I54" s="165" t="s">
        <v>1299</v>
      </c>
      <c r="J54" s="165" t="s">
        <v>1205</v>
      </c>
      <c r="K54" s="165" t="s">
        <v>577</v>
      </c>
      <c r="L54" s="165" t="s">
        <v>1314</v>
      </c>
      <c r="M54" s="165" t="s">
        <v>577</v>
      </c>
    </row>
    <row r="55" spans="1:13" x14ac:dyDescent="0.35">
      <c r="A55" s="164" t="str">
        <f t="shared" si="0"/>
        <v>AnalamangaAnkazobeTsaramasoandro</v>
      </c>
      <c r="B55" s="165" t="s">
        <v>1200</v>
      </c>
      <c r="C55" s="165" t="s">
        <v>1201</v>
      </c>
      <c r="D55" s="165" t="s">
        <v>1202</v>
      </c>
      <c r="E55" s="165" t="s">
        <v>669</v>
      </c>
      <c r="F55" s="165" t="s">
        <v>1202</v>
      </c>
      <c r="G55" s="165" t="s">
        <v>1299</v>
      </c>
      <c r="H55" s="165" t="s">
        <v>1300</v>
      </c>
      <c r="I55" s="165" t="s">
        <v>1299</v>
      </c>
      <c r="J55" s="165" t="s">
        <v>1205</v>
      </c>
      <c r="K55" s="165" t="s">
        <v>1315</v>
      </c>
      <c r="L55" s="165" t="s">
        <v>1316</v>
      </c>
      <c r="M55" s="165" t="s">
        <v>1315</v>
      </c>
    </row>
    <row r="56" spans="1:13" x14ac:dyDescent="0.35">
      <c r="A56" s="164" t="str">
        <f t="shared" si="0"/>
        <v>AnalamangaAnkazobeAmbolotarakely</v>
      </c>
      <c r="B56" s="165" t="s">
        <v>1200</v>
      </c>
      <c r="C56" s="165" t="s">
        <v>1201</v>
      </c>
      <c r="D56" s="165" t="s">
        <v>1202</v>
      </c>
      <c r="E56" s="165" t="s">
        <v>669</v>
      </c>
      <c r="F56" s="165" t="s">
        <v>1202</v>
      </c>
      <c r="G56" s="165" t="s">
        <v>1299</v>
      </c>
      <c r="H56" s="165" t="s">
        <v>1300</v>
      </c>
      <c r="I56" s="165" t="s">
        <v>1299</v>
      </c>
      <c r="J56" s="165" t="s">
        <v>1205</v>
      </c>
      <c r="K56" s="165" t="s">
        <v>1317</v>
      </c>
      <c r="L56" s="165" t="s">
        <v>1318</v>
      </c>
      <c r="M56" s="165" t="s">
        <v>1317</v>
      </c>
    </row>
    <row r="57" spans="1:13" x14ac:dyDescent="0.35">
      <c r="A57" s="164" t="str">
        <f t="shared" si="0"/>
        <v>AnalamangaAnkazobeAntakavana</v>
      </c>
      <c r="B57" s="165" t="s">
        <v>1200</v>
      </c>
      <c r="C57" s="165" t="s">
        <v>1201</v>
      </c>
      <c r="D57" s="165" t="s">
        <v>1202</v>
      </c>
      <c r="E57" s="165" t="s">
        <v>669</v>
      </c>
      <c r="F57" s="165" t="s">
        <v>1202</v>
      </c>
      <c r="G57" s="165" t="s">
        <v>1299</v>
      </c>
      <c r="H57" s="165" t="s">
        <v>1300</v>
      </c>
      <c r="I57" s="165" t="s">
        <v>1299</v>
      </c>
      <c r="J57" s="165" t="s">
        <v>1205</v>
      </c>
      <c r="K57" s="165" t="s">
        <v>1319</v>
      </c>
      <c r="L57" s="165" t="s">
        <v>1320</v>
      </c>
      <c r="M57" s="165" t="s">
        <v>1319</v>
      </c>
    </row>
    <row r="58" spans="1:13" x14ac:dyDescent="0.35">
      <c r="A58" s="164" t="str">
        <f t="shared" si="0"/>
        <v>AnalamangaAnkazobeKiangara</v>
      </c>
      <c r="B58" s="165" t="s">
        <v>1200</v>
      </c>
      <c r="C58" s="165" t="s">
        <v>1201</v>
      </c>
      <c r="D58" s="165" t="s">
        <v>1202</v>
      </c>
      <c r="E58" s="165" t="s">
        <v>669</v>
      </c>
      <c r="F58" s="165" t="s">
        <v>1202</v>
      </c>
      <c r="G58" s="165" t="s">
        <v>1299</v>
      </c>
      <c r="H58" s="165" t="s">
        <v>1300</v>
      </c>
      <c r="I58" s="165" t="s">
        <v>1299</v>
      </c>
      <c r="J58" s="165" t="s">
        <v>1205</v>
      </c>
      <c r="K58" s="165" t="s">
        <v>1321</v>
      </c>
      <c r="L58" s="165" t="s">
        <v>1322</v>
      </c>
      <c r="M58" s="165" t="s">
        <v>1321</v>
      </c>
    </row>
    <row r="59" spans="1:13" x14ac:dyDescent="0.35">
      <c r="A59" s="164" t="str">
        <f t="shared" si="0"/>
        <v>AnalamangaAnkazobeMiantso</v>
      </c>
      <c r="B59" s="165" t="s">
        <v>1200</v>
      </c>
      <c r="C59" s="165" t="s">
        <v>1201</v>
      </c>
      <c r="D59" s="165" t="s">
        <v>1202</v>
      </c>
      <c r="E59" s="165" t="s">
        <v>669</v>
      </c>
      <c r="F59" s="165" t="s">
        <v>1202</v>
      </c>
      <c r="G59" s="165" t="s">
        <v>1299</v>
      </c>
      <c r="H59" s="165" t="s">
        <v>1300</v>
      </c>
      <c r="I59" s="165" t="s">
        <v>1299</v>
      </c>
      <c r="J59" s="165" t="s">
        <v>1205</v>
      </c>
      <c r="K59" s="165" t="s">
        <v>1323</v>
      </c>
      <c r="L59" s="165" t="s">
        <v>1324</v>
      </c>
      <c r="M59" s="165" t="s">
        <v>1323</v>
      </c>
    </row>
    <row r="60" spans="1:13" x14ac:dyDescent="0.35">
      <c r="A60" s="164" t="str">
        <f t="shared" si="0"/>
        <v>AnalamangaManjakandrianaManjakandriana</v>
      </c>
      <c r="B60" s="165" t="s">
        <v>1200</v>
      </c>
      <c r="C60" s="165" t="s">
        <v>1201</v>
      </c>
      <c r="D60" s="165" t="s">
        <v>1202</v>
      </c>
      <c r="E60" s="165" t="s">
        <v>669</v>
      </c>
      <c r="F60" s="165" t="s">
        <v>1202</v>
      </c>
      <c r="G60" s="165" t="s">
        <v>1325</v>
      </c>
      <c r="H60" s="165" t="s">
        <v>996</v>
      </c>
      <c r="I60" s="165" t="s">
        <v>1325</v>
      </c>
      <c r="J60" s="165" t="s">
        <v>1205</v>
      </c>
      <c r="K60" s="165" t="s">
        <v>996</v>
      </c>
      <c r="L60" s="165" t="s">
        <v>1326</v>
      </c>
      <c r="M60" s="165" t="s">
        <v>996</v>
      </c>
    </row>
    <row r="61" spans="1:13" x14ac:dyDescent="0.35">
      <c r="A61" s="164" t="str">
        <f t="shared" si="0"/>
        <v>AnalamangaManjakandrianaAmbatolaona</v>
      </c>
      <c r="B61" s="165" t="s">
        <v>1200</v>
      </c>
      <c r="C61" s="165" t="s">
        <v>1201</v>
      </c>
      <c r="D61" s="165" t="s">
        <v>1202</v>
      </c>
      <c r="E61" s="165" t="s">
        <v>669</v>
      </c>
      <c r="F61" s="165" t="s">
        <v>1202</v>
      </c>
      <c r="G61" s="165" t="s">
        <v>1325</v>
      </c>
      <c r="H61" s="165" t="s">
        <v>996</v>
      </c>
      <c r="I61" s="165" t="s">
        <v>1325</v>
      </c>
      <c r="J61" s="165" t="s">
        <v>1205</v>
      </c>
      <c r="K61" s="165" t="s">
        <v>1327</v>
      </c>
      <c r="L61" s="165" t="s">
        <v>1328</v>
      </c>
      <c r="M61" s="165" t="s">
        <v>1327</v>
      </c>
    </row>
    <row r="62" spans="1:13" x14ac:dyDescent="0.35">
      <c r="A62" s="164" t="str">
        <f t="shared" si="0"/>
        <v>AnalamangaManjakandrianaSambaina</v>
      </c>
      <c r="B62" s="165" t="s">
        <v>1200</v>
      </c>
      <c r="C62" s="165" t="s">
        <v>1201</v>
      </c>
      <c r="D62" s="165" t="s">
        <v>1202</v>
      </c>
      <c r="E62" s="165" t="s">
        <v>669</v>
      </c>
      <c r="F62" s="165" t="s">
        <v>1202</v>
      </c>
      <c r="G62" s="165" t="s">
        <v>1325</v>
      </c>
      <c r="H62" s="165" t="s">
        <v>996</v>
      </c>
      <c r="I62" s="165" t="s">
        <v>1325</v>
      </c>
      <c r="J62" s="165" t="s">
        <v>1205</v>
      </c>
      <c r="K62" s="165" t="s">
        <v>1329</v>
      </c>
      <c r="L62" s="165" t="s">
        <v>1330</v>
      </c>
      <c r="M62" s="165" t="s">
        <v>1329</v>
      </c>
    </row>
    <row r="63" spans="1:13" x14ac:dyDescent="0.35">
      <c r="A63" s="164" t="str">
        <f t="shared" si="0"/>
        <v>AnalamangaManjakandrianaAmbohibary</v>
      </c>
      <c r="B63" s="165" t="s">
        <v>1200</v>
      </c>
      <c r="C63" s="165" t="s">
        <v>1201</v>
      </c>
      <c r="D63" s="165" t="s">
        <v>1202</v>
      </c>
      <c r="E63" s="165" t="s">
        <v>669</v>
      </c>
      <c r="F63" s="165" t="s">
        <v>1202</v>
      </c>
      <c r="G63" s="165" t="s">
        <v>1325</v>
      </c>
      <c r="H63" s="165" t="s">
        <v>996</v>
      </c>
      <c r="I63" s="165" t="s">
        <v>1325</v>
      </c>
      <c r="J63" s="165" t="s">
        <v>1205</v>
      </c>
      <c r="K63" s="165" t="s">
        <v>1331</v>
      </c>
      <c r="L63" s="165" t="s">
        <v>1332</v>
      </c>
      <c r="M63" s="165" t="s">
        <v>1331</v>
      </c>
    </row>
    <row r="64" spans="1:13" x14ac:dyDescent="0.35">
      <c r="A64" s="164" t="str">
        <f t="shared" si="0"/>
        <v>AnalamangaManjakandrianaAmbatomanga</v>
      </c>
      <c r="B64" s="165" t="s">
        <v>1200</v>
      </c>
      <c r="C64" s="165" t="s">
        <v>1201</v>
      </c>
      <c r="D64" s="165" t="s">
        <v>1202</v>
      </c>
      <c r="E64" s="165" t="s">
        <v>669</v>
      </c>
      <c r="F64" s="165" t="s">
        <v>1202</v>
      </c>
      <c r="G64" s="165" t="s">
        <v>1325</v>
      </c>
      <c r="H64" s="165" t="s">
        <v>996</v>
      </c>
      <c r="I64" s="165" t="s">
        <v>1325</v>
      </c>
      <c r="J64" s="165" t="s">
        <v>1205</v>
      </c>
      <c r="K64" s="165" t="s">
        <v>1333</v>
      </c>
      <c r="L64" s="165" t="s">
        <v>1334</v>
      </c>
      <c r="M64" s="165" t="s">
        <v>1333</v>
      </c>
    </row>
    <row r="65" spans="1:13" x14ac:dyDescent="0.35">
      <c r="A65" s="164" t="str">
        <f t="shared" si="0"/>
        <v>AnalamangaManjakandrianaAlarobia</v>
      </c>
      <c r="B65" s="165" t="s">
        <v>1200</v>
      </c>
      <c r="C65" s="165" t="s">
        <v>1201</v>
      </c>
      <c r="D65" s="165" t="s">
        <v>1202</v>
      </c>
      <c r="E65" s="165" t="s">
        <v>669</v>
      </c>
      <c r="F65" s="165" t="s">
        <v>1202</v>
      </c>
      <c r="G65" s="165" t="s">
        <v>1325</v>
      </c>
      <c r="H65" s="165" t="s">
        <v>996</v>
      </c>
      <c r="I65" s="165" t="s">
        <v>1325</v>
      </c>
      <c r="J65" s="165" t="s">
        <v>1205</v>
      </c>
      <c r="K65" s="165" t="s">
        <v>1335</v>
      </c>
      <c r="L65" s="165" t="s">
        <v>1336</v>
      </c>
      <c r="M65" s="165" t="s">
        <v>1335</v>
      </c>
    </row>
    <row r="66" spans="1:13" x14ac:dyDescent="0.35">
      <c r="A66" s="164" t="str">
        <f t="shared" ref="A66:A129" si="1">E66&amp;H66&amp;K66</f>
        <v>AnalamangaManjakandrianaMantasoa</v>
      </c>
      <c r="B66" s="165" t="s">
        <v>1200</v>
      </c>
      <c r="C66" s="165" t="s">
        <v>1201</v>
      </c>
      <c r="D66" s="165" t="s">
        <v>1202</v>
      </c>
      <c r="E66" s="165" t="s">
        <v>669</v>
      </c>
      <c r="F66" s="165" t="s">
        <v>1202</v>
      </c>
      <c r="G66" s="165" t="s">
        <v>1325</v>
      </c>
      <c r="H66" s="165" t="s">
        <v>996</v>
      </c>
      <c r="I66" s="165" t="s">
        <v>1325</v>
      </c>
      <c r="J66" s="165" t="s">
        <v>1205</v>
      </c>
      <c r="K66" s="165" t="s">
        <v>1337</v>
      </c>
      <c r="L66" s="165" t="s">
        <v>1338</v>
      </c>
      <c r="M66" s="165" t="s">
        <v>1337</v>
      </c>
    </row>
    <row r="67" spans="1:13" x14ac:dyDescent="0.35">
      <c r="A67" s="164" t="str">
        <f t="shared" si="1"/>
        <v>AnalamangaManjakandrianaRanovao</v>
      </c>
      <c r="B67" s="165" t="s">
        <v>1200</v>
      </c>
      <c r="C67" s="165" t="s">
        <v>1201</v>
      </c>
      <c r="D67" s="165" t="s">
        <v>1202</v>
      </c>
      <c r="E67" s="165" t="s">
        <v>669</v>
      </c>
      <c r="F67" s="165" t="s">
        <v>1202</v>
      </c>
      <c r="G67" s="165" t="s">
        <v>1325</v>
      </c>
      <c r="H67" s="165" t="s">
        <v>996</v>
      </c>
      <c r="I67" s="165" t="s">
        <v>1325</v>
      </c>
      <c r="J67" s="165" t="s">
        <v>1205</v>
      </c>
      <c r="K67" s="165" t="s">
        <v>1339</v>
      </c>
      <c r="L67" s="165" t="s">
        <v>1340</v>
      </c>
      <c r="M67" s="165" t="s">
        <v>1339</v>
      </c>
    </row>
    <row r="68" spans="1:13" x14ac:dyDescent="0.35">
      <c r="A68" s="164" t="str">
        <f t="shared" si="1"/>
        <v>AnalamangaManjakandrianaMiadanandriana</v>
      </c>
      <c r="B68" s="165" t="s">
        <v>1200</v>
      </c>
      <c r="C68" s="165" t="s">
        <v>1201</v>
      </c>
      <c r="D68" s="165" t="s">
        <v>1202</v>
      </c>
      <c r="E68" s="165" t="s">
        <v>669</v>
      </c>
      <c r="F68" s="165" t="s">
        <v>1202</v>
      </c>
      <c r="G68" s="165" t="s">
        <v>1325</v>
      </c>
      <c r="H68" s="165" t="s">
        <v>996</v>
      </c>
      <c r="I68" s="165" t="s">
        <v>1325</v>
      </c>
      <c r="J68" s="165" t="s">
        <v>1205</v>
      </c>
      <c r="K68" s="165" t="s">
        <v>1341</v>
      </c>
      <c r="L68" s="165" t="s">
        <v>1342</v>
      </c>
      <c r="M68" s="165" t="s">
        <v>1341</v>
      </c>
    </row>
    <row r="69" spans="1:13" x14ac:dyDescent="0.35">
      <c r="A69" s="164" t="str">
        <f t="shared" si="1"/>
        <v>AnalamangaManjakandrianaNandihizana</v>
      </c>
      <c r="B69" s="165" t="s">
        <v>1200</v>
      </c>
      <c r="C69" s="165" t="s">
        <v>1201</v>
      </c>
      <c r="D69" s="165" t="s">
        <v>1202</v>
      </c>
      <c r="E69" s="165" t="s">
        <v>669</v>
      </c>
      <c r="F69" s="165" t="s">
        <v>1202</v>
      </c>
      <c r="G69" s="165" t="s">
        <v>1325</v>
      </c>
      <c r="H69" s="165" t="s">
        <v>996</v>
      </c>
      <c r="I69" s="165" t="s">
        <v>1325</v>
      </c>
      <c r="J69" s="165" t="s">
        <v>1205</v>
      </c>
      <c r="K69" s="165" t="s">
        <v>1343</v>
      </c>
      <c r="L69" s="165" t="s">
        <v>1344</v>
      </c>
      <c r="M69" s="165" t="s">
        <v>1343</v>
      </c>
    </row>
    <row r="70" spans="1:13" x14ac:dyDescent="0.35">
      <c r="A70" s="164" t="str">
        <f t="shared" si="1"/>
        <v>AnalamangaManjakandrianaAnjepy</v>
      </c>
      <c r="B70" s="165" t="s">
        <v>1200</v>
      </c>
      <c r="C70" s="165" t="s">
        <v>1201</v>
      </c>
      <c r="D70" s="165" t="s">
        <v>1202</v>
      </c>
      <c r="E70" s="165" t="s">
        <v>669</v>
      </c>
      <c r="F70" s="165" t="s">
        <v>1202</v>
      </c>
      <c r="G70" s="165" t="s">
        <v>1325</v>
      </c>
      <c r="H70" s="165" t="s">
        <v>996</v>
      </c>
      <c r="I70" s="165" t="s">
        <v>1325</v>
      </c>
      <c r="J70" s="165" t="s">
        <v>1205</v>
      </c>
      <c r="K70" s="165" t="s">
        <v>1345</v>
      </c>
      <c r="L70" s="165" t="s">
        <v>1346</v>
      </c>
      <c r="M70" s="165" t="s">
        <v>1345</v>
      </c>
    </row>
    <row r="71" spans="1:13" x14ac:dyDescent="0.35">
      <c r="A71" s="164" t="str">
        <f t="shared" si="1"/>
        <v>AnalamangaManjakandrianaAmbanitsena</v>
      </c>
      <c r="B71" s="165" t="s">
        <v>1200</v>
      </c>
      <c r="C71" s="165" t="s">
        <v>1201</v>
      </c>
      <c r="D71" s="165" t="s">
        <v>1202</v>
      </c>
      <c r="E71" s="165" t="s">
        <v>669</v>
      </c>
      <c r="F71" s="165" t="s">
        <v>1202</v>
      </c>
      <c r="G71" s="165" t="s">
        <v>1325</v>
      </c>
      <c r="H71" s="165" t="s">
        <v>996</v>
      </c>
      <c r="I71" s="165" t="s">
        <v>1325</v>
      </c>
      <c r="J71" s="165" t="s">
        <v>1205</v>
      </c>
      <c r="K71" s="165" t="s">
        <v>1347</v>
      </c>
      <c r="L71" s="165" t="s">
        <v>1348</v>
      </c>
      <c r="M71" s="165" t="s">
        <v>1347</v>
      </c>
    </row>
    <row r="72" spans="1:13" x14ac:dyDescent="0.35">
      <c r="A72" s="164" t="str">
        <f t="shared" si="1"/>
        <v>AnalamangaManjakandrianaAmbohitrandriamanitra</v>
      </c>
      <c r="B72" s="165" t="s">
        <v>1200</v>
      </c>
      <c r="C72" s="165" t="s">
        <v>1201</v>
      </c>
      <c r="D72" s="165" t="s">
        <v>1202</v>
      </c>
      <c r="E72" s="165" t="s">
        <v>669</v>
      </c>
      <c r="F72" s="165" t="s">
        <v>1202</v>
      </c>
      <c r="G72" s="165" t="s">
        <v>1325</v>
      </c>
      <c r="H72" s="165" t="s">
        <v>996</v>
      </c>
      <c r="I72" s="165" t="s">
        <v>1325</v>
      </c>
      <c r="J72" s="165" t="s">
        <v>1205</v>
      </c>
      <c r="K72" s="165" t="s">
        <v>1349</v>
      </c>
      <c r="L72" s="165" t="s">
        <v>1350</v>
      </c>
      <c r="M72" s="165" t="s">
        <v>1349</v>
      </c>
    </row>
    <row r="73" spans="1:13" x14ac:dyDescent="0.35">
      <c r="A73" s="164" t="str">
        <f t="shared" si="1"/>
        <v>AnalamangaManjakandrianaAmbatomena</v>
      </c>
      <c r="B73" s="165" t="s">
        <v>1200</v>
      </c>
      <c r="C73" s="165" t="s">
        <v>1201</v>
      </c>
      <c r="D73" s="165" t="s">
        <v>1202</v>
      </c>
      <c r="E73" s="165" t="s">
        <v>669</v>
      </c>
      <c r="F73" s="165" t="s">
        <v>1202</v>
      </c>
      <c r="G73" s="165" t="s">
        <v>1325</v>
      </c>
      <c r="H73" s="165" t="s">
        <v>996</v>
      </c>
      <c r="I73" s="165" t="s">
        <v>1325</v>
      </c>
      <c r="J73" s="165" t="s">
        <v>1205</v>
      </c>
      <c r="K73" s="165" t="s">
        <v>1351</v>
      </c>
      <c r="L73" s="165" t="s">
        <v>1352</v>
      </c>
      <c r="M73" s="165" t="s">
        <v>1351</v>
      </c>
    </row>
    <row r="74" spans="1:13" x14ac:dyDescent="0.35">
      <c r="A74" s="164" t="str">
        <f t="shared" si="1"/>
        <v>AnalamangaManjakandrianaAmbohibao Sud</v>
      </c>
      <c r="B74" s="165" t="s">
        <v>1200</v>
      </c>
      <c r="C74" s="165" t="s">
        <v>1201</v>
      </c>
      <c r="D74" s="165" t="s">
        <v>1202</v>
      </c>
      <c r="E74" s="165" t="s">
        <v>669</v>
      </c>
      <c r="F74" s="165" t="s">
        <v>1202</v>
      </c>
      <c r="G74" s="165" t="s">
        <v>1325</v>
      </c>
      <c r="H74" s="165" t="s">
        <v>996</v>
      </c>
      <c r="I74" s="165" t="s">
        <v>1325</v>
      </c>
      <c r="J74" s="165" t="s">
        <v>1205</v>
      </c>
      <c r="K74" s="165" t="s">
        <v>1353</v>
      </c>
      <c r="L74" s="165" t="s">
        <v>1354</v>
      </c>
      <c r="M74" s="165" t="s">
        <v>1353</v>
      </c>
    </row>
    <row r="75" spans="1:13" x14ac:dyDescent="0.35">
      <c r="A75" s="164" t="str">
        <f t="shared" si="1"/>
        <v>AnalamangaManjakandrianaAmbohitseheno</v>
      </c>
      <c r="B75" s="165" t="s">
        <v>1200</v>
      </c>
      <c r="C75" s="165" t="s">
        <v>1201</v>
      </c>
      <c r="D75" s="165" t="s">
        <v>1202</v>
      </c>
      <c r="E75" s="165" t="s">
        <v>669</v>
      </c>
      <c r="F75" s="165" t="s">
        <v>1202</v>
      </c>
      <c r="G75" s="165" t="s">
        <v>1325</v>
      </c>
      <c r="H75" s="165" t="s">
        <v>996</v>
      </c>
      <c r="I75" s="165" t="s">
        <v>1325</v>
      </c>
      <c r="J75" s="165" t="s">
        <v>1205</v>
      </c>
      <c r="K75" s="165" t="s">
        <v>1355</v>
      </c>
      <c r="L75" s="165" t="s">
        <v>1356</v>
      </c>
      <c r="M75" s="165" t="s">
        <v>1355</v>
      </c>
    </row>
    <row r="76" spans="1:13" x14ac:dyDescent="0.35">
      <c r="A76" s="164" t="str">
        <f t="shared" si="1"/>
        <v>AnalamangaManjakandrianaAntsahalalina</v>
      </c>
      <c r="B76" s="165" t="s">
        <v>1200</v>
      </c>
      <c r="C76" s="165" t="s">
        <v>1201</v>
      </c>
      <c r="D76" s="165" t="s">
        <v>1202</v>
      </c>
      <c r="E76" s="165" t="s">
        <v>669</v>
      </c>
      <c r="F76" s="165" t="s">
        <v>1202</v>
      </c>
      <c r="G76" s="165" t="s">
        <v>1325</v>
      </c>
      <c r="H76" s="165" t="s">
        <v>996</v>
      </c>
      <c r="I76" s="165" t="s">
        <v>1325</v>
      </c>
      <c r="J76" s="165" t="s">
        <v>1205</v>
      </c>
      <c r="K76" s="165" t="s">
        <v>1357</v>
      </c>
      <c r="L76" s="165" t="s">
        <v>1358</v>
      </c>
      <c r="M76" s="165" t="s">
        <v>1357</v>
      </c>
    </row>
    <row r="77" spans="1:13" x14ac:dyDescent="0.35">
      <c r="A77" s="164" t="str">
        <f t="shared" si="1"/>
        <v>AnalamangaAndramasinaSabotsy Ambohitromby</v>
      </c>
      <c r="B77" s="165" t="s">
        <v>1200</v>
      </c>
      <c r="C77" s="165" t="s">
        <v>1201</v>
      </c>
      <c r="D77" s="165" t="s">
        <v>1202</v>
      </c>
      <c r="E77" s="165" t="s">
        <v>669</v>
      </c>
      <c r="F77" s="165" t="s">
        <v>1202</v>
      </c>
      <c r="G77" s="165" t="s">
        <v>1359</v>
      </c>
      <c r="H77" s="165" t="s">
        <v>1360</v>
      </c>
      <c r="I77" s="165" t="s">
        <v>1359</v>
      </c>
      <c r="J77" s="165" t="s">
        <v>1205</v>
      </c>
      <c r="K77" s="165" t="s">
        <v>1361</v>
      </c>
      <c r="L77" s="165" t="s">
        <v>1362</v>
      </c>
      <c r="M77" s="165" t="s">
        <v>1361</v>
      </c>
    </row>
    <row r="78" spans="1:13" x14ac:dyDescent="0.35">
      <c r="A78" s="164" t="str">
        <f t="shared" si="1"/>
        <v>AnalamangaAndramasinaAndohariana</v>
      </c>
      <c r="B78" s="165" t="s">
        <v>1200</v>
      </c>
      <c r="C78" s="165" t="s">
        <v>1201</v>
      </c>
      <c r="D78" s="165" t="s">
        <v>1202</v>
      </c>
      <c r="E78" s="165" t="s">
        <v>669</v>
      </c>
      <c r="F78" s="165" t="s">
        <v>1202</v>
      </c>
      <c r="G78" s="165" t="s">
        <v>1359</v>
      </c>
      <c r="H78" s="165" t="s">
        <v>1360</v>
      </c>
      <c r="I78" s="165" t="s">
        <v>1359</v>
      </c>
      <c r="J78" s="165" t="s">
        <v>1205</v>
      </c>
      <c r="K78" s="165" t="s">
        <v>1363</v>
      </c>
      <c r="L78" s="165" t="s">
        <v>1364</v>
      </c>
      <c r="M78" s="165" t="s">
        <v>1363</v>
      </c>
    </row>
    <row r="79" spans="1:13" x14ac:dyDescent="0.35">
      <c r="A79" s="164" t="str">
        <f t="shared" si="1"/>
        <v>AnalamangaAndramasinaMandrosoa</v>
      </c>
      <c r="B79" s="165" t="s">
        <v>1200</v>
      </c>
      <c r="C79" s="165" t="s">
        <v>1201</v>
      </c>
      <c r="D79" s="165" t="s">
        <v>1202</v>
      </c>
      <c r="E79" s="165" t="s">
        <v>669</v>
      </c>
      <c r="F79" s="165" t="s">
        <v>1202</v>
      </c>
      <c r="G79" s="165" t="s">
        <v>1359</v>
      </c>
      <c r="H79" s="165" t="s">
        <v>1360</v>
      </c>
      <c r="I79" s="165" t="s">
        <v>1359</v>
      </c>
      <c r="J79" s="165" t="s">
        <v>1205</v>
      </c>
      <c r="K79" s="165" t="s">
        <v>1365</v>
      </c>
      <c r="L79" s="165" t="s">
        <v>1366</v>
      </c>
      <c r="M79" s="165" t="s">
        <v>1365</v>
      </c>
    </row>
    <row r="80" spans="1:13" x14ac:dyDescent="0.35">
      <c r="A80" s="164" t="str">
        <f t="shared" si="1"/>
        <v>AnalamangaAntananarivo AtsimondranoAmbatofahavalo</v>
      </c>
      <c r="B80" s="165" t="s">
        <v>1200</v>
      </c>
      <c r="C80" s="165" t="s">
        <v>1201</v>
      </c>
      <c r="D80" s="165" t="s">
        <v>1202</v>
      </c>
      <c r="E80" s="165" t="s">
        <v>669</v>
      </c>
      <c r="F80" s="165" t="s">
        <v>1202</v>
      </c>
      <c r="G80" s="165" t="s">
        <v>1367</v>
      </c>
      <c r="H80" s="165" t="s">
        <v>1368</v>
      </c>
      <c r="I80" s="165" t="s">
        <v>1367</v>
      </c>
      <c r="J80" s="165" t="s">
        <v>1205</v>
      </c>
      <c r="K80" s="165" t="s">
        <v>1369</v>
      </c>
      <c r="L80" s="165" t="s">
        <v>1370</v>
      </c>
      <c r="M80" s="165" t="s">
        <v>1369</v>
      </c>
    </row>
    <row r="81" spans="1:13" x14ac:dyDescent="0.35">
      <c r="A81" s="164" t="str">
        <f t="shared" si="1"/>
        <v>VakinankaratraAntsirabe IAntsenakely Andraikiba</v>
      </c>
      <c r="B81" s="165" t="s">
        <v>1200</v>
      </c>
      <c r="C81" s="165" t="s">
        <v>1201</v>
      </c>
      <c r="D81" s="165" t="s">
        <v>1371</v>
      </c>
      <c r="E81" s="165" t="s">
        <v>1372</v>
      </c>
      <c r="F81" s="165" t="s">
        <v>1371</v>
      </c>
      <c r="G81" s="165" t="s">
        <v>1373</v>
      </c>
      <c r="H81" s="165" t="s">
        <v>1374</v>
      </c>
      <c r="I81" s="165" t="s">
        <v>1373</v>
      </c>
      <c r="J81" s="165" t="s">
        <v>1205</v>
      </c>
      <c r="K81" s="165" t="s">
        <v>1375</v>
      </c>
      <c r="L81" s="165" t="s">
        <v>1376</v>
      </c>
      <c r="M81" s="165" t="s">
        <v>1375</v>
      </c>
    </row>
    <row r="82" spans="1:13" x14ac:dyDescent="0.35">
      <c r="A82" s="164" t="str">
        <f t="shared" si="1"/>
        <v>VakinankaratraAntsirabe IAmpatana Mandriankeniheny</v>
      </c>
      <c r="B82" s="165" t="s">
        <v>1200</v>
      </c>
      <c r="C82" s="165" t="s">
        <v>1201</v>
      </c>
      <c r="D82" s="165" t="s">
        <v>1371</v>
      </c>
      <c r="E82" s="165" t="s">
        <v>1372</v>
      </c>
      <c r="F82" s="165" t="s">
        <v>1371</v>
      </c>
      <c r="G82" s="165" t="s">
        <v>1373</v>
      </c>
      <c r="H82" s="165" t="s">
        <v>1374</v>
      </c>
      <c r="I82" s="165" t="s">
        <v>1373</v>
      </c>
      <c r="J82" s="165" t="s">
        <v>1205</v>
      </c>
      <c r="K82" s="165" t="s">
        <v>1377</v>
      </c>
      <c r="L82" s="165" t="s">
        <v>1378</v>
      </c>
      <c r="M82" s="165" t="s">
        <v>1377</v>
      </c>
    </row>
    <row r="83" spans="1:13" x14ac:dyDescent="0.35">
      <c r="A83" s="164" t="str">
        <f t="shared" si="1"/>
        <v>VakinankaratraAntanifotsyAmpitatafika</v>
      </c>
      <c r="B83" s="165" t="s">
        <v>1200</v>
      </c>
      <c r="C83" s="165" t="s">
        <v>1201</v>
      </c>
      <c r="D83" s="165" t="s">
        <v>1371</v>
      </c>
      <c r="E83" s="165" t="s">
        <v>1372</v>
      </c>
      <c r="F83" s="165" t="s">
        <v>1371</v>
      </c>
      <c r="G83" s="165" t="s">
        <v>1379</v>
      </c>
      <c r="H83" s="165" t="s">
        <v>1380</v>
      </c>
      <c r="I83" s="165" t="s">
        <v>1379</v>
      </c>
      <c r="J83" s="165" t="s">
        <v>1205</v>
      </c>
      <c r="K83" s="165" t="s">
        <v>1381</v>
      </c>
      <c r="L83" s="165" t="s">
        <v>1382</v>
      </c>
      <c r="M83" s="165" t="s">
        <v>1381</v>
      </c>
    </row>
    <row r="84" spans="1:13" x14ac:dyDescent="0.35">
      <c r="A84" s="164" t="str">
        <f t="shared" si="1"/>
        <v>VakinankaratraAntanifotsyAmbatomiady</v>
      </c>
      <c r="B84" s="165" t="s">
        <v>1200</v>
      </c>
      <c r="C84" s="165" t="s">
        <v>1201</v>
      </c>
      <c r="D84" s="165" t="s">
        <v>1371</v>
      </c>
      <c r="E84" s="165" t="s">
        <v>1372</v>
      </c>
      <c r="F84" s="165" t="s">
        <v>1371</v>
      </c>
      <c r="G84" s="165" t="s">
        <v>1379</v>
      </c>
      <c r="H84" s="165" t="s">
        <v>1380</v>
      </c>
      <c r="I84" s="165" t="s">
        <v>1379</v>
      </c>
      <c r="J84" s="165" t="s">
        <v>1205</v>
      </c>
      <c r="K84" s="165" t="s">
        <v>1383</v>
      </c>
      <c r="L84" s="165" t="s">
        <v>1384</v>
      </c>
      <c r="M84" s="165" t="s">
        <v>1383</v>
      </c>
    </row>
    <row r="85" spans="1:13" x14ac:dyDescent="0.35">
      <c r="A85" s="164" t="str">
        <f t="shared" si="1"/>
        <v>VakinankaratraAntanifotsyAndranofito</v>
      </c>
      <c r="B85" s="165" t="s">
        <v>1200</v>
      </c>
      <c r="C85" s="165" t="s">
        <v>1201</v>
      </c>
      <c r="D85" s="165" t="s">
        <v>1371</v>
      </c>
      <c r="E85" s="165" t="s">
        <v>1372</v>
      </c>
      <c r="F85" s="165" t="s">
        <v>1371</v>
      </c>
      <c r="G85" s="165" t="s">
        <v>1379</v>
      </c>
      <c r="H85" s="165" t="s">
        <v>1380</v>
      </c>
      <c r="I85" s="165" t="s">
        <v>1379</v>
      </c>
      <c r="J85" s="165" t="s">
        <v>1205</v>
      </c>
      <c r="K85" s="165" t="s">
        <v>1385</v>
      </c>
      <c r="L85" s="165" t="s">
        <v>1386</v>
      </c>
      <c r="M85" s="165" t="s">
        <v>1385</v>
      </c>
    </row>
    <row r="86" spans="1:13" x14ac:dyDescent="0.35">
      <c r="A86" s="164" t="str">
        <f t="shared" si="1"/>
        <v>Haute MatsiatraAmbalavaoFenoarivo</v>
      </c>
      <c r="B86" s="165" t="s">
        <v>1200</v>
      </c>
      <c r="C86" s="165" t="s">
        <v>1201</v>
      </c>
      <c r="D86" s="165" t="s">
        <v>1387</v>
      </c>
      <c r="E86" s="165" t="s">
        <v>1034</v>
      </c>
      <c r="F86" s="165" t="s">
        <v>1387</v>
      </c>
      <c r="G86" s="165" t="s">
        <v>1388</v>
      </c>
      <c r="H86" s="165" t="s">
        <v>1035</v>
      </c>
      <c r="I86" s="165" t="s">
        <v>1388</v>
      </c>
      <c r="J86" s="165" t="s">
        <v>1205</v>
      </c>
      <c r="K86" s="165" t="s">
        <v>708</v>
      </c>
      <c r="L86" s="165" t="s">
        <v>1389</v>
      </c>
      <c r="M86" s="165" t="s">
        <v>708</v>
      </c>
    </row>
    <row r="87" spans="1:13" x14ac:dyDescent="0.35">
      <c r="A87" s="164" t="str">
        <f t="shared" si="1"/>
        <v>Haute MatsiatraAmbohimahasoaAmbohimahasoa</v>
      </c>
      <c r="B87" s="165" t="s">
        <v>1200</v>
      </c>
      <c r="C87" s="165" t="s">
        <v>1201</v>
      </c>
      <c r="D87" s="165" t="s">
        <v>1387</v>
      </c>
      <c r="E87" s="165" t="s">
        <v>1034</v>
      </c>
      <c r="F87" s="165" t="s">
        <v>1387</v>
      </c>
      <c r="G87" s="165" t="s">
        <v>1390</v>
      </c>
      <c r="H87" s="165" t="s">
        <v>1049</v>
      </c>
      <c r="I87" s="165" t="s">
        <v>1390</v>
      </c>
      <c r="J87" s="165" t="s">
        <v>1205</v>
      </c>
      <c r="K87" s="165" t="s">
        <v>1049</v>
      </c>
      <c r="L87" s="165" t="s">
        <v>1391</v>
      </c>
      <c r="M87" s="165" t="s">
        <v>1049</v>
      </c>
    </row>
    <row r="88" spans="1:13" x14ac:dyDescent="0.35">
      <c r="A88" s="164" t="str">
        <f t="shared" si="1"/>
        <v>Haute MatsiatraAmbohimahasoaAmpitana</v>
      </c>
      <c r="B88" s="165" t="s">
        <v>1200</v>
      </c>
      <c r="C88" s="165" t="s">
        <v>1201</v>
      </c>
      <c r="D88" s="165" t="s">
        <v>1387</v>
      </c>
      <c r="E88" s="165" t="s">
        <v>1034</v>
      </c>
      <c r="F88" s="165" t="s">
        <v>1387</v>
      </c>
      <c r="G88" s="165" t="s">
        <v>1390</v>
      </c>
      <c r="H88" s="165" t="s">
        <v>1049</v>
      </c>
      <c r="I88" s="165" t="s">
        <v>1390</v>
      </c>
      <c r="J88" s="165" t="s">
        <v>1205</v>
      </c>
      <c r="K88" s="165" t="s">
        <v>1053</v>
      </c>
      <c r="L88" s="165" t="s">
        <v>1392</v>
      </c>
      <c r="M88" s="165" t="s">
        <v>1053</v>
      </c>
    </row>
    <row r="89" spans="1:13" x14ac:dyDescent="0.35">
      <c r="A89" s="164" t="str">
        <f t="shared" si="1"/>
        <v>Amoron I ManiaManandrianaAmbohipo</v>
      </c>
      <c r="B89" s="165" t="s">
        <v>1200</v>
      </c>
      <c r="C89" s="165" t="s">
        <v>1201</v>
      </c>
      <c r="D89" s="165" t="s">
        <v>1393</v>
      </c>
      <c r="E89" s="165" t="s">
        <v>901</v>
      </c>
      <c r="F89" s="165" t="s">
        <v>1393</v>
      </c>
      <c r="G89" s="165" t="s">
        <v>1394</v>
      </c>
      <c r="H89" s="165" t="s">
        <v>943</v>
      </c>
      <c r="I89" s="165" t="s">
        <v>1394</v>
      </c>
      <c r="J89" s="165" t="s">
        <v>1205</v>
      </c>
      <c r="K89" s="165" t="s">
        <v>947</v>
      </c>
      <c r="L89" s="165" t="s">
        <v>1395</v>
      </c>
      <c r="M89" s="165" t="s">
        <v>947</v>
      </c>
    </row>
    <row r="90" spans="1:13" x14ac:dyDescent="0.35">
      <c r="A90" s="164" t="str">
        <f t="shared" si="1"/>
        <v>Amoron I ManiaManandrianaAnjoman'ankona</v>
      </c>
      <c r="B90" s="165" t="s">
        <v>1200</v>
      </c>
      <c r="C90" s="165" t="s">
        <v>1201</v>
      </c>
      <c r="D90" s="165" t="s">
        <v>1393</v>
      </c>
      <c r="E90" s="165" t="s">
        <v>901</v>
      </c>
      <c r="F90" s="165" t="s">
        <v>1393</v>
      </c>
      <c r="G90" s="165" t="s">
        <v>1394</v>
      </c>
      <c r="H90" s="165" t="s">
        <v>943</v>
      </c>
      <c r="I90" s="165" t="s">
        <v>1394</v>
      </c>
      <c r="J90" s="165" t="s">
        <v>1205</v>
      </c>
      <c r="K90" s="165" t="s">
        <v>951</v>
      </c>
      <c r="L90" s="165" t="s">
        <v>1396</v>
      </c>
      <c r="M90" s="165" t="s">
        <v>951</v>
      </c>
    </row>
    <row r="91" spans="1:13" x14ac:dyDescent="0.35">
      <c r="A91" s="164" t="str">
        <f t="shared" si="1"/>
        <v>Amoron I ManiaManandrianaVinany Andakatanikely</v>
      </c>
      <c r="B91" s="165" t="s">
        <v>1200</v>
      </c>
      <c r="C91" s="165" t="s">
        <v>1201</v>
      </c>
      <c r="D91" s="165" t="s">
        <v>1393</v>
      </c>
      <c r="E91" s="165" t="s">
        <v>901</v>
      </c>
      <c r="F91" s="165" t="s">
        <v>1393</v>
      </c>
      <c r="G91" s="165" t="s">
        <v>1394</v>
      </c>
      <c r="H91" s="165" t="s">
        <v>943</v>
      </c>
      <c r="I91" s="165" t="s">
        <v>1394</v>
      </c>
      <c r="J91" s="165" t="s">
        <v>1205</v>
      </c>
      <c r="K91" s="165" t="s">
        <v>953</v>
      </c>
      <c r="L91" s="165" t="s">
        <v>1397</v>
      </c>
      <c r="M91" s="165" t="s">
        <v>953</v>
      </c>
    </row>
    <row r="92" spans="1:13" x14ac:dyDescent="0.35">
      <c r="A92" s="164" t="str">
        <f t="shared" si="1"/>
        <v>Vatovavy FitovinanyIkongoAnkarimbelo</v>
      </c>
      <c r="B92" s="165" t="s">
        <v>1200</v>
      </c>
      <c r="C92" s="165" t="s">
        <v>1201</v>
      </c>
      <c r="D92" s="165" t="s">
        <v>685</v>
      </c>
      <c r="E92" s="165" t="s">
        <v>530</v>
      </c>
      <c r="F92" s="165" t="s">
        <v>685</v>
      </c>
      <c r="G92" s="165" t="s">
        <v>686</v>
      </c>
      <c r="H92" s="165" t="s">
        <v>607</v>
      </c>
      <c r="I92" s="165" t="s">
        <v>686</v>
      </c>
      <c r="J92" s="165" t="s">
        <v>1205</v>
      </c>
      <c r="K92" s="165" t="s">
        <v>612</v>
      </c>
      <c r="L92" s="165" t="s">
        <v>1398</v>
      </c>
      <c r="M92" s="165" t="s">
        <v>612</v>
      </c>
    </row>
    <row r="93" spans="1:13" x14ac:dyDescent="0.35">
      <c r="A93" s="164" t="str">
        <f t="shared" si="1"/>
        <v>Vatovavy FitovinanyIkongoAntodinga</v>
      </c>
      <c r="B93" s="165" t="s">
        <v>1200</v>
      </c>
      <c r="C93" s="165" t="s">
        <v>1201</v>
      </c>
      <c r="D93" s="165" t="s">
        <v>685</v>
      </c>
      <c r="E93" s="165" t="s">
        <v>530</v>
      </c>
      <c r="F93" s="165" t="s">
        <v>685</v>
      </c>
      <c r="G93" s="165" t="s">
        <v>686</v>
      </c>
      <c r="H93" s="165" t="s">
        <v>607</v>
      </c>
      <c r="I93" s="165" t="s">
        <v>686</v>
      </c>
      <c r="J93" s="165" t="s">
        <v>1205</v>
      </c>
      <c r="K93" s="165" t="s">
        <v>611</v>
      </c>
      <c r="L93" s="165" t="s">
        <v>1399</v>
      </c>
      <c r="M93" s="165" t="s">
        <v>611</v>
      </c>
    </row>
    <row r="94" spans="1:13" x14ac:dyDescent="0.35">
      <c r="A94" s="164" t="str">
        <f t="shared" si="1"/>
        <v>Vatovavy FitovinanyIkongoKalafotsy</v>
      </c>
      <c r="B94" s="165" t="s">
        <v>1200</v>
      </c>
      <c r="C94" s="165" t="s">
        <v>1201</v>
      </c>
      <c r="D94" s="165" t="s">
        <v>685</v>
      </c>
      <c r="E94" s="165" t="s">
        <v>530</v>
      </c>
      <c r="F94" s="165" t="s">
        <v>685</v>
      </c>
      <c r="G94" s="165" t="s">
        <v>686</v>
      </c>
      <c r="H94" s="165" t="s">
        <v>607</v>
      </c>
      <c r="I94" s="165" t="s">
        <v>686</v>
      </c>
      <c r="J94" s="165" t="s">
        <v>1205</v>
      </c>
      <c r="K94" s="165" t="s">
        <v>613</v>
      </c>
      <c r="L94" s="165" t="s">
        <v>1400</v>
      </c>
      <c r="M94" s="165" t="s">
        <v>613</v>
      </c>
    </row>
    <row r="95" spans="1:13" x14ac:dyDescent="0.35">
      <c r="A95" s="164" t="str">
        <f t="shared" si="1"/>
        <v>Atsimo AtsinananaBefotakaAntondabe</v>
      </c>
      <c r="B95" s="165" t="s">
        <v>1200</v>
      </c>
      <c r="C95" s="165" t="s">
        <v>1201</v>
      </c>
      <c r="D95" s="165" t="s">
        <v>1401</v>
      </c>
      <c r="E95" s="165" t="s">
        <v>633</v>
      </c>
      <c r="F95" s="165" t="s">
        <v>1401</v>
      </c>
      <c r="G95" s="165" t="s">
        <v>683</v>
      </c>
      <c r="H95" s="165" t="s">
        <v>681</v>
      </c>
      <c r="I95" s="165" t="s">
        <v>683</v>
      </c>
      <c r="J95" s="165" t="s">
        <v>1205</v>
      </c>
      <c r="K95" s="165" t="s">
        <v>687</v>
      </c>
      <c r="L95" s="165" t="s">
        <v>688</v>
      </c>
      <c r="M95" s="165" t="s">
        <v>687</v>
      </c>
    </row>
    <row r="96" spans="1:13" x14ac:dyDescent="0.35">
      <c r="A96" s="164" t="str">
        <f t="shared" si="1"/>
        <v>Atsimo AtsinananaBefotakaMarovitsika Sud</v>
      </c>
      <c r="B96" s="165" t="s">
        <v>1200</v>
      </c>
      <c r="C96" s="165" t="s">
        <v>1201</v>
      </c>
      <c r="D96" s="165" t="s">
        <v>1401</v>
      </c>
      <c r="E96" s="165" t="s">
        <v>633</v>
      </c>
      <c r="F96" s="165" t="s">
        <v>1401</v>
      </c>
      <c r="G96" s="165" t="s">
        <v>683</v>
      </c>
      <c r="H96" s="165" t="s">
        <v>681</v>
      </c>
      <c r="I96" s="165" t="s">
        <v>683</v>
      </c>
      <c r="J96" s="165" t="s">
        <v>1205</v>
      </c>
      <c r="K96" s="165" t="s">
        <v>690</v>
      </c>
      <c r="L96" s="165" t="s">
        <v>691</v>
      </c>
      <c r="M96" s="165" t="s">
        <v>690</v>
      </c>
    </row>
    <row r="97" spans="1:13" x14ac:dyDescent="0.35">
      <c r="A97" s="164" t="str">
        <f t="shared" si="1"/>
        <v>Atsimo AtsinananaBefotakaAntaninarenina</v>
      </c>
      <c r="B97" s="165" t="s">
        <v>1200</v>
      </c>
      <c r="C97" s="165" t="s">
        <v>1201</v>
      </c>
      <c r="D97" s="165" t="s">
        <v>1401</v>
      </c>
      <c r="E97" s="165" t="s">
        <v>633</v>
      </c>
      <c r="F97" s="165" t="s">
        <v>1401</v>
      </c>
      <c r="G97" s="165" t="s">
        <v>683</v>
      </c>
      <c r="H97" s="165" t="s">
        <v>681</v>
      </c>
      <c r="I97" s="165" t="s">
        <v>683</v>
      </c>
      <c r="J97" s="165" t="s">
        <v>1205</v>
      </c>
      <c r="K97" s="165" t="s">
        <v>682</v>
      </c>
      <c r="L97" s="165" t="s">
        <v>684</v>
      </c>
      <c r="M97" s="165" t="s">
        <v>682</v>
      </c>
    </row>
    <row r="98" spans="1:13" x14ac:dyDescent="0.35">
      <c r="A98" s="164" t="str">
        <f t="shared" si="1"/>
        <v>AnalamangaManjakandrianaAmbohitrony</v>
      </c>
      <c r="B98" s="165" t="s">
        <v>1200</v>
      </c>
      <c r="C98" s="165" t="s">
        <v>1201</v>
      </c>
      <c r="D98" s="165" t="s">
        <v>1202</v>
      </c>
      <c r="E98" s="165" t="s">
        <v>669</v>
      </c>
      <c r="F98" s="165" t="s">
        <v>1202</v>
      </c>
      <c r="G98" s="165" t="s">
        <v>1325</v>
      </c>
      <c r="H98" s="165" t="s">
        <v>996</v>
      </c>
      <c r="I98" s="165" t="s">
        <v>1325</v>
      </c>
      <c r="J98" s="165" t="s">
        <v>1205</v>
      </c>
      <c r="K98" s="165" t="s">
        <v>1402</v>
      </c>
      <c r="L98" s="165" t="s">
        <v>1403</v>
      </c>
      <c r="M98" s="165" t="s">
        <v>1402</v>
      </c>
    </row>
    <row r="99" spans="1:13" x14ac:dyDescent="0.35">
      <c r="A99" s="164" t="str">
        <f t="shared" si="1"/>
        <v>AnalamangaManjakandrianaMerikanjaka</v>
      </c>
      <c r="B99" s="165" t="s">
        <v>1200</v>
      </c>
      <c r="C99" s="165" t="s">
        <v>1201</v>
      </c>
      <c r="D99" s="165" t="s">
        <v>1202</v>
      </c>
      <c r="E99" s="165" t="s">
        <v>669</v>
      </c>
      <c r="F99" s="165" t="s">
        <v>1202</v>
      </c>
      <c r="G99" s="165" t="s">
        <v>1325</v>
      </c>
      <c r="H99" s="165" t="s">
        <v>996</v>
      </c>
      <c r="I99" s="165" t="s">
        <v>1325</v>
      </c>
      <c r="J99" s="165" t="s">
        <v>1205</v>
      </c>
      <c r="K99" s="165" t="s">
        <v>1404</v>
      </c>
      <c r="L99" s="165" t="s">
        <v>1405</v>
      </c>
      <c r="M99" s="165" t="s">
        <v>1404</v>
      </c>
    </row>
    <row r="100" spans="1:13" x14ac:dyDescent="0.35">
      <c r="A100" s="164" t="str">
        <f t="shared" si="1"/>
        <v>AnalamangaManjakandrianaAnjoma Betoho</v>
      </c>
      <c r="B100" s="165" t="s">
        <v>1200</v>
      </c>
      <c r="C100" s="165" t="s">
        <v>1201</v>
      </c>
      <c r="D100" s="165" t="s">
        <v>1202</v>
      </c>
      <c r="E100" s="165" t="s">
        <v>669</v>
      </c>
      <c r="F100" s="165" t="s">
        <v>1202</v>
      </c>
      <c r="G100" s="165" t="s">
        <v>1325</v>
      </c>
      <c r="H100" s="165" t="s">
        <v>996</v>
      </c>
      <c r="I100" s="165" t="s">
        <v>1325</v>
      </c>
      <c r="J100" s="165" t="s">
        <v>1205</v>
      </c>
      <c r="K100" s="165" t="s">
        <v>1406</v>
      </c>
      <c r="L100" s="165" t="s">
        <v>1407</v>
      </c>
      <c r="M100" s="165" t="s">
        <v>1406</v>
      </c>
    </row>
    <row r="101" spans="1:13" x14ac:dyDescent="0.35">
      <c r="A101" s="164" t="str">
        <f t="shared" si="1"/>
        <v>AnalamangaManjakandrianaAnkazondandy</v>
      </c>
      <c r="B101" s="165" t="s">
        <v>1200</v>
      </c>
      <c r="C101" s="165" t="s">
        <v>1201</v>
      </c>
      <c r="D101" s="165" t="s">
        <v>1202</v>
      </c>
      <c r="E101" s="165" t="s">
        <v>669</v>
      </c>
      <c r="F101" s="165" t="s">
        <v>1202</v>
      </c>
      <c r="G101" s="165" t="s">
        <v>1325</v>
      </c>
      <c r="H101" s="165" t="s">
        <v>996</v>
      </c>
      <c r="I101" s="165" t="s">
        <v>1325</v>
      </c>
      <c r="J101" s="165" t="s">
        <v>1205</v>
      </c>
      <c r="K101" s="165" t="s">
        <v>1408</v>
      </c>
      <c r="L101" s="165" t="s">
        <v>1409</v>
      </c>
      <c r="M101" s="165" t="s">
        <v>1408</v>
      </c>
    </row>
    <row r="102" spans="1:13" x14ac:dyDescent="0.35">
      <c r="A102" s="164" t="str">
        <f t="shared" si="1"/>
        <v>AnalamangaManjakandrianaSoavinandriana</v>
      </c>
      <c r="B102" s="165" t="s">
        <v>1200</v>
      </c>
      <c r="C102" s="165" t="s">
        <v>1201</v>
      </c>
      <c r="D102" s="165" t="s">
        <v>1202</v>
      </c>
      <c r="E102" s="165" t="s">
        <v>669</v>
      </c>
      <c r="F102" s="165" t="s">
        <v>1202</v>
      </c>
      <c r="G102" s="165" t="s">
        <v>1325</v>
      </c>
      <c r="H102" s="165" t="s">
        <v>996</v>
      </c>
      <c r="I102" s="165" t="s">
        <v>1325</v>
      </c>
      <c r="J102" s="165" t="s">
        <v>1205</v>
      </c>
      <c r="K102" s="165" t="s">
        <v>1410</v>
      </c>
      <c r="L102" s="165" t="s">
        <v>1411</v>
      </c>
      <c r="M102" s="165" t="s">
        <v>1410</v>
      </c>
    </row>
    <row r="103" spans="1:13" x14ac:dyDescent="0.35">
      <c r="A103" s="164" t="str">
        <f t="shared" si="1"/>
        <v>AnalamangaManjakandrianaAmbohitrolomahitsy</v>
      </c>
      <c r="B103" s="165" t="s">
        <v>1200</v>
      </c>
      <c r="C103" s="165" t="s">
        <v>1201</v>
      </c>
      <c r="D103" s="165" t="s">
        <v>1202</v>
      </c>
      <c r="E103" s="165" t="s">
        <v>669</v>
      </c>
      <c r="F103" s="165" t="s">
        <v>1202</v>
      </c>
      <c r="G103" s="165" t="s">
        <v>1325</v>
      </c>
      <c r="H103" s="165" t="s">
        <v>996</v>
      </c>
      <c r="I103" s="165" t="s">
        <v>1325</v>
      </c>
      <c r="J103" s="165" t="s">
        <v>1205</v>
      </c>
      <c r="K103" s="165" t="s">
        <v>1412</v>
      </c>
      <c r="L103" s="165" t="s">
        <v>1413</v>
      </c>
      <c r="M103" s="165" t="s">
        <v>1412</v>
      </c>
    </row>
    <row r="104" spans="1:13" x14ac:dyDescent="0.35">
      <c r="A104" s="164" t="str">
        <f t="shared" si="1"/>
        <v>AnalamangaManjakandrianaAmpaneva</v>
      </c>
      <c r="B104" s="165" t="s">
        <v>1200</v>
      </c>
      <c r="C104" s="165" t="s">
        <v>1201</v>
      </c>
      <c r="D104" s="165" t="s">
        <v>1202</v>
      </c>
      <c r="E104" s="165" t="s">
        <v>669</v>
      </c>
      <c r="F104" s="165" t="s">
        <v>1202</v>
      </c>
      <c r="G104" s="165" t="s">
        <v>1325</v>
      </c>
      <c r="H104" s="165" t="s">
        <v>996</v>
      </c>
      <c r="I104" s="165" t="s">
        <v>1325</v>
      </c>
      <c r="J104" s="165" t="s">
        <v>1205</v>
      </c>
      <c r="K104" s="165" t="s">
        <v>1414</v>
      </c>
      <c r="L104" s="165" t="s">
        <v>1415</v>
      </c>
      <c r="M104" s="165" t="s">
        <v>1414</v>
      </c>
    </row>
    <row r="105" spans="1:13" x14ac:dyDescent="0.35">
      <c r="A105" s="164" t="str">
        <f t="shared" si="1"/>
        <v>AnalamangaManjakandrianaSadabe</v>
      </c>
      <c r="B105" s="165" t="s">
        <v>1200</v>
      </c>
      <c r="C105" s="165" t="s">
        <v>1201</v>
      </c>
      <c r="D105" s="165" t="s">
        <v>1202</v>
      </c>
      <c r="E105" s="165" t="s">
        <v>669</v>
      </c>
      <c r="F105" s="165" t="s">
        <v>1202</v>
      </c>
      <c r="G105" s="165" t="s">
        <v>1325</v>
      </c>
      <c r="H105" s="165" t="s">
        <v>996</v>
      </c>
      <c r="I105" s="165" t="s">
        <v>1325</v>
      </c>
      <c r="J105" s="165" t="s">
        <v>1205</v>
      </c>
      <c r="K105" s="165" t="s">
        <v>1416</v>
      </c>
      <c r="L105" s="165" t="s">
        <v>1417</v>
      </c>
      <c r="M105" s="165" t="s">
        <v>1416</v>
      </c>
    </row>
    <row r="106" spans="1:13" x14ac:dyDescent="0.35">
      <c r="A106" s="164" t="str">
        <f t="shared" si="1"/>
        <v>AnalamangaAnjozorobeAnjozorobe</v>
      </c>
      <c r="B106" s="165" t="s">
        <v>1200</v>
      </c>
      <c r="C106" s="165" t="s">
        <v>1201</v>
      </c>
      <c r="D106" s="165" t="s">
        <v>1202</v>
      </c>
      <c r="E106" s="165" t="s">
        <v>669</v>
      </c>
      <c r="F106" s="165" t="s">
        <v>1202</v>
      </c>
      <c r="G106" s="165" t="s">
        <v>1418</v>
      </c>
      <c r="H106" s="165" t="s">
        <v>1419</v>
      </c>
      <c r="I106" s="165" t="s">
        <v>1418</v>
      </c>
      <c r="J106" s="165" t="s">
        <v>1205</v>
      </c>
      <c r="K106" s="165" t="s">
        <v>1419</v>
      </c>
      <c r="L106" s="165" t="s">
        <v>1420</v>
      </c>
      <c r="M106" s="165" t="s">
        <v>1419</v>
      </c>
    </row>
    <row r="107" spans="1:13" x14ac:dyDescent="0.35">
      <c r="A107" s="164" t="str">
        <f t="shared" si="1"/>
        <v>AnalamangaAnjozorobeMangamila</v>
      </c>
      <c r="B107" s="165" t="s">
        <v>1200</v>
      </c>
      <c r="C107" s="165" t="s">
        <v>1201</v>
      </c>
      <c r="D107" s="165" t="s">
        <v>1202</v>
      </c>
      <c r="E107" s="165" t="s">
        <v>669</v>
      </c>
      <c r="F107" s="165" t="s">
        <v>1202</v>
      </c>
      <c r="G107" s="165" t="s">
        <v>1418</v>
      </c>
      <c r="H107" s="165" t="s">
        <v>1419</v>
      </c>
      <c r="I107" s="165" t="s">
        <v>1418</v>
      </c>
      <c r="J107" s="165" t="s">
        <v>1205</v>
      </c>
      <c r="K107" s="165" t="s">
        <v>1421</v>
      </c>
      <c r="L107" s="165" t="s">
        <v>1422</v>
      </c>
      <c r="M107" s="165" t="s">
        <v>1421</v>
      </c>
    </row>
    <row r="108" spans="1:13" x14ac:dyDescent="0.35">
      <c r="A108" s="164" t="str">
        <f t="shared" si="1"/>
        <v>AnalamangaAnjozorobeAmbongamarina</v>
      </c>
      <c r="B108" s="165" t="s">
        <v>1200</v>
      </c>
      <c r="C108" s="165" t="s">
        <v>1201</v>
      </c>
      <c r="D108" s="165" t="s">
        <v>1202</v>
      </c>
      <c r="E108" s="165" t="s">
        <v>669</v>
      </c>
      <c r="F108" s="165" t="s">
        <v>1202</v>
      </c>
      <c r="G108" s="165" t="s">
        <v>1418</v>
      </c>
      <c r="H108" s="165" t="s">
        <v>1419</v>
      </c>
      <c r="I108" s="165" t="s">
        <v>1418</v>
      </c>
      <c r="J108" s="165" t="s">
        <v>1205</v>
      </c>
      <c r="K108" s="165" t="s">
        <v>1423</v>
      </c>
      <c r="L108" s="165" t="s">
        <v>1424</v>
      </c>
      <c r="M108" s="165" t="s">
        <v>1423</v>
      </c>
    </row>
    <row r="109" spans="1:13" x14ac:dyDescent="0.35">
      <c r="A109" s="164" t="str">
        <f t="shared" si="1"/>
        <v>AnalamangaAnjozorobeTsarasaotra</v>
      </c>
      <c r="B109" s="165" t="s">
        <v>1200</v>
      </c>
      <c r="C109" s="165" t="s">
        <v>1201</v>
      </c>
      <c r="D109" s="165" t="s">
        <v>1202</v>
      </c>
      <c r="E109" s="165" t="s">
        <v>669</v>
      </c>
      <c r="F109" s="165" t="s">
        <v>1202</v>
      </c>
      <c r="G109" s="165" t="s">
        <v>1418</v>
      </c>
      <c r="H109" s="165" t="s">
        <v>1419</v>
      </c>
      <c r="I109" s="165" t="s">
        <v>1418</v>
      </c>
      <c r="J109" s="165" t="s">
        <v>1205</v>
      </c>
      <c r="K109" s="165" t="s">
        <v>930</v>
      </c>
      <c r="L109" s="165" t="s">
        <v>1425</v>
      </c>
      <c r="M109" s="165" t="s">
        <v>930</v>
      </c>
    </row>
    <row r="110" spans="1:13" x14ac:dyDescent="0.35">
      <c r="A110" s="164" t="str">
        <f t="shared" si="1"/>
        <v>AnalamangaAnjozorobeAmbohimanarina Marovazaha</v>
      </c>
      <c r="B110" s="165" t="s">
        <v>1200</v>
      </c>
      <c r="C110" s="165" t="s">
        <v>1201</v>
      </c>
      <c r="D110" s="165" t="s">
        <v>1202</v>
      </c>
      <c r="E110" s="165" t="s">
        <v>669</v>
      </c>
      <c r="F110" s="165" t="s">
        <v>1202</v>
      </c>
      <c r="G110" s="165" t="s">
        <v>1418</v>
      </c>
      <c r="H110" s="165" t="s">
        <v>1419</v>
      </c>
      <c r="I110" s="165" t="s">
        <v>1418</v>
      </c>
      <c r="J110" s="165" t="s">
        <v>1205</v>
      </c>
      <c r="K110" s="165" t="s">
        <v>1426</v>
      </c>
      <c r="L110" s="165" t="s">
        <v>1427</v>
      </c>
      <c r="M110" s="165" t="s">
        <v>1426</v>
      </c>
    </row>
    <row r="111" spans="1:13" x14ac:dyDescent="0.35">
      <c r="A111" s="164" t="str">
        <f t="shared" si="1"/>
        <v>AnalamangaAnjozorobeBetatao</v>
      </c>
      <c r="B111" s="165" t="s">
        <v>1200</v>
      </c>
      <c r="C111" s="165" t="s">
        <v>1201</v>
      </c>
      <c r="D111" s="165" t="s">
        <v>1202</v>
      </c>
      <c r="E111" s="165" t="s">
        <v>669</v>
      </c>
      <c r="F111" s="165" t="s">
        <v>1202</v>
      </c>
      <c r="G111" s="165" t="s">
        <v>1418</v>
      </c>
      <c r="H111" s="165" t="s">
        <v>1419</v>
      </c>
      <c r="I111" s="165" t="s">
        <v>1418</v>
      </c>
      <c r="J111" s="165" t="s">
        <v>1205</v>
      </c>
      <c r="K111" s="165" t="s">
        <v>1428</v>
      </c>
      <c r="L111" s="165" t="s">
        <v>1429</v>
      </c>
      <c r="M111" s="165" t="s">
        <v>1428</v>
      </c>
    </row>
    <row r="112" spans="1:13" x14ac:dyDescent="0.35">
      <c r="A112" s="164" t="str">
        <f t="shared" si="1"/>
        <v>AnalamangaAnjozorobeAlakamisy</v>
      </c>
      <c r="B112" s="165" t="s">
        <v>1200</v>
      </c>
      <c r="C112" s="165" t="s">
        <v>1201</v>
      </c>
      <c r="D112" s="165" t="s">
        <v>1202</v>
      </c>
      <c r="E112" s="165" t="s">
        <v>669</v>
      </c>
      <c r="F112" s="165" t="s">
        <v>1202</v>
      </c>
      <c r="G112" s="165" t="s">
        <v>1418</v>
      </c>
      <c r="H112" s="165" t="s">
        <v>1419</v>
      </c>
      <c r="I112" s="165" t="s">
        <v>1418</v>
      </c>
      <c r="J112" s="165" t="s">
        <v>1205</v>
      </c>
      <c r="K112" s="165" t="s">
        <v>1430</v>
      </c>
      <c r="L112" s="165" t="s">
        <v>1431</v>
      </c>
      <c r="M112" s="165" t="s">
        <v>1430</v>
      </c>
    </row>
    <row r="113" spans="1:13" x14ac:dyDescent="0.35">
      <c r="A113" s="164" t="str">
        <f t="shared" si="1"/>
        <v>AnalamangaAnjozorobeAnalaroa</v>
      </c>
      <c r="B113" s="165" t="s">
        <v>1200</v>
      </c>
      <c r="C113" s="165" t="s">
        <v>1201</v>
      </c>
      <c r="D113" s="165" t="s">
        <v>1202</v>
      </c>
      <c r="E113" s="165" t="s">
        <v>669</v>
      </c>
      <c r="F113" s="165" t="s">
        <v>1202</v>
      </c>
      <c r="G113" s="165" t="s">
        <v>1418</v>
      </c>
      <c r="H113" s="165" t="s">
        <v>1419</v>
      </c>
      <c r="I113" s="165" t="s">
        <v>1418</v>
      </c>
      <c r="J113" s="165" t="s">
        <v>1205</v>
      </c>
      <c r="K113" s="165" t="s">
        <v>1432</v>
      </c>
      <c r="L113" s="165" t="s">
        <v>1433</v>
      </c>
      <c r="M113" s="165" t="s">
        <v>1432</v>
      </c>
    </row>
    <row r="114" spans="1:13" x14ac:dyDescent="0.35">
      <c r="A114" s="164" t="str">
        <f t="shared" si="1"/>
        <v>AnalamangaAnjozorobeAntanetibe</v>
      </c>
      <c r="B114" s="165" t="s">
        <v>1200</v>
      </c>
      <c r="C114" s="165" t="s">
        <v>1201</v>
      </c>
      <c r="D114" s="165" t="s">
        <v>1202</v>
      </c>
      <c r="E114" s="165" t="s">
        <v>669</v>
      </c>
      <c r="F114" s="165" t="s">
        <v>1202</v>
      </c>
      <c r="G114" s="165" t="s">
        <v>1418</v>
      </c>
      <c r="H114" s="165" t="s">
        <v>1419</v>
      </c>
      <c r="I114" s="165" t="s">
        <v>1418</v>
      </c>
      <c r="J114" s="165" t="s">
        <v>1205</v>
      </c>
      <c r="K114" s="165" t="s">
        <v>1289</v>
      </c>
      <c r="L114" s="165" t="s">
        <v>1434</v>
      </c>
      <c r="M114" s="165" t="s">
        <v>1289</v>
      </c>
    </row>
    <row r="115" spans="1:13" x14ac:dyDescent="0.35">
      <c r="A115" s="164" t="str">
        <f t="shared" si="1"/>
        <v>AnalamangaAnjozorobeBelanitra</v>
      </c>
      <c r="B115" s="165" t="s">
        <v>1200</v>
      </c>
      <c r="C115" s="165" t="s">
        <v>1201</v>
      </c>
      <c r="D115" s="165" t="s">
        <v>1202</v>
      </c>
      <c r="E115" s="165" t="s">
        <v>669</v>
      </c>
      <c r="F115" s="165" t="s">
        <v>1202</v>
      </c>
      <c r="G115" s="165" t="s">
        <v>1418</v>
      </c>
      <c r="H115" s="165" t="s">
        <v>1419</v>
      </c>
      <c r="I115" s="165" t="s">
        <v>1418</v>
      </c>
      <c r="J115" s="165" t="s">
        <v>1205</v>
      </c>
      <c r="K115" s="165" t="s">
        <v>1435</v>
      </c>
      <c r="L115" s="165" t="s">
        <v>1436</v>
      </c>
      <c r="M115" s="165" t="s">
        <v>1435</v>
      </c>
    </row>
    <row r="116" spans="1:13" x14ac:dyDescent="0.35">
      <c r="A116" s="164" t="str">
        <f t="shared" si="1"/>
        <v>AnalamangaAnjozorobeAmbatomanoina</v>
      </c>
      <c r="B116" s="165" t="s">
        <v>1200</v>
      </c>
      <c r="C116" s="165" t="s">
        <v>1201</v>
      </c>
      <c r="D116" s="165" t="s">
        <v>1202</v>
      </c>
      <c r="E116" s="165" t="s">
        <v>669</v>
      </c>
      <c r="F116" s="165" t="s">
        <v>1202</v>
      </c>
      <c r="G116" s="165" t="s">
        <v>1418</v>
      </c>
      <c r="H116" s="165" t="s">
        <v>1419</v>
      </c>
      <c r="I116" s="165" t="s">
        <v>1418</v>
      </c>
      <c r="J116" s="165" t="s">
        <v>1205</v>
      </c>
      <c r="K116" s="165" t="s">
        <v>1437</v>
      </c>
      <c r="L116" s="165" t="s">
        <v>1438</v>
      </c>
      <c r="M116" s="165" t="s">
        <v>1437</v>
      </c>
    </row>
    <row r="117" spans="1:13" x14ac:dyDescent="0.35">
      <c r="A117" s="164" t="str">
        <f t="shared" si="1"/>
        <v>AnalamangaAnjozorobeAmparatanjona</v>
      </c>
      <c r="B117" s="165" t="s">
        <v>1200</v>
      </c>
      <c r="C117" s="165" t="s">
        <v>1201</v>
      </c>
      <c r="D117" s="165" t="s">
        <v>1202</v>
      </c>
      <c r="E117" s="165" t="s">
        <v>669</v>
      </c>
      <c r="F117" s="165" t="s">
        <v>1202</v>
      </c>
      <c r="G117" s="165" t="s">
        <v>1418</v>
      </c>
      <c r="H117" s="165" t="s">
        <v>1419</v>
      </c>
      <c r="I117" s="165" t="s">
        <v>1418</v>
      </c>
      <c r="J117" s="165" t="s">
        <v>1205</v>
      </c>
      <c r="K117" s="165" t="s">
        <v>1439</v>
      </c>
      <c r="L117" s="165" t="s">
        <v>1440</v>
      </c>
      <c r="M117" s="165" t="s">
        <v>1439</v>
      </c>
    </row>
    <row r="118" spans="1:13" x14ac:dyDescent="0.35">
      <c r="A118" s="164" t="str">
        <f t="shared" si="1"/>
        <v>AnalamangaAnjozorobeAmboasary Nord</v>
      </c>
      <c r="B118" s="165" t="s">
        <v>1200</v>
      </c>
      <c r="C118" s="165" t="s">
        <v>1201</v>
      </c>
      <c r="D118" s="165" t="s">
        <v>1202</v>
      </c>
      <c r="E118" s="165" t="s">
        <v>669</v>
      </c>
      <c r="F118" s="165" t="s">
        <v>1202</v>
      </c>
      <c r="G118" s="165" t="s">
        <v>1418</v>
      </c>
      <c r="H118" s="165" t="s">
        <v>1419</v>
      </c>
      <c r="I118" s="165" t="s">
        <v>1418</v>
      </c>
      <c r="J118" s="165" t="s">
        <v>1205</v>
      </c>
      <c r="K118" s="165" t="s">
        <v>1441</v>
      </c>
      <c r="L118" s="165" t="s">
        <v>1442</v>
      </c>
      <c r="M118" s="165" t="s">
        <v>1441</v>
      </c>
    </row>
    <row r="119" spans="1:13" x14ac:dyDescent="0.35">
      <c r="A119" s="164" t="str">
        <f t="shared" si="1"/>
        <v>AnalamangaAnjozorobeAndrovakely</v>
      </c>
      <c r="B119" s="165" t="s">
        <v>1200</v>
      </c>
      <c r="C119" s="165" t="s">
        <v>1201</v>
      </c>
      <c r="D119" s="165" t="s">
        <v>1202</v>
      </c>
      <c r="E119" s="165" t="s">
        <v>669</v>
      </c>
      <c r="F119" s="165" t="s">
        <v>1202</v>
      </c>
      <c r="G119" s="165" t="s">
        <v>1418</v>
      </c>
      <c r="H119" s="165" t="s">
        <v>1419</v>
      </c>
      <c r="I119" s="165" t="s">
        <v>1418</v>
      </c>
      <c r="J119" s="165" t="s">
        <v>1205</v>
      </c>
      <c r="K119" s="165" t="s">
        <v>1443</v>
      </c>
      <c r="L119" s="165" t="s">
        <v>1444</v>
      </c>
      <c r="M119" s="165" t="s">
        <v>1443</v>
      </c>
    </row>
    <row r="120" spans="1:13" x14ac:dyDescent="0.35">
      <c r="A120" s="164" t="str">
        <f t="shared" si="1"/>
        <v>AnalamangaAnjozorobeAmbohibary Vohilena</v>
      </c>
      <c r="B120" s="165" t="s">
        <v>1200</v>
      </c>
      <c r="C120" s="165" t="s">
        <v>1201</v>
      </c>
      <c r="D120" s="165" t="s">
        <v>1202</v>
      </c>
      <c r="E120" s="165" t="s">
        <v>669</v>
      </c>
      <c r="F120" s="165" t="s">
        <v>1202</v>
      </c>
      <c r="G120" s="165" t="s">
        <v>1418</v>
      </c>
      <c r="H120" s="165" t="s">
        <v>1419</v>
      </c>
      <c r="I120" s="165" t="s">
        <v>1418</v>
      </c>
      <c r="J120" s="165" t="s">
        <v>1205</v>
      </c>
      <c r="K120" s="165" t="s">
        <v>1445</v>
      </c>
      <c r="L120" s="165" t="s">
        <v>1446</v>
      </c>
      <c r="M120" s="165" t="s">
        <v>1445</v>
      </c>
    </row>
    <row r="121" spans="1:13" x14ac:dyDescent="0.35">
      <c r="A121" s="164" t="str">
        <f t="shared" si="1"/>
        <v>AnalamangaAnjozorobeAmbohimirary</v>
      </c>
      <c r="B121" s="165" t="s">
        <v>1200</v>
      </c>
      <c r="C121" s="165" t="s">
        <v>1201</v>
      </c>
      <c r="D121" s="165" t="s">
        <v>1202</v>
      </c>
      <c r="E121" s="165" t="s">
        <v>669</v>
      </c>
      <c r="F121" s="165" t="s">
        <v>1202</v>
      </c>
      <c r="G121" s="165" t="s">
        <v>1418</v>
      </c>
      <c r="H121" s="165" t="s">
        <v>1419</v>
      </c>
      <c r="I121" s="165" t="s">
        <v>1418</v>
      </c>
      <c r="J121" s="165" t="s">
        <v>1205</v>
      </c>
      <c r="K121" s="165" t="s">
        <v>1447</v>
      </c>
      <c r="L121" s="165" t="s">
        <v>1448</v>
      </c>
      <c r="M121" s="165" t="s">
        <v>1447</v>
      </c>
    </row>
    <row r="122" spans="1:13" x14ac:dyDescent="0.35">
      <c r="A122" s="164" t="str">
        <f t="shared" si="1"/>
        <v>AnalamangaAnjozorobeMarotsipoy</v>
      </c>
      <c r="B122" s="165" t="s">
        <v>1200</v>
      </c>
      <c r="C122" s="165" t="s">
        <v>1201</v>
      </c>
      <c r="D122" s="165" t="s">
        <v>1202</v>
      </c>
      <c r="E122" s="165" t="s">
        <v>669</v>
      </c>
      <c r="F122" s="165" t="s">
        <v>1202</v>
      </c>
      <c r="G122" s="165" t="s">
        <v>1418</v>
      </c>
      <c r="H122" s="165" t="s">
        <v>1419</v>
      </c>
      <c r="I122" s="165" t="s">
        <v>1418</v>
      </c>
      <c r="J122" s="165" t="s">
        <v>1205</v>
      </c>
      <c r="K122" s="165" t="s">
        <v>1449</v>
      </c>
      <c r="L122" s="165" t="s">
        <v>1450</v>
      </c>
      <c r="M122" s="165" t="s">
        <v>1449</v>
      </c>
    </row>
    <row r="123" spans="1:13" x14ac:dyDescent="0.35">
      <c r="A123" s="164" t="str">
        <f t="shared" si="1"/>
        <v>AnalamangaAnjozorobeBeronono</v>
      </c>
      <c r="B123" s="165" t="s">
        <v>1200</v>
      </c>
      <c r="C123" s="165" t="s">
        <v>1201</v>
      </c>
      <c r="D123" s="165" t="s">
        <v>1202</v>
      </c>
      <c r="E123" s="165" t="s">
        <v>669</v>
      </c>
      <c r="F123" s="165" t="s">
        <v>1202</v>
      </c>
      <c r="G123" s="165" t="s">
        <v>1418</v>
      </c>
      <c r="H123" s="165" t="s">
        <v>1419</v>
      </c>
      <c r="I123" s="165" t="s">
        <v>1418</v>
      </c>
      <c r="J123" s="165" t="s">
        <v>1205</v>
      </c>
      <c r="K123" s="165" t="s">
        <v>1451</v>
      </c>
      <c r="L123" s="165" t="s">
        <v>1452</v>
      </c>
      <c r="M123" s="165" t="s">
        <v>1451</v>
      </c>
    </row>
    <row r="124" spans="1:13" x14ac:dyDescent="0.35">
      <c r="A124" s="164" t="str">
        <f t="shared" si="1"/>
        <v>AnalamangaAndramasinaAndramasina</v>
      </c>
      <c r="B124" s="165" t="s">
        <v>1200</v>
      </c>
      <c r="C124" s="165" t="s">
        <v>1201</v>
      </c>
      <c r="D124" s="165" t="s">
        <v>1202</v>
      </c>
      <c r="E124" s="165" t="s">
        <v>669</v>
      </c>
      <c r="F124" s="165" t="s">
        <v>1202</v>
      </c>
      <c r="G124" s="165" t="s">
        <v>1359</v>
      </c>
      <c r="H124" s="165" t="s">
        <v>1360</v>
      </c>
      <c r="I124" s="165" t="s">
        <v>1359</v>
      </c>
      <c r="J124" s="165" t="s">
        <v>1205</v>
      </c>
      <c r="K124" s="165" t="s">
        <v>1360</v>
      </c>
      <c r="L124" s="165" t="s">
        <v>1453</v>
      </c>
      <c r="M124" s="165" t="s">
        <v>1360</v>
      </c>
    </row>
    <row r="125" spans="1:13" x14ac:dyDescent="0.35">
      <c r="A125" s="164" t="str">
        <f t="shared" si="1"/>
        <v>AnalamangaAndramasinaAlatsinainy Bakaro</v>
      </c>
      <c r="B125" s="165" t="s">
        <v>1200</v>
      </c>
      <c r="C125" s="165" t="s">
        <v>1201</v>
      </c>
      <c r="D125" s="165" t="s">
        <v>1202</v>
      </c>
      <c r="E125" s="165" t="s">
        <v>669</v>
      </c>
      <c r="F125" s="165" t="s">
        <v>1202</v>
      </c>
      <c r="G125" s="165" t="s">
        <v>1359</v>
      </c>
      <c r="H125" s="165" t="s">
        <v>1360</v>
      </c>
      <c r="I125" s="165" t="s">
        <v>1359</v>
      </c>
      <c r="J125" s="165" t="s">
        <v>1205</v>
      </c>
      <c r="K125" s="165" t="s">
        <v>1454</v>
      </c>
      <c r="L125" s="165" t="s">
        <v>1455</v>
      </c>
      <c r="M125" s="165" t="s">
        <v>1454</v>
      </c>
    </row>
    <row r="126" spans="1:13" x14ac:dyDescent="0.35">
      <c r="A126" s="164" t="str">
        <f t="shared" si="1"/>
        <v>AnalamangaAndramasinaAntotohazo</v>
      </c>
      <c r="B126" s="165" t="s">
        <v>1200</v>
      </c>
      <c r="C126" s="165" t="s">
        <v>1201</v>
      </c>
      <c r="D126" s="165" t="s">
        <v>1202</v>
      </c>
      <c r="E126" s="165" t="s">
        <v>669</v>
      </c>
      <c r="F126" s="165" t="s">
        <v>1202</v>
      </c>
      <c r="G126" s="165" t="s">
        <v>1359</v>
      </c>
      <c r="H126" s="165" t="s">
        <v>1360</v>
      </c>
      <c r="I126" s="165" t="s">
        <v>1359</v>
      </c>
      <c r="J126" s="165" t="s">
        <v>1205</v>
      </c>
      <c r="K126" s="165" t="s">
        <v>1306</v>
      </c>
      <c r="L126" s="165" t="s">
        <v>1456</v>
      </c>
      <c r="M126" s="165" t="s">
        <v>1306</v>
      </c>
    </row>
    <row r="127" spans="1:13" x14ac:dyDescent="0.35">
      <c r="A127" s="164" t="str">
        <f t="shared" si="1"/>
        <v>AnalamangaAndramasinaAmbohimiadana</v>
      </c>
      <c r="B127" s="165" t="s">
        <v>1200</v>
      </c>
      <c r="C127" s="165" t="s">
        <v>1201</v>
      </c>
      <c r="D127" s="165" t="s">
        <v>1202</v>
      </c>
      <c r="E127" s="165" t="s">
        <v>669</v>
      </c>
      <c r="F127" s="165" t="s">
        <v>1202</v>
      </c>
      <c r="G127" s="165" t="s">
        <v>1359</v>
      </c>
      <c r="H127" s="165" t="s">
        <v>1360</v>
      </c>
      <c r="I127" s="165" t="s">
        <v>1359</v>
      </c>
      <c r="J127" s="165" t="s">
        <v>1205</v>
      </c>
      <c r="K127" s="165" t="s">
        <v>1457</v>
      </c>
      <c r="L127" s="165" t="s">
        <v>1458</v>
      </c>
      <c r="M127" s="165" t="s">
        <v>1457</v>
      </c>
    </row>
    <row r="128" spans="1:13" x14ac:dyDescent="0.35">
      <c r="A128" s="164" t="str">
        <f t="shared" si="1"/>
        <v>AnalamangaAndramasinaTankafatra</v>
      </c>
      <c r="B128" s="165" t="s">
        <v>1200</v>
      </c>
      <c r="C128" s="165" t="s">
        <v>1201</v>
      </c>
      <c r="D128" s="165" t="s">
        <v>1202</v>
      </c>
      <c r="E128" s="165" t="s">
        <v>669</v>
      </c>
      <c r="F128" s="165" t="s">
        <v>1202</v>
      </c>
      <c r="G128" s="165" t="s">
        <v>1359</v>
      </c>
      <c r="H128" s="165" t="s">
        <v>1360</v>
      </c>
      <c r="I128" s="165" t="s">
        <v>1359</v>
      </c>
      <c r="J128" s="165" t="s">
        <v>1205</v>
      </c>
      <c r="K128" s="165" t="s">
        <v>1459</v>
      </c>
      <c r="L128" s="165" t="s">
        <v>1460</v>
      </c>
      <c r="M128" s="165" t="s">
        <v>1459</v>
      </c>
    </row>
    <row r="129" spans="1:13" x14ac:dyDescent="0.35">
      <c r="A129" s="164" t="str">
        <f t="shared" si="1"/>
        <v>AnalamangaAndramasinaAlarobia Vatosola</v>
      </c>
      <c r="B129" s="165" t="s">
        <v>1200</v>
      </c>
      <c r="C129" s="165" t="s">
        <v>1201</v>
      </c>
      <c r="D129" s="165" t="s">
        <v>1202</v>
      </c>
      <c r="E129" s="165" t="s">
        <v>669</v>
      </c>
      <c r="F129" s="165" t="s">
        <v>1202</v>
      </c>
      <c r="G129" s="165" t="s">
        <v>1359</v>
      </c>
      <c r="H129" s="165" t="s">
        <v>1360</v>
      </c>
      <c r="I129" s="165" t="s">
        <v>1359</v>
      </c>
      <c r="J129" s="165" t="s">
        <v>1205</v>
      </c>
      <c r="K129" s="165" t="s">
        <v>1461</v>
      </c>
      <c r="L129" s="165" t="s">
        <v>1462</v>
      </c>
      <c r="M129" s="165" t="s">
        <v>1461</v>
      </c>
    </row>
    <row r="130" spans="1:13" x14ac:dyDescent="0.35">
      <c r="A130" s="164" t="str">
        <f t="shared" ref="A130:A193" si="2">E130&amp;H130&amp;K130</f>
        <v>AnalamangaAndramasinaFitsinjovana Bakaro</v>
      </c>
      <c r="B130" s="165" t="s">
        <v>1200</v>
      </c>
      <c r="C130" s="165" t="s">
        <v>1201</v>
      </c>
      <c r="D130" s="165" t="s">
        <v>1202</v>
      </c>
      <c r="E130" s="165" t="s">
        <v>669</v>
      </c>
      <c r="F130" s="165" t="s">
        <v>1202</v>
      </c>
      <c r="G130" s="165" t="s">
        <v>1359</v>
      </c>
      <c r="H130" s="165" t="s">
        <v>1360</v>
      </c>
      <c r="I130" s="165" t="s">
        <v>1359</v>
      </c>
      <c r="J130" s="165" t="s">
        <v>1205</v>
      </c>
      <c r="K130" s="165" t="s">
        <v>1463</v>
      </c>
      <c r="L130" s="165" t="s">
        <v>1464</v>
      </c>
      <c r="M130" s="165" t="s">
        <v>1463</v>
      </c>
    </row>
    <row r="131" spans="1:13" x14ac:dyDescent="0.35">
      <c r="A131" s="164" t="str">
        <f t="shared" si="2"/>
        <v>AnalamangaAndramasinaSabotsy Manjakavahoaka</v>
      </c>
      <c r="B131" s="165" t="s">
        <v>1200</v>
      </c>
      <c r="C131" s="165" t="s">
        <v>1201</v>
      </c>
      <c r="D131" s="165" t="s">
        <v>1202</v>
      </c>
      <c r="E131" s="165" t="s">
        <v>669</v>
      </c>
      <c r="F131" s="165" t="s">
        <v>1202</v>
      </c>
      <c r="G131" s="165" t="s">
        <v>1359</v>
      </c>
      <c r="H131" s="165" t="s">
        <v>1360</v>
      </c>
      <c r="I131" s="165" t="s">
        <v>1359</v>
      </c>
      <c r="J131" s="165" t="s">
        <v>1205</v>
      </c>
      <c r="K131" s="165" t="s">
        <v>1465</v>
      </c>
      <c r="L131" s="165" t="s">
        <v>1466</v>
      </c>
      <c r="M131" s="165" t="s">
        <v>1465</v>
      </c>
    </row>
    <row r="132" spans="1:13" x14ac:dyDescent="0.35">
      <c r="A132" s="164" t="str">
        <f t="shared" si="2"/>
        <v>AnalamangaAndramasinaAnosibe Trimoloharano</v>
      </c>
      <c r="B132" s="165" t="s">
        <v>1200</v>
      </c>
      <c r="C132" s="165" t="s">
        <v>1201</v>
      </c>
      <c r="D132" s="165" t="s">
        <v>1202</v>
      </c>
      <c r="E132" s="165" t="s">
        <v>669</v>
      </c>
      <c r="F132" s="165" t="s">
        <v>1202</v>
      </c>
      <c r="G132" s="165" t="s">
        <v>1359</v>
      </c>
      <c r="H132" s="165" t="s">
        <v>1360</v>
      </c>
      <c r="I132" s="165" t="s">
        <v>1359</v>
      </c>
      <c r="J132" s="165" t="s">
        <v>1205</v>
      </c>
      <c r="K132" s="165" t="s">
        <v>1467</v>
      </c>
      <c r="L132" s="165" t="s">
        <v>1468</v>
      </c>
      <c r="M132" s="165" t="s">
        <v>1467</v>
      </c>
    </row>
    <row r="133" spans="1:13" x14ac:dyDescent="0.35">
      <c r="A133" s="164" t="str">
        <f t="shared" si="2"/>
        <v>AnalamangaAntananarivo AtsimondranoAmpitatafika</v>
      </c>
      <c r="B133" s="165" t="s">
        <v>1200</v>
      </c>
      <c r="C133" s="165" t="s">
        <v>1201</v>
      </c>
      <c r="D133" s="165" t="s">
        <v>1202</v>
      </c>
      <c r="E133" s="165" t="s">
        <v>669</v>
      </c>
      <c r="F133" s="165" t="s">
        <v>1202</v>
      </c>
      <c r="G133" s="165" t="s">
        <v>1367</v>
      </c>
      <c r="H133" s="165" t="s">
        <v>1368</v>
      </c>
      <c r="I133" s="165" t="s">
        <v>1367</v>
      </c>
      <c r="J133" s="165" t="s">
        <v>1205</v>
      </c>
      <c r="K133" s="165" t="s">
        <v>1381</v>
      </c>
      <c r="L133" s="165" t="s">
        <v>1469</v>
      </c>
      <c r="M133" s="165" t="s">
        <v>1381</v>
      </c>
    </row>
    <row r="134" spans="1:13" x14ac:dyDescent="0.35">
      <c r="A134" s="164" t="str">
        <f t="shared" si="2"/>
        <v>AnalamangaAntananarivo AtsimondranoAnosizato Andrefana</v>
      </c>
      <c r="B134" s="165" t="s">
        <v>1200</v>
      </c>
      <c r="C134" s="165" t="s">
        <v>1201</v>
      </c>
      <c r="D134" s="165" t="s">
        <v>1202</v>
      </c>
      <c r="E134" s="165" t="s">
        <v>669</v>
      </c>
      <c r="F134" s="165" t="s">
        <v>1202</v>
      </c>
      <c r="G134" s="165" t="s">
        <v>1367</v>
      </c>
      <c r="H134" s="165" t="s">
        <v>1368</v>
      </c>
      <c r="I134" s="165" t="s">
        <v>1367</v>
      </c>
      <c r="J134" s="165" t="s">
        <v>1205</v>
      </c>
      <c r="K134" s="165" t="s">
        <v>1470</v>
      </c>
      <c r="L134" s="165" t="s">
        <v>1471</v>
      </c>
      <c r="M134" s="165" t="s">
        <v>1470</v>
      </c>
    </row>
    <row r="135" spans="1:13" x14ac:dyDescent="0.35">
      <c r="A135" s="164" t="str">
        <f t="shared" si="2"/>
        <v>AnalamangaAntananarivo AtsimondranoAndranonahoatra</v>
      </c>
      <c r="B135" s="165" t="s">
        <v>1200</v>
      </c>
      <c r="C135" s="165" t="s">
        <v>1201</v>
      </c>
      <c r="D135" s="165" t="s">
        <v>1202</v>
      </c>
      <c r="E135" s="165" t="s">
        <v>669</v>
      </c>
      <c r="F135" s="165" t="s">
        <v>1202</v>
      </c>
      <c r="G135" s="165" t="s">
        <v>1367</v>
      </c>
      <c r="H135" s="165" t="s">
        <v>1368</v>
      </c>
      <c r="I135" s="165" t="s">
        <v>1367</v>
      </c>
      <c r="J135" s="165" t="s">
        <v>1205</v>
      </c>
      <c r="K135" s="165" t="s">
        <v>1472</v>
      </c>
      <c r="L135" s="165" t="s">
        <v>1473</v>
      </c>
      <c r="M135" s="165" t="s">
        <v>1472</v>
      </c>
    </row>
    <row r="136" spans="1:13" x14ac:dyDescent="0.35">
      <c r="A136" s="164" t="str">
        <f t="shared" si="2"/>
        <v>AnalamangaAntananarivo AtsimondranoAmbohidrapeto</v>
      </c>
      <c r="B136" s="165" t="s">
        <v>1200</v>
      </c>
      <c r="C136" s="165" t="s">
        <v>1201</v>
      </c>
      <c r="D136" s="165" t="s">
        <v>1202</v>
      </c>
      <c r="E136" s="165" t="s">
        <v>669</v>
      </c>
      <c r="F136" s="165" t="s">
        <v>1202</v>
      </c>
      <c r="G136" s="165" t="s">
        <v>1367</v>
      </c>
      <c r="H136" s="165" t="s">
        <v>1368</v>
      </c>
      <c r="I136" s="165" t="s">
        <v>1367</v>
      </c>
      <c r="J136" s="165" t="s">
        <v>1205</v>
      </c>
      <c r="K136" s="165" t="s">
        <v>1474</v>
      </c>
      <c r="L136" s="165" t="s">
        <v>1475</v>
      </c>
      <c r="M136" s="165" t="s">
        <v>1474</v>
      </c>
    </row>
    <row r="137" spans="1:13" x14ac:dyDescent="0.35">
      <c r="A137" s="164" t="str">
        <f t="shared" si="2"/>
        <v>AnalamangaAntananarivo AtsimondranoBemasoandro</v>
      </c>
      <c r="B137" s="165" t="s">
        <v>1200</v>
      </c>
      <c r="C137" s="165" t="s">
        <v>1201</v>
      </c>
      <c r="D137" s="165" t="s">
        <v>1202</v>
      </c>
      <c r="E137" s="165" t="s">
        <v>669</v>
      </c>
      <c r="F137" s="165" t="s">
        <v>1202</v>
      </c>
      <c r="G137" s="165" t="s">
        <v>1367</v>
      </c>
      <c r="H137" s="165" t="s">
        <v>1368</v>
      </c>
      <c r="I137" s="165" t="s">
        <v>1367</v>
      </c>
      <c r="J137" s="165" t="s">
        <v>1205</v>
      </c>
      <c r="K137" s="165" t="s">
        <v>1476</v>
      </c>
      <c r="L137" s="165" t="s">
        <v>1477</v>
      </c>
      <c r="M137" s="165" t="s">
        <v>1476</v>
      </c>
    </row>
    <row r="138" spans="1:13" x14ac:dyDescent="0.35">
      <c r="A138" s="164" t="str">
        <f t="shared" si="2"/>
        <v>AnalamangaAntananarivo AtsimondranoFiombonana</v>
      </c>
      <c r="B138" s="165" t="s">
        <v>1200</v>
      </c>
      <c r="C138" s="165" t="s">
        <v>1201</v>
      </c>
      <c r="D138" s="165" t="s">
        <v>1202</v>
      </c>
      <c r="E138" s="165" t="s">
        <v>669</v>
      </c>
      <c r="F138" s="165" t="s">
        <v>1202</v>
      </c>
      <c r="G138" s="165" t="s">
        <v>1367</v>
      </c>
      <c r="H138" s="165" t="s">
        <v>1368</v>
      </c>
      <c r="I138" s="165" t="s">
        <v>1367</v>
      </c>
      <c r="J138" s="165" t="s">
        <v>1205</v>
      </c>
      <c r="K138" s="165" t="s">
        <v>1478</v>
      </c>
      <c r="L138" s="165" t="s">
        <v>1479</v>
      </c>
      <c r="M138" s="165" t="s">
        <v>1478</v>
      </c>
    </row>
    <row r="139" spans="1:13" x14ac:dyDescent="0.35">
      <c r="A139" s="164" t="str">
        <f t="shared" si="2"/>
        <v>AnalamangaAntananarivo AtsimondranoItaosy</v>
      </c>
      <c r="B139" s="165" t="s">
        <v>1200</v>
      </c>
      <c r="C139" s="165" t="s">
        <v>1201</v>
      </c>
      <c r="D139" s="165" t="s">
        <v>1202</v>
      </c>
      <c r="E139" s="165" t="s">
        <v>669</v>
      </c>
      <c r="F139" s="165" t="s">
        <v>1202</v>
      </c>
      <c r="G139" s="165" t="s">
        <v>1367</v>
      </c>
      <c r="H139" s="165" t="s">
        <v>1368</v>
      </c>
      <c r="I139" s="165" t="s">
        <v>1367</v>
      </c>
      <c r="J139" s="165" t="s">
        <v>1205</v>
      </c>
      <c r="K139" s="165" t="s">
        <v>1480</v>
      </c>
      <c r="L139" s="165" t="s">
        <v>1481</v>
      </c>
      <c r="M139" s="165" t="s">
        <v>1480</v>
      </c>
    </row>
    <row r="140" spans="1:13" x14ac:dyDescent="0.35">
      <c r="A140" s="164" t="str">
        <f t="shared" si="2"/>
        <v>AnalamangaAntananarivo AtsimondranoAmbavahaditokana</v>
      </c>
      <c r="B140" s="165" t="s">
        <v>1200</v>
      </c>
      <c r="C140" s="165" t="s">
        <v>1201</v>
      </c>
      <c r="D140" s="165" t="s">
        <v>1202</v>
      </c>
      <c r="E140" s="165" t="s">
        <v>669</v>
      </c>
      <c r="F140" s="165" t="s">
        <v>1202</v>
      </c>
      <c r="G140" s="165" t="s">
        <v>1367</v>
      </c>
      <c r="H140" s="165" t="s">
        <v>1368</v>
      </c>
      <c r="I140" s="165" t="s">
        <v>1367</v>
      </c>
      <c r="J140" s="165" t="s">
        <v>1205</v>
      </c>
      <c r="K140" s="165" t="s">
        <v>1482</v>
      </c>
      <c r="L140" s="165" t="s">
        <v>1483</v>
      </c>
      <c r="M140" s="165" t="s">
        <v>1482</v>
      </c>
    </row>
    <row r="141" spans="1:13" x14ac:dyDescent="0.35">
      <c r="A141" s="164" t="str">
        <f t="shared" si="2"/>
        <v>AnalamangaAntananarivo AtsimondranoTanjombato</v>
      </c>
      <c r="B141" s="165" t="s">
        <v>1200</v>
      </c>
      <c r="C141" s="165" t="s">
        <v>1201</v>
      </c>
      <c r="D141" s="165" t="s">
        <v>1202</v>
      </c>
      <c r="E141" s="165" t="s">
        <v>669</v>
      </c>
      <c r="F141" s="165" t="s">
        <v>1202</v>
      </c>
      <c r="G141" s="165" t="s">
        <v>1367</v>
      </c>
      <c r="H141" s="165" t="s">
        <v>1368</v>
      </c>
      <c r="I141" s="165" t="s">
        <v>1367</v>
      </c>
      <c r="J141" s="165" t="s">
        <v>1205</v>
      </c>
      <c r="K141" s="165" t="s">
        <v>1484</v>
      </c>
      <c r="L141" s="165" t="s">
        <v>1485</v>
      </c>
      <c r="M141" s="165" t="s">
        <v>1484</v>
      </c>
    </row>
    <row r="142" spans="1:13" x14ac:dyDescent="0.35">
      <c r="A142" s="164" t="str">
        <f t="shared" si="2"/>
        <v>AnalamangaAntananarivo AtsimondranoAndoharanofotsy</v>
      </c>
      <c r="B142" s="165" t="s">
        <v>1200</v>
      </c>
      <c r="C142" s="165" t="s">
        <v>1201</v>
      </c>
      <c r="D142" s="165" t="s">
        <v>1202</v>
      </c>
      <c r="E142" s="165" t="s">
        <v>669</v>
      </c>
      <c r="F142" s="165" t="s">
        <v>1202</v>
      </c>
      <c r="G142" s="165" t="s">
        <v>1367</v>
      </c>
      <c r="H142" s="165" t="s">
        <v>1368</v>
      </c>
      <c r="I142" s="165" t="s">
        <v>1367</v>
      </c>
      <c r="J142" s="165" t="s">
        <v>1205</v>
      </c>
      <c r="K142" s="165" t="s">
        <v>1486</v>
      </c>
      <c r="L142" s="165" t="s">
        <v>1487</v>
      </c>
      <c r="M142" s="165" t="s">
        <v>1486</v>
      </c>
    </row>
    <row r="143" spans="1:13" x14ac:dyDescent="0.35">
      <c r="A143" s="164" t="str">
        <f t="shared" si="2"/>
        <v>AnalamangaAntananarivo AtsimondranoAnkaraobato</v>
      </c>
      <c r="B143" s="165" t="s">
        <v>1200</v>
      </c>
      <c r="C143" s="165" t="s">
        <v>1201</v>
      </c>
      <c r="D143" s="165" t="s">
        <v>1202</v>
      </c>
      <c r="E143" s="165" t="s">
        <v>669</v>
      </c>
      <c r="F143" s="165" t="s">
        <v>1202</v>
      </c>
      <c r="G143" s="165" t="s">
        <v>1367</v>
      </c>
      <c r="H143" s="165" t="s">
        <v>1368</v>
      </c>
      <c r="I143" s="165" t="s">
        <v>1367</v>
      </c>
      <c r="J143" s="165" t="s">
        <v>1205</v>
      </c>
      <c r="K143" s="165" t="s">
        <v>1488</v>
      </c>
      <c r="L143" s="165" t="s">
        <v>1489</v>
      </c>
      <c r="M143" s="165" t="s">
        <v>1488</v>
      </c>
    </row>
    <row r="144" spans="1:13" x14ac:dyDescent="0.35">
      <c r="A144" s="164" t="str">
        <f t="shared" si="2"/>
        <v>AnalamangaAntananarivo AtsimondranoSoalandy</v>
      </c>
      <c r="B144" s="165" t="s">
        <v>1200</v>
      </c>
      <c r="C144" s="165" t="s">
        <v>1201</v>
      </c>
      <c r="D144" s="165" t="s">
        <v>1202</v>
      </c>
      <c r="E144" s="165" t="s">
        <v>669</v>
      </c>
      <c r="F144" s="165" t="s">
        <v>1202</v>
      </c>
      <c r="G144" s="165" t="s">
        <v>1367</v>
      </c>
      <c r="H144" s="165" t="s">
        <v>1368</v>
      </c>
      <c r="I144" s="165" t="s">
        <v>1367</v>
      </c>
      <c r="J144" s="165" t="s">
        <v>1205</v>
      </c>
      <c r="K144" s="165" t="s">
        <v>1490</v>
      </c>
      <c r="L144" s="165" t="s">
        <v>1491</v>
      </c>
      <c r="M144" s="165" t="s">
        <v>1490</v>
      </c>
    </row>
    <row r="145" spans="1:13" x14ac:dyDescent="0.35">
      <c r="A145" s="164" t="str">
        <f t="shared" si="2"/>
        <v>AnalamangaAntananarivo AtsimondranoAntanetikely</v>
      </c>
      <c r="B145" s="165" t="s">
        <v>1200</v>
      </c>
      <c r="C145" s="165" t="s">
        <v>1201</v>
      </c>
      <c r="D145" s="165" t="s">
        <v>1202</v>
      </c>
      <c r="E145" s="165" t="s">
        <v>669</v>
      </c>
      <c r="F145" s="165" t="s">
        <v>1202</v>
      </c>
      <c r="G145" s="165" t="s">
        <v>1367</v>
      </c>
      <c r="H145" s="165" t="s">
        <v>1368</v>
      </c>
      <c r="I145" s="165" t="s">
        <v>1367</v>
      </c>
      <c r="J145" s="165" t="s">
        <v>1205</v>
      </c>
      <c r="K145" s="165" t="s">
        <v>1492</v>
      </c>
      <c r="L145" s="165" t="s">
        <v>1493</v>
      </c>
      <c r="M145" s="165" t="s">
        <v>1492</v>
      </c>
    </row>
    <row r="146" spans="1:13" x14ac:dyDescent="0.35">
      <c r="A146" s="164" t="str">
        <f t="shared" si="2"/>
        <v>AnalamangaAntananarivo AtsimondranoAlatsinainy Ambazaha</v>
      </c>
      <c r="B146" s="165" t="s">
        <v>1200</v>
      </c>
      <c r="C146" s="165" t="s">
        <v>1201</v>
      </c>
      <c r="D146" s="165" t="s">
        <v>1202</v>
      </c>
      <c r="E146" s="165" t="s">
        <v>669</v>
      </c>
      <c r="F146" s="165" t="s">
        <v>1202</v>
      </c>
      <c r="G146" s="165" t="s">
        <v>1367</v>
      </c>
      <c r="H146" s="165" t="s">
        <v>1368</v>
      </c>
      <c r="I146" s="165" t="s">
        <v>1367</v>
      </c>
      <c r="J146" s="165" t="s">
        <v>1205</v>
      </c>
      <c r="K146" s="165" t="s">
        <v>1494</v>
      </c>
      <c r="L146" s="165" t="s">
        <v>1495</v>
      </c>
      <c r="M146" s="165" t="s">
        <v>1494</v>
      </c>
    </row>
    <row r="147" spans="1:13" x14ac:dyDescent="0.35">
      <c r="A147" s="164" t="str">
        <f t="shared" si="2"/>
        <v>AnalamangaAntananarivo AtsimondranoAmpanefy</v>
      </c>
      <c r="B147" s="165" t="s">
        <v>1200</v>
      </c>
      <c r="C147" s="165" t="s">
        <v>1201</v>
      </c>
      <c r="D147" s="165" t="s">
        <v>1202</v>
      </c>
      <c r="E147" s="165" t="s">
        <v>669</v>
      </c>
      <c r="F147" s="165" t="s">
        <v>1202</v>
      </c>
      <c r="G147" s="165" t="s">
        <v>1367</v>
      </c>
      <c r="H147" s="165" t="s">
        <v>1368</v>
      </c>
      <c r="I147" s="165" t="s">
        <v>1367</v>
      </c>
      <c r="J147" s="165" t="s">
        <v>1205</v>
      </c>
      <c r="K147" s="165" t="s">
        <v>1496</v>
      </c>
      <c r="L147" s="165" t="s">
        <v>1497</v>
      </c>
      <c r="M147" s="165" t="s">
        <v>1496</v>
      </c>
    </row>
    <row r="148" spans="1:13" x14ac:dyDescent="0.35">
      <c r="A148" s="164" t="str">
        <f t="shared" si="2"/>
        <v>AnalamangaAntananarivo AtsimondranoAnkadimanga</v>
      </c>
      <c r="B148" s="165" t="s">
        <v>1200</v>
      </c>
      <c r="C148" s="165" t="s">
        <v>1201</v>
      </c>
      <c r="D148" s="165" t="s">
        <v>1202</v>
      </c>
      <c r="E148" s="165" t="s">
        <v>669</v>
      </c>
      <c r="F148" s="165" t="s">
        <v>1202</v>
      </c>
      <c r="G148" s="165" t="s">
        <v>1367</v>
      </c>
      <c r="H148" s="165" t="s">
        <v>1368</v>
      </c>
      <c r="I148" s="165" t="s">
        <v>1367</v>
      </c>
      <c r="J148" s="165" t="s">
        <v>1205</v>
      </c>
      <c r="K148" s="165" t="s">
        <v>1498</v>
      </c>
      <c r="L148" s="165" t="s">
        <v>1499</v>
      </c>
      <c r="M148" s="165" t="s">
        <v>1498</v>
      </c>
    </row>
    <row r="149" spans="1:13" x14ac:dyDescent="0.35">
      <c r="A149" s="164" t="str">
        <f t="shared" si="2"/>
        <v>AnalamangaAntananarivo AtsimondranoFenoarivo</v>
      </c>
      <c r="B149" s="165" t="s">
        <v>1200</v>
      </c>
      <c r="C149" s="165" t="s">
        <v>1201</v>
      </c>
      <c r="D149" s="165" t="s">
        <v>1202</v>
      </c>
      <c r="E149" s="165" t="s">
        <v>669</v>
      </c>
      <c r="F149" s="165" t="s">
        <v>1202</v>
      </c>
      <c r="G149" s="165" t="s">
        <v>1367</v>
      </c>
      <c r="H149" s="165" t="s">
        <v>1368</v>
      </c>
      <c r="I149" s="165" t="s">
        <v>1367</v>
      </c>
      <c r="J149" s="165" t="s">
        <v>1205</v>
      </c>
      <c r="K149" s="165" t="s">
        <v>708</v>
      </c>
      <c r="L149" s="165" t="s">
        <v>1500</v>
      </c>
      <c r="M149" s="165" t="s">
        <v>708</v>
      </c>
    </row>
    <row r="150" spans="1:13" x14ac:dyDescent="0.35">
      <c r="A150" s="164" t="str">
        <f t="shared" si="2"/>
        <v>AnalamangaAntananarivo AtsimondranoAlakamisy Fenoarivo</v>
      </c>
      <c r="B150" s="165" t="s">
        <v>1200</v>
      </c>
      <c r="C150" s="165" t="s">
        <v>1201</v>
      </c>
      <c r="D150" s="165" t="s">
        <v>1202</v>
      </c>
      <c r="E150" s="165" t="s">
        <v>669</v>
      </c>
      <c r="F150" s="165" t="s">
        <v>1202</v>
      </c>
      <c r="G150" s="165" t="s">
        <v>1367</v>
      </c>
      <c r="H150" s="165" t="s">
        <v>1368</v>
      </c>
      <c r="I150" s="165" t="s">
        <v>1367</v>
      </c>
      <c r="J150" s="165" t="s">
        <v>1205</v>
      </c>
      <c r="K150" s="165" t="s">
        <v>1501</v>
      </c>
      <c r="L150" s="165" t="s">
        <v>1502</v>
      </c>
      <c r="M150" s="165" t="s">
        <v>1501</v>
      </c>
    </row>
    <row r="151" spans="1:13" x14ac:dyDescent="0.35">
      <c r="A151" s="164" t="str">
        <f t="shared" si="2"/>
        <v>AnalamangaAntananarivo AtsimondranoSoavina</v>
      </c>
      <c r="B151" s="165" t="s">
        <v>1200</v>
      </c>
      <c r="C151" s="165" t="s">
        <v>1201</v>
      </c>
      <c r="D151" s="165" t="s">
        <v>1202</v>
      </c>
      <c r="E151" s="165" t="s">
        <v>669</v>
      </c>
      <c r="F151" s="165" t="s">
        <v>1202</v>
      </c>
      <c r="G151" s="165" t="s">
        <v>1367</v>
      </c>
      <c r="H151" s="165" t="s">
        <v>1368</v>
      </c>
      <c r="I151" s="165" t="s">
        <v>1367</v>
      </c>
      <c r="J151" s="165" t="s">
        <v>1205</v>
      </c>
      <c r="K151" s="165" t="s">
        <v>583</v>
      </c>
      <c r="L151" s="165" t="s">
        <v>1503</v>
      </c>
      <c r="M151" s="165" t="s">
        <v>583</v>
      </c>
    </row>
    <row r="152" spans="1:13" x14ac:dyDescent="0.35">
      <c r="A152" s="164" t="str">
        <f t="shared" si="2"/>
        <v>AnalamangaAntananarivo AtsimondranoAmbohijanaka</v>
      </c>
      <c r="B152" s="165" t="s">
        <v>1200</v>
      </c>
      <c r="C152" s="165" t="s">
        <v>1201</v>
      </c>
      <c r="D152" s="165" t="s">
        <v>1202</v>
      </c>
      <c r="E152" s="165" t="s">
        <v>669</v>
      </c>
      <c r="F152" s="165" t="s">
        <v>1202</v>
      </c>
      <c r="G152" s="165" t="s">
        <v>1367</v>
      </c>
      <c r="H152" s="165" t="s">
        <v>1368</v>
      </c>
      <c r="I152" s="165" t="s">
        <v>1367</v>
      </c>
      <c r="J152" s="165" t="s">
        <v>1205</v>
      </c>
      <c r="K152" s="165" t="s">
        <v>1504</v>
      </c>
      <c r="L152" s="165" t="s">
        <v>1505</v>
      </c>
      <c r="M152" s="165" t="s">
        <v>1504</v>
      </c>
    </row>
    <row r="153" spans="1:13" x14ac:dyDescent="0.35">
      <c r="A153" s="164" t="str">
        <f t="shared" si="2"/>
        <v>AnalamangaAntananarivo AtsimondranoAmpahitrosy</v>
      </c>
      <c r="B153" s="165" t="s">
        <v>1200</v>
      </c>
      <c r="C153" s="165" t="s">
        <v>1201</v>
      </c>
      <c r="D153" s="165" t="s">
        <v>1202</v>
      </c>
      <c r="E153" s="165" t="s">
        <v>669</v>
      </c>
      <c r="F153" s="165" t="s">
        <v>1202</v>
      </c>
      <c r="G153" s="165" t="s">
        <v>1367</v>
      </c>
      <c r="H153" s="165" t="s">
        <v>1368</v>
      </c>
      <c r="I153" s="165" t="s">
        <v>1367</v>
      </c>
      <c r="J153" s="165" t="s">
        <v>1205</v>
      </c>
      <c r="K153" s="165" t="s">
        <v>1506</v>
      </c>
      <c r="L153" s="165" t="s">
        <v>1507</v>
      </c>
      <c r="M153" s="165" t="s">
        <v>1506</v>
      </c>
    </row>
    <row r="154" spans="1:13" x14ac:dyDescent="0.35">
      <c r="A154" s="164" t="str">
        <f t="shared" si="2"/>
        <v>AnalamangaAntananarivo AtsimondranoBongatsara</v>
      </c>
      <c r="B154" s="165" t="s">
        <v>1200</v>
      </c>
      <c r="C154" s="165" t="s">
        <v>1201</v>
      </c>
      <c r="D154" s="165" t="s">
        <v>1202</v>
      </c>
      <c r="E154" s="165" t="s">
        <v>669</v>
      </c>
      <c r="F154" s="165" t="s">
        <v>1202</v>
      </c>
      <c r="G154" s="165" t="s">
        <v>1367</v>
      </c>
      <c r="H154" s="165" t="s">
        <v>1368</v>
      </c>
      <c r="I154" s="165" t="s">
        <v>1367</v>
      </c>
      <c r="J154" s="165" t="s">
        <v>1205</v>
      </c>
      <c r="K154" s="165" t="s">
        <v>1508</v>
      </c>
      <c r="L154" s="165" t="s">
        <v>1509</v>
      </c>
      <c r="M154" s="165" t="s">
        <v>1508</v>
      </c>
    </row>
    <row r="155" spans="1:13" x14ac:dyDescent="0.35">
      <c r="A155" s="164" t="str">
        <f t="shared" si="2"/>
        <v>AnalamangaAntananarivo AtsimondranoAndrohibe</v>
      </c>
      <c r="B155" s="165" t="s">
        <v>1200</v>
      </c>
      <c r="C155" s="165" t="s">
        <v>1201</v>
      </c>
      <c r="D155" s="165" t="s">
        <v>1202</v>
      </c>
      <c r="E155" s="165" t="s">
        <v>669</v>
      </c>
      <c r="F155" s="165" t="s">
        <v>1202</v>
      </c>
      <c r="G155" s="165" t="s">
        <v>1367</v>
      </c>
      <c r="H155" s="165" t="s">
        <v>1368</v>
      </c>
      <c r="I155" s="165" t="s">
        <v>1367</v>
      </c>
      <c r="J155" s="165" t="s">
        <v>1205</v>
      </c>
      <c r="K155" s="165" t="s">
        <v>1510</v>
      </c>
      <c r="L155" s="165" t="s">
        <v>1511</v>
      </c>
      <c r="M155" s="165" t="s">
        <v>1510</v>
      </c>
    </row>
    <row r="156" spans="1:13" x14ac:dyDescent="0.35">
      <c r="A156" s="164" t="str">
        <f t="shared" si="2"/>
        <v>AnalamangaAntananarivo AtsimondranoTsiafahy</v>
      </c>
      <c r="B156" s="165" t="s">
        <v>1200</v>
      </c>
      <c r="C156" s="165" t="s">
        <v>1201</v>
      </c>
      <c r="D156" s="165" t="s">
        <v>1202</v>
      </c>
      <c r="E156" s="165" t="s">
        <v>669</v>
      </c>
      <c r="F156" s="165" t="s">
        <v>1202</v>
      </c>
      <c r="G156" s="165" t="s">
        <v>1367</v>
      </c>
      <c r="H156" s="165" t="s">
        <v>1368</v>
      </c>
      <c r="I156" s="165" t="s">
        <v>1367</v>
      </c>
      <c r="J156" s="165" t="s">
        <v>1205</v>
      </c>
      <c r="K156" s="165" t="s">
        <v>1512</v>
      </c>
      <c r="L156" s="165" t="s">
        <v>1513</v>
      </c>
      <c r="M156" s="165" t="s">
        <v>1512</v>
      </c>
    </row>
    <row r="157" spans="1:13" x14ac:dyDescent="0.35">
      <c r="A157" s="164" t="str">
        <f t="shared" si="2"/>
        <v>AnalamangaAntananarivo AtsimondranoAmbalavao</v>
      </c>
      <c r="B157" s="165" t="s">
        <v>1200</v>
      </c>
      <c r="C157" s="165" t="s">
        <v>1201</v>
      </c>
      <c r="D157" s="165" t="s">
        <v>1202</v>
      </c>
      <c r="E157" s="165" t="s">
        <v>669</v>
      </c>
      <c r="F157" s="165" t="s">
        <v>1202</v>
      </c>
      <c r="G157" s="165" t="s">
        <v>1367</v>
      </c>
      <c r="H157" s="165" t="s">
        <v>1368</v>
      </c>
      <c r="I157" s="165" t="s">
        <v>1367</v>
      </c>
      <c r="J157" s="165" t="s">
        <v>1205</v>
      </c>
      <c r="K157" s="165" t="s">
        <v>1035</v>
      </c>
      <c r="L157" s="165" t="s">
        <v>1514</v>
      </c>
      <c r="M157" s="165" t="s">
        <v>1035</v>
      </c>
    </row>
    <row r="158" spans="1:13" x14ac:dyDescent="0.35">
      <c r="A158" s="164" t="str">
        <f t="shared" si="2"/>
        <v>VakinankaratraAntsirabe ISoamalaza Mahatsinjo</v>
      </c>
      <c r="B158" s="165" t="s">
        <v>1200</v>
      </c>
      <c r="C158" s="165" t="s">
        <v>1201</v>
      </c>
      <c r="D158" s="165" t="s">
        <v>1371</v>
      </c>
      <c r="E158" s="165" t="s">
        <v>1372</v>
      </c>
      <c r="F158" s="165" t="s">
        <v>1371</v>
      </c>
      <c r="G158" s="165" t="s">
        <v>1373</v>
      </c>
      <c r="H158" s="165" t="s">
        <v>1374</v>
      </c>
      <c r="I158" s="165" t="s">
        <v>1373</v>
      </c>
      <c r="J158" s="165" t="s">
        <v>1205</v>
      </c>
      <c r="K158" s="165" t="s">
        <v>1515</v>
      </c>
      <c r="L158" s="165" t="s">
        <v>1516</v>
      </c>
      <c r="M158" s="165" t="s">
        <v>1515</v>
      </c>
    </row>
    <row r="159" spans="1:13" x14ac:dyDescent="0.35">
      <c r="A159" s="164" t="str">
        <f t="shared" si="2"/>
        <v>VakinankaratraAntsirabe IAntsirabe Afovoany Atsinanana</v>
      </c>
      <c r="B159" s="165" t="s">
        <v>1200</v>
      </c>
      <c r="C159" s="165" t="s">
        <v>1201</v>
      </c>
      <c r="D159" s="165" t="s">
        <v>1371</v>
      </c>
      <c r="E159" s="165" t="s">
        <v>1372</v>
      </c>
      <c r="F159" s="165" t="s">
        <v>1371</v>
      </c>
      <c r="G159" s="165" t="s">
        <v>1373</v>
      </c>
      <c r="H159" s="165" t="s">
        <v>1374</v>
      </c>
      <c r="I159" s="165" t="s">
        <v>1373</v>
      </c>
      <c r="J159" s="165" t="s">
        <v>1205</v>
      </c>
      <c r="K159" s="165" t="s">
        <v>1517</v>
      </c>
      <c r="L159" s="165" t="s">
        <v>1518</v>
      </c>
      <c r="M159" s="165" t="s">
        <v>1517</v>
      </c>
    </row>
    <row r="160" spans="1:13" x14ac:dyDescent="0.35">
      <c r="A160" s="164" t="str">
        <f t="shared" si="2"/>
        <v>VakinankaratraAntsirabe IManodidina Ny Gara Ambilombe</v>
      </c>
      <c r="B160" s="165" t="s">
        <v>1200</v>
      </c>
      <c r="C160" s="165" t="s">
        <v>1201</v>
      </c>
      <c r="D160" s="165" t="s">
        <v>1371</v>
      </c>
      <c r="E160" s="165" t="s">
        <v>1372</v>
      </c>
      <c r="F160" s="165" t="s">
        <v>1371</v>
      </c>
      <c r="G160" s="165" t="s">
        <v>1373</v>
      </c>
      <c r="H160" s="165" t="s">
        <v>1374</v>
      </c>
      <c r="I160" s="165" t="s">
        <v>1373</v>
      </c>
      <c r="J160" s="165" t="s">
        <v>1205</v>
      </c>
      <c r="K160" s="165" t="s">
        <v>1519</v>
      </c>
      <c r="L160" s="165" t="s">
        <v>1520</v>
      </c>
      <c r="M160" s="165" t="s">
        <v>1519</v>
      </c>
    </row>
    <row r="161" spans="1:13" x14ac:dyDescent="0.35">
      <c r="A161" s="164" t="str">
        <f t="shared" si="2"/>
        <v>VakinankaratraAntsirabe IMahazoarivo Avarabohitra</v>
      </c>
      <c r="B161" s="165" t="s">
        <v>1200</v>
      </c>
      <c r="C161" s="165" t="s">
        <v>1201</v>
      </c>
      <c r="D161" s="165" t="s">
        <v>1371</v>
      </c>
      <c r="E161" s="165" t="s">
        <v>1372</v>
      </c>
      <c r="F161" s="165" t="s">
        <v>1371</v>
      </c>
      <c r="G161" s="165" t="s">
        <v>1373</v>
      </c>
      <c r="H161" s="165" t="s">
        <v>1374</v>
      </c>
      <c r="I161" s="165" t="s">
        <v>1373</v>
      </c>
      <c r="J161" s="165" t="s">
        <v>1205</v>
      </c>
      <c r="K161" s="165" t="s">
        <v>1521</v>
      </c>
      <c r="L161" s="165" t="s">
        <v>1522</v>
      </c>
      <c r="M161" s="165" t="s">
        <v>1521</v>
      </c>
    </row>
    <row r="162" spans="1:13" x14ac:dyDescent="0.35">
      <c r="A162" s="164" t="str">
        <f t="shared" si="2"/>
        <v>VakinankaratraBetafoBetafo</v>
      </c>
      <c r="B162" s="165" t="s">
        <v>1200</v>
      </c>
      <c r="C162" s="165" t="s">
        <v>1201</v>
      </c>
      <c r="D162" s="165" t="s">
        <v>1371</v>
      </c>
      <c r="E162" s="165" t="s">
        <v>1372</v>
      </c>
      <c r="F162" s="165" t="s">
        <v>1371</v>
      </c>
      <c r="G162" s="165" t="s">
        <v>1523</v>
      </c>
      <c r="H162" s="165" t="s">
        <v>1524</v>
      </c>
      <c r="I162" s="165" t="s">
        <v>1523</v>
      </c>
      <c r="J162" s="165" t="s">
        <v>1205</v>
      </c>
      <c r="K162" s="165" t="s">
        <v>1524</v>
      </c>
      <c r="L162" s="165" t="s">
        <v>1525</v>
      </c>
      <c r="M162" s="165" t="s">
        <v>1524</v>
      </c>
    </row>
    <row r="163" spans="1:13" x14ac:dyDescent="0.35">
      <c r="A163" s="164" t="str">
        <f t="shared" si="2"/>
        <v>VakinankaratraBetafoAndranomafana</v>
      </c>
      <c r="B163" s="165" t="s">
        <v>1200</v>
      </c>
      <c r="C163" s="165" t="s">
        <v>1201</v>
      </c>
      <c r="D163" s="165" t="s">
        <v>1371</v>
      </c>
      <c r="E163" s="165" t="s">
        <v>1372</v>
      </c>
      <c r="F163" s="165" t="s">
        <v>1371</v>
      </c>
      <c r="G163" s="165" t="s">
        <v>1523</v>
      </c>
      <c r="H163" s="165" t="s">
        <v>1524</v>
      </c>
      <c r="I163" s="165" t="s">
        <v>1523</v>
      </c>
      <c r="J163" s="165" t="s">
        <v>1205</v>
      </c>
      <c r="K163" s="165" t="s">
        <v>1526</v>
      </c>
      <c r="L163" s="165" t="s">
        <v>1527</v>
      </c>
      <c r="M163" s="165" t="s">
        <v>1526</v>
      </c>
    </row>
    <row r="164" spans="1:13" x14ac:dyDescent="0.35">
      <c r="A164" s="164" t="str">
        <f t="shared" si="2"/>
        <v>VakinankaratraBetafoMandritsara</v>
      </c>
      <c r="B164" s="165" t="s">
        <v>1200</v>
      </c>
      <c r="C164" s="165" t="s">
        <v>1201</v>
      </c>
      <c r="D164" s="165" t="s">
        <v>1371</v>
      </c>
      <c r="E164" s="165" t="s">
        <v>1372</v>
      </c>
      <c r="F164" s="165" t="s">
        <v>1371</v>
      </c>
      <c r="G164" s="165" t="s">
        <v>1523</v>
      </c>
      <c r="H164" s="165" t="s">
        <v>1524</v>
      </c>
      <c r="I164" s="165" t="s">
        <v>1523</v>
      </c>
      <c r="J164" s="165" t="s">
        <v>1205</v>
      </c>
      <c r="K164" s="165" t="s">
        <v>1528</v>
      </c>
      <c r="L164" s="165" t="s">
        <v>1529</v>
      </c>
      <c r="M164" s="165" t="s">
        <v>1528</v>
      </c>
    </row>
    <row r="165" spans="1:13" x14ac:dyDescent="0.35">
      <c r="A165" s="164" t="str">
        <f t="shared" si="2"/>
        <v>VakinankaratraBetafoAlakamisy Anativato</v>
      </c>
      <c r="B165" s="165" t="s">
        <v>1200</v>
      </c>
      <c r="C165" s="165" t="s">
        <v>1201</v>
      </c>
      <c r="D165" s="165" t="s">
        <v>1371</v>
      </c>
      <c r="E165" s="165" t="s">
        <v>1372</v>
      </c>
      <c r="F165" s="165" t="s">
        <v>1371</v>
      </c>
      <c r="G165" s="165" t="s">
        <v>1523</v>
      </c>
      <c r="H165" s="165" t="s">
        <v>1524</v>
      </c>
      <c r="I165" s="165" t="s">
        <v>1523</v>
      </c>
      <c r="J165" s="165" t="s">
        <v>1205</v>
      </c>
      <c r="K165" s="165" t="s">
        <v>1530</v>
      </c>
      <c r="L165" s="165" t="s">
        <v>1531</v>
      </c>
      <c r="M165" s="165" t="s">
        <v>1530</v>
      </c>
    </row>
    <row r="166" spans="1:13" x14ac:dyDescent="0.35">
      <c r="A166" s="164" t="str">
        <f t="shared" si="2"/>
        <v>VakinankaratraBetafoAntsoso</v>
      </c>
      <c r="B166" s="165" t="s">
        <v>1200</v>
      </c>
      <c r="C166" s="165" t="s">
        <v>1201</v>
      </c>
      <c r="D166" s="165" t="s">
        <v>1371</v>
      </c>
      <c r="E166" s="165" t="s">
        <v>1372</v>
      </c>
      <c r="F166" s="165" t="s">
        <v>1371</v>
      </c>
      <c r="G166" s="165" t="s">
        <v>1523</v>
      </c>
      <c r="H166" s="165" t="s">
        <v>1524</v>
      </c>
      <c r="I166" s="165" t="s">
        <v>1523</v>
      </c>
      <c r="J166" s="165" t="s">
        <v>1205</v>
      </c>
      <c r="K166" s="165" t="s">
        <v>1532</v>
      </c>
      <c r="L166" s="165" t="s">
        <v>1533</v>
      </c>
      <c r="M166" s="165" t="s">
        <v>1532</v>
      </c>
    </row>
    <row r="167" spans="1:13" x14ac:dyDescent="0.35">
      <c r="A167" s="164" t="str">
        <f t="shared" si="2"/>
        <v>VakinankaratraBetafoTritriva</v>
      </c>
      <c r="B167" s="165" t="s">
        <v>1200</v>
      </c>
      <c r="C167" s="165" t="s">
        <v>1201</v>
      </c>
      <c r="D167" s="165" t="s">
        <v>1371</v>
      </c>
      <c r="E167" s="165" t="s">
        <v>1372</v>
      </c>
      <c r="F167" s="165" t="s">
        <v>1371</v>
      </c>
      <c r="G167" s="165" t="s">
        <v>1523</v>
      </c>
      <c r="H167" s="165" t="s">
        <v>1524</v>
      </c>
      <c r="I167" s="165" t="s">
        <v>1523</v>
      </c>
      <c r="J167" s="165" t="s">
        <v>1205</v>
      </c>
      <c r="K167" s="165" t="s">
        <v>1534</v>
      </c>
      <c r="L167" s="165" t="s">
        <v>1535</v>
      </c>
      <c r="M167" s="165" t="s">
        <v>1534</v>
      </c>
    </row>
    <row r="168" spans="1:13" x14ac:dyDescent="0.35">
      <c r="A168" s="164" t="str">
        <f t="shared" si="2"/>
        <v>VakinankaratraBetafoSoavina</v>
      </c>
      <c r="B168" s="165" t="s">
        <v>1200</v>
      </c>
      <c r="C168" s="165" t="s">
        <v>1201</v>
      </c>
      <c r="D168" s="165" t="s">
        <v>1371</v>
      </c>
      <c r="E168" s="165" t="s">
        <v>1372</v>
      </c>
      <c r="F168" s="165" t="s">
        <v>1371</v>
      </c>
      <c r="G168" s="165" t="s">
        <v>1523</v>
      </c>
      <c r="H168" s="165" t="s">
        <v>1524</v>
      </c>
      <c r="I168" s="165" t="s">
        <v>1523</v>
      </c>
      <c r="J168" s="165" t="s">
        <v>1205</v>
      </c>
      <c r="K168" s="165" t="s">
        <v>583</v>
      </c>
      <c r="L168" s="165" t="s">
        <v>1536</v>
      </c>
      <c r="M168" s="165" t="s">
        <v>583</v>
      </c>
    </row>
    <row r="169" spans="1:13" x14ac:dyDescent="0.35">
      <c r="A169" s="164" t="str">
        <f t="shared" si="2"/>
        <v>VakinankaratraBetafoManohisoa</v>
      </c>
      <c r="B169" s="165" t="s">
        <v>1200</v>
      </c>
      <c r="C169" s="165" t="s">
        <v>1201</v>
      </c>
      <c r="D169" s="165" t="s">
        <v>1371</v>
      </c>
      <c r="E169" s="165" t="s">
        <v>1372</v>
      </c>
      <c r="F169" s="165" t="s">
        <v>1371</v>
      </c>
      <c r="G169" s="165" t="s">
        <v>1523</v>
      </c>
      <c r="H169" s="165" t="s">
        <v>1524</v>
      </c>
      <c r="I169" s="165" t="s">
        <v>1523</v>
      </c>
      <c r="J169" s="165" t="s">
        <v>1205</v>
      </c>
      <c r="K169" s="165" t="s">
        <v>1537</v>
      </c>
      <c r="L169" s="165" t="s">
        <v>1538</v>
      </c>
      <c r="M169" s="165" t="s">
        <v>1537</v>
      </c>
    </row>
    <row r="170" spans="1:13" x14ac:dyDescent="0.35">
      <c r="A170" s="164" t="str">
        <f t="shared" si="2"/>
        <v>VakinankaratraBetafoAmbatonikolahy</v>
      </c>
      <c r="B170" s="165" t="s">
        <v>1200</v>
      </c>
      <c r="C170" s="165" t="s">
        <v>1201</v>
      </c>
      <c r="D170" s="165" t="s">
        <v>1371</v>
      </c>
      <c r="E170" s="165" t="s">
        <v>1372</v>
      </c>
      <c r="F170" s="165" t="s">
        <v>1371</v>
      </c>
      <c r="G170" s="165" t="s">
        <v>1523</v>
      </c>
      <c r="H170" s="165" t="s">
        <v>1524</v>
      </c>
      <c r="I170" s="165" t="s">
        <v>1523</v>
      </c>
      <c r="J170" s="165" t="s">
        <v>1205</v>
      </c>
      <c r="K170" s="165" t="s">
        <v>1539</v>
      </c>
      <c r="L170" s="165" t="s">
        <v>1540</v>
      </c>
      <c r="M170" s="165" t="s">
        <v>1539</v>
      </c>
    </row>
    <row r="171" spans="1:13" x14ac:dyDescent="0.35">
      <c r="A171" s="164" t="str">
        <f t="shared" si="2"/>
        <v>VakinankaratraBetafoAntohobe</v>
      </c>
      <c r="B171" s="165" t="s">
        <v>1200</v>
      </c>
      <c r="C171" s="165" t="s">
        <v>1201</v>
      </c>
      <c r="D171" s="165" t="s">
        <v>1371</v>
      </c>
      <c r="E171" s="165" t="s">
        <v>1372</v>
      </c>
      <c r="F171" s="165" t="s">
        <v>1371</v>
      </c>
      <c r="G171" s="165" t="s">
        <v>1523</v>
      </c>
      <c r="H171" s="165" t="s">
        <v>1524</v>
      </c>
      <c r="I171" s="165" t="s">
        <v>1523</v>
      </c>
      <c r="J171" s="165" t="s">
        <v>1205</v>
      </c>
      <c r="K171" s="165" t="s">
        <v>1541</v>
      </c>
      <c r="L171" s="165" t="s">
        <v>1542</v>
      </c>
      <c r="M171" s="165" t="s">
        <v>1541</v>
      </c>
    </row>
    <row r="172" spans="1:13" x14ac:dyDescent="0.35">
      <c r="A172" s="164" t="str">
        <f t="shared" si="2"/>
        <v>VakinankaratraBetafoMahaiza</v>
      </c>
      <c r="B172" s="165" t="s">
        <v>1200</v>
      </c>
      <c r="C172" s="165" t="s">
        <v>1201</v>
      </c>
      <c r="D172" s="165" t="s">
        <v>1371</v>
      </c>
      <c r="E172" s="165" t="s">
        <v>1372</v>
      </c>
      <c r="F172" s="165" t="s">
        <v>1371</v>
      </c>
      <c r="G172" s="165" t="s">
        <v>1523</v>
      </c>
      <c r="H172" s="165" t="s">
        <v>1524</v>
      </c>
      <c r="I172" s="165" t="s">
        <v>1523</v>
      </c>
      <c r="J172" s="165" t="s">
        <v>1205</v>
      </c>
      <c r="K172" s="165" t="s">
        <v>1543</v>
      </c>
      <c r="L172" s="165" t="s">
        <v>1544</v>
      </c>
      <c r="M172" s="165" t="s">
        <v>1543</v>
      </c>
    </row>
    <row r="173" spans="1:13" x14ac:dyDescent="0.35">
      <c r="A173" s="164" t="str">
        <f t="shared" si="2"/>
        <v>VakinankaratraBetafoAnosiarivo Manapa</v>
      </c>
      <c r="B173" s="165" t="s">
        <v>1200</v>
      </c>
      <c r="C173" s="165" t="s">
        <v>1201</v>
      </c>
      <c r="D173" s="165" t="s">
        <v>1371</v>
      </c>
      <c r="E173" s="165" t="s">
        <v>1372</v>
      </c>
      <c r="F173" s="165" t="s">
        <v>1371</v>
      </c>
      <c r="G173" s="165" t="s">
        <v>1523</v>
      </c>
      <c r="H173" s="165" t="s">
        <v>1524</v>
      </c>
      <c r="I173" s="165" t="s">
        <v>1523</v>
      </c>
      <c r="J173" s="165" t="s">
        <v>1205</v>
      </c>
      <c r="K173" s="165" t="s">
        <v>1545</v>
      </c>
      <c r="L173" s="165" t="s">
        <v>1546</v>
      </c>
      <c r="M173" s="165" t="s">
        <v>1545</v>
      </c>
    </row>
    <row r="174" spans="1:13" x14ac:dyDescent="0.35">
      <c r="A174" s="164" t="str">
        <f t="shared" si="2"/>
        <v>VakinankaratraBetafoAlakamisy Marososona</v>
      </c>
      <c r="B174" s="165" t="s">
        <v>1200</v>
      </c>
      <c r="C174" s="165" t="s">
        <v>1201</v>
      </c>
      <c r="D174" s="165" t="s">
        <v>1371</v>
      </c>
      <c r="E174" s="165" t="s">
        <v>1372</v>
      </c>
      <c r="F174" s="165" t="s">
        <v>1371</v>
      </c>
      <c r="G174" s="165" t="s">
        <v>1523</v>
      </c>
      <c r="H174" s="165" t="s">
        <v>1524</v>
      </c>
      <c r="I174" s="165" t="s">
        <v>1523</v>
      </c>
      <c r="J174" s="165" t="s">
        <v>1205</v>
      </c>
      <c r="K174" s="165" t="s">
        <v>1547</v>
      </c>
      <c r="L174" s="165" t="s">
        <v>1548</v>
      </c>
      <c r="M174" s="165" t="s">
        <v>1547</v>
      </c>
    </row>
    <row r="175" spans="1:13" x14ac:dyDescent="0.35">
      <c r="A175" s="164" t="str">
        <f t="shared" si="2"/>
        <v>VakinankaratraBetafoAmbohimanambola</v>
      </c>
      <c r="B175" s="165" t="s">
        <v>1200</v>
      </c>
      <c r="C175" s="165" t="s">
        <v>1201</v>
      </c>
      <c r="D175" s="165" t="s">
        <v>1371</v>
      </c>
      <c r="E175" s="165" t="s">
        <v>1372</v>
      </c>
      <c r="F175" s="165" t="s">
        <v>1371</v>
      </c>
      <c r="G175" s="165" t="s">
        <v>1523</v>
      </c>
      <c r="H175" s="165" t="s">
        <v>1524</v>
      </c>
      <c r="I175" s="165" t="s">
        <v>1523</v>
      </c>
      <c r="J175" s="165" t="s">
        <v>1205</v>
      </c>
      <c r="K175" s="165" t="s">
        <v>1228</v>
      </c>
      <c r="L175" s="165" t="s">
        <v>1549</v>
      </c>
      <c r="M175" s="165" t="s">
        <v>1228</v>
      </c>
    </row>
    <row r="176" spans="1:13" x14ac:dyDescent="0.35">
      <c r="A176" s="164" t="str">
        <f t="shared" si="2"/>
        <v>VakinankaratraBetafoAmbohimasina</v>
      </c>
      <c r="B176" s="165" t="s">
        <v>1200</v>
      </c>
      <c r="C176" s="165" t="s">
        <v>1201</v>
      </c>
      <c r="D176" s="165" t="s">
        <v>1371</v>
      </c>
      <c r="E176" s="165" t="s">
        <v>1372</v>
      </c>
      <c r="F176" s="165" t="s">
        <v>1371</v>
      </c>
      <c r="G176" s="165" t="s">
        <v>1523</v>
      </c>
      <c r="H176" s="165" t="s">
        <v>1524</v>
      </c>
      <c r="I176" s="165" t="s">
        <v>1523</v>
      </c>
      <c r="J176" s="165" t="s">
        <v>1205</v>
      </c>
      <c r="K176" s="165" t="s">
        <v>1550</v>
      </c>
      <c r="L176" s="165" t="s">
        <v>1551</v>
      </c>
      <c r="M176" s="165" t="s">
        <v>1550</v>
      </c>
    </row>
    <row r="177" spans="1:13" x14ac:dyDescent="0.35">
      <c r="A177" s="164" t="str">
        <f t="shared" si="2"/>
        <v>VakinankaratraBetafoInanantonana</v>
      </c>
      <c r="B177" s="165" t="s">
        <v>1200</v>
      </c>
      <c r="C177" s="165" t="s">
        <v>1201</v>
      </c>
      <c r="D177" s="165" t="s">
        <v>1371</v>
      </c>
      <c r="E177" s="165" t="s">
        <v>1372</v>
      </c>
      <c r="F177" s="165" t="s">
        <v>1371</v>
      </c>
      <c r="G177" s="165" t="s">
        <v>1523</v>
      </c>
      <c r="H177" s="165" t="s">
        <v>1524</v>
      </c>
      <c r="I177" s="165" t="s">
        <v>1523</v>
      </c>
      <c r="J177" s="165" t="s">
        <v>1205</v>
      </c>
      <c r="K177" s="165" t="s">
        <v>1552</v>
      </c>
      <c r="L177" s="165" t="s">
        <v>1553</v>
      </c>
      <c r="M177" s="165" t="s">
        <v>1552</v>
      </c>
    </row>
    <row r="178" spans="1:13" x14ac:dyDescent="0.35">
      <c r="A178" s="164" t="str">
        <f t="shared" si="2"/>
        <v>VakinankaratraBetafoAlarobia Bemaha</v>
      </c>
      <c r="B178" s="165" t="s">
        <v>1200</v>
      </c>
      <c r="C178" s="165" t="s">
        <v>1201</v>
      </c>
      <c r="D178" s="165" t="s">
        <v>1371</v>
      </c>
      <c r="E178" s="165" t="s">
        <v>1372</v>
      </c>
      <c r="F178" s="165" t="s">
        <v>1371</v>
      </c>
      <c r="G178" s="165" t="s">
        <v>1523</v>
      </c>
      <c r="H178" s="165" t="s">
        <v>1524</v>
      </c>
      <c r="I178" s="165" t="s">
        <v>1523</v>
      </c>
      <c r="J178" s="165" t="s">
        <v>1205</v>
      </c>
      <c r="K178" s="165" t="s">
        <v>1554</v>
      </c>
      <c r="L178" s="165" t="s">
        <v>1555</v>
      </c>
      <c r="M178" s="165" t="s">
        <v>1554</v>
      </c>
    </row>
    <row r="179" spans="1:13" x14ac:dyDescent="0.35">
      <c r="A179" s="164" t="str">
        <f t="shared" si="2"/>
        <v>VakinankaratraBetafoAndrembesoa</v>
      </c>
      <c r="B179" s="165" t="s">
        <v>1200</v>
      </c>
      <c r="C179" s="165" t="s">
        <v>1201</v>
      </c>
      <c r="D179" s="165" t="s">
        <v>1371</v>
      </c>
      <c r="E179" s="165" t="s">
        <v>1372</v>
      </c>
      <c r="F179" s="165" t="s">
        <v>1371</v>
      </c>
      <c r="G179" s="165" t="s">
        <v>1523</v>
      </c>
      <c r="H179" s="165" t="s">
        <v>1524</v>
      </c>
      <c r="I179" s="165" t="s">
        <v>1523</v>
      </c>
      <c r="J179" s="165" t="s">
        <v>1205</v>
      </c>
      <c r="K179" s="165" t="s">
        <v>1556</v>
      </c>
      <c r="L179" s="165" t="s">
        <v>1557</v>
      </c>
      <c r="M179" s="165" t="s">
        <v>1556</v>
      </c>
    </row>
    <row r="180" spans="1:13" x14ac:dyDescent="0.35">
      <c r="A180" s="164" t="str">
        <f t="shared" si="2"/>
        <v>VakinankaratraAmbatolampyAmbatolampy</v>
      </c>
      <c r="B180" s="165" t="s">
        <v>1200</v>
      </c>
      <c r="C180" s="165" t="s">
        <v>1201</v>
      </c>
      <c r="D180" s="165" t="s">
        <v>1371</v>
      </c>
      <c r="E180" s="165" t="s">
        <v>1372</v>
      </c>
      <c r="F180" s="165" t="s">
        <v>1371</v>
      </c>
      <c r="G180" s="165" t="s">
        <v>1558</v>
      </c>
      <c r="H180" s="165" t="s">
        <v>1271</v>
      </c>
      <c r="I180" s="165" t="s">
        <v>1558</v>
      </c>
      <c r="J180" s="165" t="s">
        <v>1205</v>
      </c>
      <c r="K180" s="165" t="s">
        <v>1271</v>
      </c>
      <c r="L180" s="165" t="s">
        <v>1559</v>
      </c>
      <c r="M180" s="165" t="s">
        <v>1271</v>
      </c>
    </row>
    <row r="181" spans="1:13" x14ac:dyDescent="0.35">
      <c r="A181" s="164" t="str">
        <f t="shared" si="2"/>
        <v>VakinankaratraAmbatolampyMorarano</v>
      </c>
      <c r="B181" s="165" t="s">
        <v>1200</v>
      </c>
      <c r="C181" s="165" t="s">
        <v>1201</v>
      </c>
      <c r="D181" s="165" t="s">
        <v>1371</v>
      </c>
      <c r="E181" s="165" t="s">
        <v>1372</v>
      </c>
      <c r="F181" s="165" t="s">
        <v>1371</v>
      </c>
      <c r="G181" s="165" t="s">
        <v>1558</v>
      </c>
      <c r="H181" s="165" t="s">
        <v>1271</v>
      </c>
      <c r="I181" s="165" t="s">
        <v>1558</v>
      </c>
      <c r="J181" s="165" t="s">
        <v>1205</v>
      </c>
      <c r="K181" s="165" t="s">
        <v>956</v>
      </c>
      <c r="L181" s="165" t="s">
        <v>1560</v>
      </c>
      <c r="M181" s="165" t="s">
        <v>956</v>
      </c>
    </row>
    <row r="182" spans="1:13" x14ac:dyDescent="0.35">
      <c r="A182" s="164" t="str">
        <f t="shared" si="2"/>
        <v>VakinankaratraAmbatolampyAmbohipihaonana</v>
      </c>
      <c r="B182" s="165" t="s">
        <v>1200</v>
      </c>
      <c r="C182" s="165" t="s">
        <v>1201</v>
      </c>
      <c r="D182" s="165" t="s">
        <v>1371</v>
      </c>
      <c r="E182" s="165" t="s">
        <v>1372</v>
      </c>
      <c r="F182" s="165" t="s">
        <v>1371</v>
      </c>
      <c r="G182" s="165" t="s">
        <v>1558</v>
      </c>
      <c r="H182" s="165" t="s">
        <v>1271</v>
      </c>
      <c r="I182" s="165" t="s">
        <v>1558</v>
      </c>
      <c r="J182" s="165" t="s">
        <v>1205</v>
      </c>
      <c r="K182" s="165" t="s">
        <v>1291</v>
      </c>
      <c r="L182" s="165" t="s">
        <v>1561</v>
      </c>
      <c r="M182" s="165" t="s">
        <v>1291</v>
      </c>
    </row>
    <row r="183" spans="1:13" x14ac:dyDescent="0.35">
      <c r="A183" s="164" t="str">
        <f t="shared" si="2"/>
        <v>VakinankaratraAmbatolampyManjakatompo</v>
      </c>
      <c r="B183" s="165" t="s">
        <v>1200</v>
      </c>
      <c r="C183" s="165" t="s">
        <v>1201</v>
      </c>
      <c r="D183" s="165" t="s">
        <v>1371</v>
      </c>
      <c r="E183" s="165" t="s">
        <v>1372</v>
      </c>
      <c r="F183" s="165" t="s">
        <v>1371</v>
      </c>
      <c r="G183" s="165" t="s">
        <v>1558</v>
      </c>
      <c r="H183" s="165" t="s">
        <v>1271</v>
      </c>
      <c r="I183" s="165" t="s">
        <v>1558</v>
      </c>
      <c r="J183" s="165" t="s">
        <v>1205</v>
      </c>
      <c r="K183" s="165" t="s">
        <v>1562</v>
      </c>
      <c r="L183" s="165" t="s">
        <v>1563</v>
      </c>
      <c r="M183" s="165" t="s">
        <v>1562</v>
      </c>
    </row>
    <row r="184" spans="1:13" x14ac:dyDescent="0.35">
      <c r="A184" s="164" t="str">
        <f t="shared" si="2"/>
        <v>VakinankaratraAmbatolampyAmbatondrakalavao</v>
      </c>
      <c r="B184" s="165" t="s">
        <v>1200</v>
      </c>
      <c r="C184" s="165" t="s">
        <v>1201</v>
      </c>
      <c r="D184" s="165" t="s">
        <v>1371</v>
      </c>
      <c r="E184" s="165" t="s">
        <v>1372</v>
      </c>
      <c r="F184" s="165" t="s">
        <v>1371</v>
      </c>
      <c r="G184" s="165" t="s">
        <v>1558</v>
      </c>
      <c r="H184" s="165" t="s">
        <v>1271</v>
      </c>
      <c r="I184" s="165" t="s">
        <v>1558</v>
      </c>
      <c r="J184" s="165" t="s">
        <v>1205</v>
      </c>
      <c r="K184" s="165" t="s">
        <v>1564</v>
      </c>
      <c r="L184" s="165" t="s">
        <v>1565</v>
      </c>
      <c r="M184" s="165" t="s">
        <v>1564</v>
      </c>
    </row>
    <row r="185" spans="1:13" x14ac:dyDescent="0.35">
      <c r="A185" s="164" t="str">
        <f t="shared" si="2"/>
        <v>VakinankaratraAmbatolampyAndriambilany</v>
      </c>
      <c r="B185" s="165" t="s">
        <v>1200</v>
      </c>
      <c r="C185" s="165" t="s">
        <v>1201</v>
      </c>
      <c r="D185" s="165" t="s">
        <v>1371</v>
      </c>
      <c r="E185" s="165" t="s">
        <v>1372</v>
      </c>
      <c r="F185" s="165" t="s">
        <v>1371</v>
      </c>
      <c r="G185" s="165" t="s">
        <v>1558</v>
      </c>
      <c r="H185" s="165" t="s">
        <v>1271</v>
      </c>
      <c r="I185" s="165" t="s">
        <v>1558</v>
      </c>
      <c r="J185" s="165" t="s">
        <v>1205</v>
      </c>
      <c r="K185" s="165" t="s">
        <v>1566</v>
      </c>
      <c r="L185" s="165" t="s">
        <v>1567</v>
      </c>
      <c r="M185" s="165" t="s">
        <v>1566</v>
      </c>
    </row>
    <row r="186" spans="1:13" x14ac:dyDescent="0.35">
      <c r="A186" s="164" t="str">
        <f t="shared" si="2"/>
        <v>VakinankaratraAmbatolampyBelambo Firaisana</v>
      </c>
      <c r="B186" s="165" t="s">
        <v>1200</v>
      </c>
      <c r="C186" s="165" t="s">
        <v>1201</v>
      </c>
      <c r="D186" s="165" t="s">
        <v>1371</v>
      </c>
      <c r="E186" s="165" t="s">
        <v>1372</v>
      </c>
      <c r="F186" s="165" t="s">
        <v>1371</v>
      </c>
      <c r="G186" s="165" t="s">
        <v>1558</v>
      </c>
      <c r="H186" s="165" t="s">
        <v>1271</v>
      </c>
      <c r="I186" s="165" t="s">
        <v>1558</v>
      </c>
      <c r="J186" s="165" t="s">
        <v>1205</v>
      </c>
      <c r="K186" s="165" t="s">
        <v>1568</v>
      </c>
      <c r="L186" s="165" t="s">
        <v>1569</v>
      </c>
      <c r="M186" s="165" t="s">
        <v>1568</v>
      </c>
    </row>
    <row r="187" spans="1:13" x14ac:dyDescent="0.35">
      <c r="A187" s="164" t="str">
        <f t="shared" si="2"/>
        <v>VakinankaratraAmbatolampyAndravola Vohipeno</v>
      </c>
      <c r="B187" s="165" t="s">
        <v>1200</v>
      </c>
      <c r="C187" s="165" t="s">
        <v>1201</v>
      </c>
      <c r="D187" s="165" t="s">
        <v>1371</v>
      </c>
      <c r="E187" s="165" t="s">
        <v>1372</v>
      </c>
      <c r="F187" s="165" t="s">
        <v>1371</v>
      </c>
      <c r="G187" s="165" t="s">
        <v>1558</v>
      </c>
      <c r="H187" s="165" t="s">
        <v>1271</v>
      </c>
      <c r="I187" s="165" t="s">
        <v>1558</v>
      </c>
      <c r="J187" s="165" t="s">
        <v>1205</v>
      </c>
      <c r="K187" s="165" t="s">
        <v>1570</v>
      </c>
      <c r="L187" s="165" t="s">
        <v>1571</v>
      </c>
      <c r="M187" s="165" t="s">
        <v>1570</v>
      </c>
    </row>
    <row r="188" spans="1:13" x14ac:dyDescent="0.35">
      <c r="A188" s="164" t="str">
        <f t="shared" si="2"/>
        <v>VakinankaratraAmbatolampyTsiafajavona Ankaratra</v>
      </c>
      <c r="B188" s="165" t="s">
        <v>1200</v>
      </c>
      <c r="C188" s="165" t="s">
        <v>1201</v>
      </c>
      <c r="D188" s="165" t="s">
        <v>1371</v>
      </c>
      <c r="E188" s="165" t="s">
        <v>1372</v>
      </c>
      <c r="F188" s="165" t="s">
        <v>1371</v>
      </c>
      <c r="G188" s="165" t="s">
        <v>1558</v>
      </c>
      <c r="H188" s="165" t="s">
        <v>1271</v>
      </c>
      <c r="I188" s="165" t="s">
        <v>1558</v>
      </c>
      <c r="J188" s="165" t="s">
        <v>1205</v>
      </c>
      <c r="K188" s="165" t="s">
        <v>1572</v>
      </c>
      <c r="L188" s="165" t="s">
        <v>1573</v>
      </c>
      <c r="M188" s="165" t="s">
        <v>1572</v>
      </c>
    </row>
    <row r="189" spans="1:13" x14ac:dyDescent="0.35">
      <c r="A189" s="164" t="str">
        <f t="shared" si="2"/>
        <v>VakinankaratraAmbatolampyAmbodifarihy Fenomanana</v>
      </c>
      <c r="B189" s="165" t="s">
        <v>1200</v>
      </c>
      <c r="C189" s="165" t="s">
        <v>1201</v>
      </c>
      <c r="D189" s="165" t="s">
        <v>1371</v>
      </c>
      <c r="E189" s="165" t="s">
        <v>1372</v>
      </c>
      <c r="F189" s="165" t="s">
        <v>1371</v>
      </c>
      <c r="G189" s="165" t="s">
        <v>1558</v>
      </c>
      <c r="H189" s="165" t="s">
        <v>1271</v>
      </c>
      <c r="I189" s="165" t="s">
        <v>1558</v>
      </c>
      <c r="J189" s="165" t="s">
        <v>1205</v>
      </c>
      <c r="K189" s="165" t="s">
        <v>1574</v>
      </c>
      <c r="L189" s="165" t="s">
        <v>1575</v>
      </c>
      <c r="M189" s="165" t="s">
        <v>1574</v>
      </c>
    </row>
    <row r="190" spans="1:13" x14ac:dyDescent="0.35">
      <c r="A190" s="164" t="str">
        <f t="shared" si="2"/>
        <v>VakinankaratraAmbatolampySabotsy Namatoana</v>
      </c>
      <c r="B190" s="165" t="s">
        <v>1200</v>
      </c>
      <c r="C190" s="165" t="s">
        <v>1201</v>
      </c>
      <c r="D190" s="165" t="s">
        <v>1371</v>
      </c>
      <c r="E190" s="165" t="s">
        <v>1372</v>
      </c>
      <c r="F190" s="165" t="s">
        <v>1371</v>
      </c>
      <c r="G190" s="165" t="s">
        <v>1558</v>
      </c>
      <c r="H190" s="165" t="s">
        <v>1271</v>
      </c>
      <c r="I190" s="165" t="s">
        <v>1558</v>
      </c>
      <c r="J190" s="165" t="s">
        <v>1205</v>
      </c>
      <c r="K190" s="165" t="s">
        <v>1576</v>
      </c>
      <c r="L190" s="165" t="s">
        <v>1577</v>
      </c>
      <c r="M190" s="165" t="s">
        <v>1576</v>
      </c>
    </row>
    <row r="191" spans="1:13" x14ac:dyDescent="0.35">
      <c r="A191" s="164" t="str">
        <f t="shared" si="2"/>
        <v>VakinankaratraAmbatolampyAntanimasaka</v>
      </c>
      <c r="B191" s="165" t="s">
        <v>1200</v>
      </c>
      <c r="C191" s="165" t="s">
        <v>1201</v>
      </c>
      <c r="D191" s="165" t="s">
        <v>1371</v>
      </c>
      <c r="E191" s="165" t="s">
        <v>1372</v>
      </c>
      <c r="F191" s="165" t="s">
        <v>1371</v>
      </c>
      <c r="G191" s="165" t="s">
        <v>1558</v>
      </c>
      <c r="H191" s="165" t="s">
        <v>1271</v>
      </c>
      <c r="I191" s="165" t="s">
        <v>1558</v>
      </c>
      <c r="J191" s="165" t="s">
        <v>1205</v>
      </c>
      <c r="K191" s="165" t="s">
        <v>1578</v>
      </c>
      <c r="L191" s="165" t="s">
        <v>1579</v>
      </c>
      <c r="M191" s="165" t="s">
        <v>1578</v>
      </c>
    </row>
    <row r="192" spans="1:13" x14ac:dyDescent="0.35">
      <c r="A192" s="164" t="str">
        <f t="shared" si="2"/>
        <v>VakinankaratraAmbatolampyBehenjy</v>
      </c>
      <c r="B192" s="165" t="s">
        <v>1200</v>
      </c>
      <c r="C192" s="165" t="s">
        <v>1201</v>
      </c>
      <c r="D192" s="165" t="s">
        <v>1371</v>
      </c>
      <c r="E192" s="165" t="s">
        <v>1372</v>
      </c>
      <c r="F192" s="165" t="s">
        <v>1371</v>
      </c>
      <c r="G192" s="165" t="s">
        <v>1558</v>
      </c>
      <c r="H192" s="165" t="s">
        <v>1271</v>
      </c>
      <c r="I192" s="165" t="s">
        <v>1558</v>
      </c>
      <c r="J192" s="165" t="s">
        <v>1205</v>
      </c>
      <c r="K192" s="165" t="s">
        <v>1580</v>
      </c>
      <c r="L192" s="165" t="s">
        <v>1581</v>
      </c>
      <c r="M192" s="165" t="s">
        <v>1580</v>
      </c>
    </row>
    <row r="193" spans="1:13" x14ac:dyDescent="0.35">
      <c r="A193" s="164" t="str">
        <f t="shared" si="2"/>
        <v>VakinankaratraAmbatolampyAntsampandrano</v>
      </c>
      <c r="B193" s="165" t="s">
        <v>1200</v>
      </c>
      <c r="C193" s="165" t="s">
        <v>1201</v>
      </c>
      <c r="D193" s="165" t="s">
        <v>1371</v>
      </c>
      <c r="E193" s="165" t="s">
        <v>1372</v>
      </c>
      <c r="F193" s="165" t="s">
        <v>1371</v>
      </c>
      <c r="G193" s="165" t="s">
        <v>1558</v>
      </c>
      <c r="H193" s="165" t="s">
        <v>1271</v>
      </c>
      <c r="I193" s="165" t="s">
        <v>1558</v>
      </c>
      <c r="J193" s="165" t="s">
        <v>1205</v>
      </c>
      <c r="K193" s="165" t="s">
        <v>1582</v>
      </c>
      <c r="L193" s="165" t="s">
        <v>1583</v>
      </c>
      <c r="M193" s="165" t="s">
        <v>1582</v>
      </c>
    </row>
    <row r="194" spans="1:13" x14ac:dyDescent="0.35">
      <c r="A194" s="164" t="str">
        <f t="shared" ref="A194:A257" si="3">E194&amp;H194&amp;K194</f>
        <v>VakinankaratraAmbatolampyAntanamalaza</v>
      </c>
      <c r="B194" s="165" t="s">
        <v>1200</v>
      </c>
      <c r="C194" s="165" t="s">
        <v>1201</v>
      </c>
      <c r="D194" s="165" t="s">
        <v>1371</v>
      </c>
      <c r="E194" s="165" t="s">
        <v>1372</v>
      </c>
      <c r="F194" s="165" t="s">
        <v>1371</v>
      </c>
      <c r="G194" s="165" t="s">
        <v>1558</v>
      </c>
      <c r="H194" s="165" t="s">
        <v>1271</v>
      </c>
      <c r="I194" s="165" t="s">
        <v>1558</v>
      </c>
      <c r="J194" s="165" t="s">
        <v>1205</v>
      </c>
      <c r="K194" s="165" t="s">
        <v>1584</v>
      </c>
      <c r="L194" s="165" t="s">
        <v>1585</v>
      </c>
      <c r="M194" s="165" t="s">
        <v>1584</v>
      </c>
    </row>
    <row r="195" spans="1:13" x14ac:dyDescent="0.35">
      <c r="A195" s="164" t="str">
        <f t="shared" si="3"/>
        <v>VakinankaratraAmbatolampyAntakasina</v>
      </c>
      <c r="B195" s="165" t="s">
        <v>1200</v>
      </c>
      <c r="C195" s="165" t="s">
        <v>1201</v>
      </c>
      <c r="D195" s="165" t="s">
        <v>1371</v>
      </c>
      <c r="E195" s="165" t="s">
        <v>1372</v>
      </c>
      <c r="F195" s="165" t="s">
        <v>1371</v>
      </c>
      <c r="G195" s="165" t="s">
        <v>1558</v>
      </c>
      <c r="H195" s="165" t="s">
        <v>1271</v>
      </c>
      <c r="I195" s="165" t="s">
        <v>1558</v>
      </c>
      <c r="J195" s="165" t="s">
        <v>1205</v>
      </c>
      <c r="K195" s="165" t="s">
        <v>1586</v>
      </c>
      <c r="L195" s="165" t="s">
        <v>1587</v>
      </c>
      <c r="M195" s="165" t="s">
        <v>1586</v>
      </c>
    </row>
    <row r="196" spans="1:13" x14ac:dyDescent="0.35">
      <c r="A196" s="164" t="str">
        <f t="shared" si="3"/>
        <v>VakinankaratraAmbatolampyTsinjoarivo</v>
      </c>
      <c r="B196" s="165" t="s">
        <v>1200</v>
      </c>
      <c r="C196" s="165" t="s">
        <v>1201</v>
      </c>
      <c r="D196" s="165" t="s">
        <v>1371</v>
      </c>
      <c r="E196" s="165" t="s">
        <v>1372</v>
      </c>
      <c r="F196" s="165" t="s">
        <v>1371</v>
      </c>
      <c r="G196" s="165" t="s">
        <v>1558</v>
      </c>
      <c r="H196" s="165" t="s">
        <v>1271</v>
      </c>
      <c r="I196" s="165" t="s">
        <v>1558</v>
      </c>
      <c r="J196" s="165" t="s">
        <v>1205</v>
      </c>
      <c r="K196" s="165" t="s">
        <v>1588</v>
      </c>
      <c r="L196" s="165" t="s">
        <v>1589</v>
      </c>
      <c r="M196" s="165" t="s">
        <v>1588</v>
      </c>
    </row>
    <row r="197" spans="1:13" x14ac:dyDescent="0.35">
      <c r="A197" s="164" t="str">
        <f t="shared" si="3"/>
        <v>VakinankaratraAmbatolampyAndranovelona</v>
      </c>
      <c r="B197" s="165" t="s">
        <v>1200</v>
      </c>
      <c r="C197" s="165" t="s">
        <v>1201</v>
      </c>
      <c r="D197" s="165" t="s">
        <v>1371</v>
      </c>
      <c r="E197" s="165" t="s">
        <v>1372</v>
      </c>
      <c r="F197" s="165" t="s">
        <v>1371</v>
      </c>
      <c r="G197" s="165" t="s">
        <v>1558</v>
      </c>
      <c r="H197" s="165" t="s">
        <v>1271</v>
      </c>
      <c r="I197" s="165" t="s">
        <v>1558</v>
      </c>
      <c r="J197" s="165" t="s">
        <v>1205</v>
      </c>
      <c r="K197" s="165" t="s">
        <v>1590</v>
      </c>
      <c r="L197" s="165" t="s">
        <v>1591</v>
      </c>
      <c r="M197" s="165" t="s">
        <v>1590</v>
      </c>
    </row>
    <row r="198" spans="1:13" x14ac:dyDescent="0.35">
      <c r="A198" s="164" t="str">
        <f t="shared" si="3"/>
        <v>VakinankaratraAntanifotsyAntanifotsy</v>
      </c>
      <c r="B198" s="165" t="s">
        <v>1200</v>
      </c>
      <c r="C198" s="165" t="s">
        <v>1201</v>
      </c>
      <c r="D198" s="165" t="s">
        <v>1371</v>
      </c>
      <c r="E198" s="165" t="s">
        <v>1372</v>
      </c>
      <c r="F198" s="165" t="s">
        <v>1371</v>
      </c>
      <c r="G198" s="165" t="s">
        <v>1379</v>
      </c>
      <c r="H198" s="165" t="s">
        <v>1380</v>
      </c>
      <c r="I198" s="165" t="s">
        <v>1379</v>
      </c>
      <c r="J198" s="165" t="s">
        <v>1205</v>
      </c>
      <c r="K198" s="165" t="s">
        <v>1380</v>
      </c>
      <c r="L198" s="165" t="s">
        <v>1592</v>
      </c>
      <c r="M198" s="165" t="s">
        <v>1380</v>
      </c>
    </row>
    <row r="199" spans="1:13" x14ac:dyDescent="0.35">
      <c r="A199" s="164" t="str">
        <f t="shared" si="3"/>
        <v>VakinankaratraAntanifotsyAmbatolahy</v>
      </c>
      <c r="B199" s="165" t="s">
        <v>1200</v>
      </c>
      <c r="C199" s="165" t="s">
        <v>1201</v>
      </c>
      <c r="D199" s="165" t="s">
        <v>1371</v>
      </c>
      <c r="E199" s="165" t="s">
        <v>1372</v>
      </c>
      <c r="F199" s="165" t="s">
        <v>1371</v>
      </c>
      <c r="G199" s="165" t="s">
        <v>1379</v>
      </c>
      <c r="H199" s="165" t="s">
        <v>1380</v>
      </c>
      <c r="I199" s="165" t="s">
        <v>1379</v>
      </c>
      <c r="J199" s="165" t="s">
        <v>1205</v>
      </c>
      <c r="K199" s="165" t="s">
        <v>1122</v>
      </c>
      <c r="L199" s="165" t="s">
        <v>1593</v>
      </c>
      <c r="M199" s="165" t="s">
        <v>1122</v>
      </c>
    </row>
    <row r="200" spans="1:13" x14ac:dyDescent="0.35">
      <c r="A200" s="164" t="str">
        <f t="shared" si="3"/>
        <v>VakinankaratraAntanifotsyAmbohimandroso</v>
      </c>
      <c r="B200" s="165" t="s">
        <v>1200</v>
      </c>
      <c r="C200" s="165" t="s">
        <v>1201</v>
      </c>
      <c r="D200" s="165" t="s">
        <v>1371</v>
      </c>
      <c r="E200" s="165" t="s">
        <v>1372</v>
      </c>
      <c r="F200" s="165" t="s">
        <v>1371</v>
      </c>
      <c r="G200" s="165" t="s">
        <v>1379</v>
      </c>
      <c r="H200" s="165" t="s">
        <v>1380</v>
      </c>
      <c r="I200" s="165" t="s">
        <v>1379</v>
      </c>
      <c r="J200" s="165" t="s">
        <v>1205</v>
      </c>
      <c r="K200" s="165" t="s">
        <v>705</v>
      </c>
      <c r="L200" s="165" t="s">
        <v>1594</v>
      </c>
      <c r="M200" s="165" t="s">
        <v>705</v>
      </c>
    </row>
    <row r="201" spans="1:13" x14ac:dyDescent="0.35">
      <c r="A201" s="164" t="str">
        <f t="shared" si="3"/>
        <v>VakinankaratraAntanifotsyAmbatotsipihina</v>
      </c>
      <c r="B201" s="165" t="s">
        <v>1200</v>
      </c>
      <c r="C201" s="165" t="s">
        <v>1201</v>
      </c>
      <c r="D201" s="165" t="s">
        <v>1371</v>
      </c>
      <c r="E201" s="165" t="s">
        <v>1372</v>
      </c>
      <c r="F201" s="165" t="s">
        <v>1371</v>
      </c>
      <c r="G201" s="165" t="s">
        <v>1379</v>
      </c>
      <c r="H201" s="165" t="s">
        <v>1380</v>
      </c>
      <c r="I201" s="165" t="s">
        <v>1379</v>
      </c>
      <c r="J201" s="165" t="s">
        <v>1205</v>
      </c>
      <c r="K201" s="165" t="s">
        <v>1595</v>
      </c>
      <c r="L201" s="165" t="s">
        <v>1596</v>
      </c>
      <c r="M201" s="165" t="s">
        <v>1595</v>
      </c>
    </row>
    <row r="202" spans="1:13" x14ac:dyDescent="0.35">
      <c r="A202" s="164" t="str">
        <f t="shared" si="3"/>
        <v>VakinankaratraAntanifotsyAmbohitompoina</v>
      </c>
      <c r="B202" s="165" t="s">
        <v>1200</v>
      </c>
      <c r="C202" s="165" t="s">
        <v>1201</v>
      </c>
      <c r="D202" s="165" t="s">
        <v>1371</v>
      </c>
      <c r="E202" s="165" t="s">
        <v>1372</v>
      </c>
      <c r="F202" s="165" t="s">
        <v>1371</v>
      </c>
      <c r="G202" s="165" t="s">
        <v>1379</v>
      </c>
      <c r="H202" s="165" t="s">
        <v>1380</v>
      </c>
      <c r="I202" s="165" t="s">
        <v>1379</v>
      </c>
      <c r="J202" s="165" t="s">
        <v>1205</v>
      </c>
      <c r="K202" s="165" t="s">
        <v>1597</v>
      </c>
      <c r="L202" s="165" t="s">
        <v>1598</v>
      </c>
      <c r="M202" s="165" t="s">
        <v>1597</v>
      </c>
    </row>
    <row r="203" spans="1:13" x14ac:dyDescent="0.35">
      <c r="A203" s="164" t="str">
        <f t="shared" si="3"/>
        <v>VakinankaratraAntanifotsyBelanitra</v>
      </c>
      <c r="B203" s="165" t="s">
        <v>1200</v>
      </c>
      <c r="C203" s="165" t="s">
        <v>1201</v>
      </c>
      <c r="D203" s="165" t="s">
        <v>1371</v>
      </c>
      <c r="E203" s="165" t="s">
        <v>1372</v>
      </c>
      <c r="F203" s="165" t="s">
        <v>1371</v>
      </c>
      <c r="G203" s="165" t="s">
        <v>1379</v>
      </c>
      <c r="H203" s="165" t="s">
        <v>1380</v>
      </c>
      <c r="I203" s="165" t="s">
        <v>1379</v>
      </c>
      <c r="J203" s="165" t="s">
        <v>1205</v>
      </c>
      <c r="K203" s="165" t="s">
        <v>1435</v>
      </c>
      <c r="L203" s="165" t="s">
        <v>1599</v>
      </c>
      <c r="M203" s="165" t="s">
        <v>1435</v>
      </c>
    </row>
    <row r="204" spans="1:13" x14ac:dyDescent="0.35">
      <c r="A204" s="164" t="str">
        <f t="shared" si="3"/>
        <v>VakinankaratraAntanifotsyAntsahalava</v>
      </c>
      <c r="B204" s="165" t="s">
        <v>1200</v>
      </c>
      <c r="C204" s="165" t="s">
        <v>1201</v>
      </c>
      <c r="D204" s="165" t="s">
        <v>1371</v>
      </c>
      <c r="E204" s="165" t="s">
        <v>1372</v>
      </c>
      <c r="F204" s="165" t="s">
        <v>1371</v>
      </c>
      <c r="G204" s="165" t="s">
        <v>1379</v>
      </c>
      <c r="H204" s="165" t="s">
        <v>1380</v>
      </c>
      <c r="I204" s="165" t="s">
        <v>1379</v>
      </c>
      <c r="J204" s="165" t="s">
        <v>1205</v>
      </c>
      <c r="K204" s="165" t="s">
        <v>1600</v>
      </c>
      <c r="L204" s="165" t="s">
        <v>1601</v>
      </c>
      <c r="M204" s="165" t="s">
        <v>1600</v>
      </c>
    </row>
    <row r="205" spans="1:13" x14ac:dyDescent="0.35">
      <c r="A205" s="164" t="str">
        <f t="shared" si="3"/>
        <v>VakinankaratraAntanifotsyAmbodiriana</v>
      </c>
      <c r="B205" s="165" t="s">
        <v>1200</v>
      </c>
      <c r="C205" s="165" t="s">
        <v>1201</v>
      </c>
      <c r="D205" s="165" t="s">
        <v>1371</v>
      </c>
      <c r="E205" s="165" t="s">
        <v>1372</v>
      </c>
      <c r="F205" s="165" t="s">
        <v>1371</v>
      </c>
      <c r="G205" s="165" t="s">
        <v>1379</v>
      </c>
      <c r="H205" s="165" t="s">
        <v>1380</v>
      </c>
      <c r="I205" s="165" t="s">
        <v>1379</v>
      </c>
      <c r="J205" s="165" t="s">
        <v>1205</v>
      </c>
      <c r="K205" s="165" t="s">
        <v>578</v>
      </c>
      <c r="L205" s="165" t="s">
        <v>1602</v>
      </c>
      <c r="M205" s="165" t="s">
        <v>578</v>
      </c>
    </row>
    <row r="206" spans="1:13" x14ac:dyDescent="0.35">
      <c r="A206" s="164" t="str">
        <f t="shared" si="3"/>
        <v>VakinankaratraAntanifotsyAntsampandrano</v>
      </c>
      <c r="B206" s="165" t="s">
        <v>1200</v>
      </c>
      <c r="C206" s="165" t="s">
        <v>1201</v>
      </c>
      <c r="D206" s="165" t="s">
        <v>1371</v>
      </c>
      <c r="E206" s="165" t="s">
        <v>1372</v>
      </c>
      <c r="F206" s="165" t="s">
        <v>1371</v>
      </c>
      <c r="G206" s="165" t="s">
        <v>1379</v>
      </c>
      <c r="H206" s="165" t="s">
        <v>1380</v>
      </c>
      <c r="I206" s="165" t="s">
        <v>1379</v>
      </c>
      <c r="J206" s="165" t="s">
        <v>1205</v>
      </c>
      <c r="K206" s="165" t="s">
        <v>1582</v>
      </c>
      <c r="L206" s="165" t="s">
        <v>1603</v>
      </c>
      <c r="M206" s="165" t="s">
        <v>1582</v>
      </c>
    </row>
    <row r="207" spans="1:13" x14ac:dyDescent="0.35">
      <c r="A207" s="164" t="str">
        <f t="shared" si="3"/>
        <v>VakinankaratraFaratsihoFaratsiho</v>
      </c>
      <c r="B207" s="165" t="s">
        <v>1200</v>
      </c>
      <c r="C207" s="165" t="s">
        <v>1201</v>
      </c>
      <c r="D207" s="165" t="s">
        <v>1371</v>
      </c>
      <c r="E207" s="165" t="s">
        <v>1372</v>
      </c>
      <c r="F207" s="165" t="s">
        <v>1371</v>
      </c>
      <c r="G207" s="165" t="s">
        <v>1604</v>
      </c>
      <c r="H207" s="165" t="s">
        <v>1605</v>
      </c>
      <c r="I207" s="165" t="s">
        <v>1604</v>
      </c>
      <c r="J207" s="165" t="s">
        <v>1205</v>
      </c>
      <c r="K207" s="165" t="s">
        <v>1605</v>
      </c>
      <c r="L207" s="165" t="s">
        <v>1606</v>
      </c>
      <c r="M207" s="165" t="s">
        <v>1605</v>
      </c>
    </row>
    <row r="208" spans="1:13" x14ac:dyDescent="0.35">
      <c r="A208" s="164" t="str">
        <f t="shared" si="3"/>
        <v>VakinankaratraFaratsihoAntsampanimahazo</v>
      </c>
      <c r="B208" s="165" t="s">
        <v>1200</v>
      </c>
      <c r="C208" s="165" t="s">
        <v>1201</v>
      </c>
      <c r="D208" s="165" t="s">
        <v>1371</v>
      </c>
      <c r="E208" s="165" t="s">
        <v>1372</v>
      </c>
      <c r="F208" s="165" t="s">
        <v>1371</v>
      </c>
      <c r="G208" s="165" t="s">
        <v>1604</v>
      </c>
      <c r="H208" s="165" t="s">
        <v>1605</v>
      </c>
      <c r="I208" s="165" t="s">
        <v>1604</v>
      </c>
      <c r="J208" s="165" t="s">
        <v>1205</v>
      </c>
      <c r="K208" s="165" t="s">
        <v>1607</v>
      </c>
      <c r="L208" s="165" t="s">
        <v>1608</v>
      </c>
      <c r="M208" s="165" t="s">
        <v>1607</v>
      </c>
    </row>
    <row r="209" spans="1:13" x14ac:dyDescent="0.35">
      <c r="A209" s="164" t="str">
        <f t="shared" si="3"/>
        <v>VakinankaratraFaratsihoFaravohitra</v>
      </c>
      <c r="B209" s="165" t="s">
        <v>1200</v>
      </c>
      <c r="C209" s="165" t="s">
        <v>1201</v>
      </c>
      <c r="D209" s="165" t="s">
        <v>1371</v>
      </c>
      <c r="E209" s="165" t="s">
        <v>1372</v>
      </c>
      <c r="F209" s="165" t="s">
        <v>1371</v>
      </c>
      <c r="G209" s="165" t="s">
        <v>1604</v>
      </c>
      <c r="H209" s="165" t="s">
        <v>1605</v>
      </c>
      <c r="I209" s="165" t="s">
        <v>1604</v>
      </c>
      <c r="J209" s="165" t="s">
        <v>1205</v>
      </c>
      <c r="K209" s="165" t="s">
        <v>1609</v>
      </c>
      <c r="L209" s="165" t="s">
        <v>1610</v>
      </c>
      <c r="M209" s="165" t="s">
        <v>1609</v>
      </c>
    </row>
    <row r="210" spans="1:13" x14ac:dyDescent="0.35">
      <c r="A210" s="164" t="str">
        <f t="shared" si="3"/>
        <v>VakinankaratraFaratsihoRamainandro</v>
      </c>
      <c r="B210" s="165" t="s">
        <v>1200</v>
      </c>
      <c r="C210" s="165" t="s">
        <v>1201</v>
      </c>
      <c r="D210" s="165" t="s">
        <v>1371</v>
      </c>
      <c r="E210" s="165" t="s">
        <v>1372</v>
      </c>
      <c r="F210" s="165" t="s">
        <v>1371</v>
      </c>
      <c r="G210" s="165" t="s">
        <v>1604</v>
      </c>
      <c r="H210" s="165" t="s">
        <v>1605</v>
      </c>
      <c r="I210" s="165" t="s">
        <v>1604</v>
      </c>
      <c r="J210" s="165" t="s">
        <v>1205</v>
      </c>
      <c r="K210" s="165" t="s">
        <v>1611</v>
      </c>
      <c r="L210" s="165" t="s">
        <v>1612</v>
      </c>
      <c r="M210" s="165" t="s">
        <v>1611</v>
      </c>
    </row>
    <row r="211" spans="1:13" x14ac:dyDescent="0.35">
      <c r="A211" s="164" t="str">
        <f t="shared" si="3"/>
        <v>VakinankaratraFaratsihoAndranomiady</v>
      </c>
      <c r="B211" s="165" t="s">
        <v>1200</v>
      </c>
      <c r="C211" s="165" t="s">
        <v>1201</v>
      </c>
      <c r="D211" s="165" t="s">
        <v>1371</v>
      </c>
      <c r="E211" s="165" t="s">
        <v>1372</v>
      </c>
      <c r="F211" s="165" t="s">
        <v>1371</v>
      </c>
      <c r="G211" s="165" t="s">
        <v>1604</v>
      </c>
      <c r="H211" s="165" t="s">
        <v>1605</v>
      </c>
      <c r="I211" s="165" t="s">
        <v>1604</v>
      </c>
      <c r="J211" s="165" t="s">
        <v>1205</v>
      </c>
      <c r="K211" s="165" t="s">
        <v>1613</v>
      </c>
      <c r="L211" s="165" t="s">
        <v>1614</v>
      </c>
      <c r="M211" s="165" t="s">
        <v>1613</v>
      </c>
    </row>
    <row r="212" spans="1:13" x14ac:dyDescent="0.35">
      <c r="A212" s="164" t="str">
        <f t="shared" si="3"/>
        <v>VakinankaratraFaratsihoVinaninony Atsimo</v>
      </c>
      <c r="B212" s="165" t="s">
        <v>1200</v>
      </c>
      <c r="C212" s="165" t="s">
        <v>1201</v>
      </c>
      <c r="D212" s="165" t="s">
        <v>1371</v>
      </c>
      <c r="E212" s="165" t="s">
        <v>1372</v>
      </c>
      <c r="F212" s="165" t="s">
        <v>1371</v>
      </c>
      <c r="G212" s="165" t="s">
        <v>1604</v>
      </c>
      <c r="H212" s="165" t="s">
        <v>1605</v>
      </c>
      <c r="I212" s="165" t="s">
        <v>1604</v>
      </c>
      <c r="J212" s="165" t="s">
        <v>1205</v>
      </c>
      <c r="K212" s="165" t="s">
        <v>1615</v>
      </c>
      <c r="L212" s="165" t="s">
        <v>1616</v>
      </c>
      <c r="M212" s="165" t="s">
        <v>1615</v>
      </c>
    </row>
    <row r="213" spans="1:13" x14ac:dyDescent="0.35">
      <c r="A213" s="164" t="str">
        <f t="shared" si="3"/>
        <v>VakinankaratraFaratsihoAmbohiborona</v>
      </c>
      <c r="B213" s="165" t="s">
        <v>1200</v>
      </c>
      <c r="C213" s="165" t="s">
        <v>1201</v>
      </c>
      <c r="D213" s="165" t="s">
        <v>1371</v>
      </c>
      <c r="E213" s="165" t="s">
        <v>1372</v>
      </c>
      <c r="F213" s="165" t="s">
        <v>1371</v>
      </c>
      <c r="G213" s="165" t="s">
        <v>1604</v>
      </c>
      <c r="H213" s="165" t="s">
        <v>1605</v>
      </c>
      <c r="I213" s="165" t="s">
        <v>1604</v>
      </c>
      <c r="J213" s="165" t="s">
        <v>1205</v>
      </c>
      <c r="K213" s="165" t="s">
        <v>1617</v>
      </c>
      <c r="L213" s="165" t="s">
        <v>1618</v>
      </c>
      <c r="M213" s="165" t="s">
        <v>1617</v>
      </c>
    </row>
    <row r="214" spans="1:13" x14ac:dyDescent="0.35">
      <c r="A214" s="164" t="str">
        <f t="shared" si="3"/>
        <v>VakinankaratraFaratsihoMiandrarivo</v>
      </c>
      <c r="B214" s="165" t="s">
        <v>1200</v>
      </c>
      <c r="C214" s="165" t="s">
        <v>1201</v>
      </c>
      <c r="D214" s="165" t="s">
        <v>1371</v>
      </c>
      <c r="E214" s="165" t="s">
        <v>1372</v>
      </c>
      <c r="F214" s="165" t="s">
        <v>1371</v>
      </c>
      <c r="G214" s="165" t="s">
        <v>1604</v>
      </c>
      <c r="H214" s="165" t="s">
        <v>1605</v>
      </c>
      <c r="I214" s="165" t="s">
        <v>1604</v>
      </c>
      <c r="J214" s="165" t="s">
        <v>1205</v>
      </c>
      <c r="K214" s="165" t="s">
        <v>1619</v>
      </c>
      <c r="L214" s="165" t="s">
        <v>1620</v>
      </c>
      <c r="M214" s="165" t="s">
        <v>1619</v>
      </c>
    </row>
    <row r="215" spans="1:13" x14ac:dyDescent="0.35">
      <c r="A215" s="164" t="str">
        <f t="shared" si="3"/>
        <v>VakinankaratraFaratsihoValabetokana</v>
      </c>
      <c r="B215" s="165" t="s">
        <v>1200</v>
      </c>
      <c r="C215" s="165" t="s">
        <v>1201</v>
      </c>
      <c r="D215" s="165" t="s">
        <v>1371</v>
      </c>
      <c r="E215" s="165" t="s">
        <v>1372</v>
      </c>
      <c r="F215" s="165" t="s">
        <v>1371</v>
      </c>
      <c r="G215" s="165" t="s">
        <v>1604</v>
      </c>
      <c r="H215" s="165" t="s">
        <v>1605</v>
      </c>
      <c r="I215" s="165" t="s">
        <v>1604</v>
      </c>
      <c r="J215" s="165" t="s">
        <v>1205</v>
      </c>
      <c r="K215" s="165" t="s">
        <v>1621</v>
      </c>
      <c r="L215" s="165" t="s">
        <v>1622</v>
      </c>
      <c r="M215" s="165" t="s">
        <v>1621</v>
      </c>
    </row>
    <row r="216" spans="1:13" x14ac:dyDescent="0.35">
      <c r="A216" s="164" t="str">
        <f t="shared" si="3"/>
        <v>VakinankaratraAntsirabe IIAmbano</v>
      </c>
      <c r="B216" s="165" t="s">
        <v>1200</v>
      </c>
      <c r="C216" s="165" t="s">
        <v>1201</v>
      </c>
      <c r="D216" s="165" t="s">
        <v>1371</v>
      </c>
      <c r="E216" s="165" t="s">
        <v>1372</v>
      </c>
      <c r="F216" s="165" t="s">
        <v>1371</v>
      </c>
      <c r="G216" s="165" t="s">
        <v>1623</v>
      </c>
      <c r="H216" s="165" t="s">
        <v>1624</v>
      </c>
      <c r="I216" s="165" t="s">
        <v>1623</v>
      </c>
      <c r="J216" s="165" t="s">
        <v>1205</v>
      </c>
      <c r="K216" s="165" t="s">
        <v>1625</v>
      </c>
      <c r="L216" s="165" t="s">
        <v>1626</v>
      </c>
      <c r="M216" s="165" t="s">
        <v>1625</v>
      </c>
    </row>
    <row r="217" spans="1:13" x14ac:dyDescent="0.35">
      <c r="A217" s="164" t="str">
        <f t="shared" si="3"/>
        <v>VakinankaratraAntsirabe IIBelazao</v>
      </c>
      <c r="B217" s="165" t="s">
        <v>1200</v>
      </c>
      <c r="C217" s="165" t="s">
        <v>1201</v>
      </c>
      <c r="D217" s="165" t="s">
        <v>1371</v>
      </c>
      <c r="E217" s="165" t="s">
        <v>1372</v>
      </c>
      <c r="F217" s="165" t="s">
        <v>1371</v>
      </c>
      <c r="G217" s="165" t="s">
        <v>1623</v>
      </c>
      <c r="H217" s="165" t="s">
        <v>1624</v>
      </c>
      <c r="I217" s="165" t="s">
        <v>1623</v>
      </c>
      <c r="J217" s="165" t="s">
        <v>1205</v>
      </c>
      <c r="K217" s="165" t="s">
        <v>1627</v>
      </c>
      <c r="L217" s="165" t="s">
        <v>1628</v>
      </c>
      <c r="M217" s="165" t="s">
        <v>1627</v>
      </c>
    </row>
    <row r="218" spans="1:13" x14ac:dyDescent="0.35">
      <c r="A218" s="164" t="str">
        <f t="shared" si="3"/>
        <v>VakinankaratraAntsirabe IIAlakamisy</v>
      </c>
      <c r="B218" s="165" t="s">
        <v>1200</v>
      </c>
      <c r="C218" s="165" t="s">
        <v>1201</v>
      </c>
      <c r="D218" s="165" t="s">
        <v>1371</v>
      </c>
      <c r="E218" s="165" t="s">
        <v>1372</v>
      </c>
      <c r="F218" s="165" t="s">
        <v>1371</v>
      </c>
      <c r="G218" s="165" t="s">
        <v>1623</v>
      </c>
      <c r="H218" s="165" t="s">
        <v>1624</v>
      </c>
      <c r="I218" s="165" t="s">
        <v>1623</v>
      </c>
      <c r="J218" s="165" t="s">
        <v>1205</v>
      </c>
      <c r="K218" s="165" t="s">
        <v>1430</v>
      </c>
      <c r="L218" s="165" t="s">
        <v>1629</v>
      </c>
      <c r="M218" s="165" t="s">
        <v>1430</v>
      </c>
    </row>
    <row r="219" spans="1:13" x14ac:dyDescent="0.35">
      <c r="A219" s="164" t="str">
        <f t="shared" si="3"/>
        <v>VakinankaratraAntsirabe IIAntanimandry</v>
      </c>
      <c r="B219" s="165" t="s">
        <v>1200</v>
      </c>
      <c r="C219" s="165" t="s">
        <v>1201</v>
      </c>
      <c r="D219" s="165" t="s">
        <v>1371</v>
      </c>
      <c r="E219" s="165" t="s">
        <v>1372</v>
      </c>
      <c r="F219" s="165" t="s">
        <v>1371</v>
      </c>
      <c r="G219" s="165" t="s">
        <v>1623</v>
      </c>
      <c r="H219" s="165" t="s">
        <v>1624</v>
      </c>
      <c r="I219" s="165" t="s">
        <v>1623</v>
      </c>
      <c r="J219" s="165" t="s">
        <v>1205</v>
      </c>
      <c r="K219" s="165" t="s">
        <v>1630</v>
      </c>
      <c r="L219" s="165" t="s">
        <v>1631</v>
      </c>
      <c r="M219" s="165" t="s">
        <v>1630</v>
      </c>
    </row>
    <row r="220" spans="1:13" x14ac:dyDescent="0.35">
      <c r="A220" s="164" t="str">
        <f t="shared" si="3"/>
        <v>VakinankaratraAntsirabe IIVinaninkarena</v>
      </c>
      <c r="B220" s="165" t="s">
        <v>1200</v>
      </c>
      <c r="C220" s="165" t="s">
        <v>1201</v>
      </c>
      <c r="D220" s="165" t="s">
        <v>1371</v>
      </c>
      <c r="E220" s="165" t="s">
        <v>1372</v>
      </c>
      <c r="F220" s="165" t="s">
        <v>1371</v>
      </c>
      <c r="G220" s="165" t="s">
        <v>1623</v>
      </c>
      <c r="H220" s="165" t="s">
        <v>1624</v>
      </c>
      <c r="I220" s="165" t="s">
        <v>1623</v>
      </c>
      <c r="J220" s="165" t="s">
        <v>1205</v>
      </c>
      <c r="K220" s="165" t="s">
        <v>1632</v>
      </c>
      <c r="L220" s="165" t="s">
        <v>1633</v>
      </c>
      <c r="M220" s="165" t="s">
        <v>1632</v>
      </c>
    </row>
    <row r="221" spans="1:13" x14ac:dyDescent="0.35">
      <c r="A221" s="164" t="str">
        <f t="shared" si="3"/>
        <v>VakinankaratraAntsirabe IIAndranomanelatra</v>
      </c>
      <c r="B221" s="165" t="s">
        <v>1200</v>
      </c>
      <c r="C221" s="165" t="s">
        <v>1201</v>
      </c>
      <c r="D221" s="165" t="s">
        <v>1371</v>
      </c>
      <c r="E221" s="165" t="s">
        <v>1372</v>
      </c>
      <c r="F221" s="165" t="s">
        <v>1371</v>
      </c>
      <c r="G221" s="165" t="s">
        <v>1623</v>
      </c>
      <c r="H221" s="165" t="s">
        <v>1624</v>
      </c>
      <c r="I221" s="165" t="s">
        <v>1623</v>
      </c>
      <c r="J221" s="165" t="s">
        <v>1205</v>
      </c>
      <c r="K221" s="165" t="s">
        <v>1634</v>
      </c>
      <c r="L221" s="165" t="s">
        <v>1635</v>
      </c>
      <c r="M221" s="165" t="s">
        <v>1634</v>
      </c>
    </row>
    <row r="222" spans="1:13" x14ac:dyDescent="0.35">
      <c r="A222" s="164" t="str">
        <f t="shared" si="3"/>
        <v>VakinankaratraAntsirabe IIAmbohidranandriana</v>
      </c>
      <c r="B222" s="165" t="s">
        <v>1200</v>
      </c>
      <c r="C222" s="165" t="s">
        <v>1201</v>
      </c>
      <c r="D222" s="165" t="s">
        <v>1371</v>
      </c>
      <c r="E222" s="165" t="s">
        <v>1372</v>
      </c>
      <c r="F222" s="165" t="s">
        <v>1371</v>
      </c>
      <c r="G222" s="165" t="s">
        <v>1623</v>
      </c>
      <c r="H222" s="165" t="s">
        <v>1624</v>
      </c>
      <c r="I222" s="165" t="s">
        <v>1623</v>
      </c>
      <c r="J222" s="165" t="s">
        <v>1205</v>
      </c>
      <c r="K222" s="165" t="s">
        <v>1636</v>
      </c>
      <c r="L222" s="165" t="s">
        <v>1637</v>
      </c>
      <c r="M222" s="165" t="s">
        <v>1636</v>
      </c>
    </row>
    <row r="223" spans="1:13" x14ac:dyDescent="0.35">
      <c r="A223" s="164" t="str">
        <f t="shared" si="3"/>
        <v>VakinankaratraAntsirabe IIAmbohimiarivo</v>
      </c>
      <c r="B223" s="165" t="s">
        <v>1200</v>
      </c>
      <c r="C223" s="165" t="s">
        <v>1201</v>
      </c>
      <c r="D223" s="165" t="s">
        <v>1371</v>
      </c>
      <c r="E223" s="165" t="s">
        <v>1372</v>
      </c>
      <c r="F223" s="165" t="s">
        <v>1371</v>
      </c>
      <c r="G223" s="165" t="s">
        <v>1623</v>
      </c>
      <c r="H223" s="165" t="s">
        <v>1624</v>
      </c>
      <c r="I223" s="165" t="s">
        <v>1623</v>
      </c>
      <c r="J223" s="165" t="s">
        <v>1205</v>
      </c>
      <c r="K223" s="165" t="s">
        <v>1638</v>
      </c>
      <c r="L223" s="165" t="s">
        <v>1639</v>
      </c>
      <c r="M223" s="165" t="s">
        <v>1638</v>
      </c>
    </row>
    <row r="224" spans="1:13" x14ac:dyDescent="0.35">
      <c r="A224" s="164" t="str">
        <f t="shared" si="3"/>
        <v>VakinankaratraAntsirabe IIAmbohitsimanova</v>
      </c>
      <c r="B224" s="165" t="s">
        <v>1200</v>
      </c>
      <c r="C224" s="165" t="s">
        <v>1201</v>
      </c>
      <c r="D224" s="165" t="s">
        <v>1371</v>
      </c>
      <c r="E224" s="165" t="s">
        <v>1372</v>
      </c>
      <c r="F224" s="165" t="s">
        <v>1371</v>
      </c>
      <c r="G224" s="165" t="s">
        <v>1623</v>
      </c>
      <c r="H224" s="165" t="s">
        <v>1624</v>
      </c>
      <c r="I224" s="165" t="s">
        <v>1623</v>
      </c>
      <c r="J224" s="165" t="s">
        <v>1205</v>
      </c>
      <c r="K224" s="165" t="s">
        <v>1640</v>
      </c>
      <c r="L224" s="165" t="s">
        <v>1641</v>
      </c>
      <c r="M224" s="165" t="s">
        <v>1640</v>
      </c>
    </row>
    <row r="225" spans="1:13" x14ac:dyDescent="0.35">
      <c r="A225" s="164" t="str">
        <f t="shared" si="3"/>
        <v>VakinankaratraAntsirabe IIMangarano</v>
      </c>
      <c r="B225" s="165" t="s">
        <v>1200</v>
      </c>
      <c r="C225" s="165" t="s">
        <v>1201</v>
      </c>
      <c r="D225" s="165" t="s">
        <v>1371</v>
      </c>
      <c r="E225" s="165" t="s">
        <v>1372</v>
      </c>
      <c r="F225" s="165" t="s">
        <v>1371</v>
      </c>
      <c r="G225" s="165" t="s">
        <v>1623</v>
      </c>
      <c r="H225" s="165" t="s">
        <v>1624</v>
      </c>
      <c r="I225" s="165" t="s">
        <v>1623</v>
      </c>
      <c r="J225" s="165" t="s">
        <v>1205</v>
      </c>
      <c r="K225" s="165" t="s">
        <v>1642</v>
      </c>
      <c r="L225" s="165" t="s">
        <v>1643</v>
      </c>
      <c r="M225" s="165" t="s">
        <v>1642</v>
      </c>
    </row>
    <row r="226" spans="1:13" x14ac:dyDescent="0.35">
      <c r="A226" s="164" t="str">
        <f t="shared" si="3"/>
        <v>VakinankaratraAntsirabe IIManandona</v>
      </c>
      <c r="B226" s="165" t="s">
        <v>1200</v>
      </c>
      <c r="C226" s="165" t="s">
        <v>1201</v>
      </c>
      <c r="D226" s="165" t="s">
        <v>1371</v>
      </c>
      <c r="E226" s="165" t="s">
        <v>1372</v>
      </c>
      <c r="F226" s="165" t="s">
        <v>1371</v>
      </c>
      <c r="G226" s="165" t="s">
        <v>1623</v>
      </c>
      <c r="H226" s="165" t="s">
        <v>1624</v>
      </c>
      <c r="I226" s="165" t="s">
        <v>1623</v>
      </c>
      <c r="J226" s="165" t="s">
        <v>1205</v>
      </c>
      <c r="K226" s="165" t="s">
        <v>1644</v>
      </c>
      <c r="L226" s="165" t="s">
        <v>1645</v>
      </c>
      <c r="M226" s="165" t="s">
        <v>1644</v>
      </c>
    </row>
    <row r="227" spans="1:13" x14ac:dyDescent="0.35">
      <c r="A227" s="164" t="str">
        <f t="shared" si="3"/>
        <v>VakinankaratraAntsirabe IIAntsoatany</v>
      </c>
      <c r="B227" s="165" t="s">
        <v>1200</v>
      </c>
      <c r="C227" s="165" t="s">
        <v>1201</v>
      </c>
      <c r="D227" s="165" t="s">
        <v>1371</v>
      </c>
      <c r="E227" s="165" t="s">
        <v>1372</v>
      </c>
      <c r="F227" s="165" t="s">
        <v>1371</v>
      </c>
      <c r="G227" s="165" t="s">
        <v>1623</v>
      </c>
      <c r="H227" s="165" t="s">
        <v>1624</v>
      </c>
      <c r="I227" s="165" t="s">
        <v>1623</v>
      </c>
      <c r="J227" s="165" t="s">
        <v>1205</v>
      </c>
      <c r="K227" s="165" t="s">
        <v>1646</v>
      </c>
      <c r="L227" s="165" t="s">
        <v>1647</v>
      </c>
      <c r="M227" s="165" t="s">
        <v>1646</v>
      </c>
    </row>
    <row r="228" spans="1:13" x14ac:dyDescent="0.35">
      <c r="A228" s="164" t="str">
        <f t="shared" si="3"/>
        <v>VakinankaratraAntsirabe IIAlatsinainy Ibity</v>
      </c>
      <c r="B228" s="165" t="s">
        <v>1200</v>
      </c>
      <c r="C228" s="165" t="s">
        <v>1201</v>
      </c>
      <c r="D228" s="165" t="s">
        <v>1371</v>
      </c>
      <c r="E228" s="165" t="s">
        <v>1372</v>
      </c>
      <c r="F228" s="165" t="s">
        <v>1371</v>
      </c>
      <c r="G228" s="165" t="s">
        <v>1623</v>
      </c>
      <c r="H228" s="165" t="s">
        <v>1624</v>
      </c>
      <c r="I228" s="165" t="s">
        <v>1623</v>
      </c>
      <c r="J228" s="165" t="s">
        <v>1205</v>
      </c>
      <c r="K228" s="165" t="s">
        <v>1648</v>
      </c>
      <c r="L228" s="165" t="s">
        <v>1649</v>
      </c>
      <c r="M228" s="165" t="s">
        <v>1648</v>
      </c>
    </row>
    <row r="229" spans="1:13" x14ac:dyDescent="0.35">
      <c r="A229" s="164" t="str">
        <f t="shared" si="3"/>
        <v>VakinankaratraAntsirabe IISahanivotry Manandona</v>
      </c>
      <c r="B229" s="165" t="s">
        <v>1200</v>
      </c>
      <c r="C229" s="165" t="s">
        <v>1201</v>
      </c>
      <c r="D229" s="165" t="s">
        <v>1371</v>
      </c>
      <c r="E229" s="165" t="s">
        <v>1372</v>
      </c>
      <c r="F229" s="165" t="s">
        <v>1371</v>
      </c>
      <c r="G229" s="165" t="s">
        <v>1623</v>
      </c>
      <c r="H229" s="165" t="s">
        <v>1624</v>
      </c>
      <c r="I229" s="165" t="s">
        <v>1623</v>
      </c>
      <c r="J229" s="165" t="s">
        <v>1205</v>
      </c>
      <c r="K229" s="165" t="s">
        <v>1650</v>
      </c>
      <c r="L229" s="165" t="s">
        <v>1651</v>
      </c>
      <c r="M229" s="165" t="s">
        <v>1650</v>
      </c>
    </row>
    <row r="230" spans="1:13" x14ac:dyDescent="0.35">
      <c r="A230" s="164" t="str">
        <f t="shared" si="3"/>
        <v>VakinankaratraAntsirabe IISoanindrariny</v>
      </c>
      <c r="B230" s="165" t="s">
        <v>1200</v>
      </c>
      <c r="C230" s="165" t="s">
        <v>1201</v>
      </c>
      <c r="D230" s="165" t="s">
        <v>1371</v>
      </c>
      <c r="E230" s="165" t="s">
        <v>1372</v>
      </c>
      <c r="F230" s="165" t="s">
        <v>1371</v>
      </c>
      <c r="G230" s="165" t="s">
        <v>1623</v>
      </c>
      <c r="H230" s="165" t="s">
        <v>1624</v>
      </c>
      <c r="I230" s="165" t="s">
        <v>1623</v>
      </c>
      <c r="J230" s="165" t="s">
        <v>1205</v>
      </c>
      <c r="K230" s="165" t="s">
        <v>1652</v>
      </c>
      <c r="L230" s="165" t="s">
        <v>1653</v>
      </c>
      <c r="M230" s="165" t="s">
        <v>1652</v>
      </c>
    </row>
    <row r="231" spans="1:13" x14ac:dyDescent="0.35">
      <c r="A231" s="164" t="str">
        <f t="shared" si="3"/>
        <v>VakinankaratraAntsirabe IIAmbatomena</v>
      </c>
      <c r="B231" s="165" t="s">
        <v>1200</v>
      </c>
      <c r="C231" s="165" t="s">
        <v>1201</v>
      </c>
      <c r="D231" s="165" t="s">
        <v>1371</v>
      </c>
      <c r="E231" s="165" t="s">
        <v>1372</v>
      </c>
      <c r="F231" s="165" t="s">
        <v>1371</v>
      </c>
      <c r="G231" s="165" t="s">
        <v>1623</v>
      </c>
      <c r="H231" s="165" t="s">
        <v>1624</v>
      </c>
      <c r="I231" s="165" t="s">
        <v>1623</v>
      </c>
      <c r="J231" s="165" t="s">
        <v>1205</v>
      </c>
      <c r="K231" s="165" t="s">
        <v>1351</v>
      </c>
      <c r="L231" s="165" t="s">
        <v>1654</v>
      </c>
      <c r="M231" s="165" t="s">
        <v>1351</v>
      </c>
    </row>
    <row r="232" spans="1:13" x14ac:dyDescent="0.35">
      <c r="A232" s="164" t="str">
        <f t="shared" si="3"/>
        <v>VakinankaratraAntsirabe IIAmbohibary</v>
      </c>
      <c r="B232" s="165" t="s">
        <v>1200</v>
      </c>
      <c r="C232" s="165" t="s">
        <v>1201</v>
      </c>
      <c r="D232" s="165" t="s">
        <v>1371</v>
      </c>
      <c r="E232" s="165" t="s">
        <v>1372</v>
      </c>
      <c r="F232" s="165" t="s">
        <v>1371</v>
      </c>
      <c r="G232" s="165" t="s">
        <v>1623</v>
      </c>
      <c r="H232" s="165" t="s">
        <v>1624</v>
      </c>
      <c r="I232" s="165" t="s">
        <v>1623</v>
      </c>
      <c r="J232" s="165" t="s">
        <v>1205</v>
      </c>
      <c r="K232" s="165" t="s">
        <v>1331</v>
      </c>
      <c r="L232" s="165" t="s">
        <v>1655</v>
      </c>
      <c r="M232" s="165" t="s">
        <v>1331</v>
      </c>
    </row>
    <row r="233" spans="1:13" x14ac:dyDescent="0.35">
      <c r="A233" s="164" t="str">
        <f t="shared" si="3"/>
        <v>VakinankaratraAntsirabe IIMandrosohasina</v>
      </c>
      <c r="B233" s="165" t="s">
        <v>1200</v>
      </c>
      <c r="C233" s="165" t="s">
        <v>1201</v>
      </c>
      <c r="D233" s="165" t="s">
        <v>1371</v>
      </c>
      <c r="E233" s="165" t="s">
        <v>1372</v>
      </c>
      <c r="F233" s="165" t="s">
        <v>1371</v>
      </c>
      <c r="G233" s="165" t="s">
        <v>1623</v>
      </c>
      <c r="H233" s="165" t="s">
        <v>1624</v>
      </c>
      <c r="I233" s="165" t="s">
        <v>1623</v>
      </c>
      <c r="J233" s="165" t="s">
        <v>1205</v>
      </c>
      <c r="K233" s="165" t="s">
        <v>1656</v>
      </c>
      <c r="L233" s="165" t="s">
        <v>1657</v>
      </c>
      <c r="M233" s="165" t="s">
        <v>1656</v>
      </c>
    </row>
    <row r="234" spans="1:13" x14ac:dyDescent="0.35">
      <c r="A234" s="164" t="str">
        <f t="shared" si="3"/>
        <v>VakinankaratraAntsirabe IITsarahonenana Sahanivotry</v>
      </c>
      <c r="B234" s="165" t="s">
        <v>1200</v>
      </c>
      <c r="C234" s="165" t="s">
        <v>1201</v>
      </c>
      <c r="D234" s="165" t="s">
        <v>1371</v>
      </c>
      <c r="E234" s="165" t="s">
        <v>1372</v>
      </c>
      <c r="F234" s="165" t="s">
        <v>1371</v>
      </c>
      <c r="G234" s="165" t="s">
        <v>1623</v>
      </c>
      <c r="H234" s="165" t="s">
        <v>1624</v>
      </c>
      <c r="I234" s="165" t="s">
        <v>1623</v>
      </c>
      <c r="J234" s="165" t="s">
        <v>1205</v>
      </c>
      <c r="K234" s="165" t="s">
        <v>1658</v>
      </c>
      <c r="L234" s="165" t="s">
        <v>1659</v>
      </c>
      <c r="M234" s="165" t="s">
        <v>1658</v>
      </c>
    </row>
    <row r="235" spans="1:13" x14ac:dyDescent="0.35">
      <c r="A235" s="164" t="str">
        <f t="shared" si="3"/>
        <v>VakinankaratraAntsirabe IIAntanambao</v>
      </c>
      <c r="B235" s="165" t="s">
        <v>1200</v>
      </c>
      <c r="C235" s="165" t="s">
        <v>1201</v>
      </c>
      <c r="D235" s="165" t="s">
        <v>1371</v>
      </c>
      <c r="E235" s="165" t="s">
        <v>1372</v>
      </c>
      <c r="F235" s="165" t="s">
        <v>1371</v>
      </c>
      <c r="G235" s="165" t="s">
        <v>1623</v>
      </c>
      <c r="H235" s="165" t="s">
        <v>1624</v>
      </c>
      <c r="I235" s="165" t="s">
        <v>1623</v>
      </c>
      <c r="J235" s="165" t="s">
        <v>1205</v>
      </c>
      <c r="K235" s="165" t="s">
        <v>588</v>
      </c>
      <c r="L235" s="165" t="s">
        <v>1660</v>
      </c>
      <c r="M235" s="165" t="s">
        <v>588</v>
      </c>
    </row>
    <row r="236" spans="1:13" x14ac:dyDescent="0.35">
      <c r="A236" s="164" t="str">
        <f t="shared" si="3"/>
        <v>VakinankaratraMandotoMandoto</v>
      </c>
      <c r="B236" s="165" t="s">
        <v>1200</v>
      </c>
      <c r="C236" s="165" t="s">
        <v>1201</v>
      </c>
      <c r="D236" s="165" t="s">
        <v>1371</v>
      </c>
      <c r="E236" s="165" t="s">
        <v>1372</v>
      </c>
      <c r="F236" s="165" t="s">
        <v>1371</v>
      </c>
      <c r="G236" s="165" t="s">
        <v>1661</v>
      </c>
      <c r="H236" s="165" t="s">
        <v>1662</v>
      </c>
      <c r="I236" s="165" t="s">
        <v>1661</v>
      </c>
      <c r="J236" s="165" t="s">
        <v>1205</v>
      </c>
      <c r="K236" s="165" t="s">
        <v>1662</v>
      </c>
      <c r="L236" s="165" t="s">
        <v>1663</v>
      </c>
      <c r="M236" s="165" t="s">
        <v>1662</v>
      </c>
    </row>
    <row r="237" spans="1:13" x14ac:dyDescent="0.35">
      <c r="A237" s="164" t="str">
        <f t="shared" si="3"/>
        <v>VakinankaratraMandotoBetsohana</v>
      </c>
      <c r="B237" s="165" t="s">
        <v>1200</v>
      </c>
      <c r="C237" s="165" t="s">
        <v>1201</v>
      </c>
      <c r="D237" s="165" t="s">
        <v>1371</v>
      </c>
      <c r="E237" s="165" t="s">
        <v>1372</v>
      </c>
      <c r="F237" s="165" t="s">
        <v>1371</v>
      </c>
      <c r="G237" s="165" t="s">
        <v>1661</v>
      </c>
      <c r="H237" s="165" t="s">
        <v>1662</v>
      </c>
      <c r="I237" s="165" t="s">
        <v>1661</v>
      </c>
      <c r="J237" s="165" t="s">
        <v>1205</v>
      </c>
      <c r="K237" s="165" t="s">
        <v>1664</v>
      </c>
      <c r="L237" s="165" t="s">
        <v>1665</v>
      </c>
      <c r="M237" s="165" t="s">
        <v>1664</v>
      </c>
    </row>
    <row r="238" spans="1:13" x14ac:dyDescent="0.35">
      <c r="A238" s="164" t="str">
        <f t="shared" si="3"/>
        <v>VakinankaratraMandotoAntanambao Ambary</v>
      </c>
      <c r="B238" s="165" t="s">
        <v>1200</v>
      </c>
      <c r="C238" s="165" t="s">
        <v>1201</v>
      </c>
      <c r="D238" s="165" t="s">
        <v>1371</v>
      </c>
      <c r="E238" s="165" t="s">
        <v>1372</v>
      </c>
      <c r="F238" s="165" t="s">
        <v>1371</v>
      </c>
      <c r="G238" s="165" t="s">
        <v>1661</v>
      </c>
      <c r="H238" s="165" t="s">
        <v>1662</v>
      </c>
      <c r="I238" s="165" t="s">
        <v>1661</v>
      </c>
      <c r="J238" s="165" t="s">
        <v>1205</v>
      </c>
      <c r="K238" s="165" t="s">
        <v>1666</v>
      </c>
      <c r="L238" s="165" t="s">
        <v>1667</v>
      </c>
      <c r="M238" s="165" t="s">
        <v>1666</v>
      </c>
    </row>
    <row r="239" spans="1:13" x14ac:dyDescent="0.35">
      <c r="A239" s="164" t="str">
        <f t="shared" si="3"/>
        <v>VakinankaratraMandotoAnjoma Ramartina</v>
      </c>
      <c r="B239" s="165" t="s">
        <v>1200</v>
      </c>
      <c r="C239" s="165" t="s">
        <v>1201</v>
      </c>
      <c r="D239" s="165" t="s">
        <v>1371</v>
      </c>
      <c r="E239" s="165" t="s">
        <v>1372</v>
      </c>
      <c r="F239" s="165" t="s">
        <v>1371</v>
      </c>
      <c r="G239" s="165" t="s">
        <v>1661</v>
      </c>
      <c r="H239" s="165" t="s">
        <v>1662</v>
      </c>
      <c r="I239" s="165" t="s">
        <v>1661</v>
      </c>
      <c r="J239" s="165" t="s">
        <v>1205</v>
      </c>
      <c r="K239" s="165" t="s">
        <v>1668</v>
      </c>
      <c r="L239" s="165" t="s">
        <v>1669</v>
      </c>
      <c r="M239" s="165" t="s">
        <v>1668</v>
      </c>
    </row>
    <row r="240" spans="1:13" x14ac:dyDescent="0.35">
      <c r="A240" s="164" t="str">
        <f t="shared" si="3"/>
        <v>VakinankaratraMandotoAnkazomiriotra</v>
      </c>
      <c r="B240" s="165" t="s">
        <v>1200</v>
      </c>
      <c r="C240" s="165" t="s">
        <v>1201</v>
      </c>
      <c r="D240" s="165" t="s">
        <v>1371</v>
      </c>
      <c r="E240" s="165" t="s">
        <v>1372</v>
      </c>
      <c r="F240" s="165" t="s">
        <v>1371</v>
      </c>
      <c r="G240" s="165" t="s">
        <v>1661</v>
      </c>
      <c r="H240" s="165" t="s">
        <v>1662</v>
      </c>
      <c r="I240" s="165" t="s">
        <v>1661</v>
      </c>
      <c r="J240" s="165" t="s">
        <v>1205</v>
      </c>
      <c r="K240" s="165" t="s">
        <v>1670</v>
      </c>
      <c r="L240" s="165" t="s">
        <v>1671</v>
      </c>
      <c r="M240" s="165" t="s">
        <v>1670</v>
      </c>
    </row>
    <row r="241" spans="1:13" x14ac:dyDescent="0.35">
      <c r="A241" s="164" t="str">
        <f t="shared" si="3"/>
        <v>VakinankaratraMandotoFidirana</v>
      </c>
      <c r="B241" s="165" t="s">
        <v>1200</v>
      </c>
      <c r="C241" s="165" t="s">
        <v>1201</v>
      </c>
      <c r="D241" s="165" t="s">
        <v>1371</v>
      </c>
      <c r="E241" s="165" t="s">
        <v>1372</v>
      </c>
      <c r="F241" s="165" t="s">
        <v>1371</v>
      </c>
      <c r="G241" s="165" t="s">
        <v>1661</v>
      </c>
      <c r="H241" s="165" t="s">
        <v>1662</v>
      </c>
      <c r="I241" s="165" t="s">
        <v>1661</v>
      </c>
      <c r="J241" s="165" t="s">
        <v>1205</v>
      </c>
      <c r="K241" s="165" t="s">
        <v>1672</v>
      </c>
      <c r="L241" s="165" t="s">
        <v>1673</v>
      </c>
      <c r="M241" s="165" t="s">
        <v>1672</v>
      </c>
    </row>
    <row r="242" spans="1:13" x14ac:dyDescent="0.35">
      <c r="A242" s="164" t="str">
        <f t="shared" si="3"/>
        <v>VakinankaratraMandotoVasiana</v>
      </c>
      <c r="B242" s="165" t="s">
        <v>1200</v>
      </c>
      <c r="C242" s="165" t="s">
        <v>1201</v>
      </c>
      <c r="D242" s="165" t="s">
        <v>1371</v>
      </c>
      <c r="E242" s="165" t="s">
        <v>1372</v>
      </c>
      <c r="F242" s="165" t="s">
        <v>1371</v>
      </c>
      <c r="G242" s="165" t="s">
        <v>1661</v>
      </c>
      <c r="H242" s="165" t="s">
        <v>1662</v>
      </c>
      <c r="I242" s="165" t="s">
        <v>1661</v>
      </c>
      <c r="J242" s="165" t="s">
        <v>1205</v>
      </c>
      <c r="K242" s="165" t="s">
        <v>1674</v>
      </c>
      <c r="L242" s="165" t="s">
        <v>1675</v>
      </c>
      <c r="M242" s="165" t="s">
        <v>1674</v>
      </c>
    </row>
    <row r="243" spans="1:13" x14ac:dyDescent="0.35">
      <c r="A243" s="164" t="str">
        <f t="shared" si="3"/>
        <v>VakinankaratraMandotoVinany</v>
      </c>
      <c r="B243" s="165" t="s">
        <v>1200</v>
      </c>
      <c r="C243" s="165" t="s">
        <v>1201</v>
      </c>
      <c r="D243" s="165" t="s">
        <v>1371</v>
      </c>
      <c r="E243" s="165" t="s">
        <v>1372</v>
      </c>
      <c r="F243" s="165" t="s">
        <v>1371</v>
      </c>
      <c r="G243" s="165" t="s">
        <v>1661</v>
      </c>
      <c r="H243" s="165" t="s">
        <v>1662</v>
      </c>
      <c r="I243" s="165" t="s">
        <v>1661</v>
      </c>
      <c r="J243" s="165" t="s">
        <v>1205</v>
      </c>
      <c r="K243" s="165" t="s">
        <v>1676</v>
      </c>
      <c r="L243" s="165" t="s">
        <v>1677</v>
      </c>
      <c r="M243" s="165" t="s">
        <v>1676</v>
      </c>
    </row>
    <row r="244" spans="1:13" x14ac:dyDescent="0.35">
      <c r="A244" s="164" t="str">
        <f t="shared" si="3"/>
        <v>ItasyArivonimamoArivonimamo I</v>
      </c>
      <c r="B244" s="165" t="s">
        <v>1200</v>
      </c>
      <c r="C244" s="165" t="s">
        <v>1201</v>
      </c>
      <c r="D244" s="165" t="s">
        <v>1678</v>
      </c>
      <c r="E244" s="165" t="s">
        <v>1679</v>
      </c>
      <c r="F244" s="165" t="s">
        <v>1678</v>
      </c>
      <c r="G244" s="165" t="s">
        <v>1680</v>
      </c>
      <c r="H244" s="165" t="s">
        <v>1681</v>
      </c>
      <c r="I244" s="165" t="s">
        <v>1680</v>
      </c>
      <c r="J244" s="165" t="s">
        <v>1205</v>
      </c>
      <c r="K244" s="165" t="s">
        <v>1682</v>
      </c>
      <c r="L244" s="165" t="s">
        <v>1683</v>
      </c>
      <c r="M244" s="165" t="s">
        <v>1682</v>
      </c>
    </row>
    <row r="245" spans="1:13" x14ac:dyDescent="0.35">
      <c r="A245" s="164" t="str">
        <f t="shared" si="3"/>
        <v>ItasyArivonimamoArivonimamo II</v>
      </c>
      <c r="B245" s="165" t="s">
        <v>1200</v>
      </c>
      <c r="C245" s="165" t="s">
        <v>1201</v>
      </c>
      <c r="D245" s="165" t="s">
        <v>1678</v>
      </c>
      <c r="E245" s="165" t="s">
        <v>1679</v>
      </c>
      <c r="F245" s="165" t="s">
        <v>1678</v>
      </c>
      <c r="G245" s="165" t="s">
        <v>1680</v>
      </c>
      <c r="H245" s="165" t="s">
        <v>1681</v>
      </c>
      <c r="I245" s="165" t="s">
        <v>1680</v>
      </c>
      <c r="J245" s="165" t="s">
        <v>1205</v>
      </c>
      <c r="K245" s="165" t="s">
        <v>1684</v>
      </c>
      <c r="L245" s="165" t="s">
        <v>1685</v>
      </c>
      <c r="M245" s="165" t="s">
        <v>1684</v>
      </c>
    </row>
    <row r="246" spans="1:13" x14ac:dyDescent="0.35">
      <c r="A246" s="164" t="str">
        <f t="shared" si="3"/>
        <v>ItasyArivonimamoAmbohitrambo</v>
      </c>
      <c r="B246" s="165" t="s">
        <v>1200</v>
      </c>
      <c r="C246" s="165" t="s">
        <v>1201</v>
      </c>
      <c r="D246" s="165" t="s">
        <v>1678</v>
      </c>
      <c r="E246" s="165" t="s">
        <v>1679</v>
      </c>
      <c r="F246" s="165" t="s">
        <v>1678</v>
      </c>
      <c r="G246" s="165" t="s">
        <v>1680</v>
      </c>
      <c r="H246" s="165" t="s">
        <v>1681</v>
      </c>
      <c r="I246" s="165" t="s">
        <v>1680</v>
      </c>
      <c r="J246" s="165" t="s">
        <v>1205</v>
      </c>
      <c r="K246" s="165" t="s">
        <v>1686</v>
      </c>
      <c r="L246" s="165" t="s">
        <v>1687</v>
      </c>
      <c r="M246" s="165" t="s">
        <v>1686</v>
      </c>
    </row>
    <row r="247" spans="1:13" x14ac:dyDescent="0.35">
      <c r="A247" s="164" t="str">
        <f t="shared" si="3"/>
        <v>ItasyArivonimamoAmpahimanga</v>
      </c>
      <c r="B247" s="165" t="s">
        <v>1200</v>
      </c>
      <c r="C247" s="165" t="s">
        <v>1201</v>
      </c>
      <c r="D247" s="165" t="s">
        <v>1678</v>
      </c>
      <c r="E247" s="165" t="s">
        <v>1679</v>
      </c>
      <c r="F247" s="165" t="s">
        <v>1678</v>
      </c>
      <c r="G247" s="165" t="s">
        <v>1680</v>
      </c>
      <c r="H247" s="165" t="s">
        <v>1681</v>
      </c>
      <c r="I247" s="165" t="s">
        <v>1680</v>
      </c>
      <c r="J247" s="165" t="s">
        <v>1205</v>
      </c>
      <c r="K247" s="165" t="s">
        <v>1688</v>
      </c>
      <c r="L247" s="165" t="s">
        <v>1689</v>
      </c>
      <c r="M247" s="165" t="s">
        <v>1688</v>
      </c>
    </row>
    <row r="248" spans="1:13" x14ac:dyDescent="0.35">
      <c r="A248" s="164" t="str">
        <f t="shared" si="3"/>
        <v>ItasyArivonimamoAmboanana</v>
      </c>
      <c r="B248" s="165" t="s">
        <v>1200</v>
      </c>
      <c r="C248" s="165" t="s">
        <v>1201</v>
      </c>
      <c r="D248" s="165" t="s">
        <v>1678</v>
      </c>
      <c r="E248" s="165" t="s">
        <v>1679</v>
      </c>
      <c r="F248" s="165" t="s">
        <v>1678</v>
      </c>
      <c r="G248" s="165" t="s">
        <v>1680</v>
      </c>
      <c r="H248" s="165" t="s">
        <v>1681</v>
      </c>
      <c r="I248" s="165" t="s">
        <v>1680</v>
      </c>
      <c r="J248" s="165" t="s">
        <v>1205</v>
      </c>
      <c r="K248" s="165" t="s">
        <v>1690</v>
      </c>
      <c r="L248" s="165" t="s">
        <v>1691</v>
      </c>
      <c r="M248" s="165" t="s">
        <v>1690</v>
      </c>
    </row>
    <row r="249" spans="1:13" x14ac:dyDescent="0.35">
      <c r="A249" s="164" t="str">
        <f t="shared" si="3"/>
        <v>ItasyArivonimamoMorafeno</v>
      </c>
      <c r="B249" s="165" t="s">
        <v>1200</v>
      </c>
      <c r="C249" s="165" t="s">
        <v>1201</v>
      </c>
      <c r="D249" s="165" t="s">
        <v>1678</v>
      </c>
      <c r="E249" s="165" t="s">
        <v>1679</v>
      </c>
      <c r="F249" s="165" t="s">
        <v>1678</v>
      </c>
      <c r="G249" s="165" t="s">
        <v>1680</v>
      </c>
      <c r="H249" s="165" t="s">
        <v>1681</v>
      </c>
      <c r="I249" s="165" t="s">
        <v>1680</v>
      </c>
      <c r="J249" s="165" t="s">
        <v>1205</v>
      </c>
      <c r="K249" s="165" t="s">
        <v>555</v>
      </c>
      <c r="L249" s="165" t="s">
        <v>1692</v>
      </c>
      <c r="M249" s="165" t="s">
        <v>555</v>
      </c>
    </row>
    <row r="250" spans="1:13" x14ac:dyDescent="0.35">
      <c r="A250" s="164" t="str">
        <f t="shared" si="3"/>
        <v>ItasyArivonimamoImerintsiatosika</v>
      </c>
      <c r="B250" s="165" t="s">
        <v>1200</v>
      </c>
      <c r="C250" s="165" t="s">
        <v>1201</v>
      </c>
      <c r="D250" s="165" t="s">
        <v>1678</v>
      </c>
      <c r="E250" s="165" t="s">
        <v>1679</v>
      </c>
      <c r="F250" s="165" t="s">
        <v>1678</v>
      </c>
      <c r="G250" s="165" t="s">
        <v>1680</v>
      </c>
      <c r="H250" s="165" t="s">
        <v>1681</v>
      </c>
      <c r="I250" s="165" t="s">
        <v>1680</v>
      </c>
      <c r="J250" s="165" t="s">
        <v>1205</v>
      </c>
      <c r="K250" s="165" t="s">
        <v>1693</v>
      </c>
      <c r="L250" s="165" t="s">
        <v>1694</v>
      </c>
      <c r="M250" s="165" t="s">
        <v>1693</v>
      </c>
    </row>
    <row r="251" spans="1:13" x14ac:dyDescent="0.35">
      <c r="A251" s="164" t="str">
        <f t="shared" si="3"/>
        <v>ItasyArivonimamoMorarano</v>
      </c>
      <c r="B251" s="165" t="s">
        <v>1200</v>
      </c>
      <c r="C251" s="165" t="s">
        <v>1201</v>
      </c>
      <c r="D251" s="165" t="s">
        <v>1678</v>
      </c>
      <c r="E251" s="165" t="s">
        <v>1679</v>
      </c>
      <c r="F251" s="165" t="s">
        <v>1678</v>
      </c>
      <c r="G251" s="165" t="s">
        <v>1680</v>
      </c>
      <c r="H251" s="165" t="s">
        <v>1681</v>
      </c>
      <c r="I251" s="165" t="s">
        <v>1680</v>
      </c>
      <c r="J251" s="165" t="s">
        <v>1205</v>
      </c>
      <c r="K251" s="165" t="s">
        <v>956</v>
      </c>
      <c r="L251" s="165" t="s">
        <v>1695</v>
      </c>
      <c r="M251" s="165" t="s">
        <v>956</v>
      </c>
    </row>
    <row r="252" spans="1:13" x14ac:dyDescent="0.35">
      <c r="A252" s="164" t="str">
        <f t="shared" si="3"/>
        <v>ItasyArivonimamoAmbatomirahavavy</v>
      </c>
      <c r="B252" s="165" t="s">
        <v>1200</v>
      </c>
      <c r="C252" s="165" t="s">
        <v>1201</v>
      </c>
      <c r="D252" s="165" t="s">
        <v>1678</v>
      </c>
      <c r="E252" s="165" t="s">
        <v>1679</v>
      </c>
      <c r="F252" s="165" t="s">
        <v>1678</v>
      </c>
      <c r="G252" s="165" t="s">
        <v>1680</v>
      </c>
      <c r="H252" s="165" t="s">
        <v>1681</v>
      </c>
      <c r="I252" s="165" t="s">
        <v>1680</v>
      </c>
      <c r="J252" s="165" t="s">
        <v>1205</v>
      </c>
      <c r="K252" s="165" t="s">
        <v>1696</v>
      </c>
      <c r="L252" s="165" t="s">
        <v>1697</v>
      </c>
      <c r="M252" s="165" t="s">
        <v>1696</v>
      </c>
    </row>
    <row r="253" spans="1:13" x14ac:dyDescent="0.35">
      <c r="A253" s="164" t="str">
        <f t="shared" si="3"/>
        <v>ItasyArivonimamoAmbatomanga</v>
      </c>
      <c r="B253" s="165" t="s">
        <v>1200</v>
      </c>
      <c r="C253" s="165" t="s">
        <v>1201</v>
      </c>
      <c r="D253" s="165" t="s">
        <v>1678</v>
      </c>
      <c r="E253" s="165" t="s">
        <v>1679</v>
      </c>
      <c r="F253" s="165" t="s">
        <v>1678</v>
      </c>
      <c r="G253" s="165" t="s">
        <v>1680</v>
      </c>
      <c r="H253" s="165" t="s">
        <v>1681</v>
      </c>
      <c r="I253" s="165" t="s">
        <v>1680</v>
      </c>
      <c r="J253" s="165" t="s">
        <v>1205</v>
      </c>
      <c r="K253" s="165" t="s">
        <v>1333</v>
      </c>
      <c r="L253" s="165" t="s">
        <v>1698</v>
      </c>
      <c r="M253" s="165" t="s">
        <v>1333</v>
      </c>
    </row>
    <row r="254" spans="1:13" x14ac:dyDescent="0.35">
      <c r="A254" s="164" t="str">
        <f t="shared" si="3"/>
        <v>ItasyArivonimamoManalalondo</v>
      </c>
      <c r="B254" s="165" t="s">
        <v>1200</v>
      </c>
      <c r="C254" s="165" t="s">
        <v>1201</v>
      </c>
      <c r="D254" s="165" t="s">
        <v>1678</v>
      </c>
      <c r="E254" s="165" t="s">
        <v>1679</v>
      </c>
      <c r="F254" s="165" t="s">
        <v>1678</v>
      </c>
      <c r="G254" s="165" t="s">
        <v>1680</v>
      </c>
      <c r="H254" s="165" t="s">
        <v>1681</v>
      </c>
      <c r="I254" s="165" t="s">
        <v>1680</v>
      </c>
      <c r="J254" s="165" t="s">
        <v>1205</v>
      </c>
      <c r="K254" s="165" t="s">
        <v>1699</v>
      </c>
      <c r="L254" s="165" t="s">
        <v>1700</v>
      </c>
      <c r="M254" s="165" t="s">
        <v>1699</v>
      </c>
    </row>
    <row r="255" spans="1:13" x14ac:dyDescent="0.35">
      <c r="A255" s="164" t="str">
        <f t="shared" si="3"/>
        <v>ItasyArivonimamoAntenimbe</v>
      </c>
      <c r="B255" s="165" t="s">
        <v>1200</v>
      </c>
      <c r="C255" s="165" t="s">
        <v>1201</v>
      </c>
      <c r="D255" s="165" t="s">
        <v>1678</v>
      </c>
      <c r="E255" s="165" t="s">
        <v>1679</v>
      </c>
      <c r="F255" s="165" t="s">
        <v>1678</v>
      </c>
      <c r="G255" s="165" t="s">
        <v>1680</v>
      </c>
      <c r="H255" s="165" t="s">
        <v>1681</v>
      </c>
      <c r="I255" s="165" t="s">
        <v>1680</v>
      </c>
      <c r="J255" s="165" t="s">
        <v>1205</v>
      </c>
      <c r="K255" s="165" t="s">
        <v>1701</v>
      </c>
      <c r="L255" s="165" t="s">
        <v>1702</v>
      </c>
      <c r="M255" s="165" t="s">
        <v>1701</v>
      </c>
    </row>
    <row r="256" spans="1:13" x14ac:dyDescent="0.35">
      <c r="A256" s="164" t="str">
        <f t="shared" si="3"/>
        <v>ItasyArivonimamoAlakamisikely</v>
      </c>
      <c r="B256" s="165" t="s">
        <v>1200</v>
      </c>
      <c r="C256" s="165" t="s">
        <v>1201</v>
      </c>
      <c r="D256" s="165" t="s">
        <v>1678</v>
      </c>
      <c r="E256" s="165" t="s">
        <v>1679</v>
      </c>
      <c r="F256" s="165" t="s">
        <v>1678</v>
      </c>
      <c r="G256" s="165" t="s">
        <v>1680</v>
      </c>
      <c r="H256" s="165" t="s">
        <v>1681</v>
      </c>
      <c r="I256" s="165" t="s">
        <v>1680</v>
      </c>
      <c r="J256" s="165" t="s">
        <v>1205</v>
      </c>
      <c r="K256" s="165" t="s">
        <v>1703</v>
      </c>
      <c r="L256" s="165" t="s">
        <v>1704</v>
      </c>
      <c r="M256" s="165" t="s">
        <v>1703</v>
      </c>
    </row>
    <row r="257" spans="1:13" x14ac:dyDescent="0.35">
      <c r="A257" s="164" t="str">
        <f t="shared" si="3"/>
        <v>ItasyArivonimamoMahatsinjo Est</v>
      </c>
      <c r="B257" s="165" t="s">
        <v>1200</v>
      </c>
      <c r="C257" s="165" t="s">
        <v>1201</v>
      </c>
      <c r="D257" s="165" t="s">
        <v>1678</v>
      </c>
      <c r="E257" s="165" t="s">
        <v>1679</v>
      </c>
      <c r="F257" s="165" t="s">
        <v>1678</v>
      </c>
      <c r="G257" s="165" t="s">
        <v>1680</v>
      </c>
      <c r="H257" s="165" t="s">
        <v>1681</v>
      </c>
      <c r="I257" s="165" t="s">
        <v>1680</v>
      </c>
      <c r="J257" s="165" t="s">
        <v>1205</v>
      </c>
      <c r="K257" s="165" t="s">
        <v>1705</v>
      </c>
      <c r="L257" s="165" t="s">
        <v>1706</v>
      </c>
      <c r="M257" s="165" t="s">
        <v>1705</v>
      </c>
    </row>
    <row r="258" spans="1:13" x14ac:dyDescent="0.35">
      <c r="A258" s="164" t="str">
        <f t="shared" ref="A258:A321" si="4">E258&amp;H258&amp;K258</f>
        <v>ItasyArivonimamoMarofangady</v>
      </c>
      <c r="B258" s="165" t="s">
        <v>1200</v>
      </c>
      <c r="C258" s="165" t="s">
        <v>1201</v>
      </c>
      <c r="D258" s="165" t="s">
        <v>1678</v>
      </c>
      <c r="E258" s="165" t="s">
        <v>1679</v>
      </c>
      <c r="F258" s="165" t="s">
        <v>1678</v>
      </c>
      <c r="G258" s="165" t="s">
        <v>1680</v>
      </c>
      <c r="H258" s="165" t="s">
        <v>1681</v>
      </c>
      <c r="I258" s="165" t="s">
        <v>1680</v>
      </c>
      <c r="J258" s="165" t="s">
        <v>1205</v>
      </c>
      <c r="K258" s="165" t="s">
        <v>1707</v>
      </c>
      <c r="L258" s="165" t="s">
        <v>1708</v>
      </c>
      <c r="M258" s="165" t="s">
        <v>1707</v>
      </c>
    </row>
    <row r="259" spans="1:13" x14ac:dyDescent="0.35">
      <c r="A259" s="164" t="str">
        <f t="shared" si="4"/>
        <v>ItasyArivonimamoRambolamasoandro Andranomiely</v>
      </c>
      <c r="B259" s="165" t="s">
        <v>1200</v>
      </c>
      <c r="C259" s="165" t="s">
        <v>1201</v>
      </c>
      <c r="D259" s="165" t="s">
        <v>1678</v>
      </c>
      <c r="E259" s="165" t="s">
        <v>1679</v>
      </c>
      <c r="F259" s="165" t="s">
        <v>1678</v>
      </c>
      <c r="G259" s="165" t="s">
        <v>1680</v>
      </c>
      <c r="H259" s="165" t="s">
        <v>1681</v>
      </c>
      <c r="I259" s="165" t="s">
        <v>1680</v>
      </c>
      <c r="J259" s="165" t="s">
        <v>1205</v>
      </c>
      <c r="K259" s="165" t="s">
        <v>1709</v>
      </c>
      <c r="L259" s="165" t="s">
        <v>1710</v>
      </c>
      <c r="M259" s="165" t="s">
        <v>1709</v>
      </c>
    </row>
    <row r="260" spans="1:13" x14ac:dyDescent="0.35">
      <c r="A260" s="164" t="str">
        <f t="shared" si="4"/>
        <v>ItasyArivonimamoAmbohimandry</v>
      </c>
      <c r="B260" s="165" t="s">
        <v>1200</v>
      </c>
      <c r="C260" s="165" t="s">
        <v>1201</v>
      </c>
      <c r="D260" s="165" t="s">
        <v>1678</v>
      </c>
      <c r="E260" s="165" t="s">
        <v>1679</v>
      </c>
      <c r="F260" s="165" t="s">
        <v>1678</v>
      </c>
      <c r="G260" s="165" t="s">
        <v>1680</v>
      </c>
      <c r="H260" s="165" t="s">
        <v>1681</v>
      </c>
      <c r="I260" s="165" t="s">
        <v>1680</v>
      </c>
      <c r="J260" s="165" t="s">
        <v>1205</v>
      </c>
      <c r="K260" s="165" t="s">
        <v>1711</v>
      </c>
      <c r="L260" s="165" t="s">
        <v>1712</v>
      </c>
      <c r="M260" s="165" t="s">
        <v>1711</v>
      </c>
    </row>
    <row r="261" spans="1:13" x14ac:dyDescent="0.35">
      <c r="A261" s="164" t="str">
        <f t="shared" si="4"/>
        <v>ItasyArivonimamoAntambolo</v>
      </c>
      <c r="B261" s="165" t="s">
        <v>1200</v>
      </c>
      <c r="C261" s="165" t="s">
        <v>1201</v>
      </c>
      <c r="D261" s="165" t="s">
        <v>1678</v>
      </c>
      <c r="E261" s="165" t="s">
        <v>1679</v>
      </c>
      <c r="F261" s="165" t="s">
        <v>1678</v>
      </c>
      <c r="G261" s="165" t="s">
        <v>1680</v>
      </c>
      <c r="H261" s="165" t="s">
        <v>1681</v>
      </c>
      <c r="I261" s="165" t="s">
        <v>1680</v>
      </c>
      <c r="J261" s="165" t="s">
        <v>1205</v>
      </c>
      <c r="K261" s="165" t="s">
        <v>1713</v>
      </c>
      <c r="L261" s="165" t="s">
        <v>1714</v>
      </c>
      <c r="M261" s="165" t="s">
        <v>1713</v>
      </c>
    </row>
    <row r="262" spans="1:13" x14ac:dyDescent="0.35">
      <c r="A262" s="164" t="str">
        <f t="shared" si="4"/>
        <v>ItasyArivonimamoAmbohimasina</v>
      </c>
      <c r="B262" s="165" t="s">
        <v>1200</v>
      </c>
      <c r="C262" s="165" t="s">
        <v>1201</v>
      </c>
      <c r="D262" s="165" t="s">
        <v>1678</v>
      </c>
      <c r="E262" s="165" t="s">
        <v>1679</v>
      </c>
      <c r="F262" s="165" t="s">
        <v>1678</v>
      </c>
      <c r="G262" s="165" t="s">
        <v>1680</v>
      </c>
      <c r="H262" s="165" t="s">
        <v>1681</v>
      </c>
      <c r="I262" s="165" t="s">
        <v>1680</v>
      </c>
      <c r="J262" s="165" t="s">
        <v>1205</v>
      </c>
      <c r="K262" s="165" t="s">
        <v>1550</v>
      </c>
      <c r="L262" s="165" t="s">
        <v>1715</v>
      </c>
      <c r="M262" s="165" t="s">
        <v>1550</v>
      </c>
    </row>
    <row r="263" spans="1:13" x14ac:dyDescent="0.35">
      <c r="A263" s="164" t="str">
        <f t="shared" si="4"/>
        <v>ItasyArivonimamoAmbohipandrano</v>
      </c>
      <c r="B263" s="165" t="s">
        <v>1200</v>
      </c>
      <c r="C263" s="165" t="s">
        <v>1201</v>
      </c>
      <c r="D263" s="165" t="s">
        <v>1678</v>
      </c>
      <c r="E263" s="165" t="s">
        <v>1679</v>
      </c>
      <c r="F263" s="165" t="s">
        <v>1678</v>
      </c>
      <c r="G263" s="165" t="s">
        <v>1680</v>
      </c>
      <c r="H263" s="165" t="s">
        <v>1681</v>
      </c>
      <c r="I263" s="165" t="s">
        <v>1680</v>
      </c>
      <c r="J263" s="165" t="s">
        <v>1205</v>
      </c>
      <c r="K263" s="165" t="s">
        <v>1716</v>
      </c>
      <c r="L263" s="165" t="s">
        <v>1717</v>
      </c>
      <c r="M263" s="165" t="s">
        <v>1716</v>
      </c>
    </row>
    <row r="264" spans="1:13" x14ac:dyDescent="0.35">
      <c r="A264" s="164" t="str">
        <f t="shared" si="4"/>
        <v>ItasyArivonimamoMiandrandra</v>
      </c>
      <c r="B264" s="165" t="s">
        <v>1200</v>
      </c>
      <c r="C264" s="165" t="s">
        <v>1201</v>
      </c>
      <c r="D264" s="165" t="s">
        <v>1678</v>
      </c>
      <c r="E264" s="165" t="s">
        <v>1679</v>
      </c>
      <c r="F264" s="165" t="s">
        <v>1678</v>
      </c>
      <c r="G264" s="165" t="s">
        <v>1680</v>
      </c>
      <c r="H264" s="165" t="s">
        <v>1681</v>
      </c>
      <c r="I264" s="165" t="s">
        <v>1680</v>
      </c>
      <c r="J264" s="165" t="s">
        <v>1205</v>
      </c>
      <c r="K264" s="165" t="s">
        <v>1718</v>
      </c>
      <c r="L264" s="165" t="s">
        <v>1719</v>
      </c>
      <c r="M264" s="165" t="s">
        <v>1718</v>
      </c>
    </row>
    <row r="265" spans="1:13" x14ac:dyDescent="0.35">
      <c r="A265" s="164" t="str">
        <f t="shared" si="4"/>
        <v>ItasyArivonimamoMiantsoarivo</v>
      </c>
      <c r="B265" s="165" t="s">
        <v>1200</v>
      </c>
      <c r="C265" s="165" t="s">
        <v>1201</v>
      </c>
      <c r="D265" s="165" t="s">
        <v>1678</v>
      </c>
      <c r="E265" s="165" t="s">
        <v>1679</v>
      </c>
      <c r="F265" s="165" t="s">
        <v>1678</v>
      </c>
      <c r="G265" s="165" t="s">
        <v>1680</v>
      </c>
      <c r="H265" s="165" t="s">
        <v>1681</v>
      </c>
      <c r="I265" s="165" t="s">
        <v>1680</v>
      </c>
      <c r="J265" s="165" t="s">
        <v>1205</v>
      </c>
      <c r="K265" s="165" t="s">
        <v>1720</v>
      </c>
      <c r="L265" s="165" t="s">
        <v>1721</v>
      </c>
      <c r="M265" s="165" t="s">
        <v>1720</v>
      </c>
    </row>
    <row r="266" spans="1:13" x14ac:dyDescent="0.35">
      <c r="A266" s="164" t="str">
        <f t="shared" si="4"/>
        <v>ItasyMiarinarivoMiarinarivo I</v>
      </c>
      <c r="B266" s="165" t="s">
        <v>1200</v>
      </c>
      <c r="C266" s="165" t="s">
        <v>1201</v>
      </c>
      <c r="D266" s="165" t="s">
        <v>1678</v>
      </c>
      <c r="E266" s="165" t="s">
        <v>1679</v>
      </c>
      <c r="F266" s="165" t="s">
        <v>1678</v>
      </c>
      <c r="G266" s="165" t="s">
        <v>1722</v>
      </c>
      <c r="H266" s="165" t="s">
        <v>1046</v>
      </c>
      <c r="I266" s="165" t="s">
        <v>1722</v>
      </c>
      <c r="J266" s="165" t="s">
        <v>1205</v>
      </c>
      <c r="K266" s="165" t="s">
        <v>1723</v>
      </c>
      <c r="L266" s="165" t="s">
        <v>1724</v>
      </c>
      <c r="M266" s="165" t="s">
        <v>1723</v>
      </c>
    </row>
    <row r="267" spans="1:13" x14ac:dyDescent="0.35">
      <c r="A267" s="164" t="str">
        <f t="shared" si="4"/>
        <v>ItasyMiarinarivoMiarinarivo II</v>
      </c>
      <c r="B267" s="165" t="s">
        <v>1200</v>
      </c>
      <c r="C267" s="165" t="s">
        <v>1201</v>
      </c>
      <c r="D267" s="165" t="s">
        <v>1678</v>
      </c>
      <c r="E267" s="165" t="s">
        <v>1679</v>
      </c>
      <c r="F267" s="165" t="s">
        <v>1678</v>
      </c>
      <c r="G267" s="165" t="s">
        <v>1722</v>
      </c>
      <c r="H267" s="165" t="s">
        <v>1046</v>
      </c>
      <c r="I267" s="165" t="s">
        <v>1722</v>
      </c>
      <c r="J267" s="165" t="s">
        <v>1205</v>
      </c>
      <c r="K267" s="165" t="s">
        <v>1725</v>
      </c>
      <c r="L267" s="165" t="s">
        <v>1726</v>
      </c>
      <c r="M267" s="165" t="s">
        <v>1725</v>
      </c>
    </row>
    <row r="268" spans="1:13" x14ac:dyDescent="0.35">
      <c r="A268" s="164" t="str">
        <f t="shared" si="4"/>
        <v>ItasyMiarinarivoAmbatomanjaka</v>
      </c>
      <c r="B268" s="165" t="s">
        <v>1200</v>
      </c>
      <c r="C268" s="165" t="s">
        <v>1201</v>
      </c>
      <c r="D268" s="165" t="s">
        <v>1678</v>
      </c>
      <c r="E268" s="165" t="s">
        <v>1679</v>
      </c>
      <c r="F268" s="165" t="s">
        <v>1678</v>
      </c>
      <c r="G268" s="165" t="s">
        <v>1722</v>
      </c>
      <c r="H268" s="165" t="s">
        <v>1046</v>
      </c>
      <c r="I268" s="165" t="s">
        <v>1722</v>
      </c>
      <c r="J268" s="165" t="s">
        <v>1205</v>
      </c>
      <c r="K268" s="165" t="s">
        <v>1727</v>
      </c>
      <c r="L268" s="165" t="s">
        <v>1728</v>
      </c>
      <c r="M268" s="165" t="s">
        <v>1727</v>
      </c>
    </row>
    <row r="269" spans="1:13" x14ac:dyDescent="0.35">
      <c r="A269" s="164" t="str">
        <f t="shared" si="4"/>
        <v>ItasyMiarinarivoManazary</v>
      </c>
      <c r="B269" s="165" t="s">
        <v>1200</v>
      </c>
      <c r="C269" s="165" t="s">
        <v>1201</v>
      </c>
      <c r="D269" s="165" t="s">
        <v>1678</v>
      </c>
      <c r="E269" s="165" t="s">
        <v>1679</v>
      </c>
      <c r="F269" s="165" t="s">
        <v>1678</v>
      </c>
      <c r="G269" s="165" t="s">
        <v>1722</v>
      </c>
      <c r="H269" s="165" t="s">
        <v>1046</v>
      </c>
      <c r="I269" s="165" t="s">
        <v>1722</v>
      </c>
      <c r="J269" s="165" t="s">
        <v>1205</v>
      </c>
      <c r="K269" s="165" t="s">
        <v>1729</v>
      </c>
      <c r="L269" s="165" t="s">
        <v>1730</v>
      </c>
      <c r="M269" s="165" t="s">
        <v>1729</v>
      </c>
    </row>
    <row r="270" spans="1:13" x14ac:dyDescent="0.35">
      <c r="A270" s="164" t="str">
        <f t="shared" si="4"/>
        <v>ItasyMiarinarivoAntoby Est</v>
      </c>
      <c r="B270" s="165" t="s">
        <v>1200</v>
      </c>
      <c r="C270" s="165" t="s">
        <v>1201</v>
      </c>
      <c r="D270" s="165" t="s">
        <v>1678</v>
      </c>
      <c r="E270" s="165" t="s">
        <v>1679</v>
      </c>
      <c r="F270" s="165" t="s">
        <v>1678</v>
      </c>
      <c r="G270" s="165" t="s">
        <v>1722</v>
      </c>
      <c r="H270" s="165" t="s">
        <v>1046</v>
      </c>
      <c r="I270" s="165" t="s">
        <v>1722</v>
      </c>
      <c r="J270" s="165" t="s">
        <v>1205</v>
      </c>
      <c r="K270" s="165" t="s">
        <v>1731</v>
      </c>
      <c r="L270" s="165" t="s">
        <v>1732</v>
      </c>
      <c r="M270" s="165" t="s">
        <v>1731</v>
      </c>
    </row>
    <row r="271" spans="1:13" x14ac:dyDescent="0.35">
      <c r="A271" s="164" t="str">
        <f t="shared" si="4"/>
        <v>ItasyMiarinarivoSoamahamanina</v>
      </c>
      <c r="B271" s="165" t="s">
        <v>1200</v>
      </c>
      <c r="C271" s="165" t="s">
        <v>1201</v>
      </c>
      <c r="D271" s="165" t="s">
        <v>1678</v>
      </c>
      <c r="E271" s="165" t="s">
        <v>1679</v>
      </c>
      <c r="F271" s="165" t="s">
        <v>1678</v>
      </c>
      <c r="G271" s="165" t="s">
        <v>1722</v>
      </c>
      <c r="H271" s="165" t="s">
        <v>1046</v>
      </c>
      <c r="I271" s="165" t="s">
        <v>1722</v>
      </c>
      <c r="J271" s="165" t="s">
        <v>1205</v>
      </c>
      <c r="K271" s="165" t="s">
        <v>1733</v>
      </c>
      <c r="L271" s="165" t="s">
        <v>1734</v>
      </c>
      <c r="M271" s="165" t="s">
        <v>1733</v>
      </c>
    </row>
    <row r="272" spans="1:13" x14ac:dyDescent="0.35">
      <c r="A272" s="164" t="str">
        <f t="shared" si="4"/>
        <v>ItasyMiarinarivoAnalavory</v>
      </c>
      <c r="B272" s="165" t="s">
        <v>1200</v>
      </c>
      <c r="C272" s="165" t="s">
        <v>1201</v>
      </c>
      <c r="D272" s="165" t="s">
        <v>1678</v>
      </c>
      <c r="E272" s="165" t="s">
        <v>1679</v>
      </c>
      <c r="F272" s="165" t="s">
        <v>1678</v>
      </c>
      <c r="G272" s="165" t="s">
        <v>1722</v>
      </c>
      <c r="H272" s="165" t="s">
        <v>1046</v>
      </c>
      <c r="I272" s="165" t="s">
        <v>1722</v>
      </c>
      <c r="J272" s="165" t="s">
        <v>1205</v>
      </c>
      <c r="K272" s="165" t="s">
        <v>1158</v>
      </c>
      <c r="L272" s="165" t="s">
        <v>1735</v>
      </c>
      <c r="M272" s="165" t="s">
        <v>1158</v>
      </c>
    </row>
    <row r="273" spans="1:13" x14ac:dyDescent="0.35">
      <c r="A273" s="164" t="str">
        <f t="shared" si="4"/>
        <v>ItasyMiarinarivoAlatsinainikely</v>
      </c>
      <c r="B273" s="165" t="s">
        <v>1200</v>
      </c>
      <c r="C273" s="165" t="s">
        <v>1201</v>
      </c>
      <c r="D273" s="165" t="s">
        <v>1678</v>
      </c>
      <c r="E273" s="165" t="s">
        <v>1679</v>
      </c>
      <c r="F273" s="165" t="s">
        <v>1678</v>
      </c>
      <c r="G273" s="165" t="s">
        <v>1722</v>
      </c>
      <c r="H273" s="165" t="s">
        <v>1046</v>
      </c>
      <c r="I273" s="165" t="s">
        <v>1722</v>
      </c>
      <c r="J273" s="165" t="s">
        <v>1205</v>
      </c>
      <c r="K273" s="165" t="s">
        <v>1736</v>
      </c>
      <c r="L273" s="165" t="s">
        <v>1737</v>
      </c>
      <c r="M273" s="165" t="s">
        <v>1736</v>
      </c>
    </row>
    <row r="274" spans="1:13" x14ac:dyDescent="0.35">
      <c r="A274" s="164" t="str">
        <f t="shared" si="4"/>
        <v>ItasyMiarinarivoMandiavato</v>
      </c>
      <c r="B274" s="165" t="s">
        <v>1200</v>
      </c>
      <c r="C274" s="165" t="s">
        <v>1201</v>
      </c>
      <c r="D274" s="165" t="s">
        <v>1678</v>
      </c>
      <c r="E274" s="165" t="s">
        <v>1679</v>
      </c>
      <c r="F274" s="165" t="s">
        <v>1678</v>
      </c>
      <c r="G274" s="165" t="s">
        <v>1722</v>
      </c>
      <c r="H274" s="165" t="s">
        <v>1046</v>
      </c>
      <c r="I274" s="165" t="s">
        <v>1722</v>
      </c>
      <c r="J274" s="165" t="s">
        <v>1205</v>
      </c>
      <c r="K274" s="165" t="s">
        <v>1738</v>
      </c>
      <c r="L274" s="165" t="s">
        <v>1739</v>
      </c>
      <c r="M274" s="165" t="s">
        <v>1738</v>
      </c>
    </row>
    <row r="275" spans="1:13" x14ac:dyDescent="0.35">
      <c r="A275" s="164" t="str">
        <f t="shared" si="4"/>
        <v>ItasyMiarinarivoAnosibe Ifanja</v>
      </c>
      <c r="B275" s="165" t="s">
        <v>1200</v>
      </c>
      <c r="C275" s="165" t="s">
        <v>1201</v>
      </c>
      <c r="D275" s="165" t="s">
        <v>1678</v>
      </c>
      <c r="E275" s="165" t="s">
        <v>1679</v>
      </c>
      <c r="F275" s="165" t="s">
        <v>1678</v>
      </c>
      <c r="G275" s="165" t="s">
        <v>1722</v>
      </c>
      <c r="H275" s="165" t="s">
        <v>1046</v>
      </c>
      <c r="I275" s="165" t="s">
        <v>1722</v>
      </c>
      <c r="J275" s="165" t="s">
        <v>1205</v>
      </c>
      <c r="K275" s="165" t="s">
        <v>1740</v>
      </c>
      <c r="L275" s="165" t="s">
        <v>1741</v>
      </c>
      <c r="M275" s="165" t="s">
        <v>1740</v>
      </c>
    </row>
    <row r="276" spans="1:13" x14ac:dyDescent="0.35">
      <c r="A276" s="164" t="str">
        <f t="shared" si="4"/>
        <v>ItasyMiarinarivoSarobaratra Ifanja</v>
      </c>
      <c r="B276" s="165" t="s">
        <v>1200</v>
      </c>
      <c r="C276" s="165" t="s">
        <v>1201</v>
      </c>
      <c r="D276" s="165" t="s">
        <v>1678</v>
      </c>
      <c r="E276" s="165" t="s">
        <v>1679</v>
      </c>
      <c r="F276" s="165" t="s">
        <v>1678</v>
      </c>
      <c r="G276" s="165" t="s">
        <v>1722</v>
      </c>
      <c r="H276" s="165" t="s">
        <v>1046</v>
      </c>
      <c r="I276" s="165" t="s">
        <v>1722</v>
      </c>
      <c r="J276" s="165" t="s">
        <v>1205</v>
      </c>
      <c r="K276" s="165" t="s">
        <v>1742</v>
      </c>
      <c r="L276" s="165" t="s">
        <v>1743</v>
      </c>
      <c r="M276" s="165" t="s">
        <v>1742</v>
      </c>
    </row>
    <row r="277" spans="1:13" x14ac:dyDescent="0.35">
      <c r="A277" s="164" t="str">
        <f t="shared" si="4"/>
        <v>ItasyMiarinarivoZoma Bealoka</v>
      </c>
      <c r="B277" s="165" t="s">
        <v>1200</v>
      </c>
      <c r="C277" s="165" t="s">
        <v>1201</v>
      </c>
      <c r="D277" s="165" t="s">
        <v>1678</v>
      </c>
      <c r="E277" s="165" t="s">
        <v>1679</v>
      </c>
      <c r="F277" s="165" t="s">
        <v>1678</v>
      </c>
      <c r="G277" s="165" t="s">
        <v>1722</v>
      </c>
      <c r="H277" s="165" t="s">
        <v>1046</v>
      </c>
      <c r="I277" s="165" t="s">
        <v>1722</v>
      </c>
      <c r="J277" s="165" t="s">
        <v>1205</v>
      </c>
      <c r="K277" s="165" t="s">
        <v>1744</v>
      </c>
      <c r="L277" s="165" t="s">
        <v>1745</v>
      </c>
      <c r="M277" s="165" t="s">
        <v>1744</v>
      </c>
    </row>
    <row r="278" spans="1:13" x14ac:dyDescent="0.35">
      <c r="A278" s="164" t="str">
        <f t="shared" si="4"/>
        <v>ItasyMiarinarivoSoavimbazaha</v>
      </c>
      <c r="B278" s="165" t="s">
        <v>1200</v>
      </c>
      <c r="C278" s="165" t="s">
        <v>1201</v>
      </c>
      <c r="D278" s="165" t="s">
        <v>1678</v>
      </c>
      <c r="E278" s="165" t="s">
        <v>1679</v>
      </c>
      <c r="F278" s="165" t="s">
        <v>1678</v>
      </c>
      <c r="G278" s="165" t="s">
        <v>1722</v>
      </c>
      <c r="H278" s="165" t="s">
        <v>1046</v>
      </c>
      <c r="I278" s="165" t="s">
        <v>1722</v>
      </c>
      <c r="J278" s="165" t="s">
        <v>1205</v>
      </c>
      <c r="K278" s="165" t="s">
        <v>1746</v>
      </c>
      <c r="L278" s="165" t="s">
        <v>1747</v>
      </c>
      <c r="M278" s="165" t="s">
        <v>1746</v>
      </c>
    </row>
    <row r="279" spans="1:13" x14ac:dyDescent="0.35">
      <c r="A279" s="164" t="str">
        <f t="shared" si="4"/>
        <v>ItasyMiarinarivoAndolofotsy</v>
      </c>
      <c r="B279" s="165" t="s">
        <v>1200</v>
      </c>
      <c r="C279" s="165" t="s">
        <v>1201</v>
      </c>
      <c r="D279" s="165" t="s">
        <v>1678</v>
      </c>
      <c r="E279" s="165" t="s">
        <v>1679</v>
      </c>
      <c r="F279" s="165" t="s">
        <v>1678</v>
      </c>
      <c r="G279" s="165" t="s">
        <v>1722</v>
      </c>
      <c r="H279" s="165" t="s">
        <v>1046</v>
      </c>
      <c r="I279" s="165" t="s">
        <v>1722</v>
      </c>
      <c r="J279" s="165" t="s">
        <v>1205</v>
      </c>
      <c r="K279" s="165" t="s">
        <v>1748</v>
      </c>
      <c r="L279" s="165" t="s">
        <v>1749</v>
      </c>
      <c r="M279" s="165" t="s">
        <v>1748</v>
      </c>
    </row>
    <row r="280" spans="1:13" x14ac:dyDescent="0.35">
      <c r="A280" s="164" t="str">
        <f t="shared" si="4"/>
        <v>ItasySoavinandrianaSoavinandriana</v>
      </c>
      <c r="B280" s="165" t="s">
        <v>1200</v>
      </c>
      <c r="C280" s="165" t="s">
        <v>1201</v>
      </c>
      <c r="D280" s="165" t="s">
        <v>1678</v>
      </c>
      <c r="E280" s="165" t="s">
        <v>1679</v>
      </c>
      <c r="F280" s="165" t="s">
        <v>1678</v>
      </c>
      <c r="G280" s="165" t="s">
        <v>1750</v>
      </c>
      <c r="H280" s="165" t="s">
        <v>1410</v>
      </c>
      <c r="I280" s="165" t="s">
        <v>1750</v>
      </c>
      <c r="J280" s="165" t="s">
        <v>1205</v>
      </c>
      <c r="K280" s="165" t="s">
        <v>1410</v>
      </c>
      <c r="L280" s="165" t="s">
        <v>1751</v>
      </c>
      <c r="M280" s="165" t="s">
        <v>1410</v>
      </c>
    </row>
    <row r="281" spans="1:13" x14ac:dyDescent="0.35">
      <c r="A281" s="164" t="str">
        <f t="shared" si="4"/>
        <v>ItasySoavinandrianaDondona</v>
      </c>
      <c r="B281" s="165" t="s">
        <v>1200</v>
      </c>
      <c r="C281" s="165" t="s">
        <v>1201</v>
      </c>
      <c r="D281" s="165" t="s">
        <v>1678</v>
      </c>
      <c r="E281" s="165" t="s">
        <v>1679</v>
      </c>
      <c r="F281" s="165" t="s">
        <v>1678</v>
      </c>
      <c r="G281" s="165" t="s">
        <v>1750</v>
      </c>
      <c r="H281" s="165" t="s">
        <v>1410</v>
      </c>
      <c r="I281" s="165" t="s">
        <v>1750</v>
      </c>
      <c r="J281" s="165" t="s">
        <v>1205</v>
      </c>
      <c r="K281" s="165" t="s">
        <v>1752</v>
      </c>
      <c r="L281" s="165" t="s">
        <v>1753</v>
      </c>
      <c r="M281" s="165" t="s">
        <v>1752</v>
      </c>
    </row>
    <row r="282" spans="1:13" x14ac:dyDescent="0.35">
      <c r="A282" s="164" t="str">
        <f t="shared" si="4"/>
        <v>ItasySoavinandrianaAmpary</v>
      </c>
      <c r="B282" s="165" t="s">
        <v>1200</v>
      </c>
      <c r="C282" s="165" t="s">
        <v>1201</v>
      </c>
      <c r="D282" s="165" t="s">
        <v>1678</v>
      </c>
      <c r="E282" s="165" t="s">
        <v>1679</v>
      </c>
      <c r="F282" s="165" t="s">
        <v>1678</v>
      </c>
      <c r="G282" s="165" t="s">
        <v>1750</v>
      </c>
      <c r="H282" s="165" t="s">
        <v>1410</v>
      </c>
      <c r="I282" s="165" t="s">
        <v>1750</v>
      </c>
      <c r="J282" s="165" t="s">
        <v>1205</v>
      </c>
      <c r="K282" s="165" t="s">
        <v>1754</v>
      </c>
      <c r="L282" s="165" t="s">
        <v>1755</v>
      </c>
      <c r="M282" s="165" t="s">
        <v>1754</v>
      </c>
    </row>
    <row r="283" spans="1:13" x14ac:dyDescent="0.35">
      <c r="A283" s="164" t="str">
        <f t="shared" si="4"/>
        <v>ItasySoavinandrianaMananasy</v>
      </c>
      <c r="B283" s="165" t="s">
        <v>1200</v>
      </c>
      <c r="C283" s="165" t="s">
        <v>1201</v>
      </c>
      <c r="D283" s="165" t="s">
        <v>1678</v>
      </c>
      <c r="E283" s="165" t="s">
        <v>1679</v>
      </c>
      <c r="F283" s="165" t="s">
        <v>1678</v>
      </c>
      <c r="G283" s="165" t="s">
        <v>1750</v>
      </c>
      <c r="H283" s="165" t="s">
        <v>1410</v>
      </c>
      <c r="I283" s="165" t="s">
        <v>1750</v>
      </c>
      <c r="J283" s="165" t="s">
        <v>1205</v>
      </c>
      <c r="K283" s="165" t="s">
        <v>1756</v>
      </c>
      <c r="L283" s="165" t="s">
        <v>1757</v>
      </c>
      <c r="M283" s="165" t="s">
        <v>1756</v>
      </c>
    </row>
    <row r="284" spans="1:13" x14ac:dyDescent="0.35">
      <c r="A284" s="164" t="str">
        <f t="shared" si="4"/>
        <v>ItasySoavinandrianaMasindray</v>
      </c>
      <c r="B284" s="165" t="s">
        <v>1200</v>
      </c>
      <c r="C284" s="165" t="s">
        <v>1201</v>
      </c>
      <c r="D284" s="165" t="s">
        <v>1678</v>
      </c>
      <c r="E284" s="165" t="s">
        <v>1679</v>
      </c>
      <c r="F284" s="165" t="s">
        <v>1678</v>
      </c>
      <c r="G284" s="165" t="s">
        <v>1750</v>
      </c>
      <c r="H284" s="165" t="s">
        <v>1410</v>
      </c>
      <c r="I284" s="165" t="s">
        <v>1750</v>
      </c>
      <c r="J284" s="165" t="s">
        <v>1205</v>
      </c>
      <c r="K284" s="165" t="s">
        <v>1247</v>
      </c>
      <c r="L284" s="165" t="s">
        <v>1758</v>
      </c>
      <c r="M284" s="165" t="s">
        <v>1247</v>
      </c>
    </row>
    <row r="285" spans="1:13" x14ac:dyDescent="0.35">
      <c r="A285" s="164" t="str">
        <f t="shared" si="4"/>
        <v>ItasySoavinandrianaAmparibohitra</v>
      </c>
      <c r="B285" s="165" t="s">
        <v>1200</v>
      </c>
      <c r="C285" s="165" t="s">
        <v>1201</v>
      </c>
      <c r="D285" s="165" t="s">
        <v>1678</v>
      </c>
      <c r="E285" s="165" t="s">
        <v>1679</v>
      </c>
      <c r="F285" s="165" t="s">
        <v>1678</v>
      </c>
      <c r="G285" s="165" t="s">
        <v>1750</v>
      </c>
      <c r="H285" s="165" t="s">
        <v>1410</v>
      </c>
      <c r="I285" s="165" t="s">
        <v>1750</v>
      </c>
      <c r="J285" s="165" t="s">
        <v>1205</v>
      </c>
      <c r="K285" s="165" t="s">
        <v>1759</v>
      </c>
      <c r="L285" s="165" t="s">
        <v>1760</v>
      </c>
      <c r="M285" s="165" t="s">
        <v>1759</v>
      </c>
    </row>
    <row r="286" spans="1:13" x14ac:dyDescent="0.35">
      <c r="A286" s="164" t="str">
        <f t="shared" si="4"/>
        <v>ItasySoavinandrianaAmpefy</v>
      </c>
      <c r="B286" s="165" t="s">
        <v>1200</v>
      </c>
      <c r="C286" s="165" t="s">
        <v>1201</v>
      </c>
      <c r="D286" s="165" t="s">
        <v>1678</v>
      </c>
      <c r="E286" s="165" t="s">
        <v>1679</v>
      </c>
      <c r="F286" s="165" t="s">
        <v>1678</v>
      </c>
      <c r="G286" s="165" t="s">
        <v>1750</v>
      </c>
      <c r="H286" s="165" t="s">
        <v>1410</v>
      </c>
      <c r="I286" s="165" t="s">
        <v>1750</v>
      </c>
      <c r="J286" s="165" t="s">
        <v>1205</v>
      </c>
      <c r="K286" s="165" t="s">
        <v>1761</v>
      </c>
      <c r="L286" s="165" t="s">
        <v>1762</v>
      </c>
      <c r="M286" s="165" t="s">
        <v>1761</v>
      </c>
    </row>
    <row r="287" spans="1:13" x14ac:dyDescent="0.35">
      <c r="A287" s="164" t="str">
        <f t="shared" si="4"/>
        <v>ItasySoavinandrianaAntanetibe</v>
      </c>
      <c r="B287" s="165" t="s">
        <v>1200</v>
      </c>
      <c r="C287" s="165" t="s">
        <v>1201</v>
      </c>
      <c r="D287" s="165" t="s">
        <v>1678</v>
      </c>
      <c r="E287" s="165" t="s">
        <v>1679</v>
      </c>
      <c r="F287" s="165" t="s">
        <v>1678</v>
      </c>
      <c r="G287" s="165" t="s">
        <v>1750</v>
      </c>
      <c r="H287" s="165" t="s">
        <v>1410</v>
      </c>
      <c r="I287" s="165" t="s">
        <v>1750</v>
      </c>
      <c r="J287" s="165" t="s">
        <v>1205</v>
      </c>
      <c r="K287" s="165" t="s">
        <v>1289</v>
      </c>
      <c r="L287" s="165" t="s">
        <v>1763</v>
      </c>
      <c r="M287" s="165" t="s">
        <v>1289</v>
      </c>
    </row>
    <row r="288" spans="1:13" x14ac:dyDescent="0.35">
      <c r="A288" s="164" t="str">
        <f t="shared" si="4"/>
        <v>ItasySoavinandrianaAmparaky</v>
      </c>
      <c r="B288" s="165" t="s">
        <v>1200</v>
      </c>
      <c r="C288" s="165" t="s">
        <v>1201</v>
      </c>
      <c r="D288" s="165" t="s">
        <v>1678</v>
      </c>
      <c r="E288" s="165" t="s">
        <v>1679</v>
      </c>
      <c r="F288" s="165" t="s">
        <v>1678</v>
      </c>
      <c r="G288" s="165" t="s">
        <v>1750</v>
      </c>
      <c r="H288" s="165" t="s">
        <v>1410</v>
      </c>
      <c r="I288" s="165" t="s">
        <v>1750</v>
      </c>
      <c r="J288" s="165" t="s">
        <v>1205</v>
      </c>
      <c r="K288" s="165" t="s">
        <v>1764</v>
      </c>
      <c r="L288" s="165" t="s">
        <v>1765</v>
      </c>
      <c r="M288" s="165" t="s">
        <v>1764</v>
      </c>
    </row>
    <row r="289" spans="1:13" x14ac:dyDescent="0.35">
      <c r="A289" s="164" t="str">
        <f t="shared" si="4"/>
        <v>ItasySoavinandrianaAmberomanga</v>
      </c>
      <c r="B289" s="165" t="s">
        <v>1200</v>
      </c>
      <c r="C289" s="165" t="s">
        <v>1201</v>
      </c>
      <c r="D289" s="165" t="s">
        <v>1678</v>
      </c>
      <c r="E289" s="165" t="s">
        <v>1679</v>
      </c>
      <c r="F289" s="165" t="s">
        <v>1678</v>
      </c>
      <c r="G289" s="165" t="s">
        <v>1750</v>
      </c>
      <c r="H289" s="165" t="s">
        <v>1410</v>
      </c>
      <c r="I289" s="165" t="s">
        <v>1750</v>
      </c>
      <c r="J289" s="165" t="s">
        <v>1205</v>
      </c>
      <c r="K289" s="165" t="s">
        <v>1766</v>
      </c>
      <c r="L289" s="165" t="s">
        <v>1767</v>
      </c>
      <c r="M289" s="165" t="s">
        <v>1766</v>
      </c>
    </row>
    <row r="290" spans="1:13" x14ac:dyDescent="0.35">
      <c r="A290" s="164" t="str">
        <f t="shared" si="4"/>
        <v>ItasySoavinandrianaAnkaranana</v>
      </c>
      <c r="B290" s="165" t="s">
        <v>1200</v>
      </c>
      <c r="C290" s="165" t="s">
        <v>1201</v>
      </c>
      <c r="D290" s="165" t="s">
        <v>1678</v>
      </c>
      <c r="E290" s="165" t="s">
        <v>1679</v>
      </c>
      <c r="F290" s="165" t="s">
        <v>1678</v>
      </c>
      <c r="G290" s="165" t="s">
        <v>1750</v>
      </c>
      <c r="H290" s="165" t="s">
        <v>1410</v>
      </c>
      <c r="I290" s="165" t="s">
        <v>1750</v>
      </c>
      <c r="J290" s="165" t="s">
        <v>1205</v>
      </c>
      <c r="K290" s="165" t="s">
        <v>1768</v>
      </c>
      <c r="L290" s="165" t="s">
        <v>1769</v>
      </c>
      <c r="M290" s="165" t="s">
        <v>1768</v>
      </c>
    </row>
    <row r="291" spans="1:13" x14ac:dyDescent="0.35">
      <c r="A291" s="164" t="str">
        <f t="shared" si="4"/>
        <v>ItasySoavinandrianaMahavelona</v>
      </c>
      <c r="B291" s="165" t="s">
        <v>1200</v>
      </c>
      <c r="C291" s="165" t="s">
        <v>1201</v>
      </c>
      <c r="D291" s="165" t="s">
        <v>1678</v>
      </c>
      <c r="E291" s="165" t="s">
        <v>1679</v>
      </c>
      <c r="F291" s="165" t="s">
        <v>1678</v>
      </c>
      <c r="G291" s="165" t="s">
        <v>1750</v>
      </c>
      <c r="H291" s="165" t="s">
        <v>1410</v>
      </c>
      <c r="I291" s="165" t="s">
        <v>1750</v>
      </c>
      <c r="J291" s="165" t="s">
        <v>1205</v>
      </c>
      <c r="K291" s="165" t="s">
        <v>1312</v>
      </c>
      <c r="L291" s="165" t="s">
        <v>1770</v>
      </c>
      <c r="M291" s="165" t="s">
        <v>1312</v>
      </c>
    </row>
    <row r="292" spans="1:13" x14ac:dyDescent="0.35">
      <c r="A292" s="164" t="str">
        <f t="shared" si="4"/>
        <v>ItasySoavinandrianaAnkisabe</v>
      </c>
      <c r="B292" s="165" t="s">
        <v>1200</v>
      </c>
      <c r="C292" s="165" t="s">
        <v>1201</v>
      </c>
      <c r="D292" s="165" t="s">
        <v>1678</v>
      </c>
      <c r="E292" s="165" t="s">
        <v>1679</v>
      </c>
      <c r="F292" s="165" t="s">
        <v>1678</v>
      </c>
      <c r="G292" s="165" t="s">
        <v>1750</v>
      </c>
      <c r="H292" s="165" t="s">
        <v>1410</v>
      </c>
      <c r="I292" s="165" t="s">
        <v>1750</v>
      </c>
      <c r="J292" s="165" t="s">
        <v>1205</v>
      </c>
      <c r="K292" s="165" t="s">
        <v>1771</v>
      </c>
      <c r="L292" s="165" t="s">
        <v>1772</v>
      </c>
      <c r="M292" s="165" t="s">
        <v>1771</v>
      </c>
    </row>
    <row r="293" spans="1:13" x14ac:dyDescent="0.35">
      <c r="A293" s="164" t="str">
        <f t="shared" si="4"/>
        <v>ItasySoavinandrianaAmbatoasana Centre</v>
      </c>
      <c r="B293" s="165" t="s">
        <v>1200</v>
      </c>
      <c r="C293" s="165" t="s">
        <v>1201</v>
      </c>
      <c r="D293" s="165" t="s">
        <v>1678</v>
      </c>
      <c r="E293" s="165" t="s">
        <v>1679</v>
      </c>
      <c r="F293" s="165" t="s">
        <v>1678</v>
      </c>
      <c r="G293" s="165" t="s">
        <v>1750</v>
      </c>
      <c r="H293" s="165" t="s">
        <v>1410</v>
      </c>
      <c r="I293" s="165" t="s">
        <v>1750</v>
      </c>
      <c r="J293" s="165" t="s">
        <v>1205</v>
      </c>
      <c r="K293" s="165" t="s">
        <v>1773</v>
      </c>
      <c r="L293" s="165" t="s">
        <v>1774</v>
      </c>
      <c r="M293" s="165" t="s">
        <v>1773</v>
      </c>
    </row>
    <row r="294" spans="1:13" x14ac:dyDescent="0.35">
      <c r="A294" s="164" t="str">
        <f t="shared" si="4"/>
        <v>ItasySoavinandrianaTamponala</v>
      </c>
      <c r="B294" s="165" t="s">
        <v>1200</v>
      </c>
      <c r="C294" s="165" t="s">
        <v>1201</v>
      </c>
      <c r="D294" s="165" t="s">
        <v>1678</v>
      </c>
      <c r="E294" s="165" t="s">
        <v>1679</v>
      </c>
      <c r="F294" s="165" t="s">
        <v>1678</v>
      </c>
      <c r="G294" s="165" t="s">
        <v>1750</v>
      </c>
      <c r="H294" s="165" t="s">
        <v>1410</v>
      </c>
      <c r="I294" s="165" t="s">
        <v>1750</v>
      </c>
      <c r="J294" s="165" t="s">
        <v>1205</v>
      </c>
      <c r="K294" s="165" t="s">
        <v>1775</v>
      </c>
      <c r="L294" s="165" t="s">
        <v>1776</v>
      </c>
      <c r="M294" s="165" t="s">
        <v>1775</v>
      </c>
    </row>
    <row r="295" spans="1:13" x14ac:dyDescent="0.35">
      <c r="A295" s="164" t="str">
        <f t="shared" si="4"/>
        <v>BongolavaTsiroanomandidyTsiroanomandidy Ville</v>
      </c>
      <c r="B295" s="165" t="s">
        <v>1200</v>
      </c>
      <c r="C295" s="165" t="s">
        <v>1201</v>
      </c>
      <c r="D295" s="165" t="s">
        <v>1777</v>
      </c>
      <c r="E295" s="165" t="s">
        <v>1778</v>
      </c>
      <c r="F295" s="165" t="s">
        <v>1777</v>
      </c>
      <c r="G295" s="165" t="s">
        <v>1779</v>
      </c>
      <c r="H295" s="165" t="s">
        <v>1780</v>
      </c>
      <c r="I295" s="165" t="s">
        <v>1779</v>
      </c>
      <c r="J295" s="165" t="s">
        <v>1205</v>
      </c>
      <c r="K295" s="165" t="s">
        <v>1781</v>
      </c>
      <c r="L295" s="165" t="s">
        <v>1782</v>
      </c>
      <c r="M295" s="165" t="s">
        <v>1781</v>
      </c>
    </row>
    <row r="296" spans="1:13" x14ac:dyDescent="0.35">
      <c r="A296" s="164" t="str">
        <f t="shared" si="4"/>
        <v>BongolavaTsiroanomandidyTsiroanomandidy Fihaonana</v>
      </c>
      <c r="B296" s="165" t="s">
        <v>1200</v>
      </c>
      <c r="C296" s="165" t="s">
        <v>1201</v>
      </c>
      <c r="D296" s="165" t="s">
        <v>1777</v>
      </c>
      <c r="E296" s="165" t="s">
        <v>1778</v>
      </c>
      <c r="F296" s="165" t="s">
        <v>1777</v>
      </c>
      <c r="G296" s="165" t="s">
        <v>1779</v>
      </c>
      <c r="H296" s="165" t="s">
        <v>1780</v>
      </c>
      <c r="I296" s="165" t="s">
        <v>1779</v>
      </c>
      <c r="J296" s="165" t="s">
        <v>1205</v>
      </c>
      <c r="K296" s="165" t="s">
        <v>1783</v>
      </c>
      <c r="L296" s="165" t="s">
        <v>1784</v>
      </c>
      <c r="M296" s="165" t="s">
        <v>1783</v>
      </c>
    </row>
    <row r="297" spans="1:13" x14ac:dyDescent="0.35">
      <c r="A297" s="164" t="str">
        <f t="shared" si="4"/>
        <v>BongolavaTsiroanomandidyAmbatolampy</v>
      </c>
      <c r="B297" s="165" t="s">
        <v>1200</v>
      </c>
      <c r="C297" s="165" t="s">
        <v>1201</v>
      </c>
      <c r="D297" s="165" t="s">
        <v>1777</v>
      </c>
      <c r="E297" s="165" t="s">
        <v>1778</v>
      </c>
      <c r="F297" s="165" t="s">
        <v>1777</v>
      </c>
      <c r="G297" s="165" t="s">
        <v>1779</v>
      </c>
      <c r="H297" s="165" t="s">
        <v>1780</v>
      </c>
      <c r="I297" s="165" t="s">
        <v>1779</v>
      </c>
      <c r="J297" s="165" t="s">
        <v>1205</v>
      </c>
      <c r="K297" s="165" t="s">
        <v>1271</v>
      </c>
      <c r="L297" s="165" t="s">
        <v>1785</v>
      </c>
      <c r="M297" s="165" t="s">
        <v>1271</v>
      </c>
    </row>
    <row r="298" spans="1:13" x14ac:dyDescent="0.35">
      <c r="A298" s="164" t="str">
        <f t="shared" si="4"/>
        <v>BongolavaTsiroanomandidyMaritampona</v>
      </c>
      <c r="B298" s="165" t="s">
        <v>1200</v>
      </c>
      <c r="C298" s="165" t="s">
        <v>1201</v>
      </c>
      <c r="D298" s="165" t="s">
        <v>1777</v>
      </c>
      <c r="E298" s="165" t="s">
        <v>1778</v>
      </c>
      <c r="F298" s="165" t="s">
        <v>1777</v>
      </c>
      <c r="G298" s="165" t="s">
        <v>1779</v>
      </c>
      <c r="H298" s="165" t="s">
        <v>1780</v>
      </c>
      <c r="I298" s="165" t="s">
        <v>1779</v>
      </c>
      <c r="J298" s="165" t="s">
        <v>1205</v>
      </c>
      <c r="K298" s="165" t="s">
        <v>1786</v>
      </c>
      <c r="L298" s="165" t="s">
        <v>1787</v>
      </c>
      <c r="M298" s="165" t="s">
        <v>1786</v>
      </c>
    </row>
    <row r="299" spans="1:13" x14ac:dyDescent="0.35">
      <c r="A299" s="164" t="str">
        <f t="shared" si="4"/>
        <v>BongolavaTsiroanomandidyBevato</v>
      </c>
      <c r="B299" s="165" t="s">
        <v>1200</v>
      </c>
      <c r="C299" s="165" t="s">
        <v>1201</v>
      </c>
      <c r="D299" s="165" t="s">
        <v>1777</v>
      </c>
      <c r="E299" s="165" t="s">
        <v>1778</v>
      </c>
      <c r="F299" s="165" t="s">
        <v>1777</v>
      </c>
      <c r="G299" s="165" t="s">
        <v>1779</v>
      </c>
      <c r="H299" s="165" t="s">
        <v>1780</v>
      </c>
      <c r="I299" s="165" t="s">
        <v>1779</v>
      </c>
      <c r="J299" s="165" t="s">
        <v>1205</v>
      </c>
      <c r="K299" s="165" t="s">
        <v>1788</v>
      </c>
      <c r="L299" s="165" t="s">
        <v>1789</v>
      </c>
      <c r="M299" s="165" t="s">
        <v>1788</v>
      </c>
    </row>
    <row r="300" spans="1:13" x14ac:dyDescent="0.35">
      <c r="A300" s="164" t="str">
        <f t="shared" si="4"/>
        <v>BongolavaTsiroanomandidyAnkadinondry Sakay</v>
      </c>
      <c r="B300" s="165" t="s">
        <v>1200</v>
      </c>
      <c r="C300" s="165" t="s">
        <v>1201</v>
      </c>
      <c r="D300" s="165" t="s">
        <v>1777</v>
      </c>
      <c r="E300" s="165" t="s">
        <v>1778</v>
      </c>
      <c r="F300" s="165" t="s">
        <v>1777</v>
      </c>
      <c r="G300" s="165" t="s">
        <v>1779</v>
      </c>
      <c r="H300" s="165" t="s">
        <v>1780</v>
      </c>
      <c r="I300" s="165" t="s">
        <v>1779</v>
      </c>
      <c r="J300" s="165" t="s">
        <v>1205</v>
      </c>
      <c r="K300" s="165" t="s">
        <v>1790</v>
      </c>
      <c r="L300" s="165" t="s">
        <v>1791</v>
      </c>
      <c r="M300" s="165" t="s">
        <v>1790</v>
      </c>
    </row>
    <row r="301" spans="1:13" x14ac:dyDescent="0.35">
      <c r="A301" s="164" t="str">
        <f t="shared" si="4"/>
        <v>BongolavaTsiroanomandidyAnkerana Avaratra</v>
      </c>
      <c r="B301" s="165" t="s">
        <v>1200</v>
      </c>
      <c r="C301" s="165" t="s">
        <v>1201</v>
      </c>
      <c r="D301" s="165" t="s">
        <v>1777</v>
      </c>
      <c r="E301" s="165" t="s">
        <v>1778</v>
      </c>
      <c r="F301" s="165" t="s">
        <v>1777</v>
      </c>
      <c r="G301" s="165" t="s">
        <v>1779</v>
      </c>
      <c r="H301" s="165" t="s">
        <v>1780</v>
      </c>
      <c r="I301" s="165" t="s">
        <v>1779</v>
      </c>
      <c r="J301" s="165" t="s">
        <v>1205</v>
      </c>
      <c r="K301" s="165" t="s">
        <v>1792</v>
      </c>
      <c r="L301" s="165" t="s">
        <v>1793</v>
      </c>
      <c r="M301" s="165" t="s">
        <v>1792</v>
      </c>
    </row>
    <row r="302" spans="1:13" x14ac:dyDescent="0.35">
      <c r="A302" s="164" t="str">
        <f t="shared" si="4"/>
        <v>BongolavaTsiroanomandidyMiandrarivo</v>
      </c>
      <c r="B302" s="165" t="s">
        <v>1200</v>
      </c>
      <c r="C302" s="165" t="s">
        <v>1201</v>
      </c>
      <c r="D302" s="165" t="s">
        <v>1777</v>
      </c>
      <c r="E302" s="165" t="s">
        <v>1778</v>
      </c>
      <c r="F302" s="165" t="s">
        <v>1777</v>
      </c>
      <c r="G302" s="165" t="s">
        <v>1779</v>
      </c>
      <c r="H302" s="165" t="s">
        <v>1780</v>
      </c>
      <c r="I302" s="165" t="s">
        <v>1779</v>
      </c>
      <c r="J302" s="165" t="s">
        <v>1205</v>
      </c>
      <c r="K302" s="165" t="s">
        <v>1619</v>
      </c>
      <c r="L302" s="165" t="s">
        <v>1794</v>
      </c>
      <c r="M302" s="165" t="s">
        <v>1619</v>
      </c>
    </row>
    <row r="303" spans="1:13" x14ac:dyDescent="0.35">
      <c r="A303" s="164" t="str">
        <f t="shared" si="4"/>
        <v>BongolavaTsiroanomandidyTsinjoarivo Imanga</v>
      </c>
      <c r="B303" s="165" t="s">
        <v>1200</v>
      </c>
      <c r="C303" s="165" t="s">
        <v>1201</v>
      </c>
      <c r="D303" s="165" t="s">
        <v>1777</v>
      </c>
      <c r="E303" s="165" t="s">
        <v>1778</v>
      </c>
      <c r="F303" s="165" t="s">
        <v>1777</v>
      </c>
      <c r="G303" s="165" t="s">
        <v>1779</v>
      </c>
      <c r="H303" s="165" t="s">
        <v>1780</v>
      </c>
      <c r="I303" s="165" t="s">
        <v>1779</v>
      </c>
      <c r="J303" s="165" t="s">
        <v>1205</v>
      </c>
      <c r="K303" s="165" t="s">
        <v>1795</v>
      </c>
      <c r="L303" s="165" t="s">
        <v>1796</v>
      </c>
      <c r="M303" s="165" t="s">
        <v>1795</v>
      </c>
    </row>
    <row r="304" spans="1:13" x14ac:dyDescent="0.35">
      <c r="A304" s="164" t="str">
        <f t="shared" si="4"/>
        <v>BongolavaTsiroanomandidySoanierana</v>
      </c>
      <c r="B304" s="165" t="s">
        <v>1200</v>
      </c>
      <c r="C304" s="165" t="s">
        <v>1201</v>
      </c>
      <c r="D304" s="165" t="s">
        <v>1777</v>
      </c>
      <c r="E304" s="165" t="s">
        <v>1778</v>
      </c>
      <c r="F304" s="165" t="s">
        <v>1777</v>
      </c>
      <c r="G304" s="165" t="s">
        <v>1779</v>
      </c>
      <c r="H304" s="165" t="s">
        <v>1780</v>
      </c>
      <c r="I304" s="165" t="s">
        <v>1779</v>
      </c>
      <c r="J304" s="165" t="s">
        <v>1205</v>
      </c>
      <c r="K304" s="165" t="s">
        <v>1797</v>
      </c>
      <c r="L304" s="165" t="s">
        <v>1798</v>
      </c>
      <c r="M304" s="165" t="s">
        <v>1797</v>
      </c>
    </row>
    <row r="305" spans="1:13" x14ac:dyDescent="0.35">
      <c r="A305" s="164" t="str">
        <f t="shared" si="4"/>
        <v>BongolavaTsiroanomandidyAnosy</v>
      </c>
      <c r="B305" s="165" t="s">
        <v>1200</v>
      </c>
      <c r="C305" s="165" t="s">
        <v>1201</v>
      </c>
      <c r="D305" s="165" t="s">
        <v>1777</v>
      </c>
      <c r="E305" s="165" t="s">
        <v>1778</v>
      </c>
      <c r="F305" s="165" t="s">
        <v>1777</v>
      </c>
      <c r="G305" s="165" t="s">
        <v>1779</v>
      </c>
      <c r="H305" s="165" t="s">
        <v>1780</v>
      </c>
      <c r="I305" s="165" t="s">
        <v>1779</v>
      </c>
      <c r="J305" s="165" t="s">
        <v>1205</v>
      </c>
      <c r="K305" s="165" t="s">
        <v>1799</v>
      </c>
      <c r="L305" s="165" t="s">
        <v>1800</v>
      </c>
      <c r="M305" s="165" t="s">
        <v>1799</v>
      </c>
    </row>
    <row r="306" spans="1:13" x14ac:dyDescent="0.35">
      <c r="A306" s="164" t="str">
        <f t="shared" si="4"/>
        <v>BongolavaTsiroanomandidyAmbararatabe</v>
      </c>
      <c r="B306" s="165" t="s">
        <v>1200</v>
      </c>
      <c r="C306" s="165" t="s">
        <v>1201</v>
      </c>
      <c r="D306" s="165" t="s">
        <v>1777</v>
      </c>
      <c r="E306" s="165" t="s">
        <v>1778</v>
      </c>
      <c r="F306" s="165" t="s">
        <v>1777</v>
      </c>
      <c r="G306" s="165" t="s">
        <v>1779</v>
      </c>
      <c r="H306" s="165" t="s">
        <v>1780</v>
      </c>
      <c r="I306" s="165" t="s">
        <v>1779</v>
      </c>
      <c r="J306" s="165" t="s">
        <v>1205</v>
      </c>
      <c r="K306" s="165" t="s">
        <v>1801</v>
      </c>
      <c r="L306" s="165" t="s">
        <v>1802</v>
      </c>
      <c r="M306" s="165" t="s">
        <v>1801</v>
      </c>
    </row>
    <row r="307" spans="1:13" x14ac:dyDescent="0.35">
      <c r="A307" s="164" t="str">
        <f t="shared" si="4"/>
        <v>BongolavaTsiroanomandidyBelobaka</v>
      </c>
      <c r="B307" s="165" t="s">
        <v>1200</v>
      </c>
      <c r="C307" s="165" t="s">
        <v>1201</v>
      </c>
      <c r="D307" s="165" t="s">
        <v>1777</v>
      </c>
      <c r="E307" s="165" t="s">
        <v>1778</v>
      </c>
      <c r="F307" s="165" t="s">
        <v>1777</v>
      </c>
      <c r="G307" s="165" t="s">
        <v>1779</v>
      </c>
      <c r="H307" s="165" t="s">
        <v>1780</v>
      </c>
      <c r="I307" s="165" t="s">
        <v>1779</v>
      </c>
      <c r="J307" s="165" t="s">
        <v>1205</v>
      </c>
      <c r="K307" s="165" t="s">
        <v>1803</v>
      </c>
      <c r="L307" s="165" t="s">
        <v>1804</v>
      </c>
      <c r="M307" s="165" t="s">
        <v>1803</v>
      </c>
    </row>
    <row r="308" spans="1:13" x14ac:dyDescent="0.35">
      <c r="A308" s="164" t="str">
        <f t="shared" si="4"/>
        <v>BongolavaTsiroanomandidyAmbalanirana</v>
      </c>
      <c r="B308" s="165" t="s">
        <v>1200</v>
      </c>
      <c r="C308" s="165" t="s">
        <v>1201</v>
      </c>
      <c r="D308" s="165" t="s">
        <v>1777</v>
      </c>
      <c r="E308" s="165" t="s">
        <v>1778</v>
      </c>
      <c r="F308" s="165" t="s">
        <v>1777</v>
      </c>
      <c r="G308" s="165" t="s">
        <v>1779</v>
      </c>
      <c r="H308" s="165" t="s">
        <v>1780</v>
      </c>
      <c r="I308" s="165" t="s">
        <v>1779</v>
      </c>
      <c r="J308" s="165" t="s">
        <v>1205</v>
      </c>
      <c r="K308" s="165" t="s">
        <v>1805</v>
      </c>
      <c r="L308" s="165" t="s">
        <v>1806</v>
      </c>
      <c r="M308" s="165" t="s">
        <v>1805</v>
      </c>
    </row>
    <row r="309" spans="1:13" x14ac:dyDescent="0.35">
      <c r="A309" s="164" t="str">
        <f t="shared" si="4"/>
        <v>BongolavaTsiroanomandidyMahasolo</v>
      </c>
      <c r="B309" s="165" t="s">
        <v>1200</v>
      </c>
      <c r="C309" s="165" t="s">
        <v>1201</v>
      </c>
      <c r="D309" s="165" t="s">
        <v>1777</v>
      </c>
      <c r="E309" s="165" t="s">
        <v>1778</v>
      </c>
      <c r="F309" s="165" t="s">
        <v>1777</v>
      </c>
      <c r="G309" s="165" t="s">
        <v>1779</v>
      </c>
      <c r="H309" s="165" t="s">
        <v>1780</v>
      </c>
      <c r="I309" s="165" t="s">
        <v>1779</v>
      </c>
      <c r="J309" s="165" t="s">
        <v>1205</v>
      </c>
      <c r="K309" s="165" t="s">
        <v>1807</v>
      </c>
      <c r="L309" s="165" t="s">
        <v>1808</v>
      </c>
      <c r="M309" s="165" t="s">
        <v>1807</v>
      </c>
    </row>
    <row r="310" spans="1:13" x14ac:dyDescent="0.35">
      <c r="A310" s="164" t="str">
        <f t="shared" si="4"/>
        <v>BongolavaTsiroanomandidyBemahatazana</v>
      </c>
      <c r="B310" s="165" t="s">
        <v>1200</v>
      </c>
      <c r="C310" s="165" t="s">
        <v>1201</v>
      </c>
      <c r="D310" s="165" t="s">
        <v>1777</v>
      </c>
      <c r="E310" s="165" t="s">
        <v>1778</v>
      </c>
      <c r="F310" s="165" t="s">
        <v>1777</v>
      </c>
      <c r="G310" s="165" t="s">
        <v>1779</v>
      </c>
      <c r="H310" s="165" t="s">
        <v>1780</v>
      </c>
      <c r="I310" s="165" t="s">
        <v>1779</v>
      </c>
      <c r="J310" s="165" t="s">
        <v>1205</v>
      </c>
      <c r="K310" s="165" t="s">
        <v>1809</v>
      </c>
      <c r="L310" s="165" t="s">
        <v>1810</v>
      </c>
      <c r="M310" s="165" t="s">
        <v>1809</v>
      </c>
    </row>
    <row r="311" spans="1:13" x14ac:dyDescent="0.35">
      <c r="A311" s="164" t="str">
        <f t="shared" si="4"/>
        <v>BongolavaTsiroanomandidyFierenana</v>
      </c>
      <c r="B311" s="165" t="s">
        <v>1200</v>
      </c>
      <c r="C311" s="165" t="s">
        <v>1201</v>
      </c>
      <c r="D311" s="165" t="s">
        <v>1777</v>
      </c>
      <c r="E311" s="165" t="s">
        <v>1778</v>
      </c>
      <c r="F311" s="165" t="s">
        <v>1777</v>
      </c>
      <c r="G311" s="165" t="s">
        <v>1779</v>
      </c>
      <c r="H311" s="165" t="s">
        <v>1780</v>
      </c>
      <c r="I311" s="165" t="s">
        <v>1779</v>
      </c>
      <c r="J311" s="165" t="s">
        <v>1205</v>
      </c>
      <c r="K311" s="165" t="s">
        <v>1811</v>
      </c>
      <c r="L311" s="165" t="s">
        <v>1812</v>
      </c>
      <c r="M311" s="165" t="s">
        <v>1811</v>
      </c>
    </row>
    <row r="312" spans="1:13" x14ac:dyDescent="0.35">
      <c r="A312" s="164" t="str">
        <f t="shared" si="4"/>
        <v>BongolavaTsiroanomandidyMaroharona</v>
      </c>
      <c r="B312" s="165" t="s">
        <v>1200</v>
      </c>
      <c r="C312" s="165" t="s">
        <v>1201</v>
      </c>
      <c r="D312" s="165" t="s">
        <v>1777</v>
      </c>
      <c r="E312" s="165" t="s">
        <v>1778</v>
      </c>
      <c r="F312" s="165" t="s">
        <v>1777</v>
      </c>
      <c r="G312" s="165" t="s">
        <v>1779</v>
      </c>
      <c r="H312" s="165" t="s">
        <v>1780</v>
      </c>
      <c r="I312" s="165" t="s">
        <v>1779</v>
      </c>
      <c r="J312" s="165" t="s">
        <v>1205</v>
      </c>
      <c r="K312" s="165" t="s">
        <v>1813</v>
      </c>
      <c r="L312" s="165" t="s">
        <v>1814</v>
      </c>
      <c r="M312" s="165" t="s">
        <v>1813</v>
      </c>
    </row>
    <row r="313" spans="1:13" x14ac:dyDescent="0.35">
      <c r="A313" s="164" t="str">
        <f t="shared" si="4"/>
        <v>BongolavaFenoarivobeFenoarivo Centre</v>
      </c>
      <c r="B313" s="165" t="s">
        <v>1200</v>
      </c>
      <c r="C313" s="165" t="s">
        <v>1201</v>
      </c>
      <c r="D313" s="165" t="s">
        <v>1777</v>
      </c>
      <c r="E313" s="165" t="s">
        <v>1778</v>
      </c>
      <c r="F313" s="165" t="s">
        <v>1777</v>
      </c>
      <c r="G313" s="165" t="s">
        <v>1815</v>
      </c>
      <c r="H313" s="165" t="s">
        <v>1816</v>
      </c>
      <c r="I313" s="165" t="s">
        <v>1815</v>
      </c>
      <c r="J313" s="165" t="s">
        <v>1205</v>
      </c>
      <c r="K313" s="165" t="s">
        <v>1817</v>
      </c>
      <c r="L313" s="165" t="s">
        <v>1818</v>
      </c>
      <c r="M313" s="165" t="s">
        <v>1817</v>
      </c>
    </row>
    <row r="314" spans="1:13" x14ac:dyDescent="0.35">
      <c r="A314" s="164" t="str">
        <f t="shared" si="4"/>
        <v>BongolavaFenoarivobeFiravahana</v>
      </c>
      <c r="B314" s="165" t="s">
        <v>1200</v>
      </c>
      <c r="C314" s="165" t="s">
        <v>1201</v>
      </c>
      <c r="D314" s="165" t="s">
        <v>1777</v>
      </c>
      <c r="E314" s="165" t="s">
        <v>1778</v>
      </c>
      <c r="F314" s="165" t="s">
        <v>1777</v>
      </c>
      <c r="G314" s="165" t="s">
        <v>1815</v>
      </c>
      <c r="H314" s="165" t="s">
        <v>1816</v>
      </c>
      <c r="I314" s="165" t="s">
        <v>1815</v>
      </c>
      <c r="J314" s="165" t="s">
        <v>1205</v>
      </c>
      <c r="K314" s="165" t="s">
        <v>1819</v>
      </c>
      <c r="L314" s="165" t="s">
        <v>1820</v>
      </c>
      <c r="M314" s="165" t="s">
        <v>1819</v>
      </c>
    </row>
    <row r="315" spans="1:13" x14ac:dyDescent="0.35">
      <c r="A315" s="164" t="str">
        <f t="shared" si="4"/>
        <v>BongolavaFenoarivobeMorarano Maritampona</v>
      </c>
      <c r="B315" s="165" t="s">
        <v>1200</v>
      </c>
      <c r="C315" s="165" t="s">
        <v>1201</v>
      </c>
      <c r="D315" s="165" t="s">
        <v>1777</v>
      </c>
      <c r="E315" s="165" t="s">
        <v>1778</v>
      </c>
      <c r="F315" s="165" t="s">
        <v>1777</v>
      </c>
      <c r="G315" s="165" t="s">
        <v>1815</v>
      </c>
      <c r="H315" s="165" t="s">
        <v>1816</v>
      </c>
      <c r="I315" s="165" t="s">
        <v>1815</v>
      </c>
      <c r="J315" s="165" t="s">
        <v>1205</v>
      </c>
      <c r="K315" s="165" t="s">
        <v>1821</v>
      </c>
      <c r="L315" s="165" t="s">
        <v>1822</v>
      </c>
      <c r="M315" s="165" t="s">
        <v>1821</v>
      </c>
    </row>
    <row r="316" spans="1:13" x14ac:dyDescent="0.35">
      <c r="A316" s="164" t="str">
        <f t="shared" si="4"/>
        <v>BongolavaFenoarivobeKiranomena</v>
      </c>
      <c r="B316" s="165" t="s">
        <v>1200</v>
      </c>
      <c r="C316" s="165" t="s">
        <v>1201</v>
      </c>
      <c r="D316" s="165" t="s">
        <v>1777</v>
      </c>
      <c r="E316" s="165" t="s">
        <v>1778</v>
      </c>
      <c r="F316" s="165" t="s">
        <v>1777</v>
      </c>
      <c r="G316" s="165" t="s">
        <v>1815</v>
      </c>
      <c r="H316" s="165" t="s">
        <v>1816</v>
      </c>
      <c r="I316" s="165" t="s">
        <v>1815</v>
      </c>
      <c r="J316" s="165" t="s">
        <v>1205</v>
      </c>
      <c r="K316" s="165" t="s">
        <v>1823</v>
      </c>
      <c r="L316" s="165" t="s">
        <v>1824</v>
      </c>
      <c r="M316" s="165" t="s">
        <v>1823</v>
      </c>
    </row>
    <row r="317" spans="1:13" x14ac:dyDescent="0.35">
      <c r="A317" s="164" t="str">
        <f t="shared" si="4"/>
        <v>BongolavaFenoarivobeTsinjoarivo 22</v>
      </c>
      <c r="B317" s="165" t="s">
        <v>1200</v>
      </c>
      <c r="C317" s="165" t="s">
        <v>1201</v>
      </c>
      <c r="D317" s="165" t="s">
        <v>1777</v>
      </c>
      <c r="E317" s="165" t="s">
        <v>1778</v>
      </c>
      <c r="F317" s="165" t="s">
        <v>1777</v>
      </c>
      <c r="G317" s="165" t="s">
        <v>1815</v>
      </c>
      <c r="H317" s="165" t="s">
        <v>1816</v>
      </c>
      <c r="I317" s="165" t="s">
        <v>1815</v>
      </c>
      <c r="J317" s="165" t="s">
        <v>1205</v>
      </c>
      <c r="K317" s="165" t="s">
        <v>1825</v>
      </c>
      <c r="L317" s="165" t="s">
        <v>1826</v>
      </c>
      <c r="M317" s="165" t="s">
        <v>1825</v>
      </c>
    </row>
    <row r="318" spans="1:13" x14ac:dyDescent="0.35">
      <c r="A318" s="164" t="str">
        <f t="shared" si="4"/>
        <v>BongolavaFenoarivobeMahajeby</v>
      </c>
      <c r="B318" s="165" t="s">
        <v>1200</v>
      </c>
      <c r="C318" s="165" t="s">
        <v>1201</v>
      </c>
      <c r="D318" s="165" t="s">
        <v>1777</v>
      </c>
      <c r="E318" s="165" t="s">
        <v>1778</v>
      </c>
      <c r="F318" s="165" t="s">
        <v>1777</v>
      </c>
      <c r="G318" s="165" t="s">
        <v>1815</v>
      </c>
      <c r="H318" s="165" t="s">
        <v>1816</v>
      </c>
      <c r="I318" s="165" t="s">
        <v>1815</v>
      </c>
      <c r="J318" s="165" t="s">
        <v>1205</v>
      </c>
      <c r="K318" s="165" t="s">
        <v>1827</v>
      </c>
      <c r="L318" s="165" t="s">
        <v>1828</v>
      </c>
      <c r="M318" s="165" t="s">
        <v>1827</v>
      </c>
    </row>
    <row r="319" spans="1:13" x14ac:dyDescent="0.35">
      <c r="A319" s="164" t="str">
        <f t="shared" si="4"/>
        <v>BongolavaFenoarivobeAmbohitromby</v>
      </c>
      <c r="B319" s="165" t="s">
        <v>1200</v>
      </c>
      <c r="C319" s="165" t="s">
        <v>1201</v>
      </c>
      <c r="D319" s="165" t="s">
        <v>1777</v>
      </c>
      <c r="E319" s="165" t="s">
        <v>1778</v>
      </c>
      <c r="F319" s="165" t="s">
        <v>1777</v>
      </c>
      <c r="G319" s="165" t="s">
        <v>1815</v>
      </c>
      <c r="H319" s="165" t="s">
        <v>1816</v>
      </c>
      <c r="I319" s="165" t="s">
        <v>1815</v>
      </c>
      <c r="J319" s="165" t="s">
        <v>1205</v>
      </c>
      <c r="K319" s="165" t="s">
        <v>1304</v>
      </c>
      <c r="L319" s="165" t="s">
        <v>1829</v>
      </c>
      <c r="M319" s="165" t="s">
        <v>1304</v>
      </c>
    </row>
    <row r="320" spans="1:13" x14ac:dyDescent="0.35">
      <c r="A320" s="164" t="str">
        <f t="shared" si="4"/>
        <v>BongolavaFenoarivobeAmbatomainty Atsimo</v>
      </c>
      <c r="B320" s="165" t="s">
        <v>1200</v>
      </c>
      <c r="C320" s="165" t="s">
        <v>1201</v>
      </c>
      <c r="D320" s="165" t="s">
        <v>1777</v>
      </c>
      <c r="E320" s="165" t="s">
        <v>1778</v>
      </c>
      <c r="F320" s="165" t="s">
        <v>1777</v>
      </c>
      <c r="G320" s="165" t="s">
        <v>1815</v>
      </c>
      <c r="H320" s="165" t="s">
        <v>1816</v>
      </c>
      <c r="I320" s="165" t="s">
        <v>1815</v>
      </c>
      <c r="J320" s="165" t="s">
        <v>1205</v>
      </c>
      <c r="K320" s="165" t="s">
        <v>1830</v>
      </c>
      <c r="L320" s="165" t="s">
        <v>1831</v>
      </c>
      <c r="M320" s="165" t="s">
        <v>1830</v>
      </c>
    </row>
    <row r="321" spans="1:13" x14ac:dyDescent="0.35">
      <c r="A321" s="164" t="str">
        <f t="shared" si="4"/>
        <v>Haute MatsiatraFianarantsoa ITanana Ambony</v>
      </c>
      <c r="B321" s="165" t="s">
        <v>1200</v>
      </c>
      <c r="C321" s="165" t="s">
        <v>1201</v>
      </c>
      <c r="D321" s="165" t="s">
        <v>1387</v>
      </c>
      <c r="E321" s="165" t="s">
        <v>1034</v>
      </c>
      <c r="F321" s="165" t="s">
        <v>1387</v>
      </c>
      <c r="G321" s="165" t="s">
        <v>1832</v>
      </c>
      <c r="H321" s="165" t="s">
        <v>1065</v>
      </c>
      <c r="I321" s="165" t="s">
        <v>1832</v>
      </c>
      <c r="J321" s="165" t="s">
        <v>1205</v>
      </c>
      <c r="K321" s="165" t="s">
        <v>1071</v>
      </c>
      <c r="L321" s="165" t="s">
        <v>1833</v>
      </c>
      <c r="M321" s="165" t="s">
        <v>1071</v>
      </c>
    </row>
    <row r="322" spans="1:13" x14ac:dyDescent="0.35">
      <c r="A322" s="164" t="str">
        <f t="shared" ref="A322:A385" si="5">E322&amp;H322&amp;K322</f>
        <v>Haute MatsiatraFianarantsoa ITanana Ambany</v>
      </c>
      <c r="B322" s="165" t="s">
        <v>1200</v>
      </c>
      <c r="C322" s="165" t="s">
        <v>1201</v>
      </c>
      <c r="D322" s="165" t="s">
        <v>1387</v>
      </c>
      <c r="E322" s="165" t="s">
        <v>1034</v>
      </c>
      <c r="F322" s="165" t="s">
        <v>1387</v>
      </c>
      <c r="G322" s="165" t="s">
        <v>1832</v>
      </c>
      <c r="H322" s="165" t="s">
        <v>1065</v>
      </c>
      <c r="I322" s="165" t="s">
        <v>1832</v>
      </c>
      <c r="J322" s="165" t="s">
        <v>1205</v>
      </c>
      <c r="K322" s="165" t="s">
        <v>1070</v>
      </c>
      <c r="L322" s="165" t="s">
        <v>1834</v>
      </c>
      <c r="M322" s="165" t="s">
        <v>1070</v>
      </c>
    </row>
    <row r="323" spans="1:13" x14ac:dyDescent="0.35">
      <c r="A323" s="164" t="str">
        <f t="shared" si="5"/>
        <v>Haute MatsiatraFianarantsoa IAndrainjato Avaratra</v>
      </c>
      <c r="B323" s="165" t="s">
        <v>1200</v>
      </c>
      <c r="C323" s="165" t="s">
        <v>1201</v>
      </c>
      <c r="D323" s="165" t="s">
        <v>1387</v>
      </c>
      <c r="E323" s="165" t="s">
        <v>1034</v>
      </c>
      <c r="F323" s="165" t="s">
        <v>1387</v>
      </c>
      <c r="G323" s="165" t="s">
        <v>1832</v>
      </c>
      <c r="H323" s="165" t="s">
        <v>1065</v>
      </c>
      <c r="I323" s="165" t="s">
        <v>1832</v>
      </c>
      <c r="J323" s="165" t="s">
        <v>1205</v>
      </c>
      <c r="K323" s="165" t="s">
        <v>1066</v>
      </c>
      <c r="L323" s="165" t="s">
        <v>1835</v>
      </c>
      <c r="M323" s="165" t="s">
        <v>1066</v>
      </c>
    </row>
    <row r="324" spans="1:13" x14ac:dyDescent="0.35">
      <c r="A324" s="164" t="str">
        <f t="shared" si="5"/>
        <v>Haute MatsiatraFianarantsoa IAndrainjato Sud</v>
      </c>
      <c r="B324" s="165" t="s">
        <v>1200</v>
      </c>
      <c r="C324" s="165" t="s">
        <v>1201</v>
      </c>
      <c r="D324" s="165" t="s">
        <v>1387</v>
      </c>
      <c r="E324" s="165" t="s">
        <v>1034</v>
      </c>
      <c r="F324" s="165" t="s">
        <v>1387</v>
      </c>
      <c r="G324" s="165" t="s">
        <v>1832</v>
      </c>
      <c r="H324" s="165" t="s">
        <v>1065</v>
      </c>
      <c r="I324" s="165" t="s">
        <v>1832</v>
      </c>
      <c r="J324" s="165" t="s">
        <v>1205</v>
      </c>
      <c r="K324" s="165" t="s">
        <v>1067</v>
      </c>
      <c r="L324" s="165" t="s">
        <v>1836</v>
      </c>
      <c r="M324" s="165" t="s">
        <v>1067</v>
      </c>
    </row>
    <row r="325" spans="1:13" x14ac:dyDescent="0.35">
      <c r="A325" s="164" t="str">
        <f t="shared" si="5"/>
        <v>Haute MatsiatraFianarantsoa IManolafaka</v>
      </c>
      <c r="B325" s="165" t="s">
        <v>1200</v>
      </c>
      <c r="C325" s="165" t="s">
        <v>1201</v>
      </c>
      <c r="D325" s="165" t="s">
        <v>1387</v>
      </c>
      <c r="E325" s="165" t="s">
        <v>1034</v>
      </c>
      <c r="F325" s="165" t="s">
        <v>1387</v>
      </c>
      <c r="G325" s="165" t="s">
        <v>1832</v>
      </c>
      <c r="H325" s="165" t="s">
        <v>1065</v>
      </c>
      <c r="I325" s="165" t="s">
        <v>1832</v>
      </c>
      <c r="J325" s="165" t="s">
        <v>1205</v>
      </c>
      <c r="K325" s="165" t="s">
        <v>1069</v>
      </c>
      <c r="L325" s="165" t="s">
        <v>1837</v>
      </c>
      <c r="M325" s="165" t="s">
        <v>1069</v>
      </c>
    </row>
    <row r="326" spans="1:13" x14ac:dyDescent="0.35">
      <c r="A326" s="164" t="str">
        <f t="shared" si="5"/>
        <v>Haute MatsiatraFianarantsoa ILalazana</v>
      </c>
      <c r="B326" s="165" t="s">
        <v>1200</v>
      </c>
      <c r="C326" s="165" t="s">
        <v>1201</v>
      </c>
      <c r="D326" s="165" t="s">
        <v>1387</v>
      </c>
      <c r="E326" s="165" t="s">
        <v>1034</v>
      </c>
      <c r="F326" s="165" t="s">
        <v>1387</v>
      </c>
      <c r="G326" s="165" t="s">
        <v>1832</v>
      </c>
      <c r="H326" s="165" t="s">
        <v>1065</v>
      </c>
      <c r="I326" s="165" t="s">
        <v>1832</v>
      </c>
      <c r="J326" s="165" t="s">
        <v>1205</v>
      </c>
      <c r="K326" s="165" t="s">
        <v>1068</v>
      </c>
      <c r="L326" s="165" t="s">
        <v>1838</v>
      </c>
      <c r="M326" s="165" t="s">
        <v>1068</v>
      </c>
    </row>
    <row r="327" spans="1:13" x14ac:dyDescent="0.35">
      <c r="A327" s="164" t="str">
        <f t="shared" si="5"/>
        <v>Haute MatsiatraFianarantsoa IVatosola</v>
      </c>
      <c r="B327" s="165" t="s">
        <v>1200</v>
      </c>
      <c r="C327" s="165" t="s">
        <v>1201</v>
      </c>
      <c r="D327" s="165" t="s">
        <v>1387</v>
      </c>
      <c r="E327" s="165" t="s">
        <v>1034</v>
      </c>
      <c r="F327" s="165" t="s">
        <v>1387</v>
      </c>
      <c r="G327" s="165" t="s">
        <v>1832</v>
      </c>
      <c r="H327" s="165" t="s">
        <v>1065</v>
      </c>
      <c r="I327" s="165" t="s">
        <v>1832</v>
      </c>
      <c r="J327" s="165" t="s">
        <v>1205</v>
      </c>
      <c r="K327" s="165" t="s">
        <v>1072</v>
      </c>
      <c r="L327" s="165" t="s">
        <v>1839</v>
      </c>
      <c r="M327" s="165" t="s">
        <v>1072</v>
      </c>
    </row>
    <row r="328" spans="1:13" x14ac:dyDescent="0.35">
      <c r="A328" s="164" t="str">
        <f t="shared" si="5"/>
        <v>Haute MatsiatraAmbalavaoAmbalavao</v>
      </c>
      <c r="B328" s="165" t="s">
        <v>1200</v>
      </c>
      <c r="C328" s="165" t="s">
        <v>1201</v>
      </c>
      <c r="D328" s="165" t="s">
        <v>1387</v>
      </c>
      <c r="E328" s="165" t="s">
        <v>1034</v>
      </c>
      <c r="F328" s="165" t="s">
        <v>1387</v>
      </c>
      <c r="G328" s="165" t="s">
        <v>1388</v>
      </c>
      <c r="H328" s="165" t="s">
        <v>1035</v>
      </c>
      <c r="I328" s="165" t="s">
        <v>1388</v>
      </c>
      <c r="J328" s="165" t="s">
        <v>1205</v>
      </c>
      <c r="K328" s="165" t="s">
        <v>1035</v>
      </c>
      <c r="L328" s="165" t="s">
        <v>1840</v>
      </c>
      <c r="M328" s="165" t="s">
        <v>1035</v>
      </c>
    </row>
    <row r="329" spans="1:13" x14ac:dyDescent="0.35">
      <c r="A329" s="164" t="str">
        <f t="shared" si="5"/>
        <v>Haute MatsiatraAmbalavaoManamisoa</v>
      </c>
      <c r="B329" s="165" t="s">
        <v>1200</v>
      </c>
      <c r="C329" s="165" t="s">
        <v>1201</v>
      </c>
      <c r="D329" s="165" t="s">
        <v>1387</v>
      </c>
      <c r="E329" s="165" t="s">
        <v>1034</v>
      </c>
      <c r="F329" s="165" t="s">
        <v>1387</v>
      </c>
      <c r="G329" s="165" t="s">
        <v>1388</v>
      </c>
      <c r="H329" s="165" t="s">
        <v>1035</v>
      </c>
      <c r="I329" s="165" t="s">
        <v>1388</v>
      </c>
      <c r="J329" s="165" t="s">
        <v>1205</v>
      </c>
      <c r="K329" s="165" t="s">
        <v>1045</v>
      </c>
      <c r="L329" s="165" t="s">
        <v>1841</v>
      </c>
      <c r="M329" s="165" t="s">
        <v>1045</v>
      </c>
    </row>
    <row r="330" spans="1:13" x14ac:dyDescent="0.35">
      <c r="A330" s="164" t="str">
        <f t="shared" si="5"/>
        <v>Haute MatsiatraAmbalavaoIarintsena</v>
      </c>
      <c r="B330" s="165" t="s">
        <v>1200</v>
      </c>
      <c r="C330" s="165" t="s">
        <v>1201</v>
      </c>
      <c r="D330" s="165" t="s">
        <v>1387</v>
      </c>
      <c r="E330" s="165" t="s">
        <v>1034</v>
      </c>
      <c r="F330" s="165" t="s">
        <v>1387</v>
      </c>
      <c r="G330" s="165" t="s">
        <v>1388</v>
      </c>
      <c r="H330" s="165" t="s">
        <v>1035</v>
      </c>
      <c r="I330" s="165" t="s">
        <v>1388</v>
      </c>
      <c r="J330" s="165" t="s">
        <v>1205</v>
      </c>
      <c r="K330" s="165" t="s">
        <v>1042</v>
      </c>
      <c r="L330" s="165" t="s">
        <v>1842</v>
      </c>
      <c r="M330" s="165" t="s">
        <v>1042</v>
      </c>
    </row>
    <row r="331" spans="1:13" x14ac:dyDescent="0.35">
      <c r="A331" s="164" t="str">
        <f t="shared" si="5"/>
        <v>Haute MatsiatraAmbalavaoAmbohimandroso</v>
      </c>
      <c r="B331" s="165" t="s">
        <v>1200</v>
      </c>
      <c r="C331" s="165" t="s">
        <v>1201</v>
      </c>
      <c r="D331" s="165" t="s">
        <v>1387</v>
      </c>
      <c r="E331" s="165" t="s">
        <v>1034</v>
      </c>
      <c r="F331" s="165" t="s">
        <v>1387</v>
      </c>
      <c r="G331" s="165" t="s">
        <v>1388</v>
      </c>
      <c r="H331" s="165" t="s">
        <v>1035</v>
      </c>
      <c r="I331" s="165" t="s">
        <v>1388</v>
      </c>
      <c r="J331" s="165" t="s">
        <v>1205</v>
      </c>
      <c r="K331" s="165" t="s">
        <v>705</v>
      </c>
      <c r="L331" s="165" t="s">
        <v>1843</v>
      </c>
      <c r="M331" s="165" t="s">
        <v>705</v>
      </c>
    </row>
    <row r="332" spans="1:13" x14ac:dyDescent="0.35">
      <c r="A332" s="164" t="str">
        <f t="shared" si="5"/>
        <v>Haute MatsiatraAmbalavaoAndrainjato</v>
      </c>
      <c r="B332" s="165" t="s">
        <v>1200</v>
      </c>
      <c r="C332" s="165" t="s">
        <v>1201</v>
      </c>
      <c r="D332" s="165" t="s">
        <v>1387</v>
      </c>
      <c r="E332" s="165" t="s">
        <v>1034</v>
      </c>
      <c r="F332" s="165" t="s">
        <v>1387</v>
      </c>
      <c r="G332" s="165" t="s">
        <v>1388</v>
      </c>
      <c r="H332" s="165" t="s">
        <v>1035</v>
      </c>
      <c r="I332" s="165" t="s">
        <v>1388</v>
      </c>
      <c r="J332" s="165" t="s">
        <v>1205</v>
      </c>
      <c r="K332" s="165" t="s">
        <v>1039</v>
      </c>
      <c r="L332" s="165" t="s">
        <v>1844</v>
      </c>
      <c r="M332" s="165" t="s">
        <v>1039</v>
      </c>
    </row>
    <row r="333" spans="1:13" x14ac:dyDescent="0.35">
      <c r="A333" s="164" t="str">
        <f t="shared" si="5"/>
        <v>Haute MatsiatraAmbalavaoAnjoma</v>
      </c>
      <c r="B333" s="165" t="s">
        <v>1200</v>
      </c>
      <c r="C333" s="165" t="s">
        <v>1201</v>
      </c>
      <c r="D333" s="165" t="s">
        <v>1387</v>
      </c>
      <c r="E333" s="165" t="s">
        <v>1034</v>
      </c>
      <c r="F333" s="165" t="s">
        <v>1387</v>
      </c>
      <c r="G333" s="165" t="s">
        <v>1388</v>
      </c>
      <c r="H333" s="165" t="s">
        <v>1035</v>
      </c>
      <c r="I333" s="165" t="s">
        <v>1388</v>
      </c>
      <c r="J333" s="165" t="s">
        <v>1205</v>
      </c>
      <c r="K333" s="165" t="s">
        <v>955</v>
      </c>
      <c r="L333" s="165" t="s">
        <v>1845</v>
      </c>
      <c r="M333" s="165" t="s">
        <v>955</v>
      </c>
    </row>
    <row r="334" spans="1:13" x14ac:dyDescent="0.35">
      <c r="A334" s="164" t="str">
        <f t="shared" si="5"/>
        <v>Haute MatsiatraAmbalavaoKirano</v>
      </c>
      <c r="B334" s="165" t="s">
        <v>1200</v>
      </c>
      <c r="C334" s="165" t="s">
        <v>1201</v>
      </c>
      <c r="D334" s="165" t="s">
        <v>1387</v>
      </c>
      <c r="E334" s="165" t="s">
        <v>1034</v>
      </c>
      <c r="F334" s="165" t="s">
        <v>1387</v>
      </c>
      <c r="G334" s="165" t="s">
        <v>1388</v>
      </c>
      <c r="H334" s="165" t="s">
        <v>1035</v>
      </c>
      <c r="I334" s="165" t="s">
        <v>1388</v>
      </c>
      <c r="J334" s="165" t="s">
        <v>1205</v>
      </c>
      <c r="K334" s="165" t="s">
        <v>1043</v>
      </c>
      <c r="L334" s="165" t="s">
        <v>1846</v>
      </c>
      <c r="M334" s="165" t="s">
        <v>1043</v>
      </c>
    </row>
    <row r="335" spans="1:13" x14ac:dyDescent="0.35">
      <c r="A335" s="164" t="str">
        <f t="shared" si="5"/>
        <v>Haute MatsiatraAmbalavaoSendrisoa</v>
      </c>
      <c r="B335" s="165" t="s">
        <v>1200</v>
      </c>
      <c r="C335" s="165" t="s">
        <v>1201</v>
      </c>
      <c r="D335" s="165" t="s">
        <v>1387</v>
      </c>
      <c r="E335" s="165" t="s">
        <v>1034</v>
      </c>
      <c r="F335" s="165" t="s">
        <v>1387</v>
      </c>
      <c r="G335" s="165" t="s">
        <v>1388</v>
      </c>
      <c r="H335" s="165" t="s">
        <v>1035</v>
      </c>
      <c r="I335" s="165" t="s">
        <v>1388</v>
      </c>
      <c r="J335" s="165" t="s">
        <v>1205</v>
      </c>
      <c r="K335" s="165" t="s">
        <v>1047</v>
      </c>
      <c r="L335" s="165" t="s">
        <v>1847</v>
      </c>
      <c r="M335" s="165" t="s">
        <v>1047</v>
      </c>
    </row>
    <row r="336" spans="1:13" x14ac:dyDescent="0.35">
      <c r="A336" s="164" t="str">
        <f t="shared" si="5"/>
        <v>Haute MatsiatraAmbalavaoBesoa</v>
      </c>
      <c r="B336" s="165" t="s">
        <v>1200</v>
      </c>
      <c r="C336" s="165" t="s">
        <v>1201</v>
      </c>
      <c r="D336" s="165" t="s">
        <v>1387</v>
      </c>
      <c r="E336" s="165" t="s">
        <v>1034</v>
      </c>
      <c r="F336" s="165" t="s">
        <v>1387</v>
      </c>
      <c r="G336" s="165" t="s">
        <v>1388</v>
      </c>
      <c r="H336" s="165" t="s">
        <v>1035</v>
      </c>
      <c r="I336" s="165" t="s">
        <v>1388</v>
      </c>
      <c r="J336" s="165" t="s">
        <v>1205</v>
      </c>
      <c r="K336" s="165" t="s">
        <v>1041</v>
      </c>
      <c r="L336" s="165" t="s">
        <v>1848</v>
      </c>
      <c r="M336" s="165" t="s">
        <v>1041</v>
      </c>
    </row>
    <row r="337" spans="1:13" x14ac:dyDescent="0.35">
      <c r="A337" s="164" t="str">
        <f t="shared" si="5"/>
        <v>Haute MatsiatraAmbalavaoMahazony</v>
      </c>
      <c r="B337" s="165" t="s">
        <v>1200</v>
      </c>
      <c r="C337" s="165" t="s">
        <v>1201</v>
      </c>
      <c r="D337" s="165" t="s">
        <v>1387</v>
      </c>
      <c r="E337" s="165" t="s">
        <v>1034</v>
      </c>
      <c r="F337" s="165" t="s">
        <v>1387</v>
      </c>
      <c r="G337" s="165" t="s">
        <v>1388</v>
      </c>
      <c r="H337" s="165" t="s">
        <v>1035</v>
      </c>
      <c r="I337" s="165" t="s">
        <v>1388</v>
      </c>
      <c r="J337" s="165" t="s">
        <v>1205</v>
      </c>
      <c r="K337" s="165" t="s">
        <v>1044</v>
      </c>
      <c r="L337" s="165" t="s">
        <v>1849</v>
      </c>
      <c r="M337" s="165" t="s">
        <v>1044</v>
      </c>
    </row>
    <row r="338" spans="1:13" x14ac:dyDescent="0.35">
      <c r="A338" s="164" t="str">
        <f t="shared" si="5"/>
        <v>Haute MatsiatraAmbalavaoAmbinanindovoka</v>
      </c>
      <c r="B338" s="165" t="s">
        <v>1200</v>
      </c>
      <c r="C338" s="165" t="s">
        <v>1201</v>
      </c>
      <c r="D338" s="165" t="s">
        <v>1387</v>
      </c>
      <c r="E338" s="165" t="s">
        <v>1034</v>
      </c>
      <c r="F338" s="165" t="s">
        <v>1387</v>
      </c>
      <c r="G338" s="165" t="s">
        <v>1388</v>
      </c>
      <c r="H338" s="165" t="s">
        <v>1035</v>
      </c>
      <c r="I338" s="165" t="s">
        <v>1388</v>
      </c>
      <c r="J338" s="165" t="s">
        <v>1205</v>
      </c>
      <c r="K338" s="165" t="s">
        <v>1036</v>
      </c>
      <c r="L338" s="165" t="s">
        <v>1850</v>
      </c>
      <c r="M338" s="165" t="s">
        <v>1036</v>
      </c>
    </row>
    <row r="339" spans="1:13" x14ac:dyDescent="0.35">
      <c r="A339" s="164" t="str">
        <f t="shared" si="5"/>
        <v>Haute MatsiatraAmbalavaoAnkaramena</v>
      </c>
      <c r="B339" s="165" t="s">
        <v>1200</v>
      </c>
      <c r="C339" s="165" t="s">
        <v>1201</v>
      </c>
      <c r="D339" s="165" t="s">
        <v>1387</v>
      </c>
      <c r="E339" s="165" t="s">
        <v>1034</v>
      </c>
      <c r="F339" s="165" t="s">
        <v>1387</v>
      </c>
      <c r="G339" s="165" t="s">
        <v>1388</v>
      </c>
      <c r="H339" s="165" t="s">
        <v>1035</v>
      </c>
      <c r="I339" s="165" t="s">
        <v>1388</v>
      </c>
      <c r="J339" s="165" t="s">
        <v>1205</v>
      </c>
      <c r="K339" s="165" t="s">
        <v>1040</v>
      </c>
      <c r="L339" s="165" t="s">
        <v>1851</v>
      </c>
      <c r="M339" s="165" t="s">
        <v>1040</v>
      </c>
    </row>
    <row r="340" spans="1:13" x14ac:dyDescent="0.35">
      <c r="A340" s="164" t="str">
        <f t="shared" si="5"/>
        <v>Haute MatsiatraAmbalavaoAmbinaniroa</v>
      </c>
      <c r="B340" s="165" t="s">
        <v>1200</v>
      </c>
      <c r="C340" s="165" t="s">
        <v>1201</v>
      </c>
      <c r="D340" s="165" t="s">
        <v>1387</v>
      </c>
      <c r="E340" s="165" t="s">
        <v>1034</v>
      </c>
      <c r="F340" s="165" t="s">
        <v>1387</v>
      </c>
      <c r="G340" s="165" t="s">
        <v>1388</v>
      </c>
      <c r="H340" s="165" t="s">
        <v>1035</v>
      </c>
      <c r="I340" s="165" t="s">
        <v>1388</v>
      </c>
      <c r="J340" s="165" t="s">
        <v>1205</v>
      </c>
      <c r="K340" s="165" t="s">
        <v>1037</v>
      </c>
      <c r="L340" s="165" t="s">
        <v>1852</v>
      </c>
      <c r="M340" s="165" t="s">
        <v>1037</v>
      </c>
    </row>
    <row r="341" spans="1:13" x14ac:dyDescent="0.35">
      <c r="A341" s="164" t="str">
        <f t="shared" si="5"/>
        <v>Haute MatsiatraAmbalavaoAmbohimahamasina</v>
      </c>
      <c r="B341" s="165" t="s">
        <v>1200</v>
      </c>
      <c r="C341" s="165" t="s">
        <v>1201</v>
      </c>
      <c r="D341" s="165" t="s">
        <v>1387</v>
      </c>
      <c r="E341" s="165" t="s">
        <v>1034</v>
      </c>
      <c r="F341" s="165" t="s">
        <v>1387</v>
      </c>
      <c r="G341" s="165" t="s">
        <v>1388</v>
      </c>
      <c r="H341" s="165" t="s">
        <v>1035</v>
      </c>
      <c r="I341" s="165" t="s">
        <v>1388</v>
      </c>
      <c r="J341" s="165" t="s">
        <v>1205</v>
      </c>
      <c r="K341" s="165" t="s">
        <v>1038</v>
      </c>
      <c r="L341" s="165" t="s">
        <v>1853</v>
      </c>
      <c r="M341" s="165" t="s">
        <v>1038</v>
      </c>
    </row>
    <row r="342" spans="1:13" x14ac:dyDescent="0.35">
      <c r="A342" s="164" t="str">
        <f t="shared" si="5"/>
        <v>Haute MatsiatraAmbalavaoMiarinarivo</v>
      </c>
      <c r="B342" s="165" t="s">
        <v>1200</v>
      </c>
      <c r="C342" s="165" t="s">
        <v>1201</v>
      </c>
      <c r="D342" s="165" t="s">
        <v>1387</v>
      </c>
      <c r="E342" s="165" t="s">
        <v>1034</v>
      </c>
      <c r="F342" s="165" t="s">
        <v>1387</v>
      </c>
      <c r="G342" s="165" t="s">
        <v>1388</v>
      </c>
      <c r="H342" s="165" t="s">
        <v>1035</v>
      </c>
      <c r="I342" s="165" t="s">
        <v>1388</v>
      </c>
      <c r="J342" s="165" t="s">
        <v>1205</v>
      </c>
      <c r="K342" s="165" t="s">
        <v>1046</v>
      </c>
      <c r="L342" s="165" t="s">
        <v>1854</v>
      </c>
      <c r="M342" s="165" t="s">
        <v>1046</v>
      </c>
    </row>
    <row r="343" spans="1:13" x14ac:dyDescent="0.35">
      <c r="A343" s="164" t="str">
        <f t="shared" si="5"/>
        <v>Haute MatsiatraAmbalavaoVohitsaoka</v>
      </c>
      <c r="B343" s="165" t="s">
        <v>1200</v>
      </c>
      <c r="C343" s="165" t="s">
        <v>1201</v>
      </c>
      <c r="D343" s="165" t="s">
        <v>1387</v>
      </c>
      <c r="E343" s="165" t="s">
        <v>1034</v>
      </c>
      <c r="F343" s="165" t="s">
        <v>1387</v>
      </c>
      <c r="G343" s="165" t="s">
        <v>1388</v>
      </c>
      <c r="H343" s="165" t="s">
        <v>1035</v>
      </c>
      <c r="I343" s="165" t="s">
        <v>1388</v>
      </c>
      <c r="J343" s="165" t="s">
        <v>1205</v>
      </c>
      <c r="K343" s="165" t="s">
        <v>1048</v>
      </c>
      <c r="L343" s="165" t="s">
        <v>1855</v>
      </c>
      <c r="M343" s="165" t="s">
        <v>1048</v>
      </c>
    </row>
    <row r="344" spans="1:13" x14ac:dyDescent="0.35">
      <c r="A344" s="164" t="str">
        <f t="shared" si="5"/>
        <v>Haute MatsiatraAmbohimahasoaAnkerana</v>
      </c>
      <c r="B344" s="165" t="s">
        <v>1200</v>
      </c>
      <c r="C344" s="165" t="s">
        <v>1201</v>
      </c>
      <c r="D344" s="165" t="s">
        <v>1387</v>
      </c>
      <c r="E344" s="165" t="s">
        <v>1034</v>
      </c>
      <c r="F344" s="165" t="s">
        <v>1387</v>
      </c>
      <c r="G344" s="165" t="s">
        <v>1390</v>
      </c>
      <c r="H344" s="165" t="s">
        <v>1049</v>
      </c>
      <c r="I344" s="165" t="s">
        <v>1390</v>
      </c>
      <c r="J344" s="165" t="s">
        <v>1205</v>
      </c>
      <c r="K344" s="165" t="s">
        <v>1055</v>
      </c>
      <c r="L344" s="165" t="s">
        <v>1856</v>
      </c>
      <c r="M344" s="165" t="s">
        <v>1055</v>
      </c>
    </row>
    <row r="345" spans="1:13" x14ac:dyDescent="0.35">
      <c r="A345" s="164" t="str">
        <f t="shared" si="5"/>
        <v>Haute MatsiatraAmbohimahasoaManandroy</v>
      </c>
      <c r="B345" s="165" t="s">
        <v>1200</v>
      </c>
      <c r="C345" s="165" t="s">
        <v>1201</v>
      </c>
      <c r="D345" s="165" t="s">
        <v>1387</v>
      </c>
      <c r="E345" s="165" t="s">
        <v>1034</v>
      </c>
      <c r="F345" s="165" t="s">
        <v>1387</v>
      </c>
      <c r="G345" s="165" t="s">
        <v>1390</v>
      </c>
      <c r="H345" s="165" t="s">
        <v>1049</v>
      </c>
      <c r="I345" s="165" t="s">
        <v>1390</v>
      </c>
      <c r="J345" s="165" t="s">
        <v>1205</v>
      </c>
      <c r="K345" s="165" t="s">
        <v>1060</v>
      </c>
      <c r="L345" s="165" t="s">
        <v>1857</v>
      </c>
      <c r="M345" s="165" t="s">
        <v>1060</v>
      </c>
    </row>
    <row r="346" spans="1:13" x14ac:dyDescent="0.35">
      <c r="A346" s="164" t="str">
        <f t="shared" si="5"/>
        <v>Haute MatsiatraAmbohimahasoaAmbalakindresy</v>
      </c>
      <c r="B346" s="165" t="s">
        <v>1200</v>
      </c>
      <c r="C346" s="165" t="s">
        <v>1201</v>
      </c>
      <c r="D346" s="165" t="s">
        <v>1387</v>
      </c>
      <c r="E346" s="165" t="s">
        <v>1034</v>
      </c>
      <c r="F346" s="165" t="s">
        <v>1387</v>
      </c>
      <c r="G346" s="165" t="s">
        <v>1390</v>
      </c>
      <c r="H346" s="165" t="s">
        <v>1049</v>
      </c>
      <c r="I346" s="165" t="s">
        <v>1390</v>
      </c>
      <c r="J346" s="165" t="s">
        <v>1205</v>
      </c>
      <c r="K346" s="165" t="s">
        <v>1050</v>
      </c>
      <c r="L346" s="165" t="s">
        <v>1858</v>
      </c>
      <c r="M346" s="165" t="s">
        <v>1050</v>
      </c>
    </row>
    <row r="347" spans="1:13" x14ac:dyDescent="0.35">
      <c r="A347" s="164" t="str">
        <f t="shared" si="5"/>
        <v>Haute MatsiatraAmbohimahasoaAnkafina Tsarafidy</v>
      </c>
      <c r="B347" s="165" t="s">
        <v>1200</v>
      </c>
      <c r="C347" s="165" t="s">
        <v>1201</v>
      </c>
      <c r="D347" s="165" t="s">
        <v>1387</v>
      </c>
      <c r="E347" s="165" t="s">
        <v>1034</v>
      </c>
      <c r="F347" s="165" t="s">
        <v>1387</v>
      </c>
      <c r="G347" s="165" t="s">
        <v>1390</v>
      </c>
      <c r="H347" s="165" t="s">
        <v>1049</v>
      </c>
      <c r="I347" s="165" t="s">
        <v>1390</v>
      </c>
      <c r="J347" s="165" t="s">
        <v>1205</v>
      </c>
      <c r="K347" s="165" t="s">
        <v>1054</v>
      </c>
      <c r="L347" s="165" t="s">
        <v>1859</v>
      </c>
      <c r="M347" s="165" t="s">
        <v>1054</v>
      </c>
    </row>
    <row r="348" spans="1:13" x14ac:dyDescent="0.35">
      <c r="A348" s="164" t="str">
        <f t="shared" si="5"/>
        <v>Haute MatsiatraAmbohimahasoaSahave</v>
      </c>
      <c r="B348" s="165" t="s">
        <v>1200</v>
      </c>
      <c r="C348" s="165" t="s">
        <v>1201</v>
      </c>
      <c r="D348" s="165" t="s">
        <v>1387</v>
      </c>
      <c r="E348" s="165" t="s">
        <v>1034</v>
      </c>
      <c r="F348" s="165" t="s">
        <v>1387</v>
      </c>
      <c r="G348" s="165" t="s">
        <v>1390</v>
      </c>
      <c r="H348" s="165" t="s">
        <v>1049</v>
      </c>
      <c r="I348" s="165" t="s">
        <v>1390</v>
      </c>
      <c r="J348" s="165" t="s">
        <v>1205</v>
      </c>
      <c r="K348" s="165" t="s">
        <v>1062</v>
      </c>
      <c r="L348" s="165" t="s">
        <v>1860</v>
      </c>
      <c r="M348" s="165" t="s">
        <v>1062</v>
      </c>
    </row>
    <row r="349" spans="1:13" x14ac:dyDescent="0.35">
      <c r="A349" s="164" t="str">
        <f t="shared" si="5"/>
        <v>Haute MatsiatraAmbohimahasoaMorafeno</v>
      </c>
      <c r="B349" s="165" t="s">
        <v>1200</v>
      </c>
      <c r="C349" s="165" t="s">
        <v>1201</v>
      </c>
      <c r="D349" s="165" t="s">
        <v>1387</v>
      </c>
      <c r="E349" s="165" t="s">
        <v>1034</v>
      </c>
      <c r="F349" s="165" t="s">
        <v>1387</v>
      </c>
      <c r="G349" s="165" t="s">
        <v>1390</v>
      </c>
      <c r="H349" s="165" t="s">
        <v>1049</v>
      </c>
      <c r="I349" s="165" t="s">
        <v>1390</v>
      </c>
      <c r="J349" s="165" t="s">
        <v>1205</v>
      </c>
      <c r="K349" s="165" t="s">
        <v>555</v>
      </c>
      <c r="L349" s="165" t="s">
        <v>1861</v>
      </c>
      <c r="M349" s="165" t="s">
        <v>555</v>
      </c>
    </row>
    <row r="350" spans="1:13" x14ac:dyDescent="0.35">
      <c r="A350" s="164" t="str">
        <f t="shared" si="5"/>
        <v>Haute MatsiatraAmbohimahasoaIkalalao</v>
      </c>
      <c r="B350" s="165" t="s">
        <v>1200</v>
      </c>
      <c r="C350" s="165" t="s">
        <v>1201</v>
      </c>
      <c r="D350" s="165" t="s">
        <v>1387</v>
      </c>
      <c r="E350" s="165" t="s">
        <v>1034</v>
      </c>
      <c r="F350" s="165" t="s">
        <v>1387</v>
      </c>
      <c r="G350" s="165" t="s">
        <v>1390</v>
      </c>
      <c r="H350" s="165" t="s">
        <v>1049</v>
      </c>
      <c r="I350" s="165" t="s">
        <v>1390</v>
      </c>
      <c r="J350" s="165" t="s">
        <v>1205</v>
      </c>
      <c r="K350" s="165" t="s">
        <v>1058</v>
      </c>
      <c r="L350" s="165" t="s">
        <v>1862</v>
      </c>
      <c r="M350" s="165" t="s">
        <v>1058</v>
      </c>
    </row>
    <row r="351" spans="1:13" x14ac:dyDescent="0.35">
      <c r="A351" s="164" t="str">
        <f t="shared" si="5"/>
        <v>Haute MatsiatraAmbohimahasoaVohiposa</v>
      </c>
      <c r="B351" s="165" t="s">
        <v>1200</v>
      </c>
      <c r="C351" s="165" t="s">
        <v>1201</v>
      </c>
      <c r="D351" s="165" t="s">
        <v>1387</v>
      </c>
      <c r="E351" s="165" t="s">
        <v>1034</v>
      </c>
      <c r="F351" s="165" t="s">
        <v>1387</v>
      </c>
      <c r="G351" s="165" t="s">
        <v>1390</v>
      </c>
      <c r="H351" s="165" t="s">
        <v>1049</v>
      </c>
      <c r="I351" s="165" t="s">
        <v>1390</v>
      </c>
      <c r="J351" s="165" t="s">
        <v>1205</v>
      </c>
      <c r="K351" s="165" t="s">
        <v>1063</v>
      </c>
      <c r="L351" s="165" t="s">
        <v>1863</v>
      </c>
      <c r="M351" s="165" t="s">
        <v>1063</v>
      </c>
    </row>
    <row r="352" spans="1:13" x14ac:dyDescent="0.35">
      <c r="A352" s="164" t="str">
        <f t="shared" si="5"/>
        <v>Haute MatsiatraAmbohimahasoaAmbatosoa</v>
      </c>
      <c r="B352" s="165" t="s">
        <v>1200</v>
      </c>
      <c r="C352" s="165" t="s">
        <v>1201</v>
      </c>
      <c r="D352" s="165" t="s">
        <v>1387</v>
      </c>
      <c r="E352" s="165" t="s">
        <v>1034</v>
      </c>
      <c r="F352" s="165" t="s">
        <v>1387</v>
      </c>
      <c r="G352" s="165" t="s">
        <v>1390</v>
      </c>
      <c r="H352" s="165" t="s">
        <v>1049</v>
      </c>
      <c r="I352" s="165" t="s">
        <v>1390</v>
      </c>
      <c r="J352" s="165" t="s">
        <v>1205</v>
      </c>
      <c r="K352" s="165" t="s">
        <v>1051</v>
      </c>
      <c r="L352" s="165" t="s">
        <v>1864</v>
      </c>
      <c r="M352" s="165" t="s">
        <v>1051</v>
      </c>
    </row>
    <row r="353" spans="1:13" x14ac:dyDescent="0.35">
      <c r="A353" s="164" t="str">
        <f t="shared" si="5"/>
        <v>Haute MatsiatraAmbohimahasoaIsaka</v>
      </c>
      <c r="B353" s="165" t="s">
        <v>1200</v>
      </c>
      <c r="C353" s="165" t="s">
        <v>1201</v>
      </c>
      <c r="D353" s="165" t="s">
        <v>1387</v>
      </c>
      <c r="E353" s="165" t="s">
        <v>1034</v>
      </c>
      <c r="F353" s="165" t="s">
        <v>1387</v>
      </c>
      <c r="G353" s="165" t="s">
        <v>1390</v>
      </c>
      <c r="H353" s="165" t="s">
        <v>1049</v>
      </c>
      <c r="I353" s="165" t="s">
        <v>1390</v>
      </c>
      <c r="J353" s="165" t="s">
        <v>1205</v>
      </c>
      <c r="K353" s="165" t="s">
        <v>1059</v>
      </c>
      <c r="L353" s="165" t="s">
        <v>1865</v>
      </c>
      <c r="M353" s="165" t="s">
        <v>1059</v>
      </c>
    </row>
    <row r="354" spans="1:13" x14ac:dyDescent="0.35">
      <c r="A354" s="164" t="str">
        <f t="shared" si="5"/>
        <v>Haute MatsiatraAmbohimahasoaVohitrarivo</v>
      </c>
      <c r="B354" s="165" t="s">
        <v>1200</v>
      </c>
      <c r="C354" s="165" t="s">
        <v>1201</v>
      </c>
      <c r="D354" s="165" t="s">
        <v>1387</v>
      </c>
      <c r="E354" s="165" t="s">
        <v>1034</v>
      </c>
      <c r="F354" s="165" t="s">
        <v>1387</v>
      </c>
      <c r="G354" s="165" t="s">
        <v>1390</v>
      </c>
      <c r="H354" s="165" t="s">
        <v>1049</v>
      </c>
      <c r="I354" s="165" t="s">
        <v>1390</v>
      </c>
      <c r="J354" s="165" t="s">
        <v>1205</v>
      </c>
      <c r="K354" s="165" t="s">
        <v>1064</v>
      </c>
      <c r="L354" s="165" t="s">
        <v>1866</v>
      </c>
      <c r="M354" s="165" t="s">
        <v>1064</v>
      </c>
    </row>
    <row r="355" spans="1:13" x14ac:dyDescent="0.35">
      <c r="A355" s="164" t="str">
        <f t="shared" si="5"/>
        <v>Haute MatsiatraAmbohimahasoaAmbohinamboarina</v>
      </c>
      <c r="B355" s="165" t="s">
        <v>1200</v>
      </c>
      <c r="C355" s="165" t="s">
        <v>1201</v>
      </c>
      <c r="D355" s="165" t="s">
        <v>1387</v>
      </c>
      <c r="E355" s="165" t="s">
        <v>1034</v>
      </c>
      <c r="F355" s="165" t="s">
        <v>1387</v>
      </c>
      <c r="G355" s="165" t="s">
        <v>1390</v>
      </c>
      <c r="H355" s="165" t="s">
        <v>1049</v>
      </c>
      <c r="I355" s="165" t="s">
        <v>1390</v>
      </c>
      <c r="J355" s="165" t="s">
        <v>1205</v>
      </c>
      <c r="K355" s="165" t="s">
        <v>1052</v>
      </c>
      <c r="L355" s="165" t="s">
        <v>1867</v>
      </c>
      <c r="M355" s="165" t="s">
        <v>1052</v>
      </c>
    </row>
    <row r="356" spans="1:13" x14ac:dyDescent="0.35">
      <c r="A356" s="164" t="str">
        <f t="shared" si="5"/>
        <v>Haute MatsiatraAmbohimahasoaSahatona</v>
      </c>
      <c r="B356" s="165" t="s">
        <v>1200</v>
      </c>
      <c r="C356" s="165" t="s">
        <v>1201</v>
      </c>
      <c r="D356" s="165" t="s">
        <v>1387</v>
      </c>
      <c r="E356" s="165" t="s">
        <v>1034</v>
      </c>
      <c r="F356" s="165" t="s">
        <v>1387</v>
      </c>
      <c r="G356" s="165" t="s">
        <v>1390</v>
      </c>
      <c r="H356" s="165" t="s">
        <v>1049</v>
      </c>
      <c r="I356" s="165" t="s">
        <v>1390</v>
      </c>
      <c r="J356" s="165" t="s">
        <v>1205</v>
      </c>
      <c r="K356" s="165" t="s">
        <v>1061</v>
      </c>
      <c r="L356" s="165" t="s">
        <v>1868</v>
      </c>
      <c r="M356" s="165" t="s">
        <v>1061</v>
      </c>
    </row>
    <row r="357" spans="1:13" x14ac:dyDescent="0.35">
      <c r="A357" s="164" t="str">
        <f t="shared" si="5"/>
        <v>Haute MatsiatraAmbohimahasoaCamp Robin</v>
      </c>
      <c r="B357" s="165" t="s">
        <v>1200</v>
      </c>
      <c r="C357" s="165" t="s">
        <v>1201</v>
      </c>
      <c r="D357" s="165" t="s">
        <v>1387</v>
      </c>
      <c r="E357" s="165" t="s">
        <v>1034</v>
      </c>
      <c r="F357" s="165" t="s">
        <v>1387</v>
      </c>
      <c r="G357" s="165" t="s">
        <v>1390</v>
      </c>
      <c r="H357" s="165" t="s">
        <v>1049</v>
      </c>
      <c r="I357" s="165" t="s">
        <v>1390</v>
      </c>
      <c r="J357" s="165" t="s">
        <v>1205</v>
      </c>
      <c r="K357" s="165" t="s">
        <v>1057</v>
      </c>
      <c r="L357" s="165" t="s">
        <v>1869</v>
      </c>
      <c r="M357" s="165" t="s">
        <v>1057</v>
      </c>
    </row>
    <row r="358" spans="1:13" x14ac:dyDescent="0.35">
      <c r="A358" s="164" t="str">
        <f t="shared" si="5"/>
        <v>Haute MatsiatraAmbohimahasoaBefeta</v>
      </c>
      <c r="B358" s="165" t="s">
        <v>1200</v>
      </c>
      <c r="C358" s="165" t="s">
        <v>1201</v>
      </c>
      <c r="D358" s="165" t="s">
        <v>1387</v>
      </c>
      <c r="E358" s="165" t="s">
        <v>1034</v>
      </c>
      <c r="F358" s="165" t="s">
        <v>1387</v>
      </c>
      <c r="G358" s="165" t="s">
        <v>1390</v>
      </c>
      <c r="H358" s="165" t="s">
        <v>1049</v>
      </c>
      <c r="I358" s="165" t="s">
        <v>1390</v>
      </c>
      <c r="J358" s="165" t="s">
        <v>1205</v>
      </c>
      <c r="K358" s="165" t="s">
        <v>1056</v>
      </c>
      <c r="L358" s="165" t="s">
        <v>1870</v>
      </c>
      <c r="M358" s="165" t="s">
        <v>1056</v>
      </c>
    </row>
    <row r="359" spans="1:13" x14ac:dyDescent="0.35">
      <c r="A359" s="164" t="str">
        <f t="shared" si="5"/>
        <v>Haute MatsiatraAmbohimahasoaFiadanana</v>
      </c>
      <c r="B359" s="165" t="s">
        <v>1200</v>
      </c>
      <c r="C359" s="165" t="s">
        <v>1201</v>
      </c>
      <c r="D359" s="165" t="s">
        <v>1387</v>
      </c>
      <c r="E359" s="165" t="s">
        <v>1034</v>
      </c>
      <c r="F359" s="165" t="s">
        <v>1387</v>
      </c>
      <c r="G359" s="165" t="s">
        <v>1390</v>
      </c>
      <c r="H359" s="165" t="s">
        <v>1049</v>
      </c>
      <c r="I359" s="165" t="s">
        <v>1390</v>
      </c>
      <c r="J359" s="165" t="s">
        <v>1205</v>
      </c>
      <c r="K359" s="165" t="s">
        <v>577</v>
      </c>
      <c r="L359" s="165" t="s">
        <v>1871</v>
      </c>
      <c r="M359" s="165" t="s">
        <v>577</v>
      </c>
    </row>
    <row r="360" spans="1:13" x14ac:dyDescent="0.35">
      <c r="A360" s="164" t="str">
        <f t="shared" si="5"/>
        <v>Haute MatsiatraIkalamavonyIkalamavony</v>
      </c>
      <c r="B360" s="165" t="s">
        <v>1200</v>
      </c>
      <c r="C360" s="165" t="s">
        <v>1201</v>
      </c>
      <c r="D360" s="165" t="s">
        <v>1387</v>
      </c>
      <c r="E360" s="165" t="s">
        <v>1034</v>
      </c>
      <c r="F360" s="165" t="s">
        <v>1387</v>
      </c>
      <c r="G360" s="165" t="s">
        <v>1872</v>
      </c>
      <c r="H360" s="165" t="s">
        <v>1073</v>
      </c>
      <c r="I360" s="165" t="s">
        <v>1872</v>
      </c>
      <c r="J360" s="165" t="s">
        <v>1205</v>
      </c>
      <c r="K360" s="165" t="s">
        <v>1073</v>
      </c>
      <c r="L360" s="165" t="s">
        <v>1873</v>
      </c>
      <c r="M360" s="165" t="s">
        <v>1073</v>
      </c>
    </row>
    <row r="361" spans="1:13" x14ac:dyDescent="0.35">
      <c r="A361" s="164" t="str">
        <f t="shared" si="5"/>
        <v>Haute MatsiatraIkalamavonyMangidy</v>
      </c>
      <c r="B361" s="165" t="s">
        <v>1200</v>
      </c>
      <c r="C361" s="165" t="s">
        <v>1201</v>
      </c>
      <c r="D361" s="165" t="s">
        <v>1387</v>
      </c>
      <c r="E361" s="165" t="s">
        <v>1034</v>
      </c>
      <c r="F361" s="165" t="s">
        <v>1387</v>
      </c>
      <c r="G361" s="165" t="s">
        <v>1872</v>
      </c>
      <c r="H361" s="165" t="s">
        <v>1073</v>
      </c>
      <c r="I361" s="165" t="s">
        <v>1872</v>
      </c>
      <c r="J361" s="165" t="s">
        <v>1205</v>
      </c>
      <c r="K361" s="165" t="s">
        <v>1076</v>
      </c>
      <c r="L361" s="165" t="s">
        <v>1874</v>
      </c>
      <c r="M361" s="165" t="s">
        <v>1076</v>
      </c>
    </row>
    <row r="362" spans="1:13" x14ac:dyDescent="0.35">
      <c r="A362" s="164" t="str">
        <f t="shared" si="5"/>
        <v>Haute MatsiatraIkalamavonySolila</v>
      </c>
      <c r="B362" s="165" t="s">
        <v>1200</v>
      </c>
      <c r="C362" s="165" t="s">
        <v>1201</v>
      </c>
      <c r="D362" s="165" t="s">
        <v>1387</v>
      </c>
      <c r="E362" s="165" t="s">
        <v>1034</v>
      </c>
      <c r="F362" s="165" t="s">
        <v>1387</v>
      </c>
      <c r="G362" s="165" t="s">
        <v>1872</v>
      </c>
      <c r="H362" s="165" t="s">
        <v>1073</v>
      </c>
      <c r="I362" s="165" t="s">
        <v>1872</v>
      </c>
      <c r="J362" s="165" t="s">
        <v>1205</v>
      </c>
      <c r="K362" s="165" t="s">
        <v>1077</v>
      </c>
      <c r="L362" s="165" t="s">
        <v>1875</v>
      </c>
      <c r="M362" s="165" t="s">
        <v>1077</v>
      </c>
    </row>
    <row r="363" spans="1:13" x14ac:dyDescent="0.35">
      <c r="A363" s="164" t="str">
        <f t="shared" si="5"/>
        <v>Haute MatsiatraIkalamavonyAmbatomainty</v>
      </c>
      <c r="B363" s="165" t="s">
        <v>1200</v>
      </c>
      <c r="C363" s="165" t="s">
        <v>1201</v>
      </c>
      <c r="D363" s="165" t="s">
        <v>1387</v>
      </c>
      <c r="E363" s="165" t="s">
        <v>1034</v>
      </c>
      <c r="F363" s="165" t="s">
        <v>1387</v>
      </c>
      <c r="G363" s="165" t="s">
        <v>1872</v>
      </c>
      <c r="H363" s="165" t="s">
        <v>1073</v>
      </c>
      <c r="I363" s="165" t="s">
        <v>1872</v>
      </c>
      <c r="J363" s="165" t="s">
        <v>1205</v>
      </c>
      <c r="K363" s="165" t="s">
        <v>1074</v>
      </c>
      <c r="L363" s="165" t="s">
        <v>1876</v>
      </c>
      <c r="M363" s="165" t="s">
        <v>1074</v>
      </c>
    </row>
    <row r="364" spans="1:13" x14ac:dyDescent="0.35">
      <c r="A364" s="164" t="str">
        <f t="shared" si="5"/>
        <v>Haute MatsiatraIkalamavonyFitampito</v>
      </c>
      <c r="B364" s="165" t="s">
        <v>1200</v>
      </c>
      <c r="C364" s="165" t="s">
        <v>1201</v>
      </c>
      <c r="D364" s="165" t="s">
        <v>1387</v>
      </c>
      <c r="E364" s="165" t="s">
        <v>1034</v>
      </c>
      <c r="F364" s="165" t="s">
        <v>1387</v>
      </c>
      <c r="G364" s="165" t="s">
        <v>1872</v>
      </c>
      <c r="H364" s="165" t="s">
        <v>1073</v>
      </c>
      <c r="I364" s="165" t="s">
        <v>1872</v>
      </c>
      <c r="J364" s="165" t="s">
        <v>1205</v>
      </c>
      <c r="K364" s="165" t="s">
        <v>1075</v>
      </c>
      <c r="L364" s="165" t="s">
        <v>1877</v>
      </c>
      <c r="M364" s="165" t="s">
        <v>1075</v>
      </c>
    </row>
    <row r="365" spans="1:13" x14ac:dyDescent="0.35">
      <c r="A365" s="164" t="str">
        <f t="shared" si="5"/>
        <v>Haute MatsiatraIkalamavonyTanamarina Sakay</v>
      </c>
      <c r="B365" s="165" t="s">
        <v>1200</v>
      </c>
      <c r="C365" s="165" t="s">
        <v>1201</v>
      </c>
      <c r="D365" s="165" t="s">
        <v>1387</v>
      </c>
      <c r="E365" s="165" t="s">
        <v>1034</v>
      </c>
      <c r="F365" s="165" t="s">
        <v>1387</v>
      </c>
      <c r="G365" s="165" t="s">
        <v>1872</v>
      </c>
      <c r="H365" s="165" t="s">
        <v>1073</v>
      </c>
      <c r="I365" s="165" t="s">
        <v>1872</v>
      </c>
      <c r="J365" s="165" t="s">
        <v>1205</v>
      </c>
      <c r="K365" s="165" t="s">
        <v>1079</v>
      </c>
      <c r="L365" s="165" t="s">
        <v>1878</v>
      </c>
      <c r="M365" s="165" t="s">
        <v>1079</v>
      </c>
    </row>
    <row r="366" spans="1:13" x14ac:dyDescent="0.35">
      <c r="A366" s="164" t="str">
        <f t="shared" si="5"/>
        <v>Haute MatsiatraIkalamavonyTsitondroina</v>
      </c>
      <c r="B366" s="165" t="s">
        <v>1200</v>
      </c>
      <c r="C366" s="165" t="s">
        <v>1201</v>
      </c>
      <c r="D366" s="165" t="s">
        <v>1387</v>
      </c>
      <c r="E366" s="165" t="s">
        <v>1034</v>
      </c>
      <c r="F366" s="165" t="s">
        <v>1387</v>
      </c>
      <c r="G366" s="165" t="s">
        <v>1872</v>
      </c>
      <c r="H366" s="165" t="s">
        <v>1073</v>
      </c>
      <c r="I366" s="165" t="s">
        <v>1872</v>
      </c>
      <c r="J366" s="165" t="s">
        <v>1205</v>
      </c>
      <c r="K366" s="165" t="s">
        <v>1080</v>
      </c>
      <c r="L366" s="165" t="s">
        <v>1879</v>
      </c>
      <c r="M366" s="165" t="s">
        <v>1080</v>
      </c>
    </row>
    <row r="367" spans="1:13" x14ac:dyDescent="0.35">
      <c r="A367" s="164" t="str">
        <f t="shared" si="5"/>
        <v>Haute MatsiatraIkalamavonyTanamarina Bekisopa</v>
      </c>
      <c r="B367" s="165" t="s">
        <v>1200</v>
      </c>
      <c r="C367" s="165" t="s">
        <v>1201</v>
      </c>
      <c r="D367" s="165" t="s">
        <v>1387</v>
      </c>
      <c r="E367" s="165" t="s">
        <v>1034</v>
      </c>
      <c r="F367" s="165" t="s">
        <v>1387</v>
      </c>
      <c r="G367" s="165" t="s">
        <v>1872</v>
      </c>
      <c r="H367" s="165" t="s">
        <v>1073</v>
      </c>
      <c r="I367" s="165" t="s">
        <v>1872</v>
      </c>
      <c r="J367" s="165" t="s">
        <v>1205</v>
      </c>
      <c r="K367" s="165" t="s">
        <v>1078</v>
      </c>
      <c r="L367" s="165" t="s">
        <v>1880</v>
      </c>
      <c r="M367" s="165" t="s">
        <v>1078</v>
      </c>
    </row>
    <row r="368" spans="1:13" x14ac:dyDescent="0.35">
      <c r="A368" s="164" t="str">
        <f t="shared" si="5"/>
        <v>Haute MatsiatraLalanginaAndrainjato Centre</v>
      </c>
      <c r="B368" s="165" t="s">
        <v>1200</v>
      </c>
      <c r="C368" s="165" t="s">
        <v>1201</v>
      </c>
      <c r="D368" s="165" t="s">
        <v>1387</v>
      </c>
      <c r="E368" s="165" t="s">
        <v>1034</v>
      </c>
      <c r="F368" s="165" t="s">
        <v>1387</v>
      </c>
      <c r="G368" s="165" t="s">
        <v>1881</v>
      </c>
      <c r="H368" s="165" t="s">
        <v>1092</v>
      </c>
      <c r="I368" s="165" t="s">
        <v>1881</v>
      </c>
      <c r="J368" s="165" t="s">
        <v>1205</v>
      </c>
      <c r="K368" s="165" t="s">
        <v>1097</v>
      </c>
      <c r="L368" s="165" t="s">
        <v>1882</v>
      </c>
      <c r="M368" s="165" t="s">
        <v>1097</v>
      </c>
    </row>
    <row r="369" spans="1:13" x14ac:dyDescent="0.35">
      <c r="A369" s="164" t="str">
        <f t="shared" si="5"/>
        <v>Haute MatsiatraLalanginaAndrainjato Est</v>
      </c>
      <c r="B369" s="165" t="s">
        <v>1200</v>
      </c>
      <c r="C369" s="165" t="s">
        <v>1201</v>
      </c>
      <c r="D369" s="165" t="s">
        <v>1387</v>
      </c>
      <c r="E369" s="165" t="s">
        <v>1034</v>
      </c>
      <c r="F369" s="165" t="s">
        <v>1387</v>
      </c>
      <c r="G369" s="165" t="s">
        <v>1881</v>
      </c>
      <c r="H369" s="165" t="s">
        <v>1092</v>
      </c>
      <c r="I369" s="165" t="s">
        <v>1881</v>
      </c>
      <c r="J369" s="165" t="s">
        <v>1205</v>
      </c>
      <c r="K369" s="165" t="s">
        <v>1098</v>
      </c>
      <c r="L369" s="165" t="s">
        <v>1883</v>
      </c>
      <c r="M369" s="165" t="s">
        <v>1098</v>
      </c>
    </row>
    <row r="370" spans="1:13" x14ac:dyDescent="0.35">
      <c r="A370" s="164" t="str">
        <f t="shared" si="5"/>
        <v>Haute MatsiatraLalanginaAmbalakely</v>
      </c>
      <c r="B370" s="165" t="s">
        <v>1200</v>
      </c>
      <c r="C370" s="165" t="s">
        <v>1201</v>
      </c>
      <c r="D370" s="165" t="s">
        <v>1387</v>
      </c>
      <c r="E370" s="165" t="s">
        <v>1034</v>
      </c>
      <c r="F370" s="165" t="s">
        <v>1387</v>
      </c>
      <c r="G370" s="165" t="s">
        <v>1881</v>
      </c>
      <c r="H370" s="165" t="s">
        <v>1092</v>
      </c>
      <c r="I370" s="165" t="s">
        <v>1881</v>
      </c>
      <c r="J370" s="165" t="s">
        <v>1205</v>
      </c>
      <c r="K370" s="165" t="s">
        <v>1095</v>
      </c>
      <c r="L370" s="165" t="s">
        <v>1884</v>
      </c>
      <c r="M370" s="165" t="s">
        <v>1095</v>
      </c>
    </row>
    <row r="371" spans="1:13" x14ac:dyDescent="0.35">
      <c r="A371" s="164" t="str">
        <f t="shared" si="5"/>
        <v>Haute MatsiatraLalanginaIvoamba</v>
      </c>
      <c r="B371" s="165" t="s">
        <v>1200</v>
      </c>
      <c r="C371" s="165" t="s">
        <v>1201</v>
      </c>
      <c r="D371" s="165" t="s">
        <v>1387</v>
      </c>
      <c r="E371" s="165" t="s">
        <v>1034</v>
      </c>
      <c r="F371" s="165" t="s">
        <v>1387</v>
      </c>
      <c r="G371" s="165" t="s">
        <v>1881</v>
      </c>
      <c r="H371" s="165" t="s">
        <v>1092</v>
      </c>
      <c r="I371" s="165" t="s">
        <v>1881</v>
      </c>
      <c r="J371" s="165" t="s">
        <v>1205</v>
      </c>
      <c r="K371" s="165" t="s">
        <v>1102</v>
      </c>
      <c r="L371" s="165" t="s">
        <v>1885</v>
      </c>
      <c r="M371" s="165" t="s">
        <v>1102</v>
      </c>
    </row>
    <row r="372" spans="1:13" x14ac:dyDescent="0.35">
      <c r="A372" s="164" t="str">
        <f t="shared" si="5"/>
        <v>Haute MatsiatraLalanginaTaindambo</v>
      </c>
      <c r="B372" s="165" t="s">
        <v>1200</v>
      </c>
      <c r="C372" s="165" t="s">
        <v>1201</v>
      </c>
      <c r="D372" s="165" t="s">
        <v>1387</v>
      </c>
      <c r="E372" s="165" t="s">
        <v>1034</v>
      </c>
      <c r="F372" s="165" t="s">
        <v>1387</v>
      </c>
      <c r="G372" s="165" t="s">
        <v>1881</v>
      </c>
      <c r="H372" s="165" t="s">
        <v>1092</v>
      </c>
      <c r="I372" s="165" t="s">
        <v>1881</v>
      </c>
      <c r="J372" s="165" t="s">
        <v>1205</v>
      </c>
      <c r="K372" s="165" t="s">
        <v>1105</v>
      </c>
      <c r="L372" s="165" t="s">
        <v>1886</v>
      </c>
      <c r="M372" s="165" t="s">
        <v>1105</v>
      </c>
    </row>
    <row r="373" spans="1:13" x14ac:dyDescent="0.35">
      <c r="A373" s="164" t="str">
        <f t="shared" si="5"/>
        <v>Haute MatsiatraLalanginaMahatsinjony</v>
      </c>
      <c r="B373" s="165" t="s">
        <v>1200</v>
      </c>
      <c r="C373" s="165" t="s">
        <v>1201</v>
      </c>
      <c r="D373" s="165" t="s">
        <v>1387</v>
      </c>
      <c r="E373" s="165" t="s">
        <v>1034</v>
      </c>
      <c r="F373" s="165" t="s">
        <v>1387</v>
      </c>
      <c r="G373" s="165" t="s">
        <v>1881</v>
      </c>
      <c r="H373" s="165" t="s">
        <v>1092</v>
      </c>
      <c r="I373" s="165" t="s">
        <v>1881</v>
      </c>
      <c r="J373" s="165" t="s">
        <v>1205</v>
      </c>
      <c r="K373" s="165" t="s">
        <v>1103</v>
      </c>
      <c r="L373" s="165" t="s">
        <v>1887</v>
      </c>
      <c r="M373" s="165" t="s">
        <v>1103</v>
      </c>
    </row>
    <row r="374" spans="1:13" x14ac:dyDescent="0.35">
      <c r="A374" s="164" t="str">
        <f t="shared" si="5"/>
        <v>Haute MatsiatraLalanginaSahambavy</v>
      </c>
      <c r="B374" s="165" t="s">
        <v>1200</v>
      </c>
      <c r="C374" s="165" t="s">
        <v>1201</v>
      </c>
      <c r="D374" s="165" t="s">
        <v>1387</v>
      </c>
      <c r="E374" s="165" t="s">
        <v>1034</v>
      </c>
      <c r="F374" s="165" t="s">
        <v>1387</v>
      </c>
      <c r="G374" s="165" t="s">
        <v>1881</v>
      </c>
      <c r="H374" s="165" t="s">
        <v>1092</v>
      </c>
      <c r="I374" s="165" t="s">
        <v>1881</v>
      </c>
      <c r="J374" s="165" t="s">
        <v>1205</v>
      </c>
      <c r="K374" s="165" t="s">
        <v>1104</v>
      </c>
      <c r="L374" s="165" t="s">
        <v>1888</v>
      </c>
      <c r="M374" s="165" t="s">
        <v>1104</v>
      </c>
    </row>
    <row r="375" spans="1:13" x14ac:dyDescent="0.35">
      <c r="A375" s="164" t="str">
        <f t="shared" si="5"/>
        <v>Haute MatsiatraLalanginaAmbalamahasoa</v>
      </c>
      <c r="B375" s="165" t="s">
        <v>1200</v>
      </c>
      <c r="C375" s="165" t="s">
        <v>1201</v>
      </c>
      <c r="D375" s="165" t="s">
        <v>1387</v>
      </c>
      <c r="E375" s="165" t="s">
        <v>1034</v>
      </c>
      <c r="F375" s="165" t="s">
        <v>1387</v>
      </c>
      <c r="G375" s="165" t="s">
        <v>1881</v>
      </c>
      <c r="H375" s="165" t="s">
        <v>1092</v>
      </c>
      <c r="I375" s="165" t="s">
        <v>1881</v>
      </c>
      <c r="J375" s="165" t="s">
        <v>1205</v>
      </c>
      <c r="K375" s="165" t="s">
        <v>1096</v>
      </c>
      <c r="L375" s="165" t="s">
        <v>1889</v>
      </c>
      <c r="M375" s="165" t="s">
        <v>1096</v>
      </c>
    </row>
    <row r="376" spans="1:13" x14ac:dyDescent="0.35">
      <c r="A376" s="164" t="str">
        <f t="shared" si="5"/>
        <v>Haute MatsiatraLalanginaAlakamisy Ambohimaha</v>
      </c>
      <c r="B376" s="165" t="s">
        <v>1200</v>
      </c>
      <c r="C376" s="165" t="s">
        <v>1201</v>
      </c>
      <c r="D376" s="165" t="s">
        <v>1387</v>
      </c>
      <c r="E376" s="165" t="s">
        <v>1034</v>
      </c>
      <c r="F376" s="165" t="s">
        <v>1387</v>
      </c>
      <c r="G376" s="165" t="s">
        <v>1881</v>
      </c>
      <c r="H376" s="165" t="s">
        <v>1092</v>
      </c>
      <c r="I376" s="165" t="s">
        <v>1881</v>
      </c>
      <c r="J376" s="165" t="s">
        <v>1205</v>
      </c>
      <c r="K376" s="165" t="s">
        <v>1093</v>
      </c>
      <c r="L376" s="165" t="s">
        <v>1890</v>
      </c>
      <c r="M376" s="165" t="s">
        <v>1093</v>
      </c>
    </row>
    <row r="377" spans="1:13" x14ac:dyDescent="0.35">
      <c r="A377" s="164" t="str">
        <f t="shared" si="5"/>
        <v>Haute MatsiatraLalanginaAndroy</v>
      </c>
      <c r="B377" s="165" t="s">
        <v>1200</v>
      </c>
      <c r="C377" s="165" t="s">
        <v>1201</v>
      </c>
      <c r="D377" s="165" t="s">
        <v>1387</v>
      </c>
      <c r="E377" s="165" t="s">
        <v>1034</v>
      </c>
      <c r="F377" s="165" t="s">
        <v>1387</v>
      </c>
      <c r="G377" s="165" t="s">
        <v>1881</v>
      </c>
      <c r="H377" s="165" t="s">
        <v>1092</v>
      </c>
      <c r="I377" s="165" t="s">
        <v>1881</v>
      </c>
      <c r="J377" s="165" t="s">
        <v>1205</v>
      </c>
      <c r="K377" s="165" t="s">
        <v>1099</v>
      </c>
      <c r="L377" s="165" t="s">
        <v>1891</v>
      </c>
      <c r="M377" s="165" t="s">
        <v>1099</v>
      </c>
    </row>
    <row r="378" spans="1:13" x14ac:dyDescent="0.35">
      <c r="A378" s="164" t="str">
        <f t="shared" si="5"/>
        <v>Haute MatsiatraLalanginaAlatsinainy Ialamarina</v>
      </c>
      <c r="B378" s="165" t="s">
        <v>1200</v>
      </c>
      <c r="C378" s="165" t="s">
        <v>1201</v>
      </c>
      <c r="D378" s="165" t="s">
        <v>1387</v>
      </c>
      <c r="E378" s="165" t="s">
        <v>1034</v>
      </c>
      <c r="F378" s="165" t="s">
        <v>1387</v>
      </c>
      <c r="G378" s="165" t="s">
        <v>1881</v>
      </c>
      <c r="H378" s="165" t="s">
        <v>1092</v>
      </c>
      <c r="I378" s="165" t="s">
        <v>1881</v>
      </c>
      <c r="J378" s="165" t="s">
        <v>1205</v>
      </c>
      <c r="K378" s="165" t="s">
        <v>1094</v>
      </c>
      <c r="L378" s="165" t="s">
        <v>1892</v>
      </c>
      <c r="M378" s="165" t="s">
        <v>1094</v>
      </c>
    </row>
    <row r="379" spans="1:13" x14ac:dyDescent="0.35">
      <c r="A379" s="164" t="str">
        <f t="shared" si="5"/>
        <v>Haute MatsiatraLalanginaFandrandava</v>
      </c>
      <c r="B379" s="165" t="s">
        <v>1200</v>
      </c>
      <c r="C379" s="165" t="s">
        <v>1201</v>
      </c>
      <c r="D379" s="165" t="s">
        <v>1387</v>
      </c>
      <c r="E379" s="165" t="s">
        <v>1034</v>
      </c>
      <c r="F379" s="165" t="s">
        <v>1387</v>
      </c>
      <c r="G379" s="165" t="s">
        <v>1881</v>
      </c>
      <c r="H379" s="165" t="s">
        <v>1092</v>
      </c>
      <c r="I379" s="165" t="s">
        <v>1881</v>
      </c>
      <c r="J379" s="165" t="s">
        <v>1205</v>
      </c>
      <c r="K379" s="165" t="s">
        <v>1100</v>
      </c>
      <c r="L379" s="165" t="s">
        <v>1893</v>
      </c>
      <c r="M379" s="165" t="s">
        <v>1100</v>
      </c>
    </row>
    <row r="380" spans="1:13" x14ac:dyDescent="0.35">
      <c r="A380" s="164" t="str">
        <f t="shared" si="5"/>
        <v>Haute MatsiatraLalanginaIalananindro</v>
      </c>
      <c r="B380" s="165" t="s">
        <v>1200</v>
      </c>
      <c r="C380" s="165" t="s">
        <v>1201</v>
      </c>
      <c r="D380" s="165" t="s">
        <v>1387</v>
      </c>
      <c r="E380" s="165" t="s">
        <v>1034</v>
      </c>
      <c r="F380" s="165" t="s">
        <v>1387</v>
      </c>
      <c r="G380" s="165" t="s">
        <v>1881</v>
      </c>
      <c r="H380" s="165" t="s">
        <v>1092</v>
      </c>
      <c r="I380" s="165" t="s">
        <v>1881</v>
      </c>
      <c r="J380" s="165" t="s">
        <v>1205</v>
      </c>
      <c r="K380" s="165" t="s">
        <v>1101</v>
      </c>
      <c r="L380" s="165" t="s">
        <v>1894</v>
      </c>
      <c r="M380" s="165" t="s">
        <v>1101</v>
      </c>
    </row>
    <row r="381" spans="1:13" x14ac:dyDescent="0.35">
      <c r="A381" s="164" t="str">
        <f t="shared" si="5"/>
        <v>Haute MatsiatraVohibatoMahasoabe</v>
      </c>
      <c r="B381" s="165" t="s">
        <v>1200</v>
      </c>
      <c r="C381" s="165" t="s">
        <v>1201</v>
      </c>
      <c r="D381" s="165" t="s">
        <v>1387</v>
      </c>
      <c r="E381" s="165" t="s">
        <v>1034</v>
      </c>
      <c r="F381" s="165" t="s">
        <v>1387</v>
      </c>
      <c r="G381" s="165" t="s">
        <v>1895</v>
      </c>
      <c r="H381" s="165" t="s">
        <v>1106</v>
      </c>
      <c r="I381" s="165" t="s">
        <v>1895</v>
      </c>
      <c r="J381" s="165" t="s">
        <v>1205</v>
      </c>
      <c r="K381" s="165" t="s">
        <v>1113</v>
      </c>
      <c r="L381" s="165" t="s">
        <v>1896</v>
      </c>
      <c r="M381" s="165" t="s">
        <v>1113</v>
      </c>
    </row>
    <row r="382" spans="1:13" x14ac:dyDescent="0.35">
      <c r="A382" s="164" t="str">
        <f t="shared" si="5"/>
        <v>Haute MatsiatraVohibatoVinanitelo</v>
      </c>
      <c r="B382" s="165" t="s">
        <v>1200</v>
      </c>
      <c r="C382" s="165" t="s">
        <v>1201</v>
      </c>
      <c r="D382" s="165" t="s">
        <v>1387</v>
      </c>
      <c r="E382" s="165" t="s">
        <v>1034</v>
      </c>
      <c r="F382" s="165" t="s">
        <v>1387</v>
      </c>
      <c r="G382" s="165" t="s">
        <v>1895</v>
      </c>
      <c r="H382" s="165" t="s">
        <v>1106</v>
      </c>
      <c r="I382" s="165" t="s">
        <v>1895</v>
      </c>
      <c r="J382" s="165" t="s">
        <v>1205</v>
      </c>
      <c r="K382" s="165" t="s">
        <v>1117</v>
      </c>
      <c r="L382" s="165" t="s">
        <v>1897</v>
      </c>
      <c r="M382" s="165" t="s">
        <v>1117</v>
      </c>
    </row>
    <row r="383" spans="1:13" x14ac:dyDescent="0.35">
      <c r="A383" s="164" t="str">
        <f t="shared" si="5"/>
        <v>Haute MatsiatraVohibatoAlakamisy Itenina</v>
      </c>
      <c r="B383" s="165" t="s">
        <v>1200</v>
      </c>
      <c r="C383" s="165" t="s">
        <v>1201</v>
      </c>
      <c r="D383" s="165" t="s">
        <v>1387</v>
      </c>
      <c r="E383" s="165" t="s">
        <v>1034</v>
      </c>
      <c r="F383" s="165" t="s">
        <v>1387</v>
      </c>
      <c r="G383" s="165" t="s">
        <v>1895</v>
      </c>
      <c r="H383" s="165" t="s">
        <v>1106</v>
      </c>
      <c r="I383" s="165" t="s">
        <v>1895</v>
      </c>
      <c r="J383" s="165" t="s">
        <v>1205</v>
      </c>
      <c r="K383" s="165" t="s">
        <v>1107</v>
      </c>
      <c r="L383" s="165" t="s">
        <v>1898</v>
      </c>
      <c r="M383" s="165" t="s">
        <v>1107</v>
      </c>
    </row>
    <row r="384" spans="1:13" x14ac:dyDescent="0.35">
      <c r="A384" s="164" t="str">
        <f t="shared" si="5"/>
        <v>Haute MatsiatraVohibatoTalata Ampano</v>
      </c>
      <c r="B384" s="165" t="s">
        <v>1200</v>
      </c>
      <c r="C384" s="165" t="s">
        <v>1201</v>
      </c>
      <c r="D384" s="165" t="s">
        <v>1387</v>
      </c>
      <c r="E384" s="165" t="s">
        <v>1034</v>
      </c>
      <c r="F384" s="165" t="s">
        <v>1387</v>
      </c>
      <c r="G384" s="165" t="s">
        <v>1895</v>
      </c>
      <c r="H384" s="165" t="s">
        <v>1106</v>
      </c>
      <c r="I384" s="165" t="s">
        <v>1895</v>
      </c>
      <c r="J384" s="165" t="s">
        <v>1205</v>
      </c>
      <c r="K384" s="165" t="s">
        <v>1116</v>
      </c>
      <c r="L384" s="165" t="s">
        <v>1899</v>
      </c>
      <c r="M384" s="165" t="s">
        <v>1116</v>
      </c>
    </row>
    <row r="385" spans="1:13" x14ac:dyDescent="0.35">
      <c r="A385" s="164" t="str">
        <f t="shared" si="5"/>
        <v>Haute MatsiatraVohibatoIhazoara</v>
      </c>
      <c r="B385" s="165" t="s">
        <v>1200</v>
      </c>
      <c r="C385" s="165" t="s">
        <v>1201</v>
      </c>
      <c r="D385" s="165" t="s">
        <v>1387</v>
      </c>
      <c r="E385" s="165" t="s">
        <v>1034</v>
      </c>
      <c r="F385" s="165" t="s">
        <v>1387</v>
      </c>
      <c r="G385" s="165" t="s">
        <v>1895</v>
      </c>
      <c r="H385" s="165" t="s">
        <v>1106</v>
      </c>
      <c r="I385" s="165" t="s">
        <v>1895</v>
      </c>
      <c r="J385" s="165" t="s">
        <v>1205</v>
      </c>
      <c r="K385" s="165" t="s">
        <v>1111</v>
      </c>
      <c r="L385" s="165" t="s">
        <v>1900</v>
      </c>
      <c r="M385" s="165" t="s">
        <v>1111</v>
      </c>
    </row>
    <row r="386" spans="1:13" x14ac:dyDescent="0.35">
      <c r="A386" s="164" t="str">
        <f t="shared" ref="A386:A449" si="6">E386&amp;H386&amp;K386</f>
        <v>Haute MatsiatraVohibatoAnkaromalaza Mifanasoa</v>
      </c>
      <c r="B386" s="165" t="s">
        <v>1200</v>
      </c>
      <c r="C386" s="165" t="s">
        <v>1201</v>
      </c>
      <c r="D386" s="165" t="s">
        <v>1387</v>
      </c>
      <c r="E386" s="165" t="s">
        <v>1034</v>
      </c>
      <c r="F386" s="165" t="s">
        <v>1387</v>
      </c>
      <c r="G386" s="165" t="s">
        <v>1895</v>
      </c>
      <c r="H386" s="165" t="s">
        <v>1106</v>
      </c>
      <c r="I386" s="165" t="s">
        <v>1895</v>
      </c>
      <c r="J386" s="165" t="s">
        <v>1205</v>
      </c>
      <c r="K386" s="165" t="s">
        <v>1110</v>
      </c>
      <c r="L386" s="165" t="s">
        <v>1901</v>
      </c>
      <c r="M386" s="165" t="s">
        <v>1110</v>
      </c>
    </row>
    <row r="387" spans="1:13" x14ac:dyDescent="0.35">
      <c r="A387" s="164" t="str">
        <f t="shared" si="6"/>
        <v>Haute MatsiatraVohibatoVohimarina</v>
      </c>
      <c r="B387" s="165" t="s">
        <v>1200</v>
      </c>
      <c r="C387" s="165" t="s">
        <v>1201</v>
      </c>
      <c r="D387" s="165" t="s">
        <v>1387</v>
      </c>
      <c r="E387" s="165" t="s">
        <v>1034</v>
      </c>
      <c r="F387" s="165" t="s">
        <v>1387</v>
      </c>
      <c r="G387" s="165" t="s">
        <v>1895</v>
      </c>
      <c r="H387" s="165" t="s">
        <v>1106</v>
      </c>
      <c r="I387" s="165" t="s">
        <v>1895</v>
      </c>
      <c r="J387" s="165" t="s">
        <v>1205</v>
      </c>
      <c r="K387" s="165" t="s">
        <v>1119</v>
      </c>
      <c r="L387" s="165" t="s">
        <v>1902</v>
      </c>
      <c r="M387" s="165" t="s">
        <v>1119</v>
      </c>
    </row>
    <row r="388" spans="1:13" x14ac:dyDescent="0.35">
      <c r="A388" s="164" t="str">
        <f t="shared" si="6"/>
        <v>Haute MatsiatraVohibatoManeva</v>
      </c>
      <c r="B388" s="165" t="s">
        <v>1200</v>
      </c>
      <c r="C388" s="165" t="s">
        <v>1201</v>
      </c>
      <c r="D388" s="165" t="s">
        <v>1387</v>
      </c>
      <c r="E388" s="165" t="s">
        <v>1034</v>
      </c>
      <c r="F388" s="165" t="s">
        <v>1387</v>
      </c>
      <c r="G388" s="165" t="s">
        <v>1895</v>
      </c>
      <c r="H388" s="165" t="s">
        <v>1106</v>
      </c>
      <c r="I388" s="165" t="s">
        <v>1895</v>
      </c>
      <c r="J388" s="165" t="s">
        <v>1205</v>
      </c>
      <c r="K388" s="165" t="s">
        <v>1114</v>
      </c>
      <c r="L388" s="165" t="s">
        <v>1903</v>
      </c>
      <c r="M388" s="165" t="s">
        <v>1114</v>
      </c>
    </row>
    <row r="389" spans="1:13" x14ac:dyDescent="0.35">
      <c r="A389" s="164" t="str">
        <f t="shared" si="6"/>
        <v>Haute MatsiatraVohibatoVohitrafeno</v>
      </c>
      <c r="B389" s="165" t="s">
        <v>1200</v>
      </c>
      <c r="C389" s="165" t="s">
        <v>1201</v>
      </c>
      <c r="D389" s="165" t="s">
        <v>1387</v>
      </c>
      <c r="E389" s="165" t="s">
        <v>1034</v>
      </c>
      <c r="F389" s="165" t="s">
        <v>1387</v>
      </c>
      <c r="G389" s="165" t="s">
        <v>1895</v>
      </c>
      <c r="H389" s="165" t="s">
        <v>1106</v>
      </c>
      <c r="I389" s="165" t="s">
        <v>1895</v>
      </c>
      <c r="J389" s="165" t="s">
        <v>1205</v>
      </c>
      <c r="K389" s="165" t="s">
        <v>1120</v>
      </c>
      <c r="L389" s="165" t="s">
        <v>1904</v>
      </c>
      <c r="M389" s="165" t="s">
        <v>1120</v>
      </c>
    </row>
    <row r="390" spans="1:13" x14ac:dyDescent="0.35">
      <c r="A390" s="164" t="str">
        <f t="shared" si="6"/>
        <v>Haute MatsiatraVohibatoAndranovorivato</v>
      </c>
      <c r="B390" s="165" t="s">
        <v>1200</v>
      </c>
      <c r="C390" s="165" t="s">
        <v>1201</v>
      </c>
      <c r="D390" s="165" t="s">
        <v>1387</v>
      </c>
      <c r="E390" s="165" t="s">
        <v>1034</v>
      </c>
      <c r="F390" s="165" t="s">
        <v>1387</v>
      </c>
      <c r="G390" s="165" t="s">
        <v>1895</v>
      </c>
      <c r="H390" s="165" t="s">
        <v>1106</v>
      </c>
      <c r="I390" s="165" t="s">
        <v>1895</v>
      </c>
      <c r="J390" s="165" t="s">
        <v>1205</v>
      </c>
      <c r="K390" s="165" t="s">
        <v>1109</v>
      </c>
      <c r="L390" s="165" t="s">
        <v>1905</v>
      </c>
      <c r="M390" s="165" t="s">
        <v>1109</v>
      </c>
    </row>
    <row r="391" spans="1:13" x14ac:dyDescent="0.35">
      <c r="A391" s="164" t="str">
        <f t="shared" si="6"/>
        <v>Haute MatsiatraVohibatoVohibato Ouest</v>
      </c>
      <c r="B391" s="165" t="s">
        <v>1200</v>
      </c>
      <c r="C391" s="165" t="s">
        <v>1201</v>
      </c>
      <c r="D391" s="165" t="s">
        <v>1387</v>
      </c>
      <c r="E391" s="165" t="s">
        <v>1034</v>
      </c>
      <c r="F391" s="165" t="s">
        <v>1387</v>
      </c>
      <c r="G391" s="165" t="s">
        <v>1895</v>
      </c>
      <c r="H391" s="165" t="s">
        <v>1106</v>
      </c>
      <c r="I391" s="165" t="s">
        <v>1895</v>
      </c>
      <c r="J391" s="165" t="s">
        <v>1205</v>
      </c>
      <c r="K391" s="165" t="s">
        <v>1118</v>
      </c>
      <c r="L391" s="165" t="s">
        <v>1906</v>
      </c>
      <c r="M391" s="165" t="s">
        <v>1118</v>
      </c>
    </row>
    <row r="392" spans="1:13" x14ac:dyDescent="0.35">
      <c r="A392" s="164" t="str">
        <f t="shared" si="6"/>
        <v>Haute MatsiatraVohibatoAndranomiditra</v>
      </c>
      <c r="B392" s="165" t="s">
        <v>1200</v>
      </c>
      <c r="C392" s="165" t="s">
        <v>1201</v>
      </c>
      <c r="D392" s="165" t="s">
        <v>1387</v>
      </c>
      <c r="E392" s="165" t="s">
        <v>1034</v>
      </c>
      <c r="F392" s="165" t="s">
        <v>1387</v>
      </c>
      <c r="G392" s="165" t="s">
        <v>1895</v>
      </c>
      <c r="H392" s="165" t="s">
        <v>1106</v>
      </c>
      <c r="I392" s="165" t="s">
        <v>1895</v>
      </c>
      <c r="J392" s="165" t="s">
        <v>1205</v>
      </c>
      <c r="K392" s="165" t="s">
        <v>1108</v>
      </c>
      <c r="L392" s="165" t="s">
        <v>1907</v>
      </c>
      <c r="M392" s="165" t="s">
        <v>1108</v>
      </c>
    </row>
    <row r="393" spans="1:13" x14ac:dyDescent="0.35">
      <c r="A393" s="164" t="str">
        <f t="shared" si="6"/>
        <v>Haute MatsiatraVohibatoSoaindrana</v>
      </c>
      <c r="B393" s="165" t="s">
        <v>1200</v>
      </c>
      <c r="C393" s="165" t="s">
        <v>1201</v>
      </c>
      <c r="D393" s="165" t="s">
        <v>1387</v>
      </c>
      <c r="E393" s="165" t="s">
        <v>1034</v>
      </c>
      <c r="F393" s="165" t="s">
        <v>1387</v>
      </c>
      <c r="G393" s="165" t="s">
        <v>1895</v>
      </c>
      <c r="H393" s="165" t="s">
        <v>1106</v>
      </c>
      <c r="I393" s="165" t="s">
        <v>1895</v>
      </c>
      <c r="J393" s="165" t="s">
        <v>1205</v>
      </c>
      <c r="K393" s="165" t="s">
        <v>1115</v>
      </c>
      <c r="L393" s="165" t="s">
        <v>1908</v>
      </c>
      <c r="M393" s="165" t="s">
        <v>1115</v>
      </c>
    </row>
    <row r="394" spans="1:13" x14ac:dyDescent="0.35">
      <c r="A394" s="164" t="str">
        <f t="shared" si="6"/>
        <v>Haute MatsiatraVohibatoMahaditra</v>
      </c>
      <c r="B394" s="165" t="s">
        <v>1200</v>
      </c>
      <c r="C394" s="165" t="s">
        <v>1201</v>
      </c>
      <c r="D394" s="165" t="s">
        <v>1387</v>
      </c>
      <c r="E394" s="165" t="s">
        <v>1034</v>
      </c>
      <c r="F394" s="165" t="s">
        <v>1387</v>
      </c>
      <c r="G394" s="165" t="s">
        <v>1895</v>
      </c>
      <c r="H394" s="165" t="s">
        <v>1106</v>
      </c>
      <c r="I394" s="165" t="s">
        <v>1895</v>
      </c>
      <c r="J394" s="165" t="s">
        <v>1205</v>
      </c>
      <c r="K394" s="165" t="s">
        <v>1112</v>
      </c>
      <c r="L394" s="165" t="s">
        <v>1909</v>
      </c>
      <c r="M394" s="165" t="s">
        <v>1112</v>
      </c>
    </row>
    <row r="395" spans="1:13" x14ac:dyDescent="0.35">
      <c r="A395" s="164" t="str">
        <f t="shared" si="6"/>
        <v>Haute MatsiatraIsandraIsorana</v>
      </c>
      <c r="B395" s="165" t="s">
        <v>1200</v>
      </c>
      <c r="C395" s="165" t="s">
        <v>1201</v>
      </c>
      <c r="D395" s="165" t="s">
        <v>1387</v>
      </c>
      <c r="E395" s="165" t="s">
        <v>1034</v>
      </c>
      <c r="F395" s="165" t="s">
        <v>1387</v>
      </c>
      <c r="G395" s="165" t="s">
        <v>1910</v>
      </c>
      <c r="H395" s="165" t="s">
        <v>1081</v>
      </c>
      <c r="I395" s="165" t="s">
        <v>1910</v>
      </c>
      <c r="J395" s="165" t="s">
        <v>1205</v>
      </c>
      <c r="K395" s="165" t="s">
        <v>1089</v>
      </c>
      <c r="L395" s="165" t="s">
        <v>1911</v>
      </c>
      <c r="M395" s="165" t="s">
        <v>1089</v>
      </c>
    </row>
    <row r="396" spans="1:13" x14ac:dyDescent="0.35">
      <c r="A396" s="164" t="str">
        <f t="shared" si="6"/>
        <v>Haute MatsiatraIsandraAnjoma Itsara</v>
      </c>
      <c r="B396" s="165" t="s">
        <v>1200</v>
      </c>
      <c r="C396" s="165" t="s">
        <v>1201</v>
      </c>
      <c r="D396" s="165" t="s">
        <v>1387</v>
      </c>
      <c r="E396" s="165" t="s">
        <v>1034</v>
      </c>
      <c r="F396" s="165" t="s">
        <v>1387</v>
      </c>
      <c r="G396" s="165" t="s">
        <v>1910</v>
      </c>
      <c r="H396" s="165" t="s">
        <v>1081</v>
      </c>
      <c r="I396" s="165" t="s">
        <v>1910</v>
      </c>
      <c r="J396" s="165" t="s">
        <v>1205</v>
      </c>
      <c r="K396" s="165" t="s">
        <v>1085</v>
      </c>
      <c r="L396" s="165" t="s">
        <v>1912</v>
      </c>
      <c r="M396" s="165" t="s">
        <v>1085</v>
      </c>
    </row>
    <row r="397" spans="1:13" x14ac:dyDescent="0.35">
      <c r="A397" s="164" t="str">
        <f t="shared" si="6"/>
        <v>Haute MatsiatraIsandraAndoharanomaitso</v>
      </c>
      <c r="B397" s="165" t="s">
        <v>1200</v>
      </c>
      <c r="C397" s="165" t="s">
        <v>1201</v>
      </c>
      <c r="D397" s="165" t="s">
        <v>1387</v>
      </c>
      <c r="E397" s="165" t="s">
        <v>1034</v>
      </c>
      <c r="F397" s="165" t="s">
        <v>1387</v>
      </c>
      <c r="G397" s="165" t="s">
        <v>1910</v>
      </c>
      <c r="H397" s="165" t="s">
        <v>1081</v>
      </c>
      <c r="I397" s="165" t="s">
        <v>1910</v>
      </c>
      <c r="J397" s="165" t="s">
        <v>1205</v>
      </c>
      <c r="K397" s="165" t="s">
        <v>1084</v>
      </c>
      <c r="L397" s="165" t="s">
        <v>1913</v>
      </c>
      <c r="M397" s="165" t="s">
        <v>1084</v>
      </c>
    </row>
    <row r="398" spans="1:13" x14ac:dyDescent="0.35">
      <c r="A398" s="164" t="str">
        <f t="shared" si="6"/>
        <v>Haute MatsiatraIsandraAmbondrona</v>
      </c>
      <c r="B398" s="165" t="s">
        <v>1200</v>
      </c>
      <c r="C398" s="165" t="s">
        <v>1201</v>
      </c>
      <c r="D398" s="165" t="s">
        <v>1387</v>
      </c>
      <c r="E398" s="165" t="s">
        <v>1034</v>
      </c>
      <c r="F398" s="165" t="s">
        <v>1387</v>
      </c>
      <c r="G398" s="165" t="s">
        <v>1910</v>
      </c>
      <c r="H398" s="165" t="s">
        <v>1081</v>
      </c>
      <c r="I398" s="165" t="s">
        <v>1910</v>
      </c>
      <c r="J398" s="165" t="s">
        <v>1205</v>
      </c>
      <c r="K398" s="165" t="s">
        <v>1083</v>
      </c>
      <c r="L398" s="165" t="s">
        <v>1914</v>
      </c>
      <c r="M398" s="165" t="s">
        <v>1083</v>
      </c>
    </row>
    <row r="399" spans="1:13" x14ac:dyDescent="0.35">
      <c r="A399" s="164" t="str">
        <f t="shared" si="6"/>
        <v>Haute MatsiatraIsandraAmbalamidera II</v>
      </c>
      <c r="B399" s="165" t="s">
        <v>1200</v>
      </c>
      <c r="C399" s="165" t="s">
        <v>1201</v>
      </c>
      <c r="D399" s="165" t="s">
        <v>1387</v>
      </c>
      <c r="E399" s="165" t="s">
        <v>1034</v>
      </c>
      <c r="F399" s="165" t="s">
        <v>1387</v>
      </c>
      <c r="G399" s="165" t="s">
        <v>1910</v>
      </c>
      <c r="H399" s="165" t="s">
        <v>1081</v>
      </c>
      <c r="I399" s="165" t="s">
        <v>1910</v>
      </c>
      <c r="J399" s="165" t="s">
        <v>1205</v>
      </c>
      <c r="K399" s="165" t="s">
        <v>1082</v>
      </c>
      <c r="L399" s="165" t="s">
        <v>1915</v>
      </c>
      <c r="M399" s="165" t="s">
        <v>1082</v>
      </c>
    </row>
    <row r="400" spans="1:13" x14ac:dyDescent="0.35">
      <c r="A400" s="164" t="str">
        <f t="shared" si="6"/>
        <v>Haute MatsiatraIsandraAnkarinarivo Manirisoa</v>
      </c>
      <c r="B400" s="165" t="s">
        <v>1200</v>
      </c>
      <c r="C400" s="165" t="s">
        <v>1201</v>
      </c>
      <c r="D400" s="165" t="s">
        <v>1387</v>
      </c>
      <c r="E400" s="165" t="s">
        <v>1034</v>
      </c>
      <c r="F400" s="165" t="s">
        <v>1387</v>
      </c>
      <c r="G400" s="165" t="s">
        <v>1910</v>
      </c>
      <c r="H400" s="165" t="s">
        <v>1081</v>
      </c>
      <c r="I400" s="165" t="s">
        <v>1910</v>
      </c>
      <c r="J400" s="165" t="s">
        <v>1205</v>
      </c>
      <c r="K400" s="165" t="s">
        <v>1086</v>
      </c>
      <c r="L400" s="165" t="s">
        <v>1916</v>
      </c>
      <c r="M400" s="165" t="s">
        <v>1086</v>
      </c>
    </row>
    <row r="401" spans="1:13" x14ac:dyDescent="0.35">
      <c r="A401" s="164" t="str">
        <f t="shared" si="6"/>
        <v>Haute MatsiatraIsandraSoatanana</v>
      </c>
      <c r="B401" s="165" t="s">
        <v>1200</v>
      </c>
      <c r="C401" s="165" t="s">
        <v>1201</v>
      </c>
      <c r="D401" s="165" t="s">
        <v>1387</v>
      </c>
      <c r="E401" s="165" t="s">
        <v>1034</v>
      </c>
      <c r="F401" s="165" t="s">
        <v>1387</v>
      </c>
      <c r="G401" s="165" t="s">
        <v>1910</v>
      </c>
      <c r="H401" s="165" t="s">
        <v>1081</v>
      </c>
      <c r="I401" s="165" t="s">
        <v>1910</v>
      </c>
      <c r="J401" s="165" t="s">
        <v>1205</v>
      </c>
      <c r="K401" s="165" t="s">
        <v>1091</v>
      </c>
      <c r="L401" s="165" t="s">
        <v>1917</v>
      </c>
      <c r="M401" s="165" t="s">
        <v>1091</v>
      </c>
    </row>
    <row r="402" spans="1:13" x14ac:dyDescent="0.35">
      <c r="A402" s="164" t="str">
        <f t="shared" si="6"/>
        <v>Haute MatsiatraIsandraNasandratrony</v>
      </c>
      <c r="B402" s="165" t="s">
        <v>1200</v>
      </c>
      <c r="C402" s="165" t="s">
        <v>1201</v>
      </c>
      <c r="D402" s="165" t="s">
        <v>1387</v>
      </c>
      <c r="E402" s="165" t="s">
        <v>1034</v>
      </c>
      <c r="F402" s="165" t="s">
        <v>1387</v>
      </c>
      <c r="G402" s="165" t="s">
        <v>1910</v>
      </c>
      <c r="H402" s="165" t="s">
        <v>1081</v>
      </c>
      <c r="I402" s="165" t="s">
        <v>1910</v>
      </c>
      <c r="J402" s="165" t="s">
        <v>1205</v>
      </c>
      <c r="K402" s="165" t="s">
        <v>1090</v>
      </c>
      <c r="L402" s="165" t="s">
        <v>1918</v>
      </c>
      <c r="M402" s="165" t="s">
        <v>1090</v>
      </c>
    </row>
    <row r="403" spans="1:13" x14ac:dyDescent="0.35">
      <c r="A403" s="164" t="str">
        <f t="shared" si="6"/>
        <v>Haute MatsiatraIsandraMahazoarivo</v>
      </c>
      <c r="B403" s="165" t="s">
        <v>1200</v>
      </c>
      <c r="C403" s="165" t="s">
        <v>1201</v>
      </c>
      <c r="D403" s="165" t="s">
        <v>1387</v>
      </c>
      <c r="E403" s="165" t="s">
        <v>1034</v>
      </c>
      <c r="F403" s="165" t="s">
        <v>1387</v>
      </c>
      <c r="G403" s="165" t="s">
        <v>1910</v>
      </c>
      <c r="H403" s="165" t="s">
        <v>1081</v>
      </c>
      <c r="I403" s="165" t="s">
        <v>1910</v>
      </c>
      <c r="J403" s="165" t="s">
        <v>1205</v>
      </c>
      <c r="K403" s="165" t="s">
        <v>816</v>
      </c>
      <c r="L403" s="165" t="s">
        <v>1919</v>
      </c>
      <c r="M403" s="165" t="s">
        <v>816</v>
      </c>
    </row>
    <row r="404" spans="1:13" x14ac:dyDescent="0.35">
      <c r="A404" s="164" t="str">
        <f t="shared" si="6"/>
        <v>Haute MatsiatraIsandraFanjakana</v>
      </c>
      <c r="B404" s="165" t="s">
        <v>1200</v>
      </c>
      <c r="C404" s="165" t="s">
        <v>1201</v>
      </c>
      <c r="D404" s="165" t="s">
        <v>1387</v>
      </c>
      <c r="E404" s="165" t="s">
        <v>1034</v>
      </c>
      <c r="F404" s="165" t="s">
        <v>1387</v>
      </c>
      <c r="G404" s="165" t="s">
        <v>1910</v>
      </c>
      <c r="H404" s="165" t="s">
        <v>1081</v>
      </c>
      <c r="I404" s="165" t="s">
        <v>1910</v>
      </c>
      <c r="J404" s="165" t="s">
        <v>1205</v>
      </c>
      <c r="K404" s="165" t="s">
        <v>1087</v>
      </c>
      <c r="L404" s="165" t="s">
        <v>1920</v>
      </c>
      <c r="M404" s="165" t="s">
        <v>1087</v>
      </c>
    </row>
    <row r="405" spans="1:13" x14ac:dyDescent="0.35">
      <c r="A405" s="164" t="str">
        <f t="shared" si="6"/>
        <v>Haute MatsiatraIsandraIavonomby Vohibola</v>
      </c>
      <c r="B405" s="165" t="s">
        <v>1200</v>
      </c>
      <c r="C405" s="165" t="s">
        <v>1201</v>
      </c>
      <c r="D405" s="165" t="s">
        <v>1387</v>
      </c>
      <c r="E405" s="165" t="s">
        <v>1034</v>
      </c>
      <c r="F405" s="165" t="s">
        <v>1387</v>
      </c>
      <c r="G405" s="165" t="s">
        <v>1910</v>
      </c>
      <c r="H405" s="165" t="s">
        <v>1081</v>
      </c>
      <c r="I405" s="165" t="s">
        <v>1910</v>
      </c>
      <c r="J405" s="165" t="s">
        <v>1205</v>
      </c>
      <c r="K405" s="165" t="s">
        <v>1088</v>
      </c>
      <c r="L405" s="165" t="s">
        <v>1921</v>
      </c>
      <c r="M405" s="165" t="s">
        <v>1088</v>
      </c>
    </row>
    <row r="406" spans="1:13" x14ac:dyDescent="0.35">
      <c r="A406" s="164" t="str">
        <f t="shared" si="6"/>
        <v>Amoron I ManiaAmbatofinandrahanaAmbatofinandrahana</v>
      </c>
      <c r="B406" s="165" t="s">
        <v>1200</v>
      </c>
      <c r="C406" s="165" t="s">
        <v>1201</v>
      </c>
      <c r="D406" s="165" t="s">
        <v>1393</v>
      </c>
      <c r="E406" s="165" t="s">
        <v>901</v>
      </c>
      <c r="F406" s="165" t="s">
        <v>1393</v>
      </c>
      <c r="G406" s="165" t="s">
        <v>1922</v>
      </c>
      <c r="H406" s="165" t="s">
        <v>902</v>
      </c>
      <c r="I406" s="165" t="s">
        <v>1922</v>
      </c>
      <c r="J406" s="165" t="s">
        <v>1205</v>
      </c>
      <c r="K406" s="165" t="s">
        <v>902</v>
      </c>
      <c r="L406" s="165" t="s">
        <v>1923</v>
      </c>
      <c r="M406" s="165" t="s">
        <v>902</v>
      </c>
    </row>
    <row r="407" spans="1:13" x14ac:dyDescent="0.35">
      <c r="A407" s="164" t="str">
        <f t="shared" si="6"/>
        <v>Amoron I ManiaAmbatofinandrahanaItremo</v>
      </c>
      <c r="B407" s="165" t="s">
        <v>1200</v>
      </c>
      <c r="C407" s="165" t="s">
        <v>1201</v>
      </c>
      <c r="D407" s="165" t="s">
        <v>1393</v>
      </c>
      <c r="E407" s="165" t="s">
        <v>901</v>
      </c>
      <c r="F407" s="165" t="s">
        <v>1393</v>
      </c>
      <c r="G407" s="165" t="s">
        <v>1922</v>
      </c>
      <c r="H407" s="165" t="s">
        <v>902</v>
      </c>
      <c r="I407" s="165" t="s">
        <v>1922</v>
      </c>
      <c r="J407" s="165" t="s">
        <v>1205</v>
      </c>
      <c r="K407" s="165" t="s">
        <v>906</v>
      </c>
      <c r="L407" s="165" t="s">
        <v>1924</v>
      </c>
      <c r="M407" s="165" t="s">
        <v>906</v>
      </c>
    </row>
    <row r="408" spans="1:13" x14ac:dyDescent="0.35">
      <c r="A408" s="164" t="str">
        <f t="shared" si="6"/>
        <v>Amoron I ManiaAmbatofinandrahanaFenoarivo</v>
      </c>
      <c r="B408" s="165" t="s">
        <v>1200</v>
      </c>
      <c r="C408" s="165" t="s">
        <v>1201</v>
      </c>
      <c r="D408" s="165" t="s">
        <v>1393</v>
      </c>
      <c r="E408" s="165" t="s">
        <v>901</v>
      </c>
      <c r="F408" s="165" t="s">
        <v>1393</v>
      </c>
      <c r="G408" s="165" t="s">
        <v>1922</v>
      </c>
      <c r="H408" s="165" t="s">
        <v>902</v>
      </c>
      <c r="I408" s="165" t="s">
        <v>1922</v>
      </c>
      <c r="J408" s="165" t="s">
        <v>1205</v>
      </c>
      <c r="K408" s="165" t="s">
        <v>708</v>
      </c>
      <c r="L408" s="165" t="s">
        <v>1925</v>
      </c>
      <c r="M408" s="165" t="s">
        <v>708</v>
      </c>
    </row>
    <row r="409" spans="1:13" x14ac:dyDescent="0.35">
      <c r="A409" s="164" t="str">
        <f t="shared" si="6"/>
        <v>Amoron I ManiaAmbatofinandrahanaSoavina</v>
      </c>
      <c r="B409" s="165" t="s">
        <v>1200</v>
      </c>
      <c r="C409" s="165" t="s">
        <v>1201</v>
      </c>
      <c r="D409" s="165" t="s">
        <v>1393</v>
      </c>
      <c r="E409" s="165" t="s">
        <v>901</v>
      </c>
      <c r="F409" s="165" t="s">
        <v>1393</v>
      </c>
      <c r="G409" s="165" t="s">
        <v>1922</v>
      </c>
      <c r="H409" s="165" t="s">
        <v>902</v>
      </c>
      <c r="I409" s="165" t="s">
        <v>1922</v>
      </c>
      <c r="J409" s="165" t="s">
        <v>1205</v>
      </c>
      <c r="K409" s="165" t="s">
        <v>583</v>
      </c>
      <c r="L409" s="165" t="s">
        <v>1926</v>
      </c>
      <c r="M409" s="165" t="s">
        <v>583</v>
      </c>
    </row>
    <row r="410" spans="1:13" x14ac:dyDescent="0.35">
      <c r="A410" s="164" t="str">
        <f t="shared" si="6"/>
        <v>Amoron I ManiaAmbatofinandrahanaAmbondromisotra</v>
      </c>
      <c r="B410" s="165" t="s">
        <v>1200</v>
      </c>
      <c r="C410" s="165" t="s">
        <v>1201</v>
      </c>
      <c r="D410" s="165" t="s">
        <v>1393</v>
      </c>
      <c r="E410" s="165" t="s">
        <v>901</v>
      </c>
      <c r="F410" s="165" t="s">
        <v>1393</v>
      </c>
      <c r="G410" s="165" t="s">
        <v>1922</v>
      </c>
      <c r="H410" s="165" t="s">
        <v>902</v>
      </c>
      <c r="I410" s="165" t="s">
        <v>1922</v>
      </c>
      <c r="J410" s="165" t="s">
        <v>1205</v>
      </c>
      <c r="K410" s="165" t="s">
        <v>904</v>
      </c>
      <c r="L410" s="165" t="s">
        <v>1927</v>
      </c>
      <c r="M410" s="165" t="s">
        <v>904</v>
      </c>
    </row>
    <row r="411" spans="1:13" x14ac:dyDescent="0.35">
      <c r="A411" s="164" t="str">
        <f t="shared" si="6"/>
        <v>Amoron I ManiaAmbatofinandrahanaAmbatomifanongoa</v>
      </c>
      <c r="B411" s="165" t="s">
        <v>1200</v>
      </c>
      <c r="C411" s="165" t="s">
        <v>1201</v>
      </c>
      <c r="D411" s="165" t="s">
        <v>1393</v>
      </c>
      <c r="E411" s="165" t="s">
        <v>901</v>
      </c>
      <c r="F411" s="165" t="s">
        <v>1393</v>
      </c>
      <c r="G411" s="165" t="s">
        <v>1922</v>
      </c>
      <c r="H411" s="165" t="s">
        <v>902</v>
      </c>
      <c r="I411" s="165" t="s">
        <v>1922</v>
      </c>
      <c r="J411" s="165" t="s">
        <v>1205</v>
      </c>
      <c r="K411" s="165" t="s">
        <v>903</v>
      </c>
      <c r="L411" s="165" t="s">
        <v>1928</v>
      </c>
      <c r="M411" s="165" t="s">
        <v>903</v>
      </c>
    </row>
    <row r="412" spans="1:13" x14ac:dyDescent="0.35">
      <c r="A412" s="164" t="str">
        <f t="shared" si="6"/>
        <v>Amoron I ManiaAmbatofinandrahanaAmborompotsy</v>
      </c>
      <c r="B412" s="165" t="s">
        <v>1200</v>
      </c>
      <c r="C412" s="165" t="s">
        <v>1201</v>
      </c>
      <c r="D412" s="165" t="s">
        <v>1393</v>
      </c>
      <c r="E412" s="165" t="s">
        <v>901</v>
      </c>
      <c r="F412" s="165" t="s">
        <v>1393</v>
      </c>
      <c r="G412" s="165" t="s">
        <v>1922</v>
      </c>
      <c r="H412" s="165" t="s">
        <v>902</v>
      </c>
      <c r="I412" s="165" t="s">
        <v>1922</v>
      </c>
      <c r="J412" s="165" t="s">
        <v>1205</v>
      </c>
      <c r="K412" s="165" t="s">
        <v>905</v>
      </c>
      <c r="L412" s="165" t="s">
        <v>1929</v>
      </c>
      <c r="M412" s="165" t="s">
        <v>905</v>
      </c>
    </row>
    <row r="413" spans="1:13" x14ac:dyDescent="0.35">
      <c r="A413" s="164" t="str">
        <f t="shared" si="6"/>
        <v>Amoron I ManiaAmbatofinandrahanaMandrosonoro</v>
      </c>
      <c r="B413" s="165" t="s">
        <v>1200</v>
      </c>
      <c r="C413" s="165" t="s">
        <v>1201</v>
      </c>
      <c r="D413" s="165" t="s">
        <v>1393</v>
      </c>
      <c r="E413" s="165" t="s">
        <v>901</v>
      </c>
      <c r="F413" s="165" t="s">
        <v>1393</v>
      </c>
      <c r="G413" s="165" t="s">
        <v>1922</v>
      </c>
      <c r="H413" s="165" t="s">
        <v>902</v>
      </c>
      <c r="I413" s="165" t="s">
        <v>1922</v>
      </c>
      <c r="J413" s="165" t="s">
        <v>1205</v>
      </c>
      <c r="K413" s="165" t="s">
        <v>907</v>
      </c>
      <c r="L413" s="165" t="s">
        <v>1930</v>
      </c>
      <c r="M413" s="165" t="s">
        <v>907</v>
      </c>
    </row>
    <row r="414" spans="1:13" x14ac:dyDescent="0.35">
      <c r="A414" s="164" t="str">
        <f t="shared" si="6"/>
        <v>Amoron I ManiaAmbatofinandrahanaMangataboahangy</v>
      </c>
      <c r="B414" s="165" t="s">
        <v>1200</v>
      </c>
      <c r="C414" s="165" t="s">
        <v>1201</v>
      </c>
      <c r="D414" s="165" t="s">
        <v>1393</v>
      </c>
      <c r="E414" s="165" t="s">
        <v>901</v>
      </c>
      <c r="F414" s="165" t="s">
        <v>1393</v>
      </c>
      <c r="G414" s="165" t="s">
        <v>1922</v>
      </c>
      <c r="H414" s="165" t="s">
        <v>902</v>
      </c>
      <c r="I414" s="165" t="s">
        <v>1922</v>
      </c>
      <c r="J414" s="165" t="s">
        <v>1205</v>
      </c>
      <c r="K414" s="165" t="s">
        <v>908</v>
      </c>
      <c r="L414" s="165" t="s">
        <v>1931</v>
      </c>
      <c r="M414" s="165" t="s">
        <v>908</v>
      </c>
    </row>
    <row r="415" spans="1:13" x14ac:dyDescent="0.35">
      <c r="A415" s="164" t="str">
        <f t="shared" si="6"/>
        <v>Amoron I ManiaAmbositraAmbositra I</v>
      </c>
      <c r="B415" s="165" t="s">
        <v>1200</v>
      </c>
      <c r="C415" s="165" t="s">
        <v>1201</v>
      </c>
      <c r="D415" s="165" t="s">
        <v>1393</v>
      </c>
      <c r="E415" s="165" t="s">
        <v>901</v>
      </c>
      <c r="F415" s="165" t="s">
        <v>1393</v>
      </c>
      <c r="G415" s="165" t="s">
        <v>1932</v>
      </c>
      <c r="H415" s="165" t="s">
        <v>909</v>
      </c>
      <c r="I415" s="165" t="s">
        <v>1932</v>
      </c>
      <c r="J415" s="165" t="s">
        <v>1205</v>
      </c>
      <c r="K415" s="165" t="s">
        <v>916</v>
      </c>
      <c r="L415" s="165" t="s">
        <v>1933</v>
      </c>
      <c r="M415" s="165" t="s">
        <v>916</v>
      </c>
    </row>
    <row r="416" spans="1:13" x14ac:dyDescent="0.35">
      <c r="A416" s="164" t="str">
        <f t="shared" si="6"/>
        <v>Amoron I ManiaAmbositraAmbositra II</v>
      </c>
      <c r="B416" s="165" t="s">
        <v>1200</v>
      </c>
      <c r="C416" s="165" t="s">
        <v>1201</v>
      </c>
      <c r="D416" s="165" t="s">
        <v>1393</v>
      </c>
      <c r="E416" s="165" t="s">
        <v>901</v>
      </c>
      <c r="F416" s="165" t="s">
        <v>1393</v>
      </c>
      <c r="G416" s="165" t="s">
        <v>1932</v>
      </c>
      <c r="H416" s="165" t="s">
        <v>909</v>
      </c>
      <c r="I416" s="165" t="s">
        <v>1932</v>
      </c>
      <c r="J416" s="165" t="s">
        <v>1205</v>
      </c>
      <c r="K416" s="165" t="s">
        <v>917</v>
      </c>
      <c r="L416" s="165" t="s">
        <v>1934</v>
      </c>
      <c r="M416" s="165" t="s">
        <v>917</v>
      </c>
    </row>
    <row r="417" spans="1:13" x14ac:dyDescent="0.35">
      <c r="A417" s="164" t="str">
        <f t="shared" si="6"/>
        <v>Amoron I ManiaAmbositraAnkazoambo</v>
      </c>
      <c r="B417" s="165" t="s">
        <v>1200</v>
      </c>
      <c r="C417" s="165" t="s">
        <v>1201</v>
      </c>
      <c r="D417" s="165" t="s">
        <v>1393</v>
      </c>
      <c r="E417" s="165" t="s">
        <v>901</v>
      </c>
      <c r="F417" s="165" t="s">
        <v>1393</v>
      </c>
      <c r="G417" s="165" t="s">
        <v>1932</v>
      </c>
      <c r="H417" s="165" t="s">
        <v>909</v>
      </c>
      <c r="I417" s="165" t="s">
        <v>1932</v>
      </c>
      <c r="J417" s="165" t="s">
        <v>1205</v>
      </c>
      <c r="K417" s="165" t="s">
        <v>919</v>
      </c>
      <c r="L417" s="165" t="s">
        <v>1935</v>
      </c>
      <c r="M417" s="165" t="s">
        <v>919</v>
      </c>
    </row>
    <row r="418" spans="1:13" x14ac:dyDescent="0.35">
      <c r="A418" s="164" t="str">
        <f t="shared" si="6"/>
        <v>Amoron I ManiaAmbositraIvony Miaramiasa</v>
      </c>
      <c r="B418" s="165" t="s">
        <v>1200</v>
      </c>
      <c r="C418" s="165" t="s">
        <v>1201</v>
      </c>
      <c r="D418" s="165" t="s">
        <v>1393</v>
      </c>
      <c r="E418" s="165" t="s">
        <v>901</v>
      </c>
      <c r="F418" s="165" t="s">
        <v>1393</v>
      </c>
      <c r="G418" s="165" t="s">
        <v>1932</v>
      </c>
      <c r="H418" s="165" t="s">
        <v>909</v>
      </c>
      <c r="I418" s="165" t="s">
        <v>1932</v>
      </c>
      <c r="J418" s="165" t="s">
        <v>1205</v>
      </c>
      <c r="K418" s="165" t="s">
        <v>925</v>
      </c>
      <c r="L418" s="165" t="s">
        <v>1936</v>
      </c>
      <c r="M418" s="165" t="s">
        <v>925</v>
      </c>
    </row>
    <row r="419" spans="1:13" x14ac:dyDescent="0.35">
      <c r="A419" s="164" t="str">
        <f t="shared" si="6"/>
        <v>Amoron I ManiaAmbositraAndina</v>
      </c>
      <c r="B419" s="165" t="s">
        <v>1200</v>
      </c>
      <c r="C419" s="165" t="s">
        <v>1201</v>
      </c>
      <c r="D419" s="165" t="s">
        <v>1393</v>
      </c>
      <c r="E419" s="165" t="s">
        <v>901</v>
      </c>
      <c r="F419" s="165" t="s">
        <v>1393</v>
      </c>
      <c r="G419" s="165" t="s">
        <v>1932</v>
      </c>
      <c r="H419" s="165" t="s">
        <v>909</v>
      </c>
      <c r="I419" s="165" t="s">
        <v>1932</v>
      </c>
      <c r="J419" s="165" t="s">
        <v>1205</v>
      </c>
      <c r="K419" s="165" t="s">
        <v>918</v>
      </c>
      <c r="L419" s="165" t="s">
        <v>1937</v>
      </c>
      <c r="M419" s="165" t="s">
        <v>918</v>
      </c>
    </row>
    <row r="420" spans="1:13" x14ac:dyDescent="0.35">
      <c r="A420" s="164" t="str">
        <f t="shared" si="6"/>
        <v>Amoron I ManiaAmbositraImerina Imady</v>
      </c>
      <c r="B420" s="165" t="s">
        <v>1200</v>
      </c>
      <c r="C420" s="165" t="s">
        <v>1201</v>
      </c>
      <c r="D420" s="165" t="s">
        <v>1393</v>
      </c>
      <c r="E420" s="165" t="s">
        <v>901</v>
      </c>
      <c r="F420" s="165" t="s">
        <v>1393</v>
      </c>
      <c r="G420" s="165" t="s">
        <v>1932</v>
      </c>
      <c r="H420" s="165" t="s">
        <v>909</v>
      </c>
      <c r="I420" s="165" t="s">
        <v>1932</v>
      </c>
      <c r="J420" s="165" t="s">
        <v>1205</v>
      </c>
      <c r="K420" s="165" t="s">
        <v>924</v>
      </c>
      <c r="L420" s="165" t="s">
        <v>1938</v>
      </c>
      <c r="M420" s="165" t="s">
        <v>924</v>
      </c>
    </row>
    <row r="421" spans="1:13" x14ac:dyDescent="0.35">
      <c r="A421" s="164" t="str">
        <f t="shared" si="6"/>
        <v>Amoron I ManiaAmbositraIvato</v>
      </c>
      <c r="B421" s="165" t="s">
        <v>1200</v>
      </c>
      <c r="C421" s="165" t="s">
        <v>1201</v>
      </c>
      <c r="D421" s="165" t="s">
        <v>1393</v>
      </c>
      <c r="E421" s="165" t="s">
        <v>901</v>
      </c>
      <c r="F421" s="165" t="s">
        <v>1393</v>
      </c>
      <c r="G421" s="165" t="s">
        <v>1932</v>
      </c>
      <c r="H421" s="165" t="s">
        <v>909</v>
      </c>
      <c r="I421" s="165" t="s">
        <v>1932</v>
      </c>
      <c r="J421" s="165" t="s">
        <v>1205</v>
      </c>
      <c r="K421" s="165" t="s">
        <v>602</v>
      </c>
      <c r="L421" s="165" t="s">
        <v>1939</v>
      </c>
      <c r="M421" s="165" t="s">
        <v>602</v>
      </c>
    </row>
    <row r="422" spans="1:13" x14ac:dyDescent="0.35">
      <c r="A422" s="164" t="str">
        <f t="shared" si="6"/>
        <v>Amoron I ManiaAmbositraTsarasaotra</v>
      </c>
      <c r="B422" s="165" t="s">
        <v>1200</v>
      </c>
      <c r="C422" s="165" t="s">
        <v>1201</v>
      </c>
      <c r="D422" s="165" t="s">
        <v>1393</v>
      </c>
      <c r="E422" s="165" t="s">
        <v>901</v>
      </c>
      <c r="F422" s="165" t="s">
        <v>1393</v>
      </c>
      <c r="G422" s="165" t="s">
        <v>1932</v>
      </c>
      <c r="H422" s="165" t="s">
        <v>909</v>
      </c>
      <c r="I422" s="165" t="s">
        <v>1932</v>
      </c>
      <c r="J422" s="165" t="s">
        <v>1205</v>
      </c>
      <c r="K422" s="165" t="s">
        <v>930</v>
      </c>
      <c r="L422" s="165" t="s">
        <v>1940</v>
      </c>
      <c r="M422" s="165" t="s">
        <v>930</v>
      </c>
    </row>
    <row r="423" spans="1:13" x14ac:dyDescent="0.35">
      <c r="A423" s="164" t="str">
        <f t="shared" si="6"/>
        <v>Amoron I ManiaAmbositraMarosoa</v>
      </c>
      <c r="B423" s="165" t="s">
        <v>1200</v>
      </c>
      <c r="C423" s="165" t="s">
        <v>1201</v>
      </c>
      <c r="D423" s="165" t="s">
        <v>1393</v>
      </c>
      <c r="E423" s="165" t="s">
        <v>901</v>
      </c>
      <c r="F423" s="165" t="s">
        <v>1393</v>
      </c>
      <c r="G423" s="165" t="s">
        <v>1932</v>
      </c>
      <c r="H423" s="165" t="s">
        <v>909</v>
      </c>
      <c r="I423" s="165" t="s">
        <v>1932</v>
      </c>
      <c r="J423" s="165" t="s">
        <v>1205</v>
      </c>
      <c r="K423" s="165" t="s">
        <v>928</v>
      </c>
      <c r="L423" s="165" t="s">
        <v>1941</v>
      </c>
      <c r="M423" s="165" t="s">
        <v>928</v>
      </c>
    </row>
    <row r="424" spans="1:13" x14ac:dyDescent="0.35">
      <c r="A424" s="164" t="str">
        <f t="shared" si="6"/>
        <v>Amoron I ManiaAmbositraFahizay</v>
      </c>
      <c r="B424" s="165" t="s">
        <v>1200</v>
      </c>
      <c r="C424" s="165" t="s">
        <v>1201</v>
      </c>
      <c r="D424" s="165" t="s">
        <v>1393</v>
      </c>
      <c r="E424" s="165" t="s">
        <v>901</v>
      </c>
      <c r="F424" s="165" t="s">
        <v>1393</v>
      </c>
      <c r="G424" s="165" t="s">
        <v>1932</v>
      </c>
      <c r="H424" s="165" t="s">
        <v>909</v>
      </c>
      <c r="I424" s="165" t="s">
        <v>1932</v>
      </c>
      <c r="J424" s="165" t="s">
        <v>1205</v>
      </c>
      <c r="K424" s="165" t="s">
        <v>921</v>
      </c>
      <c r="L424" s="165" t="s">
        <v>1942</v>
      </c>
      <c r="M424" s="165" t="s">
        <v>921</v>
      </c>
    </row>
    <row r="425" spans="1:13" x14ac:dyDescent="0.35">
      <c r="A425" s="164" t="str">
        <f t="shared" si="6"/>
        <v>Amoron I ManiaAmbositraAlakamisy Ambohijato</v>
      </c>
      <c r="B425" s="165" t="s">
        <v>1200</v>
      </c>
      <c r="C425" s="165" t="s">
        <v>1201</v>
      </c>
      <c r="D425" s="165" t="s">
        <v>1393</v>
      </c>
      <c r="E425" s="165" t="s">
        <v>901</v>
      </c>
      <c r="F425" s="165" t="s">
        <v>1393</v>
      </c>
      <c r="G425" s="165" t="s">
        <v>1932</v>
      </c>
      <c r="H425" s="165" t="s">
        <v>909</v>
      </c>
      <c r="I425" s="165" t="s">
        <v>1932</v>
      </c>
      <c r="J425" s="165" t="s">
        <v>1205</v>
      </c>
      <c r="K425" s="165" t="s">
        <v>910</v>
      </c>
      <c r="L425" s="165" t="s">
        <v>1943</v>
      </c>
      <c r="M425" s="165" t="s">
        <v>910</v>
      </c>
    </row>
    <row r="426" spans="1:13" x14ac:dyDescent="0.35">
      <c r="A426" s="164" t="str">
        <f t="shared" si="6"/>
        <v>Amoron I ManiaAmbositraKianjandrakefina</v>
      </c>
      <c r="B426" s="165" t="s">
        <v>1200</v>
      </c>
      <c r="C426" s="165" t="s">
        <v>1201</v>
      </c>
      <c r="D426" s="165" t="s">
        <v>1393</v>
      </c>
      <c r="E426" s="165" t="s">
        <v>901</v>
      </c>
      <c r="F426" s="165" t="s">
        <v>1393</v>
      </c>
      <c r="G426" s="165" t="s">
        <v>1932</v>
      </c>
      <c r="H426" s="165" t="s">
        <v>909</v>
      </c>
      <c r="I426" s="165" t="s">
        <v>1932</v>
      </c>
      <c r="J426" s="165" t="s">
        <v>1205</v>
      </c>
      <c r="K426" s="165" t="s">
        <v>926</v>
      </c>
      <c r="L426" s="165" t="s">
        <v>1944</v>
      </c>
      <c r="M426" s="165" t="s">
        <v>926</v>
      </c>
    </row>
    <row r="427" spans="1:13" x14ac:dyDescent="0.35">
      <c r="A427" s="164" t="str">
        <f t="shared" si="6"/>
        <v>Amoron I ManiaAmbositraAmbalamanakana</v>
      </c>
      <c r="B427" s="165" t="s">
        <v>1200</v>
      </c>
      <c r="C427" s="165" t="s">
        <v>1201</v>
      </c>
      <c r="D427" s="165" t="s">
        <v>1393</v>
      </c>
      <c r="E427" s="165" t="s">
        <v>901</v>
      </c>
      <c r="F427" s="165" t="s">
        <v>1393</v>
      </c>
      <c r="G427" s="165" t="s">
        <v>1932</v>
      </c>
      <c r="H427" s="165" t="s">
        <v>909</v>
      </c>
      <c r="I427" s="165" t="s">
        <v>1932</v>
      </c>
      <c r="J427" s="165" t="s">
        <v>1205</v>
      </c>
      <c r="K427" s="165" t="s">
        <v>911</v>
      </c>
      <c r="L427" s="165" t="s">
        <v>1945</v>
      </c>
      <c r="M427" s="165" t="s">
        <v>911</v>
      </c>
    </row>
    <row r="428" spans="1:13" x14ac:dyDescent="0.35">
      <c r="A428" s="164" t="str">
        <f t="shared" si="6"/>
        <v>Amoron I ManiaAmbositraIlaka Centre</v>
      </c>
      <c r="B428" s="165" t="s">
        <v>1200</v>
      </c>
      <c r="C428" s="165" t="s">
        <v>1201</v>
      </c>
      <c r="D428" s="165" t="s">
        <v>1393</v>
      </c>
      <c r="E428" s="165" t="s">
        <v>901</v>
      </c>
      <c r="F428" s="165" t="s">
        <v>1393</v>
      </c>
      <c r="G428" s="165" t="s">
        <v>1932</v>
      </c>
      <c r="H428" s="165" t="s">
        <v>909</v>
      </c>
      <c r="I428" s="165" t="s">
        <v>1932</v>
      </c>
      <c r="J428" s="165" t="s">
        <v>1205</v>
      </c>
      <c r="K428" s="165" t="s">
        <v>923</v>
      </c>
      <c r="L428" s="165" t="s">
        <v>1946</v>
      </c>
      <c r="M428" s="165" t="s">
        <v>923</v>
      </c>
    </row>
    <row r="429" spans="1:13" x14ac:dyDescent="0.35">
      <c r="A429" s="164" t="str">
        <f t="shared" si="6"/>
        <v>Amoron I ManiaAmbositraIhadilanana</v>
      </c>
      <c r="B429" s="165" t="s">
        <v>1200</v>
      </c>
      <c r="C429" s="165" t="s">
        <v>1201</v>
      </c>
      <c r="D429" s="165" t="s">
        <v>1393</v>
      </c>
      <c r="E429" s="165" t="s">
        <v>901</v>
      </c>
      <c r="F429" s="165" t="s">
        <v>1393</v>
      </c>
      <c r="G429" s="165" t="s">
        <v>1932</v>
      </c>
      <c r="H429" s="165" t="s">
        <v>909</v>
      </c>
      <c r="I429" s="165" t="s">
        <v>1932</v>
      </c>
      <c r="J429" s="165" t="s">
        <v>1205</v>
      </c>
      <c r="K429" s="165" t="s">
        <v>922</v>
      </c>
      <c r="L429" s="165" t="s">
        <v>1947</v>
      </c>
      <c r="M429" s="165" t="s">
        <v>922</v>
      </c>
    </row>
    <row r="430" spans="1:13" x14ac:dyDescent="0.35">
      <c r="A430" s="164" t="str">
        <f t="shared" si="6"/>
        <v>Amoron I ManiaAmbositraAmbatofitorahana</v>
      </c>
      <c r="B430" s="165" t="s">
        <v>1200</v>
      </c>
      <c r="C430" s="165" t="s">
        <v>1201</v>
      </c>
      <c r="D430" s="165" t="s">
        <v>1393</v>
      </c>
      <c r="E430" s="165" t="s">
        <v>901</v>
      </c>
      <c r="F430" s="165" t="s">
        <v>1393</v>
      </c>
      <c r="G430" s="165" t="s">
        <v>1932</v>
      </c>
      <c r="H430" s="165" t="s">
        <v>909</v>
      </c>
      <c r="I430" s="165" t="s">
        <v>1932</v>
      </c>
      <c r="J430" s="165" t="s">
        <v>1205</v>
      </c>
      <c r="K430" s="165" t="s">
        <v>912</v>
      </c>
      <c r="L430" s="165" t="s">
        <v>1948</v>
      </c>
      <c r="M430" s="165" t="s">
        <v>912</v>
      </c>
    </row>
    <row r="431" spans="1:13" x14ac:dyDescent="0.35">
      <c r="A431" s="164" t="str">
        <f t="shared" si="6"/>
        <v>Amoron I ManiaAmbositraAntoetra</v>
      </c>
      <c r="B431" s="165" t="s">
        <v>1200</v>
      </c>
      <c r="C431" s="165" t="s">
        <v>1201</v>
      </c>
      <c r="D431" s="165" t="s">
        <v>1393</v>
      </c>
      <c r="E431" s="165" t="s">
        <v>901</v>
      </c>
      <c r="F431" s="165" t="s">
        <v>1393</v>
      </c>
      <c r="G431" s="165" t="s">
        <v>1932</v>
      </c>
      <c r="H431" s="165" t="s">
        <v>909</v>
      </c>
      <c r="I431" s="165" t="s">
        <v>1932</v>
      </c>
      <c r="J431" s="165" t="s">
        <v>1205</v>
      </c>
      <c r="K431" s="165" t="s">
        <v>920</v>
      </c>
      <c r="L431" s="165" t="s">
        <v>1949</v>
      </c>
      <c r="M431" s="165" t="s">
        <v>920</v>
      </c>
    </row>
    <row r="432" spans="1:13" x14ac:dyDescent="0.35">
      <c r="A432" s="164" t="str">
        <f t="shared" si="6"/>
        <v>Amoron I ManiaAmbositraMahazina Ambohipierenana</v>
      </c>
      <c r="B432" s="165" t="s">
        <v>1200</v>
      </c>
      <c r="C432" s="165" t="s">
        <v>1201</v>
      </c>
      <c r="D432" s="165" t="s">
        <v>1393</v>
      </c>
      <c r="E432" s="165" t="s">
        <v>901</v>
      </c>
      <c r="F432" s="165" t="s">
        <v>1393</v>
      </c>
      <c r="G432" s="165" t="s">
        <v>1932</v>
      </c>
      <c r="H432" s="165" t="s">
        <v>909</v>
      </c>
      <c r="I432" s="165" t="s">
        <v>1932</v>
      </c>
      <c r="J432" s="165" t="s">
        <v>1205</v>
      </c>
      <c r="K432" s="165" t="s">
        <v>927</v>
      </c>
      <c r="L432" s="165" t="s">
        <v>1950</v>
      </c>
      <c r="M432" s="165" t="s">
        <v>927</v>
      </c>
    </row>
    <row r="433" spans="1:13" x14ac:dyDescent="0.35">
      <c r="A433" s="164" t="str">
        <f t="shared" si="6"/>
        <v>Amoron I ManiaAmbositraSahatsiho Ambohimanjaka</v>
      </c>
      <c r="B433" s="165" t="s">
        <v>1200</v>
      </c>
      <c r="C433" s="165" t="s">
        <v>1201</v>
      </c>
      <c r="D433" s="165" t="s">
        <v>1393</v>
      </c>
      <c r="E433" s="165" t="s">
        <v>901</v>
      </c>
      <c r="F433" s="165" t="s">
        <v>1393</v>
      </c>
      <c r="G433" s="165" t="s">
        <v>1932</v>
      </c>
      <c r="H433" s="165" t="s">
        <v>909</v>
      </c>
      <c r="I433" s="165" t="s">
        <v>1932</v>
      </c>
      <c r="J433" s="165" t="s">
        <v>1205</v>
      </c>
      <c r="K433" s="165" t="s">
        <v>929</v>
      </c>
      <c r="L433" s="165" t="s">
        <v>1951</v>
      </c>
      <c r="M433" s="165" t="s">
        <v>929</v>
      </c>
    </row>
    <row r="434" spans="1:13" x14ac:dyDescent="0.35">
      <c r="A434" s="164" t="str">
        <f t="shared" si="6"/>
        <v>Amoron I ManiaAmbositraAmbohimitombo I</v>
      </c>
      <c r="B434" s="165" t="s">
        <v>1200</v>
      </c>
      <c r="C434" s="165" t="s">
        <v>1201</v>
      </c>
      <c r="D434" s="165" t="s">
        <v>1393</v>
      </c>
      <c r="E434" s="165" t="s">
        <v>901</v>
      </c>
      <c r="F434" s="165" t="s">
        <v>1393</v>
      </c>
      <c r="G434" s="165" t="s">
        <v>1932</v>
      </c>
      <c r="H434" s="165" t="s">
        <v>909</v>
      </c>
      <c r="I434" s="165" t="s">
        <v>1932</v>
      </c>
      <c r="J434" s="165" t="s">
        <v>1205</v>
      </c>
      <c r="K434" s="165" t="s">
        <v>914</v>
      </c>
      <c r="L434" s="165" t="s">
        <v>1952</v>
      </c>
      <c r="M434" s="165" t="s">
        <v>914</v>
      </c>
    </row>
    <row r="435" spans="1:13" x14ac:dyDescent="0.35">
      <c r="A435" s="164" t="str">
        <f t="shared" si="6"/>
        <v>Amoron I ManiaAmbositraAmbohimitombo II</v>
      </c>
      <c r="B435" s="165" t="s">
        <v>1200</v>
      </c>
      <c r="C435" s="165" t="s">
        <v>1201</v>
      </c>
      <c r="D435" s="165" t="s">
        <v>1393</v>
      </c>
      <c r="E435" s="165" t="s">
        <v>901</v>
      </c>
      <c r="F435" s="165" t="s">
        <v>1393</v>
      </c>
      <c r="G435" s="165" t="s">
        <v>1932</v>
      </c>
      <c r="H435" s="165" t="s">
        <v>909</v>
      </c>
      <c r="I435" s="165" t="s">
        <v>1932</v>
      </c>
      <c r="J435" s="165" t="s">
        <v>1205</v>
      </c>
      <c r="K435" s="165" t="s">
        <v>915</v>
      </c>
      <c r="L435" s="165" t="s">
        <v>1953</v>
      </c>
      <c r="M435" s="165" t="s">
        <v>915</v>
      </c>
    </row>
    <row r="436" spans="1:13" x14ac:dyDescent="0.35">
      <c r="A436" s="164" t="str">
        <f t="shared" si="6"/>
        <v>Amoron I ManiaAmbositraAmbinanindrano</v>
      </c>
      <c r="B436" s="165" t="s">
        <v>1200</v>
      </c>
      <c r="C436" s="165" t="s">
        <v>1201</v>
      </c>
      <c r="D436" s="165" t="s">
        <v>1393</v>
      </c>
      <c r="E436" s="165" t="s">
        <v>901</v>
      </c>
      <c r="F436" s="165" t="s">
        <v>1393</v>
      </c>
      <c r="G436" s="165" t="s">
        <v>1932</v>
      </c>
      <c r="H436" s="165" t="s">
        <v>909</v>
      </c>
      <c r="I436" s="165" t="s">
        <v>1932</v>
      </c>
      <c r="J436" s="165" t="s">
        <v>1205</v>
      </c>
      <c r="K436" s="165" t="s">
        <v>913</v>
      </c>
      <c r="L436" s="165" t="s">
        <v>1954</v>
      </c>
      <c r="M436" s="165" t="s">
        <v>913</v>
      </c>
    </row>
    <row r="437" spans="1:13" x14ac:dyDescent="0.35">
      <c r="A437" s="164" t="str">
        <f t="shared" si="6"/>
        <v>Amoron I ManiaAmbositraVohidahy</v>
      </c>
      <c r="B437" s="165" t="s">
        <v>1200</v>
      </c>
      <c r="C437" s="165" t="s">
        <v>1201</v>
      </c>
      <c r="D437" s="165" t="s">
        <v>1393</v>
      </c>
      <c r="E437" s="165" t="s">
        <v>901</v>
      </c>
      <c r="F437" s="165" t="s">
        <v>1393</v>
      </c>
      <c r="G437" s="165" t="s">
        <v>1932</v>
      </c>
      <c r="H437" s="165" t="s">
        <v>909</v>
      </c>
      <c r="I437" s="165" t="s">
        <v>1932</v>
      </c>
      <c r="J437" s="165" t="s">
        <v>1205</v>
      </c>
      <c r="K437" s="165" t="s">
        <v>931</v>
      </c>
      <c r="L437" s="165" t="s">
        <v>1955</v>
      </c>
      <c r="M437" s="165" t="s">
        <v>931</v>
      </c>
    </row>
    <row r="438" spans="1:13" x14ac:dyDescent="0.35">
      <c r="A438" s="164" t="str">
        <f t="shared" si="6"/>
        <v>Amoron I ManiaFandrianaFandriana</v>
      </c>
      <c r="B438" s="165" t="s">
        <v>1200</v>
      </c>
      <c r="C438" s="165" t="s">
        <v>1201</v>
      </c>
      <c r="D438" s="165" t="s">
        <v>1393</v>
      </c>
      <c r="E438" s="165" t="s">
        <v>901</v>
      </c>
      <c r="F438" s="165" t="s">
        <v>1393</v>
      </c>
      <c r="G438" s="165" t="s">
        <v>1956</v>
      </c>
      <c r="H438" s="165" t="s">
        <v>932</v>
      </c>
      <c r="I438" s="165" t="s">
        <v>1956</v>
      </c>
      <c r="J438" s="165" t="s">
        <v>1205</v>
      </c>
      <c r="K438" s="165" t="s">
        <v>932</v>
      </c>
      <c r="L438" s="165" t="s">
        <v>1957</v>
      </c>
      <c r="M438" s="165" t="s">
        <v>932</v>
      </c>
    </row>
    <row r="439" spans="1:13" x14ac:dyDescent="0.35">
      <c r="A439" s="164" t="str">
        <f t="shared" si="6"/>
        <v>Amoron I ManiaFandrianaMilamaina</v>
      </c>
      <c r="B439" s="165" t="s">
        <v>1200</v>
      </c>
      <c r="C439" s="165" t="s">
        <v>1201</v>
      </c>
      <c r="D439" s="165" t="s">
        <v>1393</v>
      </c>
      <c r="E439" s="165" t="s">
        <v>901</v>
      </c>
      <c r="F439" s="165" t="s">
        <v>1393</v>
      </c>
      <c r="G439" s="165" t="s">
        <v>1956</v>
      </c>
      <c r="H439" s="165" t="s">
        <v>932</v>
      </c>
      <c r="I439" s="165" t="s">
        <v>1956</v>
      </c>
      <c r="J439" s="165" t="s">
        <v>1205</v>
      </c>
      <c r="K439" s="165" t="s">
        <v>938</v>
      </c>
      <c r="L439" s="165" t="s">
        <v>1958</v>
      </c>
      <c r="M439" s="165" t="s">
        <v>938</v>
      </c>
    </row>
    <row r="440" spans="1:13" x14ac:dyDescent="0.35">
      <c r="A440" s="164" t="str">
        <f t="shared" si="6"/>
        <v>Amoron I ManiaFandrianaSahamadio Fisakana</v>
      </c>
      <c r="B440" s="165" t="s">
        <v>1200</v>
      </c>
      <c r="C440" s="165" t="s">
        <v>1201</v>
      </c>
      <c r="D440" s="165" t="s">
        <v>1393</v>
      </c>
      <c r="E440" s="165" t="s">
        <v>901</v>
      </c>
      <c r="F440" s="165" t="s">
        <v>1393</v>
      </c>
      <c r="G440" s="165" t="s">
        <v>1956</v>
      </c>
      <c r="H440" s="165" t="s">
        <v>932</v>
      </c>
      <c r="I440" s="165" t="s">
        <v>1956</v>
      </c>
      <c r="J440" s="165" t="s">
        <v>1205</v>
      </c>
      <c r="K440" s="165" t="s">
        <v>939</v>
      </c>
      <c r="L440" s="165" t="s">
        <v>1959</v>
      </c>
      <c r="M440" s="165" t="s">
        <v>939</v>
      </c>
    </row>
    <row r="441" spans="1:13" x14ac:dyDescent="0.35">
      <c r="A441" s="164" t="str">
        <f t="shared" si="6"/>
        <v>Amoron I ManiaFandrianaFiadanana</v>
      </c>
      <c r="B441" s="165" t="s">
        <v>1200</v>
      </c>
      <c r="C441" s="165" t="s">
        <v>1201</v>
      </c>
      <c r="D441" s="165" t="s">
        <v>1393</v>
      </c>
      <c r="E441" s="165" t="s">
        <v>901</v>
      </c>
      <c r="F441" s="165" t="s">
        <v>1393</v>
      </c>
      <c r="G441" s="165" t="s">
        <v>1956</v>
      </c>
      <c r="H441" s="165" t="s">
        <v>932</v>
      </c>
      <c r="I441" s="165" t="s">
        <v>1956</v>
      </c>
      <c r="J441" s="165" t="s">
        <v>1205</v>
      </c>
      <c r="K441" s="165" t="s">
        <v>577</v>
      </c>
      <c r="L441" s="165" t="s">
        <v>1960</v>
      </c>
      <c r="M441" s="165" t="s">
        <v>577</v>
      </c>
    </row>
    <row r="442" spans="1:13" x14ac:dyDescent="0.35">
      <c r="A442" s="164" t="str">
        <f t="shared" si="6"/>
        <v>Amoron I ManiaFandrianaTsarazaza</v>
      </c>
      <c r="B442" s="165" t="s">
        <v>1200</v>
      </c>
      <c r="C442" s="165" t="s">
        <v>1201</v>
      </c>
      <c r="D442" s="165" t="s">
        <v>1393</v>
      </c>
      <c r="E442" s="165" t="s">
        <v>901</v>
      </c>
      <c r="F442" s="165" t="s">
        <v>1393</v>
      </c>
      <c r="G442" s="165" t="s">
        <v>1956</v>
      </c>
      <c r="H442" s="165" t="s">
        <v>932</v>
      </c>
      <c r="I442" s="165" t="s">
        <v>1956</v>
      </c>
      <c r="J442" s="165" t="s">
        <v>1205</v>
      </c>
      <c r="K442" s="165" t="s">
        <v>942</v>
      </c>
      <c r="L442" s="165" t="s">
        <v>1961</v>
      </c>
      <c r="M442" s="165" t="s">
        <v>942</v>
      </c>
    </row>
    <row r="443" spans="1:13" x14ac:dyDescent="0.35">
      <c r="A443" s="164" t="str">
        <f t="shared" si="6"/>
        <v>Amoron I ManiaFandrianaTatamalaza</v>
      </c>
      <c r="B443" s="165" t="s">
        <v>1200</v>
      </c>
      <c r="C443" s="165" t="s">
        <v>1201</v>
      </c>
      <c r="D443" s="165" t="s">
        <v>1393</v>
      </c>
      <c r="E443" s="165" t="s">
        <v>901</v>
      </c>
      <c r="F443" s="165" t="s">
        <v>1393</v>
      </c>
      <c r="G443" s="165" t="s">
        <v>1956</v>
      </c>
      <c r="H443" s="165" t="s">
        <v>932</v>
      </c>
      <c r="I443" s="165" t="s">
        <v>1956</v>
      </c>
      <c r="J443" s="165" t="s">
        <v>1205</v>
      </c>
      <c r="K443" s="165" t="s">
        <v>941</v>
      </c>
      <c r="L443" s="165" t="s">
        <v>1962</v>
      </c>
      <c r="M443" s="165" t="s">
        <v>941</v>
      </c>
    </row>
    <row r="444" spans="1:13" x14ac:dyDescent="0.35">
      <c r="A444" s="164" t="str">
        <f t="shared" si="6"/>
        <v>Amoron I ManiaFandrianaAnkarinoro</v>
      </c>
      <c r="B444" s="165" t="s">
        <v>1200</v>
      </c>
      <c r="C444" s="165" t="s">
        <v>1201</v>
      </c>
      <c r="D444" s="165" t="s">
        <v>1393</v>
      </c>
      <c r="E444" s="165" t="s">
        <v>901</v>
      </c>
      <c r="F444" s="165" t="s">
        <v>1393</v>
      </c>
      <c r="G444" s="165" t="s">
        <v>1956</v>
      </c>
      <c r="H444" s="165" t="s">
        <v>932</v>
      </c>
      <c r="I444" s="165" t="s">
        <v>1956</v>
      </c>
      <c r="J444" s="165" t="s">
        <v>1205</v>
      </c>
      <c r="K444" s="165" t="s">
        <v>934</v>
      </c>
      <c r="L444" s="165" t="s">
        <v>1963</v>
      </c>
      <c r="M444" s="165" t="s">
        <v>934</v>
      </c>
    </row>
    <row r="445" spans="1:13" x14ac:dyDescent="0.35">
      <c r="A445" s="164" t="str">
        <f t="shared" si="6"/>
        <v>Amoron I ManiaFandrianaSandrandahy</v>
      </c>
      <c r="B445" s="165" t="s">
        <v>1200</v>
      </c>
      <c r="C445" s="165" t="s">
        <v>1201</v>
      </c>
      <c r="D445" s="165" t="s">
        <v>1393</v>
      </c>
      <c r="E445" s="165" t="s">
        <v>901</v>
      </c>
      <c r="F445" s="165" t="s">
        <v>1393</v>
      </c>
      <c r="G445" s="165" t="s">
        <v>1956</v>
      </c>
      <c r="H445" s="165" t="s">
        <v>932</v>
      </c>
      <c r="I445" s="165" t="s">
        <v>1956</v>
      </c>
      <c r="J445" s="165" t="s">
        <v>1205</v>
      </c>
      <c r="K445" s="165" t="s">
        <v>940</v>
      </c>
      <c r="L445" s="165" t="s">
        <v>1964</v>
      </c>
      <c r="M445" s="165" t="s">
        <v>940</v>
      </c>
    </row>
    <row r="446" spans="1:13" x14ac:dyDescent="0.35">
      <c r="A446" s="164" t="str">
        <f t="shared" si="6"/>
        <v>Amoron I ManiaFandrianaMahazoarivo</v>
      </c>
      <c r="B446" s="165" t="s">
        <v>1200</v>
      </c>
      <c r="C446" s="165" t="s">
        <v>1201</v>
      </c>
      <c r="D446" s="165" t="s">
        <v>1393</v>
      </c>
      <c r="E446" s="165" t="s">
        <v>901</v>
      </c>
      <c r="F446" s="165" t="s">
        <v>1393</v>
      </c>
      <c r="G446" s="165" t="s">
        <v>1956</v>
      </c>
      <c r="H446" s="165" t="s">
        <v>932</v>
      </c>
      <c r="I446" s="165" t="s">
        <v>1956</v>
      </c>
      <c r="J446" s="165" t="s">
        <v>1205</v>
      </c>
      <c r="K446" s="165" t="s">
        <v>816</v>
      </c>
      <c r="L446" s="165" t="s">
        <v>1965</v>
      </c>
      <c r="M446" s="165" t="s">
        <v>816</v>
      </c>
    </row>
    <row r="447" spans="1:13" x14ac:dyDescent="0.35">
      <c r="A447" s="164" t="str">
        <f t="shared" si="6"/>
        <v>Amoron I ManiaFandrianaMiarinavaratra</v>
      </c>
      <c r="B447" s="165" t="s">
        <v>1200</v>
      </c>
      <c r="C447" s="165" t="s">
        <v>1201</v>
      </c>
      <c r="D447" s="165" t="s">
        <v>1393</v>
      </c>
      <c r="E447" s="165" t="s">
        <v>901</v>
      </c>
      <c r="F447" s="165" t="s">
        <v>1393</v>
      </c>
      <c r="G447" s="165" t="s">
        <v>1956</v>
      </c>
      <c r="H447" s="165" t="s">
        <v>932</v>
      </c>
      <c r="I447" s="165" t="s">
        <v>1956</v>
      </c>
      <c r="J447" s="165" t="s">
        <v>1205</v>
      </c>
      <c r="K447" s="165" t="s">
        <v>937</v>
      </c>
      <c r="L447" s="165" t="s">
        <v>1966</v>
      </c>
      <c r="M447" s="165" t="s">
        <v>937</v>
      </c>
    </row>
    <row r="448" spans="1:13" x14ac:dyDescent="0.35">
      <c r="A448" s="164" t="str">
        <f t="shared" si="6"/>
        <v>Amoron I ManiaFandrianaBetsimisotra</v>
      </c>
      <c r="B448" s="165" t="s">
        <v>1200</v>
      </c>
      <c r="C448" s="165" t="s">
        <v>1201</v>
      </c>
      <c r="D448" s="165" t="s">
        <v>1393</v>
      </c>
      <c r="E448" s="165" t="s">
        <v>901</v>
      </c>
      <c r="F448" s="165" t="s">
        <v>1393</v>
      </c>
      <c r="G448" s="165" t="s">
        <v>1956</v>
      </c>
      <c r="H448" s="165" t="s">
        <v>932</v>
      </c>
      <c r="I448" s="165" t="s">
        <v>1956</v>
      </c>
      <c r="J448" s="165" t="s">
        <v>1205</v>
      </c>
      <c r="K448" s="165" t="s">
        <v>935</v>
      </c>
      <c r="L448" s="165" t="s">
        <v>1967</v>
      </c>
      <c r="M448" s="165" t="s">
        <v>935</v>
      </c>
    </row>
    <row r="449" spans="1:13" x14ac:dyDescent="0.35">
      <c r="A449" s="164" t="str">
        <f t="shared" si="6"/>
        <v>Amoron I ManiaFandrianaAlakamisy Ambohimahazo</v>
      </c>
      <c r="B449" s="165" t="s">
        <v>1200</v>
      </c>
      <c r="C449" s="165" t="s">
        <v>1201</v>
      </c>
      <c r="D449" s="165" t="s">
        <v>1393</v>
      </c>
      <c r="E449" s="165" t="s">
        <v>901</v>
      </c>
      <c r="F449" s="165" t="s">
        <v>1393</v>
      </c>
      <c r="G449" s="165" t="s">
        <v>1956</v>
      </c>
      <c r="H449" s="165" t="s">
        <v>932</v>
      </c>
      <c r="I449" s="165" t="s">
        <v>1956</v>
      </c>
      <c r="J449" s="165" t="s">
        <v>1205</v>
      </c>
      <c r="K449" s="165" t="s">
        <v>933</v>
      </c>
      <c r="L449" s="165" t="s">
        <v>1968</v>
      </c>
      <c r="M449" s="165" t="s">
        <v>933</v>
      </c>
    </row>
    <row r="450" spans="1:13" x14ac:dyDescent="0.35">
      <c r="A450" s="164" t="str">
        <f t="shared" ref="A450:A513" si="7">E450&amp;H450&amp;K450</f>
        <v>Amoron I ManiaFandrianaImito</v>
      </c>
      <c r="B450" s="165" t="s">
        <v>1200</v>
      </c>
      <c r="C450" s="165" t="s">
        <v>1201</v>
      </c>
      <c r="D450" s="165" t="s">
        <v>1393</v>
      </c>
      <c r="E450" s="165" t="s">
        <v>901</v>
      </c>
      <c r="F450" s="165" t="s">
        <v>1393</v>
      </c>
      <c r="G450" s="165" t="s">
        <v>1956</v>
      </c>
      <c r="H450" s="165" t="s">
        <v>932</v>
      </c>
      <c r="I450" s="165" t="s">
        <v>1956</v>
      </c>
      <c r="J450" s="165" t="s">
        <v>1205</v>
      </c>
      <c r="K450" s="165" t="s">
        <v>936</v>
      </c>
      <c r="L450" s="165" t="s">
        <v>1969</v>
      </c>
      <c r="M450" s="165" t="s">
        <v>936</v>
      </c>
    </row>
    <row r="451" spans="1:13" x14ac:dyDescent="0.35">
      <c r="A451" s="164" t="str">
        <f t="shared" si="7"/>
        <v>Amoron I ManiaManandrianaAmbovombe Centre</v>
      </c>
      <c r="B451" s="165" t="s">
        <v>1200</v>
      </c>
      <c r="C451" s="165" t="s">
        <v>1201</v>
      </c>
      <c r="D451" s="165" t="s">
        <v>1393</v>
      </c>
      <c r="E451" s="165" t="s">
        <v>901</v>
      </c>
      <c r="F451" s="165" t="s">
        <v>1393</v>
      </c>
      <c r="G451" s="165" t="s">
        <v>1394</v>
      </c>
      <c r="H451" s="165" t="s">
        <v>943</v>
      </c>
      <c r="I451" s="165" t="s">
        <v>1394</v>
      </c>
      <c r="J451" s="165" t="s">
        <v>1205</v>
      </c>
      <c r="K451" s="165" t="s">
        <v>948</v>
      </c>
      <c r="L451" s="165" t="s">
        <v>1970</v>
      </c>
      <c r="M451" s="165" t="s">
        <v>948</v>
      </c>
    </row>
    <row r="452" spans="1:13" x14ac:dyDescent="0.35">
      <c r="A452" s="164" t="str">
        <f t="shared" si="7"/>
        <v>Amoron I ManiaManandrianaAmbohimahazo</v>
      </c>
      <c r="B452" s="165" t="s">
        <v>1200</v>
      </c>
      <c r="C452" s="165" t="s">
        <v>1201</v>
      </c>
      <c r="D452" s="165" t="s">
        <v>1393</v>
      </c>
      <c r="E452" s="165" t="s">
        <v>901</v>
      </c>
      <c r="F452" s="165" t="s">
        <v>1393</v>
      </c>
      <c r="G452" s="165" t="s">
        <v>1394</v>
      </c>
      <c r="H452" s="165" t="s">
        <v>943</v>
      </c>
      <c r="I452" s="165" t="s">
        <v>1394</v>
      </c>
      <c r="J452" s="165" t="s">
        <v>1205</v>
      </c>
      <c r="K452" s="165" t="s">
        <v>945</v>
      </c>
      <c r="L452" s="165" t="s">
        <v>1971</v>
      </c>
      <c r="M452" s="165" t="s">
        <v>945</v>
      </c>
    </row>
    <row r="453" spans="1:13" x14ac:dyDescent="0.35">
      <c r="A453" s="164" t="str">
        <f t="shared" si="7"/>
        <v>Amoron I ManiaManandrianaAnjoma Nandihizana</v>
      </c>
      <c r="B453" s="165" t="s">
        <v>1200</v>
      </c>
      <c r="C453" s="165" t="s">
        <v>1201</v>
      </c>
      <c r="D453" s="165" t="s">
        <v>1393</v>
      </c>
      <c r="E453" s="165" t="s">
        <v>901</v>
      </c>
      <c r="F453" s="165" t="s">
        <v>1393</v>
      </c>
      <c r="G453" s="165" t="s">
        <v>1394</v>
      </c>
      <c r="H453" s="165" t="s">
        <v>943</v>
      </c>
      <c r="I453" s="165" t="s">
        <v>1394</v>
      </c>
      <c r="J453" s="165" t="s">
        <v>1205</v>
      </c>
      <c r="K453" s="165" t="s">
        <v>950</v>
      </c>
      <c r="L453" s="165" t="s">
        <v>1972</v>
      </c>
      <c r="M453" s="165" t="s">
        <v>950</v>
      </c>
    </row>
    <row r="454" spans="1:13" x14ac:dyDescent="0.35">
      <c r="A454" s="164" t="str">
        <f t="shared" si="7"/>
        <v>Amoron I ManiaManandrianaAmbohimilanja</v>
      </c>
      <c r="B454" s="165" t="s">
        <v>1200</v>
      </c>
      <c r="C454" s="165" t="s">
        <v>1201</v>
      </c>
      <c r="D454" s="165" t="s">
        <v>1393</v>
      </c>
      <c r="E454" s="165" t="s">
        <v>901</v>
      </c>
      <c r="F454" s="165" t="s">
        <v>1393</v>
      </c>
      <c r="G454" s="165" t="s">
        <v>1394</v>
      </c>
      <c r="H454" s="165" t="s">
        <v>943</v>
      </c>
      <c r="I454" s="165" t="s">
        <v>1394</v>
      </c>
      <c r="J454" s="165" t="s">
        <v>1205</v>
      </c>
      <c r="K454" s="165" t="s">
        <v>946</v>
      </c>
      <c r="L454" s="165" t="s">
        <v>1973</v>
      </c>
      <c r="M454" s="165" t="s">
        <v>946</v>
      </c>
    </row>
    <row r="455" spans="1:13" x14ac:dyDescent="0.35">
      <c r="A455" s="164" t="str">
        <f t="shared" si="7"/>
        <v>Amoron I ManiaManandrianaTalata Vohimena</v>
      </c>
      <c r="B455" s="165" t="s">
        <v>1200</v>
      </c>
      <c r="C455" s="165" t="s">
        <v>1201</v>
      </c>
      <c r="D455" s="165" t="s">
        <v>1393</v>
      </c>
      <c r="E455" s="165" t="s">
        <v>901</v>
      </c>
      <c r="F455" s="165" t="s">
        <v>1393</v>
      </c>
      <c r="G455" s="165" t="s">
        <v>1394</v>
      </c>
      <c r="H455" s="165" t="s">
        <v>943</v>
      </c>
      <c r="I455" s="165" t="s">
        <v>1394</v>
      </c>
      <c r="J455" s="165" t="s">
        <v>1205</v>
      </c>
      <c r="K455" s="165" t="s">
        <v>952</v>
      </c>
      <c r="L455" s="165" t="s">
        <v>1974</v>
      </c>
      <c r="M455" s="165" t="s">
        <v>952</v>
      </c>
    </row>
    <row r="456" spans="1:13" x14ac:dyDescent="0.35">
      <c r="A456" s="164" t="str">
        <f t="shared" si="7"/>
        <v>Amoron I ManiaManandrianaAmbatomarina</v>
      </c>
      <c r="B456" s="165" t="s">
        <v>1200</v>
      </c>
      <c r="C456" s="165" t="s">
        <v>1201</v>
      </c>
      <c r="D456" s="165" t="s">
        <v>1393</v>
      </c>
      <c r="E456" s="165" t="s">
        <v>901</v>
      </c>
      <c r="F456" s="165" t="s">
        <v>1393</v>
      </c>
      <c r="G456" s="165" t="s">
        <v>1394</v>
      </c>
      <c r="H456" s="165" t="s">
        <v>943</v>
      </c>
      <c r="I456" s="165" t="s">
        <v>1394</v>
      </c>
      <c r="J456" s="165" t="s">
        <v>1205</v>
      </c>
      <c r="K456" s="165" t="s">
        <v>944</v>
      </c>
      <c r="L456" s="165" t="s">
        <v>1975</v>
      </c>
      <c r="M456" s="165" t="s">
        <v>944</v>
      </c>
    </row>
    <row r="457" spans="1:13" x14ac:dyDescent="0.35">
      <c r="A457" s="164" t="str">
        <f t="shared" si="7"/>
        <v>Amoron I ManiaManandrianaAndakatany</v>
      </c>
      <c r="B457" s="165" t="s">
        <v>1200</v>
      </c>
      <c r="C457" s="165" t="s">
        <v>1201</v>
      </c>
      <c r="D457" s="165" t="s">
        <v>1393</v>
      </c>
      <c r="E457" s="165" t="s">
        <v>901</v>
      </c>
      <c r="F457" s="165" t="s">
        <v>1393</v>
      </c>
      <c r="G457" s="165" t="s">
        <v>1394</v>
      </c>
      <c r="H457" s="165" t="s">
        <v>943</v>
      </c>
      <c r="I457" s="165" t="s">
        <v>1394</v>
      </c>
      <c r="J457" s="165" t="s">
        <v>1205</v>
      </c>
      <c r="K457" s="165" t="s">
        <v>949</v>
      </c>
      <c r="L457" s="165" t="s">
        <v>1976</v>
      </c>
      <c r="M457" s="165" t="s">
        <v>949</v>
      </c>
    </row>
    <row r="458" spans="1:13" x14ac:dyDescent="0.35">
      <c r="A458" s="164" t="str">
        <f t="shared" si="7"/>
        <v>Vatovavy FitovinanyIfanadianaIfanadiana</v>
      </c>
      <c r="B458" s="165" t="s">
        <v>1200</v>
      </c>
      <c r="C458" s="165" t="s">
        <v>1201</v>
      </c>
      <c r="D458" s="165" t="s">
        <v>685</v>
      </c>
      <c r="E458" s="165" t="s">
        <v>530</v>
      </c>
      <c r="F458" s="165" t="s">
        <v>685</v>
      </c>
      <c r="G458" s="165" t="s">
        <v>689</v>
      </c>
      <c r="H458" s="165" t="s">
        <v>590</v>
      </c>
      <c r="I458" s="165" t="s">
        <v>689</v>
      </c>
      <c r="J458" s="165" t="s">
        <v>1205</v>
      </c>
      <c r="K458" s="165" t="s">
        <v>590</v>
      </c>
      <c r="L458" s="165" t="s">
        <v>1977</v>
      </c>
      <c r="M458" s="165" t="s">
        <v>590</v>
      </c>
    </row>
    <row r="459" spans="1:13" x14ac:dyDescent="0.35">
      <c r="A459" s="164" t="str">
        <f t="shared" si="7"/>
        <v>Vatovavy FitovinanyIfanadianaAntaretra</v>
      </c>
      <c r="B459" s="165" t="s">
        <v>1200</v>
      </c>
      <c r="C459" s="165" t="s">
        <v>1201</v>
      </c>
      <c r="D459" s="165" t="s">
        <v>685</v>
      </c>
      <c r="E459" s="165" t="s">
        <v>530</v>
      </c>
      <c r="F459" s="165" t="s">
        <v>685</v>
      </c>
      <c r="G459" s="165" t="s">
        <v>689</v>
      </c>
      <c r="H459" s="165" t="s">
        <v>590</v>
      </c>
      <c r="I459" s="165" t="s">
        <v>689</v>
      </c>
      <c r="J459" s="165" t="s">
        <v>1205</v>
      </c>
      <c r="K459" s="165" t="s">
        <v>562</v>
      </c>
      <c r="L459" s="165" t="s">
        <v>1978</v>
      </c>
      <c r="M459" s="165" t="s">
        <v>562</v>
      </c>
    </row>
    <row r="460" spans="1:13" x14ac:dyDescent="0.35">
      <c r="A460" s="164" t="str">
        <f t="shared" si="7"/>
        <v>Vatovavy FitovinanyIfanadianaTsaratanana</v>
      </c>
      <c r="B460" s="165" t="s">
        <v>1200</v>
      </c>
      <c r="C460" s="165" t="s">
        <v>1201</v>
      </c>
      <c r="D460" s="165" t="s">
        <v>685</v>
      </c>
      <c r="E460" s="165" t="s">
        <v>530</v>
      </c>
      <c r="F460" s="165" t="s">
        <v>685</v>
      </c>
      <c r="G460" s="165" t="s">
        <v>689</v>
      </c>
      <c r="H460" s="165" t="s">
        <v>590</v>
      </c>
      <c r="I460" s="165" t="s">
        <v>689</v>
      </c>
      <c r="J460" s="165" t="s">
        <v>1205</v>
      </c>
      <c r="K460" s="165" t="s">
        <v>600</v>
      </c>
      <c r="L460" s="165" t="s">
        <v>1979</v>
      </c>
      <c r="M460" s="165" t="s">
        <v>600</v>
      </c>
    </row>
    <row r="461" spans="1:13" x14ac:dyDescent="0.35">
      <c r="A461" s="164" t="str">
        <f t="shared" si="7"/>
        <v>Vatovavy FitovinanyIfanadianaRanomafana</v>
      </c>
      <c r="B461" s="165" t="s">
        <v>1200</v>
      </c>
      <c r="C461" s="165" t="s">
        <v>1201</v>
      </c>
      <c r="D461" s="165" t="s">
        <v>685</v>
      </c>
      <c r="E461" s="165" t="s">
        <v>530</v>
      </c>
      <c r="F461" s="165" t="s">
        <v>685</v>
      </c>
      <c r="G461" s="165" t="s">
        <v>689</v>
      </c>
      <c r="H461" s="165" t="s">
        <v>590</v>
      </c>
      <c r="I461" s="165" t="s">
        <v>689</v>
      </c>
      <c r="J461" s="165" t="s">
        <v>1205</v>
      </c>
      <c r="K461" s="165" t="s">
        <v>593</v>
      </c>
      <c r="L461" s="165" t="s">
        <v>1980</v>
      </c>
      <c r="M461" s="165" t="s">
        <v>593</v>
      </c>
    </row>
    <row r="462" spans="1:13" x14ac:dyDescent="0.35">
      <c r="A462" s="164" t="str">
        <f t="shared" si="7"/>
        <v>Vatovavy FitovinanyIfanadianaKelilalina</v>
      </c>
      <c r="B462" s="165" t="s">
        <v>1200</v>
      </c>
      <c r="C462" s="165" t="s">
        <v>1201</v>
      </c>
      <c r="D462" s="165" t="s">
        <v>685</v>
      </c>
      <c r="E462" s="165" t="s">
        <v>530</v>
      </c>
      <c r="F462" s="165" t="s">
        <v>685</v>
      </c>
      <c r="G462" s="165" t="s">
        <v>689</v>
      </c>
      <c r="H462" s="165" t="s">
        <v>590</v>
      </c>
      <c r="I462" s="165" t="s">
        <v>689</v>
      </c>
      <c r="J462" s="165" t="s">
        <v>1205</v>
      </c>
      <c r="K462" s="165" t="s">
        <v>591</v>
      </c>
      <c r="L462" s="165" t="s">
        <v>1981</v>
      </c>
      <c r="M462" s="165" t="s">
        <v>591</v>
      </c>
    </row>
    <row r="463" spans="1:13" x14ac:dyDescent="0.35">
      <c r="A463" s="164" t="str">
        <f t="shared" si="7"/>
        <v>Vatovavy FitovinanyIfanadianaAndrorangavola</v>
      </c>
      <c r="B463" s="165" t="s">
        <v>1200</v>
      </c>
      <c r="C463" s="165" t="s">
        <v>1201</v>
      </c>
      <c r="D463" s="165" t="s">
        <v>685</v>
      </c>
      <c r="E463" s="165" t="s">
        <v>530</v>
      </c>
      <c r="F463" s="165" t="s">
        <v>685</v>
      </c>
      <c r="G463" s="165" t="s">
        <v>689</v>
      </c>
      <c r="H463" s="165" t="s">
        <v>590</v>
      </c>
      <c r="I463" s="165" t="s">
        <v>689</v>
      </c>
      <c r="J463" s="165" t="s">
        <v>1205</v>
      </c>
      <c r="K463" s="165" t="s">
        <v>581</v>
      </c>
      <c r="L463" s="165" t="s">
        <v>1982</v>
      </c>
      <c r="M463" s="165" t="s">
        <v>581</v>
      </c>
    </row>
    <row r="464" spans="1:13" x14ac:dyDescent="0.35">
      <c r="A464" s="164" t="str">
        <f t="shared" si="7"/>
        <v>Vatovavy FitovinanyIfanadianaMarotoko</v>
      </c>
      <c r="B464" s="165" t="s">
        <v>1200</v>
      </c>
      <c r="C464" s="165" t="s">
        <v>1201</v>
      </c>
      <c r="D464" s="165" t="s">
        <v>685</v>
      </c>
      <c r="E464" s="165" t="s">
        <v>530</v>
      </c>
      <c r="F464" s="165" t="s">
        <v>685</v>
      </c>
      <c r="G464" s="165" t="s">
        <v>689</v>
      </c>
      <c r="H464" s="165" t="s">
        <v>590</v>
      </c>
      <c r="I464" s="165" t="s">
        <v>689</v>
      </c>
      <c r="J464" s="165" t="s">
        <v>1205</v>
      </c>
      <c r="K464" s="165" t="s">
        <v>592</v>
      </c>
      <c r="L464" s="165" t="s">
        <v>1983</v>
      </c>
      <c r="M464" s="165" t="s">
        <v>592</v>
      </c>
    </row>
    <row r="465" spans="1:13" x14ac:dyDescent="0.35">
      <c r="A465" s="164" t="str">
        <f t="shared" si="7"/>
        <v>Vatovavy FitovinanyIfanadianaAmbohimiera</v>
      </c>
      <c r="B465" s="165" t="s">
        <v>1200</v>
      </c>
      <c r="C465" s="165" t="s">
        <v>1201</v>
      </c>
      <c r="D465" s="165" t="s">
        <v>685</v>
      </c>
      <c r="E465" s="165" t="s">
        <v>530</v>
      </c>
      <c r="F465" s="165" t="s">
        <v>685</v>
      </c>
      <c r="G465" s="165" t="s">
        <v>689</v>
      </c>
      <c r="H465" s="165" t="s">
        <v>590</v>
      </c>
      <c r="I465" s="165" t="s">
        <v>689</v>
      </c>
      <c r="J465" s="165" t="s">
        <v>1205</v>
      </c>
      <c r="K465" s="165" t="s">
        <v>595</v>
      </c>
      <c r="L465" s="165" t="s">
        <v>1984</v>
      </c>
      <c r="M465" s="165" t="s">
        <v>595</v>
      </c>
    </row>
    <row r="466" spans="1:13" x14ac:dyDescent="0.35">
      <c r="A466" s="164" t="str">
        <f t="shared" si="7"/>
        <v>Vatovavy FitovinanyIfanadianaAntsindra</v>
      </c>
      <c r="B466" s="165" t="s">
        <v>1200</v>
      </c>
      <c r="C466" s="165" t="s">
        <v>1201</v>
      </c>
      <c r="D466" s="165" t="s">
        <v>685</v>
      </c>
      <c r="E466" s="165" t="s">
        <v>530</v>
      </c>
      <c r="F466" s="165" t="s">
        <v>685</v>
      </c>
      <c r="G466" s="165" t="s">
        <v>689</v>
      </c>
      <c r="H466" s="165" t="s">
        <v>590</v>
      </c>
      <c r="I466" s="165" t="s">
        <v>689</v>
      </c>
      <c r="J466" s="165" t="s">
        <v>1205</v>
      </c>
      <c r="K466" s="165" t="s">
        <v>597</v>
      </c>
      <c r="L466" s="165" t="s">
        <v>1985</v>
      </c>
      <c r="M466" s="165" t="s">
        <v>597</v>
      </c>
    </row>
    <row r="467" spans="1:13" x14ac:dyDescent="0.35">
      <c r="A467" s="164" t="str">
        <f t="shared" si="7"/>
        <v>Vatovavy FitovinanyIfanadianaAmbohimanga Du Sud</v>
      </c>
      <c r="B467" s="165" t="s">
        <v>1200</v>
      </c>
      <c r="C467" s="165" t="s">
        <v>1201</v>
      </c>
      <c r="D467" s="165" t="s">
        <v>685</v>
      </c>
      <c r="E467" s="165" t="s">
        <v>530</v>
      </c>
      <c r="F467" s="165" t="s">
        <v>685</v>
      </c>
      <c r="G467" s="165" t="s">
        <v>689</v>
      </c>
      <c r="H467" s="165" t="s">
        <v>590</v>
      </c>
      <c r="I467" s="165" t="s">
        <v>689</v>
      </c>
      <c r="J467" s="165" t="s">
        <v>1205</v>
      </c>
      <c r="K467" s="165" t="s">
        <v>594</v>
      </c>
      <c r="L467" s="165" t="s">
        <v>1986</v>
      </c>
      <c r="M467" s="165" t="s">
        <v>594</v>
      </c>
    </row>
    <row r="468" spans="1:13" x14ac:dyDescent="0.35">
      <c r="A468" s="164" t="str">
        <f t="shared" si="7"/>
        <v>Vatovavy FitovinanyIfanadianaAnalampasina</v>
      </c>
      <c r="B468" s="165" t="s">
        <v>1200</v>
      </c>
      <c r="C468" s="165" t="s">
        <v>1201</v>
      </c>
      <c r="D468" s="165" t="s">
        <v>685</v>
      </c>
      <c r="E468" s="165" t="s">
        <v>530</v>
      </c>
      <c r="F468" s="165" t="s">
        <v>685</v>
      </c>
      <c r="G468" s="165" t="s">
        <v>689</v>
      </c>
      <c r="H468" s="165" t="s">
        <v>590</v>
      </c>
      <c r="I468" s="165" t="s">
        <v>689</v>
      </c>
      <c r="J468" s="165" t="s">
        <v>1205</v>
      </c>
      <c r="K468" s="165" t="s">
        <v>596</v>
      </c>
      <c r="L468" s="165" t="s">
        <v>1987</v>
      </c>
      <c r="M468" s="165" t="s">
        <v>596</v>
      </c>
    </row>
    <row r="469" spans="1:13" x14ac:dyDescent="0.35">
      <c r="A469" s="164" t="str">
        <f t="shared" si="7"/>
        <v>Vatovavy FitovinanyIfanadianaFasintsara</v>
      </c>
      <c r="B469" s="165" t="s">
        <v>1200</v>
      </c>
      <c r="C469" s="165" t="s">
        <v>1201</v>
      </c>
      <c r="D469" s="165" t="s">
        <v>685</v>
      </c>
      <c r="E469" s="165" t="s">
        <v>530</v>
      </c>
      <c r="F469" s="165" t="s">
        <v>685</v>
      </c>
      <c r="G469" s="165" t="s">
        <v>689</v>
      </c>
      <c r="H469" s="165" t="s">
        <v>590</v>
      </c>
      <c r="I469" s="165" t="s">
        <v>689</v>
      </c>
      <c r="J469" s="165" t="s">
        <v>1205</v>
      </c>
      <c r="K469" s="165" t="s">
        <v>598</v>
      </c>
      <c r="L469" s="165" t="s">
        <v>1988</v>
      </c>
      <c r="M469" s="165" t="s">
        <v>598</v>
      </c>
    </row>
    <row r="470" spans="1:13" x14ac:dyDescent="0.35">
      <c r="A470" s="164" t="str">
        <f t="shared" si="7"/>
        <v>Vatovavy FitovinanyIfanadianaMaroharatra</v>
      </c>
      <c r="B470" s="165" t="s">
        <v>1200</v>
      </c>
      <c r="C470" s="165" t="s">
        <v>1201</v>
      </c>
      <c r="D470" s="165" t="s">
        <v>685</v>
      </c>
      <c r="E470" s="165" t="s">
        <v>530</v>
      </c>
      <c r="F470" s="165" t="s">
        <v>685</v>
      </c>
      <c r="G470" s="165" t="s">
        <v>689</v>
      </c>
      <c r="H470" s="165" t="s">
        <v>590</v>
      </c>
      <c r="I470" s="165" t="s">
        <v>689</v>
      </c>
      <c r="J470" s="165" t="s">
        <v>1205</v>
      </c>
      <c r="K470" s="165" t="s">
        <v>599</v>
      </c>
      <c r="L470" s="165" t="s">
        <v>1989</v>
      </c>
      <c r="M470" s="165" t="s">
        <v>599</v>
      </c>
    </row>
    <row r="471" spans="1:13" x14ac:dyDescent="0.35">
      <c r="A471" s="164" t="str">
        <f t="shared" si="7"/>
        <v>Vatovavy FitovinanyNosy-VarikaNosy Varika</v>
      </c>
      <c r="B471" s="165" t="s">
        <v>1200</v>
      </c>
      <c r="C471" s="165" t="s">
        <v>1201</v>
      </c>
      <c r="D471" s="165" t="s">
        <v>685</v>
      </c>
      <c r="E471" s="165" t="s">
        <v>530</v>
      </c>
      <c r="F471" s="165" t="s">
        <v>685</v>
      </c>
      <c r="G471" s="165" t="s">
        <v>692</v>
      </c>
      <c r="H471" s="165" t="s">
        <v>573</v>
      </c>
      <c r="I471" s="165" t="s">
        <v>692</v>
      </c>
      <c r="J471" s="165" t="s">
        <v>1205</v>
      </c>
      <c r="K471" s="165" t="s">
        <v>574</v>
      </c>
      <c r="L471" s="165" t="s">
        <v>1990</v>
      </c>
      <c r="M471" s="165" t="s">
        <v>574</v>
      </c>
    </row>
    <row r="472" spans="1:13" x14ac:dyDescent="0.35">
      <c r="A472" s="164" t="str">
        <f t="shared" si="7"/>
        <v>Vatovavy FitovinanyNosy-VarikaAmbahy</v>
      </c>
      <c r="B472" s="165" t="s">
        <v>1200</v>
      </c>
      <c r="C472" s="165" t="s">
        <v>1201</v>
      </c>
      <c r="D472" s="165" t="s">
        <v>685</v>
      </c>
      <c r="E472" s="165" t="s">
        <v>530</v>
      </c>
      <c r="F472" s="165" t="s">
        <v>685</v>
      </c>
      <c r="G472" s="165" t="s">
        <v>692</v>
      </c>
      <c r="H472" s="165" t="s">
        <v>573</v>
      </c>
      <c r="I472" s="165" t="s">
        <v>692</v>
      </c>
      <c r="J472" s="165" t="s">
        <v>1205</v>
      </c>
      <c r="K472" s="165" t="s">
        <v>576</v>
      </c>
      <c r="L472" s="165" t="s">
        <v>1991</v>
      </c>
      <c r="M472" s="165" t="s">
        <v>576</v>
      </c>
    </row>
    <row r="473" spans="1:13" x14ac:dyDescent="0.35">
      <c r="A473" s="164" t="str">
        <f t="shared" si="7"/>
        <v>Vatovavy FitovinanyNosy-VarikaAndara</v>
      </c>
      <c r="B473" s="165" t="s">
        <v>1200</v>
      </c>
      <c r="C473" s="165" t="s">
        <v>1201</v>
      </c>
      <c r="D473" s="165" t="s">
        <v>685</v>
      </c>
      <c r="E473" s="165" t="s">
        <v>530</v>
      </c>
      <c r="F473" s="165" t="s">
        <v>685</v>
      </c>
      <c r="G473" s="165" t="s">
        <v>692</v>
      </c>
      <c r="H473" s="165" t="s">
        <v>573</v>
      </c>
      <c r="I473" s="165" t="s">
        <v>692</v>
      </c>
      <c r="J473" s="165" t="s">
        <v>1205</v>
      </c>
      <c r="K473" s="165" t="s">
        <v>1155</v>
      </c>
      <c r="L473" s="165" t="s">
        <v>1992</v>
      </c>
      <c r="M473" s="165" t="s">
        <v>1155</v>
      </c>
    </row>
    <row r="474" spans="1:13" x14ac:dyDescent="0.35">
      <c r="A474" s="164" t="str">
        <f t="shared" si="7"/>
        <v>Vatovavy FitovinanyNosy-VarikaFiadanana</v>
      </c>
      <c r="B474" s="165" t="s">
        <v>1200</v>
      </c>
      <c r="C474" s="165" t="s">
        <v>1201</v>
      </c>
      <c r="D474" s="165" t="s">
        <v>685</v>
      </c>
      <c r="E474" s="165" t="s">
        <v>530</v>
      </c>
      <c r="F474" s="165" t="s">
        <v>685</v>
      </c>
      <c r="G474" s="165" t="s">
        <v>692</v>
      </c>
      <c r="H474" s="165" t="s">
        <v>573</v>
      </c>
      <c r="I474" s="165" t="s">
        <v>692</v>
      </c>
      <c r="J474" s="165" t="s">
        <v>1205</v>
      </c>
      <c r="K474" s="165" t="s">
        <v>577</v>
      </c>
      <c r="L474" s="165" t="s">
        <v>1993</v>
      </c>
      <c r="M474" s="165" t="s">
        <v>577</v>
      </c>
    </row>
    <row r="475" spans="1:13" x14ac:dyDescent="0.35">
      <c r="A475" s="164" t="str">
        <f t="shared" si="7"/>
        <v>Vatovavy FitovinanyNosy-VarikaAmbodirian'i Sahafary</v>
      </c>
      <c r="B475" s="165" t="s">
        <v>1200</v>
      </c>
      <c r="C475" s="165" t="s">
        <v>1201</v>
      </c>
      <c r="D475" s="165" t="s">
        <v>685</v>
      </c>
      <c r="E475" s="165" t="s">
        <v>530</v>
      </c>
      <c r="F475" s="165" t="s">
        <v>685</v>
      </c>
      <c r="G475" s="165" t="s">
        <v>692</v>
      </c>
      <c r="H475" s="165" t="s">
        <v>573</v>
      </c>
      <c r="I475" s="165" t="s">
        <v>692</v>
      </c>
      <c r="J475" s="165" t="s">
        <v>1205</v>
      </c>
      <c r="K475" s="165" t="s">
        <v>1156</v>
      </c>
      <c r="L475" s="165" t="s">
        <v>1994</v>
      </c>
      <c r="M475" s="165" t="s">
        <v>1156</v>
      </c>
    </row>
    <row r="476" spans="1:13" x14ac:dyDescent="0.35">
      <c r="A476" s="164" t="str">
        <f t="shared" si="7"/>
        <v>Vatovavy FitovinanyNosy-VarikaSahavato</v>
      </c>
      <c r="B476" s="165" t="s">
        <v>1200</v>
      </c>
      <c r="C476" s="165" t="s">
        <v>1201</v>
      </c>
      <c r="D476" s="165" t="s">
        <v>685</v>
      </c>
      <c r="E476" s="165" t="s">
        <v>530</v>
      </c>
      <c r="F476" s="165" t="s">
        <v>685</v>
      </c>
      <c r="G476" s="165" t="s">
        <v>692</v>
      </c>
      <c r="H476" s="165" t="s">
        <v>573</v>
      </c>
      <c r="I476" s="165" t="s">
        <v>692</v>
      </c>
      <c r="J476" s="165" t="s">
        <v>1205</v>
      </c>
      <c r="K476" s="165" t="s">
        <v>575</v>
      </c>
      <c r="L476" s="165" t="s">
        <v>1995</v>
      </c>
      <c r="M476" s="165" t="s">
        <v>575</v>
      </c>
    </row>
    <row r="477" spans="1:13" x14ac:dyDescent="0.35">
      <c r="A477" s="164" t="str">
        <f t="shared" si="7"/>
        <v>Vatovavy FitovinanyNosy-VarikaVohilava</v>
      </c>
      <c r="B477" s="165" t="s">
        <v>1200</v>
      </c>
      <c r="C477" s="165" t="s">
        <v>1201</v>
      </c>
      <c r="D477" s="165" t="s">
        <v>685</v>
      </c>
      <c r="E477" s="165" t="s">
        <v>530</v>
      </c>
      <c r="F477" s="165" t="s">
        <v>685</v>
      </c>
      <c r="G477" s="165" t="s">
        <v>692</v>
      </c>
      <c r="H477" s="165" t="s">
        <v>573</v>
      </c>
      <c r="I477" s="165" t="s">
        <v>692</v>
      </c>
      <c r="J477" s="165" t="s">
        <v>1205</v>
      </c>
      <c r="K477" s="165" t="s">
        <v>558</v>
      </c>
      <c r="L477" s="165" t="s">
        <v>1996</v>
      </c>
      <c r="M477" s="165" t="s">
        <v>558</v>
      </c>
    </row>
    <row r="478" spans="1:13" x14ac:dyDescent="0.35">
      <c r="A478" s="164" t="str">
        <f t="shared" si="7"/>
        <v>Vatovavy FitovinanyNosy-VarikaVohitrandriana</v>
      </c>
      <c r="B478" s="165" t="s">
        <v>1200</v>
      </c>
      <c r="C478" s="165" t="s">
        <v>1201</v>
      </c>
      <c r="D478" s="165" t="s">
        <v>685</v>
      </c>
      <c r="E478" s="165" t="s">
        <v>530</v>
      </c>
      <c r="F478" s="165" t="s">
        <v>685</v>
      </c>
      <c r="G478" s="165" t="s">
        <v>692</v>
      </c>
      <c r="H478" s="165" t="s">
        <v>573</v>
      </c>
      <c r="I478" s="165" t="s">
        <v>692</v>
      </c>
      <c r="J478" s="165" t="s">
        <v>1205</v>
      </c>
      <c r="K478" s="165" t="s">
        <v>585</v>
      </c>
      <c r="L478" s="165" t="s">
        <v>1997</v>
      </c>
      <c r="M478" s="165" t="s">
        <v>585</v>
      </c>
    </row>
    <row r="479" spans="1:13" x14ac:dyDescent="0.35">
      <c r="A479" s="164" t="str">
        <f t="shared" si="7"/>
        <v>Vatovavy FitovinanyNosy-VarikaVohidroa</v>
      </c>
      <c r="B479" s="165" t="s">
        <v>1200</v>
      </c>
      <c r="C479" s="165" t="s">
        <v>1201</v>
      </c>
      <c r="D479" s="165" t="s">
        <v>685</v>
      </c>
      <c r="E479" s="165" t="s">
        <v>530</v>
      </c>
      <c r="F479" s="165" t="s">
        <v>685</v>
      </c>
      <c r="G479" s="165" t="s">
        <v>692</v>
      </c>
      <c r="H479" s="165" t="s">
        <v>573</v>
      </c>
      <c r="I479" s="165" t="s">
        <v>692</v>
      </c>
      <c r="J479" s="165" t="s">
        <v>1205</v>
      </c>
      <c r="K479" s="165" t="s">
        <v>584</v>
      </c>
      <c r="L479" s="165" t="s">
        <v>1998</v>
      </c>
      <c r="M479" s="165" t="s">
        <v>584</v>
      </c>
    </row>
    <row r="480" spans="1:13" x14ac:dyDescent="0.35">
      <c r="A480" s="164" t="str">
        <f t="shared" si="7"/>
        <v>Vatovavy FitovinanyNosy-VarikaAmbakobe</v>
      </c>
      <c r="B480" s="165" t="s">
        <v>1200</v>
      </c>
      <c r="C480" s="165" t="s">
        <v>1201</v>
      </c>
      <c r="D480" s="165" t="s">
        <v>685</v>
      </c>
      <c r="E480" s="165" t="s">
        <v>530</v>
      </c>
      <c r="F480" s="165" t="s">
        <v>685</v>
      </c>
      <c r="G480" s="165" t="s">
        <v>692</v>
      </c>
      <c r="H480" s="165" t="s">
        <v>573</v>
      </c>
      <c r="I480" s="165" t="s">
        <v>692</v>
      </c>
      <c r="J480" s="165" t="s">
        <v>1205</v>
      </c>
      <c r="K480" s="165" t="s">
        <v>579</v>
      </c>
      <c r="L480" s="165" t="s">
        <v>1999</v>
      </c>
      <c r="M480" s="165" t="s">
        <v>579</v>
      </c>
    </row>
    <row r="481" spans="1:13" x14ac:dyDescent="0.35">
      <c r="A481" s="164" t="str">
        <f t="shared" si="7"/>
        <v>Vatovavy FitovinanyNosy-VarikaSoavina</v>
      </c>
      <c r="B481" s="165" t="s">
        <v>1200</v>
      </c>
      <c r="C481" s="165" t="s">
        <v>1201</v>
      </c>
      <c r="D481" s="165" t="s">
        <v>685</v>
      </c>
      <c r="E481" s="165" t="s">
        <v>530</v>
      </c>
      <c r="F481" s="165" t="s">
        <v>685</v>
      </c>
      <c r="G481" s="165" t="s">
        <v>692</v>
      </c>
      <c r="H481" s="165" t="s">
        <v>573</v>
      </c>
      <c r="I481" s="165" t="s">
        <v>692</v>
      </c>
      <c r="J481" s="165" t="s">
        <v>1205</v>
      </c>
      <c r="K481" s="165" t="s">
        <v>583</v>
      </c>
      <c r="L481" s="165" t="s">
        <v>2000</v>
      </c>
      <c r="M481" s="165" t="s">
        <v>583</v>
      </c>
    </row>
    <row r="482" spans="1:13" x14ac:dyDescent="0.35">
      <c r="A482" s="164" t="str">
        <f t="shared" si="7"/>
        <v>Vatovavy FitovinanyNosy-VarikaAmbodilafa</v>
      </c>
      <c r="B482" s="165" t="s">
        <v>1200</v>
      </c>
      <c r="C482" s="165" t="s">
        <v>1201</v>
      </c>
      <c r="D482" s="165" t="s">
        <v>685</v>
      </c>
      <c r="E482" s="165" t="s">
        <v>530</v>
      </c>
      <c r="F482" s="165" t="s">
        <v>685</v>
      </c>
      <c r="G482" s="165" t="s">
        <v>692</v>
      </c>
      <c r="H482" s="165" t="s">
        <v>573</v>
      </c>
      <c r="I482" s="165" t="s">
        <v>692</v>
      </c>
      <c r="J482" s="165" t="s">
        <v>1205</v>
      </c>
      <c r="K482" s="165" t="s">
        <v>580</v>
      </c>
      <c r="L482" s="165" t="s">
        <v>2001</v>
      </c>
      <c r="M482" s="165" t="s">
        <v>580</v>
      </c>
    </row>
    <row r="483" spans="1:13" x14ac:dyDescent="0.35">
      <c r="A483" s="164" t="str">
        <f t="shared" si="7"/>
        <v>Vatovavy FitovinanyNosy-VarikaAndrorangavola</v>
      </c>
      <c r="B483" s="165" t="s">
        <v>1200</v>
      </c>
      <c r="C483" s="165" t="s">
        <v>1201</v>
      </c>
      <c r="D483" s="165" t="s">
        <v>685</v>
      </c>
      <c r="E483" s="165" t="s">
        <v>530</v>
      </c>
      <c r="F483" s="165" t="s">
        <v>685</v>
      </c>
      <c r="G483" s="165" t="s">
        <v>692</v>
      </c>
      <c r="H483" s="165" t="s">
        <v>573</v>
      </c>
      <c r="I483" s="165" t="s">
        <v>692</v>
      </c>
      <c r="J483" s="165" t="s">
        <v>1205</v>
      </c>
      <c r="K483" s="165" t="s">
        <v>581</v>
      </c>
      <c r="L483" s="165" t="s">
        <v>2002</v>
      </c>
      <c r="M483" s="165" t="s">
        <v>581</v>
      </c>
    </row>
    <row r="484" spans="1:13" x14ac:dyDescent="0.35">
      <c r="A484" s="164" t="str">
        <f t="shared" si="7"/>
        <v>Vatovavy FitovinanyNosy-VarikaAmpasinambo</v>
      </c>
      <c r="B484" s="165" t="s">
        <v>1200</v>
      </c>
      <c r="C484" s="165" t="s">
        <v>1201</v>
      </c>
      <c r="D484" s="165" t="s">
        <v>685</v>
      </c>
      <c r="E484" s="165" t="s">
        <v>530</v>
      </c>
      <c r="F484" s="165" t="s">
        <v>685</v>
      </c>
      <c r="G484" s="165" t="s">
        <v>692</v>
      </c>
      <c r="H484" s="165" t="s">
        <v>573</v>
      </c>
      <c r="I484" s="165" t="s">
        <v>692</v>
      </c>
      <c r="J484" s="165" t="s">
        <v>1205</v>
      </c>
      <c r="K484" s="165" t="s">
        <v>587</v>
      </c>
      <c r="L484" s="165" t="s">
        <v>2003</v>
      </c>
      <c r="M484" s="165" t="s">
        <v>587</v>
      </c>
    </row>
    <row r="485" spans="1:13" x14ac:dyDescent="0.35">
      <c r="A485" s="164" t="str">
        <f t="shared" si="7"/>
        <v>Vatovavy FitovinanyNosy-VarikaAntanambao</v>
      </c>
      <c r="B485" s="165" t="s">
        <v>1200</v>
      </c>
      <c r="C485" s="165" t="s">
        <v>1201</v>
      </c>
      <c r="D485" s="165" t="s">
        <v>685</v>
      </c>
      <c r="E485" s="165" t="s">
        <v>530</v>
      </c>
      <c r="F485" s="165" t="s">
        <v>685</v>
      </c>
      <c r="G485" s="165" t="s">
        <v>692</v>
      </c>
      <c r="H485" s="165" t="s">
        <v>573</v>
      </c>
      <c r="I485" s="165" t="s">
        <v>692</v>
      </c>
      <c r="J485" s="165" t="s">
        <v>1205</v>
      </c>
      <c r="K485" s="165" t="s">
        <v>588</v>
      </c>
      <c r="L485" s="165" t="s">
        <v>2004</v>
      </c>
      <c r="M485" s="165" t="s">
        <v>588</v>
      </c>
    </row>
    <row r="486" spans="1:13" x14ac:dyDescent="0.35">
      <c r="A486" s="164" t="str">
        <f t="shared" si="7"/>
        <v>Vatovavy FitovinanyNosy-VarikaAngodongodona</v>
      </c>
      <c r="B486" s="165" t="s">
        <v>1200</v>
      </c>
      <c r="C486" s="165" t="s">
        <v>1201</v>
      </c>
      <c r="D486" s="165" t="s">
        <v>685</v>
      </c>
      <c r="E486" s="165" t="s">
        <v>530</v>
      </c>
      <c r="F486" s="165" t="s">
        <v>685</v>
      </c>
      <c r="G486" s="165" t="s">
        <v>692</v>
      </c>
      <c r="H486" s="165" t="s">
        <v>573</v>
      </c>
      <c r="I486" s="165" t="s">
        <v>692</v>
      </c>
      <c r="J486" s="165" t="s">
        <v>1205</v>
      </c>
      <c r="K486" s="165" t="s">
        <v>582</v>
      </c>
      <c r="L486" s="165" t="s">
        <v>2005</v>
      </c>
      <c r="M486" s="165" t="s">
        <v>582</v>
      </c>
    </row>
    <row r="487" spans="1:13" x14ac:dyDescent="0.35">
      <c r="A487" s="164" t="str">
        <f t="shared" si="7"/>
        <v>Vatovavy FitovinanyNosy-VarikaBefody</v>
      </c>
      <c r="B487" s="165" t="s">
        <v>1200</v>
      </c>
      <c r="C487" s="165" t="s">
        <v>1201</v>
      </c>
      <c r="D487" s="165" t="s">
        <v>685</v>
      </c>
      <c r="E487" s="165" t="s">
        <v>530</v>
      </c>
      <c r="F487" s="165" t="s">
        <v>685</v>
      </c>
      <c r="G487" s="165" t="s">
        <v>692</v>
      </c>
      <c r="H487" s="165" t="s">
        <v>573</v>
      </c>
      <c r="I487" s="165" t="s">
        <v>692</v>
      </c>
      <c r="J487" s="165" t="s">
        <v>1205</v>
      </c>
      <c r="K487" s="165" t="s">
        <v>589</v>
      </c>
      <c r="L487" s="165" t="s">
        <v>2006</v>
      </c>
      <c r="M487" s="165" t="s">
        <v>589</v>
      </c>
    </row>
    <row r="488" spans="1:13" x14ac:dyDescent="0.35">
      <c r="A488" s="164" t="str">
        <f t="shared" si="7"/>
        <v>Vatovavy FitovinanyNosy-VarikaAmbodiara</v>
      </c>
      <c r="B488" s="165" t="s">
        <v>1200</v>
      </c>
      <c r="C488" s="165" t="s">
        <v>1201</v>
      </c>
      <c r="D488" s="165" t="s">
        <v>685</v>
      </c>
      <c r="E488" s="165" t="s">
        <v>530</v>
      </c>
      <c r="F488" s="165" t="s">
        <v>685</v>
      </c>
      <c r="G488" s="165" t="s">
        <v>692</v>
      </c>
      <c r="H488" s="165" t="s">
        <v>573</v>
      </c>
      <c r="I488" s="165" t="s">
        <v>692</v>
      </c>
      <c r="J488" s="165" t="s">
        <v>1205</v>
      </c>
      <c r="K488" s="165" t="s">
        <v>586</v>
      </c>
      <c r="L488" s="165" t="s">
        <v>2007</v>
      </c>
      <c r="M488" s="165" t="s">
        <v>586</v>
      </c>
    </row>
    <row r="489" spans="1:13" x14ac:dyDescent="0.35">
      <c r="A489" s="164" t="str">
        <f t="shared" si="7"/>
        <v>Vatovavy FitovinanyMananjaryMananjary</v>
      </c>
      <c r="B489" s="165" t="s">
        <v>1200</v>
      </c>
      <c r="C489" s="165" t="s">
        <v>1201</v>
      </c>
      <c r="D489" s="165" t="s">
        <v>685</v>
      </c>
      <c r="E489" s="165" t="s">
        <v>530</v>
      </c>
      <c r="F489" s="165" t="s">
        <v>685</v>
      </c>
      <c r="G489" s="165" t="s">
        <v>695</v>
      </c>
      <c r="H489" s="165" t="s">
        <v>531</v>
      </c>
      <c r="I489" s="165" t="s">
        <v>695</v>
      </c>
      <c r="J489" s="165" t="s">
        <v>1205</v>
      </c>
      <c r="K489" s="165" t="s">
        <v>531</v>
      </c>
      <c r="L489" s="165" t="s">
        <v>2008</v>
      </c>
      <c r="M489" s="165" t="s">
        <v>531</v>
      </c>
    </row>
    <row r="490" spans="1:13" x14ac:dyDescent="0.35">
      <c r="A490" s="164" t="str">
        <f t="shared" si="7"/>
        <v>Vatovavy FitovinanyMananjaryTsaravary</v>
      </c>
      <c r="B490" s="165" t="s">
        <v>1200</v>
      </c>
      <c r="C490" s="165" t="s">
        <v>1201</v>
      </c>
      <c r="D490" s="165" t="s">
        <v>685</v>
      </c>
      <c r="E490" s="165" t="s">
        <v>530</v>
      </c>
      <c r="F490" s="165" t="s">
        <v>685</v>
      </c>
      <c r="G490" s="165" t="s">
        <v>695</v>
      </c>
      <c r="H490" s="165" t="s">
        <v>531</v>
      </c>
      <c r="I490" s="165" t="s">
        <v>695</v>
      </c>
      <c r="J490" s="165" t="s">
        <v>1205</v>
      </c>
      <c r="K490" s="165" t="s">
        <v>538</v>
      </c>
      <c r="L490" s="165" t="s">
        <v>2009</v>
      </c>
      <c r="M490" s="165" t="s">
        <v>538</v>
      </c>
    </row>
    <row r="491" spans="1:13" x14ac:dyDescent="0.35">
      <c r="A491" s="164" t="str">
        <f t="shared" si="7"/>
        <v>Vatovavy FitovinanyMananjaryAnkatafana</v>
      </c>
      <c r="B491" s="165" t="s">
        <v>1200</v>
      </c>
      <c r="C491" s="165" t="s">
        <v>1201</v>
      </c>
      <c r="D491" s="165" t="s">
        <v>685</v>
      </c>
      <c r="E491" s="165" t="s">
        <v>530</v>
      </c>
      <c r="F491" s="165" t="s">
        <v>685</v>
      </c>
      <c r="G491" s="165" t="s">
        <v>695</v>
      </c>
      <c r="H491" s="165" t="s">
        <v>531</v>
      </c>
      <c r="I491" s="165" t="s">
        <v>695</v>
      </c>
      <c r="J491" s="165" t="s">
        <v>1205</v>
      </c>
      <c r="K491" s="165" t="s">
        <v>534</v>
      </c>
      <c r="L491" s="165" t="s">
        <v>2010</v>
      </c>
      <c r="M491" s="165" t="s">
        <v>534</v>
      </c>
    </row>
    <row r="492" spans="1:13" x14ac:dyDescent="0.35">
      <c r="A492" s="164" t="str">
        <f t="shared" si="7"/>
        <v>Vatovavy FitovinanyMananjaryMahatsara Sud</v>
      </c>
      <c r="B492" s="165" t="s">
        <v>1200</v>
      </c>
      <c r="C492" s="165" t="s">
        <v>1201</v>
      </c>
      <c r="D492" s="165" t="s">
        <v>685</v>
      </c>
      <c r="E492" s="165" t="s">
        <v>530</v>
      </c>
      <c r="F492" s="165" t="s">
        <v>685</v>
      </c>
      <c r="G492" s="165" t="s">
        <v>695</v>
      </c>
      <c r="H492" s="165" t="s">
        <v>531</v>
      </c>
      <c r="I492" s="165" t="s">
        <v>695</v>
      </c>
      <c r="J492" s="165" t="s">
        <v>1205</v>
      </c>
      <c r="K492" s="165" t="s">
        <v>548</v>
      </c>
      <c r="L492" s="165" t="s">
        <v>2011</v>
      </c>
      <c r="M492" s="165" t="s">
        <v>548</v>
      </c>
    </row>
    <row r="493" spans="1:13" x14ac:dyDescent="0.35">
      <c r="A493" s="164" t="str">
        <f t="shared" si="7"/>
        <v>Vatovavy FitovinanyMananjaryTsiatosika</v>
      </c>
      <c r="B493" s="165" t="s">
        <v>1200</v>
      </c>
      <c r="C493" s="165" t="s">
        <v>1201</v>
      </c>
      <c r="D493" s="165" t="s">
        <v>685</v>
      </c>
      <c r="E493" s="165" t="s">
        <v>530</v>
      </c>
      <c r="F493" s="165" t="s">
        <v>685</v>
      </c>
      <c r="G493" s="165" t="s">
        <v>695</v>
      </c>
      <c r="H493" s="165" t="s">
        <v>531</v>
      </c>
      <c r="I493" s="165" t="s">
        <v>695</v>
      </c>
      <c r="J493" s="165" t="s">
        <v>1205</v>
      </c>
      <c r="K493" s="165" t="s">
        <v>557</v>
      </c>
      <c r="L493" s="165" t="s">
        <v>2012</v>
      </c>
      <c r="M493" s="165" t="s">
        <v>557</v>
      </c>
    </row>
    <row r="494" spans="1:13" x14ac:dyDescent="0.35">
      <c r="A494" s="164" t="str">
        <f t="shared" si="7"/>
        <v>Vatovavy FitovinanyMananjaryMahatsara Iefaka</v>
      </c>
      <c r="B494" s="165" t="s">
        <v>1200</v>
      </c>
      <c r="C494" s="165" t="s">
        <v>1201</v>
      </c>
      <c r="D494" s="165" t="s">
        <v>685</v>
      </c>
      <c r="E494" s="165" t="s">
        <v>530</v>
      </c>
      <c r="F494" s="165" t="s">
        <v>685</v>
      </c>
      <c r="G494" s="165" t="s">
        <v>695</v>
      </c>
      <c r="H494" s="165" t="s">
        <v>531</v>
      </c>
      <c r="I494" s="165" t="s">
        <v>695</v>
      </c>
      <c r="J494" s="165" t="s">
        <v>1205</v>
      </c>
      <c r="K494" s="165" t="s">
        <v>547</v>
      </c>
      <c r="L494" s="165" t="s">
        <v>2013</v>
      </c>
      <c r="M494" s="165" t="s">
        <v>547</v>
      </c>
    </row>
    <row r="495" spans="1:13" x14ac:dyDescent="0.35">
      <c r="A495" s="164" t="str">
        <f t="shared" si="7"/>
        <v>Vatovavy FitovinanyMananjaryMarokarima</v>
      </c>
      <c r="B495" s="165" t="s">
        <v>1200</v>
      </c>
      <c r="C495" s="165" t="s">
        <v>1201</v>
      </c>
      <c r="D495" s="165" t="s">
        <v>685</v>
      </c>
      <c r="E495" s="165" t="s">
        <v>530</v>
      </c>
      <c r="F495" s="165" t="s">
        <v>685</v>
      </c>
      <c r="G495" s="165" t="s">
        <v>695</v>
      </c>
      <c r="H495" s="165" t="s">
        <v>531</v>
      </c>
      <c r="I495" s="165" t="s">
        <v>695</v>
      </c>
      <c r="J495" s="165" t="s">
        <v>1205</v>
      </c>
      <c r="K495" s="165" t="s">
        <v>1157</v>
      </c>
      <c r="L495" s="165" t="s">
        <v>2014</v>
      </c>
      <c r="M495" s="165" t="s">
        <v>1157</v>
      </c>
    </row>
    <row r="496" spans="1:13" x14ac:dyDescent="0.35">
      <c r="A496" s="164" t="str">
        <f t="shared" si="7"/>
        <v>Vatovavy FitovinanyMananjaryMorafeno</v>
      </c>
      <c r="B496" s="165" t="s">
        <v>1200</v>
      </c>
      <c r="C496" s="165" t="s">
        <v>1201</v>
      </c>
      <c r="D496" s="165" t="s">
        <v>685</v>
      </c>
      <c r="E496" s="165" t="s">
        <v>530</v>
      </c>
      <c r="F496" s="165" t="s">
        <v>685</v>
      </c>
      <c r="G496" s="165" t="s">
        <v>695</v>
      </c>
      <c r="H496" s="165" t="s">
        <v>531</v>
      </c>
      <c r="I496" s="165" t="s">
        <v>695</v>
      </c>
      <c r="J496" s="165" t="s">
        <v>1205</v>
      </c>
      <c r="K496" s="165" t="s">
        <v>555</v>
      </c>
      <c r="L496" s="165" t="s">
        <v>2015</v>
      </c>
      <c r="M496" s="165" t="s">
        <v>555</v>
      </c>
    </row>
    <row r="497" spans="1:13" x14ac:dyDescent="0.35">
      <c r="A497" s="164" t="str">
        <f t="shared" si="7"/>
        <v>Vatovavy FitovinanyMananjaryAntsenavolo</v>
      </c>
      <c r="B497" s="165" t="s">
        <v>1200</v>
      </c>
      <c r="C497" s="165" t="s">
        <v>1201</v>
      </c>
      <c r="D497" s="165" t="s">
        <v>685</v>
      </c>
      <c r="E497" s="165" t="s">
        <v>530</v>
      </c>
      <c r="F497" s="165" t="s">
        <v>685</v>
      </c>
      <c r="G497" s="165" t="s">
        <v>695</v>
      </c>
      <c r="H497" s="165" t="s">
        <v>531</v>
      </c>
      <c r="I497" s="165" t="s">
        <v>695</v>
      </c>
      <c r="J497" s="165" t="s">
        <v>1205</v>
      </c>
      <c r="K497" s="165" t="s">
        <v>537</v>
      </c>
      <c r="L497" s="165" t="s">
        <v>2016</v>
      </c>
      <c r="M497" s="165" t="s">
        <v>537</v>
      </c>
    </row>
    <row r="498" spans="1:13" x14ac:dyDescent="0.35">
      <c r="A498" s="164" t="str">
        <f t="shared" si="7"/>
        <v>Vatovavy FitovinanyMananjaryMarosangy</v>
      </c>
      <c r="B498" s="165" t="s">
        <v>1200</v>
      </c>
      <c r="C498" s="165" t="s">
        <v>1201</v>
      </c>
      <c r="D498" s="165" t="s">
        <v>685</v>
      </c>
      <c r="E498" s="165" t="s">
        <v>530</v>
      </c>
      <c r="F498" s="165" t="s">
        <v>685</v>
      </c>
      <c r="G498" s="165" t="s">
        <v>695</v>
      </c>
      <c r="H498" s="165" t="s">
        <v>531</v>
      </c>
      <c r="I498" s="165" t="s">
        <v>695</v>
      </c>
      <c r="J498" s="165" t="s">
        <v>1205</v>
      </c>
      <c r="K498" s="165" t="s">
        <v>554</v>
      </c>
      <c r="L498" s="165" t="s">
        <v>2017</v>
      </c>
      <c r="M498" s="165" t="s">
        <v>554</v>
      </c>
    </row>
    <row r="499" spans="1:13" x14ac:dyDescent="0.35">
      <c r="A499" s="164" t="str">
        <f t="shared" si="7"/>
        <v>Vatovavy FitovinanyMananjaryAmbohimiarina II</v>
      </c>
      <c r="B499" s="165" t="s">
        <v>1200</v>
      </c>
      <c r="C499" s="165" t="s">
        <v>1201</v>
      </c>
      <c r="D499" s="165" t="s">
        <v>685</v>
      </c>
      <c r="E499" s="165" t="s">
        <v>530</v>
      </c>
      <c r="F499" s="165" t="s">
        <v>685</v>
      </c>
      <c r="G499" s="165" t="s">
        <v>695</v>
      </c>
      <c r="H499" s="165" t="s">
        <v>531</v>
      </c>
      <c r="I499" s="165" t="s">
        <v>695</v>
      </c>
      <c r="J499" s="165" t="s">
        <v>1205</v>
      </c>
      <c r="K499" s="165" t="s">
        <v>544</v>
      </c>
      <c r="L499" s="165" t="s">
        <v>2018</v>
      </c>
      <c r="M499" s="165" t="s">
        <v>544</v>
      </c>
    </row>
    <row r="500" spans="1:13" x14ac:dyDescent="0.35">
      <c r="A500" s="164" t="str">
        <f t="shared" si="7"/>
        <v>Vatovavy FitovinanyMananjaryAndranambolava</v>
      </c>
      <c r="B500" s="165" t="s">
        <v>1200</v>
      </c>
      <c r="C500" s="165" t="s">
        <v>1201</v>
      </c>
      <c r="D500" s="165" t="s">
        <v>685</v>
      </c>
      <c r="E500" s="165" t="s">
        <v>530</v>
      </c>
      <c r="F500" s="165" t="s">
        <v>685</v>
      </c>
      <c r="G500" s="165" t="s">
        <v>695</v>
      </c>
      <c r="H500" s="165" t="s">
        <v>531</v>
      </c>
      <c r="I500" s="165" t="s">
        <v>695</v>
      </c>
      <c r="J500" s="165" t="s">
        <v>1205</v>
      </c>
      <c r="K500" s="165" t="s">
        <v>542</v>
      </c>
      <c r="L500" s="165" t="s">
        <v>2019</v>
      </c>
      <c r="M500" s="165" t="s">
        <v>542</v>
      </c>
    </row>
    <row r="501" spans="1:13" x14ac:dyDescent="0.35">
      <c r="A501" s="164" t="str">
        <f t="shared" si="7"/>
        <v>Vatovavy FitovinanyMananjaryVohilava</v>
      </c>
      <c r="B501" s="165" t="s">
        <v>1200</v>
      </c>
      <c r="C501" s="165" t="s">
        <v>1201</v>
      </c>
      <c r="D501" s="165" t="s">
        <v>685</v>
      </c>
      <c r="E501" s="165" t="s">
        <v>530</v>
      </c>
      <c r="F501" s="165" t="s">
        <v>685</v>
      </c>
      <c r="G501" s="165" t="s">
        <v>695</v>
      </c>
      <c r="H501" s="165" t="s">
        <v>531</v>
      </c>
      <c r="I501" s="165" t="s">
        <v>695</v>
      </c>
      <c r="J501" s="165" t="s">
        <v>1205</v>
      </c>
      <c r="K501" s="165" t="s">
        <v>558</v>
      </c>
      <c r="L501" s="165" t="s">
        <v>2020</v>
      </c>
      <c r="M501" s="165" t="s">
        <v>558</v>
      </c>
    </row>
    <row r="502" spans="1:13" x14ac:dyDescent="0.35">
      <c r="A502" s="164" t="str">
        <f t="shared" si="7"/>
        <v>Vatovavy FitovinanyMananjaryMahela</v>
      </c>
      <c r="B502" s="165" t="s">
        <v>1200</v>
      </c>
      <c r="C502" s="165" t="s">
        <v>1201</v>
      </c>
      <c r="D502" s="165" t="s">
        <v>685</v>
      </c>
      <c r="E502" s="165" t="s">
        <v>530</v>
      </c>
      <c r="F502" s="165" t="s">
        <v>685</v>
      </c>
      <c r="G502" s="165" t="s">
        <v>695</v>
      </c>
      <c r="H502" s="165" t="s">
        <v>531</v>
      </c>
      <c r="I502" s="165" t="s">
        <v>695</v>
      </c>
      <c r="J502" s="165" t="s">
        <v>1205</v>
      </c>
      <c r="K502" s="165" t="s">
        <v>549</v>
      </c>
      <c r="L502" s="165" t="s">
        <v>2021</v>
      </c>
      <c r="M502" s="165" t="s">
        <v>549</v>
      </c>
    </row>
    <row r="503" spans="1:13" x14ac:dyDescent="0.35">
      <c r="A503" s="164" t="str">
        <f t="shared" si="7"/>
        <v>Vatovavy FitovinanyMananjaryAmbohitsara Est</v>
      </c>
      <c r="B503" s="165" t="s">
        <v>1200</v>
      </c>
      <c r="C503" s="165" t="s">
        <v>1201</v>
      </c>
      <c r="D503" s="165" t="s">
        <v>685</v>
      </c>
      <c r="E503" s="165" t="s">
        <v>530</v>
      </c>
      <c r="F503" s="165" t="s">
        <v>685</v>
      </c>
      <c r="G503" s="165" t="s">
        <v>695</v>
      </c>
      <c r="H503" s="165" t="s">
        <v>531</v>
      </c>
      <c r="I503" s="165" t="s">
        <v>695</v>
      </c>
      <c r="J503" s="165" t="s">
        <v>1205</v>
      </c>
      <c r="K503" s="165" t="s">
        <v>532</v>
      </c>
      <c r="L503" s="165" t="s">
        <v>2022</v>
      </c>
      <c r="M503" s="165" t="s">
        <v>532</v>
      </c>
    </row>
    <row r="504" spans="1:13" x14ac:dyDescent="0.35">
      <c r="A504" s="164" t="str">
        <f t="shared" si="7"/>
        <v>Vatovavy FitovinanyMananjaryMahavoky Nord</v>
      </c>
      <c r="B504" s="165" t="s">
        <v>1200</v>
      </c>
      <c r="C504" s="165" t="s">
        <v>1201</v>
      </c>
      <c r="D504" s="165" t="s">
        <v>685</v>
      </c>
      <c r="E504" s="165" t="s">
        <v>530</v>
      </c>
      <c r="F504" s="165" t="s">
        <v>685</v>
      </c>
      <c r="G504" s="165" t="s">
        <v>695</v>
      </c>
      <c r="H504" s="165" t="s">
        <v>531</v>
      </c>
      <c r="I504" s="165" t="s">
        <v>695</v>
      </c>
      <c r="J504" s="165" t="s">
        <v>1205</v>
      </c>
      <c r="K504" s="165" t="s">
        <v>566</v>
      </c>
      <c r="L504" s="165" t="s">
        <v>2023</v>
      </c>
      <c r="M504" s="165" t="s">
        <v>566</v>
      </c>
    </row>
    <row r="505" spans="1:13" x14ac:dyDescent="0.35">
      <c r="A505" s="164" t="str">
        <f t="shared" si="7"/>
        <v>Vatovavy FitovinanyMananjaryAndonabe</v>
      </c>
      <c r="B505" s="165" t="s">
        <v>1200</v>
      </c>
      <c r="C505" s="165" t="s">
        <v>1201</v>
      </c>
      <c r="D505" s="165" t="s">
        <v>685</v>
      </c>
      <c r="E505" s="165" t="s">
        <v>530</v>
      </c>
      <c r="F505" s="165" t="s">
        <v>685</v>
      </c>
      <c r="G505" s="165" t="s">
        <v>695</v>
      </c>
      <c r="H505" s="165" t="s">
        <v>531</v>
      </c>
      <c r="I505" s="165" t="s">
        <v>695</v>
      </c>
      <c r="J505" s="165" t="s">
        <v>1205</v>
      </c>
      <c r="K505" s="165" t="s">
        <v>560</v>
      </c>
      <c r="L505" s="165" t="s">
        <v>2024</v>
      </c>
      <c r="M505" s="165" t="s">
        <v>560</v>
      </c>
    </row>
    <row r="506" spans="1:13" x14ac:dyDescent="0.35">
      <c r="A506" s="164" t="str">
        <f t="shared" si="7"/>
        <v>Vatovavy FitovinanyMananjaryAmbohinihaonana</v>
      </c>
      <c r="B506" s="165" t="s">
        <v>1200</v>
      </c>
      <c r="C506" s="165" t="s">
        <v>1201</v>
      </c>
      <c r="D506" s="165" t="s">
        <v>685</v>
      </c>
      <c r="E506" s="165" t="s">
        <v>530</v>
      </c>
      <c r="F506" s="165" t="s">
        <v>685</v>
      </c>
      <c r="G506" s="165" t="s">
        <v>695</v>
      </c>
      <c r="H506" s="165" t="s">
        <v>531</v>
      </c>
      <c r="I506" s="165" t="s">
        <v>695</v>
      </c>
      <c r="J506" s="165" t="s">
        <v>1205</v>
      </c>
      <c r="K506" s="165" t="s">
        <v>545</v>
      </c>
      <c r="L506" s="165" t="s">
        <v>2025</v>
      </c>
      <c r="M506" s="165" t="s">
        <v>545</v>
      </c>
    </row>
    <row r="507" spans="1:13" x14ac:dyDescent="0.35">
      <c r="A507" s="164" t="str">
        <f t="shared" si="7"/>
        <v>Vatovavy FitovinanyMananjaryMarofototra</v>
      </c>
      <c r="B507" s="165" t="s">
        <v>1200</v>
      </c>
      <c r="C507" s="165" t="s">
        <v>1201</v>
      </c>
      <c r="D507" s="165" t="s">
        <v>685</v>
      </c>
      <c r="E507" s="165" t="s">
        <v>530</v>
      </c>
      <c r="F507" s="165" t="s">
        <v>685</v>
      </c>
      <c r="G507" s="165" t="s">
        <v>695</v>
      </c>
      <c r="H507" s="165" t="s">
        <v>531</v>
      </c>
      <c r="I507" s="165" t="s">
        <v>695</v>
      </c>
      <c r="J507" s="165" t="s">
        <v>1205</v>
      </c>
      <c r="K507" s="165" t="s">
        <v>568</v>
      </c>
      <c r="L507" s="165" t="s">
        <v>2026</v>
      </c>
      <c r="M507" s="165" t="s">
        <v>568</v>
      </c>
    </row>
    <row r="508" spans="1:13" x14ac:dyDescent="0.35">
      <c r="A508" s="164" t="str">
        <f t="shared" si="7"/>
        <v>Vatovavy FitovinanyMananjaryAndranomavo</v>
      </c>
      <c r="B508" s="165" t="s">
        <v>1200</v>
      </c>
      <c r="C508" s="165" t="s">
        <v>1201</v>
      </c>
      <c r="D508" s="165" t="s">
        <v>685</v>
      </c>
      <c r="E508" s="165" t="s">
        <v>530</v>
      </c>
      <c r="F508" s="165" t="s">
        <v>685</v>
      </c>
      <c r="G508" s="165" t="s">
        <v>695</v>
      </c>
      <c r="H508" s="165" t="s">
        <v>531</v>
      </c>
      <c r="I508" s="165" t="s">
        <v>695</v>
      </c>
      <c r="J508" s="165" t="s">
        <v>1205</v>
      </c>
      <c r="K508" s="165" t="s">
        <v>561</v>
      </c>
      <c r="L508" s="165" t="s">
        <v>2027</v>
      </c>
      <c r="M508" s="165" t="s">
        <v>561</v>
      </c>
    </row>
    <row r="509" spans="1:13" x14ac:dyDescent="0.35">
      <c r="A509" s="164" t="str">
        <f t="shared" si="7"/>
        <v>Vatovavy FitovinanyMananjaryVatohandrina</v>
      </c>
      <c r="B509" s="165" t="s">
        <v>1200</v>
      </c>
      <c r="C509" s="165" t="s">
        <v>1201</v>
      </c>
      <c r="D509" s="165" t="s">
        <v>685</v>
      </c>
      <c r="E509" s="165" t="s">
        <v>530</v>
      </c>
      <c r="F509" s="165" t="s">
        <v>685</v>
      </c>
      <c r="G509" s="165" t="s">
        <v>695</v>
      </c>
      <c r="H509" s="165" t="s">
        <v>531</v>
      </c>
      <c r="I509" s="165" t="s">
        <v>695</v>
      </c>
      <c r="J509" s="165" t="s">
        <v>1205</v>
      </c>
      <c r="K509" s="165" t="s">
        <v>569</v>
      </c>
      <c r="L509" s="165" t="s">
        <v>2028</v>
      </c>
      <c r="M509" s="165" t="s">
        <v>569</v>
      </c>
    </row>
    <row r="510" spans="1:13" x14ac:dyDescent="0.35">
      <c r="A510" s="164" t="str">
        <f t="shared" si="7"/>
        <v>Vatovavy FitovinanyMananjaryAmbalahosy Nord</v>
      </c>
      <c r="B510" s="165" t="s">
        <v>1200</v>
      </c>
      <c r="C510" s="165" t="s">
        <v>1201</v>
      </c>
      <c r="D510" s="165" t="s">
        <v>685</v>
      </c>
      <c r="E510" s="165" t="s">
        <v>530</v>
      </c>
      <c r="F510" s="165" t="s">
        <v>685</v>
      </c>
      <c r="G510" s="165" t="s">
        <v>695</v>
      </c>
      <c r="H510" s="165" t="s">
        <v>531</v>
      </c>
      <c r="I510" s="165" t="s">
        <v>695</v>
      </c>
      <c r="J510" s="165" t="s">
        <v>1205</v>
      </c>
      <c r="K510" s="165" t="s">
        <v>543</v>
      </c>
      <c r="L510" s="165" t="s">
        <v>2029</v>
      </c>
      <c r="M510" s="165" t="s">
        <v>543</v>
      </c>
    </row>
    <row r="511" spans="1:13" x14ac:dyDescent="0.35">
      <c r="A511" s="164" t="str">
        <f t="shared" si="7"/>
        <v>Vatovavy FitovinanyMananjaryAmbodinonoka</v>
      </c>
      <c r="B511" s="165" t="s">
        <v>1200</v>
      </c>
      <c r="C511" s="165" t="s">
        <v>1201</v>
      </c>
      <c r="D511" s="165" t="s">
        <v>685</v>
      </c>
      <c r="E511" s="165" t="s">
        <v>530</v>
      </c>
      <c r="F511" s="165" t="s">
        <v>685</v>
      </c>
      <c r="G511" s="165" t="s">
        <v>695</v>
      </c>
      <c r="H511" s="165" t="s">
        <v>531</v>
      </c>
      <c r="I511" s="165" t="s">
        <v>695</v>
      </c>
      <c r="J511" s="165" t="s">
        <v>1205</v>
      </c>
      <c r="K511" s="165" t="s">
        <v>559</v>
      </c>
      <c r="L511" s="165" t="s">
        <v>2030</v>
      </c>
      <c r="M511" s="165" t="s">
        <v>559</v>
      </c>
    </row>
    <row r="512" spans="1:13" x14ac:dyDescent="0.35">
      <c r="A512" s="164" t="str">
        <f t="shared" si="7"/>
        <v>Vatovavy FitovinanyMananjaryAntaretra</v>
      </c>
      <c r="B512" s="165" t="s">
        <v>1200</v>
      </c>
      <c r="C512" s="165" t="s">
        <v>1201</v>
      </c>
      <c r="D512" s="165" t="s">
        <v>685</v>
      </c>
      <c r="E512" s="165" t="s">
        <v>530</v>
      </c>
      <c r="F512" s="165" t="s">
        <v>685</v>
      </c>
      <c r="G512" s="165" t="s">
        <v>695</v>
      </c>
      <c r="H512" s="165" t="s">
        <v>531</v>
      </c>
      <c r="I512" s="165" t="s">
        <v>695</v>
      </c>
      <c r="J512" s="165" t="s">
        <v>1205</v>
      </c>
      <c r="K512" s="165" t="s">
        <v>562</v>
      </c>
      <c r="L512" s="165" t="s">
        <v>2031</v>
      </c>
      <c r="M512" s="165" t="s">
        <v>562</v>
      </c>
    </row>
    <row r="513" spans="1:13" x14ac:dyDescent="0.35">
      <c r="A513" s="164" t="str">
        <f t="shared" si="7"/>
        <v>Vatovavy FitovinanyMananjaryKianjavato</v>
      </c>
      <c r="B513" s="165" t="s">
        <v>1200</v>
      </c>
      <c r="C513" s="165" t="s">
        <v>1201</v>
      </c>
      <c r="D513" s="165" t="s">
        <v>685</v>
      </c>
      <c r="E513" s="165" t="s">
        <v>530</v>
      </c>
      <c r="F513" s="165" t="s">
        <v>685</v>
      </c>
      <c r="G513" s="165" t="s">
        <v>695</v>
      </c>
      <c r="H513" s="165" t="s">
        <v>531</v>
      </c>
      <c r="I513" s="165" t="s">
        <v>695</v>
      </c>
      <c r="J513" s="165" t="s">
        <v>1205</v>
      </c>
      <c r="K513" s="165" t="s">
        <v>563</v>
      </c>
      <c r="L513" s="165" t="s">
        <v>2032</v>
      </c>
      <c r="M513" s="165" t="s">
        <v>563</v>
      </c>
    </row>
    <row r="514" spans="1:13" x14ac:dyDescent="0.35">
      <c r="A514" s="164" t="str">
        <f t="shared" ref="A514:A577" si="8">E514&amp;H514&amp;K514</f>
        <v>Vatovavy FitovinanyMananjarySandrohy</v>
      </c>
      <c r="B514" s="165" t="s">
        <v>1200</v>
      </c>
      <c r="C514" s="165" t="s">
        <v>1201</v>
      </c>
      <c r="D514" s="165" t="s">
        <v>685</v>
      </c>
      <c r="E514" s="165" t="s">
        <v>530</v>
      </c>
      <c r="F514" s="165" t="s">
        <v>685</v>
      </c>
      <c r="G514" s="165" t="s">
        <v>695</v>
      </c>
      <c r="H514" s="165" t="s">
        <v>531</v>
      </c>
      <c r="I514" s="165" t="s">
        <v>695</v>
      </c>
      <c r="J514" s="165" t="s">
        <v>1205</v>
      </c>
      <c r="K514" s="165" t="s">
        <v>570</v>
      </c>
      <c r="L514" s="165" t="s">
        <v>2033</v>
      </c>
      <c r="M514" s="165" t="s">
        <v>570</v>
      </c>
    </row>
    <row r="515" spans="1:13" x14ac:dyDescent="0.35">
      <c r="A515" s="164" t="str">
        <f t="shared" si="8"/>
        <v>Vatovavy FitovinanyMananjaryAnosimparihy</v>
      </c>
      <c r="B515" s="165" t="s">
        <v>1200</v>
      </c>
      <c r="C515" s="165" t="s">
        <v>1201</v>
      </c>
      <c r="D515" s="165" t="s">
        <v>685</v>
      </c>
      <c r="E515" s="165" t="s">
        <v>530</v>
      </c>
      <c r="F515" s="165" t="s">
        <v>685</v>
      </c>
      <c r="G515" s="165" t="s">
        <v>695</v>
      </c>
      <c r="H515" s="165" t="s">
        <v>531</v>
      </c>
      <c r="I515" s="165" t="s">
        <v>695</v>
      </c>
      <c r="J515" s="165" t="s">
        <v>1205</v>
      </c>
      <c r="K515" s="165" t="s">
        <v>546</v>
      </c>
      <c r="L515" s="165" t="s">
        <v>2034</v>
      </c>
      <c r="M515" s="165" t="s">
        <v>546</v>
      </c>
    </row>
    <row r="516" spans="1:13" x14ac:dyDescent="0.35">
      <c r="A516" s="164" t="str">
        <f t="shared" si="8"/>
        <v>Vatovavy FitovinanyMananjaryManakana Nord</v>
      </c>
      <c r="B516" s="165" t="s">
        <v>1200</v>
      </c>
      <c r="C516" s="165" t="s">
        <v>1201</v>
      </c>
      <c r="D516" s="165" t="s">
        <v>685</v>
      </c>
      <c r="E516" s="165" t="s">
        <v>530</v>
      </c>
      <c r="F516" s="165" t="s">
        <v>685</v>
      </c>
      <c r="G516" s="165" t="s">
        <v>695</v>
      </c>
      <c r="H516" s="165" t="s">
        <v>531</v>
      </c>
      <c r="I516" s="165" t="s">
        <v>695</v>
      </c>
      <c r="J516" s="165" t="s">
        <v>1205</v>
      </c>
      <c r="K516" s="165" t="s">
        <v>567</v>
      </c>
      <c r="L516" s="165" t="s">
        <v>2035</v>
      </c>
      <c r="M516" s="165" t="s">
        <v>567</v>
      </c>
    </row>
    <row r="517" spans="1:13" x14ac:dyDescent="0.35">
      <c r="A517" s="164" t="str">
        <f t="shared" si="8"/>
        <v>Vatovavy FitovinanyMananjaryNamorona</v>
      </c>
      <c r="B517" s="165" t="s">
        <v>1200</v>
      </c>
      <c r="C517" s="165" t="s">
        <v>1201</v>
      </c>
      <c r="D517" s="165" t="s">
        <v>685</v>
      </c>
      <c r="E517" s="165" t="s">
        <v>530</v>
      </c>
      <c r="F517" s="165" t="s">
        <v>685</v>
      </c>
      <c r="G517" s="165" t="s">
        <v>695</v>
      </c>
      <c r="H517" s="165" t="s">
        <v>531</v>
      </c>
      <c r="I517" s="165" t="s">
        <v>695</v>
      </c>
      <c r="J517" s="165" t="s">
        <v>1205</v>
      </c>
      <c r="K517" s="165" t="s">
        <v>556</v>
      </c>
      <c r="L517" s="165" t="s">
        <v>2036</v>
      </c>
      <c r="M517" s="165" t="s">
        <v>556</v>
      </c>
    </row>
    <row r="518" spans="1:13" x14ac:dyDescent="0.35">
      <c r="A518" s="164" t="str">
        <f t="shared" si="8"/>
        <v>Vatovavy FitovinanyManakara AtsimoManakara</v>
      </c>
      <c r="B518" s="165" t="s">
        <v>1200</v>
      </c>
      <c r="C518" s="165" t="s">
        <v>1201</v>
      </c>
      <c r="D518" s="165" t="s">
        <v>685</v>
      </c>
      <c r="E518" s="165" t="s">
        <v>530</v>
      </c>
      <c r="F518" s="165" t="s">
        <v>685</v>
      </c>
      <c r="G518" s="165" t="s">
        <v>698</v>
      </c>
      <c r="H518" s="165" t="s">
        <v>620</v>
      </c>
      <c r="I518" s="165" t="s">
        <v>698</v>
      </c>
      <c r="J518" s="165" t="s">
        <v>1205</v>
      </c>
      <c r="K518" s="165" t="s">
        <v>627</v>
      </c>
      <c r="L518" s="165" t="s">
        <v>2037</v>
      </c>
      <c r="M518" s="165" t="s">
        <v>627</v>
      </c>
    </row>
    <row r="519" spans="1:13" x14ac:dyDescent="0.35">
      <c r="A519" s="164" t="str">
        <f t="shared" si="8"/>
        <v>Vatovavy FitovinanyManakara AtsimoTataho</v>
      </c>
      <c r="B519" s="165" t="s">
        <v>1200</v>
      </c>
      <c r="C519" s="165" t="s">
        <v>1201</v>
      </c>
      <c r="D519" s="165" t="s">
        <v>685</v>
      </c>
      <c r="E519" s="165" t="s">
        <v>530</v>
      </c>
      <c r="F519" s="165" t="s">
        <v>685</v>
      </c>
      <c r="G519" s="165" t="s">
        <v>698</v>
      </c>
      <c r="H519" s="165" t="s">
        <v>620</v>
      </c>
      <c r="I519" s="165" t="s">
        <v>698</v>
      </c>
      <c r="J519" s="165" t="s">
        <v>1205</v>
      </c>
      <c r="K519" s="165" t="s">
        <v>1160</v>
      </c>
      <c r="L519" s="165" t="s">
        <v>2038</v>
      </c>
      <c r="M519" s="165" t="s">
        <v>1160</v>
      </c>
    </row>
    <row r="520" spans="1:13" x14ac:dyDescent="0.35">
      <c r="A520" s="164" t="str">
        <f t="shared" si="8"/>
        <v>Vatovavy FitovinanyManakara AtsimoMangatsiotra</v>
      </c>
      <c r="B520" s="165" t="s">
        <v>1200</v>
      </c>
      <c r="C520" s="165" t="s">
        <v>1201</v>
      </c>
      <c r="D520" s="165" t="s">
        <v>685</v>
      </c>
      <c r="E520" s="165" t="s">
        <v>530</v>
      </c>
      <c r="F520" s="165" t="s">
        <v>685</v>
      </c>
      <c r="G520" s="165" t="s">
        <v>698</v>
      </c>
      <c r="H520" s="165" t="s">
        <v>620</v>
      </c>
      <c r="I520" s="165" t="s">
        <v>698</v>
      </c>
      <c r="J520" s="165" t="s">
        <v>1205</v>
      </c>
      <c r="K520" s="165" t="s">
        <v>628</v>
      </c>
      <c r="L520" s="165" t="s">
        <v>2039</v>
      </c>
      <c r="M520" s="165" t="s">
        <v>628</v>
      </c>
    </row>
    <row r="521" spans="1:13" x14ac:dyDescent="0.35">
      <c r="A521" s="164" t="str">
        <f t="shared" si="8"/>
        <v>Vatovavy FitovinanyManakara AtsimoMarofarihy</v>
      </c>
      <c r="B521" s="165" t="s">
        <v>1200</v>
      </c>
      <c r="C521" s="165" t="s">
        <v>1201</v>
      </c>
      <c r="D521" s="165" t="s">
        <v>685</v>
      </c>
      <c r="E521" s="165" t="s">
        <v>530</v>
      </c>
      <c r="F521" s="165" t="s">
        <v>685</v>
      </c>
      <c r="G521" s="165" t="s">
        <v>698</v>
      </c>
      <c r="H521" s="165" t="s">
        <v>620</v>
      </c>
      <c r="I521" s="165" t="s">
        <v>698</v>
      </c>
      <c r="J521" s="165" t="s">
        <v>1205</v>
      </c>
      <c r="K521" s="165" t="s">
        <v>625</v>
      </c>
      <c r="L521" s="165" t="s">
        <v>2040</v>
      </c>
      <c r="M521" s="165" t="s">
        <v>625</v>
      </c>
    </row>
    <row r="522" spans="1:13" x14ac:dyDescent="0.35">
      <c r="A522" s="164" t="str">
        <f t="shared" si="8"/>
        <v>Vatovavy FitovinanyManakara AtsimoAnosiala</v>
      </c>
      <c r="B522" s="165" t="s">
        <v>1200</v>
      </c>
      <c r="C522" s="165" t="s">
        <v>1201</v>
      </c>
      <c r="D522" s="165" t="s">
        <v>685</v>
      </c>
      <c r="E522" s="165" t="s">
        <v>530</v>
      </c>
      <c r="F522" s="165" t="s">
        <v>685</v>
      </c>
      <c r="G522" s="165" t="s">
        <v>698</v>
      </c>
      <c r="H522" s="165" t="s">
        <v>620</v>
      </c>
      <c r="I522" s="165" t="s">
        <v>698</v>
      </c>
      <c r="J522" s="165" t="s">
        <v>1205</v>
      </c>
      <c r="K522" s="165" t="s">
        <v>1159</v>
      </c>
      <c r="L522" s="165" t="s">
        <v>2041</v>
      </c>
      <c r="M522" s="165" t="s">
        <v>1159</v>
      </c>
    </row>
    <row r="523" spans="1:13" x14ac:dyDescent="0.35">
      <c r="A523" s="164" t="str">
        <f t="shared" si="8"/>
        <v>Vatovavy FitovinanyManakara AtsimoAmbila</v>
      </c>
      <c r="B523" s="165" t="s">
        <v>1200</v>
      </c>
      <c r="C523" s="165" t="s">
        <v>1201</v>
      </c>
      <c r="D523" s="165" t="s">
        <v>685</v>
      </c>
      <c r="E523" s="165" t="s">
        <v>530</v>
      </c>
      <c r="F523" s="165" t="s">
        <v>685</v>
      </c>
      <c r="G523" s="165" t="s">
        <v>698</v>
      </c>
      <c r="H523" s="165" t="s">
        <v>620</v>
      </c>
      <c r="I523" s="165" t="s">
        <v>698</v>
      </c>
      <c r="J523" s="165" t="s">
        <v>1205</v>
      </c>
      <c r="K523" s="165" t="s">
        <v>624</v>
      </c>
      <c r="L523" s="165" t="s">
        <v>2042</v>
      </c>
      <c r="M523" s="165" t="s">
        <v>624</v>
      </c>
    </row>
    <row r="524" spans="1:13" x14ac:dyDescent="0.35">
      <c r="A524" s="164" t="str">
        <f t="shared" si="8"/>
        <v>Vatovavy FitovinanyManakara AtsimoSorombo</v>
      </c>
      <c r="B524" s="165" t="s">
        <v>1200</v>
      </c>
      <c r="C524" s="165" t="s">
        <v>1201</v>
      </c>
      <c r="D524" s="165" t="s">
        <v>685</v>
      </c>
      <c r="E524" s="165" t="s">
        <v>530</v>
      </c>
      <c r="F524" s="165" t="s">
        <v>685</v>
      </c>
      <c r="G524" s="165" t="s">
        <v>698</v>
      </c>
      <c r="H524" s="165" t="s">
        <v>620</v>
      </c>
      <c r="I524" s="165" t="s">
        <v>698</v>
      </c>
      <c r="J524" s="165" t="s">
        <v>1205</v>
      </c>
      <c r="K524" s="165" t="s">
        <v>631</v>
      </c>
      <c r="L524" s="165" t="s">
        <v>2043</v>
      </c>
      <c r="M524" s="165" t="s">
        <v>631</v>
      </c>
    </row>
    <row r="525" spans="1:13" x14ac:dyDescent="0.35">
      <c r="A525" s="164" t="str">
        <f t="shared" si="8"/>
        <v>Vatovavy FitovinanyManakara AtsimoMizilo Gara</v>
      </c>
      <c r="B525" s="165" t="s">
        <v>1200</v>
      </c>
      <c r="C525" s="165" t="s">
        <v>1201</v>
      </c>
      <c r="D525" s="165" t="s">
        <v>685</v>
      </c>
      <c r="E525" s="165" t="s">
        <v>530</v>
      </c>
      <c r="F525" s="165" t="s">
        <v>685</v>
      </c>
      <c r="G525" s="165" t="s">
        <v>698</v>
      </c>
      <c r="H525" s="165" t="s">
        <v>620</v>
      </c>
      <c r="I525" s="165" t="s">
        <v>698</v>
      </c>
      <c r="J525" s="165" t="s">
        <v>1205</v>
      </c>
      <c r="K525" s="165" t="s">
        <v>629</v>
      </c>
      <c r="L525" s="165" t="s">
        <v>2044</v>
      </c>
      <c r="M525" s="165" t="s">
        <v>629</v>
      </c>
    </row>
    <row r="526" spans="1:13" x14ac:dyDescent="0.35">
      <c r="A526" s="164" t="str">
        <f t="shared" si="8"/>
        <v>Vatovavy FitovinanyManakara AtsimoAmbohitsara M</v>
      </c>
      <c r="B526" s="165" t="s">
        <v>1200</v>
      </c>
      <c r="C526" s="165" t="s">
        <v>1201</v>
      </c>
      <c r="D526" s="165" t="s">
        <v>685</v>
      </c>
      <c r="E526" s="165" t="s">
        <v>530</v>
      </c>
      <c r="F526" s="165" t="s">
        <v>685</v>
      </c>
      <c r="G526" s="165" t="s">
        <v>698</v>
      </c>
      <c r="H526" s="165" t="s">
        <v>620</v>
      </c>
      <c r="I526" s="165" t="s">
        <v>698</v>
      </c>
      <c r="J526" s="165" t="s">
        <v>1205</v>
      </c>
      <c r="K526" s="165" t="s">
        <v>1161</v>
      </c>
      <c r="L526" s="165" t="s">
        <v>2045</v>
      </c>
      <c r="M526" s="165" t="s">
        <v>1161</v>
      </c>
    </row>
    <row r="527" spans="1:13" x14ac:dyDescent="0.35">
      <c r="A527" s="164" t="str">
        <f t="shared" si="8"/>
        <v>Vatovavy FitovinanyManakara AtsimoSahasinaka</v>
      </c>
      <c r="B527" s="165" t="s">
        <v>1200</v>
      </c>
      <c r="C527" s="165" t="s">
        <v>1201</v>
      </c>
      <c r="D527" s="165" t="s">
        <v>685</v>
      </c>
      <c r="E527" s="165" t="s">
        <v>530</v>
      </c>
      <c r="F527" s="165" t="s">
        <v>685</v>
      </c>
      <c r="G527" s="165" t="s">
        <v>698</v>
      </c>
      <c r="H527" s="165" t="s">
        <v>620</v>
      </c>
      <c r="I527" s="165" t="s">
        <v>698</v>
      </c>
      <c r="J527" s="165" t="s">
        <v>1205</v>
      </c>
      <c r="K527" s="165" t="s">
        <v>1162</v>
      </c>
      <c r="L527" s="165" t="s">
        <v>2046</v>
      </c>
      <c r="M527" s="165" t="s">
        <v>1162</v>
      </c>
    </row>
    <row r="528" spans="1:13" x14ac:dyDescent="0.35">
      <c r="A528" s="164" t="str">
        <f t="shared" si="8"/>
        <v>Vatovavy FitovinanyManakara AtsimoSahanambohitra</v>
      </c>
      <c r="B528" s="165" t="s">
        <v>1200</v>
      </c>
      <c r="C528" s="165" t="s">
        <v>1201</v>
      </c>
      <c r="D528" s="165" t="s">
        <v>685</v>
      </c>
      <c r="E528" s="165" t="s">
        <v>530</v>
      </c>
      <c r="F528" s="165" t="s">
        <v>685</v>
      </c>
      <c r="G528" s="165" t="s">
        <v>698</v>
      </c>
      <c r="H528" s="165" t="s">
        <v>620</v>
      </c>
      <c r="I528" s="165" t="s">
        <v>698</v>
      </c>
      <c r="J528" s="165" t="s">
        <v>1205</v>
      </c>
      <c r="K528" s="165" t="s">
        <v>1163</v>
      </c>
      <c r="L528" s="165" t="s">
        <v>2047</v>
      </c>
      <c r="M528" s="165" t="s">
        <v>1163</v>
      </c>
    </row>
    <row r="529" spans="1:13" x14ac:dyDescent="0.35">
      <c r="A529" s="164" t="str">
        <f t="shared" si="8"/>
        <v>Vatovavy FitovinanyManakara AtsimoAmbahatrazo</v>
      </c>
      <c r="B529" s="165" t="s">
        <v>1200</v>
      </c>
      <c r="C529" s="165" t="s">
        <v>1201</v>
      </c>
      <c r="D529" s="165" t="s">
        <v>685</v>
      </c>
      <c r="E529" s="165" t="s">
        <v>530</v>
      </c>
      <c r="F529" s="165" t="s">
        <v>685</v>
      </c>
      <c r="G529" s="165" t="s">
        <v>698</v>
      </c>
      <c r="H529" s="165" t="s">
        <v>620</v>
      </c>
      <c r="I529" s="165" t="s">
        <v>698</v>
      </c>
      <c r="J529" s="165" t="s">
        <v>1205</v>
      </c>
      <c r="K529" s="165" t="s">
        <v>1164</v>
      </c>
      <c r="L529" s="165" t="s">
        <v>2048</v>
      </c>
      <c r="M529" s="165" t="s">
        <v>1164</v>
      </c>
    </row>
    <row r="530" spans="1:13" x14ac:dyDescent="0.35">
      <c r="A530" s="164" t="str">
        <f t="shared" si="8"/>
        <v>Vatovavy FitovinanyManakara AtsimoAmboanjo</v>
      </c>
      <c r="B530" s="165" t="s">
        <v>1200</v>
      </c>
      <c r="C530" s="165" t="s">
        <v>1201</v>
      </c>
      <c r="D530" s="165" t="s">
        <v>685</v>
      </c>
      <c r="E530" s="165" t="s">
        <v>530</v>
      </c>
      <c r="F530" s="165" t="s">
        <v>685</v>
      </c>
      <c r="G530" s="165" t="s">
        <v>698</v>
      </c>
      <c r="H530" s="165" t="s">
        <v>620</v>
      </c>
      <c r="I530" s="165" t="s">
        <v>698</v>
      </c>
      <c r="J530" s="165" t="s">
        <v>1205</v>
      </c>
      <c r="K530" s="165" t="s">
        <v>1165</v>
      </c>
      <c r="L530" s="165" t="s">
        <v>2049</v>
      </c>
      <c r="M530" s="165" t="s">
        <v>1165</v>
      </c>
    </row>
    <row r="531" spans="1:13" x14ac:dyDescent="0.35">
      <c r="A531" s="164" t="str">
        <f t="shared" si="8"/>
        <v>Vatovavy FitovinanyManakara AtsimoAnorombato</v>
      </c>
      <c r="B531" s="165" t="s">
        <v>1200</v>
      </c>
      <c r="C531" s="165" t="s">
        <v>1201</v>
      </c>
      <c r="D531" s="165" t="s">
        <v>685</v>
      </c>
      <c r="E531" s="165" t="s">
        <v>530</v>
      </c>
      <c r="F531" s="165" t="s">
        <v>685</v>
      </c>
      <c r="G531" s="165" t="s">
        <v>698</v>
      </c>
      <c r="H531" s="165" t="s">
        <v>620</v>
      </c>
      <c r="I531" s="165" t="s">
        <v>698</v>
      </c>
      <c r="J531" s="165" t="s">
        <v>1205</v>
      </c>
      <c r="K531" s="165" t="s">
        <v>1166</v>
      </c>
      <c r="L531" s="165" t="s">
        <v>2050</v>
      </c>
      <c r="M531" s="165" t="s">
        <v>1166</v>
      </c>
    </row>
    <row r="532" spans="1:13" x14ac:dyDescent="0.35">
      <c r="A532" s="164" t="str">
        <f t="shared" si="8"/>
        <v>Vatovavy FitovinanyManakara AtsimoVohimasy</v>
      </c>
      <c r="B532" s="165" t="s">
        <v>1200</v>
      </c>
      <c r="C532" s="165" t="s">
        <v>1201</v>
      </c>
      <c r="D532" s="165" t="s">
        <v>685</v>
      </c>
      <c r="E532" s="165" t="s">
        <v>530</v>
      </c>
      <c r="F532" s="165" t="s">
        <v>685</v>
      </c>
      <c r="G532" s="165" t="s">
        <v>698</v>
      </c>
      <c r="H532" s="165" t="s">
        <v>620</v>
      </c>
      <c r="I532" s="165" t="s">
        <v>698</v>
      </c>
      <c r="J532" s="165" t="s">
        <v>1205</v>
      </c>
      <c r="K532" s="165" t="s">
        <v>648</v>
      </c>
      <c r="L532" s="165" t="s">
        <v>2051</v>
      </c>
      <c r="M532" s="165" t="s">
        <v>648</v>
      </c>
    </row>
    <row r="533" spans="1:13" x14ac:dyDescent="0.35">
      <c r="A533" s="164" t="str">
        <f t="shared" si="8"/>
        <v>Vatovavy FitovinanyManakara AtsimoLokomby</v>
      </c>
      <c r="B533" s="165" t="s">
        <v>1200</v>
      </c>
      <c r="C533" s="165" t="s">
        <v>1201</v>
      </c>
      <c r="D533" s="165" t="s">
        <v>685</v>
      </c>
      <c r="E533" s="165" t="s">
        <v>530</v>
      </c>
      <c r="F533" s="165" t="s">
        <v>685</v>
      </c>
      <c r="G533" s="165" t="s">
        <v>698</v>
      </c>
      <c r="H533" s="165" t="s">
        <v>620</v>
      </c>
      <c r="I533" s="165" t="s">
        <v>698</v>
      </c>
      <c r="J533" s="165" t="s">
        <v>1205</v>
      </c>
      <c r="K533" s="165" t="s">
        <v>621</v>
      </c>
      <c r="L533" s="165" t="s">
        <v>2052</v>
      </c>
      <c r="M533" s="165" t="s">
        <v>621</v>
      </c>
    </row>
    <row r="534" spans="1:13" x14ac:dyDescent="0.35">
      <c r="A534" s="164" t="str">
        <f t="shared" si="8"/>
        <v>Vatovavy FitovinanyManakara AtsimoVatana</v>
      </c>
      <c r="B534" s="165" t="s">
        <v>1200</v>
      </c>
      <c r="C534" s="165" t="s">
        <v>1201</v>
      </c>
      <c r="D534" s="165" t="s">
        <v>685</v>
      </c>
      <c r="E534" s="165" t="s">
        <v>530</v>
      </c>
      <c r="F534" s="165" t="s">
        <v>685</v>
      </c>
      <c r="G534" s="165" t="s">
        <v>698</v>
      </c>
      <c r="H534" s="165" t="s">
        <v>620</v>
      </c>
      <c r="I534" s="165" t="s">
        <v>698</v>
      </c>
      <c r="J534" s="165" t="s">
        <v>1205</v>
      </c>
      <c r="K534" s="165" t="s">
        <v>1167</v>
      </c>
      <c r="L534" s="165" t="s">
        <v>2053</v>
      </c>
      <c r="M534" s="165" t="s">
        <v>1167</v>
      </c>
    </row>
    <row r="535" spans="1:13" x14ac:dyDescent="0.35">
      <c r="A535" s="164" t="str">
        <f t="shared" si="8"/>
        <v>Vatovavy FitovinanyManakara AtsimoSakoana</v>
      </c>
      <c r="B535" s="165" t="s">
        <v>1200</v>
      </c>
      <c r="C535" s="165" t="s">
        <v>1201</v>
      </c>
      <c r="D535" s="165" t="s">
        <v>685</v>
      </c>
      <c r="E535" s="165" t="s">
        <v>530</v>
      </c>
      <c r="F535" s="165" t="s">
        <v>685</v>
      </c>
      <c r="G535" s="165" t="s">
        <v>698</v>
      </c>
      <c r="H535" s="165" t="s">
        <v>620</v>
      </c>
      <c r="I535" s="165" t="s">
        <v>698</v>
      </c>
      <c r="J535" s="165" t="s">
        <v>1205</v>
      </c>
      <c r="K535" s="165" t="s">
        <v>630</v>
      </c>
      <c r="L535" s="165" t="s">
        <v>2054</v>
      </c>
      <c r="M535" s="165" t="s">
        <v>630</v>
      </c>
    </row>
    <row r="536" spans="1:13" x14ac:dyDescent="0.35">
      <c r="A536" s="164" t="str">
        <f t="shared" si="8"/>
        <v>Vatovavy FitovinanyManakara AtsimoAmbahive</v>
      </c>
      <c r="B536" s="165" t="s">
        <v>1200</v>
      </c>
      <c r="C536" s="165" t="s">
        <v>1201</v>
      </c>
      <c r="D536" s="165" t="s">
        <v>685</v>
      </c>
      <c r="E536" s="165" t="s">
        <v>530</v>
      </c>
      <c r="F536" s="165" t="s">
        <v>685</v>
      </c>
      <c r="G536" s="165" t="s">
        <v>698</v>
      </c>
      <c r="H536" s="165" t="s">
        <v>620</v>
      </c>
      <c r="I536" s="165" t="s">
        <v>698</v>
      </c>
      <c r="J536" s="165" t="s">
        <v>1205</v>
      </c>
      <c r="K536" s="165" t="s">
        <v>1168</v>
      </c>
      <c r="L536" s="165" t="s">
        <v>2055</v>
      </c>
      <c r="M536" s="165" t="s">
        <v>1168</v>
      </c>
    </row>
    <row r="537" spans="1:13" x14ac:dyDescent="0.35">
      <c r="A537" s="164" t="str">
        <f t="shared" si="8"/>
        <v>Vatovavy FitovinanyManakara AtsimoAmbandrika</v>
      </c>
      <c r="B537" s="165" t="s">
        <v>1200</v>
      </c>
      <c r="C537" s="165" t="s">
        <v>1201</v>
      </c>
      <c r="D537" s="165" t="s">
        <v>685</v>
      </c>
      <c r="E537" s="165" t="s">
        <v>530</v>
      </c>
      <c r="F537" s="165" t="s">
        <v>685</v>
      </c>
      <c r="G537" s="165" t="s">
        <v>698</v>
      </c>
      <c r="H537" s="165" t="s">
        <v>620</v>
      </c>
      <c r="I537" s="165" t="s">
        <v>698</v>
      </c>
      <c r="J537" s="165" t="s">
        <v>1205</v>
      </c>
      <c r="K537" s="165" t="s">
        <v>1169</v>
      </c>
      <c r="L537" s="165" t="s">
        <v>2056</v>
      </c>
      <c r="M537" s="165" t="s">
        <v>1169</v>
      </c>
    </row>
    <row r="538" spans="1:13" x14ac:dyDescent="0.35">
      <c r="A538" s="164" t="str">
        <f t="shared" si="8"/>
        <v>Vatovavy FitovinanyManakara AtsimoAmbalaroka</v>
      </c>
      <c r="B538" s="165" t="s">
        <v>1200</v>
      </c>
      <c r="C538" s="165" t="s">
        <v>1201</v>
      </c>
      <c r="D538" s="165" t="s">
        <v>685</v>
      </c>
      <c r="E538" s="165" t="s">
        <v>530</v>
      </c>
      <c r="F538" s="165" t="s">
        <v>685</v>
      </c>
      <c r="G538" s="165" t="s">
        <v>698</v>
      </c>
      <c r="H538" s="165" t="s">
        <v>620</v>
      </c>
      <c r="I538" s="165" t="s">
        <v>698</v>
      </c>
      <c r="J538" s="165" t="s">
        <v>1205</v>
      </c>
      <c r="K538" s="165" t="s">
        <v>1170</v>
      </c>
      <c r="L538" s="165" t="s">
        <v>2057</v>
      </c>
      <c r="M538" s="165" t="s">
        <v>1170</v>
      </c>
    </row>
    <row r="539" spans="1:13" x14ac:dyDescent="0.35">
      <c r="A539" s="164" t="str">
        <f t="shared" si="8"/>
        <v>Vatovavy FitovinanyManakara AtsimoVohimanitra</v>
      </c>
      <c r="B539" s="165" t="s">
        <v>1200</v>
      </c>
      <c r="C539" s="165" t="s">
        <v>1201</v>
      </c>
      <c r="D539" s="165" t="s">
        <v>685</v>
      </c>
      <c r="E539" s="165" t="s">
        <v>530</v>
      </c>
      <c r="F539" s="165" t="s">
        <v>685</v>
      </c>
      <c r="G539" s="165" t="s">
        <v>698</v>
      </c>
      <c r="H539" s="165" t="s">
        <v>620</v>
      </c>
      <c r="I539" s="165" t="s">
        <v>698</v>
      </c>
      <c r="J539" s="165" t="s">
        <v>1205</v>
      </c>
      <c r="K539" s="165" t="s">
        <v>1171</v>
      </c>
      <c r="L539" s="165" t="s">
        <v>2058</v>
      </c>
      <c r="M539" s="165" t="s">
        <v>1171</v>
      </c>
    </row>
    <row r="540" spans="1:13" x14ac:dyDescent="0.35">
      <c r="A540" s="164" t="str">
        <f t="shared" si="8"/>
        <v>Vatovavy FitovinanyManakara AtsimoMitanty</v>
      </c>
      <c r="B540" s="165" t="s">
        <v>1200</v>
      </c>
      <c r="C540" s="165" t="s">
        <v>1201</v>
      </c>
      <c r="D540" s="165" t="s">
        <v>685</v>
      </c>
      <c r="E540" s="165" t="s">
        <v>530</v>
      </c>
      <c r="F540" s="165" t="s">
        <v>685</v>
      </c>
      <c r="G540" s="165" t="s">
        <v>698</v>
      </c>
      <c r="H540" s="165" t="s">
        <v>620</v>
      </c>
      <c r="I540" s="165" t="s">
        <v>698</v>
      </c>
      <c r="J540" s="165" t="s">
        <v>1205</v>
      </c>
      <c r="K540" s="165" t="s">
        <v>623</v>
      </c>
      <c r="L540" s="165" t="s">
        <v>2059</v>
      </c>
      <c r="M540" s="165" t="s">
        <v>623</v>
      </c>
    </row>
    <row r="541" spans="1:13" x14ac:dyDescent="0.35">
      <c r="A541" s="164" t="str">
        <f t="shared" si="8"/>
        <v>Vatovavy FitovinanyManakara AtsimoAnalavory</v>
      </c>
      <c r="B541" s="165" t="s">
        <v>1200</v>
      </c>
      <c r="C541" s="165" t="s">
        <v>1201</v>
      </c>
      <c r="D541" s="165" t="s">
        <v>685</v>
      </c>
      <c r="E541" s="165" t="s">
        <v>530</v>
      </c>
      <c r="F541" s="165" t="s">
        <v>685</v>
      </c>
      <c r="G541" s="165" t="s">
        <v>698</v>
      </c>
      <c r="H541" s="165" t="s">
        <v>620</v>
      </c>
      <c r="I541" s="165" t="s">
        <v>698</v>
      </c>
      <c r="J541" s="165" t="s">
        <v>1205</v>
      </c>
      <c r="K541" s="165" t="s">
        <v>1158</v>
      </c>
      <c r="L541" s="165" t="s">
        <v>2060</v>
      </c>
      <c r="M541" s="165" t="s">
        <v>1158</v>
      </c>
    </row>
    <row r="542" spans="1:13" x14ac:dyDescent="0.35">
      <c r="A542" s="164" t="str">
        <f t="shared" si="8"/>
        <v>Vatovavy FitovinanyManakara AtsimoBekatra</v>
      </c>
      <c r="B542" s="165" t="s">
        <v>1200</v>
      </c>
      <c r="C542" s="165" t="s">
        <v>1201</v>
      </c>
      <c r="D542" s="165" t="s">
        <v>685</v>
      </c>
      <c r="E542" s="165" t="s">
        <v>530</v>
      </c>
      <c r="F542" s="165" t="s">
        <v>685</v>
      </c>
      <c r="G542" s="165" t="s">
        <v>698</v>
      </c>
      <c r="H542" s="165" t="s">
        <v>620</v>
      </c>
      <c r="I542" s="165" t="s">
        <v>698</v>
      </c>
      <c r="J542" s="165" t="s">
        <v>1205</v>
      </c>
      <c r="K542" s="165" t="s">
        <v>1172</v>
      </c>
      <c r="L542" s="165" t="s">
        <v>2061</v>
      </c>
      <c r="M542" s="165" t="s">
        <v>1172</v>
      </c>
    </row>
    <row r="543" spans="1:13" x14ac:dyDescent="0.35">
      <c r="A543" s="164" t="str">
        <f t="shared" si="8"/>
        <v>Vatovavy FitovinanyManakara AtsimoVinanitelo</v>
      </c>
      <c r="B543" s="165" t="s">
        <v>1200</v>
      </c>
      <c r="C543" s="165" t="s">
        <v>1201</v>
      </c>
      <c r="D543" s="165" t="s">
        <v>685</v>
      </c>
      <c r="E543" s="165" t="s">
        <v>530</v>
      </c>
      <c r="F543" s="165" t="s">
        <v>685</v>
      </c>
      <c r="G543" s="165" t="s">
        <v>698</v>
      </c>
      <c r="H543" s="165" t="s">
        <v>620</v>
      </c>
      <c r="I543" s="165" t="s">
        <v>698</v>
      </c>
      <c r="J543" s="165" t="s">
        <v>1205</v>
      </c>
      <c r="K543" s="165" t="s">
        <v>1117</v>
      </c>
      <c r="L543" s="165" t="s">
        <v>2062</v>
      </c>
      <c r="M543" s="165" t="s">
        <v>1117</v>
      </c>
    </row>
    <row r="544" spans="1:13" x14ac:dyDescent="0.35">
      <c r="A544" s="164" t="str">
        <f t="shared" si="8"/>
        <v>Vatovavy FitovinanyManakara AtsimoAmpasimanjeva</v>
      </c>
      <c r="B544" s="165" t="s">
        <v>1200</v>
      </c>
      <c r="C544" s="165" t="s">
        <v>1201</v>
      </c>
      <c r="D544" s="165" t="s">
        <v>685</v>
      </c>
      <c r="E544" s="165" t="s">
        <v>530</v>
      </c>
      <c r="F544" s="165" t="s">
        <v>685</v>
      </c>
      <c r="G544" s="165" t="s">
        <v>698</v>
      </c>
      <c r="H544" s="165" t="s">
        <v>620</v>
      </c>
      <c r="I544" s="165" t="s">
        <v>698</v>
      </c>
      <c r="J544" s="165" t="s">
        <v>1205</v>
      </c>
      <c r="K544" s="165" t="s">
        <v>622</v>
      </c>
      <c r="L544" s="165" t="s">
        <v>2063</v>
      </c>
      <c r="M544" s="165" t="s">
        <v>622</v>
      </c>
    </row>
    <row r="545" spans="1:13" x14ac:dyDescent="0.35">
      <c r="A545" s="164" t="str">
        <f t="shared" si="8"/>
        <v>Vatovavy FitovinanyManakara AtsimoAmbotaka</v>
      </c>
      <c r="B545" s="165" t="s">
        <v>1200</v>
      </c>
      <c r="C545" s="165" t="s">
        <v>1201</v>
      </c>
      <c r="D545" s="165" t="s">
        <v>685</v>
      </c>
      <c r="E545" s="165" t="s">
        <v>530</v>
      </c>
      <c r="F545" s="165" t="s">
        <v>685</v>
      </c>
      <c r="G545" s="165" t="s">
        <v>698</v>
      </c>
      <c r="H545" s="165" t="s">
        <v>620</v>
      </c>
      <c r="I545" s="165" t="s">
        <v>698</v>
      </c>
      <c r="J545" s="165" t="s">
        <v>1205</v>
      </c>
      <c r="K545" s="165" t="s">
        <v>1173</v>
      </c>
      <c r="L545" s="165" t="s">
        <v>2064</v>
      </c>
      <c r="M545" s="165" t="s">
        <v>1173</v>
      </c>
    </row>
    <row r="546" spans="1:13" x14ac:dyDescent="0.35">
      <c r="A546" s="164" t="str">
        <f t="shared" si="8"/>
        <v>Vatovavy FitovinanyManakara AtsimoNihaonana</v>
      </c>
      <c r="B546" s="165" t="s">
        <v>1200</v>
      </c>
      <c r="C546" s="165" t="s">
        <v>1201</v>
      </c>
      <c r="D546" s="165" t="s">
        <v>685</v>
      </c>
      <c r="E546" s="165" t="s">
        <v>530</v>
      </c>
      <c r="F546" s="165" t="s">
        <v>685</v>
      </c>
      <c r="G546" s="165" t="s">
        <v>698</v>
      </c>
      <c r="H546" s="165" t="s">
        <v>620</v>
      </c>
      <c r="I546" s="165" t="s">
        <v>698</v>
      </c>
      <c r="J546" s="165" t="s">
        <v>1205</v>
      </c>
      <c r="K546" s="165" t="s">
        <v>1174</v>
      </c>
      <c r="L546" s="165" t="s">
        <v>2065</v>
      </c>
      <c r="M546" s="165" t="s">
        <v>1174</v>
      </c>
    </row>
    <row r="547" spans="1:13" x14ac:dyDescent="0.35">
      <c r="A547" s="164" t="str">
        <f t="shared" si="8"/>
        <v>Vatovavy FitovinanyManakara AtsimoMavorano</v>
      </c>
      <c r="B547" s="165" t="s">
        <v>1200</v>
      </c>
      <c r="C547" s="165" t="s">
        <v>1201</v>
      </c>
      <c r="D547" s="165" t="s">
        <v>685</v>
      </c>
      <c r="E547" s="165" t="s">
        <v>530</v>
      </c>
      <c r="F547" s="165" t="s">
        <v>685</v>
      </c>
      <c r="G547" s="165" t="s">
        <v>698</v>
      </c>
      <c r="H547" s="165" t="s">
        <v>620</v>
      </c>
      <c r="I547" s="165" t="s">
        <v>698</v>
      </c>
      <c r="J547" s="165" t="s">
        <v>1205</v>
      </c>
      <c r="K547" s="165" t="s">
        <v>1175</v>
      </c>
      <c r="L547" s="165" t="s">
        <v>2066</v>
      </c>
      <c r="M547" s="165" t="s">
        <v>1175</v>
      </c>
    </row>
    <row r="548" spans="1:13" x14ac:dyDescent="0.35">
      <c r="A548" s="164" t="str">
        <f t="shared" si="8"/>
        <v>Vatovavy FitovinanyManakara AtsimoVohimasina Nord</v>
      </c>
      <c r="B548" s="165" t="s">
        <v>1200</v>
      </c>
      <c r="C548" s="165" t="s">
        <v>1201</v>
      </c>
      <c r="D548" s="165" t="s">
        <v>685</v>
      </c>
      <c r="E548" s="165" t="s">
        <v>530</v>
      </c>
      <c r="F548" s="165" t="s">
        <v>685</v>
      </c>
      <c r="G548" s="165" t="s">
        <v>698</v>
      </c>
      <c r="H548" s="165" t="s">
        <v>620</v>
      </c>
      <c r="I548" s="165" t="s">
        <v>698</v>
      </c>
      <c r="J548" s="165" t="s">
        <v>1205</v>
      </c>
      <c r="K548" s="165" t="s">
        <v>626</v>
      </c>
      <c r="L548" s="165" t="s">
        <v>2067</v>
      </c>
      <c r="M548" s="165" t="s">
        <v>626</v>
      </c>
    </row>
    <row r="549" spans="1:13" x14ac:dyDescent="0.35">
      <c r="A549" s="164" t="str">
        <f t="shared" si="8"/>
        <v>Vatovavy FitovinanyManakara AtsimoVohimasina Sud</v>
      </c>
      <c r="B549" s="165" t="s">
        <v>1200</v>
      </c>
      <c r="C549" s="165" t="s">
        <v>1201</v>
      </c>
      <c r="D549" s="165" t="s">
        <v>685</v>
      </c>
      <c r="E549" s="165" t="s">
        <v>530</v>
      </c>
      <c r="F549" s="165" t="s">
        <v>685</v>
      </c>
      <c r="G549" s="165" t="s">
        <v>698</v>
      </c>
      <c r="H549" s="165" t="s">
        <v>620</v>
      </c>
      <c r="I549" s="165" t="s">
        <v>698</v>
      </c>
      <c r="J549" s="165" t="s">
        <v>1205</v>
      </c>
      <c r="K549" s="165" t="s">
        <v>632</v>
      </c>
      <c r="L549" s="165" t="s">
        <v>2068</v>
      </c>
      <c r="M549" s="165" t="s">
        <v>632</v>
      </c>
    </row>
    <row r="550" spans="1:13" x14ac:dyDescent="0.35">
      <c r="A550" s="164" t="str">
        <f t="shared" si="8"/>
        <v>Vatovavy FitovinanyManakara AtsimoBetampona</v>
      </c>
      <c r="B550" s="165" t="s">
        <v>1200</v>
      </c>
      <c r="C550" s="165" t="s">
        <v>1201</v>
      </c>
      <c r="D550" s="165" t="s">
        <v>685</v>
      </c>
      <c r="E550" s="165" t="s">
        <v>530</v>
      </c>
      <c r="F550" s="165" t="s">
        <v>685</v>
      </c>
      <c r="G550" s="165" t="s">
        <v>698</v>
      </c>
      <c r="H550" s="165" t="s">
        <v>620</v>
      </c>
      <c r="I550" s="165" t="s">
        <v>698</v>
      </c>
      <c r="J550" s="165" t="s">
        <v>1205</v>
      </c>
      <c r="K550" s="165" t="s">
        <v>1004</v>
      </c>
      <c r="L550" s="165" t="s">
        <v>2069</v>
      </c>
      <c r="M550" s="165" t="s">
        <v>1004</v>
      </c>
    </row>
    <row r="551" spans="1:13" x14ac:dyDescent="0.35">
      <c r="A551" s="164" t="str">
        <f t="shared" si="8"/>
        <v>Vatovavy FitovinanyManakara AtsimoVohilava</v>
      </c>
      <c r="B551" s="165" t="s">
        <v>1200</v>
      </c>
      <c r="C551" s="165" t="s">
        <v>1201</v>
      </c>
      <c r="D551" s="165" t="s">
        <v>685</v>
      </c>
      <c r="E551" s="165" t="s">
        <v>530</v>
      </c>
      <c r="F551" s="165" t="s">
        <v>685</v>
      </c>
      <c r="G551" s="165" t="s">
        <v>698</v>
      </c>
      <c r="H551" s="165" t="s">
        <v>620</v>
      </c>
      <c r="I551" s="165" t="s">
        <v>698</v>
      </c>
      <c r="J551" s="165" t="s">
        <v>1205</v>
      </c>
      <c r="K551" s="165" t="s">
        <v>558</v>
      </c>
      <c r="L551" s="165" t="s">
        <v>2070</v>
      </c>
      <c r="M551" s="165" t="s">
        <v>558</v>
      </c>
    </row>
    <row r="552" spans="1:13" x14ac:dyDescent="0.35">
      <c r="A552" s="164" t="str">
        <f t="shared" si="8"/>
        <v>Vatovavy FitovinanyManakara AtsimoFenomby</v>
      </c>
      <c r="B552" s="165" t="s">
        <v>1200</v>
      </c>
      <c r="C552" s="165" t="s">
        <v>1201</v>
      </c>
      <c r="D552" s="165" t="s">
        <v>685</v>
      </c>
      <c r="E552" s="165" t="s">
        <v>530</v>
      </c>
      <c r="F552" s="165" t="s">
        <v>685</v>
      </c>
      <c r="G552" s="165" t="s">
        <v>698</v>
      </c>
      <c r="H552" s="165" t="s">
        <v>620</v>
      </c>
      <c r="I552" s="165" t="s">
        <v>698</v>
      </c>
      <c r="J552" s="165" t="s">
        <v>1205</v>
      </c>
      <c r="K552" s="165" t="s">
        <v>1176</v>
      </c>
      <c r="L552" s="165" t="s">
        <v>2071</v>
      </c>
      <c r="M552" s="165" t="s">
        <v>1176</v>
      </c>
    </row>
    <row r="553" spans="1:13" x14ac:dyDescent="0.35">
      <c r="A553" s="164" t="str">
        <f t="shared" si="8"/>
        <v>Vatovavy FitovinanyManakara AtsimoAmbalavero</v>
      </c>
      <c r="B553" s="165" t="s">
        <v>1200</v>
      </c>
      <c r="C553" s="165" t="s">
        <v>1201</v>
      </c>
      <c r="D553" s="165" t="s">
        <v>685</v>
      </c>
      <c r="E553" s="165" t="s">
        <v>530</v>
      </c>
      <c r="F553" s="165" t="s">
        <v>685</v>
      </c>
      <c r="G553" s="165" t="s">
        <v>698</v>
      </c>
      <c r="H553" s="165" t="s">
        <v>620</v>
      </c>
      <c r="I553" s="165" t="s">
        <v>698</v>
      </c>
      <c r="J553" s="165" t="s">
        <v>1205</v>
      </c>
      <c r="K553" s="165" t="s">
        <v>1177</v>
      </c>
      <c r="L553" s="165" t="s">
        <v>2072</v>
      </c>
      <c r="M553" s="165" t="s">
        <v>1177</v>
      </c>
    </row>
    <row r="554" spans="1:13" x14ac:dyDescent="0.35">
      <c r="A554" s="164" t="str">
        <f t="shared" si="8"/>
        <v>Vatovavy FitovinanyManakara AtsimoAmborondra</v>
      </c>
      <c r="B554" s="165" t="s">
        <v>1200</v>
      </c>
      <c r="C554" s="165" t="s">
        <v>1201</v>
      </c>
      <c r="D554" s="165" t="s">
        <v>685</v>
      </c>
      <c r="E554" s="165" t="s">
        <v>530</v>
      </c>
      <c r="F554" s="165" t="s">
        <v>685</v>
      </c>
      <c r="G554" s="165" t="s">
        <v>698</v>
      </c>
      <c r="H554" s="165" t="s">
        <v>620</v>
      </c>
      <c r="I554" s="165" t="s">
        <v>698</v>
      </c>
      <c r="J554" s="165" t="s">
        <v>1205</v>
      </c>
      <c r="K554" s="165" t="s">
        <v>1178</v>
      </c>
      <c r="L554" s="165" t="s">
        <v>2073</v>
      </c>
      <c r="M554" s="165" t="s">
        <v>1178</v>
      </c>
    </row>
    <row r="555" spans="1:13" x14ac:dyDescent="0.35">
      <c r="A555" s="164" t="str">
        <f t="shared" si="8"/>
        <v>Vatovavy FitovinanyManakara AtsimoMahabako</v>
      </c>
      <c r="B555" s="165" t="s">
        <v>1200</v>
      </c>
      <c r="C555" s="165" t="s">
        <v>1201</v>
      </c>
      <c r="D555" s="165" t="s">
        <v>685</v>
      </c>
      <c r="E555" s="165" t="s">
        <v>530</v>
      </c>
      <c r="F555" s="165" t="s">
        <v>685</v>
      </c>
      <c r="G555" s="165" t="s">
        <v>698</v>
      </c>
      <c r="H555" s="165" t="s">
        <v>620</v>
      </c>
      <c r="I555" s="165" t="s">
        <v>698</v>
      </c>
      <c r="J555" s="165" t="s">
        <v>1205</v>
      </c>
      <c r="K555" s="165" t="s">
        <v>1179</v>
      </c>
      <c r="L555" s="165" t="s">
        <v>2074</v>
      </c>
      <c r="M555" s="165" t="s">
        <v>1179</v>
      </c>
    </row>
    <row r="556" spans="1:13" x14ac:dyDescent="0.35">
      <c r="A556" s="164" t="str">
        <f t="shared" si="8"/>
        <v>Vatovavy FitovinanyManakara AtsimoOnilahy</v>
      </c>
      <c r="B556" s="165" t="s">
        <v>1200</v>
      </c>
      <c r="C556" s="165" t="s">
        <v>1201</v>
      </c>
      <c r="D556" s="165" t="s">
        <v>685</v>
      </c>
      <c r="E556" s="165" t="s">
        <v>530</v>
      </c>
      <c r="F556" s="165" t="s">
        <v>685</v>
      </c>
      <c r="G556" s="165" t="s">
        <v>698</v>
      </c>
      <c r="H556" s="165" t="s">
        <v>620</v>
      </c>
      <c r="I556" s="165" t="s">
        <v>698</v>
      </c>
      <c r="J556" s="165" t="s">
        <v>1205</v>
      </c>
      <c r="K556" s="165" t="s">
        <v>1180</v>
      </c>
      <c r="L556" s="165" t="s">
        <v>2075</v>
      </c>
      <c r="M556" s="165" t="s">
        <v>1180</v>
      </c>
    </row>
    <row r="557" spans="1:13" x14ac:dyDescent="0.35">
      <c r="A557" s="164" t="str">
        <f t="shared" si="8"/>
        <v>Vatovavy FitovinanyManakara AtsimoMahamaibe</v>
      </c>
      <c r="B557" s="165" t="s">
        <v>1200</v>
      </c>
      <c r="C557" s="165" t="s">
        <v>1201</v>
      </c>
      <c r="D557" s="165" t="s">
        <v>685</v>
      </c>
      <c r="E557" s="165" t="s">
        <v>530</v>
      </c>
      <c r="F557" s="165" t="s">
        <v>685</v>
      </c>
      <c r="G557" s="165" t="s">
        <v>698</v>
      </c>
      <c r="H557" s="165" t="s">
        <v>620</v>
      </c>
      <c r="I557" s="165" t="s">
        <v>698</v>
      </c>
      <c r="J557" s="165" t="s">
        <v>1205</v>
      </c>
      <c r="K557" s="165" t="s">
        <v>1181</v>
      </c>
      <c r="L557" s="165" t="s">
        <v>2076</v>
      </c>
      <c r="M557" s="165" t="s">
        <v>1181</v>
      </c>
    </row>
    <row r="558" spans="1:13" x14ac:dyDescent="0.35">
      <c r="A558" s="164" t="str">
        <f t="shared" si="8"/>
        <v>Vatovavy FitovinanyManakara AtsimoKianjanomby</v>
      </c>
      <c r="B558" s="165" t="s">
        <v>1200</v>
      </c>
      <c r="C558" s="165" t="s">
        <v>1201</v>
      </c>
      <c r="D558" s="165" t="s">
        <v>685</v>
      </c>
      <c r="E558" s="165" t="s">
        <v>530</v>
      </c>
      <c r="F558" s="165" t="s">
        <v>685</v>
      </c>
      <c r="G558" s="165" t="s">
        <v>698</v>
      </c>
      <c r="H558" s="165" t="s">
        <v>620</v>
      </c>
      <c r="I558" s="165" t="s">
        <v>698</v>
      </c>
      <c r="J558" s="165" t="s">
        <v>1205</v>
      </c>
      <c r="K558" s="165" t="s">
        <v>1182</v>
      </c>
      <c r="L558" s="165" t="s">
        <v>2077</v>
      </c>
      <c r="M558" s="165" t="s">
        <v>1182</v>
      </c>
    </row>
    <row r="559" spans="1:13" x14ac:dyDescent="0.35">
      <c r="A559" s="164" t="str">
        <f t="shared" si="8"/>
        <v>Vatovavy FitovinanyManakara AtsimoAmpasimpotsy Sud</v>
      </c>
      <c r="B559" s="165" t="s">
        <v>1200</v>
      </c>
      <c r="C559" s="165" t="s">
        <v>1201</v>
      </c>
      <c r="D559" s="165" t="s">
        <v>685</v>
      </c>
      <c r="E559" s="165" t="s">
        <v>530</v>
      </c>
      <c r="F559" s="165" t="s">
        <v>685</v>
      </c>
      <c r="G559" s="165" t="s">
        <v>698</v>
      </c>
      <c r="H559" s="165" t="s">
        <v>620</v>
      </c>
      <c r="I559" s="165" t="s">
        <v>698</v>
      </c>
      <c r="J559" s="165" t="s">
        <v>1205</v>
      </c>
      <c r="K559" s="165" t="s">
        <v>1183</v>
      </c>
      <c r="L559" s="165" t="s">
        <v>2078</v>
      </c>
      <c r="M559" s="165" t="s">
        <v>1183</v>
      </c>
    </row>
    <row r="560" spans="1:13" x14ac:dyDescent="0.35">
      <c r="A560" s="164" t="str">
        <f t="shared" si="8"/>
        <v>Vatovavy FitovinanyManakara AtsimoAnteza</v>
      </c>
      <c r="B560" s="165" t="s">
        <v>1200</v>
      </c>
      <c r="C560" s="165" t="s">
        <v>1201</v>
      </c>
      <c r="D560" s="165" t="s">
        <v>685</v>
      </c>
      <c r="E560" s="165" t="s">
        <v>530</v>
      </c>
      <c r="F560" s="165" t="s">
        <v>685</v>
      </c>
      <c r="G560" s="165" t="s">
        <v>698</v>
      </c>
      <c r="H560" s="165" t="s">
        <v>620</v>
      </c>
      <c r="I560" s="165" t="s">
        <v>698</v>
      </c>
      <c r="J560" s="165" t="s">
        <v>1205</v>
      </c>
      <c r="K560" s="165" t="s">
        <v>1184</v>
      </c>
      <c r="L560" s="165" t="s">
        <v>2079</v>
      </c>
      <c r="M560" s="165" t="s">
        <v>1184</v>
      </c>
    </row>
    <row r="561" spans="1:13" x14ac:dyDescent="0.35">
      <c r="A561" s="164" t="str">
        <f t="shared" si="8"/>
        <v>Vatovavy FitovinanyManakara AtsimoSaharefo</v>
      </c>
      <c r="B561" s="165" t="s">
        <v>1200</v>
      </c>
      <c r="C561" s="165" t="s">
        <v>1201</v>
      </c>
      <c r="D561" s="165" t="s">
        <v>685</v>
      </c>
      <c r="E561" s="165" t="s">
        <v>530</v>
      </c>
      <c r="F561" s="165" t="s">
        <v>685</v>
      </c>
      <c r="G561" s="165" t="s">
        <v>698</v>
      </c>
      <c r="H561" s="165" t="s">
        <v>620</v>
      </c>
      <c r="I561" s="165" t="s">
        <v>698</v>
      </c>
      <c r="J561" s="165" t="s">
        <v>1205</v>
      </c>
      <c r="K561" s="165" t="s">
        <v>1185</v>
      </c>
      <c r="L561" s="165" t="s">
        <v>2080</v>
      </c>
      <c r="M561" s="165" t="s">
        <v>1185</v>
      </c>
    </row>
    <row r="562" spans="1:13" x14ac:dyDescent="0.35">
      <c r="A562" s="164" t="str">
        <f t="shared" si="8"/>
        <v>Vatovavy FitovinanyManakara AtsimoAmpasimboraka</v>
      </c>
      <c r="B562" s="165" t="s">
        <v>1200</v>
      </c>
      <c r="C562" s="165" t="s">
        <v>1201</v>
      </c>
      <c r="D562" s="165" t="s">
        <v>685</v>
      </c>
      <c r="E562" s="165" t="s">
        <v>530</v>
      </c>
      <c r="F562" s="165" t="s">
        <v>685</v>
      </c>
      <c r="G562" s="165" t="s">
        <v>698</v>
      </c>
      <c r="H562" s="165" t="s">
        <v>620</v>
      </c>
      <c r="I562" s="165" t="s">
        <v>698</v>
      </c>
      <c r="J562" s="165" t="s">
        <v>1205</v>
      </c>
      <c r="K562" s="165" t="s">
        <v>1186</v>
      </c>
      <c r="L562" s="165" t="s">
        <v>2081</v>
      </c>
      <c r="M562" s="165" t="s">
        <v>1186</v>
      </c>
    </row>
    <row r="563" spans="1:13" x14ac:dyDescent="0.35">
      <c r="A563" s="164" t="str">
        <f t="shared" si="8"/>
        <v>Vatovavy FitovinanyIkongoIkongo</v>
      </c>
      <c r="B563" s="165" t="s">
        <v>1200</v>
      </c>
      <c r="C563" s="165" t="s">
        <v>1201</v>
      </c>
      <c r="D563" s="165" t="s">
        <v>685</v>
      </c>
      <c r="E563" s="165" t="s">
        <v>530</v>
      </c>
      <c r="F563" s="165" t="s">
        <v>685</v>
      </c>
      <c r="G563" s="165" t="s">
        <v>686</v>
      </c>
      <c r="H563" s="165" t="s">
        <v>607</v>
      </c>
      <c r="I563" s="165" t="s">
        <v>686</v>
      </c>
      <c r="J563" s="165" t="s">
        <v>1205</v>
      </c>
      <c r="K563" s="165" t="s">
        <v>607</v>
      </c>
      <c r="L563" s="165" t="s">
        <v>2082</v>
      </c>
      <c r="M563" s="165" t="s">
        <v>607</v>
      </c>
    </row>
    <row r="564" spans="1:13" x14ac:dyDescent="0.35">
      <c r="A564" s="164" t="str">
        <f t="shared" si="8"/>
        <v>Vatovavy FitovinanyIkongoAmbolomadinika</v>
      </c>
      <c r="B564" s="165" t="s">
        <v>1200</v>
      </c>
      <c r="C564" s="165" t="s">
        <v>1201</v>
      </c>
      <c r="D564" s="165" t="s">
        <v>685</v>
      </c>
      <c r="E564" s="165" t="s">
        <v>530</v>
      </c>
      <c r="F564" s="165" t="s">
        <v>685</v>
      </c>
      <c r="G564" s="165" t="s">
        <v>686</v>
      </c>
      <c r="H564" s="165" t="s">
        <v>607</v>
      </c>
      <c r="I564" s="165" t="s">
        <v>686</v>
      </c>
      <c r="J564" s="165" t="s">
        <v>1205</v>
      </c>
      <c r="K564" s="165" t="s">
        <v>1147</v>
      </c>
      <c r="L564" s="165" t="s">
        <v>2083</v>
      </c>
      <c r="M564" s="165" t="s">
        <v>1147</v>
      </c>
    </row>
    <row r="565" spans="1:13" x14ac:dyDescent="0.35">
      <c r="A565" s="164" t="str">
        <f t="shared" si="8"/>
        <v>Vatovavy FitovinanyIkongoAmbatofotsy</v>
      </c>
      <c r="B565" s="165" t="s">
        <v>1200</v>
      </c>
      <c r="C565" s="165" t="s">
        <v>1201</v>
      </c>
      <c r="D565" s="165" t="s">
        <v>685</v>
      </c>
      <c r="E565" s="165" t="s">
        <v>530</v>
      </c>
      <c r="F565" s="165" t="s">
        <v>685</v>
      </c>
      <c r="G565" s="165" t="s">
        <v>686</v>
      </c>
      <c r="H565" s="165" t="s">
        <v>607</v>
      </c>
      <c r="I565" s="165" t="s">
        <v>686</v>
      </c>
      <c r="J565" s="165" t="s">
        <v>1205</v>
      </c>
      <c r="K565" s="165" t="s">
        <v>1148</v>
      </c>
      <c r="L565" s="165" t="s">
        <v>2084</v>
      </c>
      <c r="M565" s="165" t="s">
        <v>1148</v>
      </c>
    </row>
    <row r="566" spans="1:13" x14ac:dyDescent="0.35">
      <c r="A566" s="164" t="str">
        <f t="shared" si="8"/>
        <v>Vatovavy FitovinanyIkongoBelemoka</v>
      </c>
      <c r="B566" s="165" t="s">
        <v>1200</v>
      </c>
      <c r="C566" s="165" t="s">
        <v>1201</v>
      </c>
      <c r="D566" s="165" t="s">
        <v>685</v>
      </c>
      <c r="E566" s="165" t="s">
        <v>530</v>
      </c>
      <c r="F566" s="165" t="s">
        <v>685</v>
      </c>
      <c r="G566" s="165" t="s">
        <v>686</v>
      </c>
      <c r="H566" s="165" t="s">
        <v>607</v>
      </c>
      <c r="I566" s="165" t="s">
        <v>686</v>
      </c>
      <c r="J566" s="165" t="s">
        <v>1205</v>
      </c>
      <c r="K566" s="165" t="s">
        <v>1149</v>
      </c>
      <c r="L566" s="165" t="s">
        <v>2085</v>
      </c>
      <c r="M566" s="165" t="s">
        <v>1149</v>
      </c>
    </row>
    <row r="567" spans="1:13" x14ac:dyDescent="0.35">
      <c r="A567" s="164" t="str">
        <f t="shared" si="8"/>
        <v>Vatovavy FitovinanyIkongoMaromiandra</v>
      </c>
      <c r="B567" s="165" t="s">
        <v>1200</v>
      </c>
      <c r="C567" s="165" t="s">
        <v>1201</v>
      </c>
      <c r="D567" s="165" t="s">
        <v>685</v>
      </c>
      <c r="E567" s="165" t="s">
        <v>530</v>
      </c>
      <c r="F567" s="165" t="s">
        <v>685</v>
      </c>
      <c r="G567" s="165" t="s">
        <v>686</v>
      </c>
      <c r="H567" s="165" t="s">
        <v>607</v>
      </c>
      <c r="I567" s="165" t="s">
        <v>686</v>
      </c>
      <c r="J567" s="165" t="s">
        <v>1205</v>
      </c>
      <c r="K567" s="165" t="s">
        <v>1150</v>
      </c>
      <c r="L567" s="165" t="s">
        <v>2086</v>
      </c>
      <c r="M567" s="165" t="s">
        <v>1150</v>
      </c>
    </row>
    <row r="568" spans="1:13" x14ac:dyDescent="0.35">
      <c r="A568" s="164" t="str">
        <f t="shared" si="8"/>
        <v>Vatovavy FitovinanyIkongoManampatrana</v>
      </c>
      <c r="B568" s="165" t="s">
        <v>1200</v>
      </c>
      <c r="C568" s="165" t="s">
        <v>1201</v>
      </c>
      <c r="D568" s="165" t="s">
        <v>685</v>
      </c>
      <c r="E568" s="165" t="s">
        <v>530</v>
      </c>
      <c r="F568" s="165" t="s">
        <v>685</v>
      </c>
      <c r="G568" s="165" t="s">
        <v>686</v>
      </c>
      <c r="H568" s="165" t="s">
        <v>607</v>
      </c>
      <c r="I568" s="165" t="s">
        <v>686</v>
      </c>
      <c r="J568" s="165" t="s">
        <v>1205</v>
      </c>
      <c r="K568" s="165" t="s">
        <v>1151</v>
      </c>
      <c r="L568" s="165" t="s">
        <v>2087</v>
      </c>
      <c r="M568" s="165" t="s">
        <v>1151</v>
      </c>
    </row>
    <row r="569" spans="1:13" x14ac:dyDescent="0.35">
      <c r="A569" s="164" t="str">
        <f t="shared" si="8"/>
        <v>Vatovavy FitovinanyIkongoAmbinanitromby</v>
      </c>
      <c r="B569" s="165" t="s">
        <v>1200</v>
      </c>
      <c r="C569" s="165" t="s">
        <v>1201</v>
      </c>
      <c r="D569" s="165" t="s">
        <v>685</v>
      </c>
      <c r="E569" s="165" t="s">
        <v>530</v>
      </c>
      <c r="F569" s="165" t="s">
        <v>685</v>
      </c>
      <c r="G569" s="165" t="s">
        <v>686</v>
      </c>
      <c r="H569" s="165" t="s">
        <v>607</v>
      </c>
      <c r="I569" s="165" t="s">
        <v>686</v>
      </c>
      <c r="J569" s="165" t="s">
        <v>1205</v>
      </c>
      <c r="K569" s="165" t="s">
        <v>1152</v>
      </c>
      <c r="L569" s="165" t="s">
        <v>2088</v>
      </c>
      <c r="M569" s="165" t="s">
        <v>1152</v>
      </c>
    </row>
    <row r="570" spans="1:13" x14ac:dyDescent="0.35">
      <c r="A570" s="164" t="str">
        <f t="shared" si="8"/>
        <v>Vatovavy FitovinanyIkongoIfanirea</v>
      </c>
      <c r="B570" s="165" t="s">
        <v>1200</v>
      </c>
      <c r="C570" s="165" t="s">
        <v>1201</v>
      </c>
      <c r="D570" s="165" t="s">
        <v>685</v>
      </c>
      <c r="E570" s="165" t="s">
        <v>530</v>
      </c>
      <c r="F570" s="165" t="s">
        <v>685</v>
      </c>
      <c r="G570" s="165" t="s">
        <v>686</v>
      </c>
      <c r="H570" s="165" t="s">
        <v>607</v>
      </c>
      <c r="I570" s="165" t="s">
        <v>686</v>
      </c>
      <c r="J570" s="165" t="s">
        <v>1205</v>
      </c>
      <c r="K570" s="165" t="s">
        <v>610</v>
      </c>
      <c r="L570" s="165" t="s">
        <v>2089</v>
      </c>
      <c r="M570" s="165" t="s">
        <v>610</v>
      </c>
    </row>
    <row r="571" spans="1:13" x14ac:dyDescent="0.35">
      <c r="A571" s="164" t="str">
        <f t="shared" si="8"/>
        <v>Vatovavy FitovinanyIkongoTanakambana</v>
      </c>
      <c r="B571" s="165" t="s">
        <v>1200</v>
      </c>
      <c r="C571" s="165" t="s">
        <v>1201</v>
      </c>
      <c r="D571" s="165" t="s">
        <v>685</v>
      </c>
      <c r="E571" s="165" t="s">
        <v>530</v>
      </c>
      <c r="F571" s="165" t="s">
        <v>685</v>
      </c>
      <c r="G571" s="165" t="s">
        <v>686</v>
      </c>
      <c r="H571" s="165" t="s">
        <v>607</v>
      </c>
      <c r="I571" s="165" t="s">
        <v>686</v>
      </c>
      <c r="J571" s="165" t="s">
        <v>1205</v>
      </c>
      <c r="K571" s="165" t="s">
        <v>608</v>
      </c>
      <c r="L571" s="165" t="s">
        <v>2090</v>
      </c>
      <c r="M571" s="165" t="s">
        <v>608</v>
      </c>
    </row>
    <row r="572" spans="1:13" x14ac:dyDescent="0.35">
      <c r="A572" s="164" t="str">
        <f t="shared" si="8"/>
        <v>Vatovavy FitovinanyIkongoSahalanona</v>
      </c>
      <c r="B572" s="165" t="s">
        <v>1200</v>
      </c>
      <c r="C572" s="165" t="s">
        <v>1201</v>
      </c>
      <c r="D572" s="165" t="s">
        <v>685</v>
      </c>
      <c r="E572" s="165" t="s">
        <v>530</v>
      </c>
      <c r="F572" s="165" t="s">
        <v>685</v>
      </c>
      <c r="G572" s="165" t="s">
        <v>686</v>
      </c>
      <c r="H572" s="165" t="s">
        <v>607</v>
      </c>
      <c r="I572" s="165" t="s">
        <v>686</v>
      </c>
      <c r="J572" s="165" t="s">
        <v>1205</v>
      </c>
      <c r="K572" s="165" t="s">
        <v>609</v>
      </c>
      <c r="L572" s="165" t="s">
        <v>2091</v>
      </c>
      <c r="M572" s="165" t="s">
        <v>609</v>
      </c>
    </row>
    <row r="573" spans="1:13" x14ac:dyDescent="0.35">
      <c r="A573" s="164" t="str">
        <f t="shared" si="8"/>
        <v>Vatovavy FitovinanyIkongoTolongoina</v>
      </c>
      <c r="B573" s="165" t="s">
        <v>1200</v>
      </c>
      <c r="C573" s="165" t="s">
        <v>1201</v>
      </c>
      <c r="D573" s="165" t="s">
        <v>685</v>
      </c>
      <c r="E573" s="165" t="s">
        <v>530</v>
      </c>
      <c r="F573" s="165" t="s">
        <v>685</v>
      </c>
      <c r="G573" s="165" t="s">
        <v>686</v>
      </c>
      <c r="H573" s="165" t="s">
        <v>607</v>
      </c>
      <c r="I573" s="165" t="s">
        <v>686</v>
      </c>
      <c r="J573" s="165" t="s">
        <v>1205</v>
      </c>
      <c r="K573" s="165" t="s">
        <v>1153</v>
      </c>
      <c r="L573" s="165" t="s">
        <v>2092</v>
      </c>
      <c r="M573" s="165" t="s">
        <v>1153</v>
      </c>
    </row>
    <row r="574" spans="1:13" x14ac:dyDescent="0.35">
      <c r="A574" s="164" t="str">
        <f t="shared" si="8"/>
        <v>Vatovavy FitovinanyIkongoAmbohimisafy</v>
      </c>
      <c r="B574" s="165" t="s">
        <v>1200</v>
      </c>
      <c r="C574" s="165" t="s">
        <v>1201</v>
      </c>
      <c r="D574" s="165" t="s">
        <v>685</v>
      </c>
      <c r="E574" s="165" t="s">
        <v>530</v>
      </c>
      <c r="F574" s="165" t="s">
        <v>685</v>
      </c>
      <c r="G574" s="165" t="s">
        <v>686</v>
      </c>
      <c r="H574" s="165" t="s">
        <v>607</v>
      </c>
      <c r="I574" s="165" t="s">
        <v>686</v>
      </c>
      <c r="J574" s="165" t="s">
        <v>1205</v>
      </c>
      <c r="K574" s="165" t="s">
        <v>1154</v>
      </c>
      <c r="L574" s="165" t="s">
        <v>2093</v>
      </c>
      <c r="M574" s="165" t="s">
        <v>1154</v>
      </c>
    </row>
    <row r="575" spans="1:13" x14ac:dyDescent="0.35">
      <c r="A575" s="164" t="str">
        <f t="shared" si="8"/>
        <v>Vatovavy FitovinanyVohipenoVohipeno</v>
      </c>
      <c r="B575" s="165" t="s">
        <v>1200</v>
      </c>
      <c r="C575" s="165" t="s">
        <v>1201</v>
      </c>
      <c r="D575" s="165" t="s">
        <v>685</v>
      </c>
      <c r="E575" s="165" t="s">
        <v>530</v>
      </c>
      <c r="F575" s="165" t="s">
        <v>685</v>
      </c>
      <c r="G575" s="165" t="s">
        <v>701</v>
      </c>
      <c r="H575" s="165" t="s">
        <v>601</v>
      </c>
      <c r="I575" s="165" t="s">
        <v>701</v>
      </c>
      <c r="J575" s="165" t="s">
        <v>1205</v>
      </c>
      <c r="K575" s="165" t="s">
        <v>601</v>
      </c>
      <c r="L575" s="165" t="s">
        <v>2094</v>
      </c>
      <c r="M575" s="165" t="s">
        <v>601</v>
      </c>
    </row>
    <row r="576" spans="1:13" x14ac:dyDescent="0.35">
      <c r="A576" s="164" t="str">
        <f t="shared" si="8"/>
        <v>Vatovavy FitovinanyVohipenoVohitrindry</v>
      </c>
      <c r="B576" s="165" t="s">
        <v>1200</v>
      </c>
      <c r="C576" s="165" t="s">
        <v>1201</v>
      </c>
      <c r="D576" s="165" t="s">
        <v>685</v>
      </c>
      <c r="E576" s="165" t="s">
        <v>530</v>
      </c>
      <c r="F576" s="165" t="s">
        <v>685</v>
      </c>
      <c r="G576" s="165" t="s">
        <v>701</v>
      </c>
      <c r="H576" s="165" t="s">
        <v>601</v>
      </c>
      <c r="I576" s="165" t="s">
        <v>701</v>
      </c>
      <c r="J576" s="165" t="s">
        <v>1205</v>
      </c>
      <c r="K576" s="165" t="s">
        <v>605</v>
      </c>
      <c r="L576" s="165" t="s">
        <v>2095</v>
      </c>
      <c r="M576" s="165" t="s">
        <v>605</v>
      </c>
    </row>
    <row r="577" spans="1:13" x14ac:dyDescent="0.35">
      <c r="A577" s="164" t="str">
        <f t="shared" si="8"/>
        <v>Vatovavy FitovinanyVohipenoVohindava</v>
      </c>
      <c r="B577" s="165" t="s">
        <v>1200</v>
      </c>
      <c r="C577" s="165" t="s">
        <v>1201</v>
      </c>
      <c r="D577" s="165" t="s">
        <v>685</v>
      </c>
      <c r="E577" s="165" t="s">
        <v>530</v>
      </c>
      <c r="F577" s="165" t="s">
        <v>685</v>
      </c>
      <c r="G577" s="165" t="s">
        <v>701</v>
      </c>
      <c r="H577" s="165" t="s">
        <v>601</v>
      </c>
      <c r="I577" s="165" t="s">
        <v>701</v>
      </c>
      <c r="J577" s="165" t="s">
        <v>1205</v>
      </c>
      <c r="K577" s="165" t="s">
        <v>619</v>
      </c>
      <c r="L577" s="165" t="s">
        <v>2096</v>
      </c>
      <c r="M577" s="165" t="s">
        <v>619</v>
      </c>
    </row>
    <row r="578" spans="1:13" x14ac:dyDescent="0.35">
      <c r="A578" s="164" t="str">
        <f t="shared" ref="A578:A642" si="9">E578&amp;H578&amp;K578</f>
        <v>Vatovavy FitovinanyVohipenoIvato</v>
      </c>
      <c r="B578" s="165" t="s">
        <v>1200</v>
      </c>
      <c r="C578" s="165" t="s">
        <v>1201</v>
      </c>
      <c r="D578" s="165" t="s">
        <v>685</v>
      </c>
      <c r="E578" s="165" t="s">
        <v>530</v>
      </c>
      <c r="F578" s="165" t="s">
        <v>685</v>
      </c>
      <c r="G578" s="165" t="s">
        <v>701</v>
      </c>
      <c r="H578" s="165" t="s">
        <v>601</v>
      </c>
      <c r="I578" s="165" t="s">
        <v>701</v>
      </c>
      <c r="J578" s="165" t="s">
        <v>1205</v>
      </c>
      <c r="K578" s="165" t="s">
        <v>602</v>
      </c>
      <c r="L578" s="165" t="s">
        <v>2097</v>
      </c>
      <c r="M578" s="165" t="s">
        <v>602</v>
      </c>
    </row>
    <row r="579" spans="1:13" x14ac:dyDescent="0.35">
      <c r="A579" s="164" t="str">
        <f>E579&amp;H579&amp;K579</f>
        <v>Atsimo AndrefanaBetioky AtsimoSAVAZY II</v>
      </c>
      <c r="B579" s="165" t="s">
        <v>1200</v>
      </c>
      <c r="C579" s="165" t="s">
        <v>1201</v>
      </c>
      <c r="D579" s="165" t="s">
        <v>2098</v>
      </c>
      <c r="E579" s="165" t="s">
        <v>672</v>
      </c>
      <c r="F579" s="165" t="s">
        <v>2098</v>
      </c>
      <c r="G579" s="165" t="s">
        <v>2099</v>
      </c>
      <c r="H579" s="165" t="s">
        <v>2100</v>
      </c>
      <c r="I579" s="165" t="s">
        <v>2099</v>
      </c>
      <c r="J579" s="165" t="s">
        <v>1205</v>
      </c>
      <c r="K579" s="165" t="s">
        <v>227</v>
      </c>
      <c r="L579" s="165" t="s">
        <v>228</v>
      </c>
      <c r="M579" s="165" t="s">
        <v>227</v>
      </c>
    </row>
    <row r="580" spans="1:13" x14ac:dyDescent="0.35">
      <c r="A580" s="164" t="str">
        <f t="shared" si="9"/>
        <v>Vatovavy FitovinanyVohipenoSavana</v>
      </c>
      <c r="B580" s="165" t="s">
        <v>1200</v>
      </c>
      <c r="C580" s="165" t="s">
        <v>1201</v>
      </c>
      <c r="D580" s="165" t="s">
        <v>685</v>
      </c>
      <c r="E580" s="165" t="s">
        <v>530</v>
      </c>
      <c r="F580" s="165" t="s">
        <v>685</v>
      </c>
      <c r="G580" s="165" t="s">
        <v>701</v>
      </c>
      <c r="H580" s="165" t="s">
        <v>601</v>
      </c>
      <c r="I580" s="165" t="s">
        <v>701</v>
      </c>
      <c r="J580" s="165" t="s">
        <v>1205</v>
      </c>
      <c r="K580" s="165" t="s">
        <v>604</v>
      </c>
      <c r="L580" s="165" t="s">
        <v>2101</v>
      </c>
      <c r="M580" s="165" t="s">
        <v>604</v>
      </c>
    </row>
    <row r="581" spans="1:13" x14ac:dyDescent="0.35">
      <c r="A581" s="164" t="str">
        <f t="shared" si="9"/>
        <v>Vatovavy FitovinanyVohipenoAnoloka</v>
      </c>
      <c r="B581" s="165" t="s">
        <v>1200</v>
      </c>
      <c r="C581" s="165" t="s">
        <v>1201</v>
      </c>
      <c r="D581" s="165" t="s">
        <v>685</v>
      </c>
      <c r="E581" s="165" t="s">
        <v>530</v>
      </c>
      <c r="F581" s="165" t="s">
        <v>685</v>
      </c>
      <c r="G581" s="165" t="s">
        <v>701</v>
      </c>
      <c r="H581" s="165" t="s">
        <v>601</v>
      </c>
      <c r="I581" s="165" t="s">
        <v>701</v>
      </c>
      <c r="J581" s="165" t="s">
        <v>1205</v>
      </c>
      <c r="K581" s="165" t="s">
        <v>603</v>
      </c>
      <c r="L581" s="165" t="s">
        <v>2102</v>
      </c>
      <c r="M581" s="165" t="s">
        <v>603</v>
      </c>
    </row>
    <row r="582" spans="1:13" x14ac:dyDescent="0.35">
      <c r="A582" s="164" t="str">
        <f t="shared" si="9"/>
        <v>Vatovavy FitovinanyVohipenoMahabo</v>
      </c>
      <c r="B582" s="165" t="s">
        <v>1200</v>
      </c>
      <c r="C582" s="165" t="s">
        <v>1201</v>
      </c>
      <c r="D582" s="165" t="s">
        <v>685</v>
      </c>
      <c r="E582" s="165" t="s">
        <v>530</v>
      </c>
      <c r="F582" s="165" t="s">
        <v>685</v>
      </c>
      <c r="G582" s="165" t="s">
        <v>701</v>
      </c>
      <c r="H582" s="165" t="s">
        <v>601</v>
      </c>
      <c r="I582" s="165" t="s">
        <v>701</v>
      </c>
      <c r="J582" s="165" t="s">
        <v>1205</v>
      </c>
      <c r="K582" s="165" t="s">
        <v>618</v>
      </c>
      <c r="L582" s="165" t="s">
        <v>2103</v>
      </c>
      <c r="M582" s="165" t="s">
        <v>618</v>
      </c>
    </row>
    <row r="583" spans="1:13" x14ac:dyDescent="0.35">
      <c r="A583" s="164" t="str">
        <f t="shared" si="9"/>
        <v>Vatovavy FitovinanyVohipenoAnkarimbary</v>
      </c>
      <c r="B583" s="165" t="s">
        <v>1200</v>
      </c>
      <c r="C583" s="165" t="s">
        <v>1201</v>
      </c>
      <c r="D583" s="165" t="s">
        <v>685</v>
      </c>
      <c r="E583" s="165" t="s">
        <v>530</v>
      </c>
      <c r="F583" s="165" t="s">
        <v>685</v>
      </c>
      <c r="G583" s="165" t="s">
        <v>701</v>
      </c>
      <c r="H583" s="165" t="s">
        <v>601</v>
      </c>
      <c r="I583" s="165" t="s">
        <v>701</v>
      </c>
      <c r="J583" s="165" t="s">
        <v>1205</v>
      </c>
      <c r="K583" s="165" t="s">
        <v>614</v>
      </c>
      <c r="L583" s="165" t="s">
        <v>2104</v>
      </c>
      <c r="M583" s="165" t="s">
        <v>614</v>
      </c>
    </row>
    <row r="584" spans="1:13" x14ac:dyDescent="0.35">
      <c r="A584" s="164" t="str">
        <f t="shared" si="9"/>
        <v>Vatovavy FitovinanyVohipenoLanivo</v>
      </c>
      <c r="B584" s="165" t="s">
        <v>1200</v>
      </c>
      <c r="C584" s="165" t="s">
        <v>1201</v>
      </c>
      <c r="D584" s="165" t="s">
        <v>685</v>
      </c>
      <c r="E584" s="165" t="s">
        <v>530</v>
      </c>
      <c r="F584" s="165" t="s">
        <v>685</v>
      </c>
      <c r="G584" s="165" t="s">
        <v>701</v>
      </c>
      <c r="H584" s="165" t="s">
        <v>601</v>
      </c>
      <c r="I584" s="165" t="s">
        <v>701</v>
      </c>
      <c r="J584" s="165" t="s">
        <v>1205</v>
      </c>
      <c r="K584" s="165" t="s">
        <v>617</v>
      </c>
      <c r="L584" s="165" t="s">
        <v>2105</v>
      </c>
      <c r="M584" s="165" t="s">
        <v>617</v>
      </c>
    </row>
    <row r="585" spans="1:13" x14ac:dyDescent="0.35">
      <c r="A585" s="164" t="str">
        <f t="shared" si="9"/>
        <v>Vatovavy FitovinanyVohipenoNato</v>
      </c>
      <c r="B585" s="165" t="s">
        <v>1200</v>
      </c>
      <c r="C585" s="165" t="s">
        <v>1201</v>
      </c>
      <c r="D585" s="165" t="s">
        <v>685</v>
      </c>
      <c r="E585" s="165" t="s">
        <v>530</v>
      </c>
      <c r="F585" s="165" t="s">
        <v>685</v>
      </c>
      <c r="G585" s="165" t="s">
        <v>701</v>
      </c>
      <c r="H585" s="165" t="s">
        <v>601</v>
      </c>
      <c r="I585" s="165" t="s">
        <v>701</v>
      </c>
      <c r="J585" s="165" t="s">
        <v>1205</v>
      </c>
      <c r="K585" s="165" t="s">
        <v>1187</v>
      </c>
      <c r="L585" s="165" t="s">
        <v>2106</v>
      </c>
      <c r="M585" s="165" t="s">
        <v>1187</v>
      </c>
    </row>
    <row r="586" spans="1:13" x14ac:dyDescent="0.35">
      <c r="A586" s="164" t="str">
        <f t="shared" si="9"/>
        <v>Vatovavy FitovinanyVohipenoMahasoabe</v>
      </c>
      <c r="B586" s="165" t="s">
        <v>1200</v>
      </c>
      <c r="C586" s="165" t="s">
        <v>1201</v>
      </c>
      <c r="D586" s="165" t="s">
        <v>685</v>
      </c>
      <c r="E586" s="165" t="s">
        <v>530</v>
      </c>
      <c r="F586" s="165" t="s">
        <v>685</v>
      </c>
      <c r="G586" s="165" t="s">
        <v>701</v>
      </c>
      <c r="H586" s="165" t="s">
        <v>601</v>
      </c>
      <c r="I586" s="165" t="s">
        <v>701</v>
      </c>
      <c r="J586" s="165" t="s">
        <v>1205</v>
      </c>
      <c r="K586" s="165" t="s">
        <v>1113</v>
      </c>
      <c r="L586" s="165" t="s">
        <v>2107</v>
      </c>
      <c r="M586" s="165" t="s">
        <v>1113</v>
      </c>
    </row>
    <row r="587" spans="1:13" x14ac:dyDescent="0.35">
      <c r="A587" s="164" t="str">
        <f t="shared" si="9"/>
        <v>Vatovavy FitovinanyVohipenoOnjatsy</v>
      </c>
      <c r="B587" s="165" t="s">
        <v>1200</v>
      </c>
      <c r="C587" s="165" t="s">
        <v>1201</v>
      </c>
      <c r="D587" s="165" t="s">
        <v>685</v>
      </c>
      <c r="E587" s="165" t="s">
        <v>530</v>
      </c>
      <c r="F587" s="165" t="s">
        <v>685</v>
      </c>
      <c r="G587" s="165" t="s">
        <v>701</v>
      </c>
      <c r="H587" s="165" t="s">
        <v>601</v>
      </c>
      <c r="I587" s="165" t="s">
        <v>701</v>
      </c>
      <c r="J587" s="165" t="s">
        <v>1205</v>
      </c>
      <c r="K587" s="165" t="s">
        <v>606</v>
      </c>
      <c r="L587" s="165" t="s">
        <v>2108</v>
      </c>
      <c r="M587" s="165" t="s">
        <v>606</v>
      </c>
    </row>
    <row r="588" spans="1:13" x14ac:dyDescent="0.35">
      <c r="A588" s="164" t="str">
        <f t="shared" si="9"/>
        <v>Vatovavy FitovinanyVohipenoVohilany</v>
      </c>
      <c r="B588" s="165" t="s">
        <v>1200</v>
      </c>
      <c r="C588" s="165" t="s">
        <v>1201</v>
      </c>
      <c r="D588" s="165" t="s">
        <v>685</v>
      </c>
      <c r="E588" s="165" t="s">
        <v>530</v>
      </c>
      <c r="F588" s="165" t="s">
        <v>685</v>
      </c>
      <c r="G588" s="165" t="s">
        <v>701</v>
      </c>
      <c r="H588" s="165" t="s">
        <v>601</v>
      </c>
      <c r="I588" s="165" t="s">
        <v>701</v>
      </c>
      <c r="J588" s="165" t="s">
        <v>1205</v>
      </c>
      <c r="K588" s="165" t="s">
        <v>1188</v>
      </c>
      <c r="L588" s="165" t="s">
        <v>2109</v>
      </c>
      <c r="M588" s="165" t="s">
        <v>1188</v>
      </c>
    </row>
    <row r="589" spans="1:13" x14ac:dyDescent="0.35">
      <c r="A589" s="164" t="str">
        <f t="shared" si="9"/>
        <v>Vatovavy FitovinanyVohipenoAndemaka</v>
      </c>
      <c r="B589" s="165" t="s">
        <v>1200</v>
      </c>
      <c r="C589" s="165" t="s">
        <v>1201</v>
      </c>
      <c r="D589" s="165" t="s">
        <v>685</v>
      </c>
      <c r="E589" s="165" t="s">
        <v>530</v>
      </c>
      <c r="F589" s="165" t="s">
        <v>685</v>
      </c>
      <c r="G589" s="165" t="s">
        <v>701</v>
      </c>
      <c r="H589" s="165" t="s">
        <v>601</v>
      </c>
      <c r="I589" s="165" t="s">
        <v>701</v>
      </c>
      <c r="J589" s="165" t="s">
        <v>1205</v>
      </c>
      <c r="K589" s="165" t="s">
        <v>1189</v>
      </c>
      <c r="L589" s="165" t="s">
        <v>2110</v>
      </c>
      <c r="M589" s="165" t="s">
        <v>1189</v>
      </c>
    </row>
    <row r="590" spans="1:13" x14ac:dyDescent="0.35">
      <c r="A590" s="164" t="str">
        <f t="shared" si="9"/>
        <v>Vatovavy FitovinanyVohipenoIfatsy</v>
      </c>
      <c r="B590" s="165" t="s">
        <v>1200</v>
      </c>
      <c r="C590" s="165" t="s">
        <v>1201</v>
      </c>
      <c r="D590" s="165" t="s">
        <v>685</v>
      </c>
      <c r="E590" s="165" t="s">
        <v>530</v>
      </c>
      <c r="F590" s="165" t="s">
        <v>685</v>
      </c>
      <c r="G590" s="165" t="s">
        <v>701</v>
      </c>
      <c r="H590" s="165" t="s">
        <v>601</v>
      </c>
      <c r="I590" s="165" t="s">
        <v>701</v>
      </c>
      <c r="J590" s="165" t="s">
        <v>1205</v>
      </c>
      <c r="K590" s="165" t="s">
        <v>615</v>
      </c>
      <c r="L590" s="165" t="s">
        <v>2111</v>
      </c>
      <c r="M590" s="165" t="s">
        <v>615</v>
      </c>
    </row>
    <row r="591" spans="1:13" x14ac:dyDescent="0.35">
      <c r="A591" s="164" t="str">
        <f t="shared" si="9"/>
        <v>Vatovavy FitovinanyVohipenoAntananabo</v>
      </c>
      <c r="B591" s="165" t="s">
        <v>1200</v>
      </c>
      <c r="C591" s="165" t="s">
        <v>1201</v>
      </c>
      <c r="D591" s="165" t="s">
        <v>685</v>
      </c>
      <c r="E591" s="165" t="s">
        <v>530</v>
      </c>
      <c r="F591" s="165" t="s">
        <v>685</v>
      </c>
      <c r="G591" s="165" t="s">
        <v>701</v>
      </c>
      <c r="H591" s="165" t="s">
        <v>601</v>
      </c>
      <c r="I591" s="165" t="s">
        <v>701</v>
      </c>
      <c r="J591" s="165" t="s">
        <v>1205</v>
      </c>
      <c r="K591" s="165" t="s">
        <v>1190</v>
      </c>
      <c r="L591" s="165" t="s">
        <v>2112</v>
      </c>
      <c r="M591" s="165" t="s">
        <v>1190</v>
      </c>
    </row>
    <row r="592" spans="1:13" x14ac:dyDescent="0.35">
      <c r="A592" s="164" t="str">
        <f t="shared" si="9"/>
        <v>Vatovavy FitovinanyVohipenoIlakatra</v>
      </c>
      <c r="B592" s="165" t="s">
        <v>1200</v>
      </c>
      <c r="C592" s="165" t="s">
        <v>1201</v>
      </c>
      <c r="D592" s="165" t="s">
        <v>685</v>
      </c>
      <c r="E592" s="165" t="s">
        <v>530</v>
      </c>
      <c r="F592" s="165" t="s">
        <v>685</v>
      </c>
      <c r="G592" s="165" t="s">
        <v>701</v>
      </c>
      <c r="H592" s="165" t="s">
        <v>601</v>
      </c>
      <c r="I592" s="165" t="s">
        <v>701</v>
      </c>
      <c r="J592" s="165" t="s">
        <v>1205</v>
      </c>
      <c r="K592" s="165" t="s">
        <v>616</v>
      </c>
      <c r="L592" s="165" t="s">
        <v>2113</v>
      </c>
      <c r="M592" s="165" t="s">
        <v>616</v>
      </c>
    </row>
    <row r="593" spans="1:13" x14ac:dyDescent="0.35">
      <c r="A593" s="164" t="str">
        <f t="shared" si="9"/>
        <v>Vatovavy FitovinanyVohipenoSahalava</v>
      </c>
      <c r="B593" s="165" t="s">
        <v>1200</v>
      </c>
      <c r="C593" s="165" t="s">
        <v>1201</v>
      </c>
      <c r="D593" s="165" t="s">
        <v>685</v>
      </c>
      <c r="E593" s="165" t="s">
        <v>530</v>
      </c>
      <c r="F593" s="165" t="s">
        <v>685</v>
      </c>
      <c r="G593" s="165" t="s">
        <v>701</v>
      </c>
      <c r="H593" s="165" t="s">
        <v>601</v>
      </c>
      <c r="I593" s="165" t="s">
        <v>701</v>
      </c>
      <c r="J593" s="165" t="s">
        <v>1205</v>
      </c>
      <c r="K593" s="165" t="s">
        <v>1191</v>
      </c>
      <c r="L593" s="165" t="s">
        <v>2114</v>
      </c>
      <c r="M593" s="165" t="s">
        <v>1191</v>
      </c>
    </row>
    <row r="594" spans="1:13" x14ac:dyDescent="0.35">
      <c r="A594" s="164" t="str">
        <f t="shared" si="9"/>
        <v>Vatovavy FitovinanyVohipenoMahazoarivo</v>
      </c>
      <c r="B594" s="165" t="s">
        <v>1200</v>
      </c>
      <c r="C594" s="165" t="s">
        <v>1201</v>
      </c>
      <c r="D594" s="165" t="s">
        <v>685</v>
      </c>
      <c r="E594" s="165" t="s">
        <v>530</v>
      </c>
      <c r="F594" s="165" t="s">
        <v>685</v>
      </c>
      <c r="G594" s="165" t="s">
        <v>701</v>
      </c>
      <c r="H594" s="165" t="s">
        <v>601</v>
      </c>
      <c r="I594" s="165" t="s">
        <v>701</v>
      </c>
      <c r="J594" s="165" t="s">
        <v>1205</v>
      </c>
      <c r="K594" s="165" t="s">
        <v>816</v>
      </c>
      <c r="L594" s="165" t="s">
        <v>2115</v>
      </c>
      <c r="M594" s="165" t="s">
        <v>816</v>
      </c>
    </row>
    <row r="595" spans="1:13" x14ac:dyDescent="0.35">
      <c r="A595" s="164" t="str">
        <f t="shared" si="9"/>
        <v>IhorombeIhosyIhosy</v>
      </c>
      <c r="B595" s="165" t="s">
        <v>1200</v>
      </c>
      <c r="C595" s="165" t="s">
        <v>1201</v>
      </c>
      <c r="D595" s="165" t="s">
        <v>2116</v>
      </c>
      <c r="E595" s="165" t="s">
        <v>748</v>
      </c>
      <c r="F595" s="165" t="s">
        <v>2116</v>
      </c>
      <c r="G595" s="165" t="s">
        <v>2117</v>
      </c>
      <c r="H595" s="165" t="s">
        <v>1121</v>
      </c>
      <c r="I595" s="165" t="s">
        <v>2117</v>
      </c>
      <c r="J595" s="165" t="s">
        <v>1205</v>
      </c>
      <c r="K595" s="165" t="s">
        <v>1121</v>
      </c>
      <c r="L595" s="165" t="s">
        <v>2118</v>
      </c>
      <c r="M595" s="165" t="s">
        <v>1121</v>
      </c>
    </row>
    <row r="596" spans="1:13" x14ac:dyDescent="0.35">
      <c r="A596" s="164" t="str">
        <f t="shared" si="9"/>
        <v>IhorombeIhosyAnkily</v>
      </c>
      <c r="B596" s="165" t="s">
        <v>1200</v>
      </c>
      <c r="C596" s="165" t="s">
        <v>1201</v>
      </c>
      <c r="D596" s="165" t="s">
        <v>2116</v>
      </c>
      <c r="E596" s="165" t="s">
        <v>748</v>
      </c>
      <c r="F596" s="165" t="s">
        <v>2116</v>
      </c>
      <c r="G596" s="165" t="s">
        <v>2117</v>
      </c>
      <c r="H596" s="165" t="s">
        <v>1121</v>
      </c>
      <c r="I596" s="165" t="s">
        <v>2117</v>
      </c>
      <c r="J596" s="165" t="s">
        <v>1205</v>
      </c>
      <c r="K596" s="165" t="s">
        <v>1123</v>
      </c>
      <c r="L596" s="165" t="s">
        <v>2119</v>
      </c>
      <c r="M596" s="165" t="s">
        <v>1123</v>
      </c>
    </row>
    <row r="597" spans="1:13" x14ac:dyDescent="0.35">
      <c r="A597" s="164" t="str">
        <f t="shared" si="9"/>
        <v>IhorombeIhosyAmbia</v>
      </c>
      <c r="B597" s="165" t="s">
        <v>1200</v>
      </c>
      <c r="C597" s="165" t="s">
        <v>1201</v>
      </c>
      <c r="D597" s="165" t="s">
        <v>2116</v>
      </c>
      <c r="E597" s="165" t="s">
        <v>748</v>
      </c>
      <c r="F597" s="165" t="s">
        <v>2116</v>
      </c>
      <c r="G597" s="165" t="s">
        <v>2117</v>
      </c>
      <c r="H597" s="165" t="s">
        <v>1121</v>
      </c>
      <c r="I597" s="165" t="s">
        <v>2117</v>
      </c>
      <c r="J597" s="165" t="s">
        <v>1205</v>
      </c>
      <c r="K597" s="165" t="s">
        <v>1124</v>
      </c>
      <c r="L597" s="165" t="s">
        <v>2120</v>
      </c>
      <c r="M597" s="165" t="s">
        <v>1124</v>
      </c>
    </row>
    <row r="598" spans="1:13" x14ac:dyDescent="0.35">
      <c r="A598" s="164" t="str">
        <f t="shared" si="9"/>
        <v>IhorombeIhosyTolohomiady</v>
      </c>
      <c r="B598" s="165" t="s">
        <v>1200</v>
      </c>
      <c r="C598" s="165" t="s">
        <v>1201</v>
      </c>
      <c r="D598" s="165" t="s">
        <v>2116</v>
      </c>
      <c r="E598" s="165" t="s">
        <v>748</v>
      </c>
      <c r="F598" s="165" t="s">
        <v>2116</v>
      </c>
      <c r="G598" s="165" t="s">
        <v>2117</v>
      </c>
      <c r="H598" s="165" t="s">
        <v>1121</v>
      </c>
      <c r="I598" s="165" t="s">
        <v>2117</v>
      </c>
      <c r="J598" s="165" t="s">
        <v>1205</v>
      </c>
      <c r="K598" s="165" t="s">
        <v>1125</v>
      </c>
      <c r="L598" s="165" t="s">
        <v>2121</v>
      </c>
      <c r="M598" s="165" t="s">
        <v>1125</v>
      </c>
    </row>
    <row r="599" spans="1:13" x14ac:dyDescent="0.35">
      <c r="A599" s="164" t="str">
        <f t="shared" si="9"/>
        <v>IhorombeIhosyIrina</v>
      </c>
      <c r="B599" s="165" t="s">
        <v>1200</v>
      </c>
      <c r="C599" s="165" t="s">
        <v>1201</v>
      </c>
      <c r="D599" s="165" t="s">
        <v>2116</v>
      </c>
      <c r="E599" s="165" t="s">
        <v>748</v>
      </c>
      <c r="F599" s="165" t="s">
        <v>2116</v>
      </c>
      <c r="G599" s="165" t="s">
        <v>2117</v>
      </c>
      <c r="H599" s="165" t="s">
        <v>1121</v>
      </c>
      <c r="I599" s="165" t="s">
        <v>2117</v>
      </c>
      <c r="J599" s="165" t="s">
        <v>1205</v>
      </c>
      <c r="K599" s="165" t="s">
        <v>1126</v>
      </c>
      <c r="L599" s="165" t="s">
        <v>2122</v>
      </c>
      <c r="M599" s="165" t="s">
        <v>1126</v>
      </c>
    </row>
    <row r="600" spans="1:13" x14ac:dyDescent="0.35">
      <c r="A600" s="164" t="str">
        <f t="shared" si="9"/>
        <v>IhorombeIhosySahambano</v>
      </c>
      <c r="B600" s="165" t="s">
        <v>1200</v>
      </c>
      <c r="C600" s="165" t="s">
        <v>1201</v>
      </c>
      <c r="D600" s="165" t="s">
        <v>2116</v>
      </c>
      <c r="E600" s="165" t="s">
        <v>748</v>
      </c>
      <c r="F600" s="165" t="s">
        <v>2116</v>
      </c>
      <c r="G600" s="165" t="s">
        <v>2117</v>
      </c>
      <c r="H600" s="165" t="s">
        <v>1121</v>
      </c>
      <c r="I600" s="165" t="s">
        <v>2117</v>
      </c>
      <c r="J600" s="165" t="s">
        <v>1205</v>
      </c>
      <c r="K600" s="165" t="s">
        <v>1127</v>
      </c>
      <c r="L600" s="165" t="s">
        <v>2123</v>
      </c>
      <c r="M600" s="165" t="s">
        <v>1127</v>
      </c>
    </row>
    <row r="601" spans="1:13" x14ac:dyDescent="0.35">
      <c r="A601" s="164" t="str">
        <f t="shared" si="9"/>
        <v>IhorombeIhosyAnalaliry</v>
      </c>
      <c r="B601" s="165" t="s">
        <v>1200</v>
      </c>
      <c r="C601" s="165" t="s">
        <v>1201</v>
      </c>
      <c r="D601" s="165" t="s">
        <v>2116</v>
      </c>
      <c r="E601" s="165" t="s">
        <v>748</v>
      </c>
      <c r="F601" s="165" t="s">
        <v>2116</v>
      </c>
      <c r="G601" s="165" t="s">
        <v>2117</v>
      </c>
      <c r="H601" s="165" t="s">
        <v>1121</v>
      </c>
      <c r="I601" s="165" t="s">
        <v>2117</v>
      </c>
      <c r="J601" s="165" t="s">
        <v>1205</v>
      </c>
      <c r="K601" s="165" t="s">
        <v>1128</v>
      </c>
      <c r="L601" s="165" t="s">
        <v>2124</v>
      </c>
      <c r="M601" s="165" t="s">
        <v>1128</v>
      </c>
    </row>
    <row r="602" spans="1:13" x14ac:dyDescent="0.35">
      <c r="A602" s="164" t="str">
        <f t="shared" si="9"/>
        <v>IhorombeIhosyMahasoa</v>
      </c>
      <c r="B602" s="165" t="s">
        <v>1200</v>
      </c>
      <c r="C602" s="165" t="s">
        <v>1201</v>
      </c>
      <c r="D602" s="165" t="s">
        <v>2116</v>
      </c>
      <c r="E602" s="165" t="s">
        <v>748</v>
      </c>
      <c r="F602" s="165" t="s">
        <v>2116</v>
      </c>
      <c r="G602" s="165" t="s">
        <v>2117</v>
      </c>
      <c r="H602" s="165" t="s">
        <v>1121</v>
      </c>
      <c r="I602" s="165" t="s">
        <v>2117</v>
      </c>
      <c r="J602" s="165" t="s">
        <v>1205</v>
      </c>
      <c r="K602" s="165" t="s">
        <v>1129</v>
      </c>
      <c r="L602" s="165" t="s">
        <v>2125</v>
      </c>
      <c r="M602" s="165" t="s">
        <v>1129</v>
      </c>
    </row>
    <row r="603" spans="1:13" x14ac:dyDescent="0.35">
      <c r="A603" s="164" t="str">
        <f t="shared" si="9"/>
        <v>IhorombeIhosyAmbatolahy</v>
      </c>
      <c r="B603" s="165" t="s">
        <v>1200</v>
      </c>
      <c r="C603" s="165" t="s">
        <v>1201</v>
      </c>
      <c r="D603" s="165" t="s">
        <v>2116</v>
      </c>
      <c r="E603" s="165" t="s">
        <v>748</v>
      </c>
      <c r="F603" s="165" t="s">
        <v>2116</v>
      </c>
      <c r="G603" s="165" t="s">
        <v>2117</v>
      </c>
      <c r="H603" s="165" t="s">
        <v>1121</v>
      </c>
      <c r="I603" s="165" t="s">
        <v>2117</v>
      </c>
      <c r="J603" s="165" t="s">
        <v>1205</v>
      </c>
      <c r="K603" s="165" t="s">
        <v>1122</v>
      </c>
      <c r="L603" s="165" t="s">
        <v>2126</v>
      </c>
      <c r="M603" s="165" t="s">
        <v>1122</v>
      </c>
    </row>
    <row r="604" spans="1:13" x14ac:dyDescent="0.35">
      <c r="A604" s="164" t="str">
        <f t="shared" si="9"/>
        <v>IhorombeIhosySoamatasy</v>
      </c>
      <c r="B604" s="165" t="s">
        <v>1200</v>
      </c>
      <c r="C604" s="165" t="s">
        <v>1201</v>
      </c>
      <c r="D604" s="165" t="s">
        <v>2116</v>
      </c>
      <c r="E604" s="165" t="s">
        <v>748</v>
      </c>
      <c r="F604" s="165" t="s">
        <v>2116</v>
      </c>
      <c r="G604" s="165" t="s">
        <v>2117</v>
      </c>
      <c r="H604" s="165" t="s">
        <v>1121</v>
      </c>
      <c r="I604" s="165" t="s">
        <v>2117</v>
      </c>
      <c r="J604" s="165" t="s">
        <v>1205</v>
      </c>
      <c r="K604" s="165" t="s">
        <v>1130</v>
      </c>
      <c r="L604" s="165" t="s">
        <v>2127</v>
      </c>
      <c r="M604" s="165" t="s">
        <v>1130</v>
      </c>
    </row>
    <row r="605" spans="1:13" x14ac:dyDescent="0.35">
      <c r="A605" s="164" t="str">
        <f t="shared" si="9"/>
        <v>IhorombeIhosyZazafotsy</v>
      </c>
      <c r="B605" s="165" t="s">
        <v>1200</v>
      </c>
      <c r="C605" s="165" t="s">
        <v>1201</v>
      </c>
      <c r="D605" s="165" t="s">
        <v>2116</v>
      </c>
      <c r="E605" s="165" t="s">
        <v>748</v>
      </c>
      <c r="F605" s="165" t="s">
        <v>2116</v>
      </c>
      <c r="G605" s="165" t="s">
        <v>2117</v>
      </c>
      <c r="H605" s="165" t="s">
        <v>1121</v>
      </c>
      <c r="I605" s="165" t="s">
        <v>2117</v>
      </c>
      <c r="J605" s="165" t="s">
        <v>1205</v>
      </c>
      <c r="K605" s="165" t="s">
        <v>1131</v>
      </c>
      <c r="L605" s="165" t="s">
        <v>2128</v>
      </c>
      <c r="M605" s="165" t="s">
        <v>1131</v>
      </c>
    </row>
    <row r="606" spans="1:13" x14ac:dyDescent="0.35">
      <c r="A606" s="164" t="str">
        <f t="shared" si="9"/>
        <v>IhorombeIhosyAntsoha</v>
      </c>
      <c r="B606" s="165" t="s">
        <v>1200</v>
      </c>
      <c r="C606" s="165" t="s">
        <v>1201</v>
      </c>
      <c r="D606" s="165" t="s">
        <v>2116</v>
      </c>
      <c r="E606" s="165" t="s">
        <v>748</v>
      </c>
      <c r="F606" s="165" t="s">
        <v>2116</v>
      </c>
      <c r="G606" s="165" t="s">
        <v>2117</v>
      </c>
      <c r="H606" s="165" t="s">
        <v>1121</v>
      </c>
      <c r="I606" s="165" t="s">
        <v>2117</v>
      </c>
      <c r="J606" s="165" t="s">
        <v>1205</v>
      </c>
      <c r="K606" s="165" t="s">
        <v>1132</v>
      </c>
      <c r="L606" s="165" t="s">
        <v>2129</v>
      </c>
      <c r="M606" s="165" t="s">
        <v>1132</v>
      </c>
    </row>
    <row r="607" spans="1:13" x14ac:dyDescent="0.35">
      <c r="A607" s="164" t="str">
        <f t="shared" si="9"/>
        <v>IhorombeIhosySakalalina</v>
      </c>
      <c r="B607" s="165" t="s">
        <v>1200</v>
      </c>
      <c r="C607" s="165" t="s">
        <v>1201</v>
      </c>
      <c r="D607" s="165" t="s">
        <v>2116</v>
      </c>
      <c r="E607" s="165" t="s">
        <v>748</v>
      </c>
      <c r="F607" s="165" t="s">
        <v>2116</v>
      </c>
      <c r="G607" s="165" t="s">
        <v>2117</v>
      </c>
      <c r="H607" s="165" t="s">
        <v>1121</v>
      </c>
      <c r="I607" s="165" t="s">
        <v>2117</v>
      </c>
      <c r="J607" s="165" t="s">
        <v>1205</v>
      </c>
      <c r="K607" s="165" t="s">
        <v>1133</v>
      </c>
      <c r="L607" s="165" t="s">
        <v>2130</v>
      </c>
      <c r="M607" s="165" t="s">
        <v>1133</v>
      </c>
    </row>
    <row r="608" spans="1:13" x14ac:dyDescent="0.35">
      <c r="A608" s="164" t="str">
        <f t="shared" si="9"/>
        <v>IhorombeIhosySatrokala</v>
      </c>
      <c r="B608" s="165" t="s">
        <v>1200</v>
      </c>
      <c r="C608" s="165" t="s">
        <v>1201</v>
      </c>
      <c r="D608" s="165" t="s">
        <v>2116</v>
      </c>
      <c r="E608" s="165" t="s">
        <v>748</v>
      </c>
      <c r="F608" s="165" t="s">
        <v>2116</v>
      </c>
      <c r="G608" s="165" t="s">
        <v>2117</v>
      </c>
      <c r="H608" s="165" t="s">
        <v>1121</v>
      </c>
      <c r="I608" s="165" t="s">
        <v>2117</v>
      </c>
      <c r="J608" s="165" t="s">
        <v>1205</v>
      </c>
      <c r="K608" s="165" t="s">
        <v>1134</v>
      </c>
      <c r="L608" s="165" t="s">
        <v>2131</v>
      </c>
      <c r="M608" s="165" t="s">
        <v>1134</v>
      </c>
    </row>
    <row r="609" spans="1:13" x14ac:dyDescent="0.35">
      <c r="A609" s="164" t="str">
        <f t="shared" si="9"/>
        <v>IhorombeIhosyAndiolava</v>
      </c>
      <c r="B609" s="165" t="s">
        <v>1200</v>
      </c>
      <c r="C609" s="165" t="s">
        <v>1201</v>
      </c>
      <c r="D609" s="165" t="s">
        <v>2116</v>
      </c>
      <c r="E609" s="165" t="s">
        <v>748</v>
      </c>
      <c r="F609" s="165" t="s">
        <v>2116</v>
      </c>
      <c r="G609" s="165" t="s">
        <v>2117</v>
      </c>
      <c r="H609" s="165" t="s">
        <v>1121</v>
      </c>
      <c r="I609" s="165" t="s">
        <v>2117</v>
      </c>
      <c r="J609" s="165" t="s">
        <v>1205</v>
      </c>
      <c r="K609" s="165" t="s">
        <v>1135</v>
      </c>
      <c r="L609" s="165" t="s">
        <v>2132</v>
      </c>
      <c r="M609" s="165" t="s">
        <v>1135</v>
      </c>
    </row>
    <row r="610" spans="1:13" x14ac:dyDescent="0.35">
      <c r="A610" s="164" t="str">
        <f t="shared" si="9"/>
        <v>IhorombeIhosyAnalavoka</v>
      </c>
      <c r="B610" s="165" t="s">
        <v>1200</v>
      </c>
      <c r="C610" s="165" t="s">
        <v>1201</v>
      </c>
      <c r="D610" s="165" t="s">
        <v>2116</v>
      </c>
      <c r="E610" s="165" t="s">
        <v>748</v>
      </c>
      <c r="F610" s="165" t="s">
        <v>2116</v>
      </c>
      <c r="G610" s="165" t="s">
        <v>2117</v>
      </c>
      <c r="H610" s="165" t="s">
        <v>1121</v>
      </c>
      <c r="I610" s="165" t="s">
        <v>2117</v>
      </c>
      <c r="J610" s="165" t="s">
        <v>1205</v>
      </c>
      <c r="K610" s="165" t="s">
        <v>1136</v>
      </c>
      <c r="L610" s="165" t="s">
        <v>2133</v>
      </c>
      <c r="M610" s="165" t="s">
        <v>1136</v>
      </c>
    </row>
    <row r="611" spans="1:13" x14ac:dyDescent="0.35">
      <c r="A611" s="164" t="str">
        <f t="shared" si="9"/>
        <v>IhorombeIhosyRanohira</v>
      </c>
      <c r="B611" s="165" t="s">
        <v>1200</v>
      </c>
      <c r="C611" s="165" t="s">
        <v>1201</v>
      </c>
      <c r="D611" s="165" t="s">
        <v>2116</v>
      </c>
      <c r="E611" s="165" t="s">
        <v>748</v>
      </c>
      <c r="F611" s="165" t="s">
        <v>2116</v>
      </c>
      <c r="G611" s="165" t="s">
        <v>2117</v>
      </c>
      <c r="H611" s="165" t="s">
        <v>1121</v>
      </c>
      <c r="I611" s="165" t="s">
        <v>2117</v>
      </c>
      <c r="J611" s="165" t="s">
        <v>1205</v>
      </c>
      <c r="K611" s="165" t="s">
        <v>1137</v>
      </c>
      <c r="L611" s="165" t="s">
        <v>2134</v>
      </c>
      <c r="M611" s="165" t="s">
        <v>1137</v>
      </c>
    </row>
    <row r="612" spans="1:13" x14ac:dyDescent="0.35">
      <c r="A612" s="164" t="str">
        <f t="shared" si="9"/>
        <v>IhorombeIhosyIlakaka</v>
      </c>
      <c r="B612" s="165" t="s">
        <v>1200</v>
      </c>
      <c r="C612" s="165" t="s">
        <v>1201</v>
      </c>
      <c r="D612" s="165" t="s">
        <v>2116</v>
      </c>
      <c r="E612" s="165" t="s">
        <v>748</v>
      </c>
      <c r="F612" s="165" t="s">
        <v>2116</v>
      </c>
      <c r="G612" s="165" t="s">
        <v>2117</v>
      </c>
      <c r="H612" s="165" t="s">
        <v>1121</v>
      </c>
      <c r="I612" s="165" t="s">
        <v>2117</v>
      </c>
      <c r="J612" s="165" t="s">
        <v>1205</v>
      </c>
      <c r="K612" s="165" t="s">
        <v>1138</v>
      </c>
      <c r="L612" s="165" t="s">
        <v>2135</v>
      </c>
      <c r="M612" s="165" t="s">
        <v>1138</v>
      </c>
    </row>
    <row r="613" spans="1:13" x14ac:dyDescent="0.35">
      <c r="A613" s="164" t="str">
        <f t="shared" si="9"/>
        <v>IhorombeIhosyMenamaty Iloto</v>
      </c>
      <c r="B613" s="165" t="s">
        <v>1200</v>
      </c>
      <c r="C613" s="165" t="s">
        <v>1201</v>
      </c>
      <c r="D613" s="165" t="s">
        <v>2116</v>
      </c>
      <c r="E613" s="165" t="s">
        <v>748</v>
      </c>
      <c r="F613" s="165" t="s">
        <v>2116</v>
      </c>
      <c r="G613" s="165" t="s">
        <v>2117</v>
      </c>
      <c r="H613" s="165" t="s">
        <v>1121</v>
      </c>
      <c r="I613" s="165" t="s">
        <v>2117</v>
      </c>
      <c r="J613" s="165" t="s">
        <v>1205</v>
      </c>
      <c r="K613" s="165" t="s">
        <v>1139</v>
      </c>
      <c r="L613" s="165" t="s">
        <v>2136</v>
      </c>
      <c r="M613" s="165" t="s">
        <v>1139</v>
      </c>
    </row>
    <row r="614" spans="1:13" x14ac:dyDescent="0.35">
      <c r="A614" s="164" t="str">
        <f t="shared" si="9"/>
        <v>IhorombeIvohibeIvohibe</v>
      </c>
      <c r="B614" s="165" t="s">
        <v>1200</v>
      </c>
      <c r="C614" s="165" t="s">
        <v>1201</v>
      </c>
      <c r="D614" s="165" t="s">
        <v>2116</v>
      </c>
      <c r="E614" s="165" t="s">
        <v>748</v>
      </c>
      <c r="F614" s="165" t="s">
        <v>2116</v>
      </c>
      <c r="G614" s="165" t="s">
        <v>2137</v>
      </c>
      <c r="H614" s="165" t="s">
        <v>1140</v>
      </c>
      <c r="I614" s="165" t="s">
        <v>2137</v>
      </c>
      <c r="J614" s="165" t="s">
        <v>1205</v>
      </c>
      <c r="K614" s="165" t="s">
        <v>1140</v>
      </c>
      <c r="L614" s="165" t="s">
        <v>2138</v>
      </c>
      <c r="M614" s="165" t="s">
        <v>1140</v>
      </c>
    </row>
    <row r="615" spans="1:13" x14ac:dyDescent="0.35">
      <c r="A615" s="164" t="str">
        <f t="shared" si="9"/>
        <v>IhorombeIvohibeAntambohobe</v>
      </c>
      <c r="B615" s="165" t="s">
        <v>1200</v>
      </c>
      <c r="C615" s="165" t="s">
        <v>1201</v>
      </c>
      <c r="D615" s="165" t="s">
        <v>2116</v>
      </c>
      <c r="E615" s="165" t="s">
        <v>748</v>
      </c>
      <c r="F615" s="165" t="s">
        <v>2116</v>
      </c>
      <c r="G615" s="165" t="s">
        <v>2137</v>
      </c>
      <c r="H615" s="165" t="s">
        <v>1140</v>
      </c>
      <c r="I615" s="165" t="s">
        <v>2137</v>
      </c>
      <c r="J615" s="165" t="s">
        <v>1205</v>
      </c>
      <c r="K615" s="165" t="s">
        <v>1141</v>
      </c>
      <c r="L615" s="165" t="s">
        <v>2139</v>
      </c>
      <c r="M615" s="165" t="s">
        <v>1141</v>
      </c>
    </row>
    <row r="616" spans="1:13" x14ac:dyDescent="0.35">
      <c r="A616" s="164" t="str">
        <f t="shared" si="9"/>
        <v>IhorombeIvohibeMaropaika</v>
      </c>
      <c r="B616" s="165" t="s">
        <v>1200</v>
      </c>
      <c r="C616" s="165" t="s">
        <v>1201</v>
      </c>
      <c r="D616" s="165" t="s">
        <v>2116</v>
      </c>
      <c r="E616" s="165" t="s">
        <v>748</v>
      </c>
      <c r="F616" s="165" t="s">
        <v>2116</v>
      </c>
      <c r="G616" s="165" t="s">
        <v>2137</v>
      </c>
      <c r="H616" s="165" t="s">
        <v>1140</v>
      </c>
      <c r="I616" s="165" t="s">
        <v>2137</v>
      </c>
      <c r="J616" s="165" t="s">
        <v>1205</v>
      </c>
      <c r="K616" s="165" t="s">
        <v>1142</v>
      </c>
      <c r="L616" s="165" t="s">
        <v>2140</v>
      </c>
      <c r="M616" s="165" t="s">
        <v>1142</v>
      </c>
    </row>
    <row r="617" spans="1:13" x14ac:dyDescent="0.35">
      <c r="A617" s="164" t="str">
        <f t="shared" si="9"/>
        <v>IhorombeIvohibeIvongo</v>
      </c>
      <c r="B617" s="165" t="s">
        <v>1200</v>
      </c>
      <c r="C617" s="165" t="s">
        <v>1201</v>
      </c>
      <c r="D617" s="165" t="s">
        <v>2116</v>
      </c>
      <c r="E617" s="165" t="s">
        <v>748</v>
      </c>
      <c r="F617" s="165" t="s">
        <v>2116</v>
      </c>
      <c r="G617" s="165" t="s">
        <v>2137</v>
      </c>
      <c r="H617" s="165" t="s">
        <v>1140</v>
      </c>
      <c r="I617" s="165" t="s">
        <v>2137</v>
      </c>
      <c r="J617" s="165" t="s">
        <v>1205</v>
      </c>
      <c r="K617" s="165" t="s">
        <v>1143</v>
      </c>
      <c r="L617" s="165" t="s">
        <v>2141</v>
      </c>
      <c r="M617" s="165" t="s">
        <v>1143</v>
      </c>
    </row>
    <row r="618" spans="1:13" x14ac:dyDescent="0.35">
      <c r="A618" s="164" t="str">
        <f t="shared" si="9"/>
        <v>IhorombeIakoraIakora</v>
      </c>
      <c r="B618" s="165" t="s">
        <v>1200</v>
      </c>
      <c r="C618" s="165" t="s">
        <v>1201</v>
      </c>
      <c r="D618" s="165" t="s">
        <v>2116</v>
      </c>
      <c r="E618" s="165" t="s">
        <v>748</v>
      </c>
      <c r="F618" s="165" t="s">
        <v>2116</v>
      </c>
      <c r="G618" s="165" t="s">
        <v>2142</v>
      </c>
      <c r="H618" s="165" t="s">
        <v>1144</v>
      </c>
      <c r="I618" s="165" t="s">
        <v>2142</v>
      </c>
      <c r="J618" s="165" t="s">
        <v>1205</v>
      </c>
      <c r="K618" s="165" t="s">
        <v>1144</v>
      </c>
      <c r="L618" s="165" t="s">
        <v>2143</v>
      </c>
      <c r="M618" s="165" t="s">
        <v>1144</v>
      </c>
    </row>
    <row r="619" spans="1:13" x14ac:dyDescent="0.35">
      <c r="A619" s="164" t="str">
        <f t="shared" si="9"/>
        <v>IhorombeIakoraRanotsara Nord</v>
      </c>
      <c r="B619" s="165" t="s">
        <v>1200</v>
      </c>
      <c r="C619" s="165" t="s">
        <v>1201</v>
      </c>
      <c r="D619" s="165" t="s">
        <v>2116</v>
      </c>
      <c r="E619" s="165" t="s">
        <v>748</v>
      </c>
      <c r="F619" s="165" t="s">
        <v>2116</v>
      </c>
      <c r="G619" s="165" t="s">
        <v>2142</v>
      </c>
      <c r="H619" s="165" t="s">
        <v>1144</v>
      </c>
      <c r="I619" s="165" t="s">
        <v>2142</v>
      </c>
      <c r="J619" s="165" t="s">
        <v>1205</v>
      </c>
      <c r="K619" s="165" t="s">
        <v>1145</v>
      </c>
      <c r="L619" s="165" t="s">
        <v>2144</v>
      </c>
      <c r="M619" s="165" t="s">
        <v>1145</v>
      </c>
    </row>
    <row r="620" spans="1:13" x14ac:dyDescent="0.35">
      <c r="A620" s="164" t="str">
        <f t="shared" si="9"/>
        <v>IhorombeIakoraBegogo</v>
      </c>
      <c r="B620" s="165" t="s">
        <v>1200</v>
      </c>
      <c r="C620" s="165" t="s">
        <v>1201</v>
      </c>
      <c r="D620" s="165" t="s">
        <v>2116</v>
      </c>
      <c r="E620" s="165" t="s">
        <v>748</v>
      </c>
      <c r="F620" s="165" t="s">
        <v>2116</v>
      </c>
      <c r="G620" s="165" t="s">
        <v>2142</v>
      </c>
      <c r="H620" s="165" t="s">
        <v>1144</v>
      </c>
      <c r="I620" s="165" t="s">
        <v>2142</v>
      </c>
      <c r="J620" s="165" t="s">
        <v>1205</v>
      </c>
      <c r="K620" s="165" t="s">
        <v>1146</v>
      </c>
      <c r="L620" s="165" t="s">
        <v>2145</v>
      </c>
      <c r="M620" s="165" t="s">
        <v>1146</v>
      </c>
    </row>
    <row r="621" spans="1:13" x14ac:dyDescent="0.35">
      <c r="A621" s="164" t="str">
        <f t="shared" si="9"/>
        <v>Atsimo AtsinananaFarafanganaFarafangana</v>
      </c>
      <c r="B621" s="165" t="s">
        <v>1200</v>
      </c>
      <c r="C621" s="165" t="s">
        <v>1201</v>
      </c>
      <c r="D621" s="165" t="s">
        <v>1401</v>
      </c>
      <c r="E621" s="165" t="s">
        <v>633</v>
      </c>
      <c r="F621" s="165" t="s">
        <v>1401</v>
      </c>
      <c r="G621" s="165" t="s">
        <v>706</v>
      </c>
      <c r="H621" s="165" t="s">
        <v>634</v>
      </c>
      <c r="I621" s="165" t="s">
        <v>706</v>
      </c>
      <c r="J621" s="165" t="s">
        <v>1205</v>
      </c>
      <c r="K621" s="165" t="s">
        <v>634</v>
      </c>
      <c r="L621" s="165" t="s">
        <v>711</v>
      </c>
      <c r="M621" s="165" t="s">
        <v>634</v>
      </c>
    </row>
    <row r="622" spans="1:13" x14ac:dyDescent="0.35">
      <c r="A622" s="164" t="str">
        <f t="shared" si="9"/>
        <v>Atsimo AtsinananaFarafanganaVohimasy</v>
      </c>
      <c r="B622" s="165" t="s">
        <v>1200</v>
      </c>
      <c r="C622" s="165" t="s">
        <v>1201</v>
      </c>
      <c r="D622" s="165" t="s">
        <v>1401</v>
      </c>
      <c r="E622" s="165" t="s">
        <v>633</v>
      </c>
      <c r="F622" s="165" t="s">
        <v>1401</v>
      </c>
      <c r="G622" s="165" t="s">
        <v>706</v>
      </c>
      <c r="H622" s="165" t="s">
        <v>634</v>
      </c>
      <c r="I622" s="165" t="s">
        <v>706</v>
      </c>
      <c r="J622" s="165" t="s">
        <v>1205</v>
      </c>
      <c r="K622" s="165" t="s">
        <v>648</v>
      </c>
      <c r="L622" s="165" t="s">
        <v>710</v>
      </c>
      <c r="M622" s="165" t="s">
        <v>648</v>
      </c>
    </row>
    <row r="623" spans="1:13" x14ac:dyDescent="0.35">
      <c r="A623" s="164" t="str">
        <f t="shared" si="9"/>
        <v>Atsimo AtsinananaFarafanganaAnosivelo</v>
      </c>
      <c r="B623" s="165" t="s">
        <v>1200</v>
      </c>
      <c r="C623" s="165" t="s">
        <v>1201</v>
      </c>
      <c r="D623" s="165" t="s">
        <v>1401</v>
      </c>
      <c r="E623" s="165" t="s">
        <v>633</v>
      </c>
      <c r="F623" s="165" t="s">
        <v>1401</v>
      </c>
      <c r="G623" s="165" t="s">
        <v>706</v>
      </c>
      <c r="H623" s="165" t="s">
        <v>634</v>
      </c>
      <c r="I623" s="165" t="s">
        <v>706</v>
      </c>
      <c r="J623" s="165" t="s">
        <v>1205</v>
      </c>
      <c r="K623" s="165" t="s">
        <v>642</v>
      </c>
      <c r="L623" s="165" t="s">
        <v>712</v>
      </c>
      <c r="M623" s="165" t="s">
        <v>642</v>
      </c>
    </row>
    <row r="624" spans="1:13" x14ac:dyDescent="0.35">
      <c r="A624" s="164" t="str">
        <f t="shared" si="9"/>
        <v>Atsimo AtsinananaFarafanganaAnosy Tsararafa</v>
      </c>
      <c r="B624" s="165" t="s">
        <v>1200</v>
      </c>
      <c r="C624" s="165" t="s">
        <v>1201</v>
      </c>
      <c r="D624" s="165" t="s">
        <v>1401</v>
      </c>
      <c r="E624" s="165" t="s">
        <v>633</v>
      </c>
      <c r="F624" s="165" t="s">
        <v>1401</v>
      </c>
      <c r="G624" s="165" t="s">
        <v>706</v>
      </c>
      <c r="H624" s="165" t="s">
        <v>634</v>
      </c>
      <c r="I624" s="165" t="s">
        <v>706</v>
      </c>
      <c r="J624" s="165" t="s">
        <v>1205</v>
      </c>
      <c r="K624" s="165" t="s">
        <v>643</v>
      </c>
      <c r="L624" s="165" t="s">
        <v>713</v>
      </c>
      <c r="M624" s="165" t="s">
        <v>643</v>
      </c>
    </row>
    <row r="625" spans="1:13" x14ac:dyDescent="0.35">
      <c r="A625" s="164" t="str">
        <f t="shared" si="9"/>
        <v>Atsimo AtsinananaFarafanganaVohitromby</v>
      </c>
      <c r="B625" s="165" t="s">
        <v>1200</v>
      </c>
      <c r="C625" s="165" t="s">
        <v>1201</v>
      </c>
      <c r="D625" s="165" t="s">
        <v>1401</v>
      </c>
      <c r="E625" s="165" t="s">
        <v>633</v>
      </c>
      <c r="F625" s="165" t="s">
        <v>1401</v>
      </c>
      <c r="G625" s="165" t="s">
        <v>706</v>
      </c>
      <c r="H625" s="165" t="s">
        <v>634</v>
      </c>
      <c r="I625" s="165" t="s">
        <v>706</v>
      </c>
      <c r="J625" s="165" t="s">
        <v>1205</v>
      </c>
      <c r="K625" s="165" t="s">
        <v>649</v>
      </c>
      <c r="L625" s="165" t="s">
        <v>714</v>
      </c>
      <c r="M625" s="165" t="s">
        <v>649</v>
      </c>
    </row>
    <row r="626" spans="1:13" x14ac:dyDescent="0.35">
      <c r="A626" s="164" t="str">
        <f t="shared" si="9"/>
        <v>Atsimo AtsinananaFarafanganaIvandrika</v>
      </c>
      <c r="B626" s="165" t="s">
        <v>1200</v>
      </c>
      <c r="C626" s="165" t="s">
        <v>1201</v>
      </c>
      <c r="D626" s="165" t="s">
        <v>1401</v>
      </c>
      <c r="E626" s="165" t="s">
        <v>633</v>
      </c>
      <c r="F626" s="165" t="s">
        <v>1401</v>
      </c>
      <c r="G626" s="165" t="s">
        <v>706</v>
      </c>
      <c r="H626" s="165" t="s">
        <v>634</v>
      </c>
      <c r="I626" s="165" t="s">
        <v>706</v>
      </c>
      <c r="J626" s="165" t="s">
        <v>1205</v>
      </c>
      <c r="K626" s="165" t="s">
        <v>645</v>
      </c>
      <c r="L626" s="165" t="s">
        <v>715</v>
      </c>
      <c r="M626" s="165" t="s">
        <v>645</v>
      </c>
    </row>
    <row r="627" spans="1:13" x14ac:dyDescent="0.35">
      <c r="A627" s="164" t="str">
        <f t="shared" si="9"/>
        <v>Atsimo AtsinananaFarafanganaManambotra Atsimo</v>
      </c>
      <c r="B627" s="165" t="s">
        <v>1200</v>
      </c>
      <c r="C627" s="165" t="s">
        <v>1201</v>
      </c>
      <c r="D627" s="165" t="s">
        <v>1401</v>
      </c>
      <c r="E627" s="165" t="s">
        <v>633</v>
      </c>
      <c r="F627" s="165" t="s">
        <v>1401</v>
      </c>
      <c r="G627" s="165" t="s">
        <v>706</v>
      </c>
      <c r="H627" s="165" t="s">
        <v>634</v>
      </c>
      <c r="I627" s="165" t="s">
        <v>706</v>
      </c>
      <c r="J627" s="165" t="s">
        <v>1205</v>
      </c>
      <c r="K627" s="165" t="s">
        <v>716</v>
      </c>
      <c r="L627" s="165" t="s">
        <v>717</v>
      </c>
      <c r="M627" s="165" t="s">
        <v>716</v>
      </c>
    </row>
    <row r="628" spans="1:13" x14ac:dyDescent="0.35">
      <c r="A628" s="164" t="str">
        <f t="shared" si="9"/>
        <v>Atsimo AtsinananaFarafanganaMahavelo</v>
      </c>
      <c r="B628" s="165" t="s">
        <v>1200</v>
      </c>
      <c r="C628" s="165" t="s">
        <v>1201</v>
      </c>
      <c r="D628" s="165" t="s">
        <v>1401</v>
      </c>
      <c r="E628" s="165" t="s">
        <v>633</v>
      </c>
      <c r="F628" s="165" t="s">
        <v>1401</v>
      </c>
      <c r="G628" s="165" t="s">
        <v>706</v>
      </c>
      <c r="H628" s="165" t="s">
        <v>634</v>
      </c>
      <c r="I628" s="165" t="s">
        <v>706</v>
      </c>
      <c r="J628" s="165" t="s">
        <v>1205</v>
      </c>
      <c r="K628" s="165" t="s">
        <v>647</v>
      </c>
      <c r="L628" s="165" t="s">
        <v>718</v>
      </c>
      <c r="M628" s="165" t="s">
        <v>647</v>
      </c>
    </row>
    <row r="629" spans="1:13" x14ac:dyDescent="0.35">
      <c r="A629" s="164" t="str">
        <f t="shared" si="9"/>
        <v>Atsimo AtsinananaFarafanganaMahafasa Centre</v>
      </c>
      <c r="B629" s="165" t="s">
        <v>1200</v>
      </c>
      <c r="C629" s="165" t="s">
        <v>1201</v>
      </c>
      <c r="D629" s="165" t="s">
        <v>1401</v>
      </c>
      <c r="E629" s="165" t="s">
        <v>633</v>
      </c>
      <c r="F629" s="165" t="s">
        <v>1401</v>
      </c>
      <c r="G629" s="165" t="s">
        <v>706</v>
      </c>
      <c r="H629" s="165" t="s">
        <v>634</v>
      </c>
      <c r="I629" s="165" t="s">
        <v>706</v>
      </c>
      <c r="J629" s="165" t="s">
        <v>1205</v>
      </c>
      <c r="K629" s="165" t="s">
        <v>635</v>
      </c>
      <c r="L629" s="165" t="s">
        <v>719</v>
      </c>
      <c r="M629" s="165" t="s">
        <v>635</v>
      </c>
    </row>
    <row r="630" spans="1:13" x14ac:dyDescent="0.35">
      <c r="A630" s="164" t="str">
        <f t="shared" si="9"/>
        <v>Atsimo AtsinananaFarafanganaAmporoforo</v>
      </c>
      <c r="B630" s="165" t="s">
        <v>1200</v>
      </c>
      <c r="C630" s="165" t="s">
        <v>1201</v>
      </c>
      <c r="D630" s="165" t="s">
        <v>1401</v>
      </c>
      <c r="E630" s="165" t="s">
        <v>633</v>
      </c>
      <c r="F630" s="165" t="s">
        <v>1401</v>
      </c>
      <c r="G630" s="165" t="s">
        <v>706</v>
      </c>
      <c r="H630" s="165" t="s">
        <v>634</v>
      </c>
      <c r="I630" s="165" t="s">
        <v>706</v>
      </c>
      <c r="J630" s="165" t="s">
        <v>1205</v>
      </c>
      <c r="K630" s="165" t="s">
        <v>640</v>
      </c>
      <c r="L630" s="165" t="s">
        <v>720</v>
      </c>
      <c r="M630" s="165" t="s">
        <v>640</v>
      </c>
    </row>
    <row r="631" spans="1:13" x14ac:dyDescent="0.35">
      <c r="A631" s="164" t="str">
        <f t="shared" si="9"/>
        <v>Atsimo AtsinananaFarafanganaIabohazo</v>
      </c>
      <c r="B631" s="165" t="s">
        <v>1200</v>
      </c>
      <c r="C631" s="165" t="s">
        <v>1201</v>
      </c>
      <c r="D631" s="165" t="s">
        <v>1401</v>
      </c>
      <c r="E631" s="165" t="s">
        <v>633</v>
      </c>
      <c r="F631" s="165" t="s">
        <v>1401</v>
      </c>
      <c r="G631" s="165" t="s">
        <v>706</v>
      </c>
      <c r="H631" s="165" t="s">
        <v>634</v>
      </c>
      <c r="I631" s="165" t="s">
        <v>706</v>
      </c>
      <c r="J631" s="165" t="s">
        <v>1205</v>
      </c>
      <c r="K631" s="165" t="s">
        <v>721</v>
      </c>
      <c r="L631" s="165" t="s">
        <v>722</v>
      </c>
      <c r="M631" s="165" t="s">
        <v>721</v>
      </c>
    </row>
    <row r="632" spans="1:13" x14ac:dyDescent="0.35">
      <c r="A632" s="164" t="str">
        <f t="shared" si="9"/>
        <v>Atsimo AtsinananaFarafanganaTangainony</v>
      </c>
      <c r="B632" s="165" t="s">
        <v>1200</v>
      </c>
      <c r="C632" s="165" t="s">
        <v>1201</v>
      </c>
      <c r="D632" s="165" t="s">
        <v>1401</v>
      </c>
      <c r="E632" s="165" t="s">
        <v>633</v>
      </c>
      <c r="F632" s="165" t="s">
        <v>1401</v>
      </c>
      <c r="G632" s="165" t="s">
        <v>706</v>
      </c>
      <c r="H632" s="165" t="s">
        <v>634</v>
      </c>
      <c r="I632" s="165" t="s">
        <v>706</v>
      </c>
      <c r="J632" s="165" t="s">
        <v>1205</v>
      </c>
      <c r="K632" s="165" t="s">
        <v>637</v>
      </c>
      <c r="L632" s="165" t="s">
        <v>723</v>
      </c>
      <c r="M632" s="165" t="s">
        <v>637</v>
      </c>
    </row>
    <row r="633" spans="1:13" x14ac:dyDescent="0.35">
      <c r="A633" s="164" t="str">
        <f t="shared" si="9"/>
        <v>Atsimo AtsinananaFarafanganaBeretra Bevoay</v>
      </c>
      <c r="B633" s="165" t="s">
        <v>1200</v>
      </c>
      <c r="C633" s="165" t="s">
        <v>1201</v>
      </c>
      <c r="D633" s="165" t="s">
        <v>1401</v>
      </c>
      <c r="E633" s="165" t="s">
        <v>633</v>
      </c>
      <c r="F633" s="165" t="s">
        <v>1401</v>
      </c>
      <c r="G633" s="165" t="s">
        <v>706</v>
      </c>
      <c r="H633" s="165" t="s">
        <v>634</v>
      </c>
      <c r="I633" s="165" t="s">
        <v>706</v>
      </c>
      <c r="J633" s="165" t="s">
        <v>1205</v>
      </c>
      <c r="K633" s="165" t="s">
        <v>724</v>
      </c>
      <c r="L633" s="165" t="s">
        <v>725</v>
      </c>
      <c r="M633" s="165" t="s">
        <v>724</v>
      </c>
    </row>
    <row r="634" spans="1:13" x14ac:dyDescent="0.35">
      <c r="A634" s="164" t="str">
        <f t="shared" si="9"/>
        <v>Atsimo AtsinananaFarafanganaAmbohigogo</v>
      </c>
      <c r="B634" s="165" t="s">
        <v>1200</v>
      </c>
      <c r="C634" s="165" t="s">
        <v>1201</v>
      </c>
      <c r="D634" s="165" t="s">
        <v>1401</v>
      </c>
      <c r="E634" s="165" t="s">
        <v>633</v>
      </c>
      <c r="F634" s="165" t="s">
        <v>1401</v>
      </c>
      <c r="G634" s="165" t="s">
        <v>706</v>
      </c>
      <c r="H634" s="165" t="s">
        <v>634</v>
      </c>
      <c r="I634" s="165" t="s">
        <v>706</v>
      </c>
      <c r="J634" s="165" t="s">
        <v>1205</v>
      </c>
      <c r="K634" s="165" t="s">
        <v>726</v>
      </c>
      <c r="L634" s="165" t="s">
        <v>727</v>
      </c>
      <c r="M634" s="165" t="s">
        <v>726</v>
      </c>
    </row>
    <row r="635" spans="1:13" x14ac:dyDescent="0.35">
      <c r="A635" s="164" t="str">
        <f t="shared" si="9"/>
        <v>Atsimo AtsinananaFarafanganaMaheriraty</v>
      </c>
      <c r="B635" s="165" t="s">
        <v>1200</v>
      </c>
      <c r="C635" s="165" t="s">
        <v>1201</v>
      </c>
      <c r="D635" s="165" t="s">
        <v>1401</v>
      </c>
      <c r="E635" s="165" t="s">
        <v>633</v>
      </c>
      <c r="F635" s="165" t="s">
        <v>1401</v>
      </c>
      <c r="G635" s="165" t="s">
        <v>706</v>
      </c>
      <c r="H635" s="165" t="s">
        <v>634</v>
      </c>
      <c r="I635" s="165" t="s">
        <v>706</v>
      </c>
      <c r="J635" s="165" t="s">
        <v>1205</v>
      </c>
      <c r="K635" s="165" t="s">
        <v>728</v>
      </c>
      <c r="L635" s="165" t="s">
        <v>729</v>
      </c>
      <c r="M635" s="165" t="s">
        <v>728</v>
      </c>
    </row>
    <row r="636" spans="1:13" x14ac:dyDescent="0.35">
      <c r="A636" s="164" t="str">
        <f t="shared" si="9"/>
        <v>Atsimo AtsinananaFarafanganaMahabo Mananivo</v>
      </c>
      <c r="B636" s="165" t="s">
        <v>1200</v>
      </c>
      <c r="C636" s="165" t="s">
        <v>1201</v>
      </c>
      <c r="D636" s="165" t="s">
        <v>1401</v>
      </c>
      <c r="E636" s="165" t="s">
        <v>633</v>
      </c>
      <c r="F636" s="165" t="s">
        <v>1401</v>
      </c>
      <c r="G636" s="165" t="s">
        <v>706</v>
      </c>
      <c r="H636" s="165" t="s">
        <v>634</v>
      </c>
      <c r="I636" s="165" t="s">
        <v>706</v>
      </c>
      <c r="J636" s="165" t="s">
        <v>1205</v>
      </c>
      <c r="K636" s="165" t="s">
        <v>646</v>
      </c>
      <c r="L636" s="165" t="s">
        <v>730</v>
      </c>
      <c r="M636" s="165" t="s">
        <v>646</v>
      </c>
    </row>
    <row r="637" spans="1:13" x14ac:dyDescent="0.35">
      <c r="A637" s="164" t="str">
        <f t="shared" si="9"/>
        <v>Atsimo AtsinananaFarafanganaAmbohimandroso</v>
      </c>
      <c r="B637" s="165" t="s">
        <v>1200</v>
      </c>
      <c r="C637" s="165" t="s">
        <v>1201</v>
      </c>
      <c r="D637" s="165" t="s">
        <v>1401</v>
      </c>
      <c r="E637" s="165" t="s">
        <v>633</v>
      </c>
      <c r="F637" s="165" t="s">
        <v>1401</v>
      </c>
      <c r="G637" s="165" t="s">
        <v>706</v>
      </c>
      <c r="H637" s="165" t="s">
        <v>634</v>
      </c>
      <c r="I637" s="165" t="s">
        <v>706</v>
      </c>
      <c r="J637" s="165" t="s">
        <v>1205</v>
      </c>
      <c r="K637" s="165" t="s">
        <v>705</v>
      </c>
      <c r="L637" s="165" t="s">
        <v>707</v>
      </c>
      <c r="M637" s="165" t="s">
        <v>705</v>
      </c>
    </row>
    <row r="638" spans="1:13" x14ac:dyDescent="0.35">
      <c r="A638" s="164" t="str">
        <f t="shared" si="9"/>
        <v>Atsimo AtsinananaFarafanganaAnkarana Miraihina</v>
      </c>
      <c r="B638" s="165" t="s">
        <v>1200</v>
      </c>
      <c r="C638" s="165" t="s">
        <v>1201</v>
      </c>
      <c r="D638" s="165" t="s">
        <v>1401</v>
      </c>
      <c r="E638" s="165" t="s">
        <v>633</v>
      </c>
      <c r="F638" s="165" t="s">
        <v>1401</v>
      </c>
      <c r="G638" s="165" t="s">
        <v>706</v>
      </c>
      <c r="H638" s="165" t="s">
        <v>634</v>
      </c>
      <c r="I638" s="165" t="s">
        <v>706</v>
      </c>
      <c r="J638" s="165" t="s">
        <v>1205</v>
      </c>
      <c r="K638" s="165" t="s">
        <v>641</v>
      </c>
      <c r="L638" s="165" t="s">
        <v>731</v>
      </c>
      <c r="M638" s="165" t="s">
        <v>641</v>
      </c>
    </row>
    <row r="639" spans="1:13" x14ac:dyDescent="0.35">
      <c r="A639" s="164" t="str">
        <f t="shared" si="9"/>
        <v>Atsimo AtsinananaFarafanganaEvato</v>
      </c>
      <c r="B639" s="165" t="s">
        <v>1200</v>
      </c>
      <c r="C639" s="165" t="s">
        <v>1201</v>
      </c>
      <c r="D639" s="165" t="s">
        <v>1401</v>
      </c>
      <c r="E639" s="165" t="s">
        <v>633</v>
      </c>
      <c r="F639" s="165" t="s">
        <v>1401</v>
      </c>
      <c r="G639" s="165" t="s">
        <v>706</v>
      </c>
      <c r="H639" s="165" t="s">
        <v>634</v>
      </c>
      <c r="I639" s="165" t="s">
        <v>706</v>
      </c>
      <c r="J639" s="165" t="s">
        <v>1205</v>
      </c>
      <c r="K639" s="165" t="s">
        <v>639</v>
      </c>
      <c r="L639" s="165" t="s">
        <v>732</v>
      </c>
      <c r="M639" s="165" t="s">
        <v>639</v>
      </c>
    </row>
    <row r="640" spans="1:13" x14ac:dyDescent="0.35">
      <c r="A640" s="164" t="str">
        <f t="shared" si="9"/>
        <v>Atsimo AtsinananaFarafanganaEtrotroka Atsimo</v>
      </c>
      <c r="B640" s="165" t="s">
        <v>1200</v>
      </c>
      <c r="C640" s="165" t="s">
        <v>1201</v>
      </c>
      <c r="D640" s="165" t="s">
        <v>1401</v>
      </c>
      <c r="E640" s="165" t="s">
        <v>633</v>
      </c>
      <c r="F640" s="165" t="s">
        <v>1401</v>
      </c>
      <c r="G640" s="165" t="s">
        <v>706</v>
      </c>
      <c r="H640" s="165" t="s">
        <v>634</v>
      </c>
      <c r="I640" s="165" t="s">
        <v>706</v>
      </c>
      <c r="J640" s="165" t="s">
        <v>1205</v>
      </c>
      <c r="K640" s="165" t="s">
        <v>733</v>
      </c>
      <c r="L640" s="165" t="s">
        <v>734</v>
      </c>
      <c r="M640" s="165" t="s">
        <v>733</v>
      </c>
    </row>
    <row r="641" spans="1:13" x14ac:dyDescent="0.35">
      <c r="A641" s="164" t="str">
        <f t="shared" si="9"/>
        <v>Atsimo AtsinananaFarafanganaAmbalavato Nord</v>
      </c>
      <c r="B641" s="165" t="s">
        <v>1200</v>
      </c>
      <c r="C641" s="165" t="s">
        <v>1201</v>
      </c>
      <c r="D641" s="165" t="s">
        <v>1401</v>
      </c>
      <c r="E641" s="165" t="s">
        <v>633</v>
      </c>
      <c r="F641" s="165" t="s">
        <v>1401</v>
      </c>
      <c r="G641" s="165" t="s">
        <v>706</v>
      </c>
      <c r="H641" s="165" t="s">
        <v>634</v>
      </c>
      <c r="I641" s="165" t="s">
        <v>706</v>
      </c>
      <c r="J641" s="165" t="s">
        <v>1205</v>
      </c>
      <c r="K641" s="165" t="s">
        <v>735</v>
      </c>
      <c r="L641" s="165" t="s">
        <v>736</v>
      </c>
      <c r="M641" s="165" t="s">
        <v>735</v>
      </c>
    </row>
    <row r="642" spans="1:13" x14ac:dyDescent="0.35">
      <c r="A642" s="164" t="str">
        <f t="shared" si="9"/>
        <v>Atsimo AtsinananaFarafanganaEfatsy</v>
      </c>
      <c r="B642" s="165" t="s">
        <v>1200</v>
      </c>
      <c r="C642" s="165" t="s">
        <v>1201</v>
      </c>
      <c r="D642" s="165" t="s">
        <v>1401</v>
      </c>
      <c r="E642" s="165" t="s">
        <v>633</v>
      </c>
      <c r="F642" s="165" t="s">
        <v>1401</v>
      </c>
      <c r="G642" s="165" t="s">
        <v>706</v>
      </c>
      <c r="H642" s="165" t="s">
        <v>634</v>
      </c>
      <c r="I642" s="165" t="s">
        <v>706</v>
      </c>
      <c r="J642" s="165" t="s">
        <v>1205</v>
      </c>
      <c r="K642" s="165" t="s">
        <v>644</v>
      </c>
      <c r="L642" s="165" t="s">
        <v>737</v>
      </c>
      <c r="M642" s="165" t="s">
        <v>644</v>
      </c>
    </row>
    <row r="643" spans="1:13" x14ac:dyDescent="0.35">
      <c r="A643" s="164" t="str">
        <f t="shared" ref="A643:A707" si="10">E643&amp;H643&amp;K643</f>
        <v>Atsimo AtsinananaFarafanganaTovona</v>
      </c>
      <c r="B643" s="165" t="s">
        <v>1200</v>
      </c>
      <c r="C643" s="165" t="s">
        <v>1201</v>
      </c>
      <c r="D643" s="165" t="s">
        <v>1401</v>
      </c>
      <c r="E643" s="165" t="s">
        <v>633</v>
      </c>
      <c r="F643" s="165" t="s">
        <v>1401</v>
      </c>
      <c r="G643" s="165" t="s">
        <v>706</v>
      </c>
      <c r="H643" s="165" t="s">
        <v>634</v>
      </c>
      <c r="I643" s="165" t="s">
        <v>706</v>
      </c>
      <c r="J643" s="165" t="s">
        <v>1205</v>
      </c>
      <c r="K643" s="165" t="s">
        <v>738</v>
      </c>
      <c r="L643" s="165" t="s">
        <v>739</v>
      </c>
      <c r="M643" s="165" t="s">
        <v>738</v>
      </c>
    </row>
    <row r="644" spans="1:13" x14ac:dyDescent="0.35">
      <c r="A644" s="164" t="str">
        <f t="shared" si="10"/>
        <v>Atsimo AtsinananaFarafanganaAmbalatany</v>
      </c>
      <c r="B644" s="165" t="s">
        <v>1200</v>
      </c>
      <c r="C644" s="165" t="s">
        <v>1201</v>
      </c>
      <c r="D644" s="165" t="s">
        <v>1401</v>
      </c>
      <c r="E644" s="165" t="s">
        <v>633</v>
      </c>
      <c r="F644" s="165" t="s">
        <v>1401</v>
      </c>
      <c r="G644" s="165" t="s">
        <v>706</v>
      </c>
      <c r="H644" s="165" t="s">
        <v>634</v>
      </c>
      <c r="I644" s="165" t="s">
        <v>706</v>
      </c>
      <c r="J644" s="165" t="s">
        <v>1205</v>
      </c>
      <c r="K644" s="165" t="s">
        <v>740</v>
      </c>
      <c r="L644" s="165" t="s">
        <v>741</v>
      </c>
      <c r="M644" s="165" t="s">
        <v>740</v>
      </c>
    </row>
    <row r="645" spans="1:13" x14ac:dyDescent="0.35">
      <c r="A645" s="164" t="str">
        <f t="shared" si="10"/>
        <v>Atsimo AtsinananaFarafanganaNamohora Iaborano</v>
      </c>
      <c r="B645" s="165" t="s">
        <v>1200</v>
      </c>
      <c r="C645" s="165" t="s">
        <v>1201</v>
      </c>
      <c r="D645" s="165" t="s">
        <v>1401</v>
      </c>
      <c r="E645" s="165" t="s">
        <v>633</v>
      </c>
      <c r="F645" s="165" t="s">
        <v>1401</v>
      </c>
      <c r="G645" s="165" t="s">
        <v>706</v>
      </c>
      <c r="H645" s="165" t="s">
        <v>634</v>
      </c>
      <c r="I645" s="165" t="s">
        <v>706</v>
      </c>
      <c r="J645" s="165" t="s">
        <v>1205</v>
      </c>
      <c r="K645" s="165" t="s">
        <v>742</v>
      </c>
      <c r="L645" s="165" t="s">
        <v>743</v>
      </c>
      <c r="M645" s="165" t="s">
        <v>742</v>
      </c>
    </row>
    <row r="646" spans="1:13" x14ac:dyDescent="0.35">
      <c r="A646" s="164" t="str">
        <f t="shared" si="10"/>
        <v>Atsimo AtsinananaFarafanganaSahamadio</v>
      </c>
      <c r="B646" s="165" t="s">
        <v>1200</v>
      </c>
      <c r="C646" s="165" t="s">
        <v>1201</v>
      </c>
      <c r="D646" s="165" t="s">
        <v>1401</v>
      </c>
      <c r="E646" s="165" t="s">
        <v>633</v>
      </c>
      <c r="F646" s="165" t="s">
        <v>1401</v>
      </c>
      <c r="G646" s="165" t="s">
        <v>706</v>
      </c>
      <c r="H646" s="165" t="s">
        <v>634</v>
      </c>
      <c r="I646" s="165" t="s">
        <v>706</v>
      </c>
      <c r="J646" s="165" t="s">
        <v>1205</v>
      </c>
      <c r="K646" s="165" t="s">
        <v>744</v>
      </c>
      <c r="L646" s="165" t="s">
        <v>745</v>
      </c>
      <c r="M646" s="165" t="s">
        <v>744</v>
      </c>
    </row>
    <row r="647" spans="1:13" x14ac:dyDescent="0.35">
      <c r="A647" s="164" t="str">
        <f t="shared" si="10"/>
        <v>Atsimo AtsinananaFarafanganaFenoarivo</v>
      </c>
      <c r="B647" s="165" t="s">
        <v>1200</v>
      </c>
      <c r="C647" s="165" t="s">
        <v>1201</v>
      </c>
      <c r="D647" s="165" t="s">
        <v>1401</v>
      </c>
      <c r="E647" s="165" t="s">
        <v>633</v>
      </c>
      <c r="F647" s="165" t="s">
        <v>1401</v>
      </c>
      <c r="G647" s="165" t="s">
        <v>706</v>
      </c>
      <c r="H647" s="165" t="s">
        <v>634</v>
      </c>
      <c r="I647" s="165" t="s">
        <v>706</v>
      </c>
      <c r="J647" s="165" t="s">
        <v>1205</v>
      </c>
      <c r="K647" s="165" t="s">
        <v>708</v>
      </c>
      <c r="L647" s="165" t="s">
        <v>709</v>
      </c>
      <c r="M647" s="165" t="s">
        <v>708</v>
      </c>
    </row>
    <row r="648" spans="1:13" x14ac:dyDescent="0.35">
      <c r="A648" s="164" t="str">
        <f t="shared" si="10"/>
        <v>Atsimo AtsinananaFarafanganaAntseranambe</v>
      </c>
      <c r="B648" s="165" t="s">
        <v>1200</v>
      </c>
      <c r="C648" s="165" t="s">
        <v>1201</v>
      </c>
      <c r="D648" s="165" t="s">
        <v>1401</v>
      </c>
      <c r="E648" s="165" t="s">
        <v>633</v>
      </c>
      <c r="F648" s="165" t="s">
        <v>1401</v>
      </c>
      <c r="G648" s="165" t="s">
        <v>706</v>
      </c>
      <c r="H648" s="165" t="s">
        <v>634</v>
      </c>
      <c r="I648" s="165" t="s">
        <v>706</v>
      </c>
      <c r="J648" s="165" t="s">
        <v>1205</v>
      </c>
      <c r="K648" s="165" t="s">
        <v>746</v>
      </c>
      <c r="L648" s="165" t="s">
        <v>747</v>
      </c>
      <c r="M648" s="165" t="s">
        <v>746</v>
      </c>
    </row>
    <row r="649" spans="1:13" x14ac:dyDescent="0.35">
      <c r="A649" s="164" t="str">
        <f t="shared" si="10"/>
        <v>Atsimo AtsinananaFarafanganaIhorombe</v>
      </c>
      <c r="B649" s="165" t="s">
        <v>1200</v>
      </c>
      <c r="C649" s="165" t="s">
        <v>1201</v>
      </c>
      <c r="D649" s="165" t="s">
        <v>1401</v>
      </c>
      <c r="E649" s="165" t="s">
        <v>633</v>
      </c>
      <c r="F649" s="165" t="s">
        <v>1401</v>
      </c>
      <c r="G649" s="165" t="s">
        <v>706</v>
      </c>
      <c r="H649" s="165" t="s">
        <v>634</v>
      </c>
      <c r="I649" s="165" t="s">
        <v>706</v>
      </c>
      <c r="J649" s="165" t="s">
        <v>1205</v>
      </c>
      <c r="K649" s="165" t="s">
        <v>748</v>
      </c>
      <c r="L649" s="165" t="s">
        <v>749</v>
      </c>
      <c r="M649" s="165" t="s">
        <v>748</v>
      </c>
    </row>
    <row r="650" spans="1:13" x14ac:dyDescent="0.35">
      <c r="A650" s="164" t="str">
        <f t="shared" si="10"/>
        <v>Atsimo AtsinananaFarafanganaAmbalavato Antevato</v>
      </c>
      <c r="B650" s="165" t="s">
        <v>1200</v>
      </c>
      <c r="C650" s="165" t="s">
        <v>1201</v>
      </c>
      <c r="D650" s="165" t="s">
        <v>1401</v>
      </c>
      <c r="E650" s="165" t="s">
        <v>633</v>
      </c>
      <c r="F650" s="165" t="s">
        <v>1401</v>
      </c>
      <c r="G650" s="165" t="s">
        <v>706</v>
      </c>
      <c r="H650" s="165" t="s">
        <v>634</v>
      </c>
      <c r="I650" s="165" t="s">
        <v>706</v>
      </c>
      <c r="J650" s="165" t="s">
        <v>1205</v>
      </c>
      <c r="K650" s="165" t="s">
        <v>750</v>
      </c>
      <c r="L650" s="165" t="s">
        <v>751</v>
      </c>
      <c r="M650" s="165" t="s">
        <v>750</v>
      </c>
    </row>
    <row r="651" spans="1:13" x14ac:dyDescent="0.35">
      <c r="A651" s="164" t="str">
        <f t="shared" si="10"/>
        <v>Atsimo AtsinananaFarafanganaVohilengo</v>
      </c>
      <c r="B651" s="165" t="s">
        <v>1200</v>
      </c>
      <c r="C651" s="165" t="s">
        <v>1201</v>
      </c>
      <c r="D651" s="165" t="s">
        <v>1401</v>
      </c>
      <c r="E651" s="165" t="s">
        <v>633</v>
      </c>
      <c r="F651" s="165" t="s">
        <v>1401</v>
      </c>
      <c r="G651" s="165" t="s">
        <v>706</v>
      </c>
      <c r="H651" s="165" t="s">
        <v>634</v>
      </c>
      <c r="I651" s="165" t="s">
        <v>706</v>
      </c>
      <c r="J651" s="165" t="s">
        <v>1205</v>
      </c>
      <c r="K651" s="165" t="s">
        <v>638</v>
      </c>
      <c r="L651" s="165" t="s">
        <v>752</v>
      </c>
      <c r="M651" s="165" t="s">
        <v>638</v>
      </c>
    </row>
    <row r="652" spans="1:13" x14ac:dyDescent="0.35">
      <c r="A652" s="164" t="str">
        <f t="shared" si="10"/>
        <v>Atsimo AtsinananaFarafanganaMarovandrika</v>
      </c>
      <c r="B652" s="165" t="s">
        <v>1200</v>
      </c>
      <c r="C652" s="165" t="s">
        <v>1201</v>
      </c>
      <c r="D652" s="165" t="s">
        <v>1401</v>
      </c>
      <c r="E652" s="165" t="s">
        <v>633</v>
      </c>
      <c r="F652" s="165" t="s">
        <v>1401</v>
      </c>
      <c r="G652" s="165" t="s">
        <v>706</v>
      </c>
      <c r="H652" s="165" t="s">
        <v>634</v>
      </c>
      <c r="I652" s="165" t="s">
        <v>706</v>
      </c>
      <c r="J652" s="165" t="s">
        <v>1205</v>
      </c>
      <c r="K652" s="165" t="s">
        <v>753</v>
      </c>
      <c r="L652" s="165" t="s">
        <v>754</v>
      </c>
      <c r="M652" s="165" t="s">
        <v>753</v>
      </c>
    </row>
    <row r="653" spans="1:13" x14ac:dyDescent="0.35">
      <c r="A653" s="164" t="str">
        <f t="shared" si="10"/>
        <v>Atsimo AtsinananaVangaindranoVangaindrano</v>
      </c>
      <c r="B653" s="165" t="s">
        <v>1200</v>
      </c>
      <c r="C653" s="165" t="s">
        <v>1201</v>
      </c>
      <c r="D653" s="165" t="s">
        <v>1401</v>
      </c>
      <c r="E653" s="165" t="s">
        <v>633</v>
      </c>
      <c r="F653" s="165" t="s">
        <v>1401</v>
      </c>
      <c r="G653" s="165" t="s">
        <v>755</v>
      </c>
      <c r="H653" s="165" t="s">
        <v>650</v>
      </c>
      <c r="I653" s="165" t="s">
        <v>755</v>
      </c>
      <c r="J653" s="165" t="s">
        <v>1205</v>
      </c>
      <c r="K653" s="165" t="s">
        <v>650</v>
      </c>
      <c r="L653" s="165" t="s">
        <v>756</v>
      </c>
      <c r="M653" s="165" t="s">
        <v>650</v>
      </c>
    </row>
    <row r="654" spans="1:13" x14ac:dyDescent="0.35">
      <c r="A654" s="164" t="str">
        <f t="shared" si="10"/>
        <v>Atsimo AtsinananaVangaindranoAmpasimalemy</v>
      </c>
      <c r="B654" s="165" t="s">
        <v>1200</v>
      </c>
      <c r="C654" s="165" t="s">
        <v>1201</v>
      </c>
      <c r="D654" s="165" t="s">
        <v>1401</v>
      </c>
      <c r="E654" s="165" t="s">
        <v>633</v>
      </c>
      <c r="F654" s="165" t="s">
        <v>1401</v>
      </c>
      <c r="G654" s="165" t="s">
        <v>755</v>
      </c>
      <c r="H654" s="165" t="s">
        <v>650</v>
      </c>
      <c r="I654" s="165" t="s">
        <v>755</v>
      </c>
      <c r="J654" s="165" t="s">
        <v>1205</v>
      </c>
      <c r="K654" s="165" t="s">
        <v>652</v>
      </c>
      <c r="L654" s="165" t="s">
        <v>757</v>
      </c>
      <c r="M654" s="165" t="s">
        <v>652</v>
      </c>
    </row>
    <row r="655" spans="1:13" x14ac:dyDescent="0.35">
      <c r="A655" s="164" t="str">
        <f t="shared" si="10"/>
        <v>Atsimo AtsinananaVangaindranoTsianofana</v>
      </c>
      <c r="B655" s="165" t="s">
        <v>1200</v>
      </c>
      <c r="C655" s="165" t="s">
        <v>1201</v>
      </c>
      <c r="D655" s="165" t="s">
        <v>1401</v>
      </c>
      <c r="E655" s="165" t="s">
        <v>633</v>
      </c>
      <c r="F655" s="165" t="s">
        <v>1401</v>
      </c>
      <c r="G655" s="165" t="s">
        <v>755</v>
      </c>
      <c r="H655" s="165" t="s">
        <v>650</v>
      </c>
      <c r="I655" s="165" t="s">
        <v>755</v>
      </c>
      <c r="J655" s="165" t="s">
        <v>1205</v>
      </c>
      <c r="K655" s="165" t="s">
        <v>657</v>
      </c>
      <c r="L655" s="165" t="s">
        <v>758</v>
      </c>
      <c r="M655" s="165" t="s">
        <v>657</v>
      </c>
    </row>
    <row r="656" spans="1:13" x14ac:dyDescent="0.35">
      <c r="A656" s="164" t="str">
        <f t="shared" si="10"/>
        <v>Atsimo AtsinananaVangaindranoBekaraoky</v>
      </c>
      <c r="B656" s="165" t="s">
        <v>1200</v>
      </c>
      <c r="C656" s="165" t="s">
        <v>1201</v>
      </c>
      <c r="D656" s="165" t="s">
        <v>1401</v>
      </c>
      <c r="E656" s="165" t="s">
        <v>633</v>
      </c>
      <c r="F656" s="165" t="s">
        <v>1401</v>
      </c>
      <c r="G656" s="165" t="s">
        <v>755</v>
      </c>
      <c r="H656" s="165" t="s">
        <v>650</v>
      </c>
      <c r="I656" s="165" t="s">
        <v>755</v>
      </c>
      <c r="J656" s="165" t="s">
        <v>1205</v>
      </c>
      <c r="K656" s="165" t="s">
        <v>658</v>
      </c>
      <c r="L656" s="165" t="s">
        <v>759</v>
      </c>
      <c r="M656" s="165" t="s">
        <v>658</v>
      </c>
    </row>
    <row r="657" spans="1:13" x14ac:dyDescent="0.35">
      <c r="A657" s="164" t="str">
        <f t="shared" si="10"/>
        <v>Atsimo AtsinananaVangaindranoTsiately</v>
      </c>
      <c r="B657" s="165" t="s">
        <v>1200</v>
      </c>
      <c r="C657" s="165" t="s">
        <v>1201</v>
      </c>
      <c r="D657" s="165" t="s">
        <v>1401</v>
      </c>
      <c r="E657" s="165" t="s">
        <v>633</v>
      </c>
      <c r="F657" s="165" t="s">
        <v>1401</v>
      </c>
      <c r="G657" s="165" t="s">
        <v>755</v>
      </c>
      <c r="H657" s="165" t="s">
        <v>650</v>
      </c>
      <c r="I657" s="165" t="s">
        <v>755</v>
      </c>
      <c r="J657" s="165" t="s">
        <v>1205</v>
      </c>
      <c r="K657" s="165" t="s">
        <v>662</v>
      </c>
      <c r="L657" s="165" t="s">
        <v>760</v>
      </c>
      <c r="M657" s="165" t="s">
        <v>662</v>
      </c>
    </row>
    <row r="658" spans="1:13" x14ac:dyDescent="0.35">
      <c r="A658" s="164" t="str">
        <f t="shared" si="10"/>
        <v>Atsimo AtsinananaVangaindranoSoamanova</v>
      </c>
      <c r="B658" s="165" t="s">
        <v>1200</v>
      </c>
      <c r="C658" s="165" t="s">
        <v>1201</v>
      </c>
      <c r="D658" s="165" t="s">
        <v>1401</v>
      </c>
      <c r="E658" s="165" t="s">
        <v>633</v>
      </c>
      <c r="F658" s="165" t="s">
        <v>1401</v>
      </c>
      <c r="G658" s="165" t="s">
        <v>755</v>
      </c>
      <c r="H658" s="165" t="s">
        <v>650</v>
      </c>
      <c r="I658" s="165" t="s">
        <v>755</v>
      </c>
      <c r="J658" s="165" t="s">
        <v>1205</v>
      </c>
      <c r="K658" s="165" t="s">
        <v>651</v>
      </c>
      <c r="L658" s="165" t="s">
        <v>761</v>
      </c>
      <c r="M658" s="165" t="s">
        <v>651</v>
      </c>
    </row>
    <row r="659" spans="1:13" x14ac:dyDescent="0.35">
      <c r="A659" s="164" t="str">
        <f t="shared" si="10"/>
        <v>Atsimo AtsinananaVangaindranoLopary</v>
      </c>
      <c r="B659" s="165" t="s">
        <v>1200</v>
      </c>
      <c r="C659" s="165" t="s">
        <v>1201</v>
      </c>
      <c r="D659" s="165" t="s">
        <v>1401</v>
      </c>
      <c r="E659" s="165" t="s">
        <v>633</v>
      </c>
      <c r="F659" s="165" t="s">
        <v>1401</v>
      </c>
      <c r="G659" s="165" t="s">
        <v>755</v>
      </c>
      <c r="H659" s="165" t="s">
        <v>650</v>
      </c>
      <c r="I659" s="165" t="s">
        <v>755</v>
      </c>
      <c r="J659" s="165" t="s">
        <v>1205</v>
      </c>
      <c r="K659" s="165" t="s">
        <v>659</v>
      </c>
      <c r="L659" s="165" t="s">
        <v>762</v>
      </c>
      <c r="M659" s="165" t="s">
        <v>659</v>
      </c>
    </row>
    <row r="660" spans="1:13" x14ac:dyDescent="0.35">
      <c r="A660" s="164" t="str">
        <f t="shared" si="10"/>
        <v>Atsimo AtsinananaVangaindranoBema</v>
      </c>
      <c r="B660" s="165" t="s">
        <v>1200</v>
      </c>
      <c r="C660" s="165" t="s">
        <v>1201</v>
      </c>
      <c r="D660" s="165" t="s">
        <v>1401</v>
      </c>
      <c r="E660" s="165" t="s">
        <v>633</v>
      </c>
      <c r="F660" s="165" t="s">
        <v>1401</v>
      </c>
      <c r="G660" s="165" t="s">
        <v>755</v>
      </c>
      <c r="H660" s="165" t="s">
        <v>650</v>
      </c>
      <c r="I660" s="165" t="s">
        <v>755</v>
      </c>
      <c r="J660" s="165" t="s">
        <v>1205</v>
      </c>
      <c r="K660" s="165" t="s">
        <v>763</v>
      </c>
      <c r="L660" s="165" t="s">
        <v>764</v>
      </c>
      <c r="M660" s="165" t="s">
        <v>763</v>
      </c>
    </row>
    <row r="661" spans="1:13" x14ac:dyDescent="0.35">
      <c r="A661" s="164" t="str">
        <f t="shared" si="10"/>
        <v>Atsimo AtsinananaVangaindranoVohitrambo</v>
      </c>
      <c r="B661" s="165" t="s">
        <v>1200</v>
      </c>
      <c r="C661" s="165" t="s">
        <v>1201</v>
      </c>
      <c r="D661" s="165" t="s">
        <v>1401</v>
      </c>
      <c r="E661" s="165" t="s">
        <v>633</v>
      </c>
      <c r="F661" s="165" t="s">
        <v>1401</v>
      </c>
      <c r="G661" s="165" t="s">
        <v>755</v>
      </c>
      <c r="H661" s="165" t="s">
        <v>650</v>
      </c>
      <c r="I661" s="165" t="s">
        <v>755</v>
      </c>
      <c r="J661" s="165" t="s">
        <v>1205</v>
      </c>
      <c r="K661" s="165" t="s">
        <v>656</v>
      </c>
      <c r="L661" s="165" t="s">
        <v>765</v>
      </c>
      <c r="M661" s="165" t="s">
        <v>656</v>
      </c>
    </row>
    <row r="662" spans="1:13" x14ac:dyDescent="0.35">
      <c r="A662" s="164" t="str">
        <f t="shared" si="10"/>
        <v>Atsimo AtsinananaVangaindranoAnilobe</v>
      </c>
      <c r="B662" s="165" t="s">
        <v>1200</v>
      </c>
      <c r="C662" s="165" t="s">
        <v>1201</v>
      </c>
      <c r="D662" s="165" t="s">
        <v>1401</v>
      </c>
      <c r="E662" s="165" t="s">
        <v>633</v>
      </c>
      <c r="F662" s="165" t="s">
        <v>1401</v>
      </c>
      <c r="G662" s="165" t="s">
        <v>755</v>
      </c>
      <c r="H662" s="165" t="s">
        <v>650</v>
      </c>
      <c r="I662" s="165" t="s">
        <v>755</v>
      </c>
      <c r="J662" s="165" t="s">
        <v>1205</v>
      </c>
      <c r="K662" s="165" t="s">
        <v>766</v>
      </c>
      <c r="L662" s="165" t="s">
        <v>767</v>
      </c>
      <c r="M662" s="165" t="s">
        <v>766</v>
      </c>
    </row>
    <row r="663" spans="1:13" x14ac:dyDescent="0.35">
      <c r="A663" s="164" t="str">
        <f t="shared" si="10"/>
        <v>Atsimo AtsinananaVangaindranoLohafary</v>
      </c>
      <c r="B663" s="165" t="s">
        <v>1200</v>
      </c>
      <c r="C663" s="165" t="s">
        <v>1201</v>
      </c>
      <c r="D663" s="165" t="s">
        <v>1401</v>
      </c>
      <c r="E663" s="165" t="s">
        <v>633</v>
      </c>
      <c r="F663" s="165" t="s">
        <v>1401</v>
      </c>
      <c r="G663" s="165" t="s">
        <v>755</v>
      </c>
      <c r="H663" s="165" t="s">
        <v>650</v>
      </c>
      <c r="I663" s="165" t="s">
        <v>755</v>
      </c>
      <c r="J663" s="165" t="s">
        <v>1205</v>
      </c>
      <c r="K663" s="165" t="s">
        <v>768</v>
      </c>
      <c r="L663" s="165" t="s">
        <v>769</v>
      </c>
      <c r="M663" s="165" t="s">
        <v>768</v>
      </c>
    </row>
    <row r="664" spans="1:13" x14ac:dyDescent="0.35">
      <c r="A664" s="164" t="str">
        <f t="shared" si="10"/>
        <v>Atsimo AtsinananaVangaindranoAmpataka</v>
      </c>
      <c r="B664" s="165" t="s">
        <v>1200</v>
      </c>
      <c r="C664" s="165" t="s">
        <v>1201</v>
      </c>
      <c r="D664" s="165" t="s">
        <v>1401</v>
      </c>
      <c r="E664" s="165" t="s">
        <v>633</v>
      </c>
      <c r="F664" s="165" t="s">
        <v>1401</v>
      </c>
      <c r="G664" s="165" t="s">
        <v>755</v>
      </c>
      <c r="H664" s="165" t="s">
        <v>650</v>
      </c>
      <c r="I664" s="165" t="s">
        <v>755</v>
      </c>
      <c r="J664" s="165" t="s">
        <v>1205</v>
      </c>
      <c r="K664" s="165" t="s">
        <v>653</v>
      </c>
      <c r="L664" s="165" t="s">
        <v>770</v>
      </c>
      <c r="M664" s="165" t="s">
        <v>653</v>
      </c>
    </row>
    <row r="665" spans="1:13" x14ac:dyDescent="0.35">
      <c r="A665" s="164" t="str">
        <f t="shared" si="10"/>
        <v>Atsimo AtsinananaVangaindranoMatanga</v>
      </c>
      <c r="B665" s="165" t="s">
        <v>1200</v>
      </c>
      <c r="C665" s="165" t="s">
        <v>1201</v>
      </c>
      <c r="D665" s="165" t="s">
        <v>1401</v>
      </c>
      <c r="E665" s="165" t="s">
        <v>633</v>
      </c>
      <c r="F665" s="165" t="s">
        <v>1401</v>
      </c>
      <c r="G665" s="165" t="s">
        <v>755</v>
      </c>
      <c r="H665" s="165" t="s">
        <v>650</v>
      </c>
      <c r="I665" s="165" t="s">
        <v>755</v>
      </c>
      <c r="J665" s="165" t="s">
        <v>1205</v>
      </c>
      <c r="K665" s="165" t="s">
        <v>661</v>
      </c>
      <c r="L665" s="165" t="s">
        <v>771</v>
      </c>
      <c r="M665" s="165" t="s">
        <v>661</v>
      </c>
    </row>
    <row r="666" spans="1:13" x14ac:dyDescent="0.35">
      <c r="A666" s="164" t="str">
        <f t="shared" si="10"/>
        <v>Atsimo AtsinananaVangaindranoMasianaka</v>
      </c>
      <c r="B666" s="165" t="s">
        <v>1200</v>
      </c>
      <c r="C666" s="165" t="s">
        <v>1201</v>
      </c>
      <c r="D666" s="165" t="s">
        <v>1401</v>
      </c>
      <c r="E666" s="165" t="s">
        <v>633</v>
      </c>
      <c r="F666" s="165" t="s">
        <v>1401</v>
      </c>
      <c r="G666" s="165" t="s">
        <v>755</v>
      </c>
      <c r="H666" s="165" t="s">
        <v>650</v>
      </c>
      <c r="I666" s="165" t="s">
        <v>755</v>
      </c>
      <c r="J666" s="165" t="s">
        <v>1205</v>
      </c>
      <c r="K666" s="165" t="s">
        <v>655</v>
      </c>
      <c r="L666" s="165" t="s">
        <v>772</v>
      </c>
      <c r="M666" s="165" t="s">
        <v>655</v>
      </c>
    </row>
    <row r="667" spans="1:13" x14ac:dyDescent="0.35">
      <c r="A667" s="164" t="str">
        <f t="shared" si="10"/>
        <v>Atsimo AtsinananaVangaindranoVohipaho</v>
      </c>
      <c r="B667" s="165" t="s">
        <v>1200</v>
      </c>
      <c r="C667" s="165" t="s">
        <v>1201</v>
      </c>
      <c r="D667" s="165" t="s">
        <v>1401</v>
      </c>
      <c r="E667" s="165" t="s">
        <v>633</v>
      </c>
      <c r="F667" s="165" t="s">
        <v>1401</v>
      </c>
      <c r="G667" s="165" t="s">
        <v>755</v>
      </c>
      <c r="H667" s="165" t="s">
        <v>650</v>
      </c>
      <c r="I667" s="165" t="s">
        <v>755</v>
      </c>
      <c r="J667" s="165" t="s">
        <v>1205</v>
      </c>
      <c r="K667" s="165" t="s">
        <v>664</v>
      </c>
      <c r="L667" s="165" t="s">
        <v>773</v>
      </c>
      <c r="M667" s="165" t="s">
        <v>664</v>
      </c>
    </row>
    <row r="668" spans="1:13" x14ac:dyDescent="0.35">
      <c r="A668" s="164" t="str">
        <f t="shared" si="10"/>
        <v>Atsimo AtsinananaVangaindranoMarokibo</v>
      </c>
      <c r="B668" s="165" t="s">
        <v>1200</v>
      </c>
      <c r="C668" s="165" t="s">
        <v>1201</v>
      </c>
      <c r="D668" s="165" t="s">
        <v>1401</v>
      </c>
      <c r="E668" s="165" t="s">
        <v>633</v>
      </c>
      <c r="F668" s="165" t="s">
        <v>1401</v>
      </c>
      <c r="G668" s="165" t="s">
        <v>755</v>
      </c>
      <c r="H668" s="165" t="s">
        <v>650</v>
      </c>
      <c r="I668" s="165" t="s">
        <v>755</v>
      </c>
      <c r="J668" s="165" t="s">
        <v>1205</v>
      </c>
      <c r="K668" s="165" t="s">
        <v>660</v>
      </c>
      <c r="L668" s="165" t="s">
        <v>774</v>
      </c>
      <c r="M668" s="165" t="s">
        <v>660</v>
      </c>
    </row>
    <row r="669" spans="1:13" x14ac:dyDescent="0.35">
      <c r="A669" s="164" t="str">
        <f t="shared" si="10"/>
        <v>Atsimo AtsinananaVangaindranoRanomena</v>
      </c>
      <c r="B669" s="165" t="s">
        <v>1200</v>
      </c>
      <c r="C669" s="165" t="s">
        <v>1201</v>
      </c>
      <c r="D669" s="165" t="s">
        <v>1401</v>
      </c>
      <c r="E669" s="165" t="s">
        <v>633</v>
      </c>
      <c r="F669" s="165" t="s">
        <v>1401</v>
      </c>
      <c r="G669" s="165" t="s">
        <v>755</v>
      </c>
      <c r="H669" s="165" t="s">
        <v>650</v>
      </c>
      <c r="I669" s="165" t="s">
        <v>755</v>
      </c>
      <c r="J669" s="165" t="s">
        <v>1205</v>
      </c>
      <c r="K669" s="165" t="s">
        <v>775</v>
      </c>
      <c r="L669" s="165" t="s">
        <v>776</v>
      </c>
      <c r="M669" s="165" t="s">
        <v>775</v>
      </c>
    </row>
    <row r="670" spans="1:13" x14ac:dyDescent="0.35">
      <c r="A670" s="164" t="str">
        <f t="shared" si="10"/>
        <v>Atsimo AtsinananaVangaindranoAmbongo</v>
      </c>
      <c r="B670" s="165" t="s">
        <v>1200</v>
      </c>
      <c r="C670" s="165" t="s">
        <v>1201</v>
      </c>
      <c r="D670" s="165" t="s">
        <v>1401</v>
      </c>
      <c r="E670" s="165" t="s">
        <v>633</v>
      </c>
      <c r="F670" s="165" t="s">
        <v>1401</v>
      </c>
      <c r="G670" s="165" t="s">
        <v>755</v>
      </c>
      <c r="H670" s="165" t="s">
        <v>650</v>
      </c>
      <c r="I670" s="165" t="s">
        <v>755</v>
      </c>
      <c r="J670" s="165" t="s">
        <v>1205</v>
      </c>
      <c r="K670" s="165" t="s">
        <v>777</v>
      </c>
      <c r="L670" s="165" t="s">
        <v>778</v>
      </c>
      <c r="M670" s="165" t="s">
        <v>777</v>
      </c>
    </row>
    <row r="671" spans="1:13" x14ac:dyDescent="0.35">
      <c r="A671" s="164" t="str">
        <f t="shared" si="10"/>
        <v>Atsimo AtsinananaVangaindranoAmbatolava</v>
      </c>
      <c r="B671" s="165" t="s">
        <v>1200</v>
      </c>
      <c r="C671" s="165" t="s">
        <v>1201</v>
      </c>
      <c r="D671" s="165" t="s">
        <v>1401</v>
      </c>
      <c r="E671" s="165" t="s">
        <v>633</v>
      </c>
      <c r="F671" s="165" t="s">
        <v>1401</v>
      </c>
      <c r="G671" s="165" t="s">
        <v>755</v>
      </c>
      <c r="H671" s="165" t="s">
        <v>650</v>
      </c>
      <c r="I671" s="165" t="s">
        <v>755</v>
      </c>
      <c r="J671" s="165" t="s">
        <v>1205</v>
      </c>
      <c r="K671" s="165" t="s">
        <v>779</v>
      </c>
      <c r="L671" s="165" t="s">
        <v>780</v>
      </c>
      <c r="M671" s="165" t="s">
        <v>779</v>
      </c>
    </row>
    <row r="672" spans="1:13" x14ac:dyDescent="0.35">
      <c r="A672" s="164" t="str">
        <f t="shared" si="10"/>
        <v>Atsimo AtsinananaVangaindranoIara</v>
      </c>
      <c r="B672" s="165" t="s">
        <v>1200</v>
      </c>
      <c r="C672" s="165" t="s">
        <v>1201</v>
      </c>
      <c r="D672" s="165" t="s">
        <v>1401</v>
      </c>
      <c r="E672" s="165" t="s">
        <v>633</v>
      </c>
      <c r="F672" s="165" t="s">
        <v>1401</v>
      </c>
      <c r="G672" s="165" t="s">
        <v>755</v>
      </c>
      <c r="H672" s="165" t="s">
        <v>650</v>
      </c>
      <c r="I672" s="165" t="s">
        <v>755</v>
      </c>
      <c r="J672" s="165" t="s">
        <v>1205</v>
      </c>
      <c r="K672" s="165" t="s">
        <v>781</v>
      </c>
      <c r="L672" s="165" t="s">
        <v>782</v>
      </c>
      <c r="M672" s="165" t="s">
        <v>781</v>
      </c>
    </row>
    <row r="673" spans="1:13" x14ac:dyDescent="0.35">
      <c r="A673" s="164" t="str">
        <f t="shared" si="10"/>
        <v>Atsimo AtsinananaVangaindranoBevata</v>
      </c>
      <c r="B673" s="165" t="s">
        <v>1200</v>
      </c>
      <c r="C673" s="165" t="s">
        <v>1201</v>
      </c>
      <c r="D673" s="165" t="s">
        <v>1401</v>
      </c>
      <c r="E673" s="165" t="s">
        <v>633</v>
      </c>
      <c r="F673" s="165" t="s">
        <v>1401</v>
      </c>
      <c r="G673" s="165" t="s">
        <v>755</v>
      </c>
      <c r="H673" s="165" t="s">
        <v>650</v>
      </c>
      <c r="I673" s="165" t="s">
        <v>755</v>
      </c>
      <c r="J673" s="165" t="s">
        <v>1205</v>
      </c>
      <c r="K673" s="165" t="s">
        <v>783</v>
      </c>
      <c r="L673" s="165" t="s">
        <v>784</v>
      </c>
      <c r="M673" s="165" t="s">
        <v>783</v>
      </c>
    </row>
    <row r="674" spans="1:13" x14ac:dyDescent="0.35">
      <c r="A674" s="164" t="str">
        <f t="shared" si="10"/>
        <v>Atsimo AtsinananaVangaindranoKarimbary</v>
      </c>
      <c r="B674" s="165" t="s">
        <v>1200</v>
      </c>
      <c r="C674" s="165" t="s">
        <v>1201</v>
      </c>
      <c r="D674" s="165" t="s">
        <v>1401</v>
      </c>
      <c r="E674" s="165" t="s">
        <v>633</v>
      </c>
      <c r="F674" s="165" t="s">
        <v>1401</v>
      </c>
      <c r="G674" s="165" t="s">
        <v>755</v>
      </c>
      <c r="H674" s="165" t="s">
        <v>650</v>
      </c>
      <c r="I674" s="165" t="s">
        <v>755</v>
      </c>
      <c r="J674" s="165" t="s">
        <v>1205</v>
      </c>
      <c r="K674" s="165" t="s">
        <v>785</v>
      </c>
      <c r="L674" s="165" t="s">
        <v>786</v>
      </c>
      <c r="M674" s="165" t="s">
        <v>785</v>
      </c>
    </row>
    <row r="675" spans="1:13" x14ac:dyDescent="0.35">
      <c r="A675" s="164" t="str">
        <f t="shared" si="10"/>
        <v>Atsimo AtsinananaVangaindranoManambondro</v>
      </c>
      <c r="B675" s="165" t="s">
        <v>1200</v>
      </c>
      <c r="C675" s="165" t="s">
        <v>1201</v>
      </c>
      <c r="D675" s="165" t="s">
        <v>1401</v>
      </c>
      <c r="E675" s="165" t="s">
        <v>633</v>
      </c>
      <c r="F675" s="165" t="s">
        <v>1401</v>
      </c>
      <c r="G675" s="165" t="s">
        <v>755</v>
      </c>
      <c r="H675" s="165" t="s">
        <v>650</v>
      </c>
      <c r="I675" s="165" t="s">
        <v>755</v>
      </c>
      <c r="J675" s="165" t="s">
        <v>1205</v>
      </c>
      <c r="K675" s="165" t="s">
        <v>787</v>
      </c>
      <c r="L675" s="165" t="s">
        <v>788</v>
      </c>
      <c r="M675" s="165" t="s">
        <v>787</v>
      </c>
    </row>
    <row r="676" spans="1:13" x14ac:dyDescent="0.35">
      <c r="A676" s="164" t="str">
        <f t="shared" si="10"/>
        <v>Atsimo AtsinananaVangaindranoFenoambany</v>
      </c>
      <c r="B676" s="165" t="s">
        <v>1200</v>
      </c>
      <c r="C676" s="165" t="s">
        <v>1201</v>
      </c>
      <c r="D676" s="165" t="s">
        <v>1401</v>
      </c>
      <c r="E676" s="165" t="s">
        <v>633</v>
      </c>
      <c r="F676" s="165" t="s">
        <v>1401</v>
      </c>
      <c r="G676" s="165" t="s">
        <v>755</v>
      </c>
      <c r="H676" s="165" t="s">
        <v>650</v>
      </c>
      <c r="I676" s="165" t="s">
        <v>755</v>
      </c>
      <c r="J676" s="165" t="s">
        <v>1205</v>
      </c>
      <c r="K676" s="165" t="s">
        <v>789</v>
      </c>
      <c r="L676" s="165" t="s">
        <v>790</v>
      </c>
      <c r="M676" s="165" t="s">
        <v>789</v>
      </c>
    </row>
    <row r="677" spans="1:13" x14ac:dyDescent="0.35">
      <c r="A677" s="164" t="str">
        <f t="shared" si="10"/>
        <v>Atsimo AtsinananaVangaindranoIsahara</v>
      </c>
      <c r="B677" s="165" t="s">
        <v>1200</v>
      </c>
      <c r="C677" s="165" t="s">
        <v>1201</v>
      </c>
      <c r="D677" s="165" t="s">
        <v>1401</v>
      </c>
      <c r="E677" s="165" t="s">
        <v>633</v>
      </c>
      <c r="F677" s="165" t="s">
        <v>1401</v>
      </c>
      <c r="G677" s="165" t="s">
        <v>755</v>
      </c>
      <c r="H677" s="165" t="s">
        <v>650</v>
      </c>
      <c r="I677" s="165" t="s">
        <v>755</v>
      </c>
      <c r="J677" s="165" t="s">
        <v>1205</v>
      </c>
      <c r="K677" s="165" t="s">
        <v>791</v>
      </c>
      <c r="L677" s="165" t="s">
        <v>792</v>
      </c>
      <c r="M677" s="165" t="s">
        <v>791</v>
      </c>
    </row>
    <row r="678" spans="1:13" x14ac:dyDescent="0.35">
      <c r="A678" s="164" t="str">
        <f t="shared" si="10"/>
        <v>Atsimo AtsinananaVangaindranoVohimalaza</v>
      </c>
      <c r="B678" s="165" t="s">
        <v>1200</v>
      </c>
      <c r="C678" s="165" t="s">
        <v>1201</v>
      </c>
      <c r="D678" s="165" t="s">
        <v>1401</v>
      </c>
      <c r="E678" s="165" t="s">
        <v>633</v>
      </c>
      <c r="F678" s="165" t="s">
        <v>1401</v>
      </c>
      <c r="G678" s="165" t="s">
        <v>755</v>
      </c>
      <c r="H678" s="165" t="s">
        <v>650</v>
      </c>
      <c r="I678" s="165" t="s">
        <v>755</v>
      </c>
      <c r="J678" s="165" t="s">
        <v>1205</v>
      </c>
      <c r="K678" s="165" t="s">
        <v>663</v>
      </c>
      <c r="L678" s="165" t="s">
        <v>793</v>
      </c>
      <c r="M678" s="165" t="s">
        <v>663</v>
      </c>
    </row>
    <row r="679" spans="1:13" x14ac:dyDescent="0.35">
      <c r="A679" s="164" t="str">
        <f t="shared" si="10"/>
        <v>Atsimo AtsinananaVangaindranoVatanato</v>
      </c>
      <c r="B679" s="165" t="s">
        <v>1200</v>
      </c>
      <c r="C679" s="165" t="s">
        <v>1201</v>
      </c>
      <c r="D679" s="165" t="s">
        <v>1401</v>
      </c>
      <c r="E679" s="165" t="s">
        <v>633</v>
      </c>
      <c r="F679" s="165" t="s">
        <v>1401</v>
      </c>
      <c r="G679" s="165" t="s">
        <v>755</v>
      </c>
      <c r="H679" s="165" t="s">
        <v>650</v>
      </c>
      <c r="I679" s="165" t="s">
        <v>755</v>
      </c>
      <c r="J679" s="165" t="s">
        <v>1205</v>
      </c>
      <c r="K679" s="165" t="s">
        <v>794</v>
      </c>
      <c r="L679" s="165" t="s">
        <v>795</v>
      </c>
      <c r="M679" s="165" t="s">
        <v>794</v>
      </c>
    </row>
    <row r="680" spans="1:13" x14ac:dyDescent="0.35">
      <c r="A680" s="164" t="str">
        <f t="shared" si="10"/>
        <v>Atsimo AtsinananaVangaindranoAmparihy Est</v>
      </c>
      <c r="B680" s="165" t="s">
        <v>1200</v>
      </c>
      <c r="C680" s="165" t="s">
        <v>1201</v>
      </c>
      <c r="D680" s="165" t="s">
        <v>1401</v>
      </c>
      <c r="E680" s="165" t="s">
        <v>633</v>
      </c>
      <c r="F680" s="165" t="s">
        <v>1401</v>
      </c>
      <c r="G680" s="165" t="s">
        <v>755</v>
      </c>
      <c r="H680" s="165" t="s">
        <v>650</v>
      </c>
      <c r="I680" s="165" t="s">
        <v>755</v>
      </c>
      <c r="J680" s="165" t="s">
        <v>1205</v>
      </c>
      <c r="K680" s="165" t="s">
        <v>796</v>
      </c>
      <c r="L680" s="165" t="s">
        <v>797</v>
      </c>
      <c r="M680" s="165" t="s">
        <v>796</v>
      </c>
    </row>
    <row r="681" spans="1:13" x14ac:dyDescent="0.35">
      <c r="A681" s="164" t="str">
        <f t="shared" si="10"/>
        <v>Atsimo AtsinananaVangaindranoSandravinany</v>
      </c>
      <c r="B681" s="165" t="s">
        <v>1200</v>
      </c>
      <c r="C681" s="165" t="s">
        <v>1201</v>
      </c>
      <c r="D681" s="165" t="s">
        <v>1401</v>
      </c>
      <c r="E681" s="165" t="s">
        <v>633</v>
      </c>
      <c r="F681" s="165" t="s">
        <v>1401</v>
      </c>
      <c r="G681" s="165" t="s">
        <v>755</v>
      </c>
      <c r="H681" s="165" t="s">
        <v>650</v>
      </c>
      <c r="I681" s="165" t="s">
        <v>755</v>
      </c>
      <c r="J681" s="165" t="s">
        <v>1205</v>
      </c>
      <c r="K681" s="165" t="s">
        <v>798</v>
      </c>
      <c r="L681" s="165" t="s">
        <v>799</v>
      </c>
      <c r="M681" s="165" t="s">
        <v>798</v>
      </c>
    </row>
    <row r="682" spans="1:13" x14ac:dyDescent="0.35">
      <c r="A682" s="164" t="str">
        <f t="shared" si="10"/>
        <v>Atsimo AtsinananaMidongy-AtsimoNosifeno</v>
      </c>
      <c r="B682" s="165" t="s">
        <v>1200</v>
      </c>
      <c r="C682" s="165" t="s">
        <v>1201</v>
      </c>
      <c r="D682" s="165" t="s">
        <v>1401</v>
      </c>
      <c r="E682" s="165" t="s">
        <v>633</v>
      </c>
      <c r="F682" s="165" t="s">
        <v>1401</v>
      </c>
      <c r="G682" s="165" t="s">
        <v>801</v>
      </c>
      <c r="H682" s="165" t="s">
        <v>668</v>
      </c>
      <c r="I682" s="165" t="s">
        <v>801</v>
      </c>
      <c r="J682" s="165" t="s">
        <v>1205</v>
      </c>
      <c r="K682" s="165" t="s">
        <v>800</v>
      </c>
      <c r="L682" s="165" t="s">
        <v>802</v>
      </c>
      <c r="M682" s="165" t="s">
        <v>800</v>
      </c>
    </row>
    <row r="683" spans="1:13" x14ac:dyDescent="0.35">
      <c r="A683" s="164" t="str">
        <f t="shared" si="10"/>
        <v>Atsimo AtsinananaMidongy-AtsimoAnkazovelo</v>
      </c>
      <c r="B683" s="165" t="s">
        <v>1200</v>
      </c>
      <c r="C683" s="165" t="s">
        <v>1201</v>
      </c>
      <c r="D683" s="165" t="s">
        <v>1401</v>
      </c>
      <c r="E683" s="165" t="s">
        <v>633</v>
      </c>
      <c r="F683" s="165" t="s">
        <v>1401</v>
      </c>
      <c r="G683" s="165" t="s">
        <v>801</v>
      </c>
      <c r="H683" s="165" t="s">
        <v>668</v>
      </c>
      <c r="I683" s="165" t="s">
        <v>801</v>
      </c>
      <c r="J683" s="165" t="s">
        <v>1205</v>
      </c>
      <c r="K683" s="165" t="s">
        <v>803</v>
      </c>
      <c r="L683" s="165" t="s">
        <v>804</v>
      </c>
      <c r="M683" s="165" t="s">
        <v>803</v>
      </c>
    </row>
    <row r="684" spans="1:13" x14ac:dyDescent="0.35">
      <c r="A684" s="164" t="str">
        <f t="shared" si="10"/>
        <v>Atsimo AtsinananaMidongy-AtsimoAndranolalina</v>
      </c>
      <c r="B684" s="165" t="s">
        <v>1200</v>
      </c>
      <c r="C684" s="165" t="s">
        <v>1201</v>
      </c>
      <c r="D684" s="165" t="s">
        <v>1401</v>
      </c>
      <c r="E684" s="165" t="s">
        <v>633</v>
      </c>
      <c r="F684" s="165" t="s">
        <v>1401</v>
      </c>
      <c r="G684" s="165" t="s">
        <v>801</v>
      </c>
      <c r="H684" s="165" t="s">
        <v>668</v>
      </c>
      <c r="I684" s="165" t="s">
        <v>801</v>
      </c>
      <c r="J684" s="165" t="s">
        <v>1205</v>
      </c>
      <c r="K684" s="165" t="s">
        <v>805</v>
      </c>
      <c r="L684" s="165" t="s">
        <v>806</v>
      </c>
      <c r="M684" s="165" t="s">
        <v>805</v>
      </c>
    </row>
    <row r="685" spans="1:13" x14ac:dyDescent="0.35">
      <c r="A685" s="164" t="str">
        <f t="shared" si="10"/>
        <v>Atsimo AtsinananaMidongy-AtsimoMaliorano</v>
      </c>
      <c r="B685" s="165" t="s">
        <v>1200</v>
      </c>
      <c r="C685" s="165" t="s">
        <v>1201</v>
      </c>
      <c r="D685" s="165" t="s">
        <v>1401</v>
      </c>
      <c r="E685" s="165" t="s">
        <v>633</v>
      </c>
      <c r="F685" s="165" t="s">
        <v>1401</v>
      </c>
      <c r="G685" s="165" t="s">
        <v>801</v>
      </c>
      <c r="H685" s="165" t="s">
        <v>668</v>
      </c>
      <c r="I685" s="165" t="s">
        <v>801</v>
      </c>
      <c r="J685" s="165" t="s">
        <v>1205</v>
      </c>
      <c r="K685" s="165" t="s">
        <v>807</v>
      </c>
      <c r="L685" s="165" t="s">
        <v>808</v>
      </c>
      <c r="M685" s="165" t="s">
        <v>807</v>
      </c>
    </row>
    <row r="686" spans="1:13" x14ac:dyDescent="0.35">
      <c r="A686" s="164" t="str">
        <f t="shared" si="10"/>
        <v>Atsimo AtsinananaMidongy-AtsimoIvondro</v>
      </c>
      <c r="B686" s="165" t="s">
        <v>1200</v>
      </c>
      <c r="C686" s="165" t="s">
        <v>1201</v>
      </c>
      <c r="D686" s="165" t="s">
        <v>1401</v>
      </c>
      <c r="E686" s="165" t="s">
        <v>633</v>
      </c>
      <c r="F686" s="165" t="s">
        <v>1401</v>
      </c>
      <c r="G686" s="165" t="s">
        <v>801</v>
      </c>
      <c r="H686" s="165" t="s">
        <v>668</v>
      </c>
      <c r="I686" s="165" t="s">
        <v>801</v>
      </c>
      <c r="J686" s="165" t="s">
        <v>1205</v>
      </c>
      <c r="K686" s="165" t="s">
        <v>809</v>
      </c>
      <c r="L686" s="165" t="s">
        <v>810</v>
      </c>
      <c r="M686" s="165" t="s">
        <v>809</v>
      </c>
    </row>
    <row r="687" spans="1:13" x14ac:dyDescent="0.35">
      <c r="A687" s="164" t="str">
        <f t="shared" si="10"/>
        <v>Atsimo AtsinananaMidongy-AtsimoSoakibany</v>
      </c>
      <c r="B687" s="165" t="s">
        <v>1200</v>
      </c>
      <c r="C687" s="165" t="s">
        <v>1201</v>
      </c>
      <c r="D687" s="165" t="s">
        <v>1401</v>
      </c>
      <c r="E687" s="165" t="s">
        <v>633</v>
      </c>
      <c r="F687" s="165" t="s">
        <v>1401</v>
      </c>
      <c r="G687" s="165" t="s">
        <v>801</v>
      </c>
      <c r="H687" s="165" t="s">
        <v>668</v>
      </c>
      <c r="I687" s="165" t="s">
        <v>801</v>
      </c>
      <c r="J687" s="165" t="s">
        <v>1205</v>
      </c>
      <c r="K687" s="165" t="s">
        <v>811</v>
      </c>
      <c r="L687" s="165" t="s">
        <v>812</v>
      </c>
      <c r="M687" s="165" t="s">
        <v>811</v>
      </c>
    </row>
    <row r="688" spans="1:13" x14ac:dyDescent="0.35">
      <c r="A688" s="164" t="str">
        <f t="shared" si="10"/>
        <v>Atsimo AtsinananaVondrozoVondrozo</v>
      </c>
      <c r="B688" s="165" t="s">
        <v>1200</v>
      </c>
      <c r="C688" s="165" t="s">
        <v>1201</v>
      </c>
      <c r="D688" s="165" t="s">
        <v>1401</v>
      </c>
      <c r="E688" s="165" t="s">
        <v>633</v>
      </c>
      <c r="F688" s="165" t="s">
        <v>1401</v>
      </c>
      <c r="G688" s="165" t="s">
        <v>814</v>
      </c>
      <c r="H688" s="165" t="s">
        <v>813</v>
      </c>
      <c r="I688" s="165" t="s">
        <v>814</v>
      </c>
      <c r="J688" s="165" t="s">
        <v>1205</v>
      </c>
      <c r="K688" s="165" t="s">
        <v>813</v>
      </c>
      <c r="L688" s="165" t="s">
        <v>819</v>
      </c>
      <c r="M688" s="165" t="s">
        <v>813</v>
      </c>
    </row>
    <row r="689" spans="1:13" x14ac:dyDescent="0.35">
      <c r="A689" s="164" t="str">
        <f t="shared" si="10"/>
        <v>Atsimo AtsinananaVondrozoManambidala</v>
      </c>
      <c r="B689" s="165" t="s">
        <v>1200</v>
      </c>
      <c r="C689" s="165" t="s">
        <v>1201</v>
      </c>
      <c r="D689" s="165" t="s">
        <v>1401</v>
      </c>
      <c r="E689" s="165" t="s">
        <v>633</v>
      </c>
      <c r="F689" s="165" t="s">
        <v>1401</v>
      </c>
      <c r="G689" s="165" t="s">
        <v>814</v>
      </c>
      <c r="H689" s="165" t="s">
        <v>813</v>
      </c>
      <c r="I689" s="165" t="s">
        <v>814</v>
      </c>
      <c r="J689" s="165" t="s">
        <v>1205</v>
      </c>
      <c r="K689" s="165" t="s">
        <v>820</v>
      </c>
      <c r="L689" s="165" t="s">
        <v>821</v>
      </c>
      <c r="M689" s="165" t="s">
        <v>820</v>
      </c>
    </row>
    <row r="690" spans="1:13" x14ac:dyDescent="0.35">
      <c r="A690" s="164" t="str">
        <f t="shared" si="10"/>
        <v>Atsimo AtsinananaVondrozoAnandravy</v>
      </c>
      <c r="B690" s="165" t="s">
        <v>1200</v>
      </c>
      <c r="C690" s="165" t="s">
        <v>1201</v>
      </c>
      <c r="D690" s="165" t="s">
        <v>1401</v>
      </c>
      <c r="E690" s="165" t="s">
        <v>633</v>
      </c>
      <c r="F690" s="165" t="s">
        <v>1401</v>
      </c>
      <c r="G690" s="165" t="s">
        <v>814</v>
      </c>
      <c r="H690" s="165" t="s">
        <v>813</v>
      </c>
      <c r="I690" s="165" t="s">
        <v>814</v>
      </c>
      <c r="J690" s="165" t="s">
        <v>1205</v>
      </c>
      <c r="K690" s="165" t="s">
        <v>822</v>
      </c>
      <c r="L690" s="165" t="s">
        <v>823</v>
      </c>
      <c r="M690" s="165" t="s">
        <v>822</v>
      </c>
    </row>
    <row r="691" spans="1:13" x14ac:dyDescent="0.35">
      <c r="A691" s="164" t="str">
        <f t="shared" si="10"/>
        <v>Atsimo AtsinananaVondrozoMahatsinjo</v>
      </c>
      <c r="B691" s="165" t="s">
        <v>1200</v>
      </c>
      <c r="C691" s="165" t="s">
        <v>1201</v>
      </c>
      <c r="D691" s="165" t="s">
        <v>1401</v>
      </c>
      <c r="E691" s="165" t="s">
        <v>633</v>
      </c>
      <c r="F691" s="165" t="s">
        <v>1401</v>
      </c>
      <c r="G691" s="165" t="s">
        <v>814</v>
      </c>
      <c r="H691" s="165" t="s">
        <v>813</v>
      </c>
      <c r="I691" s="165" t="s">
        <v>814</v>
      </c>
      <c r="J691" s="165" t="s">
        <v>1205</v>
      </c>
      <c r="K691" s="165" t="s">
        <v>824</v>
      </c>
      <c r="L691" s="165" t="s">
        <v>825</v>
      </c>
      <c r="M691" s="165" t="s">
        <v>824</v>
      </c>
    </row>
    <row r="692" spans="1:13" x14ac:dyDescent="0.35">
      <c r="A692" s="164" t="str">
        <f t="shared" si="10"/>
        <v>Atsimo AtsinananaVondrozoMahazoarivo</v>
      </c>
      <c r="B692" s="165" t="s">
        <v>1200</v>
      </c>
      <c r="C692" s="165" t="s">
        <v>1201</v>
      </c>
      <c r="D692" s="165" t="s">
        <v>1401</v>
      </c>
      <c r="E692" s="165" t="s">
        <v>633</v>
      </c>
      <c r="F692" s="165" t="s">
        <v>1401</v>
      </c>
      <c r="G692" s="165" t="s">
        <v>814</v>
      </c>
      <c r="H692" s="165" t="s">
        <v>813</v>
      </c>
      <c r="I692" s="165" t="s">
        <v>814</v>
      </c>
      <c r="J692" s="165" t="s">
        <v>1205</v>
      </c>
      <c r="K692" s="165" t="s">
        <v>816</v>
      </c>
      <c r="L692" s="165" t="s">
        <v>817</v>
      </c>
      <c r="M692" s="165" t="s">
        <v>816</v>
      </c>
    </row>
    <row r="693" spans="1:13" x14ac:dyDescent="0.35">
      <c r="A693" s="164" t="str">
        <f t="shared" si="10"/>
        <v>Atsimo AtsinananaVondrozoIamonta</v>
      </c>
      <c r="B693" s="165" t="s">
        <v>1200</v>
      </c>
      <c r="C693" s="165" t="s">
        <v>1201</v>
      </c>
      <c r="D693" s="165" t="s">
        <v>1401</v>
      </c>
      <c r="E693" s="165" t="s">
        <v>633</v>
      </c>
      <c r="F693" s="165" t="s">
        <v>1401</v>
      </c>
      <c r="G693" s="165" t="s">
        <v>814</v>
      </c>
      <c r="H693" s="165" t="s">
        <v>813</v>
      </c>
      <c r="I693" s="165" t="s">
        <v>814</v>
      </c>
      <c r="J693" s="165" t="s">
        <v>1205</v>
      </c>
      <c r="K693" s="165" t="s">
        <v>826</v>
      </c>
      <c r="L693" s="165" t="s">
        <v>827</v>
      </c>
      <c r="M693" s="165" t="s">
        <v>826</v>
      </c>
    </row>
    <row r="694" spans="1:13" x14ac:dyDescent="0.35">
      <c r="A694" s="164" t="str">
        <f t="shared" si="10"/>
        <v>Atsimo AndrefanaBetioky AtsimoVOHIMARY</v>
      </c>
      <c r="B694" s="165" t="s">
        <v>1200</v>
      </c>
      <c r="C694" s="165" t="s">
        <v>1201</v>
      </c>
      <c r="D694" s="165" t="s">
        <v>2098</v>
      </c>
      <c r="E694" s="165" t="s">
        <v>672</v>
      </c>
      <c r="F694" s="165" t="s">
        <v>2098</v>
      </c>
      <c r="G694" s="165" t="s">
        <v>2099</v>
      </c>
      <c r="H694" s="165" t="s">
        <v>2100</v>
      </c>
      <c r="I694" s="165" t="s">
        <v>2099</v>
      </c>
      <c r="J694" s="165" t="s">
        <v>1205</v>
      </c>
      <c r="K694" s="165" t="s">
        <v>241</v>
      </c>
      <c r="L694" s="165" t="s">
        <v>242</v>
      </c>
      <c r="M694" s="165" t="s">
        <v>241</v>
      </c>
    </row>
    <row r="695" spans="1:13" x14ac:dyDescent="0.35">
      <c r="A695" s="164" t="str">
        <f t="shared" si="10"/>
        <v>Atsimo AtsinananaVondrozoVohimary</v>
      </c>
      <c r="B695" s="165" t="s">
        <v>1200</v>
      </c>
      <c r="C695" s="165" t="s">
        <v>1201</v>
      </c>
      <c r="D695" s="165" t="s">
        <v>1401</v>
      </c>
      <c r="E695" s="165" t="s">
        <v>633</v>
      </c>
      <c r="F695" s="165" t="s">
        <v>1401</v>
      </c>
      <c r="G695" s="165" t="s">
        <v>814</v>
      </c>
      <c r="H695" s="165" t="s">
        <v>813</v>
      </c>
      <c r="I695" s="165" t="s">
        <v>814</v>
      </c>
      <c r="J695" s="165" t="s">
        <v>1205</v>
      </c>
      <c r="K695" s="165" t="s">
        <v>2146</v>
      </c>
      <c r="L695" s="165" t="s">
        <v>828</v>
      </c>
      <c r="M695" s="165" t="s">
        <v>2146</v>
      </c>
    </row>
    <row r="696" spans="1:13" x14ac:dyDescent="0.35">
      <c r="A696" s="164" t="str">
        <f t="shared" si="10"/>
        <v>Atsimo AtsinananaVondrozoAntokonala</v>
      </c>
      <c r="B696" s="165" t="s">
        <v>1200</v>
      </c>
      <c r="C696" s="165" t="s">
        <v>1201</v>
      </c>
      <c r="D696" s="165" t="s">
        <v>1401</v>
      </c>
      <c r="E696" s="165" t="s">
        <v>633</v>
      </c>
      <c r="F696" s="165" t="s">
        <v>1401</v>
      </c>
      <c r="G696" s="165" t="s">
        <v>814</v>
      </c>
      <c r="H696" s="165" t="s">
        <v>813</v>
      </c>
      <c r="I696" s="165" t="s">
        <v>814</v>
      </c>
      <c r="J696" s="165" t="s">
        <v>1205</v>
      </c>
      <c r="K696" s="165" t="s">
        <v>829</v>
      </c>
      <c r="L696" s="165" t="s">
        <v>830</v>
      </c>
      <c r="M696" s="165" t="s">
        <v>829</v>
      </c>
    </row>
    <row r="697" spans="1:13" x14ac:dyDescent="0.35">
      <c r="A697" s="164" t="str">
        <f t="shared" si="10"/>
        <v>Atsimo AtsinananaVondrozoAmbohimana</v>
      </c>
      <c r="B697" s="165" t="s">
        <v>1200</v>
      </c>
      <c r="C697" s="165" t="s">
        <v>1201</v>
      </c>
      <c r="D697" s="165" t="s">
        <v>1401</v>
      </c>
      <c r="E697" s="165" t="s">
        <v>633</v>
      </c>
      <c r="F697" s="165" t="s">
        <v>1401</v>
      </c>
      <c r="G697" s="165" t="s">
        <v>814</v>
      </c>
      <c r="H697" s="165" t="s">
        <v>813</v>
      </c>
      <c r="I697" s="165" t="s">
        <v>814</v>
      </c>
      <c r="J697" s="165" t="s">
        <v>1205</v>
      </c>
      <c r="K697" s="165" t="s">
        <v>831</v>
      </c>
      <c r="L697" s="165" t="s">
        <v>832</v>
      </c>
      <c r="M697" s="165" t="s">
        <v>831</v>
      </c>
    </row>
    <row r="698" spans="1:13" x14ac:dyDescent="0.35">
      <c r="A698" s="164" t="str">
        <f t="shared" si="10"/>
        <v>Atsimo AtsinananaVondrozoKarianga</v>
      </c>
      <c r="B698" s="165" t="s">
        <v>1200</v>
      </c>
      <c r="C698" s="165" t="s">
        <v>1201</v>
      </c>
      <c r="D698" s="165" t="s">
        <v>1401</v>
      </c>
      <c r="E698" s="165" t="s">
        <v>633</v>
      </c>
      <c r="F698" s="165" t="s">
        <v>1401</v>
      </c>
      <c r="G698" s="165" t="s">
        <v>814</v>
      </c>
      <c r="H698" s="165" t="s">
        <v>813</v>
      </c>
      <c r="I698" s="165" t="s">
        <v>814</v>
      </c>
      <c r="J698" s="165" t="s">
        <v>1205</v>
      </c>
      <c r="K698" s="165" t="s">
        <v>833</v>
      </c>
      <c r="L698" s="165" t="s">
        <v>834</v>
      </c>
      <c r="M698" s="165" t="s">
        <v>833</v>
      </c>
    </row>
    <row r="699" spans="1:13" x14ac:dyDescent="0.35">
      <c r="A699" s="164" t="str">
        <f t="shared" si="10"/>
        <v>Atsimo AtsinananaVondrozoManato</v>
      </c>
      <c r="B699" s="165" t="s">
        <v>1200</v>
      </c>
      <c r="C699" s="165" t="s">
        <v>1201</v>
      </c>
      <c r="D699" s="165" t="s">
        <v>1401</v>
      </c>
      <c r="E699" s="165" t="s">
        <v>633</v>
      </c>
      <c r="F699" s="165" t="s">
        <v>1401</v>
      </c>
      <c r="G699" s="165" t="s">
        <v>814</v>
      </c>
      <c r="H699" s="165" t="s">
        <v>813</v>
      </c>
      <c r="I699" s="165" t="s">
        <v>814</v>
      </c>
      <c r="J699" s="165" t="s">
        <v>1205</v>
      </c>
      <c r="K699" s="165" t="s">
        <v>835</v>
      </c>
      <c r="L699" s="165" t="s">
        <v>836</v>
      </c>
      <c r="M699" s="165" t="s">
        <v>835</v>
      </c>
    </row>
    <row r="700" spans="1:13" x14ac:dyDescent="0.35">
      <c r="A700" s="164" t="str">
        <f t="shared" si="10"/>
        <v>Atsimo AtsinananaVondrozoIvato</v>
      </c>
      <c r="B700" s="165" t="s">
        <v>1200</v>
      </c>
      <c r="C700" s="165" t="s">
        <v>1201</v>
      </c>
      <c r="D700" s="165" t="s">
        <v>1401</v>
      </c>
      <c r="E700" s="165" t="s">
        <v>633</v>
      </c>
      <c r="F700" s="165" t="s">
        <v>1401</v>
      </c>
      <c r="G700" s="165" t="s">
        <v>814</v>
      </c>
      <c r="H700" s="165" t="s">
        <v>813</v>
      </c>
      <c r="I700" s="165" t="s">
        <v>814</v>
      </c>
      <c r="J700" s="165" t="s">
        <v>1205</v>
      </c>
      <c r="K700" s="165" t="s">
        <v>602</v>
      </c>
      <c r="L700" s="165" t="s">
        <v>815</v>
      </c>
      <c r="M700" s="165" t="s">
        <v>602</v>
      </c>
    </row>
    <row r="701" spans="1:13" x14ac:dyDescent="0.35">
      <c r="A701" s="164" t="str">
        <f t="shared" si="10"/>
        <v>Atsimo AtsinananaVondrozoMahavelo</v>
      </c>
      <c r="B701" s="165" t="s">
        <v>1200</v>
      </c>
      <c r="C701" s="165" t="s">
        <v>1201</v>
      </c>
      <c r="D701" s="165" t="s">
        <v>1401</v>
      </c>
      <c r="E701" s="165" t="s">
        <v>633</v>
      </c>
      <c r="F701" s="165" t="s">
        <v>1401</v>
      </c>
      <c r="G701" s="165" t="s">
        <v>814</v>
      </c>
      <c r="H701" s="165" t="s">
        <v>813</v>
      </c>
      <c r="I701" s="165" t="s">
        <v>814</v>
      </c>
      <c r="J701" s="165" t="s">
        <v>1205</v>
      </c>
      <c r="K701" s="165" t="s">
        <v>647</v>
      </c>
      <c r="L701" s="165" t="s">
        <v>818</v>
      </c>
      <c r="M701" s="165" t="s">
        <v>647</v>
      </c>
    </row>
    <row r="702" spans="1:13" x14ac:dyDescent="0.35">
      <c r="A702" s="164" t="str">
        <f t="shared" si="10"/>
        <v>Atsimo AtsinananaVondrozoAndakana</v>
      </c>
      <c r="B702" s="165" t="s">
        <v>1200</v>
      </c>
      <c r="C702" s="165" t="s">
        <v>1201</v>
      </c>
      <c r="D702" s="165" t="s">
        <v>1401</v>
      </c>
      <c r="E702" s="165" t="s">
        <v>633</v>
      </c>
      <c r="F702" s="165" t="s">
        <v>1401</v>
      </c>
      <c r="G702" s="165" t="s">
        <v>814</v>
      </c>
      <c r="H702" s="165" t="s">
        <v>813</v>
      </c>
      <c r="I702" s="165" t="s">
        <v>814</v>
      </c>
      <c r="J702" s="165" t="s">
        <v>1205</v>
      </c>
      <c r="K702" s="165" t="s">
        <v>837</v>
      </c>
      <c r="L702" s="165" t="s">
        <v>838</v>
      </c>
      <c r="M702" s="165" t="s">
        <v>837</v>
      </c>
    </row>
    <row r="703" spans="1:13" x14ac:dyDescent="0.35">
      <c r="A703" s="164" t="str">
        <f t="shared" si="10"/>
        <v>Atsimo AtsinananaVondrozoMoroteza</v>
      </c>
      <c r="B703" s="165" t="s">
        <v>1200</v>
      </c>
      <c r="C703" s="165" t="s">
        <v>1201</v>
      </c>
      <c r="D703" s="165" t="s">
        <v>1401</v>
      </c>
      <c r="E703" s="165" t="s">
        <v>633</v>
      </c>
      <c r="F703" s="165" t="s">
        <v>1401</v>
      </c>
      <c r="G703" s="165" t="s">
        <v>814</v>
      </c>
      <c r="H703" s="165" t="s">
        <v>813</v>
      </c>
      <c r="I703" s="165" t="s">
        <v>814</v>
      </c>
      <c r="J703" s="165" t="s">
        <v>1205</v>
      </c>
      <c r="K703" s="165" t="s">
        <v>839</v>
      </c>
      <c r="L703" s="165" t="s">
        <v>840</v>
      </c>
      <c r="M703" s="165" t="s">
        <v>839</v>
      </c>
    </row>
    <row r="704" spans="1:13" x14ac:dyDescent="0.35">
      <c r="A704" s="164" t="str">
        <f t="shared" si="10"/>
        <v>Atsimo AtsinananaVondrozoVohiboreka</v>
      </c>
      <c r="B704" s="165" t="s">
        <v>1200</v>
      </c>
      <c r="C704" s="165" t="s">
        <v>1201</v>
      </c>
      <c r="D704" s="165" t="s">
        <v>1401</v>
      </c>
      <c r="E704" s="165" t="s">
        <v>633</v>
      </c>
      <c r="F704" s="165" t="s">
        <v>1401</v>
      </c>
      <c r="G704" s="165" t="s">
        <v>814</v>
      </c>
      <c r="H704" s="165" t="s">
        <v>813</v>
      </c>
      <c r="I704" s="165" t="s">
        <v>814</v>
      </c>
      <c r="J704" s="165" t="s">
        <v>1205</v>
      </c>
      <c r="K704" s="165" t="s">
        <v>841</v>
      </c>
      <c r="L704" s="165" t="s">
        <v>842</v>
      </c>
      <c r="M704" s="165" t="s">
        <v>841</v>
      </c>
    </row>
    <row r="705" spans="1:13" x14ac:dyDescent="0.35">
      <c r="A705" s="164" t="str">
        <f t="shared" si="10"/>
        <v>Atsimo AtsinananaBefotakaBefotaka Sud</v>
      </c>
      <c r="B705" s="165" t="s">
        <v>1200</v>
      </c>
      <c r="C705" s="165" t="s">
        <v>1201</v>
      </c>
      <c r="D705" s="165" t="s">
        <v>1401</v>
      </c>
      <c r="E705" s="165" t="s">
        <v>633</v>
      </c>
      <c r="F705" s="165" t="s">
        <v>1401</v>
      </c>
      <c r="G705" s="165" t="s">
        <v>683</v>
      </c>
      <c r="H705" s="165" t="s">
        <v>681</v>
      </c>
      <c r="I705" s="165" t="s">
        <v>683</v>
      </c>
      <c r="J705" s="165" t="s">
        <v>1205</v>
      </c>
      <c r="K705" s="165" t="s">
        <v>693</v>
      </c>
      <c r="L705" s="165" t="s">
        <v>694</v>
      </c>
      <c r="M705" s="165" t="s">
        <v>693</v>
      </c>
    </row>
    <row r="706" spans="1:13" x14ac:dyDescent="0.35">
      <c r="A706" s="164" t="str">
        <f t="shared" si="10"/>
        <v>Atsimo AtsinananaBefotakaRanotsara Sud</v>
      </c>
      <c r="B706" s="165" t="s">
        <v>1200</v>
      </c>
      <c r="C706" s="165" t="s">
        <v>1201</v>
      </c>
      <c r="D706" s="165" t="s">
        <v>1401</v>
      </c>
      <c r="E706" s="165" t="s">
        <v>633</v>
      </c>
      <c r="F706" s="165" t="s">
        <v>1401</v>
      </c>
      <c r="G706" s="165" t="s">
        <v>683</v>
      </c>
      <c r="H706" s="165" t="s">
        <v>681</v>
      </c>
      <c r="I706" s="165" t="s">
        <v>683</v>
      </c>
      <c r="J706" s="165" t="s">
        <v>1205</v>
      </c>
      <c r="K706" s="165" t="s">
        <v>696</v>
      </c>
      <c r="L706" s="165" t="s">
        <v>697</v>
      </c>
      <c r="M706" s="165" t="s">
        <v>696</v>
      </c>
    </row>
    <row r="707" spans="1:13" x14ac:dyDescent="0.35">
      <c r="A707" s="164" t="str">
        <f t="shared" si="10"/>
        <v>Atsimo AtsinananaBefotakaBeharena</v>
      </c>
      <c r="B707" s="165" t="s">
        <v>1200</v>
      </c>
      <c r="C707" s="165" t="s">
        <v>1201</v>
      </c>
      <c r="D707" s="165" t="s">
        <v>1401</v>
      </c>
      <c r="E707" s="165" t="s">
        <v>633</v>
      </c>
      <c r="F707" s="165" t="s">
        <v>1401</v>
      </c>
      <c r="G707" s="165" t="s">
        <v>683</v>
      </c>
      <c r="H707" s="165" t="s">
        <v>681</v>
      </c>
      <c r="I707" s="165" t="s">
        <v>683</v>
      </c>
      <c r="J707" s="165" t="s">
        <v>1205</v>
      </c>
      <c r="K707" s="165" t="s">
        <v>699</v>
      </c>
      <c r="L707" s="165" t="s">
        <v>700</v>
      </c>
      <c r="M707" s="165" t="s">
        <v>699</v>
      </c>
    </row>
    <row r="708" spans="1:13" x14ac:dyDescent="0.35">
      <c r="A708" s="164" t="str">
        <f t="shared" ref="A708:A771" si="11">E708&amp;H708&amp;K708</f>
        <v>Atsimo AtsinananaBefotakaBekofafa Sud</v>
      </c>
      <c r="B708" s="165" t="s">
        <v>1200</v>
      </c>
      <c r="C708" s="165" t="s">
        <v>1201</v>
      </c>
      <c r="D708" s="165" t="s">
        <v>1401</v>
      </c>
      <c r="E708" s="165" t="s">
        <v>633</v>
      </c>
      <c r="F708" s="165" t="s">
        <v>1401</v>
      </c>
      <c r="G708" s="165" t="s">
        <v>683</v>
      </c>
      <c r="H708" s="165" t="s">
        <v>681</v>
      </c>
      <c r="I708" s="165" t="s">
        <v>683</v>
      </c>
      <c r="J708" s="165" t="s">
        <v>1205</v>
      </c>
      <c r="K708" s="165" t="s">
        <v>702</v>
      </c>
      <c r="L708" s="165" t="s">
        <v>703</v>
      </c>
      <c r="M708" s="165" t="s">
        <v>702</v>
      </c>
    </row>
    <row r="709" spans="1:13" x14ac:dyDescent="0.35">
      <c r="A709" s="164" t="str">
        <f t="shared" si="11"/>
        <v>AtsinananaToamasina IAmbodimanga</v>
      </c>
      <c r="B709" s="165" t="s">
        <v>1200</v>
      </c>
      <c r="C709" s="165" t="s">
        <v>1201</v>
      </c>
      <c r="D709" s="165" t="s">
        <v>2147</v>
      </c>
      <c r="E709" s="165" t="s">
        <v>665</v>
      </c>
      <c r="F709" s="165" t="s">
        <v>2147</v>
      </c>
      <c r="G709" s="165" t="s">
        <v>2148</v>
      </c>
      <c r="H709" s="165" t="s">
        <v>954</v>
      </c>
      <c r="I709" s="165" t="s">
        <v>2148</v>
      </c>
      <c r="J709" s="165" t="s">
        <v>1205</v>
      </c>
      <c r="K709" s="165" t="s">
        <v>957</v>
      </c>
      <c r="L709" s="165" t="s">
        <v>2149</v>
      </c>
      <c r="M709" s="165" t="s">
        <v>957</v>
      </c>
    </row>
    <row r="710" spans="1:13" x14ac:dyDescent="0.35">
      <c r="A710" s="164" t="str">
        <f t="shared" si="11"/>
        <v>AtsinananaToamasina IAnjoma</v>
      </c>
      <c r="B710" s="165" t="s">
        <v>1200</v>
      </c>
      <c r="C710" s="165" t="s">
        <v>1201</v>
      </c>
      <c r="D710" s="165" t="s">
        <v>2147</v>
      </c>
      <c r="E710" s="165" t="s">
        <v>665</v>
      </c>
      <c r="F710" s="165" t="s">
        <v>2147</v>
      </c>
      <c r="G710" s="165" t="s">
        <v>2148</v>
      </c>
      <c r="H710" s="165" t="s">
        <v>954</v>
      </c>
      <c r="I710" s="165" t="s">
        <v>2148</v>
      </c>
      <c r="J710" s="165" t="s">
        <v>1205</v>
      </c>
      <c r="K710" s="165" t="s">
        <v>955</v>
      </c>
      <c r="L710" s="165" t="s">
        <v>2150</v>
      </c>
      <c r="M710" s="165" t="s">
        <v>955</v>
      </c>
    </row>
    <row r="711" spans="1:13" x14ac:dyDescent="0.35">
      <c r="A711" s="164" t="str">
        <f t="shared" si="11"/>
        <v>AtsinananaToamasina IMorarano</v>
      </c>
      <c r="B711" s="165" t="s">
        <v>1200</v>
      </c>
      <c r="C711" s="165" t="s">
        <v>1201</v>
      </c>
      <c r="D711" s="165" t="s">
        <v>2147</v>
      </c>
      <c r="E711" s="165" t="s">
        <v>665</v>
      </c>
      <c r="F711" s="165" t="s">
        <v>2147</v>
      </c>
      <c r="G711" s="165" t="s">
        <v>2148</v>
      </c>
      <c r="H711" s="165" t="s">
        <v>954</v>
      </c>
      <c r="I711" s="165" t="s">
        <v>2148</v>
      </c>
      <c r="J711" s="165" t="s">
        <v>1205</v>
      </c>
      <c r="K711" s="165" t="s">
        <v>956</v>
      </c>
      <c r="L711" s="165" t="s">
        <v>2151</v>
      </c>
      <c r="M711" s="165" t="s">
        <v>956</v>
      </c>
    </row>
    <row r="712" spans="1:13" x14ac:dyDescent="0.35">
      <c r="A712" s="164" t="str">
        <f t="shared" si="11"/>
        <v>AtsinananaToamasina ITanambao V</v>
      </c>
      <c r="B712" s="165" t="s">
        <v>1200</v>
      </c>
      <c r="C712" s="165" t="s">
        <v>1201</v>
      </c>
      <c r="D712" s="165" t="s">
        <v>2147</v>
      </c>
      <c r="E712" s="165" t="s">
        <v>665</v>
      </c>
      <c r="F712" s="165" t="s">
        <v>2147</v>
      </c>
      <c r="G712" s="165" t="s">
        <v>2148</v>
      </c>
      <c r="H712" s="165" t="s">
        <v>954</v>
      </c>
      <c r="I712" s="165" t="s">
        <v>2148</v>
      </c>
      <c r="J712" s="165" t="s">
        <v>1205</v>
      </c>
      <c r="K712" s="165" t="s">
        <v>958</v>
      </c>
      <c r="L712" s="165" t="s">
        <v>2152</v>
      </c>
      <c r="M712" s="165" t="s">
        <v>958</v>
      </c>
    </row>
    <row r="713" spans="1:13" x14ac:dyDescent="0.35">
      <c r="A713" s="164" t="str">
        <f t="shared" si="11"/>
        <v>AtsinananaToamasina IAnkirihiry</v>
      </c>
      <c r="B713" s="165" t="s">
        <v>1200</v>
      </c>
      <c r="C713" s="165" t="s">
        <v>1201</v>
      </c>
      <c r="D713" s="165" t="s">
        <v>2147</v>
      </c>
      <c r="E713" s="165" t="s">
        <v>665</v>
      </c>
      <c r="F713" s="165" t="s">
        <v>2147</v>
      </c>
      <c r="G713" s="165" t="s">
        <v>2148</v>
      </c>
      <c r="H713" s="165" t="s">
        <v>954</v>
      </c>
      <c r="I713" s="165" t="s">
        <v>2148</v>
      </c>
      <c r="J713" s="165" t="s">
        <v>1205</v>
      </c>
      <c r="K713" s="165" t="s">
        <v>959</v>
      </c>
      <c r="L713" s="165" t="s">
        <v>2153</v>
      </c>
      <c r="M713" s="165" t="s">
        <v>959</v>
      </c>
    </row>
    <row r="714" spans="1:13" x14ac:dyDescent="0.35">
      <c r="A714" s="164" t="str">
        <f t="shared" si="11"/>
        <v>AtsinananaBrickavilleBrickaville</v>
      </c>
      <c r="B714" s="165" t="s">
        <v>1200</v>
      </c>
      <c r="C714" s="165" t="s">
        <v>1201</v>
      </c>
      <c r="D714" s="165" t="s">
        <v>2147</v>
      </c>
      <c r="E714" s="165" t="s">
        <v>665</v>
      </c>
      <c r="F714" s="165" t="s">
        <v>2147</v>
      </c>
      <c r="G714" s="165" t="s">
        <v>2154</v>
      </c>
      <c r="H714" s="165" t="s">
        <v>960</v>
      </c>
      <c r="I714" s="165" t="s">
        <v>2154</v>
      </c>
      <c r="J714" s="165" t="s">
        <v>1205</v>
      </c>
      <c r="K714" s="165" t="s">
        <v>960</v>
      </c>
      <c r="L714" s="165" t="s">
        <v>2155</v>
      </c>
      <c r="M714" s="165" t="s">
        <v>960</v>
      </c>
    </row>
    <row r="715" spans="1:13" x14ac:dyDescent="0.35">
      <c r="A715" s="164" t="str">
        <f t="shared" si="11"/>
        <v>AtsinananaBrickavilleVohitranivona</v>
      </c>
      <c r="B715" s="165" t="s">
        <v>1200</v>
      </c>
      <c r="C715" s="165" t="s">
        <v>1201</v>
      </c>
      <c r="D715" s="165" t="s">
        <v>2147</v>
      </c>
      <c r="E715" s="165" t="s">
        <v>665</v>
      </c>
      <c r="F715" s="165" t="s">
        <v>2147</v>
      </c>
      <c r="G715" s="165" t="s">
        <v>2154</v>
      </c>
      <c r="H715" s="165" t="s">
        <v>960</v>
      </c>
      <c r="I715" s="165" t="s">
        <v>2154</v>
      </c>
      <c r="J715" s="165" t="s">
        <v>1205</v>
      </c>
      <c r="K715" s="165" t="s">
        <v>961</v>
      </c>
      <c r="L715" s="165" t="s">
        <v>2156</v>
      </c>
      <c r="M715" s="165" t="s">
        <v>961</v>
      </c>
    </row>
    <row r="716" spans="1:13" x14ac:dyDescent="0.35">
      <c r="A716" s="164" t="str">
        <f t="shared" si="11"/>
        <v>AtsinananaBrickavilleAnivorano Est</v>
      </c>
      <c r="B716" s="165" t="s">
        <v>1200</v>
      </c>
      <c r="C716" s="165" t="s">
        <v>1201</v>
      </c>
      <c r="D716" s="165" t="s">
        <v>2147</v>
      </c>
      <c r="E716" s="165" t="s">
        <v>665</v>
      </c>
      <c r="F716" s="165" t="s">
        <v>2147</v>
      </c>
      <c r="G716" s="165" t="s">
        <v>2154</v>
      </c>
      <c r="H716" s="165" t="s">
        <v>960</v>
      </c>
      <c r="I716" s="165" t="s">
        <v>2154</v>
      </c>
      <c r="J716" s="165" t="s">
        <v>1205</v>
      </c>
      <c r="K716" s="165" t="s">
        <v>962</v>
      </c>
      <c r="L716" s="165" t="s">
        <v>2157</v>
      </c>
      <c r="M716" s="165" t="s">
        <v>962</v>
      </c>
    </row>
    <row r="717" spans="1:13" x14ac:dyDescent="0.35">
      <c r="A717" s="164" t="str">
        <f t="shared" si="11"/>
        <v>AtsinananaBrickavilleMahatsara</v>
      </c>
      <c r="B717" s="165" t="s">
        <v>1200</v>
      </c>
      <c r="C717" s="165" t="s">
        <v>1201</v>
      </c>
      <c r="D717" s="165" t="s">
        <v>2147</v>
      </c>
      <c r="E717" s="165" t="s">
        <v>665</v>
      </c>
      <c r="F717" s="165" t="s">
        <v>2147</v>
      </c>
      <c r="G717" s="165" t="s">
        <v>2154</v>
      </c>
      <c r="H717" s="165" t="s">
        <v>960</v>
      </c>
      <c r="I717" s="165" t="s">
        <v>2154</v>
      </c>
      <c r="J717" s="165" t="s">
        <v>1205</v>
      </c>
      <c r="K717" s="165" t="s">
        <v>963</v>
      </c>
      <c r="L717" s="165" t="s">
        <v>2158</v>
      </c>
      <c r="M717" s="165" t="s">
        <v>963</v>
      </c>
    </row>
    <row r="718" spans="1:13" x14ac:dyDescent="0.35">
      <c r="A718" s="164" t="str">
        <f t="shared" si="11"/>
        <v>AtsinananaBrickavilleAndovoranto</v>
      </c>
      <c r="B718" s="165" t="s">
        <v>1200</v>
      </c>
      <c r="C718" s="165" t="s">
        <v>1201</v>
      </c>
      <c r="D718" s="165" t="s">
        <v>2147</v>
      </c>
      <c r="E718" s="165" t="s">
        <v>665</v>
      </c>
      <c r="F718" s="165" t="s">
        <v>2147</v>
      </c>
      <c r="G718" s="165" t="s">
        <v>2154</v>
      </c>
      <c r="H718" s="165" t="s">
        <v>960</v>
      </c>
      <c r="I718" s="165" t="s">
        <v>2154</v>
      </c>
      <c r="J718" s="165" t="s">
        <v>1205</v>
      </c>
      <c r="K718" s="165" t="s">
        <v>964</v>
      </c>
      <c r="L718" s="165" t="s">
        <v>2159</v>
      </c>
      <c r="M718" s="165" t="s">
        <v>964</v>
      </c>
    </row>
    <row r="719" spans="1:13" x14ac:dyDescent="0.35">
      <c r="A719" s="164" t="str">
        <f t="shared" si="11"/>
        <v>AtsinananaBrickavilleAmbinaninony</v>
      </c>
      <c r="B719" s="165" t="s">
        <v>1200</v>
      </c>
      <c r="C719" s="165" t="s">
        <v>1201</v>
      </c>
      <c r="D719" s="165" t="s">
        <v>2147</v>
      </c>
      <c r="E719" s="165" t="s">
        <v>665</v>
      </c>
      <c r="F719" s="165" t="s">
        <v>2147</v>
      </c>
      <c r="G719" s="165" t="s">
        <v>2154</v>
      </c>
      <c r="H719" s="165" t="s">
        <v>960</v>
      </c>
      <c r="I719" s="165" t="s">
        <v>2154</v>
      </c>
      <c r="J719" s="165" t="s">
        <v>1205</v>
      </c>
      <c r="K719" s="165" t="s">
        <v>965</v>
      </c>
      <c r="L719" s="165" t="s">
        <v>2160</v>
      </c>
      <c r="M719" s="165" t="s">
        <v>965</v>
      </c>
    </row>
    <row r="720" spans="1:13" x14ac:dyDescent="0.35">
      <c r="A720" s="164" t="str">
        <f t="shared" si="11"/>
        <v>AtsinananaBrickavilleFetraomby</v>
      </c>
      <c r="B720" s="165" t="s">
        <v>1200</v>
      </c>
      <c r="C720" s="165" t="s">
        <v>1201</v>
      </c>
      <c r="D720" s="165" t="s">
        <v>2147</v>
      </c>
      <c r="E720" s="165" t="s">
        <v>665</v>
      </c>
      <c r="F720" s="165" t="s">
        <v>2147</v>
      </c>
      <c r="G720" s="165" t="s">
        <v>2154</v>
      </c>
      <c r="H720" s="165" t="s">
        <v>960</v>
      </c>
      <c r="I720" s="165" t="s">
        <v>2154</v>
      </c>
      <c r="J720" s="165" t="s">
        <v>1205</v>
      </c>
      <c r="K720" s="165" t="s">
        <v>966</v>
      </c>
      <c r="L720" s="165" t="s">
        <v>2161</v>
      </c>
      <c r="M720" s="165" t="s">
        <v>966</v>
      </c>
    </row>
    <row r="721" spans="1:13" x14ac:dyDescent="0.35">
      <c r="A721" s="164" t="str">
        <f t="shared" si="11"/>
        <v>AtsinananaBrickavilleVohipeno Razanaka</v>
      </c>
      <c r="B721" s="165" t="s">
        <v>1200</v>
      </c>
      <c r="C721" s="165" t="s">
        <v>1201</v>
      </c>
      <c r="D721" s="165" t="s">
        <v>2147</v>
      </c>
      <c r="E721" s="165" t="s">
        <v>665</v>
      </c>
      <c r="F721" s="165" t="s">
        <v>2147</v>
      </c>
      <c r="G721" s="165" t="s">
        <v>2154</v>
      </c>
      <c r="H721" s="165" t="s">
        <v>960</v>
      </c>
      <c r="I721" s="165" t="s">
        <v>2154</v>
      </c>
      <c r="J721" s="165" t="s">
        <v>1205</v>
      </c>
      <c r="K721" s="165" t="s">
        <v>967</v>
      </c>
      <c r="L721" s="165" t="s">
        <v>2162</v>
      </c>
      <c r="M721" s="165" t="s">
        <v>967</v>
      </c>
    </row>
    <row r="722" spans="1:13" x14ac:dyDescent="0.35">
      <c r="A722" s="164" t="str">
        <f t="shared" si="11"/>
        <v>AtsinananaBrickavilleRanomafana Est</v>
      </c>
      <c r="B722" s="165" t="s">
        <v>1200</v>
      </c>
      <c r="C722" s="165" t="s">
        <v>1201</v>
      </c>
      <c r="D722" s="165" t="s">
        <v>2147</v>
      </c>
      <c r="E722" s="165" t="s">
        <v>665</v>
      </c>
      <c r="F722" s="165" t="s">
        <v>2147</v>
      </c>
      <c r="G722" s="165" t="s">
        <v>2154</v>
      </c>
      <c r="H722" s="165" t="s">
        <v>960</v>
      </c>
      <c r="I722" s="165" t="s">
        <v>2154</v>
      </c>
      <c r="J722" s="165" t="s">
        <v>1205</v>
      </c>
      <c r="K722" s="165" t="s">
        <v>968</v>
      </c>
      <c r="L722" s="165" t="s">
        <v>2163</v>
      </c>
      <c r="M722" s="165" t="s">
        <v>968</v>
      </c>
    </row>
    <row r="723" spans="1:13" x14ac:dyDescent="0.35">
      <c r="A723" s="164" t="str">
        <f t="shared" si="11"/>
        <v>AtsinananaBrickavilleAmpasimbe</v>
      </c>
      <c r="B723" s="165" t="s">
        <v>1200</v>
      </c>
      <c r="C723" s="165" t="s">
        <v>1201</v>
      </c>
      <c r="D723" s="165" t="s">
        <v>2147</v>
      </c>
      <c r="E723" s="165" t="s">
        <v>665</v>
      </c>
      <c r="F723" s="165" t="s">
        <v>2147</v>
      </c>
      <c r="G723" s="165" t="s">
        <v>2154</v>
      </c>
      <c r="H723" s="165" t="s">
        <v>960</v>
      </c>
      <c r="I723" s="165" t="s">
        <v>2154</v>
      </c>
      <c r="J723" s="165" t="s">
        <v>1205</v>
      </c>
      <c r="K723" s="165" t="s">
        <v>969</v>
      </c>
      <c r="L723" s="165" t="s">
        <v>2164</v>
      </c>
      <c r="M723" s="165" t="s">
        <v>969</v>
      </c>
    </row>
    <row r="724" spans="1:13" x14ac:dyDescent="0.35">
      <c r="A724" s="164" t="str">
        <f t="shared" si="11"/>
        <v>AtsinananaBrickavilleFanasana</v>
      </c>
      <c r="B724" s="165" t="s">
        <v>1200</v>
      </c>
      <c r="C724" s="165" t="s">
        <v>1201</v>
      </c>
      <c r="D724" s="165" t="s">
        <v>2147</v>
      </c>
      <c r="E724" s="165" t="s">
        <v>665</v>
      </c>
      <c r="F724" s="165" t="s">
        <v>2147</v>
      </c>
      <c r="G724" s="165" t="s">
        <v>2154</v>
      </c>
      <c r="H724" s="165" t="s">
        <v>960</v>
      </c>
      <c r="I724" s="165" t="s">
        <v>2154</v>
      </c>
      <c r="J724" s="165" t="s">
        <v>1205</v>
      </c>
      <c r="K724" s="165" t="s">
        <v>970</v>
      </c>
      <c r="L724" s="165" t="s">
        <v>2165</v>
      </c>
      <c r="M724" s="165" t="s">
        <v>970</v>
      </c>
    </row>
    <row r="725" spans="1:13" x14ac:dyDescent="0.35">
      <c r="A725" s="164" t="str">
        <f t="shared" si="11"/>
        <v>AtsinananaBrickavilleAmbalarondra</v>
      </c>
      <c r="B725" s="165" t="s">
        <v>1200</v>
      </c>
      <c r="C725" s="165" t="s">
        <v>1201</v>
      </c>
      <c r="D725" s="165" t="s">
        <v>2147</v>
      </c>
      <c r="E725" s="165" t="s">
        <v>665</v>
      </c>
      <c r="F725" s="165" t="s">
        <v>2147</v>
      </c>
      <c r="G725" s="165" t="s">
        <v>2154</v>
      </c>
      <c r="H725" s="165" t="s">
        <v>960</v>
      </c>
      <c r="I725" s="165" t="s">
        <v>2154</v>
      </c>
      <c r="J725" s="165" t="s">
        <v>1205</v>
      </c>
      <c r="K725" s="165" t="s">
        <v>971</v>
      </c>
      <c r="L725" s="165" t="s">
        <v>2166</v>
      </c>
      <c r="M725" s="165" t="s">
        <v>971</v>
      </c>
    </row>
    <row r="726" spans="1:13" x14ac:dyDescent="0.35">
      <c r="A726" s="164" t="str">
        <f t="shared" si="11"/>
        <v>AtsinananaBrickavilleMaroseranana</v>
      </c>
      <c r="B726" s="165" t="s">
        <v>1200</v>
      </c>
      <c r="C726" s="165" t="s">
        <v>1201</v>
      </c>
      <c r="D726" s="165" t="s">
        <v>2147</v>
      </c>
      <c r="E726" s="165" t="s">
        <v>665</v>
      </c>
      <c r="F726" s="165" t="s">
        <v>2147</v>
      </c>
      <c r="G726" s="165" t="s">
        <v>2154</v>
      </c>
      <c r="H726" s="165" t="s">
        <v>960</v>
      </c>
      <c r="I726" s="165" t="s">
        <v>2154</v>
      </c>
      <c r="J726" s="165" t="s">
        <v>1205</v>
      </c>
      <c r="K726" s="165" t="s">
        <v>972</v>
      </c>
      <c r="L726" s="165" t="s">
        <v>2167</v>
      </c>
      <c r="M726" s="165" t="s">
        <v>972</v>
      </c>
    </row>
    <row r="727" spans="1:13" x14ac:dyDescent="0.35">
      <c r="A727" s="164" t="str">
        <f t="shared" si="11"/>
        <v>AtsinananaBrickavilleLohariandava</v>
      </c>
      <c r="B727" s="165" t="s">
        <v>1200</v>
      </c>
      <c r="C727" s="165" t="s">
        <v>1201</v>
      </c>
      <c r="D727" s="165" t="s">
        <v>2147</v>
      </c>
      <c r="E727" s="165" t="s">
        <v>665</v>
      </c>
      <c r="F727" s="165" t="s">
        <v>2147</v>
      </c>
      <c r="G727" s="165" t="s">
        <v>2154</v>
      </c>
      <c r="H727" s="165" t="s">
        <v>960</v>
      </c>
      <c r="I727" s="165" t="s">
        <v>2154</v>
      </c>
      <c r="J727" s="165" t="s">
        <v>1205</v>
      </c>
      <c r="K727" s="165" t="s">
        <v>973</v>
      </c>
      <c r="L727" s="165" t="s">
        <v>2168</v>
      </c>
      <c r="M727" s="165" t="s">
        <v>973</v>
      </c>
    </row>
    <row r="728" spans="1:13" x14ac:dyDescent="0.35">
      <c r="A728" s="164" t="str">
        <f t="shared" si="11"/>
        <v>AtsinananaBrickavilleAndekaleka</v>
      </c>
      <c r="B728" s="165" t="s">
        <v>1200</v>
      </c>
      <c r="C728" s="165" t="s">
        <v>1201</v>
      </c>
      <c r="D728" s="165" t="s">
        <v>2147</v>
      </c>
      <c r="E728" s="165" t="s">
        <v>665</v>
      </c>
      <c r="F728" s="165" t="s">
        <v>2147</v>
      </c>
      <c r="G728" s="165" t="s">
        <v>2154</v>
      </c>
      <c r="H728" s="165" t="s">
        <v>960</v>
      </c>
      <c r="I728" s="165" t="s">
        <v>2154</v>
      </c>
      <c r="J728" s="165" t="s">
        <v>1205</v>
      </c>
      <c r="K728" s="165" t="s">
        <v>974</v>
      </c>
      <c r="L728" s="165" t="s">
        <v>2169</v>
      </c>
      <c r="M728" s="165" t="s">
        <v>974</v>
      </c>
    </row>
    <row r="729" spans="1:13" x14ac:dyDescent="0.35">
      <c r="A729" s="164" t="str">
        <f t="shared" si="11"/>
        <v>AtsinananaBrickavilleAmbohimanana</v>
      </c>
      <c r="B729" s="165" t="s">
        <v>1200</v>
      </c>
      <c r="C729" s="165" t="s">
        <v>1201</v>
      </c>
      <c r="D729" s="165" t="s">
        <v>2147</v>
      </c>
      <c r="E729" s="165" t="s">
        <v>665</v>
      </c>
      <c r="F729" s="165" t="s">
        <v>2147</v>
      </c>
      <c r="G729" s="165" t="s">
        <v>2154</v>
      </c>
      <c r="H729" s="165" t="s">
        <v>960</v>
      </c>
      <c r="I729" s="165" t="s">
        <v>2154</v>
      </c>
      <c r="J729" s="165" t="s">
        <v>1205</v>
      </c>
      <c r="K729" s="165" t="s">
        <v>975</v>
      </c>
      <c r="L729" s="165" t="s">
        <v>2170</v>
      </c>
      <c r="M729" s="165" t="s">
        <v>975</v>
      </c>
    </row>
    <row r="730" spans="1:13" x14ac:dyDescent="0.35">
      <c r="A730" s="164" t="str">
        <f t="shared" si="11"/>
        <v>AtsinananaBrickavilleAnjahamana</v>
      </c>
      <c r="B730" s="165" t="s">
        <v>1200</v>
      </c>
      <c r="C730" s="165" t="s">
        <v>1201</v>
      </c>
      <c r="D730" s="165" t="s">
        <v>2147</v>
      </c>
      <c r="E730" s="165" t="s">
        <v>665</v>
      </c>
      <c r="F730" s="165" t="s">
        <v>2147</v>
      </c>
      <c r="G730" s="165" t="s">
        <v>2154</v>
      </c>
      <c r="H730" s="165" t="s">
        <v>960</v>
      </c>
      <c r="I730" s="165" t="s">
        <v>2154</v>
      </c>
      <c r="J730" s="165" t="s">
        <v>1205</v>
      </c>
      <c r="K730" s="165" t="s">
        <v>976</v>
      </c>
      <c r="L730" s="165" t="s">
        <v>2171</v>
      </c>
      <c r="M730" s="165" t="s">
        <v>976</v>
      </c>
    </row>
    <row r="731" spans="1:13" x14ac:dyDescent="0.35">
      <c r="A731" s="164" t="str">
        <f t="shared" si="11"/>
        <v>AtsinananaVatomandryVatomandry</v>
      </c>
      <c r="B731" s="165" t="s">
        <v>1200</v>
      </c>
      <c r="C731" s="165" t="s">
        <v>1201</v>
      </c>
      <c r="D731" s="165" t="s">
        <v>2147</v>
      </c>
      <c r="E731" s="165" t="s">
        <v>665</v>
      </c>
      <c r="F731" s="165" t="s">
        <v>2147</v>
      </c>
      <c r="G731" s="165" t="s">
        <v>2172</v>
      </c>
      <c r="H731" s="165" t="s">
        <v>977</v>
      </c>
      <c r="I731" s="165" t="s">
        <v>2172</v>
      </c>
      <c r="J731" s="165" t="s">
        <v>1205</v>
      </c>
      <c r="K731" s="165" t="s">
        <v>977</v>
      </c>
      <c r="L731" s="165" t="s">
        <v>2173</v>
      </c>
      <c r="M731" s="165" t="s">
        <v>977</v>
      </c>
    </row>
    <row r="732" spans="1:13" x14ac:dyDescent="0.35">
      <c r="A732" s="164" t="str">
        <f t="shared" si="11"/>
        <v>AtsinananaVatomandryAmbodivoananto</v>
      </c>
      <c r="B732" s="165" t="s">
        <v>1200</v>
      </c>
      <c r="C732" s="165" t="s">
        <v>1201</v>
      </c>
      <c r="D732" s="165" t="s">
        <v>2147</v>
      </c>
      <c r="E732" s="165" t="s">
        <v>665</v>
      </c>
      <c r="F732" s="165" t="s">
        <v>2147</v>
      </c>
      <c r="G732" s="165" t="s">
        <v>2172</v>
      </c>
      <c r="H732" s="165" t="s">
        <v>977</v>
      </c>
      <c r="I732" s="165" t="s">
        <v>2172</v>
      </c>
      <c r="J732" s="165" t="s">
        <v>1205</v>
      </c>
      <c r="K732" s="165" t="s">
        <v>978</v>
      </c>
      <c r="L732" s="165" t="s">
        <v>2174</v>
      </c>
      <c r="M732" s="165" t="s">
        <v>978</v>
      </c>
    </row>
    <row r="733" spans="1:13" x14ac:dyDescent="0.35">
      <c r="A733" s="164" t="str">
        <f t="shared" si="11"/>
        <v>AtsinananaVatomandryMaintinandry</v>
      </c>
      <c r="B733" s="165" t="s">
        <v>1200</v>
      </c>
      <c r="C733" s="165" t="s">
        <v>1201</v>
      </c>
      <c r="D733" s="165" t="s">
        <v>2147</v>
      </c>
      <c r="E733" s="165" t="s">
        <v>665</v>
      </c>
      <c r="F733" s="165" t="s">
        <v>2147</v>
      </c>
      <c r="G733" s="165" t="s">
        <v>2172</v>
      </c>
      <c r="H733" s="165" t="s">
        <v>977</v>
      </c>
      <c r="I733" s="165" t="s">
        <v>2172</v>
      </c>
      <c r="J733" s="165" t="s">
        <v>1205</v>
      </c>
      <c r="K733" s="165" t="s">
        <v>979</v>
      </c>
      <c r="L733" s="165" t="s">
        <v>2175</v>
      </c>
      <c r="M733" s="165" t="s">
        <v>979</v>
      </c>
    </row>
    <row r="734" spans="1:13" x14ac:dyDescent="0.35">
      <c r="A734" s="164" t="str">
        <f t="shared" si="11"/>
        <v>AtsinananaVatomandryTanambao Vahatrakaka</v>
      </c>
      <c r="B734" s="165" t="s">
        <v>1200</v>
      </c>
      <c r="C734" s="165" t="s">
        <v>1201</v>
      </c>
      <c r="D734" s="165" t="s">
        <v>2147</v>
      </c>
      <c r="E734" s="165" t="s">
        <v>665</v>
      </c>
      <c r="F734" s="165" t="s">
        <v>2147</v>
      </c>
      <c r="G734" s="165" t="s">
        <v>2172</v>
      </c>
      <c r="H734" s="165" t="s">
        <v>977</v>
      </c>
      <c r="I734" s="165" t="s">
        <v>2172</v>
      </c>
      <c r="J734" s="165" t="s">
        <v>1205</v>
      </c>
      <c r="K734" s="165" t="s">
        <v>980</v>
      </c>
      <c r="L734" s="165" t="s">
        <v>2176</v>
      </c>
      <c r="M734" s="165" t="s">
        <v>980</v>
      </c>
    </row>
    <row r="735" spans="1:13" x14ac:dyDescent="0.35">
      <c r="A735" s="164" t="str">
        <f t="shared" si="11"/>
        <v>AtsinananaVatomandryTsarasambo</v>
      </c>
      <c r="B735" s="165" t="s">
        <v>1200</v>
      </c>
      <c r="C735" s="165" t="s">
        <v>1201</v>
      </c>
      <c r="D735" s="165" t="s">
        <v>2147</v>
      </c>
      <c r="E735" s="165" t="s">
        <v>665</v>
      </c>
      <c r="F735" s="165" t="s">
        <v>2147</v>
      </c>
      <c r="G735" s="165" t="s">
        <v>2172</v>
      </c>
      <c r="H735" s="165" t="s">
        <v>977</v>
      </c>
      <c r="I735" s="165" t="s">
        <v>2172</v>
      </c>
      <c r="J735" s="165" t="s">
        <v>1205</v>
      </c>
      <c r="K735" s="165" t="s">
        <v>981</v>
      </c>
      <c r="L735" s="165" t="s">
        <v>2177</v>
      </c>
      <c r="M735" s="165" t="s">
        <v>981</v>
      </c>
    </row>
    <row r="736" spans="1:13" x14ac:dyDescent="0.35">
      <c r="A736" s="164" t="str">
        <f t="shared" si="11"/>
        <v>AtsinananaVatomandrySahamatevina</v>
      </c>
      <c r="B736" s="165" t="s">
        <v>1200</v>
      </c>
      <c r="C736" s="165" t="s">
        <v>1201</v>
      </c>
      <c r="D736" s="165" t="s">
        <v>2147</v>
      </c>
      <c r="E736" s="165" t="s">
        <v>665</v>
      </c>
      <c r="F736" s="165" t="s">
        <v>2147</v>
      </c>
      <c r="G736" s="165" t="s">
        <v>2172</v>
      </c>
      <c r="H736" s="165" t="s">
        <v>977</v>
      </c>
      <c r="I736" s="165" t="s">
        <v>2172</v>
      </c>
      <c r="J736" s="165" t="s">
        <v>1205</v>
      </c>
      <c r="K736" s="165" t="s">
        <v>982</v>
      </c>
      <c r="L736" s="165" t="s">
        <v>2178</v>
      </c>
      <c r="M736" s="165" t="s">
        <v>982</v>
      </c>
    </row>
    <row r="737" spans="1:13" x14ac:dyDescent="0.35">
      <c r="A737" s="164" t="str">
        <f t="shared" si="11"/>
        <v>AtsinananaVatomandryAntanambao Mahatsara</v>
      </c>
      <c r="B737" s="165" t="s">
        <v>1200</v>
      </c>
      <c r="C737" s="165" t="s">
        <v>1201</v>
      </c>
      <c r="D737" s="165" t="s">
        <v>2147</v>
      </c>
      <c r="E737" s="165" t="s">
        <v>665</v>
      </c>
      <c r="F737" s="165" t="s">
        <v>2147</v>
      </c>
      <c r="G737" s="165" t="s">
        <v>2172</v>
      </c>
      <c r="H737" s="165" t="s">
        <v>977</v>
      </c>
      <c r="I737" s="165" t="s">
        <v>2172</v>
      </c>
      <c r="J737" s="165" t="s">
        <v>1205</v>
      </c>
      <c r="K737" s="165" t="s">
        <v>983</v>
      </c>
      <c r="L737" s="165" t="s">
        <v>2179</v>
      </c>
      <c r="M737" s="165" t="s">
        <v>983</v>
      </c>
    </row>
    <row r="738" spans="1:13" x14ac:dyDescent="0.35">
      <c r="A738" s="164" t="str">
        <f t="shared" si="11"/>
        <v>AtsinananaVatomandryIamborano</v>
      </c>
      <c r="B738" s="165" t="s">
        <v>1200</v>
      </c>
      <c r="C738" s="165" t="s">
        <v>1201</v>
      </c>
      <c r="D738" s="165" t="s">
        <v>2147</v>
      </c>
      <c r="E738" s="165" t="s">
        <v>665</v>
      </c>
      <c r="F738" s="165" t="s">
        <v>2147</v>
      </c>
      <c r="G738" s="165" t="s">
        <v>2172</v>
      </c>
      <c r="H738" s="165" t="s">
        <v>977</v>
      </c>
      <c r="I738" s="165" t="s">
        <v>2172</v>
      </c>
      <c r="J738" s="165" t="s">
        <v>1205</v>
      </c>
      <c r="K738" s="165" t="s">
        <v>984</v>
      </c>
      <c r="L738" s="165" t="s">
        <v>2180</v>
      </c>
      <c r="M738" s="165" t="s">
        <v>984</v>
      </c>
    </row>
    <row r="739" spans="1:13" x14ac:dyDescent="0.35">
      <c r="A739" s="164" t="str">
        <f t="shared" si="11"/>
        <v>AtsinananaVatomandryAmbalavolo</v>
      </c>
      <c r="B739" s="165" t="s">
        <v>1200</v>
      </c>
      <c r="C739" s="165" t="s">
        <v>1201</v>
      </c>
      <c r="D739" s="165" t="s">
        <v>2147</v>
      </c>
      <c r="E739" s="165" t="s">
        <v>665</v>
      </c>
      <c r="F739" s="165" t="s">
        <v>2147</v>
      </c>
      <c r="G739" s="165" t="s">
        <v>2172</v>
      </c>
      <c r="H739" s="165" t="s">
        <v>977</v>
      </c>
      <c r="I739" s="165" t="s">
        <v>2172</v>
      </c>
      <c r="J739" s="165" t="s">
        <v>1205</v>
      </c>
      <c r="K739" s="165" t="s">
        <v>985</v>
      </c>
      <c r="L739" s="165" t="s">
        <v>2181</v>
      </c>
      <c r="M739" s="165" t="s">
        <v>985</v>
      </c>
    </row>
    <row r="740" spans="1:13" x14ac:dyDescent="0.35">
      <c r="A740" s="164" t="str">
        <f t="shared" si="11"/>
        <v>AtsinananaVatomandryAmboditavolo</v>
      </c>
      <c r="B740" s="165" t="s">
        <v>1200</v>
      </c>
      <c r="C740" s="165" t="s">
        <v>1201</v>
      </c>
      <c r="D740" s="165" t="s">
        <v>2147</v>
      </c>
      <c r="E740" s="165" t="s">
        <v>665</v>
      </c>
      <c r="F740" s="165" t="s">
        <v>2147</v>
      </c>
      <c r="G740" s="165" t="s">
        <v>2172</v>
      </c>
      <c r="H740" s="165" t="s">
        <v>977</v>
      </c>
      <c r="I740" s="165" t="s">
        <v>2172</v>
      </c>
      <c r="J740" s="165" t="s">
        <v>1205</v>
      </c>
      <c r="K740" s="165" t="s">
        <v>986</v>
      </c>
      <c r="L740" s="165" t="s">
        <v>2182</v>
      </c>
      <c r="M740" s="165" t="s">
        <v>986</v>
      </c>
    </row>
    <row r="741" spans="1:13" x14ac:dyDescent="0.35">
      <c r="A741" s="164" t="str">
        <f t="shared" si="11"/>
        <v>AtsinananaVatomandryNiherenana</v>
      </c>
      <c r="B741" s="165" t="s">
        <v>1200</v>
      </c>
      <c r="C741" s="165" t="s">
        <v>1201</v>
      </c>
      <c r="D741" s="165" t="s">
        <v>2147</v>
      </c>
      <c r="E741" s="165" t="s">
        <v>665</v>
      </c>
      <c r="F741" s="165" t="s">
        <v>2147</v>
      </c>
      <c r="G741" s="165" t="s">
        <v>2172</v>
      </c>
      <c r="H741" s="165" t="s">
        <v>977</v>
      </c>
      <c r="I741" s="165" t="s">
        <v>2172</v>
      </c>
      <c r="J741" s="165" t="s">
        <v>1205</v>
      </c>
      <c r="K741" s="165" t="s">
        <v>987</v>
      </c>
      <c r="L741" s="165" t="s">
        <v>2183</v>
      </c>
      <c r="M741" s="165" t="s">
        <v>987</v>
      </c>
    </row>
    <row r="742" spans="1:13" x14ac:dyDescent="0.35">
      <c r="A742" s="164" t="str">
        <f t="shared" si="11"/>
        <v>AtsinananaVatomandryIlaka Est</v>
      </c>
      <c r="B742" s="165" t="s">
        <v>1200</v>
      </c>
      <c r="C742" s="165" t="s">
        <v>1201</v>
      </c>
      <c r="D742" s="165" t="s">
        <v>2147</v>
      </c>
      <c r="E742" s="165" t="s">
        <v>665</v>
      </c>
      <c r="F742" s="165" t="s">
        <v>2147</v>
      </c>
      <c r="G742" s="165" t="s">
        <v>2172</v>
      </c>
      <c r="H742" s="165" t="s">
        <v>977</v>
      </c>
      <c r="I742" s="165" t="s">
        <v>2172</v>
      </c>
      <c r="J742" s="165" t="s">
        <v>1205</v>
      </c>
      <c r="K742" s="165" t="s">
        <v>988</v>
      </c>
      <c r="L742" s="165" t="s">
        <v>2184</v>
      </c>
      <c r="M742" s="165" t="s">
        <v>988</v>
      </c>
    </row>
    <row r="743" spans="1:13" x14ac:dyDescent="0.35">
      <c r="A743" s="164" t="str">
        <f t="shared" si="11"/>
        <v>AtsinananaVatomandryNiarovana Caroline</v>
      </c>
      <c r="B743" s="165" t="s">
        <v>1200</v>
      </c>
      <c r="C743" s="165" t="s">
        <v>1201</v>
      </c>
      <c r="D743" s="165" t="s">
        <v>2147</v>
      </c>
      <c r="E743" s="165" t="s">
        <v>665</v>
      </c>
      <c r="F743" s="165" t="s">
        <v>2147</v>
      </c>
      <c r="G743" s="165" t="s">
        <v>2172</v>
      </c>
      <c r="H743" s="165" t="s">
        <v>977</v>
      </c>
      <c r="I743" s="165" t="s">
        <v>2172</v>
      </c>
      <c r="J743" s="165" t="s">
        <v>1205</v>
      </c>
      <c r="K743" s="165" t="s">
        <v>989</v>
      </c>
      <c r="L743" s="165" t="s">
        <v>2185</v>
      </c>
      <c r="M743" s="165" t="s">
        <v>989</v>
      </c>
    </row>
    <row r="744" spans="1:13" x14ac:dyDescent="0.35">
      <c r="A744" s="164" t="str">
        <f t="shared" si="11"/>
        <v>AtsinananaVatomandryTsivangiana</v>
      </c>
      <c r="B744" s="165" t="s">
        <v>1200</v>
      </c>
      <c r="C744" s="165" t="s">
        <v>1201</v>
      </c>
      <c r="D744" s="165" t="s">
        <v>2147</v>
      </c>
      <c r="E744" s="165" t="s">
        <v>665</v>
      </c>
      <c r="F744" s="165" t="s">
        <v>2147</v>
      </c>
      <c r="G744" s="165" t="s">
        <v>2172</v>
      </c>
      <c r="H744" s="165" t="s">
        <v>977</v>
      </c>
      <c r="I744" s="165" t="s">
        <v>2172</v>
      </c>
      <c r="J744" s="165" t="s">
        <v>1205</v>
      </c>
      <c r="K744" s="165" t="s">
        <v>990</v>
      </c>
      <c r="L744" s="165" t="s">
        <v>2186</v>
      </c>
      <c r="M744" s="165" t="s">
        <v>990</v>
      </c>
    </row>
    <row r="745" spans="1:13" x14ac:dyDescent="0.35">
      <c r="A745" s="164" t="str">
        <f t="shared" si="11"/>
        <v>AtsinananaVatomandryAmpasimazava</v>
      </c>
      <c r="B745" s="165" t="s">
        <v>1200</v>
      </c>
      <c r="C745" s="165" t="s">
        <v>1201</v>
      </c>
      <c r="D745" s="165" t="s">
        <v>2147</v>
      </c>
      <c r="E745" s="165" t="s">
        <v>665</v>
      </c>
      <c r="F745" s="165" t="s">
        <v>2147</v>
      </c>
      <c r="G745" s="165" t="s">
        <v>2172</v>
      </c>
      <c r="H745" s="165" t="s">
        <v>977</v>
      </c>
      <c r="I745" s="165" t="s">
        <v>2172</v>
      </c>
      <c r="J745" s="165" t="s">
        <v>1205</v>
      </c>
      <c r="K745" s="165" t="s">
        <v>991</v>
      </c>
      <c r="L745" s="165" t="s">
        <v>2187</v>
      </c>
      <c r="M745" s="165" t="s">
        <v>991</v>
      </c>
    </row>
    <row r="746" spans="1:13" x14ac:dyDescent="0.35">
      <c r="A746" s="164" t="str">
        <f t="shared" si="11"/>
        <v>AtsinananaVatomandryAmpasimadinika</v>
      </c>
      <c r="B746" s="165" t="s">
        <v>1200</v>
      </c>
      <c r="C746" s="165" t="s">
        <v>1201</v>
      </c>
      <c r="D746" s="165" t="s">
        <v>2147</v>
      </c>
      <c r="E746" s="165" t="s">
        <v>665</v>
      </c>
      <c r="F746" s="165" t="s">
        <v>2147</v>
      </c>
      <c r="G746" s="165" t="s">
        <v>2172</v>
      </c>
      <c r="H746" s="165" t="s">
        <v>977</v>
      </c>
      <c r="I746" s="165" t="s">
        <v>2172</v>
      </c>
      <c r="J746" s="165" t="s">
        <v>1205</v>
      </c>
      <c r="K746" s="165" t="s">
        <v>992</v>
      </c>
      <c r="L746" s="165" t="s">
        <v>2188</v>
      </c>
      <c r="M746" s="165" t="s">
        <v>992</v>
      </c>
    </row>
    <row r="747" spans="1:13" x14ac:dyDescent="0.35">
      <c r="A747" s="164" t="str">
        <f t="shared" si="11"/>
        <v>AtsinananaVatomandryIfasina I</v>
      </c>
      <c r="B747" s="165" t="s">
        <v>1200</v>
      </c>
      <c r="C747" s="165" t="s">
        <v>1201</v>
      </c>
      <c r="D747" s="165" t="s">
        <v>2147</v>
      </c>
      <c r="E747" s="165" t="s">
        <v>665</v>
      </c>
      <c r="F747" s="165" t="s">
        <v>2147</v>
      </c>
      <c r="G747" s="165" t="s">
        <v>2172</v>
      </c>
      <c r="H747" s="165" t="s">
        <v>977</v>
      </c>
      <c r="I747" s="165" t="s">
        <v>2172</v>
      </c>
      <c r="J747" s="165" t="s">
        <v>1205</v>
      </c>
      <c r="K747" s="165" t="s">
        <v>993</v>
      </c>
      <c r="L747" s="165" t="s">
        <v>2189</v>
      </c>
      <c r="M747" s="165" t="s">
        <v>993</v>
      </c>
    </row>
    <row r="748" spans="1:13" x14ac:dyDescent="0.35">
      <c r="A748" s="164" t="str">
        <f t="shared" si="11"/>
        <v>AtsinananaVatomandryAmbalabe</v>
      </c>
      <c r="B748" s="165" t="s">
        <v>1200</v>
      </c>
      <c r="C748" s="165" t="s">
        <v>1201</v>
      </c>
      <c r="D748" s="165" t="s">
        <v>2147</v>
      </c>
      <c r="E748" s="165" t="s">
        <v>665</v>
      </c>
      <c r="F748" s="165" t="s">
        <v>2147</v>
      </c>
      <c r="G748" s="165" t="s">
        <v>2172</v>
      </c>
      <c r="H748" s="165" t="s">
        <v>977</v>
      </c>
      <c r="I748" s="165" t="s">
        <v>2172</v>
      </c>
      <c r="J748" s="165" t="s">
        <v>1205</v>
      </c>
      <c r="K748" s="165" t="s">
        <v>994</v>
      </c>
      <c r="L748" s="165" t="s">
        <v>2190</v>
      </c>
      <c r="M748" s="165" t="s">
        <v>994</v>
      </c>
    </row>
    <row r="749" spans="1:13" x14ac:dyDescent="0.35">
      <c r="A749" s="164" t="str">
        <f t="shared" si="11"/>
        <v>AtsinananaVatomandryIfasina II</v>
      </c>
      <c r="B749" s="165" t="s">
        <v>1200</v>
      </c>
      <c r="C749" s="165" t="s">
        <v>1201</v>
      </c>
      <c r="D749" s="165" t="s">
        <v>2147</v>
      </c>
      <c r="E749" s="165" t="s">
        <v>665</v>
      </c>
      <c r="F749" s="165" t="s">
        <v>2147</v>
      </c>
      <c r="G749" s="165" t="s">
        <v>2172</v>
      </c>
      <c r="H749" s="165" t="s">
        <v>977</v>
      </c>
      <c r="I749" s="165" t="s">
        <v>2172</v>
      </c>
      <c r="J749" s="165" t="s">
        <v>1205</v>
      </c>
      <c r="K749" s="165" t="s">
        <v>995</v>
      </c>
      <c r="L749" s="165" t="s">
        <v>2191</v>
      </c>
      <c r="M749" s="165" t="s">
        <v>995</v>
      </c>
    </row>
    <row r="750" spans="1:13" x14ac:dyDescent="0.35">
      <c r="A750" s="164" t="str">
        <f t="shared" si="11"/>
        <v>AtsinananaMahanoroMahanoro</v>
      </c>
      <c r="B750" s="165" t="s">
        <v>1200</v>
      </c>
      <c r="C750" s="165" t="s">
        <v>1201</v>
      </c>
      <c r="D750" s="165" t="s">
        <v>2147</v>
      </c>
      <c r="E750" s="165" t="s">
        <v>665</v>
      </c>
      <c r="F750" s="165" t="s">
        <v>2147</v>
      </c>
      <c r="G750" s="165" t="s">
        <v>2192</v>
      </c>
      <c r="H750" s="165" t="s">
        <v>666</v>
      </c>
      <c r="I750" s="165" t="s">
        <v>2192</v>
      </c>
      <c r="J750" s="165" t="s">
        <v>1205</v>
      </c>
      <c r="K750" s="165" t="s">
        <v>666</v>
      </c>
      <c r="L750" s="165" t="s">
        <v>2193</v>
      </c>
      <c r="M750" s="165" t="s">
        <v>666</v>
      </c>
    </row>
    <row r="751" spans="1:13" x14ac:dyDescent="0.35">
      <c r="A751" s="164" t="str">
        <f t="shared" si="11"/>
        <v>AtsinananaMahanoroBetsizaraina</v>
      </c>
      <c r="B751" s="165" t="s">
        <v>1200</v>
      </c>
      <c r="C751" s="165" t="s">
        <v>1201</v>
      </c>
      <c r="D751" s="165" t="s">
        <v>2147</v>
      </c>
      <c r="E751" s="165" t="s">
        <v>665</v>
      </c>
      <c r="F751" s="165" t="s">
        <v>2147</v>
      </c>
      <c r="G751" s="165" t="s">
        <v>2192</v>
      </c>
      <c r="H751" s="165" t="s">
        <v>666</v>
      </c>
      <c r="I751" s="165" t="s">
        <v>2192</v>
      </c>
      <c r="J751" s="165" t="s">
        <v>1205</v>
      </c>
      <c r="K751" s="165" t="s">
        <v>997</v>
      </c>
      <c r="L751" s="165" t="s">
        <v>2194</v>
      </c>
      <c r="M751" s="165" t="s">
        <v>997</v>
      </c>
    </row>
    <row r="752" spans="1:13" x14ac:dyDescent="0.35">
      <c r="A752" s="164" t="str">
        <f t="shared" si="11"/>
        <v>AtsinananaMahanoroTsaravinany</v>
      </c>
      <c r="B752" s="165" t="s">
        <v>1200</v>
      </c>
      <c r="C752" s="165" t="s">
        <v>1201</v>
      </c>
      <c r="D752" s="165" t="s">
        <v>2147</v>
      </c>
      <c r="E752" s="165" t="s">
        <v>665</v>
      </c>
      <c r="F752" s="165" t="s">
        <v>2147</v>
      </c>
      <c r="G752" s="165" t="s">
        <v>2192</v>
      </c>
      <c r="H752" s="165" t="s">
        <v>666</v>
      </c>
      <c r="I752" s="165" t="s">
        <v>2192</v>
      </c>
      <c r="J752" s="165" t="s">
        <v>1205</v>
      </c>
      <c r="K752" s="165" t="s">
        <v>998</v>
      </c>
      <c r="L752" s="165" t="s">
        <v>2195</v>
      </c>
      <c r="M752" s="165" t="s">
        <v>998</v>
      </c>
    </row>
    <row r="753" spans="1:13" x14ac:dyDescent="0.35">
      <c r="A753" s="164" t="str">
        <f t="shared" si="11"/>
        <v>AtsinananaMahanoroAmbodiharina</v>
      </c>
      <c r="B753" s="165" t="s">
        <v>1200</v>
      </c>
      <c r="C753" s="165" t="s">
        <v>1201</v>
      </c>
      <c r="D753" s="165" t="s">
        <v>2147</v>
      </c>
      <c r="E753" s="165" t="s">
        <v>665</v>
      </c>
      <c r="F753" s="165" t="s">
        <v>2147</v>
      </c>
      <c r="G753" s="165" t="s">
        <v>2192</v>
      </c>
      <c r="H753" s="165" t="s">
        <v>666</v>
      </c>
      <c r="I753" s="165" t="s">
        <v>2192</v>
      </c>
      <c r="J753" s="165" t="s">
        <v>1205</v>
      </c>
      <c r="K753" s="165" t="s">
        <v>999</v>
      </c>
      <c r="L753" s="165" t="s">
        <v>2196</v>
      </c>
      <c r="M753" s="165" t="s">
        <v>999</v>
      </c>
    </row>
    <row r="754" spans="1:13" x14ac:dyDescent="0.35">
      <c r="A754" s="164" t="str">
        <f t="shared" si="11"/>
        <v>AtsinananaMahanoroManjakandriana</v>
      </c>
      <c r="B754" s="165" t="s">
        <v>1200</v>
      </c>
      <c r="C754" s="165" t="s">
        <v>1201</v>
      </c>
      <c r="D754" s="165" t="s">
        <v>2147</v>
      </c>
      <c r="E754" s="165" t="s">
        <v>665</v>
      </c>
      <c r="F754" s="165" t="s">
        <v>2147</v>
      </c>
      <c r="G754" s="165" t="s">
        <v>2192</v>
      </c>
      <c r="H754" s="165" t="s">
        <v>666</v>
      </c>
      <c r="I754" s="165" t="s">
        <v>2192</v>
      </c>
      <c r="J754" s="165" t="s">
        <v>1205</v>
      </c>
      <c r="K754" s="165" t="s">
        <v>996</v>
      </c>
      <c r="L754" s="165" t="s">
        <v>2197</v>
      </c>
      <c r="M754" s="165" t="s">
        <v>996</v>
      </c>
    </row>
    <row r="755" spans="1:13" x14ac:dyDescent="0.35">
      <c r="A755" s="164" t="str">
        <f t="shared" si="11"/>
        <v>AtsinananaMahanoroMasomeloka</v>
      </c>
      <c r="B755" s="165" t="s">
        <v>1200</v>
      </c>
      <c r="C755" s="165" t="s">
        <v>1201</v>
      </c>
      <c r="D755" s="165" t="s">
        <v>2147</v>
      </c>
      <c r="E755" s="165" t="s">
        <v>665</v>
      </c>
      <c r="F755" s="165" t="s">
        <v>2147</v>
      </c>
      <c r="G755" s="165" t="s">
        <v>2192</v>
      </c>
      <c r="H755" s="165" t="s">
        <v>666</v>
      </c>
      <c r="I755" s="165" t="s">
        <v>2192</v>
      </c>
      <c r="J755" s="165" t="s">
        <v>1205</v>
      </c>
      <c r="K755" s="165" t="s">
        <v>667</v>
      </c>
      <c r="L755" s="165" t="s">
        <v>2198</v>
      </c>
      <c r="M755" s="165" t="s">
        <v>667</v>
      </c>
    </row>
    <row r="756" spans="1:13" x14ac:dyDescent="0.35">
      <c r="A756" s="164" t="str">
        <f t="shared" si="11"/>
        <v>AtsinananaMahanoroAmbinanidilana</v>
      </c>
      <c r="B756" s="165" t="s">
        <v>1200</v>
      </c>
      <c r="C756" s="165" t="s">
        <v>1201</v>
      </c>
      <c r="D756" s="165" t="s">
        <v>2147</v>
      </c>
      <c r="E756" s="165" t="s">
        <v>665</v>
      </c>
      <c r="F756" s="165" t="s">
        <v>2147</v>
      </c>
      <c r="G756" s="165" t="s">
        <v>2192</v>
      </c>
      <c r="H756" s="165" t="s">
        <v>666</v>
      </c>
      <c r="I756" s="165" t="s">
        <v>2192</v>
      </c>
      <c r="J756" s="165" t="s">
        <v>1205</v>
      </c>
      <c r="K756" s="165" t="s">
        <v>1000</v>
      </c>
      <c r="L756" s="165" t="s">
        <v>2199</v>
      </c>
      <c r="M756" s="165" t="s">
        <v>1000</v>
      </c>
    </row>
    <row r="757" spans="1:13" x14ac:dyDescent="0.35">
      <c r="A757" s="164" t="str">
        <f t="shared" si="11"/>
        <v>AtsinananaMahanoroAmbodibonara</v>
      </c>
      <c r="B757" s="165" t="s">
        <v>1200</v>
      </c>
      <c r="C757" s="165" t="s">
        <v>1201</v>
      </c>
      <c r="D757" s="165" t="s">
        <v>2147</v>
      </c>
      <c r="E757" s="165" t="s">
        <v>665</v>
      </c>
      <c r="F757" s="165" t="s">
        <v>2147</v>
      </c>
      <c r="G757" s="165" t="s">
        <v>2192</v>
      </c>
      <c r="H757" s="165" t="s">
        <v>666</v>
      </c>
      <c r="I757" s="165" t="s">
        <v>2192</v>
      </c>
      <c r="J757" s="165" t="s">
        <v>1205</v>
      </c>
      <c r="K757" s="165" t="s">
        <v>1001</v>
      </c>
      <c r="L757" s="165" t="s">
        <v>2200</v>
      </c>
      <c r="M757" s="165" t="s">
        <v>1001</v>
      </c>
    </row>
    <row r="758" spans="1:13" x14ac:dyDescent="0.35">
      <c r="A758" s="164" t="str">
        <f t="shared" si="11"/>
        <v>AtsinananaMahanoroAnkazotsifantatra</v>
      </c>
      <c r="B758" s="165" t="s">
        <v>1200</v>
      </c>
      <c r="C758" s="165" t="s">
        <v>1201</v>
      </c>
      <c r="D758" s="165" t="s">
        <v>2147</v>
      </c>
      <c r="E758" s="165" t="s">
        <v>665</v>
      </c>
      <c r="F758" s="165" t="s">
        <v>2147</v>
      </c>
      <c r="G758" s="165" t="s">
        <v>2192</v>
      </c>
      <c r="H758" s="165" t="s">
        <v>666</v>
      </c>
      <c r="I758" s="165" t="s">
        <v>2192</v>
      </c>
      <c r="J758" s="165" t="s">
        <v>1205</v>
      </c>
      <c r="K758" s="165" t="s">
        <v>1002</v>
      </c>
      <c r="L758" s="165" t="s">
        <v>2201</v>
      </c>
      <c r="M758" s="165" t="s">
        <v>1002</v>
      </c>
    </row>
    <row r="759" spans="1:13" x14ac:dyDescent="0.35">
      <c r="A759" s="164" t="str">
        <f t="shared" si="11"/>
        <v>AtsinananaMahanoroAmbinanindrano</v>
      </c>
      <c r="B759" s="165" t="s">
        <v>1200</v>
      </c>
      <c r="C759" s="165" t="s">
        <v>1201</v>
      </c>
      <c r="D759" s="165" t="s">
        <v>2147</v>
      </c>
      <c r="E759" s="165" t="s">
        <v>665</v>
      </c>
      <c r="F759" s="165" t="s">
        <v>2147</v>
      </c>
      <c r="G759" s="165" t="s">
        <v>2192</v>
      </c>
      <c r="H759" s="165" t="s">
        <v>666</v>
      </c>
      <c r="I759" s="165" t="s">
        <v>2192</v>
      </c>
      <c r="J759" s="165" t="s">
        <v>1205</v>
      </c>
      <c r="K759" s="165" t="s">
        <v>913</v>
      </c>
      <c r="L759" s="165" t="s">
        <v>2202</v>
      </c>
      <c r="M759" s="165" t="s">
        <v>913</v>
      </c>
    </row>
    <row r="760" spans="1:13" x14ac:dyDescent="0.35">
      <c r="A760" s="164" t="str">
        <f t="shared" si="11"/>
        <v>AtsinananaMahanoroBefotaka</v>
      </c>
      <c r="B760" s="165" t="s">
        <v>1200</v>
      </c>
      <c r="C760" s="165" t="s">
        <v>1201</v>
      </c>
      <c r="D760" s="165" t="s">
        <v>2147</v>
      </c>
      <c r="E760" s="165" t="s">
        <v>665</v>
      </c>
      <c r="F760" s="165" t="s">
        <v>2147</v>
      </c>
      <c r="G760" s="165" t="s">
        <v>2192</v>
      </c>
      <c r="H760" s="165" t="s">
        <v>666</v>
      </c>
      <c r="I760" s="165" t="s">
        <v>2192</v>
      </c>
      <c r="J760" s="165" t="s">
        <v>1205</v>
      </c>
      <c r="K760" s="165" t="s">
        <v>681</v>
      </c>
      <c r="L760" s="165" t="s">
        <v>2203</v>
      </c>
      <c r="M760" s="165" t="s">
        <v>681</v>
      </c>
    </row>
    <row r="761" spans="1:13" x14ac:dyDescent="0.35">
      <c r="A761" s="164" t="str">
        <f t="shared" si="11"/>
        <v>AtsinananaMarolamboMarolambo</v>
      </c>
      <c r="B761" s="165" t="s">
        <v>1200</v>
      </c>
      <c r="C761" s="165" t="s">
        <v>1201</v>
      </c>
      <c r="D761" s="165" t="s">
        <v>2147</v>
      </c>
      <c r="E761" s="165" t="s">
        <v>665</v>
      </c>
      <c r="F761" s="165" t="s">
        <v>2147</v>
      </c>
      <c r="G761" s="165" t="s">
        <v>2204</v>
      </c>
      <c r="H761" s="165" t="s">
        <v>1003</v>
      </c>
      <c r="I761" s="165" t="s">
        <v>2204</v>
      </c>
      <c r="J761" s="165" t="s">
        <v>1205</v>
      </c>
      <c r="K761" s="165" t="s">
        <v>1003</v>
      </c>
      <c r="L761" s="165" t="s">
        <v>2205</v>
      </c>
      <c r="M761" s="165" t="s">
        <v>1003</v>
      </c>
    </row>
    <row r="762" spans="1:13" x14ac:dyDescent="0.35">
      <c r="A762" s="164" t="str">
        <f t="shared" si="11"/>
        <v>AtsinananaMarolamboBetampona</v>
      </c>
      <c r="B762" s="165" t="s">
        <v>1200</v>
      </c>
      <c r="C762" s="165" t="s">
        <v>1201</v>
      </c>
      <c r="D762" s="165" t="s">
        <v>2147</v>
      </c>
      <c r="E762" s="165" t="s">
        <v>665</v>
      </c>
      <c r="F762" s="165" t="s">
        <v>2147</v>
      </c>
      <c r="G762" s="165" t="s">
        <v>2204</v>
      </c>
      <c r="H762" s="165" t="s">
        <v>1003</v>
      </c>
      <c r="I762" s="165" t="s">
        <v>2204</v>
      </c>
      <c r="J762" s="165" t="s">
        <v>1205</v>
      </c>
      <c r="K762" s="165" t="s">
        <v>1004</v>
      </c>
      <c r="L762" s="165" t="s">
        <v>2206</v>
      </c>
      <c r="M762" s="165" t="s">
        <v>1004</v>
      </c>
    </row>
    <row r="763" spans="1:13" x14ac:dyDescent="0.35">
      <c r="A763" s="164" t="str">
        <f t="shared" si="11"/>
        <v>AtsinananaMarolamboTanambao Rabemanana</v>
      </c>
      <c r="B763" s="165" t="s">
        <v>1200</v>
      </c>
      <c r="C763" s="165" t="s">
        <v>1201</v>
      </c>
      <c r="D763" s="165" t="s">
        <v>2147</v>
      </c>
      <c r="E763" s="165" t="s">
        <v>665</v>
      </c>
      <c r="F763" s="165" t="s">
        <v>2147</v>
      </c>
      <c r="G763" s="165" t="s">
        <v>2204</v>
      </c>
      <c r="H763" s="165" t="s">
        <v>1003</v>
      </c>
      <c r="I763" s="165" t="s">
        <v>2204</v>
      </c>
      <c r="J763" s="165" t="s">
        <v>1205</v>
      </c>
      <c r="K763" s="165" t="s">
        <v>1005</v>
      </c>
      <c r="L763" s="165" t="s">
        <v>2207</v>
      </c>
      <c r="M763" s="165" t="s">
        <v>1005</v>
      </c>
    </row>
    <row r="764" spans="1:13" x14ac:dyDescent="0.35">
      <c r="A764" s="164" t="str">
        <f t="shared" si="11"/>
        <v>AtsinananaMarolamboAndonabe Sud</v>
      </c>
      <c r="B764" s="165" t="s">
        <v>1200</v>
      </c>
      <c r="C764" s="165" t="s">
        <v>1201</v>
      </c>
      <c r="D764" s="165" t="s">
        <v>2147</v>
      </c>
      <c r="E764" s="165" t="s">
        <v>665</v>
      </c>
      <c r="F764" s="165" t="s">
        <v>2147</v>
      </c>
      <c r="G764" s="165" t="s">
        <v>2204</v>
      </c>
      <c r="H764" s="165" t="s">
        <v>1003</v>
      </c>
      <c r="I764" s="165" t="s">
        <v>2204</v>
      </c>
      <c r="J764" s="165" t="s">
        <v>1205</v>
      </c>
      <c r="K764" s="165" t="s">
        <v>1006</v>
      </c>
      <c r="L764" s="165" t="s">
        <v>2208</v>
      </c>
      <c r="M764" s="165" t="s">
        <v>1006</v>
      </c>
    </row>
    <row r="765" spans="1:13" x14ac:dyDescent="0.35">
      <c r="A765" s="164" t="str">
        <f t="shared" si="11"/>
        <v>AtsinananaMarolamboAmbalapaiso II</v>
      </c>
      <c r="B765" s="165" t="s">
        <v>1200</v>
      </c>
      <c r="C765" s="165" t="s">
        <v>1201</v>
      </c>
      <c r="D765" s="165" t="s">
        <v>2147</v>
      </c>
      <c r="E765" s="165" t="s">
        <v>665</v>
      </c>
      <c r="F765" s="165" t="s">
        <v>2147</v>
      </c>
      <c r="G765" s="165" t="s">
        <v>2204</v>
      </c>
      <c r="H765" s="165" t="s">
        <v>1003</v>
      </c>
      <c r="I765" s="165" t="s">
        <v>2204</v>
      </c>
      <c r="J765" s="165" t="s">
        <v>1205</v>
      </c>
      <c r="K765" s="165" t="s">
        <v>1007</v>
      </c>
      <c r="L765" s="165" t="s">
        <v>2209</v>
      </c>
      <c r="M765" s="165" t="s">
        <v>1007</v>
      </c>
    </row>
    <row r="766" spans="1:13" x14ac:dyDescent="0.35">
      <c r="A766" s="164" t="str">
        <f t="shared" si="11"/>
        <v>AtsinananaMarolamboAmbodivoangy</v>
      </c>
      <c r="B766" s="165" t="s">
        <v>1200</v>
      </c>
      <c r="C766" s="165" t="s">
        <v>1201</v>
      </c>
      <c r="D766" s="165" t="s">
        <v>2147</v>
      </c>
      <c r="E766" s="165" t="s">
        <v>665</v>
      </c>
      <c r="F766" s="165" t="s">
        <v>2147</v>
      </c>
      <c r="G766" s="165" t="s">
        <v>2204</v>
      </c>
      <c r="H766" s="165" t="s">
        <v>1003</v>
      </c>
      <c r="I766" s="165" t="s">
        <v>2204</v>
      </c>
      <c r="J766" s="165" t="s">
        <v>1205</v>
      </c>
      <c r="K766" s="165" t="s">
        <v>1008</v>
      </c>
      <c r="L766" s="165" t="s">
        <v>2210</v>
      </c>
      <c r="M766" s="165" t="s">
        <v>1008</v>
      </c>
    </row>
    <row r="767" spans="1:13" x14ac:dyDescent="0.35">
      <c r="A767" s="164" t="str">
        <f t="shared" si="11"/>
        <v>AtsinananaMarolamboAmbohimilanja</v>
      </c>
      <c r="B767" s="165" t="s">
        <v>1200</v>
      </c>
      <c r="C767" s="165" t="s">
        <v>1201</v>
      </c>
      <c r="D767" s="165" t="s">
        <v>2147</v>
      </c>
      <c r="E767" s="165" t="s">
        <v>665</v>
      </c>
      <c r="F767" s="165" t="s">
        <v>2147</v>
      </c>
      <c r="G767" s="165" t="s">
        <v>2204</v>
      </c>
      <c r="H767" s="165" t="s">
        <v>1003</v>
      </c>
      <c r="I767" s="165" t="s">
        <v>2204</v>
      </c>
      <c r="J767" s="165" t="s">
        <v>1205</v>
      </c>
      <c r="K767" s="165" t="s">
        <v>946</v>
      </c>
      <c r="L767" s="165" t="s">
        <v>2211</v>
      </c>
      <c r="M767" s="165" t="s">
        <v>946</v>
      </c>
    </row>
    <row r="768" spans="1:13" x14ac:dyDescent="0.35">
      <c r="A768" s="164" t="str">
        <f t="shared" si="11"/>
        <v>AtsinananaMarolamboAmbatofisaka II</v>
      </c>
      <c r="B768" s="165" t="s">
        <v>1200</v>
      </c>
      <c r="C768" s="165" t="s">
        <v>1201</v>
      </c>
      <c r="D768" s="165" t="s">
        <v>2147</v>
      </c>
      <c r="E768" s="165" t="s">
        <v>665</v>
      </c>
      <c r="F768" s="165" t="s">
        <v>2147</v>
      </c>
      <c r="G768" s="165" t="s">
        <v>2204</v>
      </c>
      <c r="H768" s="165" t="s">
        <v>1003</v>
      </c>
      <c r="I768" s="165" t="s">
        <v>2204</v>
      </c>
      <c r="J768" s="165" t="s">
        <v>1205</v>
      </c>
      <c r="K768" s="165" t="s">
        <v>1009</v>
      </c>
      <c r="L768" s="165" t="s">
        <v>2212</v>
      </c>
      <c r="M768" s="165" t="s">
        <v>1009</v>
      </c>
    </row>
    <row r="769" spans="1:13" x14ac:dyDescent="0.35">
      <c r="A769" s="164" t="str">
        <f t="shared" si="11"/>
        <v>AtsinananaMarolamboAndrorangavola</v>
      </c>
      <c r="B769" s="165" t="s">
        <v>1200</v>
      </c>
      <c r="C769" s="165" t="s">
        <v>1201</v>
      </c>
      <c r="D769" s="165" t="s">
        <v>2147</v>
      </c>
      <c r="E769" s="165" t="s">
        <v>665</v>
      </c>
      <c r="F769" s="165" t="s">
        <v>2147</v>
      </c>
      <c r="G769" s="165" t="s">
        <v>2204</v>
      </c>
      <c r="H769" s="165" t="s">
        <v>1003</v>
      </c>
      <c r="I769" s="165" t="s">
        <v>2204</v>
      </c>
      <c r="J769" s="165" t="s">
        <v>1205</v>
      </c>
      <c r="K769" s="165" t="s">
        <v>581</v>
      </c>
      <c r="L769" s="165" t="s">
        <v>2213</v>
      </c>
      <c r="M769" s="165" t="s">
        <v>581</v>
      </c>
    </row>
    <row r="770" spans="1:13" x14ac:dyDescent="0.35">
      <c r="A770" s="164" t="str">
        <f t="shared" si="11"/>
        <v>AtsinananaMarolamboAnosiarivo I</v>
      </c>
      <c r="B770" s="165" t="s">
        <v>1200</v>
      </c>
      <c r="C770" s="165" t="s">
        <v>1201</v>
      </c>
      <c r="D770" s="165" t="s">
        <v>2147</v>
      </c>
      <c r="E770" s="165" t="s">
        <v>665</v>
      </c>
      <c r="F770" s="165" t="s">
        <v>2147</v>
      </c>
      <c r="G770" s="165" t="s">
        <v>2204</v>
      </c>
      <c r="H770" s="165" t="s">
        <v>1003</v>
      </c>
      <c r="I770" s="165" t="s">
        <v>2204</v>
      </c>
      <c r="J770" s="165" t="s">
        <v>1205</v>
      </c>
      <c r="K770" s="165" t="s">
        <v>1010</v>
      </c>
      <c r="L770" s="165" t="s">
        <v>2214</v>
      </c>
      <c r="M770" s="165" t="s">
        <v>1010</v>
      </c>
    </row>
    <row r="771" spans="1:13" x14ac:dyDescent="0.35">
      <c r="A771" s="164" t="str">
        <f t="shared" si="11"/>
        <v>AtsinananaMarolamboAmboasary</v>
      </c>
      <c r="B771" s="165" t="s">
        <v>1200</v>
      </c>
      <c r="C771" s="165" t="s">
        <v>1201</v>
      </c>
      <c r="D771" s="165" t="s">
        <v>2147</v>
      </c>
      <c r="E771" s="165" t="s">
        <v>665</v>
      </c>
      <c r="F771" s="165" t="s">
        <v>2147</v>
      </c>
      <c r="G771" s="165" t="s">
        <v>2204</v>
      </c>
      <c r="H771" s="165" t="s">
        <v>1003</v>
      </c>
      <c r="I771" s="165" t="s">
        <v>2204</v>
      </c>
      <c r="J771" s="165" t="s">
        <v>1205</v>
      </c>
      <c r="K771" s="165" t="s">
        <v>1011</v>
      </c>
      <c r="L771" s="165" t="s">
        <v>2215</v>
      </c>
      <c r="M771" s="165" t="s">
        <v>1011</v>
      </c>
    </row>
    <row r="772" spans="1:13" x14ac:dyDescent="0.35">
      <c r="A772" s="164" t="str">
        <f t="shared" ref="A772:A835" si="12">E772&amp;H772&amp;K772</f>
        <v>AtsinananaMarolamboLohavanana</v>
      </c>
      <c r="B772" s="165" t="s">
        <v>1200</v>
      </c>
      <c r="C772" s="165" t="s">
        <v>1201</v>
      </c>
      <c r="D772" s="165" t="s">
        <v>2147</v>
      </c>
      <c r="E772" s="165" t="s">
        <v>665</v>
      </c>
      <c r="F772" s="165" t="s">
        <v>2147</v>
      </c>
      <c r="G772" s="165" t="s">
        <v>2204</v>
      </c>
      <c r="H772" s="165" t="s">
        <v>1003</v>
      </c>
      <c r="I772" s="165" t="s">
        <v>2204</v>
      </c>
      <c r="J772" s="165" t="s">
        <v>1205</v>
      </c>
      <c r="K772" s="165" t="s">
        <v>1012</v>
      </c>
      <c r="L772" s="165" t="s">
        <v>2216</v>
      </c>
      <c r="M772" s="165" t="s">
        <v>1012</v>
      </c>
    </row>
    <row r="773" spans="1:13" x14ac:dyDescent="0.35">
      <c r="A773" s="164" t="str">
        <f t="shared" si="12"/>
        <v>AtsinananaMarolamboAmbodinonoka</v>
      </c>
      <c r="B773" s="165" t="s">
        <v>1200</v>
      </c>
      <c r="C773" s="165" t="s">
        <v>1201</v>
      </c>
      <c r="D773" s="165" t="s">
        <v>2147</v>
      </c>
      <c r="E773" s="165" t="s">
        <v>665</v>
      </c>
      <c r="F773" s="165" t="s">
        <v>2147</v>
      </c>
      <c r="G773" s="165" t="s">
        <v>2204</v>
      </c>
      <c r="H773" s="165" t="s">
        <v>1003</v>
      </c>
      <c r="I773" s="165" t="s">
        <v>2204</v>
      </c>
      <c r="J773" s="165" t="s">
        <v>1205</v>
      </c>
      <c r="K773" s="165" t="s">
        <v>559</v>
      </c>
      <c r="L773" s="165" t="s">
        <v>2217</v>
      </c>
      <c r="M773" s="165" t="s">
        <v>559</v>
      </c>
    </row>
    <row r="774" spans="1:13" x14ac:dyDescent="0.35">
      <c r="A774" s="164" t="str">
        <f t="shared" si="12"/>
        <v>AtsinananaMarolamboSahakevo</v>
      </c>
      <c r="B774" s="165" t="s">
        <v>1200</v>
      </c>
      <c r="C774" s="165" t="s">
        <v>1201</v>
      </c>
      <c r="D774" s="165" t="s">
        <v>2147</v>
      </c>
      <c r="E774" s="165" t="s">
        <v>665</v>
      </c>
      <c r="F774" s="165" t="s">
        <v>2147</v>
      </c>
      <c r="G774" s="165" t="s">
        <v>2204</v>
      </c>
      <c r="H774" s="165" t="s">
        <v>1003</v>
      </c>
      <c r="I774" s="165" t="s">
        <v>2204</v>
      </c>
      <c r="J774" s="165" t="s">
        <v>1205</v>
      </c>
      <c r="K774" s="165" t="s">
        <v>1013</v>
      </c>
      <c r="L774" s="165" t="s">
        <v>2218</v>
      </c>
      <c r="M774" s="165" t="s">
        <v>1013</v>
      </c>
    </row>
    <row r="775" spans="1:13" x14ac:dyDescent="0.35">
      <c r="A775" s="164" t="str">
        <f t="shared" si="12"/>
        <v>AtsinananaToamasina IIToamasina Suburbaine</v>
      </c>
      <c r="B775" s="165" t="s">
        <v>1200</v>
      </c>
      <c r="C775" s="165" t="s">
        <v>1201</v>
      </c>
      <c r="D775" s="165" t="s">
        <v>2147</v>
      </c>
      <c r="E775" s="165" t="s">
        <v>665</v>
      </c>
      <c r="F775" s="165" t="s">
        <v>2147</v>
      </c>
      <c r="G775" s="165" t="s">
        <v>2219</v>
      </c>
      <c r="H775" s="165" t="s">
        <v>1018</v>
      </c>
      <c r="I775" s="165" t="s">
        <v>2219</v>
      </c>
      <c r="J775" s="165" t="s">
        <v>1205</v>
      </c>
      <c r="K775" s="165" t="s">
        <v>1019</v>
      </c>
      <c r="L775" s="165" t="s">
        <v>2220</v>
      </c>
      <c r="M775" s="165" t="s">
        <v>1019</v>
      </c>
    </row>
    <row r="776" spans="1:13" x14ac:dyDescent="0.35">
      <c r="A776" s="164" t="str">
        <f t="shared" si="12"/>
        <v>AtsinananaToamasina IIAntetezambaro</v>
      </c>
      <c r="B776" s="165" t="s">
        <v>1200</v>
      </c>
      <c r="C776" s="165" t="s">
        <v>1201</v>
      </c>
      <c r="D776" s="165" t="s">
        <v>2147</v>
      </c>
      <c r="E776" s="165" t="s">
        <v>665</v>
      </c>
      <c r="F776" s="165" t="s">
        <v>2147</v>
      </c>
      <c r="G776" s="165" t="s">
        <v>2219</v>
      </c>
      <c r="H776" s="165" t="s">
        <v>1018</v>
      </c>
      <c r="I776" s="165" t="s">
        <v>2219</v>
      </c>
      <c r="J776" s="165" t="s">
        <v>1205</v>
      </c>
      <c r="K776" s="165" t="s">
        <v>1020</v>
      </c>
      <c r="L776" s="165" t="s">
        <v>2221</v>
      </c>
      <c r="M776" s="165" t="s">
        <v>1020</v>
      </c>
    </row>
    <row r="777" spans="1:13" x14ac:dyDescent="0.35">
      <c r="A777" s="164" t="str">
        <f t="shared" si="12"/>
        <v>AtsinananaToamasina IIFanandrana</v>
      </c>
      <c r="B777" s="165" t="s">
        <v>1200</v>
      </c>
      <c r="C777" s="165" t="s">
        <v>1201</v>
      </c>
      <c r="D777" s="165" t="s">
        <v>2147</v>
      </c>
      <c r="E777" s="165" t="s">
        <v>665</v>
      </c>
      <c r="F777" s="165" t="s">
        <v>2147</v>
      </c>
      <c r="G777" s="165" t="s">
        <v>2219</v>
      </c>
      <c r="H777" s="165" t="s">
        <v>1018</v>
      </c>
      <c r="I777" s="165" t="s">
        <v>2219</v>
      </c>
      <c r="J777" s="165" t="s">
        <v>1205</v>
      </c>
      <c r="K777" s="165" t="s">
        <v>1021</v>
      </c>
      <c r="L777" s="165" t="s">
        <v>2222</v>
      </c>
      <c r="M777" s="165" t="s">
        <v>1021</v>
      </c>
    </row>
    <row r="778" spans="1:13" x14ac:dyDescent="0.35">
      <c r="A778" s="164" t="str">
        <f t="shared" si="12"/>
        <v>AtsinananaToamasina IIAmbodiriana</v>
      </c>
      <c r="B778" s="165" t="s">
        <v>1200</v>
      </c>
      <c r="C778" s="165" t="s">
        <v>1201</v>
      </c>
      <c r="D778" s="165" t="s">
        <v>2147</v>
      </c>
      <c r="E778" s="165" t="s">
        <v>665</v>
      </c>
      <c r="F778" s="165" t="s">
        <v>2147</v>
      </c>
      <c r="G778" s="165" t="s">
        <v>2219</v>
      </c>
      <c r="H778" s="165" t="s">
        <v>1018</v>
      </c>
      <c r="I778" s="165" t="s">
        <v>2219</v>
      </c>
      <c r="J778" s="165" t="s">
        <v>1205</v>
      </c>
      <c r="K778" s="165" t="s">
        <v>578</v>
      </c>
      <c r="L778" s="165" t="s">
        <v>2223</v>
      </c>
      <c r="M778" s="165" t="s">
        <v>578</v>
      </c>
    </row>
    <row r="779" spans="1:13" x14ac:dyDescent="0.35">
      <c r="A779" s="164" t="str">
        <f t="shared" si="12"/>
        <v>AtsinananaToamasina IIAmpasimadinika Manambolo</v>
      </c>
      <c r="B779" s="165" t="s">
        <v>1200</v>
      </c>
      <c r="C779" s="165" t="s">
        <v>1201</v>
      </c>
      <c r="D779" s="165" t="s">
        <v>2147</v>
      </c>
      <c r="E779" s="165" t="s">
        <v>665</v>
      </c>
      <c r="F779" s="165" t="s">
        <v>2147</v>
      </c>
      <c r="G779" s="165" t="s">
        <v>2219</v>
      </c>
      <c r="H779" s="165" t="s">
        <v>1018</v>
      </c>
      <c r="I779" s="165" t="s">
        <v>2219</v>
      </c>
      <c r="J779" s="165" t="s">
        <v>1205</v>
      </c>
      <c r="K779" s="165" t="s">
        <v>1022</v>
      </c>
      <c r="L779" s="165" t="s">
        <v>2224</v>
      </c>
      <c r="M779" s="165" t="s">
        <v>1022</v>
      </c>
    </row>
    <row r="780" spans="1:13" x14ac:dyDescent="0.35">
      <c r="A780" s="164" t="str">
        <f t="shared" si="12"/>
        <v>AtsinananaToamasina IIAmboditandroroho</v>
      </c>
      <c r="B780" s="165" t="s">
        <v>1200</v>
      </c>
      <c r="C780" s="165" t="s">
        <v>1201</v>
      </c>
      <c r="D780" s="165" t="s">
        <v>2147</v>
      </c>
      <c r="E780" s="165" t="s">
        <v>665</v>
      </c>
      <c r="F780" s="165" t="s">
        <v>2147</v>
      </c>
      <c r="G780" s="165" t="s">
        <v>2219</v>
      </c>
      <c r="H780" s="165" t="s">
        <v>1018</v>
      </c>
      <c r="I780" s="165" t="s">
        <v>2219</v>
      </c>
      <c r="J780" s="165" t="s">
        <v>1205</v>
      </c>
      <c r="K780" s="165" t="s">
        <v>1023</v>
      </c>
      <c r="L780" s="165" t="s">
        <v>2225</v>
      </c>
      <c r="M780" s="165" t="s">
        <v>1023</v>
      </c>
    </row>
    <row r="781" spans="1:13" x14ac:dyDescent="0.35">
      <c r="A781" s="164" t="str">
        <f t="shared" si="12"/>
        <v>AtsinananaToamasina IIMahavelona (Foulpointe)</v>
      </c>
      <c r="B781" s="165" t="s">
        <v>1200</v>
      </c>
      <c r="C781" s="165" t="s">
        <v>1201</v>
      </c>
      <c r="D781" s="165" t="s">
        <v>2147</v>
      </c>
      <c r="E781" s="165" t="s">
        <v>665</v>
      </c>
      <c r="F781" s="165" t="s">
        <v>2147</v>
      </c>
      <c r="G781" s="165" t="s">
        <v>2219</v>
      </c>
      <c r="H781" s="165" t="s">
        <v>1018</v>
      </c>
      <c r="I781" s="165" t="s">
        <v>2219</v>
      </c>
      <c r="J781" s="165" t="s">
        <v>1205</v>
      </c>
      <c r="K781" s="165" t="s">
        <v>1024</v>
      </c>
      <c r="L781" s="165" t="s">
        <v>2226</v>
      </c>
      <c r="M781" s="165" t="s">
        <v>1024</v>
      </c>
    </row>
    <row r="782" spans="1:13" x14ac:dyDescent="0.35">
      <c r="A782" s="164" t="str">
        <f t="shared" si="12"/>
        <v>AtsinananaToamasina IISahambala</v>
      </c>
      <c r="B782" s="165" t="s">
        <v>1200</v>
      </c>
      <c r="C782" s="165" t="s">
        <v>1201</v>
      </c>
      <c r="D782" s="165" t="s">
        <v>2147</v>
      </c>
      <c r="E782" s="165" t="s">
        <v>665</v>
      </c>
      <c r="F782" s="165" t="s">
        <v>2147</v>
      </c>
      <c r="G782" s="165" t="s">
        <v>2219</v>
      </c>
      <c r="H782" s="165" t="s">
        <v>1018</v>
      </c>
      <c r="I782" s="165" t="s">
        <v>2219</v>
      </c>
      <c r="J782" s="165" t="s">
        <v>1205</v>
      </c>
      <c r="K782" s="165" t="s">
        <v>1025</v>
      </c>
      <c r="L782" s="165" t="s">
        <v>2227</v>
      </c>
      <c r="M782" s="165" t="s">
        <v>1025</v>
      </c>
    </row>
    <row r="783" spans="1:13" x14ac:dyDescent="0.35">
      <c r="A783" s="164" t="str">
        <f t="shared" si="12"/>
        <v>AtsinananaToamasina IIAmbodilazana</v>
      </c>
      <c r="B783" s="165" t="s">
        <v>1200</v>
      </c>
      <c r="C783" s="165" t="s">
        <v>1201</v>
      </c>
      <c r="D783" s="165" t="s">
        <v>2147</v>
      </c>
      <c r="E783" s="165" t="s">
        <v>665</v>
      </c>
      <c r="F783" s="165" t="s">
        <v>2147</v>
      </c>
      <c r="G783" s="165" t="s">
        <v>2219</v>
      </c>
      <c r="H783" s="165" t="s">
        <v>1018</v>
      </c>
      <c r="I783" s="165" t="s">
        <v>2219</v>
      </c>
      <c r="J783" s="165" t="s">
        <v>1205</v>
      </c>
      <c r="K783" s="165" t="s">
        <v>1026</v>
      </c>
      <c r="L783" s="165" t="s">
        <v>2228</v>
      </c>
      <c r="M783" s="165" t="s">
        <v>1026</v>
      </c>
    </row>
    <row r="784" spans="1:13" x14ac:dyDescent="0.35">
      <c r="A784" s="164" t="str">
        <f t="shared" si="12"/>
        <v>AtsinananaToamasina IIAmpasimbe Onibe</v>
      </c>
      <c r="B784" s="165" t="s">
        <v>1200</v>
      </c>
      <c r="C784" s="165" t="s">
        <v>1201</v>
      </c>
      <c r="D784" s="165" t="s">
        <v>2147</v>
      </c>
      <c r="E784" s="165" t="s">
        <v>665</v>
      </c>
      <c r="F784" s="165" t="s">
        <v>2147</v>
      </c>
      <c r="G784" s="165" t="s">
        <v>2219</v>
      </c>
      <c r="H784" s="165" t="s">
        <v>1018</v>
      </c>
      <c r="I784" s="165" t="s">
        <v>2219</v>
      </c>
      <c r="J784" s="165" t="s">
        <v>1205</v>
      </c>
      <c r="K784" s="165" t="s">
        <v>1027</v>
      </c>
      <c r="L784" s="165" t="s">
        <v>2229</v>
      </c>
      <c r="M784" s="165" t="s">
        <v>1027</v>
      </c>
    </row>
    <row r="785" spans="1:13" x14ac:dyDescent="0.35">
      <c r="A785" s="164" t="str">
        <f t="shared" si="12"/>
        <v>AtsinananaToamasina IIMangabe</v>
      </c>
      <c r="B785" s="165" t="s">
        <v>1200</v>
      </c>
      <c r="C785" s="165" t="s">
        <v>1201</v>
      </c>
      <c r="D785" s="165" t="s">
        <v>2147</v>
      </c>
      <c r="E785" s="165" t="s">
        <v>665</v>
      </c>
      <c r="F785" s="165" t="s">
        <v>2147</v>
      </c>
      <c r="G785" s="165" t="s">
        <v>2219</v>
      </c>
      <c r="H785" s="165" t="s">
        <v>1018</v>
      </c>
      <c r="I785" s="165" t="s">
        <v>2219</v>
      </c>
      <c r="J785" s="165" t="s">
        <v>1205</v>
      </c>
      <c r="K785" s="165" t="s">
        <v>1028</v>
      </c>
      <c r="L785" s="165" t="s">
        <v>2230</v>
      </c>
      <c r="M785" s="165" t="s">
        <v>1028</v>
      </c>
    </row>
    <row r="786" spans="1:13" x14ac:dyDescent="0.35">
      <c r="A786" s="164" t="str">
        <f t="shared" si="12"/>
        <v>AtsinananaToamasina IIAmporoforo</v>
      </c>
      <c r="B786" s="165" t="s">
        <v>1200</v>
      </c>
      <c r="C786" s="165" t="s">
        <v>1201</v>
      </c>
      <c r="D786" s="165" t="s">
        <v>2147</v>
      </c>
      <c r="E786" s="165" t="s">
        <v>665</v>
      </c>
      <c r="F786" s="165" t="s">
        <v>2147</v>
      </c>
      <c r="G786" s="165" t="s">
        <v>2219</v>
      </c>
      <c r="H786" s="165" t="s">
        <v>1018</v>
      </c>
      <c r="I786" s="165" t="s">
        <v>2219</v>
      </c>
      <c r="J786" s="165" t="s">
        <v>1205</v>
      </c>
      <c r="K786" s="165" t="s">
        <v>640</v>
      </c>
      <c r="L786" s="165" t="s">
        <v>2231</v>
      </c>
      <c r="M786" s="165" t="s">
        <v>640</v>
      </c>
    </row>
    <row r="787" spans="1:13" x14ac:dyDescent="0.35">
      <c r="A787" s="164" t="str">
        <f t="shared" si="12"/>
        <v>AtsinananaToamasina IIAntenina</v>
      </c>
      <c r="B787" s="165" t="s">
        <v>1200</v>
      </c>
      <c r="C787" s="165" t="s">
        <v>1201</v>
      </c>
      <c r="D787" s="165" t="s">
        <v>2147</v>
      </c>
      <c r="E787" s="165" t="s">
        <v>665</v>
      </c>
      <c r="F787" s="165" t="s">
        <v>2147</v>
      </c>
      <c r="G787" s="165" t="s">
        <v>2219</v>
      </c>
      <c r="H787" s="165" t="s">
        <v>1018</v>
      </c>
      <c r="I787" s="165" t="s">
        <v>2219</v>
      </c>
      <c r="J787" s="165" t="s">
        <v>1205</v>
      </c>
      <c r="K787" s="165" t="s">
        <v>1029</v>
      </c>
      <c r="L787" s="165" t="s">
        <v>2232</v>
      </c>
      <c r="M787" s="165" t="s">
        <v>1029</v>
      </c>
    </row>
    <row r="788" spans="1:13" x14ac:dyDescent="0.35">
      <c r="A788" s="164" t="str">
        <f t="shared" si="12"/>
        <v>AtsinananaToamasina IIAndondabe</v>
      </c>
      <c r="B788" s="165" t="s">
        <v>1200</v>
      </c>
      <c r="C788" s="165" t="s">
        <v>1201</v>
      </c>
      <c r="D788" s="165" t="s">
        <v>2147</v>
      </c>
      <c r="E788" s="165" t="s">
        <v>665</v>
      </c>
      <c r="F788" s="165" t="s">
        <v>2147</v>
      </c>
      <c r="G788" s="165" t="s">
        <v>2219</v>
      </c>
      <c r="H788" s="165" t="s">
        <v>1018</v>
      </c>
      <c r="I788" s="165" t="s">
        <v>2219</v>
      </c>
      <c r="J788" s="165" t="s">
        <v>1205</v>
      </c>
      <c r="K788" s="165" t="s">
        <v>1030</v>
      </c>
      <c r="L788" s="165" t="s">
        <v>2233</v>
      </c>
      <c r="M788" s="165" t="s">
        <v>1030</v>
      </c>
    </row>
    <row r="789" spans="1:13" x14ac:dyDescent="0.35">
      <c r="A789" s="164" t="str">
        <f t="shared" si="12"/>
        <v>AtsinananaToamasina IIAmpisokina</v>
      </c>
      <c r="B789" s="165" t="s">
        <v>1200</v>
      </c>
      <c r="C789" s="165" t="s">
        <v>1201</v>
      </c>
      <c r="D789" s="165" t="s">
        <v>2147</v>
      </c>
      <c r="E789" s="165" t="s">
        <v>665</v>
      </c>
      <c r="F789" s="165" t="s">
        <v>2147</v>
      </c>
      <c r="G789" s="165" t="s">
        <v>2219</v>
      </c>
      <c r="H789" s="165" t="s">
        <v>1018</v>
      </c>
      <c r="I789" s="165" t="s">
        <v>2219</v>
      </c>
      <c r="J789" s="165" t="s">
        <v>1205</v>
      </c>
      <c r="K789" s="165" t="s">
        <v>1031</v>
      </c>
      <c r="L789" s="165" t="s">
        <v>2234</v>
      </c>
      <c r="M789" s="165" t="s">
        <v>1031</v>
      </c>
    </row>
    <row r="790" spans="1:13" x14ac:dyDescent="0.35">
      <c r="A790" s="164" t="str">
        <f t="shared" si="12"/>
        <v>AtsinananaToamasina IIAndranobolaha</v>
      </c>
      <c r="B790" s="165" t="s">
        <v>1200</v>
      </c>
      <c r="C790" s="165" t="s">
        <v>1201</v>
      </c>
      <c r="D790" s="165" t="s">
        <v>2147</v>
      </c>
      <c r="E790" s="165" t="s">
        <v>665</v>
      </c>
      <c r="F790" s="165" t="s">
        <v>2147</v>
      </c>
      <c r="G790" s="165" t="s">
        <v>2219</v>
      </c>
      <c r="H790" s="165" t="s">
        <v>1018</v>
      </c>
      <c r="I790" s="165" t="s">
        <v>2219</v>
      </c>
      <c r="J790" s="165" t="s">
        <v>1205</v>
      </c>
      <c r="K790" s="165" t="s">
        <v>1032</v>
      </c>
      <c r="L790" s="165" t="s">
        <v>2235</v>
      </c>
      <c r="M790" s="165" t="s">
        <v>1032</v>
      </c>
    </row>
    <row r="791" spans="1:13" x14ac:dyDescent="0.35">
      <c r="A791" s="164" t="str">
        <f t="shared" si="12"/>
        <v>AtsinananaToamasina IIFito</v>
      </c>
      <c r="B791" s="165" t="s">
        <v>1200</v>
      </c>
      <c r="C791" s="165" t="s">
        <v>1201</v>
      </c>
      <c r="D791" s="165" t="s">
        <v>2147</v>
      </c>
      <c r="E791" s="165" t="s">
        <v>665</v>
      </c>
      <c r="F791" s="165" t="s">
        <v>2147</v>
      </c>
      <c r="G791" s="165" t="s">
        <v>2219</v>
      </c>
      <c r="H791" s="165" t="s">
        <v>1018</v>
      </c>
      <c r="I791" s="165" t="s">
        <v>2219</v>
      </c>
      <c r="J791" s="165" t="s">
        <v>1205</v>
      </c>
      <c r="K791" s="165" t="s">
        <v>1033</v>
      </c>
      <c r="L791" s="165" t="s">
        <v>2236</v>
      </c>
      <c r="M791" s="165" t="s">
        <v>1033</v>
      </c>
    </row>
    <row r="792" spans="1:13" x14ac:dyDescent="0.35">
      <c r="A792" s="164" t="str">
        <f t="shared" si="12"/>
        <v>AtsinananaAntanambao ManampontsyAntanambao Manampontsy</v>
      </c>
      <c r="B792" s="165" t="s">
        <v>1200</v>
      </c>
      <c r="C792" s="165" t="s">
        <v>1201</v>
      </c>
      <c r="D792" s="165" t="s">
        <v>2147</v>
      </c>
      <c r="E792" s="165" t="s">
        <v>665</v>
      </c>
      <c r="F792" s="165" t="s">
        <v>2147</v>
      </c>
      <c r="G792" s="165" t="s">
        <v>2237</v>
      </c>
      <c r="H792" s="165" t="s">
        <v>1014</v>
      </c>
      <c r="I792" s="165" t="s">
        <v>2237</v>
      </c>
      <c r="J792" s="165" t="s">
        <v>1205</v>
      </c>
      <c r="K792" s="165" t="s">
        <v>1014</v>
      </c>
      <c r="L792" s="165" t="s">
        <v>2238</v>
      </c>
      <c r="M792" s="165" t="s">
        <v>1014</v>
      </c>
    </row>
    <row r="793" spans="1:13" x14ac:dyDescent="0.35">
      <c r="A793" s="164" t="str">
        <f t="shared" si="12"/>
        <v>AtsinananaAntanambao ManampontsyMahela</v>
      </c>
      <c r="B793" s="165" t="s">
        <v>1200</v>
      </c>
      <c r="C793" s="165" t="s">
        <v>1201</v>
      </c>
      <c r="D793" s="165" t="s">
        <v>2147</v>
      </c>
      <c r="E793" s="165" t="s">
        <v>665</v>
      </c>
      <c r="F793" s="165" t="s">
        <v>2147</v>
      </c>
      <c r="G793" s="165" t="s">
        <v>2237</v>
      </c>
      <c r="H793" s="165" t="s">
        <v>1014</v>
      </c>
      <c r="I793" s="165" t="s">
        <v>2237</v>
      </c>
      <c r="J793" s="165" t="s">
        <v>1205</v>
      </c>
      <c r="K793" s="165" t="s">
        <v>549</v>
      </c>
      <c r="L793" s="165" t="s">
        <v>2239</v>
      </c>
      <c r="M793" s="165" t="s">
        <v>549</v>
      </c>
    </row>
    <row r="794" spans="1:13" x14ac:dyDescent="0.35">
      <c r="A794" s="164" t="str">
        <f t="shared" si="12"/>
        <v>AtsinananaAntanambao ManampontsySaivaza</v>
      </c>
      <c r="B794" s="165" t="s">
        <v>1200</v>
      </c>
      <c r="C794" s="165" t="s">
        <v>1201</v>
      </c>
      <c r="D794" s="165" t="s">
        <v>2147</v>
      </c>
      <c r="E794" s="165" t="s">
        <v>665</v>
      </c>
      <c r="F794" s="165" t="s">
        <v>2147</v>
      </c>
      <c r="G794" s="165" t="s">
        <v>2237</v>
      </c>
      <c r="H794" s="165" t="s">
        <v>1014</v>
      </c>
      <c r="I794" s="165" t="s">
        <v>2237</v>
      </c>
      <c r="J794" s="165" t="s">
        <v>1205</v>
      </c>
      <c r="K794" s="165" t="s">
        <v>1015</v>
      </c>
      <c r="L794" s="165" t="s">
        <v>2240</v>
      </c>
      <c r="M794" s="165" t="s">
        <v>1015</v>
      </c>
    </row>
    <row r="795" spans="1:13" x14ac:dyDescent="0.35">
      <c r="A795" s="164" t="str">
        <f t="shared" si="12"/>
        <v>AtsinananaAntanambao ManampontsyAntanandehibe</v>
      </c>
      <c r="B795" s="165" t="s">
        <v>1200</v>
      </c>
      <c r="C795" s="165" t="s">
        <v>1201</v>
      </c>
      <c r="D795" s="165" t="s">
        <v>2147</v>
      </c>
      <c r="E795" s="165" t="s">
        <v>665</v>
      </c>
      <c r="F795" s="165" t="s">
        <v>2147</v>
      </c>
      <c r="G795" s="165" t="s">
        <v>2237</v>
      </c>
      <c r="H795" s="165" t="s">
        <v>1014</v>
      </c>
      <c r="I795" s="165" t="s">
        <v>2237</v>
      </c>
      <c r="J795" s="165" t="s">
        <v>1205</v>
      </c>
      <c r="K795" s="165" t="s">
        <v>1016</v>
      </c>
      <c r="L795" s="165" t="s">
        <v>2241</v>
      </c>
      <c r="M795" s="165" t="s">
        <v>1016</v>
      </c>
    </row>
    <row r="796" spans="1:13" x14ac:dyDescent="0.35">
      <c r="A796" s="164" t="str">
        <f t="shared" si="12"/>
        <v>AtsinananaAntanambao ManampontsyManakana</v>
      </c>
      <c r="B796" s="165" t="s">
        <v>1200</v>
      </c>
      <c r="C796" s="165" t="s">
        <v>1201</v>
      </c>
      <c r="D796" s="165" t="s">
        <v>2147</v>
      </c>
      <c r="E796" s="165" t="s">
        <v>665</v>
      </c>
      <c r="F796" s="165" t="s">
        <v>2147</v>
      </c>
      <c r="G796" s="165" t="s">
        <v>2237</v>
      </c>
      <c r="H796" s="165" t="s">
        <v>1014</v>
      </c>
      <c r="I796" s="165" t="s">
        <v>2237</v>
      </c>
      <c r="J796" s="165" t="s">
        <v>1205</v>
      </c>
      <c r="K796" s="165" t="s">
        <v>1017</v>
      </c>
      <c r="L796" s="165" t="s">
        <v>2242</v>
      </c>
      <c r="M796" s="165" t="s">
        <v>1017</v>
      </c>
    </row>
    <row r="797" spans="1:13" x14ac:dyDescent="0.35">
      <c r="A797" s="164" t="str">
        <f t="shared" si="12"/>
        <v>AnalanjirofoSainte MarieSainte Marie</v>
      </c>
      <c r="B797" s="165" t="s">
        <v>1200</v>
      </c>
      <c r="C797" s="165" t="s">
        <v>1201</v>
      </c>
      <c r="D797" s="165" t="s">
        <v>2243</v>
      </c>
      <c r="E797" s="165" t="s">
        <v>2244</v>
      </c>
      <c r="F797" s="165" t="s">
        <v>2243</v>
      </c>
      <c r="G797" s="165" t="s">
        <v>2245</v>
      </c>
      <c r="H797" s="165" t="s">
        <v>2246</v>
      </c>
      <c r="I797" s="165" t="s">
        <v>2245</v>
      </c>
      <c r="J797" s="165" t="s">
        <v>1205</v>
      </c>
      <c r="K797" s="165" t="s">
        <v>2246</v>
      </c>
      <c r="L797" s="165" t="s">
        <v>2247</v>
      </c>
      <c r="M797" s="165" t="s">
        <v>2246</v>
      </c>
    </row>
    <row r="798" spans="1:13" x14ac:dyDescent="0.35">
      <c r="A798" s="164" t="str">
        <f t="shared" si="12"/>
        <v>AnalanjirofoMaroantsetraMaroantsetra</v>
      </c>
      <c r="B798" s="165" t="s">
        <v>1200</v>
      </c>
      <c r="C798" s="165" t="s">
        <v>1201</v>
      </c>
      <c r="D798" s="165" t="s">
        <v>2243</v>
      </c>
      <c r="E798" s="165" t="s">
        <v>2244</v>
      </c>
      <c r="F798" s="165" t="s">
        <v>2243</v>
      </c>
      <c r="G798" s="165" t="s">
        <v>2248</v>
      </c>
      <c r="H798" s="165" t="s">
        <v>2249</v>
      </c>
      <c r="I798" s="165" t="s">
        <v>2248</v>
      </c>
      <c r="J798" s="165" t="s">
        <v>1205</v>
      </c>
      <c r="K798" s="165" t="s">
        <v>2249</v>
      </c>
      <c r="L798" s="165" t="s">
        <v>2250</v>
      </c>
      <c r="M798" s="165" t="s">
        <v>2249</v>
      </c>
    </row>
    <row r="799" spans="1:13" x14ac:dyDescent="0.35">
      <c r="A799" s="164" t="str">
        <f t="shared" si="12"/>
        <v>AnalanjirofoMaroantsetraAnjanazana</v>
      </c>
      <c r="B799" s="165" t="s">
        <v>1200</v>
      </c>
      <c r="C799" s="165" t="s">
        <v>1201</v>
      </c>
      <c r="D799" s="165" t="s">
        <v>2243</v>
      </c>
      <c r="E799" s="165" t="s">
        <v>2244</v>
      </c>
      <c r="F799" s="165" t="s">
        <v>2243</v>
      </c>
      <c r="G799" s="165" t="s">
        <v>2248</v>
      </c>
      <c r="H799" s="165" t="s">
        <v>2249</v>
      </c>
      <c r="I799" s="165" t="s">
        <v>2248</v>
      </c>
      <c r="J799" s="165" t="s">
        <v>1205</v>
      </c>
      <c r="K799" s="165" t="s">
        <v>2251</v>
      </c>
      <c r="L799" s="165" t="s">
        <v>2252</v>
      </c>
      <c r="M799" s="165" t="s">
        <v>2251</v>
      </c>
    </row>
    <row r="800" spans="1:13" x14ac:dyDescent="0.35">
      <c r="A800" s="164" t="str">
        <f t="shared" si="12"/>
        <v>AnalanjirofoMaroantsetraManambolo</v>
      </c>
      <c r="B800" s="165" t="s">
        <v>1200</v>
      </c>
      <c r="C800" s="165" t="s">
        <v>1201</v>
      </c>
      <c r="D800" s="165" t="s">
        <v>2243</v>
      </c>
      <c r="E800" s="165" t="s">
        <v>2244</v>
      </c>
      <c r="F800" s="165" t="s">
        <v>2243</v>
      </c>
      <c r="G800" s="165" t="s">
        <v>2248</v>
      </c>
      <c r="H800" s="165" t="s">
        <v>2249</v>
      </c>
      <c r="I800" s="165" t="s">
        <v>2248</v>
      </c>
      <c r="J800" s="165" t="s">
        <v>1205</v>
      </c>
      <c r="K800" s="165" t="s">
        <v>2253</v>
      </c>
      <c r="L800" s="165" t="s">
        <v>2254</v>
      </c>
      <c r="M800" s="165" t="s">
        <v>2253</v>
      </c>
    </row>
    <row r="801" spans="1:13" x14ac:dyDescent="0.35">
      <c r="A801" s="164" t="str">
        <f t="shared" si="12"/>
        <v>AnalanjirofoMaroantsetraAndranofotsy</v>
      </c>
      <c r="B801" s="165" t="s">
        <v>1200</v>
      </c>
      <c r="C801" s="165" t="s">
        <v>1201</v>
      </c>
      <c r="D801" s="165" t="s">
        <v>2243</v>
      </c>
      <c r="E801" s="165" t="s">
        <v>2244</v>
      </c>
      <c r="F801" s="165" t="s">
        <v>2243</v>
      </c>
      <c r="G801" s="165" t="s">
        <v>2248</v>
      </c>
      <c r="H801" s="165" t="s">
        <v>2249</v>
      </c>
      <c r="I801" s="165" t="s">
        <v>2248</v>
      </c>
      <c r="J801" s="165" t="s">
        <v>1205</v>
      </c>
      <c r="K801" s="165" t="s">
        <v>2255</v>
      </c>
      <c r="L801" s="165" t="s">
        <v>2256</v>
      </c>
      <c r="M801" s="165" t="s">
        <v>2255</v>
      </c>
    </row>
    <row r="802" spans="1:13" x14ac:dyDescent="0.35">
      <c r="A802" s="164" t="str">
        <f t="shared" si="12"/>
        <v>AnalanjirofoMaroantsetraAntakotako</v>
      </c>
      <c r="B802" s="165" t="s">
        <v>1200</v>
      </c>
      <c r="C802" s="165" t="s">
        <v>1201</v>
      </c>
      <c r="D802" s="165" t="s">
        <v>2243</v>
      </c>
      <c r="E802" s="165" t="s">
        <v>2244</v>
      </c>
      <c r="F802" s="165" t="s">
        <v>2243</v>
      </c>
      <c r="G802" s="165" t="s">
        <v>2248</v>
      </c>
      <c r="H802" s="165" t="s">
        <v>2249</v>
      </c>
      <c r="I802" s="165" t="s">
        <v>2248</v>
      </c>
      <c r="J802" s="165" t="s">
        <v>1205</v>
      </c>
      <c r="K802" s="165" t="s">
        <v>2257</v>
      </c>
      <c r="L802" s="165" t="s">
        <v>2258</v>
      </c>
      <c r="M802" s="165" t="s">
        <v>2257</v>
      </c>
    </row>
    <row r="803" spans="1:13" x14ac:dyDescent="0.35">
      <c r="A803" s="164" t="str">
        <f t="shared" si="12"/>
        <v>AnalanjirofoMaroantsetraAnkofa</v>
      </c>
      <c r="B803" s="165" t="s">
        <v>1200</v>
      </c>
      <c r="C803" s="165" t="s">
        <v>1201</v>
      </c>
      <c r="D803" s="165" t="s">
        <v>2243</v>
      </c>
      <c r="E803" s="165" t="s">
        <v>2244</v>
      </c>
      <c r="F803" s="165" t="s">
        <v>2243</v>
      </c>
      <c r="G803" s="165" t="s">
        <v>2248</v>
      </c>
      <c r="H803" s="165" t="s">
        <v>2249</v>
      </c>
      <c r="I803" s="165" t="s">
        <v>2248</v>
      </c>
      <c r="J803" s="165" t="s">
        <v>1205</v>
      </c>
      <c r="K803" s="165" t="s">
        <v>2259</v>
      </c>
      <c r="L803" s="165" t="s">
        <v>2260</v>
      </c>
      <c r="M803" s="165" t="s">
        <v>2259</v>
      </c>
    </row>
    <row r="804" spans="1:13" x14ac:dyDescent="0.35">
      <c r="A804" s="164" t="str">
        <f t="shared" si="12"/>
        <v>AnalanjirofoMaroantsetraAmbinanitelo</v>
      </c>
      <c r="B804" s="165" t="s">
        <v>1200</v>
      </c>
      <c r="C804" s="165" t="s">
        <v>1201</v>
      </c>
      <c r="D804" s="165" t="s">
        <v>2243</v>
      </c>
      <c r="E804" s="165" t="s">
        <v>2244</v>
      </c>
      <c r="F804" s="165" t="s">
        <v>2243</v>
      </c>
      <c r="G804" s="165" t="s">
        <v>2248</v>
      </c>
      <c r="H804" s="165" t="s">
        <v>2249</v>
      </c>
      <c r="I804" s="165" t="s">
        <v>2248</v>
      </c>
      <c r="J804" s="165" t="s">
        <v>1205</v>
      </c>
      <c r="K804" s="165" t="s">
        <v>2261</v>
      </c>
      <c r="L804" s="165" t="s">
        <v>2262</v>
      </c>
      <c r="M804" s="165" t="s">
        <v>2261</v>
      </c>
    </row>
    <row r="805" spans="1:13" x14ac:dyDescent="0.35">
      <c r="A805" s="164" t="str">
        <f t="shared" si="12"/>
        <v>AnalanjirofoMaroantsetraAnjahana</v>
      </c>
      <c r="B805" s="165" t="s">
        <v>1200</v>
      </c>
      <c r="C805" s="165" t="s">
        <v>1201</v>
      </c>
      <c r="D805" s="165" t="s">
        <v>2243</v>
      </c>
      <c r="E805" s="165" t="s">
        <v>2244</v>
      </c>
      <c r="F805" s="165" t="s">
        <v>2243</v>
      </c>
      <c r="G805" s="165" t="s">
        <v>2248</v>
      </c>
      <c r="H805" s="165" t="s">
        <v>2249</v>
      </c>
      <c r="I805" s="165" t="s">
        <v>2248</v>
      </c>
      <c r="J805" s="165" t="s">
        <v>1205</v>
      </c>
      <c r="K805" s="165" t="s">
        <v>2263</v>
      </c>
      <c r="L805" s="165" t="s">
        <v>2264</v>
      </c>
      <c r="M805" s="165" t="s">
        <v>2263</v>
      </c>
    </row>
    <row r="806" spans="1:13" x14ac:dyDescent="0.35">
      <c r="A806" s="164" t="str">
        <f t="shared" si="12"/>
        <v>AnalanjirofoMaroantsetraAmbanizana</v>
      </c>
      <c r="B806" s="165" t="s">
        <v>1200</v>
      </c>
      <c r="C806" s="165" t="s">
        <v>1201</v>
      </c>
      <c r="D806" s="165" t="s">
        <v>2243</v>
      </c>
      <c r="E806" s="165" t="s">
        <v>2244</v>
      </c>
      <c r="F806" s="165" t="s">
        <v>2243</v>
      </c>
      <c r="G806" s="165" t="s">
        <v>2248</v>
      </c>
      <c r="H806" s="165" t="s">
        <v>2249</v>
      </c>
      <c r="I806" s="165" t="s">
        <v>2248</v>
      </c>
      <c r="J806" s="165" t="s">
        <v>1205</v>
      </c>
      <c r="K806" s="165" t="s">
        <v>2265</v>
      </c>
      <c r="L806" s="165" t="s">
        <v>2266</v>
      </c>
      <c r="M806" s="165" t="s">
        <v>2265</v>
      </c>
    </row>
    <row r="807" spans="1:13" x14ac:dyDescent="0.35">
      <c r="A807" s="164" t="str">
        <f t="shared" si="12"/>
        <v>AnalanjirofoMaroantsetraMahalevona</v>
      </c>
      <c r="B807" s="165" t="s">
        <v>1200</v>
      </c>
      <c r="C807" s="165" t="s">
        <v>1201</v>
      </c>
      <c r="D807" s="165" t="s">
        <v>2243</v>
      </c>
      <c r="E807" s="165" t="s">
        <v>2244</v>
      </c>
      <c r="F807" s="165" t="s">
        <v>2243</v>
      </c>
      <c r="G807" s="165" t="s">
        <v>2248</v>
      </c>
      <c r="H807" s="165" t="s">
        <v>2249</v>
      </c>
      <c r="I807" s="165" t="s">
        <v>2248</v>
      </c>
      <c r="J807" s="165" t="s">
        <v>1205</v>
      </c>
      <c r="K807" s="165" t="s">
        <v>2267</v>
      </c>
      <c r="L807" s="165" t="s">
        <v>2268</v>
      </c>
      <c r="M807" s="165" t="s">
        <v>2267</v>
      </c>
    </row>
    <row r="808" spans="1:13" x14ac:dyDescent="0.35">
      <c r="A808" s="164" t="str">
        <f t="shared" si="12"/>
        <v>AnalanjirofoMaroantsetraVoloina</v>
      </c>
      <c r="B808" s="165" t="s">
        <v>1200</v>
      </c>
      <c r="C808" s="165" t="s">
        <v>1201</v>
      </c>
      <c r="D808" s="165" t="s">
        <v>2243</v>
      </c>
      <c r="E808" s="165" t="s">
        <v>2244</v>
      </c>
      <c r="F808" s="165" t="s">
        <v>2243</v>
      </c>
      <c r="G808" s="165" t="s">
        <v>2248</v>
      </c>
      <c r="H808" s="165" t="s">
        <v>2249</v>
      </c>
      <c r="I808" s="165" t="s">
        <v>2248</v>
      </c>
      <c r="J808" s="165" t="s">
        <v>1205</v>
      </c>
      <c r="K808" s="165" t="s">
        <v>2269</v>
      </c>
      <c r="L808" s="165" t="s">
        <v>2270</v>
      </c>
      <c r="M808" s="165" t="s">
        <v>2269</v>
      </c>
    </row>
    <row r="809" spans="1:13" x14ac:dyDescent="0.35">
      <c r="A809" s="164" t="str">
        <f t="shared" si="12"/>
        <v>AnalanjirofoMaroantsetraAnkofabe</v>
      </c>
      <c r="B809" s="165" t="s">
        <v>1200</v>
      </c>
      <c r="C809" s="165" t="s">
        <v>1201</v>
      </c>
      <c r="D809" s="165" t="s">
        <v>2243</v>
      </c>
      <c r="E809" s="165" t="s">
        <v>2244</v>
      </c>
      <c r="F809" s="165" t="s">
        <v>2243</v>
      </c>
      <c r="G809" s="165" t="s">
        <v>2248</v>
      </c>
      <c r="H809" s="165" t="s">
        <v>2249</v>
      </c>
      <c r="I809" s="165" t="s">
        <v>2248</v>
      </c>
      <c r="J809" s="165" t="s">
        <v>1205</v>
      </c>
      <c r="K809" s="165" t="s">
        <v>2271</v>
      </c>
      <c r="L809" s="165" t="s">
        <v>2272</v>
      </c>
      <c r="M809" s="165" t="s">
        <v>2271</v>
      </c>
    </row>
    <row r="810" spans="1:13" x14ac:dyDescent="0.35">
      <c r="A810" s="164" t="str">
        <f t="shared" si="12"/>
        <v>AnalanjirofoMaroantsetraAntsirabe Sahatany</v>
      </c>
      <c r="B810" s="165" t="s">
        <v>1200</v>
      </c>
      <c r="C810" s="165" t="s">
        <v>1201</v>
      </c>
      <c r="D810" s="165" t="s">
        <v>2243</v>
      </c>
      <c r="E810" s="165" t="s">
        <v>2244</v>
      </c>
      <c r="F810" s="165" t="s">
        <v>2243</v>
      </c>
      <c r="G810" s="165" t="s">
        <v>2248</v>
      </c>
      <c r="H810" s="165" t="s">
        <v>2249</v>
      </c>
      <c r="I810" s="165" t="s">
        <v>2248</v>
      </c>
      <c r="J810" s="165" t="s">
        <v>1205</v>
      </c>
      <c r="K810" s="165" t="s">
        <v>2273</v>
      </c>
      <c r="L810" s="165" t="s">
        <v>2274</v>
      </c>
      <c r="M810" s="165" t="s">
        <v>2273</v>
      </c>
    </row>
    <row r="811" spans="1:13" x14ac:dyDescent="0.35">
      <c r="A811" s="164" t="str">
        <f t="shared" si="12"/>
        <v>AnalanjirofoMaroantsetraRantabe</v>
      </c>
      <c r="B811" s="165" t="s">
        <v>1200</v>
      </c>
      <c r="C811" s="165" t="s">
        <v>1201</v>
      </c>
      <c r="D811" s="165" t="s">
        <v>2243</v>
      </c>
      <c r="E811" s="165" t="s">
        <v>2244</v>
      </c>
      <c r="F811" s="165" t="s">
        <v>2243</v>
      </c>
      <c r="G811" s="165" t="s">
        <v>2248</v>
      </c>
      <c r="H811" s="165" t="s">
        <v>2249</v>
      </c>
      <c r="I811" s="165" t="s">
        <v>2248</v>
      </c>
      <c r="J811" s="165" t="s">
        <v>1205</v>
      </c>
      <c r="K811" s="165" t="s">
        <v>2275</v>
      </c>
      <c r="L811" s="165" t="s">
        <v>2276</v>
      </c>
      <c r="M811" s="165" t="s">
        <v>2275</v>
      </c>
    </row>
    <row r="812" spans="1:13" x14ac:dyDescent="0.35">
      <c r="A812" s="164" t="str">
        <f t="shared" si="12"/>
        <v>AnalanjirofoMaroantsetraMorafeno</v>
      </c>
      <c r="B812" s="165" t="s">
        <v>1200</v>
      </c>
      <c r="C812" s="165" t="s">
        <v>1201</v>
      </c>
      <c r="D812" s="165" t="s">
        <v>2243</v>
      </c>
      <c r="E812" s="165" t="s">
        <v>2244</v>
      </c>
      <c r="F812" s="165" t="s">
        <v>2243</v>
      </c>
      <c r="G812" s="165" t="s">
        <v>2248</v>
      </c>
      <c r="H812" s="165" t="s">
        <v>2249</v>
      </c>
      <c r="I812" s="165" t="s">
        <v>2248</v>
      </c>
      <c r="J812" s="165" t="s">
        <v>1205</v>
      </c>
      <c r="K812" s="165" t="s">
        <v>555</v>
      </c>
      <c r="L812" s="165" t="s">
        <v>2277</v>
      </c>
      <c r="M812" s="165" t="s">
        <v>555</v>
      </c>
    </row>
    <row r="813" spans="1:13" x14ac:dyDescent="0.35">
      <c r="A813" s="164" t="str">
        <f t="shared" si="12"/>
        <v>AnalanjirofoMaroantsetraAndrondrono</v>
      </c>
      <c r="B813" s="165" t="s">
        <v>1200</v>
      </c>
      <c r="C813" s="165" t="s">
        <v>1201</v>
      </c>
      <c r="D813" s="165" t="s">
        <v>2243</v>
      </c>
      <c r="E813" s="165" t="s">
        <v>2244</v>
      </c>
      <c r="F813" s="165" t="s">
        <v>2243</v>
      </c>
      <c r="G813" s="165" t="s">
        <v>2248</v>
      </c>
      <c r="H813" s="165" t="s">
        <v>2249</v>
      </c>
      <c r="I813" s="165" t="s">
        <v>2248</v>
      </c>
      <c r="J813" s="165" t="s">
        <v>1205</v>
      </c>
      <c r="K813" s="165" t="s">
        <v>2278</v>
      </c>
      <c r="L813" s="165" t="s">
        <v>2279</v>
      </c>
      <c r="M813" s="165" t="s">
        <v>2278</v>
      </c>
    </row>
    <row r="814" spans="1:13" x14ac:dyDescent="0.35">
      <c r="A814" s="164" t="str">
        <f t="shared" si="12"/>
        <v>AnalanjirofoMaroantsetraAmbodimanga Rantabe</v>
      </c>
      <c r="B814" s="165" t="s">
        <v>1200</v>
      </c>
      <c r="C814" s="165" t="s">
        <v>1201</v>
      </c>
      <c r="D814" s="165" t="s">
        <v>2243</v>
      </c>
      <c r="E814" s="165" t="s">
        <v>2244</v>
      </c>
      <c r="F814" s="165" t="s">
        <v>2243</v>
      </c>
      <c r="G814" s="165" t="s">
        <v>2248</v>
      </c>
      <c r="H814" s="165" t="s">
        <v>2249</v>
      </c>
      <c r="I814" s="165" t="s">
        <v>2248</v>
      </c>
      <c r="J814" s="165" t="s">
        <v>1205</v>
      </c>
      <c r="K814" s="165" t="s">
        <v>2280</v>
      </c>
      <c r="L814" s="165" t="s">
        <v>2281</v>
      </c>
      <c r="M814" s="165" t="s">
        <v>2280</v>
      </c>
    </row>
    <row r="815" spans="1:13" x14ac:dyDescent="0.35">
      <c r="A815" s="164" t="str">
        <f t="shared" si="12"/>
        <v>AnalanjirofoMaroantsetraAnandrivola</v>
      </c>
      <c r="B815" s="165" t="s">
        <v>1200</v>
      </c>
      <c r="C815" s="165" t="s">
        <v>1201</v>
      </c>
      <c r="D815" s="165" t="s">
        <v>2243</v>
      </c>
      <c r="E815" s="165" t="s">
        <v>2244</v>
      </c>
      <c r="F815" s="165" t="s">
        <v>2243</v>
      </c>
      <c r="G815" s="165" t="s">
        <v>2248</v>
      </c>
      <c r="H815" s="165" t="s">
        <v>2249</v>
      </c>
      <c r="I815" s="165" t="s">
        <v>2248</v>
      </c>
      <c r="J815" s="165" t="s">
        <v>1205</v>
      </c>
      <c r="K815" s="165" t="s">
        <v>2282</v>
      </c>
      <c r="L815" s="165" t="s">
        <v>2283</v>
      </c>
      <c r="M815" s="165" t="s">
        <v>2282</v>
      </c>
    </row>
    <row r="816" spans="1:13" x14ac:dyDescent="0.35">
      <c r="A816" s="164" t="str">
        <f t="shared" si="12"/>
        <v>AnalanjirofoMananara-AvaratraMananara Avaratra</v>
      </c>
      <c r="B816" s="165" t="s">
        <v>1200</v>
      </c>
      <c r="C816" s="165" t="s">
        <v>1201</v>
      </c>
      <c r="D816" s="165" t="s">
        <v>2243</v>
      </c>
      <c r="E816" s="165" t="s">
        <v>2244</v>
      </c>
      <c r="F816" s="165" t="s">
        <v>2243</v>
      </c>
      <c r="G816" s="165" t="s">
        <v>2284</v>
      </c>
      <c r="H816" s="165" t="s">
        <v>2285</v>
      </c>
      <c r="I816" s="165" t="s">
        <v>2284</v>
      </c>
      <c r="J816" s="165" t="s">
        <v>1205</v>
      </c>
      <c r="K816" s="165" t="s">
        <v>2286</v>
      </c>
      <c r="L816" s="165" t="s">
        <v>2287</v>
      </c>
      <c r="M816" s="165" t="s">
        <v>2286</v>
      </c>
    </row>
    <row r="817" spans="1:13" x14ac:dyDescent="0.35">
      <c r="A817" s="164" t="str">
        <f t="shared" si="12"/>
        <v>AnalanjirofoMananara-AvaratraAmbodivoanio</v>
      </c>
      <c r="B817" s="165" t="s">
        <v>1200</v>
      </c>
      <c r="C817" s="165" t="s">
        <v>1201</v>
      </c>
      <c r="D817" s="165" t="s">
        <v>2243</v>
      </c>
      <c r="E817" s="165" t="s">
        <v>2244</v>
      </c>
      <c r="F817" s="165" t="s">
        <v>2243</v>
      </c>
      <c r="G817" s="165" t="s">
        <v>2284</v>
      </c>
      <c r="H817" s="165" t="s">
        <v>2285</v>
      </c>
      <c r="I817" s="165" t="s">
        <v>2284</v>
      </c>
      <c r="J817" s="165" t="s">
        <v>1205</v>
      </c>
      <c r="K817" s="165" t="s">
        <v>2288</v>
      </c>
      <c r="L817" s="165" t="s">
        <v>2289</v>
      </c>
      <c r="M817" s="165" t="s">
        <v>2288</v>
      </c>
    </row>
    <row r="818" spans="1:13" x14ac:dyDescent="0.35">
      <c r="A818" s="164" t="str">
        <f t="shared" si="12"/>
        <v>AnalanjirofoMananara-AvaratraImorona</v>
      </c>
      <c r="B818" s="165" t="s">
        <v>1200</v>
      </c>
      <c r="C818" s="165" t="s">
        <v>1201</v>
      </c>
      <c r="D818" s="165" t="s">
        <v>2243</v>
      </c>
      <c r="E818" s="165" t="s">
        <v>2244</v>
      </c>
      <c r="F818" s="165" t="s">
        <v>2243</v>
      </c>
      <c r="G818" s="165" t="s">
        <v>2284</v>
      </c>
      <c r="H818" s="165" t="s">
        <v>2285</v>
      </c>
      <c r="I818" s="165" t="s">
        <v>2284</v>
      </c>
      <c r="J818" s="165" t="s">
        <v>1205</v>
      </c>
      <c r="K818" s="165" t="s">
        <v>2290</v>
      </c>
      <c r="L818" s="165" t="s">
        <v>2291</v>
      </c>
      <c r="M818" s="165" t="s">
        <v>2290</v>
      </c>
    </row>
    <row r="819" spans="1:13" x14ac:dyDescent="0.35">
      <c r="A819" s="164" t="str">
        <f t="shared" si="12"/>
        <v>AnalanjirofoMananara-AvaratraAntanambaobe</v>
      </c>
      <c r="B819" s="165" t="s">
        <v>1200</v>
      </c>
      <c r="C819" s="165" t="s">
        <v>1201</v>
      </c>
      <c r="D819" s="165" t="s">
        <v>2243</v>
      </c>
      <c r="E819" s="165" t="s">
        <v>2244</v>
      </c>
      <c r="F819" s="165" t="s">
        <v>2243</v>
      </c>
      <c r="G819" s="165" t="s">
        <v>2284</v>
      </c>
      <c r="H819" s="165" t="s">
        <v>2285</v>
      </c>
      <c r="I819" s="165" t="s">
        <v>2284</v>
      </c>
      <c r="J819" s="165" t="s">
        <v>1205</v>
      </c>
      <c r="K819" s="165" t="s">
        <v>2292</v>
      </c>
      <c r="L819" s="165" t="s">
        <v>2293</v>
      </c>
      <c r="M819" s="165" t="s">
        <v>2292</v>
      </c>
    </row>
    <row r="820" spans="1:13" x14ac:dyDescent="0.35">
      <c r="A820" s="164" t="str">
        <f t="shared" si="12"/>
        <v>AnalanjirofoMananara-AvaratraAntanananivo</v>
      </c>
      <c r="B820" s="165" t="s">
        <v>1200</v>
      </c>
      <c r="C820" s="165" t="s">
        <v>1201</v>
      </c>
      <c r="D820" s="165" t="s">
        <v>2243</v>
      </c>
      <c r="E820" s="165" t="s">
        <v>2244</v>
      </c>
      <c r="F820" s="165" t="s">
        <v>2243</v>
      </c>
      <c r="G820" s="165" t="s">
        <v>2284</v>
      </c>
      <c r="H820" s="165" t="s">
        <v>2285</v>
      </c>
      <c r="I820" s="165" t="s">
        <v>2284</v>
      </c>
      <c r="J820" s="165" t="s">
        <v>1205</v>
      </c>
      <c r="K820" s="165" t="s">
        <v>2294</v>
      </c>
      <c r="L820" s="165" t="s">
        <v>2295</v>
      </c>
      <c r="M820" s="165" t="s">
        <v>2294</v>
      </c>
    </row>
    <row r="821" spans="1:13" x14ac:dyDescent="0.35">
      <c r="A821" s="164" t="str">
        <f t="shared" si="12"/>
        <v>AnalanjirofoMananara-AvaratraManambolosy</v>
      </c>
      <c r="B821" s="165" t="s">
        <v>1200</v>
      </c>
      <c r="C821" s="165" t="s">
        <v>1201</v>
      </c>
      <c r="D821" s="165" t="s">
        <v>2243</v>
      </c>
      <c r="E821" s="165" t="s">
        <v>2244</v>
      </c>
      <c r="F821" s="165" t="s">
        <v>2243</v>
      </c>
      <c r="G821" s="165" t="s">
        <v>2284</v>
      </c>
      <c r="H821" s="165" t="s">
        <v>2285</v>
      </c>
      <c r="I821" s="165" t="s">
        <v>2284</v>
      </c>
      <c r="J821" s="165" t="s">
        <v>1205</v>
      </c>
      <c r="K821" s="165" t="s">
        <v>2296</v>
      </c>
      <c r="L821" s="165" t="s">
        <v>2297</v>
      </c>
      <c r="M821" s="165" t="s">
        <v>2296</v>
      </c>
    </row>
    <row r="822" spans="1:13" x14ac:dyDescent="0.35">
      <c r="A822" s="164" t="str">
        <f t="shared" si="12"/>
        <v>AnalanjirofoMananara-AvaratraAmbodiampana</v>
      </c>
      <c r="B822" s="165" t="s">
        <v>1200</v>
      </c>
      <c r="C822" s="165" t="s">
        <v>1201</v>
      </c>
      <c r="D822" s="165" t="s">
        <v>2243</v>
      </c>
      <c r="E822" s="165" t="s">
        <v>2244</v>
      </c>
      <c r="F822" s="165" t="s">
        <v>2243</v>
      </c>
      <c r="G822" s="165" t="s">
        <v>2284</v>
      </c>
      <c r="H822" s="165" t="s">
        <v>2285</v>
      </c>
      <c r="I822" s="165" t="s">
        <v>2284</v>
      </c>
      <c r="J822" s="165" t="s">
        <v>1205</v>
      </c>
      <c r="K822" s="165" t="s">
        <v>2298</v>
      </c>
      <c r="L822" s="165" t="s">
        <v>2299</v>
      </c>
      <c r="M822" s="165" t="s">
        <v>2298</v>
      </c>
    </row>
    <row r="823" spans="1:13" x14ac:dyDescent="0.35">
      <c r="A823" s="164" t="str">
        <f t="shared" si="12"/>
        <v>AnalanjirofoMananara-AvaratraSandrakatsy</v>
      </c>
      <c r="B823" s="165" t="s">
        <v>1200</v>
      </c>
      <c r="C823" s="165" t="s">
        <v>1201</v>
      </c>
      <c r="D823" s="165" t="s">
        <v>2243</v>
      </c>
      <c r="E823" s="165" t="s">
        <v>2244</v>
      </c>
      <c r="F823" s="165" t="s">
        <v>2243</v>
      </c>
      <c r="G823" s="165" t="s">
        <v>2284</v>
      </c>
      <c r="H823" s="165" t="s">
        <v>2285</v>
      </c>
      <c r="I823" s="165" t="s">
        <v>2284</v>
      </c>
      <c r="J823" s="165" t="s">
        <v>1205</v>
      </c>
      <c r="K823" s="165" t="s">
        <v>2300</v>
      </c>
      <c r="L823" s="165" t="s">
        <v>2301</v>
      </c>
      <c r="M823" s="165" t="s">
        <v>2300</v>
      </c>
    </row>
    <row r="824" spans="1:13" x14ac:dyDescent="0.35">
      <c r="A824" s="164" t="str">
        <f t="shared" si="12"/>
        <v>AnalanjirofoMananara-AvaratraTanibe</v>
      </c>
      <c r="B824" s="165" t="s">
        <v>1200</v>
      </c>
      <c r="C824" s="165" t="s">
        <v>1201</v>
      </c>
      <c r="D824" s="165" t="s">
        <v>2243</v>
      </c>
      <c r="E824" s="165" t="s">
        <v>2244</v>
      </c>
      <c r="F824" s="165" t="s">
        <v>2243</v>
      </c>
      <c r="G824" s="165" t="s">
        <v>2284</v>
      </c>
      <c r="H824" s="165" t="s">
        <v>2285</v>
      </c>
      <c r="I824" s="165" t="s">
        <v>2284</v>
      </c>
      <c r="J824" s="165" t="s">
        <v>1205</v>
      </c>
      <c r="K824" s="165" t="s">
        <v>2302</v>
      </c>
      <c r="L824" s="165" t="s">
        <v>2303</v>
      </c>
      <c r="M824" s="165" t="s">
        <v>2302</v>
      </c>
    </row>
    <row r="825" spans="1:13" x14ac:dyDescent="0.35">
      <c r="A825" s="164" t="str">
        <f t="shared" si="12"/>
        <v>AnalanjirofoMananara-AvaratraAmbatoharanana</v>
      </c>
      <c r="B825" s="165" t="s">
        <v>1200</v>
      </c>
      <c r="C825" s="165" t="s">
        <v>1201</v>
      </c>
      <c r="D825" s="165" t="s">
        <v>2243</v>
      </c>
      <c r="E825" s="165" t="s">
        <v>2244</v>
      </c>
      <c r="F825" s="165" t="s">
        <v>2243</v>
      </c>
      <c r="G825" s="165" t="s">
        <v>2284</v>
      </c>
      <c r="H825" s="165" t="s">
        <v>2285</v>
      </c>
      <c r="I825" s="165" t="s">
        <v>2284</v>
      </c>
      <c r="J825" s="165" t="s">
        <v>1205</v>
      </c>
      <c r="K825" s="165" t="s">
        <v>2304</v>
      </c>
      <c r="L825" s="165" t="s">
        <v>2305</v>
      </c>
      <c r="M825" s="165" t="s">
        <v>2304</v>
      </c>
    </row>
    <row r="826" spans="1:13" x14ac:dyDescent="0.35">
      <c r="A826" s="164" t="str">
        <f t="shared" si="12"/>
        <v>AnalanjirofoSoanierana IvongoFotsialanana</v>
      </c>
      <c r="B826" s="165" t="s">
        <v>1200</v>
      </c>
      <c r="C826" s="165" t="s">
        <v>1201</v>
      </c>
      <c r="D826" s="165" t="s">
        <v>2243</v>
      </c>
      <c r="E826" s="165" t="s">
        <v>2244</v>
      </c>
      <c r="F826" s="165" t="s">
        <v>2243</v>
      </c>
      <c r="G826" s="165" t="s">
        <v>2306</v>
      </c>
      <c r="H826" s="165" t="s">
        <v>2307</v>
      </c>
      <c r="I826" s="165" t="s">
        <v>2306</v>
      </c>
      <c r="J826" s="165" t="s">
        <v>1205</v>
      </c>
      <c r="K826" s="165" t="s">
        <v>2308</v>
      </c>
      <c r="L826" s="165" t="s">
        <v>2309</v>
      </c>
      <c r="M826" s="165" t="s">
        <v>2308</v>
      </c>
    </row>
    <row r="827" spans="1:13" x14ac:dyDescent="0.35">
      <c r="A827" s="164" t="str">
        <f t="shared" si="12"/>
        <v>AnalanjirofoSoanierana IvongoAntanifotsy</v>
      </c>
      <c r="B827" s="165" t="s">
        <v>1200</v>
      </c>
      <c r="C827" s="165" t="s">
        <v>1201</v>
      </c>
      <c r="D827" s="165" t="s">
        <v>2243</v>
      </c>
      <c r="E827" s="165" t="s">
        <v>2244</v>
      </c>
      <c r="F827" s="165" t="s">
        <v>2243</v>
      </c>
      <c r="G827" s="165" t="s">
        <v>2306</v>
      </c>
      <c r="H827" s="165" t="s">
        <v>2307</v>
      </c>
      <c r="I827" s="165" t="s">
        <v>2306</v>
      </c>
      <c r="J827" s="165" t="s">
        <v>1205</v>
      </c>
      <c r="K827" s="165" t="s">
        <v>1380</v>
      </c>
      <c r="L827" s="165" t="s">
        <v>2310</v>
      </c>
      <c r="M827" s="165" t="s">
        <v>1380</v>
      </c>
    </row>
    <row r="828" spans="1:13" x14ac:dyDescent="0.35">
      <c r="A828" s="164" t="str">
        <f t="shared" si="12"/>
        <v>AnalanjirofoSoanierana IvongoAmbodiampana</v>
      </c>
      <c r="B828" s="165" t="s">
        <v>1200</v>
      </c>
      <c r="C828" s="165" t="s">
        <v>1201</v>
      </c>
      <c r="D828" s="165" t="s">
        <v>2243</v>
      </c>
      <c r="E828" s="165" t="s">
        <v>2244</v>
      </c>
      <c r="F828" s="165" t="s">
        <v>2243</v>
      </c>
      <c r="G828" s="165" t="s">
        <v>2306</v>
      </c>
      <c r="H828" s="165" t="s">
        <v>2307</v>
      </c>
      <c r="I828" s="165" t="s">
        <v>2306</v>
      </c>
      <c r="J828" s="165" t="s">
        <v>1205</v>
      </c>
      <c r="K828" s="165" t="s">
        <v>2298</v>
      </c>
      <c r="L828" s="165" t="s">
        <v>2311</v>
      </c>
      <c r="M828" s="165" t="s">
        <v>2298</v>
      </c>
    </row>
    <row r="829" spans="1:13" x14ac:dyDescent="0.35">
      <c r="A829" s="164" t="str">
        <f t="shared" si="12"/>
        <v>BoenyAmbato BoeniAndranofasika</v>
      </c>
      <c r="B829" s="165" t="s">
        <v>1200</v>
      </c>
      <c r="C829" s="165" t="s">
        <v>1201</v>
      </c>
      <c r="D829" s="165" t="s">
        <v>2312</v>
      </c>
      <c r="E829" s="165" t="s">
        <v>2313</v>
      </c>
      <c r="F829" s="165" t="s">
        <v>2312</v>
      </c>
      <c r="G829" s="165" t="s">
        <v>2314</v>
      </c>
      <c r="H829" s="165" t="s">
        <v>2315</v>
      </c>
      <c r="I829" s="165" t="s">
        <v>2314</v>
      </c>
      <c r="J829" s="165" t="s">
        <v>1205</v>
      </c>
      <c r="K829" s="165" t="s">
        <v>2316</v>
      </c>
      <c r="L829" s="165" t="s">
        <v>2317</v>
      </c>
      <c r="M829" s="165" t="s">
        <v>2316</v>
      </c>
    </row>
    <row r="830" spans="1:13" x14ac:dyDescent="0.35">
      <c r="A830" s="164" t="str">
        <f t="shared" si="12"/>
        <v>BoenyAmbato BoeniMadirovalo</v>
      </c>
      <c r="B830" s="165" t="s">
        <v>1200</v>
      </c>
      <c r="C830" s="165" t="s">
        <v>1201</v>
      </c>
      <c r="D830" s="165" t="s">
        <v>2312</v>
      </c>
      <c r="E830" s="165" t="s">
        <v>2313</v>
      </c>
      <c r="F830" s="165" t="s">
        <v>2312</v>
      </c>
      <c r="G830" s="165" t="s">
        <v>2314</v>
      </c>
      <c r="H830" s="165" t="s">
        <v>2315</v>
      </c>
      <c r="I830" s="165" t="s">
        <v>2314</v>
      </c>
      <c r="J830" s="165" t="s">
        <v>1205</v>
      </c>
      <c r="K830" s="165" t="s">
        <v>2318</v>
      </c>
      <c r="L830" s="165" t="s">
        <v>2319</v>
      </c>
      <c r="M830" s="165" t="s">
        <v>2318</v>
      </c>
    </row>
    <row r="831" spans="1:13" x14ac:dyDescent="0.35">
      <c r="A831" s="164" t="str">
        <f t="shared" si="12"/>
        <v>BoenyAmbato BoeniAnjiajia</v>
      </c>
      <c r="B831" s="165" t="s">
        <v>1200</v>
      </c>
      <c r="C831" s="165" t="s">
        <v>1201</v>
      </c>
      <c r="D831" s="165" t="s">
        <v>2312</v>
      </c>
      <c r="E831" s="165" t="s">
        <v>2313</v>
      </c>
      <c r="F831" s="165" t="s">
        <v>2312</v>
      </c>
      <c r="G831" s="165" t="s">
        <v>2314</v>
      </c>
      <c r="H831" s="165" t="s">
        <v>2315</v>
      </c>
      <c r="I831" s="165" t="s">
        <v>2314</v>
      </c>
      <c r="J831" s="165" t="s">
        <v>1205</v>
      </c>
      <c r="K831" s="165" t="s">
        <v>2320</v>
      </c>
      <c r="L831" s="165" t="s">
        <v>2321</v>
      </c>
      <c r="M831" s="165" t="s">
        <v>2320</v>
      </c>
    </row>
    <row r="832" spans="1:13" x14ac:dyDescent="0.35">
      <c r="A832" s="164" t="str">
        <f t="shared" si="12"/>
        <v>SofiaPort-Berge (Boriziny-Vaovao)Andranomeva</v>
      </c>
      <c r="B832" s="165" t="s">
        <v>1200</v>
      </c>
      <c r="C832" s="165" t="s">
        <v>1201</v>
      </c>
      <c r="D832" s="165" t="s">
        <v>2322</v>
      </c>
      <c r="E832" s="165" t="s">
        <v>2323</v>
      </c>
      <c r="F832" s="165" t="s">
        <v>2322</v>
      </c>
      <c r="G832" s="165" t="s">
        <v>2324</v>
      </c>
      <c r="H832" s="165" t="s">
        <v>2325</v>
      </c>
      <c r="I832" s="165" t="s">
        <v>2324</v>
      </c>
      <c r="J832" s="165" t="s">
        <v>1205</v>
      </c>
      <c r="K832" s="165" t="s">
        <v>2326</v>
      </c>
      <c r="L832" s="165" t="s">
        <v>2327</v>
      </c>
      <c r="M832" s="165" t="s">
        <v>2326</v>
      </c>
    </row>
    <row r="833" spans="1:13" x14ac:dyDescent="0.35">
      <c r="A833" s="164" t="str">
        <f t="shared" si="12"/>
        <v>SofiaPort-Berge (Boriziny-Vaovao)Amparihy</v>
      </c>
      <c r="B833" s="165" t="s">
        <v>1200</v>
      </c>
      <c r="C833" s="165" t="s">
        <v>1201</v>
      </c>
      <c r="D833" s="165" t="s">
        <v>2322</v>
      </c>
      <c r="E833" s="165" t="s">
        <v>2323</v>
      </c>
      <c r="F833" s="165" t="s">
        <v>2322</v>
      </c>
      <c r="G833" s="165" t="s">
        <v>2324</v>
      </c>
      <c r="H833" s="165" t="s">
        <v>2325</v>
      </c>
      <c r="I833" s="165" t="s">
        <v>2324</v>
      </c>
      <c r="J833" s="165" t="s">
        <v>1205</v>
      </c>
      <c r="K833" s="165" t="s">
        <v>2328</v>
      </c>
      <c r="L833" s="165" t="s">
        <v>2329</v>
      </c>
      <c r="M833" s="165" t="s">
        <v>2328</v>
      </c>
    </row>
    <row r="834" spans="1:13" x14ac:dyDescent="0.35">
      <c r="A834" s="164" t="str">
        <f t="shared" si="12"/>
        <v>SofiaPort-Berge (Boriziny-Vaovao)Leanja</v>
      </c>
      <c r="B834" s="165" t="s">
        <v>1200</v>
      </c>
      <c r="C834" s="165" t="s">
        <v>1201</v>
      </c>
      <c r="D834" s="165" t="s">
        <v>2322</v>
      </c>
      <c r="E834" s="165" t="s">
        <v>2323</v>
      </c>
      <c r="F834" s="165" t="s">
        <v>2322</v>
      </c>
      <c r="G834" s="165" t="s">
        <v>2324</v>
      </c>
      <c r="H834" s="165" t="s">
        <v>2325</v>
      </c>
      <c r="I834" s="165" t="s">
        <v>2324</v>
      </c>
      <c r="J834" s="165" t="s">
        <v>1205</v>
      </c>
      <c r="K834" s="165" t="s">
        <v>2330</v>
      </c>
      <c r="L834" s="165" t="s">
        <v>2331</v>
      </c>
      <c r="M834" s="165" t="s">
        <v>2330</v>
      </c>
    </row>
    <row r="835" spans="1:13" x14ac:dyDescent="0.35">
      <c r="A835" s="164" t="str">
        <f t="shared" si="12"/>
        <v>SofiaPort-Berge (Boriziny-Vaovao)Marovato</v>
      </c>
      <c r="B835" s="165" t="s">
        <v>1200</v>
      </c>
      <c r="C835" s="165" t="s">
        <v>1201</v>
      </c>
      <c r="D835" s="165" t="s">
        <v>2322</v>
      </c>
      <c r="E835" s="165" t="s">
        <v>2323</v>
      </c>
      <c r="F835" s="165" t="s">
        <v>2322</v>
      </c>
      <c r="G835" s="165" t="s">
        <v>2324</v>
      </c>
      <c r="H835" s="165" t="s">
        <v>2325</v>
      </c>
      <c r="I835" s="165" t="s">
        <v>2324</v>
      </c>
      <c r="J835" s="165" t="s">
        <v>1205</v>
      </c>
      <c r="K835" s="165" t="s">
        <v>2332</v>
      </c>
      <c r="L835" s="165" t="s">
        <v>2333</v>
      </c>
      <c r="M835" s="165" t="s">
        <v>2332</v>
      </c>
    </row>
    <row r="836" spans="1:13" x14ac:dyDescent="0.35">
      <c r="A836" s="164" t="str">
        <f t="shared" ref="A836:A899" si="13">E836&amp;H836&amp;K836</f>
        <v>SofiaPort-Berge (Boriziny-Vaovao)Ambodimahabibo</v>
      </c>
      <c r="B836" s="165" t="s">
        <v>1200</v>
      </c>
      <c r="C836" s="165" t="s">
        <v>1201</v>
      </c>
      <c r="D836" s="165" t="s">
        <v>2322</v>
      </c>
      <c r="E836" s="165" t="s">
        <v>2323</v>
      </c>
      <c r="F836" s="165" t="s">
        <v>2322</v>
      </c>
      <c r="G836" s="165" t="s">
        <v>2324</v>
      </c>
      <c r="H836" s="165" t="s">
        <v>2325</v>
      </c>
      <c r="I836" s="165" t="s">
        <v>2324</v>
      </c>
      <c r="J836" s="165" t="s">
        <v>1205</v>
      </c>
      <c r="K836" s="165" t="s">
        <v>2334</v>
      </c>
      <c r="L836" s="165" t="s">
        <v>2335</v>
      </c>
      <c r="M836" s="165" t="s">
        <v>2334</v>
      </c>
    </row>
    <row r="837" spans="1:13" x14ac:dyDescent="0.35">
      <c r="A837" s="164" t="str">
        <f t="shared" si="13"/>
        <v>SofiaPort-Berge (Boriziny-Vaovao)Ambodivongo</v>
      </c>
      <c r="B837" s="165" t="s">
        <v>1200</v>
      </c>
      <c r="C837" s="165" t="s">
        <v>1201</v>
      </c>
      <c r="D837" s="165" t="s">
        <v>2322</v>
      </c>
      <c r="E837" s="165" t="s">
        <v>2323</v>
      </c>
      <c r="F837" s="165" t="s">
        <v>2322</v>
      </c>
      <c r="G837" s="165" t="s">
        <v>2324</v>
      </c>
      <c r="H837" s="165" t="s">
        <v>2325</v>
      </c>
      <c r="I837" s="165" t="s">
        <v>2324</v>
      </c>
      <c r="J837" s="165" t="s">
        <v>1205</v>
      </c>
      <c r="K837" s="165" t="s">
        <v>2336</v>
      </c>
      <c r="L837" s="165" t="s">
        <v>2337</v>
      </c>
      <c r="M837" s="165" t="s">
        <v>2336</v>
      </c>
    </row>
    <row r="838" spans="1:13" x14ac:dyDescent="0.35">
      <c r="A838" s="164" t="str">
        <f t="shared" si="13"/>
        <v>MelakyBesalampyBesalampy</v>
      </c>
      <c r="B838" s="165" t="s">
        <v>1200</v>
      </c>
      <c r="C838" s="165" t="s">
        <v>1201</v>
      </c>
      <c r="D838" s="165" t="s">
        <v>2338</v>
      </c>
      <c r="E838" s="165" t="s">
        <v>2339</v>
      </c>
      <c r="F838" s="165" t="s">
        <v>2338</v>
      </c>
      <c r="G838" s="165" t="s">
        <v>2340</v>
      </c>
      <c r="H838" s="165" t="s">
        <v>2341</v>
      </c>
      <c r="I838" s="165" t="s">
        <v>2340</v>
      </c>
      <c r="J838" s="165" t="s">
        <v>1205</v>
      </c>
      <c r="K838" s="165" t="s">
        <v>2341</v>
      </c>
      <c r="L838" s="165" t="s">
        <v>2342</v>
      </c>
      <c r="M838" s="165" t="s">
        <v>2341</v>
      </c>
    </row>
    <row r="839" spans="1:13" x14ac:dyDescent="0.35">
      <c r="A839" s="164" t="str">
        <f t="shared" si="13"/>
        <v>MelakyBesalampyAmpako</v>
      </c>
      <c r="B839" s="165" t="s">
        <v>1200</v>
      </c>
      <c r="C839" s="165" t="s">
        <v>1201</v>
      </c>
      <c r="D839" s="165" t="s">
        <v>2338</v>
      </c>
      <c r="E839" s="165" t="s">
        <v>2339</v>
      </c>
      <c r="F839" s="165" t="s">
        <v>2338</v>
      </c>
      <c r="G839" s="165" t="s">
        <v>2340</v>
      </c>
      <c r="H839" s="165" t="s">
        <v>2341</v>
      </c>
      <c r="I839" s="165" t="s">
        <v>2340</v>
      </c>
      <c r="J839" s="165" t="s">
        <v>1205</v>
      </c>
      <c r="K839" s="165" t="s">
        <v>2343</v>
      </c>
      <c r="L839" s="165" t="s">
        <v>2344</v>
      </c>
      <c r="M839" s="165" t="s">
        <v>2343</v>
      </c>
    </row>
    <row r="840" spans="1:13" x14ac:dyDescent="0.35">
      <c r="A840" s="164" t="str">
        <f t="shared" si="13"/>
        <v>MelakyBesalampyMarovoay Sud</v>
      </c>
      <c r="B840" s="165" t="s">
        <v>1200</v>
      </c>
      <c r="C840" s="165" t="s">
        <v>1201</v>
      </c>
      <c r="D840" s="165" t="s">
        <v>2338</v>
      </c>
      <c r="E840" s="165" t="s">
        <v>2339</v>
      </c>
      <c r="F840" s="165" t="s">
        <v>2338</v>
      </c>
      <c r="G840" s="165" t="s">
        <v>2340</v>
      </c>
      <c r="H840" s="165" t="s">
        <v>2341</v>
      </c>
      <c r="I840" s="165" t="s">
        <v>2340</v>
      </c>
      <c r="J840" s="165" t="s">
        <v>1205</v>
      </c>
      <c r="K840" s="165" t="s">
        <v>2345</v>
      </c>
      <c r="L840" s="165" t="s">
        <v>2346</v>
      </c>
      <c r="M840" s="165" t="s">
        <v>2345</v>
      </c>
    </row>
    <row r="841" spans="1:13" x14ac:dyDescent="0.35">
      <c r="A841" s="164" t="str">
        <f t="shared" si="13"/>
        <v>Atsimo AndrefanaBerorohaMandronarivo</v>
      </c>
      <c r="B841" s="165" t="s">
        <v>1200</v>
      </c>
      <c r="C841" s="165" t="s">
        <v>1201</v>
      </c>
      <c r="D841" s="165" t="s">
        <v>2098</v>
      </c>
      <c r="E841" s="165" t="s">
        <v>672</v>
      </c>
      <c r="F841" s="165" t="s">
        <v>2098</v>
      </c>
      <c r="G841" s="165" t="s">
        <v>2347</v>
      </c>
      <c r="H841" s="165" t="s">
        <v>2348</v>
      </c>
      <c r="I841" s="165" t="s">
        <v>2347</v>
      </c>
      <c r="J841" s="165" t="s">
        <v>1205</v>
      </c>
      <c r="K841" s="165" t="s">
        <v>2349</v>
      </c>
      <c r="L841" s="165" t="s">
        <v>2350</v>
      </c>
      <c r="M841" s="165" t="s">
        <v>2349</v>
      </c>
    </row>
    <row r="842" spans="1:13" x14ac:dyDescent="0.35">
      <c r="A842" s="164" t="str">
        <f t="shared" si="13"/>
        <v>Atsimo AndrefanaBerorohaTanamary</v>
      </c>
      <c r="B842" s="165" t="s">
        <v>1200</v>
      </c>
      <c r="C842" s="165" t="s">
        <v>1201</v>
      </c>
      <c r="D842" s="165" t="s">
        <v>2098</v>
      </c>
      <c r="E842" s="165" t="s">
        <v>672</v>
      </c>
      <c r="F842" s="165" t="s">
        <v>2098</v>
      </c>
      <c r="G842" s="165" t="s">
        <v>2347</v>
      </c>
      <c r="H842" s="165" t="s">
        <v>2348</v>
      </c>
      <c r="I842" s="165" t="s">
        <v>2347</v>
      </c>
      <c r="J842" s="165" t="s">
        <v>1205</v>
      </c>
      <c r="K842" s="165" t="s">
        <v>2351</v>
      </c>
      <c r="L842" s="165" t="s">
        <v>2352</v>
      </c>
      <c r="M842" s="165" t="s">
        <v>2351</v>
      </c>
    </row>
    <row r="843" spans="1:13" x14ac:dyDescent="0.35">
      <c r="A843" s="164" t="str">
        <f t="shared" si="13"/>
        <v>Atsimo AndrefanaBerorohaSakena</v>
      </c>
      <c r="B843" s="165" t="s">
        <v>1200</v>
      </c>
      <c r="C843" s="165" t="s">
        <v>1201</v>
      </c>
      <c r="D843" s="165" t="s">
        <v>2098</v>
      </c>
      <c r="E843" s="165" t="s">
        <v>672</v>
      </c>
      <c r="F843" s="165" t="s">
        <v>2098</v>
      </c>
      <c r="G843" s="165" t="s">
        <v>2347</v>
      </c>
      <c r="H843" s="165" t="s">
        <v>2348</v>
      </c>
      <c r="I843" s="165" t="s">
        <v>2347</v>
      </c>
      <c r="J843" s="165" t="s">
        <v>1205</v>
      </c>
      <c r="K843" s="165" t="s">
        <v>2353</v>
      </c>
      <c r="L843" s="165" t="s">
        <v>2354</v>
      </c>
      <c r="M843" s="165" t="s">
        <v>2353</v>
      </c>
    </row>
    <row r="844" spans="1:13" x14ac:dyDescent="0.35">
      <c r="A844" s="164" t="str">
        <f t="shared" si="13"/>
        <v>Atsimo AndrefanaMorombeAntanimieva</v>
      </c>
      <c r="B844" s="165" t="s">
        <v>1200</v>
      </c>
      <c r="C844" s="165" t="s">
        <v>1201</v>
      </c>
      <c r="D844" s="165" t="s">
        <v>2098</v>
      </c>
      <c r="E844" s="165" t="s">
        <v>672</v>
      </c>
      <c r="F844" s="165" t="s">
        <v>2098</v>
      </c>
      <c r="G844" s="165" t="s">
        <v>2355</v>
      </c>
      <c r="H844" s="165" t="s">
        <v>2356</v>
      </c>
      <c r="I844" s="165" t="s">
        <v>2355</v>
      </c>
      <c r="J844" s="165" t="s">
        <v>1205</v>
      </c>
      <c r="K844" s="165" t="s">
        <v>2357</v>
      </c>
      <c r="L844" s="165" t="s">
        <v>2358</v>
      </c>
      <c r="M844" s="165" t="s">
        <v>2357</v>
      </c>
    </row>
    <row r="845" spans="1:13" x14ac:dyDescent="0.35">
      <c r="A845" s="164" t="str">
        <f t="shared" si="13"/>
        <v>Atsimo AndrefanaMorombeBasibasy</v>
      </c>
      <c r="B845" s="165" t="s">
        <v>1200</v>
      </c>
      <c r="C845" s="165" t="s">
        <v>1201</v>
      </c>
      <c r="D845" s="165" t="s">
        <v>2098</v>
      </c>
      <c r="E845" s="165" t="s">
        <v>672</v>
      </c>
      <c r="F845" s="165" t="s">
        <v>2098</v>
      </c>
      <c r="G845" s="165" t="s">
        <v>2355</v>
      </c>
      <c r="H845" s="165" t="s">
        <v>2356</v>
      </c>
      <c r="I845" s="165" t="s">
        <v>2355</v>
      </c>
      <c r="J845" s="165" t="s">
        <v>1205</v>
      </c>
      <c r="K845" s="165" t="s">
        <v>2359</v>
      </c>
      <c r="L845" s="165" t="s">
        <v>2360</v>
      </c>
      <c r="M845" s="165" t="s">
        <v>2359</v>
      </c>
    </row>
    <row r="846" spans="1:13" x14ac:dyDescent="0.35">
      <c r="A846" s="164" t="str">
        <f t="shared" si="13"/>
        <v>Atsimo AndrefanaAnkazoaboAnkazoabo Sud</v>
      </c>
      <c r="B846" s="165" t="s">
        <v>1200</v>
      </c>
      <c r="C846" s="165" t="s">
        <v>1201</v>
      </c>
      <c r="D846" s="165" t="s">
        <v>2098</v>
      </c>
      <c r="E846" s="165" t="s">
        <v>672</v>
      </c>
      <c r="F846" s="165" t="s">
        <v>2098</v>
      </c>
      <c r="G846" s="165" t="s">
        <v>2361</v>
      </c>
      <c r="H846" s="165" t="s">
        <v>2362</v>
      </c>
      <c r="I846" s="165" t="s">
        <v>2361</v>
      </c>
      <c r="J846" s="165" t="s">
        <v>1205</v>
      </c>
      <c r="K846" s="165" t="s">
        <v>2363</v>
      </c>
      <c r="L846" s="165" t="s">
        <v>2364</v>
      </c>
      <c r="M846" s="165" t="s">
        <v>2363</v>
      </c>
    </row>
    <row r="847" spans="1:13" x14ac:dyDescent="0.35">
      <c r="A847" s="164" t="str">
        <f t="shared" si="13"/>
        <v>AnalanjirofoMananara-AvaratraAntanambe</v>
      </c>
      <c r="B847" s="165" t="s">
        <v>1200</v>
      </c>
      <c r="C847" s="165" t="s">
        <v>1201</v>
      </c>
      <c r="D847" s="165" t="s">
        <v>2243</v>
      </c>
      <c r="E847" s="165" t="s">
        <v>2244</v>
      </c>
      <c r="F847" s="165" t="s">
        <v>2243</v>
      </c>
      <c r="G847" s="165" t="s">
        <v>2284</v>
      </c>
      <c r="H847" s="165" t="s">
        <v>2285</v>
      </c>
      <c r="I847" s="165" t="s">
        <v>2284</v>
      </c>
      <c r="J847" s="165" t="s">
        <v>1205</v>
      </c>
      <c r="K847" s="165" t="s">
        <v>2365</v>
      </c>
      <c r="L847" s="165" t="s">
        <v>2366</v>
      </c>
      <c r="M847" s="165" t="s">
        <v>2365</v>
      </c>
    </row>
    <row r="848" spans="1:13" x14ac:dyDescent="0.35">
      <c r="A848" s="164" t="str">
        <f t="shared" si="13"/>
        <v>AnalanjirofoMananara-AvaratraSaromaona</v>
      </c>
      <c r="B848" s="165" t="s">
        <v>1200</v>
      </c>
      <c r="C848" s="165" t="s">
        <v>1201</v>
      </c>
      <c r="D848" s="165" t="s">
        <v>2243</v>
      </c>
      <c r="E848" s="165" t="s">
        <v>2244</v>
      </c>
      <c r="F848" s="165" t="s">
        <v>2243</v>
      </c>
      <c r="G848" s="165" t="s">
        <v>2284</v>
      </c>
      <c r="H848" s="165" t="s">
        <v>2285</v>
      </c>
      <c r="I848" s="165" t="s">
        <v>2284</v>
      </c>
      <c r="J848" s="165" t="s">
        <v>1205</v>
      </c>
      <c r="K848" s="165" t="s">
        <v>2367</v>
      </c>
      <c r="L848" s="165" t="s">
        <v>2368</v>
      </c>
      <c r="M848" s="165" t="s">
        <v>2367</v>
      </c>
    </row>
    <row r="849" spans="1:13" x14ac:dyDescent="0.35">
      <c r="A849" s="164" t="str">
        <f t="shared" si="13"/>
        <v>AnalanjirofoMananara-AvaratraVanono</v>
      </c>
      <c r="B849" s="165" t="s">
        <v>1200</v>
      </c>
      <c r="C849" s="165" t="s">
        <v>1201</v>
      </c>
      <c r="D849" s="165" t="s">
        <v>2243</v>
      </c>
      <c r="E849" s="165" t="s">
        <v>2244</v>
      </c>
      <c r="F849" s="165" t="s">
        <v>2243</v>
      </c>
      <c r="G849" s="165" t="s">
        <v>2284</v>
      </c>
      <c r="H849" s="165" t="s">
        <v>2285</v>
      </c>
      <c r="I849" s="165" t="s">
        <v>2284</v>
      </c>
      <c r="J849" s="165" t="s">
        <v>1205</v>
      </c>
      <c r="K849" s="165" t="s">
        <v>2369</v>
      </c>
      <c r="L849" s="165" t="s">
        <v>2370</v>
      </c>
      <c r="M849" s="165" t="s">
        <v>2369</v>
      </c>
    </row>
    <row r="850" spans="1:13" x14ac:dyDescent="0.35">
      <c r="A850" s="164" t="str">
        <f t="shared" si="13"/>
        <v>AnalanjirofoMananara-AvaratraAndasibe I</v>
      </c>
      <c r="B850" s="165" t="s">
        <v>1200</v>
      </c>
      <c r="C850" s="165" t="s">
        <v>1201</v>
      </c>
      <c r="D850" s="165" t="s">
        <v>2243</v>
      </c>
      <c r="E850" s="165" t="s">
        <v>2244</v>
      </c>
      <c r="F850" s="165" t="s">
        <v>2243</v>
      </c>
      <c r="G850" s="165" t="s">
        <v>2284</v>
      </c>
      <c r="H850" s="165" t="s">
        <v>2285</v>
      </c>
      <c r="I850" s="165" t="s">
        <v>2284</v>
      </c>
      <c r="J850" s="165" t="s">
        <v>1205</v>
      </c>
      <c r="K850" s="165" t="s">
        <v>2371</v>
      </c>
      <c r="L850" s="165" t="s">
        <v>2372</v>
      </c>
      <c r="M850" s="165" t="s">
        <v>2371</v>
      </c>
    </row>
    <row r="851" spans="1:13" x14ac:dyDescent="0.35">
      <c r="A851" s="164" t="str">
        <f t="shared" si="13"/>
        <v>AnalanjirofoFenerive EstFenerive Est</v>
      </c>
      <c r="B851" s="165" t="s">
        <v>1200</v>
      </c>
      <c r="C851" s="165" t="s">
        <v>1201</v>
      </c>
      <c r="D851" s="165" t="s">
        <v>2243</v>
      </c>
      <c r="E851" s="165" t="s">
        <v>2244</v>
      </c>
      <c r="F851" s="165" t="s">
        <v>2243</v>
      </c>
      <c r="G851" s="165" t="s">
        <v>2373</v>
      </c>
      <c r="H851" s="165" t="s">
        <v>2374</v>
      </c>
      <c r="I851" s="165" t="s">
        <v>2373</v>
      </c>
      <c r="J851" s="165" t="s">
        <v>1205</v>
      </c>
      <c r="K851" s="165" t="s">
        <v>2374</v>
      </c>
      <c r="L851" s="165" t="s">
        <v>2375</v>
      </c>
      <c r="M851" s="165" t="s">
        <v>2374</v>
      </c>
    </row>
    <row r="852" spans="1:13" x14ac:dyDescent="0.35">
      <c r="A852" s="164" t="str">
        <f t="shared" si="13"/>
        <v>AnalanjirofoFenerive EstAmbodimanga II</v>
      </c>
      <c r="B852" s="165" t="s">
        <v>1200</v>
      </c>
      <c r="C852" s="165" t="s">
        <v>1201</v>
      </c>
      <c r="D852" s="165" t="s">
        <v>2243</v>
      </c>
      <c r="E852" s="165" t="s">
        <v>2244</v>
      </c>
      <c r="F852" s="165" t="s">
        <v>2243</v>
      </c>
      <c r="G852" s="165" t="s">
        <v>2373</v>
      </c>
      <c r="H852" s="165" t="s">
        <v>2374</v>
      </c>
      <c r="I852" s="165" t="s">
        <v>2373</v>
      </c>
      <c r="J852" s="165" t="s">
        <v>1205</v>
      </c>
      <c r="K852" s="165" t="s">
        <v>2376</v>
      </c>
      <c r="L852" s="165" t="s">
        <v>2377</v>
      </c>
      <c r="M852" s="165" t="s">
        <v>2376</v>
      </c>
    </row>
    <row r="853" spans="1:13" x14ac:dyDescent="0.35">
      <c r="A853" s="164" t="str">
        <f t="shared" si="13"/>
        <v>AnalanjirofoFenerive EstMahambo</v>
      </c>
      <c r="B853" s="165" t="s">
        <v>1200</v>
      </c>
      <c r="C853" s="165" t="s">
        <v>1201</v>
      </c>
      <c r="D853" s="165" t="s">
        <v>2243</v>
      </c>
      <c r="E853" s="165" t="s">
        <v>2244</v>
      </c>
      <c r="F853" s="165" t="s">
        <v>2243</v>
      </c>
      <c r="G853" s="165" t="s">
        <v>2373</v>
      </c>
      <c r="H853" s="165" t="s">
        <v>2374</v>
      </c>
      <c r="I853" s="165" t="s">
        <v>2373</v>
      </c>
      <c r="J853" s="165" t="s">
        <v>1205</v>
      </c>
      <c r="K853" s="165" t="s">
        <v>2378</v>
      </c>
      <c r="L853" s="165" t="s">
        <v>2379</v>
      </c>
      <c r="M853" s="165" t="s">
        <v>2378</v>
      </c>
    </row>
    <row r="854" spans="1:13" x14ac:dyDescent="0.35">
      <c r="A854" s="164" t="str">
        <f t="shared" si="13"/>
        <v>AnalanjirofoFenerive EstAmpasina Maningory</v>
      </c>
      <c r="B854" s="165" t="s">
        <v>1200</v>
      </c>
      <c r="C854" s="165" t="s">
        <v>1201</v>
      </c>
      <c r="D854" s="165" t="s">
        <v>2243</v>
      </c>
      <c r="E854" s="165" t="s">
        <v>2244</v>
      </c>
      <c r="F854" s="165" t="s">
        <v>2243</v>
      </c>
      <c r="G854" s="165" t="s">
        <v>2373</v>
      </c>
      <c r="H854" s="165" t="s">
        <v>2374</v>
      </c>
      <c r="I854" s="165" t="s">
        <v>2373</v>
      </c>
      <c r="J854" s="165" t="s">
        <v>1205</v>
      </c>
      <c r="K854" s="165" t="s">
        <v>2380</v>
      </c>
      <c r="L854" s="165" t="s">
        <v>2381</v>
      </c>
      <c r="M854" s="165" t="s">
        <v>2380</v>
      </c>
    </row>
    <row r="855" spans="1:13" x14ac:dyDescent="0.35">
      <c r="A855" s="164" t="str">
        <f t="shared" si="13"/>
        <v>AnalanjirofoFenerive EstAmbatoharanana</v>
      </c>
      <c r="B855" s="165" t="s">
        <v>1200</v>
      </c>
      <c r="C855" s="165" t="s">
        <v>1201</v>
      </c>
      <c r="D855" s="165" t="s">
        <v>2243</v>
      </c>
      <c r="E855" s="165" t="s">
        <v>2244</v>
      </c>
      <c r="F855" s="165" t="s">
        <v>2243</v>
      </c>
      <c r="G855" s="165" t="s">
        <v>2373</v>
      </c>
      <c r="H855" s="165" t="s">
        <v>2374</v>
      </c>
      <c r="I855" s="165" t="s">
        <v>2373</v>
      </c>
      <c r="J855" s="165" t="s">
        <v>1205</v>
      </c>
      <c r="K855" s="165" t="s">
        <v>2304</v>
      </c>
      <c r="L855" s="165" t="s">
        <v>2382</v>
      </c>
      <c r="M855" s="165" t="s">
        <v>2304</v>
      </c>
    </row>
    <row r="856" spans="1:13" x14ac:dyDescent="0.35">
      <c r="A856" s="164" t="str">
        <f t="shared" si="13"/>
        <v>AnalanjirofoFenerive EstVohilengo</v>
      </c>
      <c r="B856" s="165" t="s">
        <v>1200</v>
      </c>
      <c r="C856" s="165" t="s">
        <v>1201</v>
      </c>
      <c r="D856" s="165" t="s">
        <v>2243</v>
      </c>
      <c r="E856" s="165" t="s">
        <v>2244</v>
      </c>
      <c r="F856" s="165" t="s">
        <v>2243</v>
      </c>
      <c r="G856" s="165" t="s">
        <v>2373</v>
      </c>
      <c r="H856" s="165" t="s">
        <v>2374</v>
      </c>
      <c r="I856" s="165" t="s">
        <v>2373</v>
      </c>
      <c r="J856" s="165" t="s">
        <v>1205</v>
      </c>
      <c r="K856" s="165" t="s">
        <v>638</v>
      </c>
      <c r="L856" s="165" t="s">
        <v>2383</v>
      </c>
      <c r="M856" s="165" t="s">
        <v>638</v>
      </c>
    </row>
    <row r="857" spans="1:13" x14ac:dyDescent="0.35">
      <c r="A857" s="164" t="str">
        <f t="shared" si="13"/>
        <v>AnalanjirofoFenerive EstSaranambana</v>
      </c>
      <c r="B857" s="165" t="s">
        <v>1200</v>
      </c>
      <c r="C857" s="165" t="s">
        <v>1201</v>
      </c>
      <c r="D857" s="165" t="s">
        <v>2243</v>
      </c>
      <c r="E857" s="165" t="s">
        <v>2244</v>
      </c>
      <c r="F857" s="165" t="s">
        <v>2243</v>
      </c>
      <c r="G857" s="165" t="s">
        <v>2373</v>
      </c>
      <c r="H857" s="165" t="s">
        <v>2374</v>
      </c>
      <c r="I857" s="165" t="s">
        <v>2373</v>
      </c>
      <c r="J857" s="165" t="s">
        <v>1205</v>
      </c>
      <c r="K857" s="165" t="s">
        <v>2384</v>
      </c>
      <c r="L857" s="165" t="s">
        <v>2385</v>
      </c>
      <c r="M857" s="165" t="s">
        <v>2384</v>
      </c>
    </row>
    <row r="858" spans="1:13" x14ac:dyDescent="0.35">
      <c r="A858" s="164" t="str">
        <f t="shared" si="13"/>
        <v>AnalanjirofoFenerive EstAmpasimbe Manantsatrana</v>
      </c>
      <c r="B858" s="165" t="s">
        <v>1200</v>
      </c>
      <c r="C858" s="165" t="s">
        <v>1201</v>
      </c>
      <c r="D858" s="165" t="s">
        <v>2243</v>
      </c>
      <c r="E858" s="165" t="s">
        <v>2244</v>
      </c>
      <c r="F858" s="165" t="s">
        <v>2243</v>
      </c>
      <c r="G858" s="165" t="s">
        <v>2373</v>
      </c>
      <c r="H858" s="165" t="s">
        <v>2374</v>
      </c>
      <c r="I858" s="165" t="s">
        <v>2373</v>
      </c>
      <c r="J858" s="165" t="s">
        <v>1205</v>
      </c>
      <c r="K858" s="165" t="s">
        <v>2386</v>
      </c>
      <c r="L858" s="165" t="s">
        <v>2387</v>
      </c>
      <c r="M858" s="165" t="s">
        <v>2386</v>
      </c>
    </row>
    <row r="859" spans="1:13" x14ac:dyDescent="0.35">
      <c r="A859" s="164" t="str">
        <f t="shared" si="13"/>
        <v>AnalanjirofoFenerive EstMiorimivalana</v>
      </c>
      <c r="B859" s="165" t="s">
        <v>1200</v>
      </c>
      <c r="C859" s="165" t="s">
        <v>1201</v>
      </c>
      <c r="D859" s="165" t="s">
        <v>2243</v>
      </c>
      <c r="E859" s="165" t="s">
        <v>2244</v>
      </c>
      <c r="F859" s="165" t="s">
        <v>2243</v>
      </c>
      <c r="G859" s="165" t="s">
        <v>2373</v>
      </c>
      <c r="H859" s="165" t="s">
        <v>2374</v>
      </c>
      <c r="I859" s="165" t="s">
        <v>2373</v>
      </c>
      <c r="J859" s="165" t="s">
        <v>1205</v>
      </c>
      <c r="K859" s="165" t="s">
        <v>2388</v>
      </c>
      <c r="L859" s="165" t="s">
        <v>2389</v>
      </c>
      <c r="M859" s="165" t="s">
        <v>2388</v>
      </c>
    </row>
    <row r="860" spans="1:13" x14ac:dyDescent="0.35">
      <c r="A860" s="164" t="str">
        <f t="shared" si="13"/>
        <v>AnalanjirofoFenerive EstVohipeno</v>
      </c>
      <c r="B860" s="165" t="s">
        <v>1200</v>
      </c>
      <c r="C860" s="165" t="s">
        <v>1201</v>
      </c>
      <c r="D860" s="165" t="s">
        <v>2243</v>
      </c>
      <c r="E860" s="165" t="s">
        <v>2244</v>
      </c>
      <c r="F860" s="165" t="s">
        <v>2243</v>
      </c>
      <c r="G860" s="165" t="s">
        <v>2373</v>
      </c>
      <c r="H860" s="165" t="s">
        <v>2374</v>
      </c>
      <c r="I860" s="165" t="s">
        <v>2373</v>
      </c>
      <c r="J860" s="165" t="s">
        <v>1205</v>
      </c>
      <c r="K860" s="165" t="s">
        <v>601</v>
      </c>
      <c r="L860" s="165" t="s">
        <v>2390</v>
      </c>
      <c r="M860" s="165" t="s">
        <v>601</v>
      </c>
    </row>
    <row r="861" spans="1:13" x14ac:dyDescent="0.35">
      <c r="A861" s="164" t="str">
        <f t="shared" si="13"/>
        <v>AnalanjirofoFenerive EstAntsiatsiaka</v>
      </c>
      <c r="B861" s="165" t="s">
        <v>1200</v>
      </c>
      <c r="C861" s="165" t="s">
        <v>1201</v>
      </c>
      <c r="D861" s="165" t="s">
        <v>2243</v>
      </c>
      <c r="E861" s="165" t="s">
        <v>2244</v>
      </c>
      <c r="F861" s="165" t="s">
        <v>2243</v>
      </c>
      <c r="G861" s="165" t="s">
        <v>2373</v>
      </c>
      <c r="H861" s="165" t="s">
        <v>2374</v>
      </c>
      <c r="I861" s="165" t="s">
        <v>2373</v>
      </c>
      <c r="J861" s="165" t="s">
        <v>1205</v>
      </c>
      <c r="K861" s="165" t="s">
        <v>2391</v>
      </c>
      <c r="L861" s="165" t="s">
        <v>2392</v>
      </c>
      <c r="M861" s="165" t="s">
        <v>2391</v>
      </c>
    </row>
    <row r="862" spans="1:13" x14ac:dyDescent="0.35">
      <c r="A862" s="164" t="str">
        <f t="shared" si="13"/>
        <v>AnalanjirofoFenerive EstMahanoro</v>
      </c>
      <c r="B862" s="165" t="s">
        <v>1200</v>
      </c>
      <c r="C862" s="165" t="s">
        <v>1201</v>
      </c>
      <c r="D862" s="165" t="s">
        <v>2243</v>
      </c>
      <c r="E862" s="165" t="s">
        <v>2244</v>
      </c>
      <c r="F862" s="165" t="s">
        <v>2243</v>
      </c>
      <c r="G862" s="165" t="s">
        <v>2373</v>
      </c>
      <c r="H862" s="165" t="s">
        <v>2374</v>
      </c>
      <c r="I862" s="165" t="s">
        <v>2373</v>
      </c>
      <c r="J862" s="165" t="s">
        <v>1205</v>
      </c>
      <c r="K862" s="165" t="s">
        <v>666</v>
      </c>
      <c r="L862" s="165" t="s">
        <v>2393</v>
      </c>
      <c r="M862" s="165" t="s">
        <v>666</v>
      </c>
    </row>
    <row r="863" spans="1:13" x14ac:dyDescent="0.35">
      <c r="A863" s="164" t="str">
        <f t="shared" si="13"/>
        <v>AnalanjirofoVavateninaVavatenina</v>
      </c>
      <c r="B863" s="165" t="s">
        <v>1200</v>
      </c>
      <c r="C863" s="165" t="s">
        <v>1201</v>
      </c>
      <c r="D863" s="165" t="s">
        <v>2243</v>
      </c>
      <c r="E863" s="165" t="s">
        <v>2244</v>
      </c>
      <c r="F863" s="165" t="s">
        <v>2243</v>
      </c>
      <c r="G863" s="165" t="s">
        <v>2394</v>
      </c>
      <c r="H863" s="165" t="s">
        <v>2395</v>
      </c>
      <c r="I863" s="165" t="s">
        <v>2394</v>
      </c>
      <c r="J863" s="165" t="s">
        <v>1205</v>
      </c>
      <c r="K863" s="165" t="s">
        <v>2395</v>
      </c>
      <c r="L863" s="165" t="s">
        <v>2396</v>
      </c>
      <c r="M863" s="165" t="s">
        <v>2395</v>
      </c>
    </row>
    <row r="864" spans="1:13" x14ac:dyDescent="0.35">
      <c r="A864" s="164" t="str">
        <f t="shared" si="13"/>
        <v>AnalanjirofoVavateninaMaromitety</v>
      </c>
      <c r="B864" s="165" t="s">
        <v>1200</v>
      </c>
      <c r="C864" s="165" t="s">
        <v>1201</v>
      </c>
      <c r="D864" s="165" t="s">
        <v>2243</v>
      </c>
      <c r="E864" s="165" t="s">
        <v>2244</v>
      </c>
      <c r="F864" s="165" t="s">
        <v>2243</v>
      </c>
      <c r="G864" s="165" t="s">
        <v>2394</v>
      </c>
      <c r="H864" s="165" t="s">
        <v>2395</v>
      </c>
      <c r="I864" s="165" t="s">
        <v>2394</v>
      </c>
      <c r="J864" s="165" t="s">
        <v>1205</v>
      </c>
      <c r="K864" s="165" t="s">
        <v>2397</v>
      </c>
      <c r="L864" s="165" t="s">
        <v>2398</v>
      </c>
      <c r="M864" s="165" t="s">
        <v>2397</v>
      </c>
    </row>
    <row r="865" spans="1:13" x14ac:dyDescent="0.35">
      <c r="A865" s="164" t="str">
        <f t="shared" si="13"/>
        <v>AnalanjirofoVavateninaAmbohibe</v>
      </c>
      <c r="B865" s="165" t="s">
        <v>1200</v>
      </c>
      <c r="C865" s="165" t="s">
        <v>1201</v>
      </c>
      <c r="D865" s="165" t="s">
        <v>2243</v>
      </c>
      <c r="E865" s="165" t="s">
        <v>2244</v>
      </c>
      <c r="F865" s="165" t="s">
        <v>2243</v>
      </c>
      <c r="G865" s="165" t="s">
        <v>2394</v>
      </c>
      <c r="H865" s="165" t="s">
        <v>2395</v>
      </c>
      <c r="I865" s="165" t="s">
        <v>2394</v>
      </c>
      <c r="J865" s="165" t="s">
        <v>1205</v>
      </c>
      <c r="K865" s="165" t="s">
        <v>2399</v>
      </c>
      <c r="L865" s="165" t="s">
        <v>2400</v>
      </c>
      <c r="M865" s="165" t="s">
        <v>2399</v>
      </c>
    </row>
    <row r="866" spans="1:13" x14ac:dyDescent="0.35">
      <c r="A866" s="164" t="str">
        <f t="shared" si="13"/>
        <v>AnalanjirofoVavateninaAmpasimazava</v>
      </c>
      <c r="B866" s="165" t="s">
        <v>1200</v>
      </c>
      <c r="C866" s="165" t="s">
        <v>1201</v>
      </c>
      <c r="D866" s="165" t="s">
        <v>2243</v>
      </c>
      <c r="E866" s="165" t="s">
        <v>2244</v>
      </c>
      <c r="F866" s="165" t="s">
        <v>2243</v>
      </c>
      <c r="G866" s="165" t="s">
        <v>2394</v>
      </c>
      <c r="H866" s="165" t="s">
        <v>2395</v>
      </c>
      <c r="I866" s="165" t="s">
        <v>2394</v>
      </c>
      <c r="J866" s="165" t="s">
        <v>1205</v>
      </c>
      <c r="K866" s="165" t="s">
        <v>991</v>
      </c>
      <c r="L866" s="165" t="s">
        <v>2401</v>
      </c>
      <c r="M866" s="165" t="s">
        <v>991</v>
      </c>
    </row>
    <row r="867" spans="1:13" x14ac:dyDescent="0.35">
      <c r="A867" s="164" t="str">
        <f t="shared" si="13"/>
        <v>AnalanjirofoVavateninaAnjahambe</v>
      </c>
      <c r="B867" s="165" t="s">
        <v>1200</v>
      </c>
      <c r="C867" s="165" t="s">
        <v>1201</v>
      </c>
      <c r="D867" s="165" t="s">
        <v>2243</v>
      </c>
      <c r="E867" s="165" t="s">
        <v>2244</v>
      </c>
      <c r="F867" s="165" t="s">
        <v>2243</v>
      </c>
      <c r="G867" s="165" t="s">
        <v>2394</v>
      </c>
      <c r="H867" s="165" t="s">
        <v>2395</v>
      </c>
      <c r="I867" s="165" t="s">
        <v>2394</v>
      </c>
      <c r="J867" s="165" t="s">
        <v>1205</v>
      </c>
      <c r="K867" s="165" t="s">
        <v>2402</v>
      </c>
      <c r="L867" s="165" t="s">
        <v>2403</v>
      </c>
      <c r="M867" s="165" t="s">
        <v>2402</v>
      </c>
    </row>
    <row r="868" spans="1:13" x14ac:dyDescent="0.35">
      <c r="A868" s="164" t="str">
        <f t="shared" si="13"/>
        <v>AnalanjirofoVavateninaAmbatoharanana</v>
      </c>
      <c r="B868" s="165" t="s">
        <v>1200</v>
      </c>
      <c r="C868" s="165" t="s">
        <v>1201</v>
      </c>
      <c r="D868" s="165" t="s">
        <v>2243</v>
      </c>
      <c r="E868" s="165" t="s">
        <v>2244</v>
      </c>
      <c r="F868" s="165" t="s">
        <v>2243</v>
      </c>
      <c r="G868" s="165" t="s">
        <v>2394</v>
      </c>
      <c r="H868" s="165" t="s">
        <v>2395</v>
      </c>
      <c r="I868" s="165" t="s">
        <v>2394</v>
      </c>
      <c r="J868" s="165" t="s">
        <v>1205</v>
      </c>
      <c r="K868" s="165" t="s">
        <v>2304</v>
      </c>
      <c r="L868" s="165" t="s">
        <v>2404</v>
      </c>
      <c r="M868" s="165" t="s">
        <v>2304</v>
      </c>
    </row>
    <row r="869" spans="1:13" x14ac:dyDescent="0.35">
      <c r="A869" s="164" t="str">
        <f t="shared" si="13"/>
        <v>AnalanjirofoVavateninaAndasibe</v>
      </c>
      <c r="B869" s="165" t="s">
        <v>1200</v>
      </c>
      <c r="C869" s="165" t="s">
        <v>1201</v>
      </c>
      <c r="D869" s="165" t="s">
        <v>2243</v>
      </c>
      <c r="E869" s="165" t="s">
        <v>2244</v>
      </c>
      <c r="F869" s="165" t="s">
        <v>2243</v>
      </c>
      <c r="G869" s="165" t="s">
        <v>2394</v>
      </c>
      <c r="H869" s="165" t="s">
        <v>2395</v>
      </c>
      <c r="I869" s="165" t="s">
        <v>2394</v>
      </c>
      <c r="J869" s="165" t="s">
        <v>1205</v>
      </c>
      <c r="K869" s="165" t="s">
        <v>2405</v>
      </c>
      <c r="L869" s="165" t="s">
        <v>2406</v>
      </c>
      <c r="M869" s="165" t="s">
        <v>2405</v>
      </c>
    </row>
    <row r="870" spans="1:13" x14ac:dyDescent="0.35">
      <c r="A870" s="164" t="str">
        <f t="shared" si="13"/>
        <v>AnalanjirofoVavateninaMiarinarivo</v>
      </c>
      <c r="B870" s="165" t="s">
        <v>1200</v>
      </c>
      <c r="C870" s="165" t="s">
        <v>1201</v>
      </c>
      <c r="D870" s="165" t="s">
        <v>2243</v>
      </c>
      <c r="E870" s="165" t="s">
        <v>2244</v>
      </c>
      <c r="F870" s="165" t="s">
        <v>2243</v>
      </c>
      <c r="G870" s="165" t="s">
        <v>2394</v>
      </c>
      <c r="H870" s="165" t="s">
        <v>2395</v>
      </c>
      <c r="I870" s="165" t="s">
        <v>2394</v>
      </c>
      <c r="J870" s="165" t="s">
        <v>1205</v>
      </c>
      <c r="K870" s="165" t="s">
        <v>1046</v>
      </c>
      <c r="L870" s="165" t="s">
        <v>2407</v>
      </c>
      <c r="M870" s="165" t="s">
        <v>1046</v>
      </c>
    </row>
    <row r="871" spans="1:13" x14ac:dyDescent="0.35">
      <c r="A871" s="164" t="str">
        <f t="shared" si="13"/>
        <v>AnalanjirofoVavateninaSahatavy</v>
      </c>
      <c r="B871" s="165" t="s">
        <v>1200</v>
      </c>
      <c r="C871" s="165" t="s">
        <v>1201</v>
      </c>
      <c r="D871" s="165" t="s">
        <v>2243</v>
      </c>
      <c r="E871" s="165" t="s">
        <v>2244</v>
      </c>
      <c r="F871" s="165" t="s">
        <v>2243</v>
      </c>
      <c r="G871" s="165" t="s">
        <v>2394</v>
      </c>
      <c r="H871" s="165" t="s">
        <v>2395</v>
      </c>
      <c r="I871" s="165" t="s">
        <v>2394</v>
      </c>
      <c r="J871" s="165" t="s">
        <v>1205</v>
      </c>
      <c r="K871" s="165" t="s">
        <v>2408</v>
      </c>
      <c r="L871" s="165" t="s">
        <v>2409</v>
      </c>
      <c r="M871" s="165" t="s">
        <v>2408</v>
      </c>
    </row>
    <row r="872" spans="1:13" x14ac:dyDescent="0.35">
      <c r="A872" s="164" t="str">
        <f t="shared" si="13"/>
        <v>AnalanjirofoVavateninaAmbodimangavalo</v>
      </c>
      <c r="B872" s="165" t="s">
        <v>1200</v>
      </c>
      <c r="C872" s="165" t="s">
        <v>1201</v>
      </c>
      <c r="D872" s="165" t="s">
        <v>2243</v>
      </c>
      <c r="E872" s="165" t="s">
        <v>2244</v>
      </c>
      <c r="F872" s="165" t="s">
        <v>2243</v>
      </c>
      <c r="G872" s="165" t="s">
        <v>2394</v>
      </c>
      <c r="H872" s="165" t="s">
        <v>2395</v>
      </c>
      <c r="I872" s="165" t="s">
        <v>2394</v>
      </c>
      <c r="J872" s="165" t="s">
        <v>1205</v>
      </c>
      <c r="K872" s="165" t="s">
        <v>2410</v>
      </c>
      <c r="L872" s="165" t="s">
        <v>2411</v>
      </c>
      <c r="M872" s="165" t="s">
        <v>2410</v>
      </c>
    </row>
    <row r="873" spans="1:13" x14ac:dyDescent="0.35">
      <c r="A873" s="164" t="str">
        <f t="shared" si="13"/>
        <v>AnalanjirofoSoanierana IvongoSoanierana Ivongo</v>
      </c>
      <c r="B873" s="165" t="s">
        <v>1200</v>
      </c>
      <c r="C873" s="165" t="s">
        <v>1201</v>
      </c>
      <c r="D873" s="165" t="s">
        <v>2243</v>
      </c>
      <c r="E873" s="165" t="s">
        <v>2244</v>
      </c>
      <c r="F873" s="165" t="s">
        <v>2243</v>
      </c>
      <c r="G873" s="165" t="s">
        <v>2306</v>
      </c>
      <c r="H873" s="165" t="s">
        <v>2307</v>
      </c>
      <c r="I873" s="165" t="s">
        <v>2306</v>
      </c>
      <c r="J873" s="165" t="s">
        <v>1205</v>
      </c>
      <c r="K873" s="165" t="s">
        <v>2307</v>
      </c>
      <c r="L873" s="165" t="s">
        <v>2412</v>
      </c>
      <c r="M873" s="165" t="s">
        <v>2307</v>
      </c>
    </row>
    <row r="874" spans="1:13" x14ac:dyDescent="0.35">
      <c r="A874" s="164" t="str">
        <f t="shared" si="13"/>
        <v>AnalanjirofoSoanierana IvongoAndapafito</v>
      </c>
      <c r="B874" s="165" t="s">
        <v>1200</v>
      </c>
      <c r="C874" s="165" t="s">
        <v>1201</v>
      </c>
      <c r="D874" s="165" t="s">
        <v>2243</v>
      </c>
      <c r="E874" s="165" t="s">
        <v>2244</v>
      </c>
      <c r="F874" s="165" t="s">
        <v>2243</v>
      </c>
      <c r="G874" s="165" t="s">
        <v>2306</v>
      </c>
      <c r="H874" s="165" t="s">
        <v>2307</v>
      </c>
      <c r="I874" s="165" t="s">
        <v>2306</v>
      </c>
      <c r="J874" s="165" t="s">
        <v>1205</v>
      </c>
      <c r="K874" s="165" t="s">
        <v>2413</v>
      </c>
      <c r="L874" s="165" t="s">
        <v>2414</v>
      </c>
      <c r="M874" s="165" t="s">
        <v>2413</v>
      </c>
    </row>
    <row r="875" spans="1:13" x14ac:dyDescent="0.35">
      <c r="A875" s="164" t="str">
        <f t="shared" si="13"/>
        <v>AnalanjirofoSoanierana IvongoAmbahoabe</v>
      </c>
      <c r="B875" s="165" t="s">
        <v>1200</v>
      </c>
      <c r="C875" s="165" t="s">
        <v>1201</v>
      </c>
      <c r="D875" s="165" t="s">
        <v>2243</v>
      </c>
      <c r="E875" s="165" t="s">
        <v>2244</v>
      </c>
      <c r="F875" s="165" t="s">
        <v>2243</v>
      </c>
      <c r="G875" s="165" t="s">
        <v>2306</v>
      </c>
      <c r="H875" s="165" t="s">
        <v>2307</v>
      </c>
      <c r="I875" s="165" t="s">
        <v>2306</v>
      </c>
      <c r="J875" s="165" t="s">
        <v>1205</v>
      </c>
      <c r="K875" s="165" t="s">
        <v>2415</v>
      </c>
      <c r="L875" s="165" t="s">
        <v>2416</v>
      </c>
      <c r="M875" s="165" t="s">
        <v>2415</v>
      </c>
    </row>
    <row r="876" spans="1:13" x14ac:dyDescent="0.35">
      <c r="A876" s="164" t="str">
        <f t="shared" si="13"/>
        <v>AnalanjirofoSoanierana IvongoManompana</v>
      </c>
      <c r="B876" s="165" t="s">
        <v>1200</v>
      </c>
      <c r="C876" s="165" t="s">
        <v>1201</v>
      </c>
      <c r="D876" s="165" t="s">
        <v>2243</v>
      </c>
      <c r="E876" s="165" t="s">
        <v>2244</v>
      </c>
      <c r="F876" s="165" t="s">
        <v>2243</v>
      </c>
      <c r="G876" s="165" t="s">
        <v>2306</v>
      </c>
      <c r="H876" s="165" t="s">
        <v>2307</v>
      </c>
      <c r="I876" s="165" t="s">
        <v>2306</v>
      </c>
      <c r="J876" s="165" t="s">
        <v>1205</v>
      </c>
      <c r="K876" s="165" t="s">
        <v>2417</v>
      </c>
      <c r="L876" s="165" t="s">
        <v>2418</v>
      </c>
      <c r="M876" s="165" t="s">
        <v>2417</v>
      </c>
    </row>
    <row r="877" spans="1:13" x14ac:dyDescent="0.35">
      <c r="A877" s="164" t="str">
        <f t="shared" si="13"/>
        <v>AnalanjirofoSoanierana IvongoAntenina</v>
      </c>
      <c r="B877" s="165" t="s">
        <v>1200</v>
      </c>
      <c r="C877" s="165" t="s">
        <v>1201</v>
      </c>
      <c r="D877" s="165" t="s">
        <v>2243</v>
      </c>
      <c r="E877" s="165" t="s">
        <v>2244</v>
      </c>
      <c r="F877" s="165" t="s">
        <v>2243</v>
      </c>
      <c r="G877" s="165" t="s">
        <v>2306</v>
      </c>
      <c r="H877" s="165" t="s">
        <v>2307</v>
      </c>
      <c r="I877" s="165" t="s">
        <v>2306</v>
      </c>
      <c r="J877" s="165" t="s">
        <v>1205</v>
      </c>
      <c r="K877" s="165" t="s">
        <v>1029</v>
      </c>
      <c r="L877" s="165" t="s">
        <v>2419</v>
      </c>
      <c r="M877" s="165" t="s">
        <v>1029</v>
      </c>
    </row>
    <row r="878" spans="1:13" x14ac:dyDescent="0.35">
      <c r="A878" s="164" t="str">
        <f t="shared" si="13"/>
        <v>Alaotra MangoroAmparafaravolaAmparafaravola</v>
      </c>
      <c r="B878" s="165" t="s">
        <v>1200</v>
      </c>
      <c r="C878" s="165" t="s">
        <v>1201</v>
      </c>
      <c r="D878" s="165" t="s">
        <v>2420</v>
      </c>
      <c r="E878" s="165" t="s">
        <v>2421</v>
      </c>
      <c r="F878" s="165" t="s">
        <v>2420</v>
      </c>
      <c r="G878" s="165" t="s">
        <v>2422</v>
      </c>
      <c r="H878" s="165" t="s">
        <v>2423</v>
      </c>
      <c r="I878" s="165" t="s">
        <v>2422</v>
      </c>
      <c r="J878" s="165" t="s">
        <v>1205</v>
      </c>
      <c r="K878" s="165" t="s">
        <v>2423</v>
      </c>
      <c r="L878" s="165" t="s">
        <v>2424</v>
      </c>
      <c r="M878" s="165" t="s">
        <v>2423</v>
      </c>
    </row>
    <row r="879" spans="1:13" x14ac:dyDescent="0.35">
      <c r="A879" s="164" t="str">
        <f t="shared" si="13"/>
        <v>Alaotra MangoroAmparafaravolaBedidy</v>
      </c>
      <c r="B879" s="165" t="s">
        <v>1200</v>
      </c>
      <c r="C879" s="165" t="s">
        <v>1201</v>
      </c>
      <c r="D879" s="165" t="s">
        <v>2420</v>
      </c>
      <c r="E879" s="165" t="s">
        <v>2421</v>
      </c>
      <c r="F879" s="165" t="s">
        <v>2420</v>
      </c>
      <c r="G879" s="165" t="s">
        <v>2422</v>
      </c>
      <c r="H879" s="165" t="s">
        <v>2423</v>
      </c>
      <c r="I879" s="165" t="s">
        <v>2422</v>
      </c>
      <c r="J879" s="165" t="s">
        <v>1205</v>
      </c>
      <c r="K879" s="165" t="s">
        <v>2425</v>
      </c>
      <c r="L879" s="165" t="s">
        <v>2426</v>
      </c>
      <c r="M879" s="165" t="s">
        <v>2425</v>
      </c>
    </row>
    <row r="880" spans="1:13" x14ac:dyDescent="0.35">
      <c r="A880" s="164" t="str">
        <f t="shared" si="13"/>
        <v>Alaotra MangoroAmparafaravolaAmbohimandroso</v>
      </c>
      <c r="B880" s="165" t="s">
        <v>1200</v>
      </c>
      <c r="C880" s="165" t="s">
        <v>1201</v>
      </c>
      <c r="D880" s="165" t="s">
        <v>2420</v>
      </c>
      <c r="E880" s="165" t="s">
        <v>2421</v>
      </c>
      <c r="F880" s="165" t="s">
        <v>2420</v>
      </c>
      <c r="G880" s="165" t="s">
        <v>2422</v>
      </c>
      <c r="H880" s="165" t="s">
        <v>2423</v>
      </c>
      <c r="I880" s="165" t="s">
        <v>2422</v>
      </c>
      <c r="J880" s="165" t="s">
        <v>1205</v>
      </c>
      <c r="K880" s="165" t="s">
        <v>705</v>
      </c>
      <c r="L880" s="165" t="s">
        <v>2427</v>
      </c>
      <c r="M880" s="165" t="s">
        <v>705</v>
      </c>
    </row>
    <row r="881" spans="1:13" x14ac:dyDescent="0.35">
      <c r="A881" s="164" t="str">
        <f t="shared" si="13"/>
        <v>Alaotra MangoroAmparafaravolaSahamamy</v>
      </c>
      <c r="B881" s="165" t="s">
        <v>1200</v>
      </c>
      <c r="C881" s="165" t="s">
        <v>1201</v>
      </c>
      <c r="D881" s="165" t="s">
        <v>2420</v>
      </c>
      <c r="E881" s="165" t="s">
        <v>2421</v>
      </c>
      <c r="F881" s="165" t="s">
        <v>2420</v>
      </c>
      <c r="G881" s="165" t="s">
        <v>2422</v>
      </c>
      <c r="H881" s="165" t="s">
        <v>2423</v>
      </c>
      <c r="I881" s="165" t="s">
        <v>2422</v>
      </c>
      <c r="J881" s="165" t="s">
        <v>1205</v>
      </c>
      <c r="K881" s="165" t="s">
        <v>2428</v>
      </c>
      <c r="L881" s="165" t="s">
        <v>2429</v>
      </c>
      <c r="M881" s="165" t="s">
        <v>2428</v>
      </c>
    </row>
    <row r="882" spans="1:13" x14ac:dyDescent="0.35">
      <c r="A882" s="164" t="str">
        <f t="shared" si="13"/>
        <v>Alaotra MangoroAmparafaravolaAmbatomainty</v>
      </c>
      <c r="B882" s="165" t="s">
        <v>1200</v>
      </c>
      <c r="C882" s="165" t="s">
        <v>1201</v>
      </c>
      <c r="D882" s="165" t="s">
        <v>2420</v>
      </c>
      <c r="E882" s="165" t="s">
        <v>2421</v>
      </c>
      <c r="F882" s="165" t="s">
        <v>2420</v>
      </c>
      <c r="G882" s="165" t="s">
        <v>2422</v>
      </c>
      <c r="H882" s="165" t="s">
        <v>2423</v>
      </c>
      <c r="I882" s="165" t="s">
        <v>2422</v>
      </c>
      <c r="J882" s="165" t="s">
        <v>1205</v>
      </c>
      <c r="K882" s="165" t="s">
        <v>1074</v>
      </c>
      <c r="L882" s="165" t="s">
        <v>2430</v>
      </c>
      <c r="M882" s="165" t="s">
        <v>1074</v>
      </c>
    </row>
    <row r="883" spans="1:13" x14ac:dyDescent="0.35">
      <c r="A883" s="164" t="str">
        <f t="shared" si="13"/>
        <v>Alaotra MangoroAmparafaravolaAmpasikely</v>
      </c>
      <c r="B883" s="165" t="s">
        <v>1200</v>
      </c>
      <c r="C883" s="165" t="s">
        <v>1201</v>
      </c>
      <c r="D883" s="165" t="s">
        <v>2420</v>
      </c>
      <c r="E883" s="165" t="s">
        <v>2421</v>
      </c>
      <c r="F883" s="165" t="s">
        <v>2420</v>
      </c>
      <c r="G883" s="165" t="s">
        <v>2422</v>
      </c>
      <c r="H883" s="165" t="s">
        <v>2423</v>
      </c>
      <c r="I883" s="165" t="s">
        <v>2422</v>
      </c>
      <c r="J883" s="165" t="s">
        <v>1205</v>
      </c>
      <c r="K883" s="165" t="s">
        <v>2431</v>
      </c>
      <c r="L883" s="165" t="s">
        <v>2432</v>
      </c>
      <c r="M883" s="165" t="s">
        <v>2431</v>
      </c>
    </row>
    <row r="884" spans="1:13" x14ac:dyDescent="0.35">
      <c r="A884" s="164" t="str">
        <f t="shared" si="13"/>
        <v>Alaotra MangoroAmparafaravolaAndrebakely Sud</v>
      </c>
      <c r="B884" s="165" t="s">
        <v>1200</v>
      </c>
      <c r="C884" s="165" t="s">
        <v>1201</v>
      </c>
      <c r="D884" s="165" t="s">
        <v>2420</v>
      </c>
      <c r="E884" s="165" t="s">
        <v>2421</v>
      </c>
      <c r="F884" s="165" t="s">
        <v>2420</v>
      </c>
      <c r="G884" s="165" t="s">
        <v>2422</v>
      </c>
      <c r="H884" s="165" t="s">
        <v>2423</v>
      </c>
      <c r="I884" s="165" t="s">
        <v>2422</v>
      </c>
      <c r="J884" s="165" t="s">
        <v>1205</v>
      </c>
      <c r="K884" s="165" t="s">
        <v>2433</v>
      </c>
      <c r="L884" s="165" t="s">
        <v>2434</v>
      </c>
      <c r="M884" s="165" t="s">
        <v>2433</v>
      </c>
    </row>
    <row r="885" spans="1:13" x14ac:dyDescent="0.35">
      <c r="A885" s="164" t="str">
        <f t="shared" si="13"/>
        <v>Alaotra MangoroAmparafaravolaAmbohitrarivo</v>
      </c>
      <c r="B885" s="165" t="s">
        <v>1200</v>
      </c>
      <c r="C885" s="165" t="s">
        <v>1201</v>
      </c>
      <c r="D885" s="165" t="s">
        <v>2420</v>
      </c>
      <c r="E885" s="165" t="s">
        <v>2421</v>
      </c>
      <c r="F885" s="165" t="s">
        <v>2420</v>
      </c>
      <c r="G885" s="165" t="s">
        <v>2422</v>
      </c>
      <c r="H885" s="165" t="s">
        <v>2423</v>
      </c>
      <c r="I885" s="165" t="s">
        <v>2422</v>
      </c>
      <c r="J885" s="165" t="s">
        <v>1205</v>
      </c>
      <c r="K885" s="165" t="s">
        <v>2435</v>
      </c>
      <c r="L885" s="165" t="s">
        <v>2436</v>
      </c>
      <c r="M885" s="165" t="s">
        <v>2435</v>
      </c>
    </row>
    <row r="886" spans="1:13" x14ac:dyDescent="0.35">
      <c r="A886" s="164" t="str">
        <f t="shared" si="13"/>
        <v>Alaotra MangoroAmparafaravolaAnororo</v>
      </c>
      <c r="B886" s="165" t="s">
        <v>1200</v>
      </c>
      <c r="C886" s="165" t="s">
        <v>1201</v>
      </c>
      <c r="D886" s="165" t="s">
        <v>2420</v>
      </c>
      <c r="E886" s="165" t="s">
        <v>2421</v>
      </c>
      <c r="F886" s="165" t="s">
        <v>2420</v>
      </c>
      <c r="G886" s="165" t="s">
        <v>2422</v>
      </c>
      <c r="H886" s="165" t="s">
        <v>2423</v>
      </c>
      <c r="I886" s="165" t="s">
        <v>2422</v>
      </c>
      <c r="J886" s="165" t="s">
        <v>1205</v>
      </c>
      <c r="K886" s="165" t="s">
        <v>2437</v>
      </c>
      <c r="L886" s="165" t="s">
        <v>2438</v>
      </c>
      <c r="M886" s="165" t="s">
        <v>2437</v>
      </c>
    </row>
    <row r="887" spans="1:13" x14ac:dyDescent="0.35">
      <c r="A887" s="164" t="str">
        <f t="shared" si="13"/>
        <v>Alaotra MangoroAmparafaravolaMorarano Chrome</v>
      </c>
      <c r="B887" s="165" t="s">
        <v>1200</v>
      </c>
      <c r="C887" s="165" t="s">
        <v>1201</v>
      </c>
      <c r="D887" s="165" t="s">
        <v>2420</v>
      </c>
      <c r="E887" s="165" t="s">
        <v>2421</v>
      </c>
      <c r="F887" s="165" t="s">
        <v>2420</v>
      </c>
      <c r="G887" s="165" t="s">
        <v>2422</v>
      </c>
      <c r="H887" s="165" t="s">
        <v>2423</v>
      </c>
      <c r="I887" s="165" t="s">
        <v>2422</v>
      </c>
      <c r="J887" s="165" t="s">
        <v>1205</v>
      </c>
      <c r="K887" s="165" t="s">
        <v>2439</v>
      </c>
      <c r="L887" s="165" t="s">
        <v>2440</v>
      </c>
      <c r="M887" s="165" t="s">
        <v>2439</v>
      </c>
    </row>
    <row r="888" spans="1:13" x14ac:dyDescent="0.35">
      <c r="A888" s="164" t="str">
        <f t="shared" si="13"/>
        <v>Alaotra MangoroAmparafaravolaRanomainty</v>
      </c>
      <c r="B888" s="165" t="s">
        <v>1200</v>
      </c>
      <c r="C888" s="165" t="s">
        <v>1201</v>
      </c>
      <c r="D888" s="165" t="s">
        <v>2420</v>
      </c>
      <c r="E888" s="165" t="s">
        <v>2421</v>
      </c>
      <c r="F888" s="165" t="s">
        <v>2420</v>
      </c>
      <c r="G888" s="165" t="s">
        <v>2422</v>
      </c>
      <c r="H888" s="165" t="s">
        <v>2423</v>
      </c>
      <c r="I888" s="165" t="s">
        <v>2422</v>
      </c>
      <c r="J888" s="165" t="s">
        <v>1205</v>
      </c>
      <c r="K888" s="165" t="s">
        <v>2441</v>
      </c>
      <c r="L888" s="165" t="s">
        <v>2442</v>
      </c>
      <c r="M888" s="165" t="s">
        <v>2441</v>
      </c>
    </row>
    <row r="889" spans="1:13" x14ac:dyDescent="0.35">
      <c r="A889" s="164" t="str">
        <f t="shared" si="13"/>
        <v>Alaotra MangoroAmparafaravolaAmbohijanahary</v>
      </c>
      <c r="B889" s="165" t="s">
        <v>1200</v>
      </c>
      <c r="C889" s="165" t="s">
        <v>1201</v>
      </c>
      <c r="D889" s="165" t="s">
        <v>2420</v>
      </c>
      <c r="E889" s="165" t="s">
        <v>2421</v>
      </c>
      <c r="F889" s="165" t="s">
        <v>2420</v>
      </c>
      <c r="G889" s="165" t="s">
        <v>2422</v>
      </c>
      <c r="H889" s="165" t="s">
        <v>2423</v>
      </c>
      <c r="I889" s="165" t="s">
        <v>2422</v>
      </c>
      <c r="J889" s="165" t="s">
        <v>1205</v>
      </c>
      <c r="K889" s="165" t="s">
        <v>2443</v>
      </c>
      <c r="L889" s="165" t="s">
        <v>2444</v>
      </c>
      <c r="M889" s="165" t="s">
        <v>2443</v>
      </c>
    </row>
    <row r="890" spans="1:13" x14ac:dyDescent="0.35">
      <c r="A890" s="164" t="str">
        <f t="shared" si="13"/>
        <v>Alaotra MangoroAmparafaravolaTanambe</v>
      </c>
      <c r="B890" s="165" t="s">
        <v>1200</v>
      </c>
      <c r="C890" s="165" t="s">
        <v>1201</v>
      </c>
      <c r="D890" s="165" t="s">
        <v>2420</v>
      </c>
      <c r="E890" s="165" t="s">
        <v>2421</v>
      </c>
      <c r="F890" s="165" t="s">
        <v>2420</v>
      </c>
      <c r="G890" s="165" t="s">
        <v>2422</v>
      </c>
      <c r="H890" s="165" t="s">
        <v>2423</v>
      </c>
      <c r="I890" s="165" t="s">
        <v>2422</v>
      </c>
      <c r="J890" s="165" t="s">
        <v>1205</v>
      </c>
      <c r="K890" s="165" t="s">
        <v>2445</v>
      </c>
      <c r="L890" s="165" t="s">
        <v>2446</v>
      </c>
      <c r="M890" s="165" t="s">
        <v>2445</v>
      </c>
    </row>
    <row r="891" spans="1:13" x14ac:dyDescent="0.35">
      <c r="A891" s="164" t="str">
        <f t="shared" si="13"/>
        <v>Alaotra MangoroAmparafaravolaBeanana</v>
      </c>
      <c r="B891" s="165" t="s">
        <v>1200</v>
      </c>
      <c r="C891" s="165" t="s">
        <v>1201</v>
      </c>
      <c r="D891" s="165" t="s">
        <v>2420</v>
      </c>
      <c r="E891" s="165" t="s">
        <v>2421</v>
      </c>
      <c r="F891" s="165" t="s">
        <v>2420</v>
      </c>
      <c r="G891" s="165" t="s">
        <v>2422</v>
      </c>
      <c r="H891" s="165" t="s">
        <v>2423</v>
      </c>
      <c r="I891" s="165" t="s">
        <v>2422</v>
      </c>
      <c r="J891" s="165" t="s">
        <v>1205</v>
      </c>
      <c r="K891" s="165" t="s">
        <v>2447</v>
      </c>
      <c r="L891" s="165" t="s">
        <v>2448</v>
      </c>
      <c r="M891" s="165" t="s">
        <v>2447</v>
      </c>
    </row>
    <row r="892" spans="1:13" x14ac:dyDescent="0.35">
      <c r="A892" s="164" t="str">
        <f t="shared" si="13"/>
        <v>Alaotra MangoroAmparafaravolaVohitsara</v>
      </c>
      <c r="B892" s="165" t="s">
        <v>1200</v>
      </c>
      <c r="C892" s="165" t="s">
        <v>1201</v>
      </c>
      <c r="D892" s="165" t="s">
        <v>2420</v>
      </c>
      <c r="E892" s="165" t="s">
        <v>2421</v>
      </c>
      <c r="F892" s="165" t="s">
        <v>2420</v>
      </c>
      <c r="G892" s="165" t="s">
        <v>2422</v>
      </c>
      <c r="H892" s="165" t="s">
        <v>2423</v>
      </c>
      <c r="I892" s="165" t="s">
        <v>2422</v>
      </c>
      <c r="J892" s="165" t="s">
        <v>1205</v>
      </c>
      <c r="K892" s="165" t="s">
        <v>2449</v>
      </c>
      <c r="L892" s="165" t="s">
        <v>2450</v>
      </c>
      <c r="M892" s="165" t="s">
        <v>2449</v>
      </c>
    </row>
    <row r="893" spans="1:13" x14ac:dyDescent="0.35">
      <c r="A893" s="164" t="str">
        <f t="shared" si="13"/>
        <v>Alaotra MangoroAmparafaravolaAmboavory</v>
      </c>
      <c r="B893" s="165" t="s">
        <v>1200</v>
      </c>
      <c r="C893" s="165" t="s">
        <v>1201</v>
      </c>
      <c r="D893" s="165" t="s">
        <v>2420</v>
      </c>
      <c r="E893" s="165" t="s">
        <v>2421</v>
      </c>
      <c r="F893" s="165" t="s">
        <v>2420</v>
      </c>
      <c r="G893" s="165" t="s">
        <v>2422</v>
      </c>
      <c r="H893" s="165" t="s">
        <v>2423</v>
      </c>
      <c r="I893" s="165" t="s">
        <v>2422</v>
      </c>
      <c r="J893" s="165" t="s">
        <v>1205</v>
      </c>
      <c r="K893" s="165" t="s">
        <v>2451</v>
      </c>
      <c r="L893" s="165" t="s">
        <v>2452</v>
      </c>
      <c r="M893" s="165" t="s">
        <v>2451</v>
      </c>
    </row>
    <row r="894" spans="1:13" x14ac:dyDescent="0.35">
      <c r="A894" s="164" t="str">
        <f t="shared" si="13"/>
        <v>Alaotra MangoroAmparafaravolaAndilana Nord</v>
      </c>
      <c r="B894" s="165" t="s">
        <v>1200</v>
      </c>
      <c r="C894" s="165" t="s">
        <v>1201</v>
      </c>
      <c r="D894" s="165" t="s">
        <v>2420</v>
      </c>
      <c r="E894" s="165" t="s">
        <v>2421</v>
      </c>
      <c r="F894" s="165" t="s">
        <v>2420</v>
      </c>
      <c r="G894" s="165" t="s">
        <v>2422</v>
      </c>
      <c r="H894" s="165" t="s">
        <v>2423</v>
      </c>
      <c r="I894" s="165" t="s">
        <v>2422</v>
      </c>
      <c r="J894" s="165" t="s">
        <v>1205</v>
      </c>
      <c r="K894" s="165" t="s">
        <v>2453</v>
      </c>
      <c r="L894" s="165" t="s">
        <v>2454</v>
      </c>
      <c r="M894" s="165" t="s">
        <v>2453</v>
      </c>
    </row>
    <row r="895" spans="1:13" x14ac:dyDescent="0.35">
      <c r="A895" s="164" t="str">
        <f t="shared" si="13"/>
        <v>Alaotra MangoroAmparafaravolaAmbodimanga</v>
      </c>
      <c r="B895" s="165" t="s">
        <v>1200</v>
      </c>
      <c r="C895" s="165" t="s">
        <v>1201</v>
      </c>
      <c r="D895" s="165" t="s">
        <v>2420</v>
      </c>
      <c r="E895" s="165" t="s">
        <v>2421</v>
      </c>
      <c r="F895" s="165" t="s">
        <v>2420</v>
      </c>
      <c r="G895" s="165" t="s">
        <v>2422</v>
      </c>
      <c r="H895" s="165" t="s">
        <v>2423</v>
      </c>
      <c r="I895" s="165" t="s">
        <v>2422</v>
      </c>
      <c r="J895" s="165" t="s">
        <v>1205</v>
      </c>
      <c r="K895" s="165" t="s">
        <v>957</v>
      </c>
      <c r="L895" s="165" t="s">
        <v>2455</v>
      </c>
      <c r="M895" s="165" t="s">
        <v>957</v>
      </c>
    </row>
    <row r="896" spans="1:13" x14ac:dyDescent="0.35">
      <c r="A896" s="164" t="str">
        <f t="shared" si="13"/>
        <v>Alaotra MangoroAmparafaravolaVohimena</v>
      </c>
      <c r="B896" s="165" t="s">
        <v>1200</v>
      </c>
      <c r="C896" s="165" t="s">
        <v>1201</v>
      </c>
      <c r="D896" s="165" t="s">
        <v>2420</v>
      </c>
      <c r="E896" s="165" t="s">
        <v>2421</v>
      </c>
      <c r="F896" s="165" t="s">
        <v>2420</v>
      </c>
      <c r="G896" s="165" t="s">
        <v>2422</v>
      </c>
      <c r="H896" s="165" t="s">
        <v>2423</v>
      </c>
      <c r="I896" s="165" t="s">
        <v>2422</v>
      </c>
      <c r="J896" s="165" t="s">
        <v>1205</v>
      </c>
      <c r="K896" s="165" t="s">
        <v>2456</v>
      </c>
      <c r="L896" s="165" t="s">
        <v>2457</v>
      </c>
      <c r="M896" s="165" t="s">
        <v>2456</v>
      </c>
    </row>
    <row r="897" spans="1:13" x14ac:dyDescent="0.35">
      <c r="A897" s="164" t="str">
        <f t="shared" si="13"/>
        <v>Alaotra MangoroAmparafaravolaAndrebakely Nord</v>
      </c>
      <c r="B897" s="165" t="s">
        <v>1200</v>
      </c>
      <c r="C897" s="165" t="s">
        <v>1201</v>
      </c>
      <c r="D897" s="165" t="s">
        <v>2420</v>
      </c>
      <c r="E897" s="165" t="s">
        <v>2421</v>
      </c>
      <c r="F897" s="165" t="s">
        <v>2420</v>
      </c>
      <c r="G897" s="165" t="s">
        <v>2422</v>
      </c>
      <c r="H897" s="165" t="s">
        <v>2423</v>
      </c>
      <c r="I897" s="165" t="s">
        <v>2422</v>
      </c>
      <c r="J897" s="165" t="s">
        <v>1205</v>
      </c>
      <c r="K897" s="165" t="s">
        <v>2458</v>
      </c>
      <c r="L897" s="165" t="s">
        <v>2459</v>
      </c>
      <c r="M897" s="165" t="s">
        <v>2458</v>
      </c>
    </row>
    <row r="898" spans="1:13" x14ac:dyDescent="0.35">
      <c r="A898" s="164" t="str">
        <f t="shared" si="13"/>
        <v>Alaotra MangoroAmbatondrazakaAmbatondrazaka</v>
      </c>
      <c r="B898" s="165" t="s">
        <v>1200</v>
      </c>
      <c r="C898" s="165" t="s">
        <v>1201</v>
      </c>
      <c r="D898" s="165" t="s">
        <v>2420</v>
      </c>
      <c r="E898" s="165" t="s">
        <v>2421</v>
      </c>
      <c r="F898" s="165" t="s">
        <v>2420</v>
      </c>
      <c r="G898" s="165" t="s">
        <v>2460</v>
      </c>
      <c r="H898" s="165" t="s">
        <v>2461</v>
      </c>
      <c r="I898" s="165" t="s">
        <v>2460</v>
      </c>
      <c r="J898" s="165" t="s">
        <v>1205</v>
      </c>
      <c r="K898" s="165" t="s">
        <v>2461</v>
      </c>
      <c r="L898" s="165" t="s">
        <v>2462</v>
      </c>
      <c r="M898" s="165" t="s">
        <v>2461</v>
      </c>
    </row>
    <row r="899" spans="1:13" x14ac:dyDescent="0.35">
      <c r="A899" s="164" t="str">
        <f t="shared" si="13"/>
        <v>Alaotra MangoroAmbatondrazakaFeramanga Nord</v>
      </c>
      <c r="B899" s="165" t="s">
        <v>1200</v>
      </c>
      <c r="C899" s="165" t="s">
        <v>1201</v>
      </c>
      <c r="D899" s="165" t="s">
        <v>2420</v>
      </c>
      <c r="E899" s="165" t="s">
        <v>2421</v>
      </c>
      <c r="F899" s="165" t="s">
        <v>2420</v>
      </c>
      <c r="G899" s="165" t="s">
        <v>2460</v>
      </c>
      <c r="H899" s="165" t="s">
        <v>2461</v>
      </c>
      <c r="I899" s="165" t="s">
        <v>2460</v>
      </c>
      <c r="J899" s="165" t="s">
        <v>1205</v>
      </c>
      <c r="K899" s="165" t="s">
        <v>2463</v>
      </c>
      <c r="L899" s="165" t="s">
        <v>2464</v>
      </c>
      <c r="M899" s="165" t="s">
        <v>2463</v>
      </c>
    </row>
    <row r="900" spans="1:13" x14ac:dyDescent="0.35">
      <c r="A900" s="164" t="str">
        <f t="shared" ref="A900:A963" si="14">E900&amp;H900&amp;K900</f>
        <v>Alaotra MangoroAmbatondrazakaAmbatondrazaka Suburbaine</v>
      </c>
      <c r="B900" s="165" t="s">
        <v>1200</v>
      </c>
      <c r="C900" s="165" t="s">
        <v>1201</v>
      </c>
      <c r="D900" s="165" t="s">
        <v>2420</v>
      </c>
      <c r="E900" s="165" t="s">
        <v>2421</v>
      </c>
      <c r="F900" s="165" t="s">
        <v>2420</v>
      </c>
      <c r="G900" s="165" t="s">
        <v>2460</v>
      </c>
      <c r="H900" s="165" t="s">
        <v>2461</v>
      </c>
      <c r="I900" s="165" t="s">
        <v>2460</v>
      </c>
      <c r="J900" s="165" t="s">
        <v>1205</v>
      </c>
      <c r="K900" s="165" t="s">
        <v>2465</v>
      </c>
      <c r="L900" s="165" t="s">
        <v>2466</v>
      </c>
      <c r="M900" s="165" t="s">
        <v>2465</v>
      </c>
    </row>
    <row r="901" spans="1:13" x14ac:dyDescent="0.35">
      <c r="A901" s="164" t="str">
        <f t="shared" si="14"/>
        <v>Alaotra MangoroAmbatondrazakaAmbandrika</v>
      </c>
      <c r="B901" s="165" t="s">
        <v>1200</v>
      </c>
      <c r="C901" s="165" t="s">
        <v>1201</v>
      </c>
      <c r="D901" s="165" t="s">
        <v>2420</v>
      </c>
      <c r="E901" s="165" t="s">
        <v>2421</v>
      </c>
      <c r="F901" s="165" t="s">
        <v>2420</v>
      </c>
      <c r="G901" s="165" t="s">
        <v>2460</v>
      </c>
      <c r="H901" s="165" t="s">
        <v>2461</v>
      </c>
      <c r="I901" s="165" t="s">
        <v>2460</v>
      </c>
      <c r="J901" s="165" t="s">
        <v>1205</v>
      </c>
      <c r="K901" s="165" t="s">
        <v>1169</v>
      </c>
      <c r="L901" s="165" t="s">
        <v>2467</v>
      </c>
      <c r="M901" s="165" t="s">
        <v>1169</v>
      </c>
    </row>
    <row r="902" spans="1:13" x14ac:dyDescent="0.35">
      <c r="A902" s="164" t="str">
        <f t="shared" si="14"/>
        <v>Alaotra MangoroAmbatondrazakaAmpitatsimo</v>
      </c>
      <c r="B902" s="165" t="s">
        <v>1200</v>
      </c>
      <c r="C902" s="165" t="s">
        <v>1201</v>
      </c>
      <c r="D902" s="165" t="s">
        <v>2420</v>
      </c>
      <c r="E902" s="165" t="s">
        <v>2421</v>
      </c>
      <c r="F902" s="165" t="s">
        <v>2420</v>
      </c>
      <c r="G902" s="165" t="s">
        <v>2460</v>
      </c>
      <c r="H902" s="165" t="s">
        <v>2461</v>
      </c>
      <c r="I902" s="165" t="s">
        <v>2460</v>
      </c>
      <c r="J902" s="165" t="s">
        <v>1205</v>
      </c>
      <c r="K902" s="165" t="s">
        <v>2468</v>
      </c>
      <c r="L902" s="165" t="s">
        <v>2469</v>
      </c>
      <c r="M902" s="165" t="s">
        <v>2468</v>
      </c>
    </row>
    <row r="903" spans="1:13" x14ac:dyDescent="0.35">
      <c r="A903" s="164" t="str">
        <f t="shared" si="14"/>
        <v>Alaotra MangoroAmbatondrazakaAmbohitsilaozana</v>
      </c>
      <c r="B903" s="165" t="s">
        <v>1200</v>
      </c>
      <c r="C903" s="165" t="s">
        <v>1201</v>
      </c>
      <c r="D903" s="165" t="s">
        <v>2420</v>
      </c>
      <c r="E903" s="165" t="s">
        <v>2421</v>
      </c>
      <c r="F903" s="165" t="s">
        <v>2420</v>
      </c>
      <c r="G903" s="165" t="s">
        <v>2460</v>
      </c>
      <c r="H903" s="165" t="s">
        <v>2461</v>
      </c>
      <c r="I903" s="165" t="s">
        <v>2460</v>
      </c>
      <c r="J903" s="165" t="s">
        <v>1205</v>
      </c>
      <c r="K903" s="165" t="s">
        <v>2470</v>
      </c>
      <c r="L903" s="165" t="s">
        <v>2471</v>
      </c>
      <c r="M903" s="165" t="s">
        <v>2470</v>
      </c>
    </row>
    <row r="904" spans="1:13" x14ac:dyDescent="0.35">
      <c r="A904" s="164" t="str">
        <f t="shared" si="14"/>
        <v>Alaotra MangoroAmbatondrazakaIlafy</v>
      </c>
      <c r="B904" s="165" t="s">
        <v>1200</v>
      </c>
      <c r="C904" s="165" t="s">
        <v>1201</v>
      </c>
      <c r="D904" s="165" t="s">
        <v>2420</v>
      </c>
      <c r="E904" s="165" t="s">
        <v>2421</v>
      </c>
      <c r="F904" s="165" t="s">
        <v>2420</v>
      </c>
      <c r="G904" s="165" t="s">
        <v>2460</v>
      </c>
      <c r="H904" s="165" t="s">
        <v>2461</v>
      </c>
      <c r="I904" s="165" t="s">
        <v>2460</v>
      </c>
      <c r="J904" s="165" t="s">
        <v>1205</v>
      </c>
      <c r="K904" s="165" t="s">
        <v>2472</v>
      </c>
      <c r="L904" s="165" t="s">
        <v>2473</v>
      </c>
      <c r="M904" s="165" t="s">
        <v>2472</v>
      </c>
    </row>
    <row r="905" spans="1:13" x14ac:dyDescent="0.35">
      <c r="A905" s="164" t="str">
        <f t="shared" si="14"/>
        <v>Alaotra MangoroAmbatondrazakaManakambahiny Andrefana</v>
      </c>
      <c r="B905" s="165" t="s">
        <v>1200</v>
      </c>
      <c r="C905" s="165" t="s">
        <v>1201</v>
      </c>
      <c r="D905" s="165" t="s">
        <v>2420</v>
      </c>
      <c r="E905" s="165" t="s">
        <v>2421</v>
      </c>
      <c r="F905" s="165" t="s">
        <v>2420</v>
      </c>
      <c r="G905" s="165" t="s">
        <v>2460</v>
      </c>
      <c r="H905" s="165" t="s">
        <v>2461</v>
      </c>
      <c r="I905" s="165" t="s">
        <v>2460</v>
      </c>
      <c r="J905" s="165" t="s">
        <v>1205</v>
      </c>
      <c r="K905" s="165" t="s">
        <v>2474</v>
      </c>
      <c r="L905" s="165" t="s">
        <v>2475</v>
      </c>
      <c r="M905" s="165" t="s">
        <v>2474</v>
      </c>
    </row>
    <row r="906" spans="1:13" x14ac:dyDescent="0.35">
      <c r="A906" s="164" t="str">
        <f t="shared" si="14"/>
        <v>Alaotra MangoroAmbatondrazakaAntsangasanga</v>
      </c>
      <c r="B906" s="165" t="s">
        <v>1200</v>
      </c>
      <c r="C906" s="165" t="s">
        <v>1201</v>
      </c>
      <c r="D906" s="165" t="s">
        <v>2420</v>
      </c>
      <c r="E906" s="165" t="s">
        <v>2421</v>
      </c>
      <c r="F906" s="165" t="s">
        <v>2420</v>
      </c>
      <c r="G906" s="165" t="s">
        <v>2460</v>
      </c>
      <c r="H906" s="165" t="s">
        <v>2461</v>
      </c>
      <c r="I906" s="165" t="s">
        <v>2460</v>
      </c>
      <c r="J906" s="165" t="s">
        <v>1205</v>
      </c>
      <c r="K906" s="165" t="s">
        <v>2476</v>
      </c>
      <c r="L906" s="165" t="s">
        <v>2477</v>
      </c>
      <c r="M906" s="165" t="s">
        <v>2476</v>
      </c>
    </row>
    <row r="907" spans="1:13" x14ac:dyDescent="0.35">
      <c r="A907" s="164" t="str">
        <f t="shared" si="14"/>
        <v>Alaotra MangoroAmbatondrazakaAmbatosoratra</v>
      </c>
      <c r="B907" s="165" t="s">
        <v>1200</v>
      </c>
      <c r="C907" s="165" t="s">
        <v>1201</v>
      </c>
      <c r="D907" s="165" t="s">
        <v>2420</v>
      </c>
      <c r="E907" s="165" t="s">
        <v>2421</v>
      </c>
      <c r="F907" s="165" t="s">
        <v>2420</v>
      </c>
      <c r="G907" s="165" t="s">
        <v>2460</v>
      </c>
      <c r="H907" s="165" t="s">
        <v>2461</v>
      </c>
      <c r="I907" s="165" t="s">
        <v>2460</v>
      </c>
      <c r="J907" s="165" t="s">
        <v>1205</v>
      </c>
      <c r="K907" s="165" t="s">
        <v>2478</v>
      </c>
      <c r="L907" s="165" t="s">
        <v>2479</v>
      </c>
      <c r="M907" s="165" t="s">
        <v>2478</v>
      </c>
    </row>
    <row r="908" spans="1:13" x14ac:dyDescent="0.35">
      <c r="A908" s="164" t="str">
        <f t="shared" si="14"/>
        <v>Alaotra MangoroAmbatondrazakaAndilanatoby</v>
      </c>
      <c r="B908" s="165" t="s">
        <v>1200</v>
      </c>
      <c r="C908" s="165" t="s">
        <v>1201</v>
      </c>
      <c r="D908" s="165" t="s">
        <v>2420</v>
      </c>
      <c r="E908" s="165" t="s">
        <v>2421</v>
      </c>
      <c r="F908" s="165" t="s">
        <v>2420</v>
      </c>
      <c r="G908" s="165" t="s">
        <v>2460</v>
      </c>
      <c r="H908" s="165" t="s">
        <v>2461</v>
      </c>
      <c r="I908" s="165" t="s">
        <v>2460</v>
      </c>
      <c r="J908" s="165" t="s">
        <v>1205</v>
      </c>
      <c r="K908" s="165" t="s">
        <v>2480</v>
      </c>
      <c r="L908" s="165" t="s">
        <v>2481</v>
      </c>
      <c r="M908" s="165" t="s">
        <v>2480</v>
      </c>
    </row>
    <row r="909" spans="1:13" x14ac:dyDescent="0.35">
      <c r="A909" s="164" t="str">
        <f t="shared" si="14"/>
        <v>Alaotra MangoroAmbatondrazakaBejofo</v>
      </c>
      <c r="B909" s="165" t="s">
        <v>1200</v>
      </c>
      <c r="C909" s="165" t="s">
        <v>1201</v>
      </c>
      <c r="D909" s="165" t="s">
        <v>2420</v>
      </c>
      <c r="E909" s="165" t="s">
        <v>2421</v>
      </c>
      <c r="F909" s="165" t="s">
        <v>2420</v>
      </c>
      <c r="G909" s="165" t="s">
        <v>2460</v>
      </c>
      <c r="H909" s="165" t="s">
        <v>2461</v>
      </c>
      <c r="I909" s="165" t="s">
        <v>2460</v>
      </c>
      <c r="J909" s="165" t="s">
        <v>1205</v>
      </c>
      <c r="K909" s="165" t="s">
        <v>2482</v>
      </c>
      <c r="L909" s="165" t="s">
        <v>2483</v>
      </c>
      <c r="M909" s="165" t="s">
        <v>2482</v>
      </c>
    </row>
    <row r="910" spans="1:13" x14ac:dyDescent="0.35">
      <c r="A910" s="164" t="str">
        <f t="shared" si="14"/>
        <v>Alaotra MangoroAmbatondrazakaDidy</v>
      </c>
      <c r="B910" s="165" t="s">
        <v>1200</v>
      </c>
      <c r="C910" s="165" t="s">
        <v>1201</v>
      </c>
      <c r="D910" s="165" t="s">
        <v>2420</v>
      </c>
      <c r="E910" s="165" t="s">
        <v>2421</v>
      </c>
      <c r="F910" s="165" t="s">
        <v>2420</v>
      </c>
      <c r="G910" s="165" t="s">
        <v>2460</v>
      </c>
      <c r="H910" s="165" t="s">
        <v>2461</v>
      </c>
      <c r="I910" s="165" t="s">
        <v>2460</v>
      </c>
      <c r="J910" s="165" t="s">
        <v>1205</v>
      </c>
      <c r="K910" s="165" t="s">
        <v>2484</v>
      </c>
      <c r="L910" s="165" t="s">
        <v>2485</v>
      </c>
      <c r="M910" s="165" t="s">
        <v>2484</v>
      </c>
    </row>
    <row r="911" spans="1:13" x14ac:dyDescent="0.35">
      <c r="A911" s="164" t="str">
        <f t="shared" si="14"/>
        <v>Alaotra MangoroAmbatondrazakaImerimandroso</v>
      </c>
      <c r="B911" s="165" t="s">
        <v>1200</v>
      </c>
      <c r="C911" s="165" t="s">
        <v>1201</v>
      </c>
      <c r="D911" s="165" t="s">
        <v>2420</v>
      </c>
      <c r="E911" s="165" t="s">
        <v>2421</v>
      </c>
      <c r="F911" s="165" t="s">
        <v>2420</v>
      </c>
      <c r="G911" s="165" t="s">
        <v>2460</v>
      </c>
      <c r="H911" s="165" t="s">
        <v>2461</v>
      </c>
      <c r="I911" s="165" t="s">
        <v>2460</v>
      </c>
      <c r="J911" s="165" t="s">
        <v>1205</v>
      </c>
      <c r="K911" s="165" t="s">
        <v>2486</v>
      </c>
      <c r="L911" s="165" t="s">
        <v>2487</v>
      </c>
      <c r="M911" s="165" t="s">
        <v>2486</v>
      </c>
    </row>
    <row r="912" spans="1:13" x14ac:dyDescent="0.35">
      <c r="A912" s="164" t="str">
        <f t="shared" si="14"/>
        <v>Alaotra MangoroAmbatondrazakaAmparihintsokatra</v>
      </c>
      <c r="B912" s="165" t="s">
        <v>1200</v>
      </c>
      <c r="C912" s="165" t="s">
        <v>1201</v>
      </c>
      <c r="D912" s="165" t="s">
        <v>2420</v>
      </c>
      <c r="E912" s="165" t="s">
        <v>2421</v>
      </c>
      <c r="F912" s="165" t="s">
        <v>2420</v>
      </c>
      <c r="G912" s="165" t="s">
        <v>2460</v>
      </c>
      <c r="H912" s="165" t="s">
        <v>2461</v>
      </c>
      <c r="I912" s="165" t="s">
        <v>2460</v>
      </c>
      <c r="J912" s="165" t="s">
        <v>1205</v>
      </c>
      <c r="K912" s="165" t="s">
        <v>2488</v>
      </c>
      <c r="L912" s="165" t="s">
        <v>2489</v>
      </c>
      <c r="M912" s="165" t="s">
        <v>2488</v>
      </c>
    </row>
    <row r="913" spans="1:13" x14ac:dyDescent="0.35">
      <c r="A913" s="164" t="str">
        <f t="shared" si="14"/>
        <v>Alaotra MangoroAmbatondrazakaAntanandava</v>
      </c>
      <c r="B913" s="165" t="s">
        <v>1200</v>
      </c>
      <c r="C913" s="165" t="s">
        <v>1201</v>
      </c>
      <c r="D913" s="165" t="s">
        <v>2420</v>
      </c>
      <c r="E913" s="165" t="s">
        <v>2421</v>
      </c>
      <c r="F913" s="165" t="s">
        <v>2420</v>
      </c>
      <c r="G913" s="165" t="s">
        <v>2460</v>
      </c>
      <c r="H913" s="165" t="s">
        <v>2461</v>
      </c>
      <c r="I913" s="165" t="s">
        <v>2460</v>
      </c>
      <c r="J913" s="165" t="s">
        <v>1205</v>
      </c>
      <c r="K913" s="165" t="s">
        <v>2490</v>
      </c>
      <c r="L913" s="165" t="s">
        <v>2491</v>
      </c>
      <c r="M913" s="165" t="s">
        <v>2490</v>
      </c>
    </row>
    <row r="914" spans="1:13" x14ac:dyDescent="0.35">
      <c r="A914" s="164" t="str">
        <f t="shared" si="14"/>
        <v>Alaotra MangoroAmbatondrazakaAndromba</v>
      </c>
      <c r="B914" s="165" t="s">
        <v>1200</v>
      </c>
      <c r="C914" s="165" t="s">
        <v>1201</v>
      </c>
      <c r="D914" s="165" t="s">
        <v>2420</v>
      </c>
      <c r="E914" s="165" t="s">
        <v>2421</v>
      </c>
      <c r="F914" s="165" t="s">
        <v>2420</v>
      </c>
      <c r="G914" s="165" t="s">
        <v>2460</v>
      </c>
      <c r="H914" s="165" t="s">
        <v>2461</v>
      </c>
      <c r="I914" s="165" t="s">
        <v>2460</v>
      </c>
      <c r="J914" s="165" t="s">
        <v>1205</v>
      </c>
      <c r="K914" s="165" t="s">
        <v>2492</v>
      </c>
      <c r="L914" s="165" t="s">
        <v>2493</v>
      </c>
      <c r="M914" s="165" t="s">
        <v>2492</v>
      </c>
    </row>
    <row r="915" spans="1:13" x14ac:dyDescent="0.35">
      <c r="A915" s="164" t="str">
        <f t="shared" si="14"/>
        <v>Alaotra MangoroAmbatondrazakaManakambahiny Antsinanana</v>
      </c>
      <c r="B915" s="165" t="s">
        <v>1200</v>
      </c>
      <c r="C915" s="165" t="s">
        <v>1201</v>
      </c>
      <c r="D915" s="165" t="s">
        <v>2420</v>
      </c>
      <c r="E915" s="165" t="s">
        <v>2421</v>
      </c>
      <c r="F915" s="165" t="s">
        <v>2420</v>
      </c>
      <c r="G915" s="165" t="s">
        <v>2460</v>
      </c>
      <c r="H915" s="165" t="s">
        <v>2461</v>
      </c>
      <c r="I915" s="165" t="s">
        <v>2460</v>
      </c>
      <c r="J915" s="165" t="s">
        <v>1205</v>
      </c>
      <c r="K915" s="165" t="s">
        <v>2494</v>
      </c>
      <c r="L915" s="165" t="s">
        <v>2495</v>
      </c>
      <c r="M915" s="165" t="s">
        <v>2494</v>
      </c>
    </row>
    <row r="916" spans="1:13" x14ac:dyDescent="0.35">
      <c r="A916" s="164" t="str">
        <f t="shared" si="14"/>
        <v>Alaotra MangoroAmbatondrazakaSoalazaina</v>
      </c>
      <c r="B916" s="165" t="s">
        <v>1200</v>
      </c>
      <c r="C916" s="165" t="s">
        <v>1201</v>
      </c>
      <c r="D916" s="165" t="s">
        <v>2420</v>
      </c>
      <c r="E916" s="165" t="s">
        <v>2421</v>
      </c>
      <c r="F916" s="165" t="s">
        <v>2420</v>
      </c>
      <c r="G916" s="165" t="s">
        <v>2460</v>
      </c>
      <c r="H916" s="165" t="s">
        <v>2461</v>
      </c>
      <c r="I916" s="165" t="s">
        <v>2460</v>
      </c>
      <c r="J916" s="165" t="s">
        <v>1205</v>
      </c>
      <c r="K916" s="165" t="s">
        <v>2496</v>
      </c>
      <c r="L916" s="165" t="s">
        <v>2497</v>
      </c>
      <c r="M916" s="165" t="s">
        <v>2496</v>
      </c>
    </row>
    <row r="917" spans="1:13" x14ac:dyDescent="0.35">
      <c r="A917" s="164" t="str">
        <f t="shared" si="14"/>
        <v>Alaotra MangoroAmbatondrazakaTanambao Besakay</v>
      </c>
      <c r="B917" s="165" t="s">
        <v>1200</v>
      </c>
      <c r="C917" s="165" t="s">
        <v>1201</v>
      </c>
      <c r="D917" s="165" t="s">
        <v>2420</v>
      </c>
      <c r="E917" s="165" t="s">
        <v>2421</v>
      </c>
      <c r="F917" s="165" t="s">
        <v>2420</v>
      </c>
      <c r="G917" s="165" t="s">
        <v>2460</v>
      </c>
      <c r="H917" s="165" t="s">
        <v>2461</v>
      </c>
      <c r="I917" s="165" t="s">
        <v>2460</v>
      </c>
      <c r="J917" s="165" t="s">
        <v>1205</v>
      </c>
      <c r="K917" s="165" t="s">
        <v>2498</v>
      </c>
      <c r="L917" s="165" t="s">
        <v>2499</v>
      </c>
      <c r="M917" s="165" t="s">
        <v>2498</v>
      </c>
    </row>
    <row r="918" spans="1:13" x14ac:dyDescent="0.35">
      <c r="A918" s="164" t="str">
        <f t="shared" si="14"/>
        <v>Alaotra MangoroMoramangaMoramanga</v>
      </c>
      <c r="B918" s="165" t="s">
        <v>1200</v>
      </c>
      <c r="C918" s="165" t="s">
        <v>1201</v>
      </c>
      <c r="D918" s="165" t="s">
        <v>2420</v>
      </c>
      <c r="E918" s="165" t="s">
        <v>2421</v>
      </c>
      <c r="F918" s="165" t="s">
        <v>2420</v>
      </c>
      <c r="G918" s="165" t="s">
        <v>2500</v>
      </c>
      <c r="H918" s="165" t="s">
        <v>2501</v>
      </c>
      <c r="I918" s="165" t="s">
        <v>2500</v>
      </c>
      <c r="J918" s="165" t="s">
        <v>1205</v>
      </c>
      <c r="K918" s="165" t="s">
        <v>2501</v>
      </c>
      <c r="L918" s="165" t="s">
        <v>2502</v>
      </c>
      <c r="M918" s="165" t="s">
        <v>2501</v>
      </c>
    </row>
    <row r="919" spans="1:13" x14ac:dyDescent="0.35">
      <c r="A919" s="164" t="str">
        <f t="shared" si="14"/>
        <v>Alaotra MangoroMoramangaAmbohibary</v>
      </c>
      <c r="B919" s="165" t="s">
        <v>1200</v>
      </c>
      <c r="C919" s="165" t="s">
        <v>1201</v>
      </c>
      <c r="D919" s="165" t="s">
        <v>2420</v>
      </c>
      <c r="E919" s="165" t="s">
        <v>2421</v>
      </c>
      <c r="F919" s="165" t="s">
        <v>2420</v>
      </c>
      <c r="G919" s="165" t="s">
        <v>2500</v>
      </c>
      <c r="H919" s="165" t="s">
        <v>2501</v>
      </c>
      <c r="I919" s="165" t="s">
        <v>2500</v>
      </c>
      <c r="J919" s="165" t="s">
        <v>1205</v>
      </c>
      <c r="K919" s="165" t="s">
        <v>1331</v>
      </c>
      <c r="L919" s="165" t="s">
        <v>2503</v>
      </c>
      <c r="M919" s="165" t="s">
        <v>1331</v>
      </c>
    </row>
    <row r="920" spans="1:13" x14ac:dyDescent="0.35">
      <c r="A920" s="164" t="str">
        <f t="shared" si="14"/>
        <v>Alaotra MangoroMoramangaAmpasimpotsy Gara</v>
      </c>
      <c r="B920" s="165" t="s">
        <v>1200</v>
      </c>
      <c r="C920" s="165" t="s">
        <v>1201</v>
      </c>
      <c r="D920" s="165" t="s">
        <v>2420</v>
      </c>
      <c r="E920" s="165" t="s">
        <v>2421</v>
      </c>
      <c r="F920" s="165" t="s">
        <v>2420</v>
      </c>
      <c r="G920" s="165" t="s">
        <v>2500</v>
      </c>
      <c r="H920" s="165" t="s">
        <v>2501</v>
      </c>
      <c r="I920" s="165" t="s">
        <v>2500</v>
      </c>
      <c r="J920" s="165" t="s">
        <v>1205</v>
      </c>
      <c r="K920" s="165" t="s">
        <v>2504</v>
      </c>
      <c r="L920" s="165" t="s">
        <v>2505</v>
      </c>
      <c r="M920" s="165" t="s">
        <v>2504</v>
      </c>
    </row>
    <row r="921" spans="1:13" x14ac:dyDescent="0.35">
      <c r="A921" s="164" t="str">
        <f t="shared" si="14"/>
        <v>Alaotra MangoroMoramangaAndasibe</v>
      </c>
      <c r="B921" s="165" t="s">
        <v>1200</v>
      </c>
      <c r="C921" s="165" t="s">
        <v>1201</v>
      </c>
      <c r="D921" s="165" t="s">
        <v>2420</v>
      </c>
      <c r="E921" s="165" t="s">
        <v>2421</v>
      </c>
      <c r="F921" s="165" t="s">
        <v>2420</v>
      </c>
      <c r="G921" s="165" t="s">
        <v>2500</v>
      </c>
      <c r="H921" s="165" t="s">
        <v>2501</v>
      </c>
      <c r="I921" s="165" t="s">
        <v>2500</v>
      </c>
      <c r="J921" s="165" t="s">
        <v>1205</v>
      </c>
      <c r="K921" s="165" t="s">
        <v>2405</v>
      </c>
      <c r="L921" s="165" t="s">
        <v>2506</v>
      </c>
      <c r="M921" s="165" t="s">
        <v>2405</v>
      </c>
    </row>
    <row r="922" spans="1:13" x14ac:dyDescent="0.35">
      <c r="A922" s="164" t="str">
        <f t="shared" si="14"/>
        <v>Alaotra MangoroMoramangaAnosibe Ifody</v>
      </c>
      <c r="B922" s="165" t="s">
        <v>1200</v>
      </c>
      <c r="C922" s="165" t="s">
        <v>1201</v>
      </c>
      <c r="D922" s="165" t="s">
        <v>2420</v>
      </c>
      <c r="E922" s="165" t="s">
        <v>2421</v>
      </c>
      <c r="F922" s="165" t="s">
        <v>2420</v>
      </c>
      <c r="G922" s="165" t="s">
        <v>2500</v>
      </c>
      <c r="H922" s="165" t="s">
        <v>2501</v>
      </c>
      <c r="I922" s="165" t="s">
        <v>2500</v>
      </c>
      <c r="J922" s="165" t="s">
        <v>1205</v>
      </c>
      <c r="K922" s="165" t="s">
        <v>2507</v>
      </c>
      <c r="L922" s="165" t="s">
        <v>2508</v>
      </c>
      <c r="M922" s="165" t="s">
        <v>2507</v>
      </c>
    </row>
    <row r="923" spans="1:13" x14ac:dyDescent="0.35">
      <c r="A923" s="164" t="str">
        <f t="shared" si="14"/>
        <v>Alaotra MangoroMoramangaVodiriana</v>
      </c>
      <c r="B923" s="165" t="s">
        <v>1200</v>
      </c>
      <c r="C923" s="165" t="s">
        <v>1201</v>
      </c>
      <c r="D923" s="165" t="s">
        <v>2420</v>
      </c>
      <c r="E923" s="165" t="s">
        <v>2421</v>
      </c>
      <c r="F923" s="165" t="s">
        <v>2420</v>
      </c>
      <c r="G923" s="165" t="s">
        <v>2500</v>
      </c>
      <c r="H923" s="165" t="s">
        <v>2501</v>
      </c>
      <c r="I923" s="165" t="s">
        <v>2500</v>
      </c>
      <c r="J923" s="165" t="s">
        <v>1205</v>
      </c>
      <c r="K923" s="165" t="s">
        <v>2509</v>
      </c>
      <c r="L923" s="165" t="s">
        <v>2510</v>
      </c>
      <c r="M923" s="165" t="s">
        <v>2509</v>
      </c>
    </row>
    <row r="924" spans="1:13" x14ac:dyDescent="0.35">
      <c r="A924" s="164" t="str">
        <f t="shared" si="14"/>
        <v>Alaotra MangoroMoramangaMorarano Gara</v>
      </c>
      <c r="B924" s="165" t="s">
        <v>1200</v>
      </c>
      <c r="C924" s="165" t="s">
        <v>1201</v>
      </c>
      <c r="D924" s="165" t="s">
        <v>2420</v>
      </c>
      <c r="E924" s="165" t="s">
        <v>2421</v>
      </c>
      <c r="F924" s="165" t="s">
        <v>2420</v>
      </c>
      <c r="G924" s="165" t="s">
        <v>2500</v>
      </c>
      <c r="H924" s="165" t="s">
        <v>2501</v>
      </c>
      <c r="I924" s="165" t="s">
        <v>2500</v>
      </c>
      <c r="J924" s="165" t="s">
        <v>1205</v>
      </c>
      <c r="K924" s="165" t="s">
        <v>2511</v>
      </c>
      <c r="L924" s="165" t="s">
        <v>2512</v>
      </c>
      <c r="M924" s="165" t="s">
        <v>2511</v>
      </c>
    </row>
    <row r="925" spans="1:13" x14ac:dyDescent="0.35">
      <c r="A925" s="164" t="str">
        <f t="shared" si="14"/>
        <v>Alaotra MangoroMoramangaBelavabary</v>
      </c>
      <c r="B925" s="165" t="s">
        <v>1200</v>
      </c>
      <c r="C925" s="165" t="s">
        <v>1201</v>
      </c>
      <c r="D925" s="165" t="s">
        <v>2420</v>
      </c>
      <c r="E925" s="165" t="s">
        <v>2421</v>
      </c>
      <c r="F925" s="165" t="s">
        <v>2420</v>
      </c>
      <c r="G925" s="165" t="s">
        <v>2500</v>
      </c>
      <c r="H925" s="165" t="s">
        <v>2501</v>
      </c>
      <c r="I925" s="165" t="s">
        <v>2500</v>
      </c>
      <c r="J925" s="165" t="s">
        <v>1205</v>
      </c>
      <c r="K925" s="165" t="s">
        <v>2513</v>
      </c>
      <c r="L925" s="165" t="s">
        <v>2514</v>
      </c>
      <c r="M925" s="165" t="s">
        <v>2513</v>
      </c>
    </row>
    <row r="926" spans="1:13" x14ac:dyDescent="0.35">
      <c r="A926" s="164" t="str">
        <f t="shared" si="14"/>
        <v>Alaotra MangoroMoramangaSabotsy Anjiro</v>
      </c>
      <c r="B926" s="165" t="s">
        <v>1200</v>
      </c>
      <c r="C926" s="165" t="s">
        <v>1201</v>
      </c>
      <c r="D926" s="165" t="s">
        <v>2420</v>
      </c>
      <c r="E926" s="165" t="s">
        <v>2421</v>
      </c>
      <c r="F926" s="165" t="s">
        <v>2420</v>
      </c>
      <c r="G926" s="165" t="s">
        <v>2500</v>
      </c>
      <c r="H926" s="165" t="s">
        <v>2501</v>
      </c>
      <c r="I926" s="165" t="s">
        <v>2500</v>
      </c>
      <c r="J926" s="165" t="s">
        <v>1205</v>
      </c>
      <c r="K926" s="165" t="s">
        <v>2515</v>
      </c>
      <c r="L926" s="165" t="s">
        <v>2516</v>
      </c>
      <c r="M926" s="165" t="s">
        <v>2515</v>
      </c>
    </row>
    <row r="927" spans="1:13" x14ac:dyDescent="0.35">
      <c r="A927" s="164" t="str">
        <f t="shared" si="14"/>
        <v>Alaotra MangoroMoramangaAmbohidronono</v>
      </c>
      <c r="B927" s="165" t="s">
        <v>1200</v>
      </c>
      <c r="C927" s="165" t="s">
        <v>1201</v>
      </c>
      <c r="D927" s="165" t="s">
        <v>2420</v>
      </c>
      <c r="E927" s="165" t="s">
        <v>2421</v>
      </c>
      <c r="F927" s="165" t="s">
        <v>2420</v>
      </c>
      <c r="G927" s="165" t="s">
        <v>2500</v>
      </c>
      <c r="H927" s="165" t="s">
        <v>2501</v>
      </c>
      <c r="I927" s="165" t="s">
        <v>2500</v>
      </c>
      <c r="J927" s="165" t="s">
        <v>1205</v>
      </c>
      <c r="K927" s="165" t="s">
        <v>2517</v>
      </c>
      <c r="L927" s="165" t="s">
        <v>2518</v>
      </c>
      <c r="M927" s="165" t="s">
        <v>2517</v>
      </c>
    </row>
    <row r="928" spans="1:13" x14ac:dyDescent="0.35">
      <c r="A928" s="164" t="str">
        <f t="shared" si="14"/>
        <v>Alaotra MangoroMoramangaBeforona</v>
      </c>
      <c r="B928" s="165" t="s">
        <v>1200</v>
      </c>
      <c r="C928" s="165" t="s">
        <v>1201</v>
      </c>
      <c r="D928" s="165" t="s">
        <v>2420</v>
      </c>
      <c r="E928" s="165" t="s">
        <v>2421</v>
      </c>
      <c r="F928" s="165" t="s">
        <v>2420</v>
      </c>
      <c r="G928" s="165" t="s">
        <v>2500</v>
      </c>
      <c r="H928" s="165" t="s">
        <v>2501</v>
      </c>
      <c r="I928" s="165" t="s">
        <v>2500</v>
      </c>
      <c r="J928" s="165" t="s">
        <v>1205</v>
      </c>
      <c r="K928" s="165" t="s">
        <v>2519</v>
      </c>
      <c r="L928" s="165" t="s">
        <v>2520</v>
      </c>
      <c r="M928" s="165" t="s">
        <v>2519</v>
      </c>
    </row>
    <row r="929" spans="1:13" x14ac:dyDescent="0.35">
      <c r="A929" s="164" t="str">
        <f t="shared" si="14"/>
        <v>Alaotra MangoroMoramangaAmbatovola</v>
      </c>
      <c r="B929" s="165" t="s">
        <v>1200</v>
      </c>
      <c r="C929" s="165" t="s">
        <v>1201</v>
      </c>
      <c r="D929" s="165" t="s">
        <v>2420</v>
      </c>
      <c r="E929" s="165" t="s">
        <v>2421</v>
      </c>
      <c r="F929" s="165" t="s">
        <v>2420</v>
      </c>
      <c r="G929" s="165" t="s">
        <v>2500</v>
      </c>
      <c r="H929" s="165" t="s">
        <v>2501</v>
      </c>
      <c r="I929" s="165" t="s">
        <v>2500</v>
      </c>
      <c r="J929" s="165" t="s">
        <v>1205</v>
      </c>
      <c r="K929" s="165" t="s">
        <v>2521</v>
      </c>
      <c r="L929" s="165" t="s">
        <v>2522</v>
      </c>
      <c r="M929" s="165" t="s">
        <v>2521</v>
      </c>
    </row>
    <row r="930" spans="1:13" x14ac:dyDescent="0.35">
      <c r="A930" s="164" t="str">
        <f t="shared" si="14"/>
        <v>Alaotra MangoroMoramangaLakato</v>
      </c>
      <c r="B930" s="165" t="s">
        <v>1200</v>
      </c>
      <c r="C930" s="165" t="s">
        <v>1201</v>
      </c>
      <c r="D930" s="165" t="s">
        <v>2420</v>
      </c>
      <c r="E930" s="165" t="s">
        <v>2421</v>
      </c>
      <c r="F930" s="165" t="s">
        <v>2420</v>
      </c>
      <c r="G930" s="165" t="s">
        <v>2500</v>
      </c>
      <c r="H930" s="165" t="s">
        <v>2501</v>
      </c>
      <c r="I930" s="165" t="s">
        <v>2500</v>
      </c>
      <c r="J930" s="165" t="s">
        <v>1205</v>
      </c>
      <c r="K930" s="165" t="s">
        <v>2523</v>
      </c>
      <c r="L930" s="165" t="s">
        <v>2524</v>
      </c>
      <c r="M930" s="165" t="s">
        <v>2523</v>
      </c>
    </row>
    <row r="931" spans="1:13" x14ac:dyDescent="0.35">
      <c r="A931" s="164" t="str">
        <f t="shared" si="14"/>
        <v>Alaotra MangoroMoramangaAmboasary</v>
      </c>
      <c r="B931" s="165" t="s">
        <v>1200</v>
      </c>
      <c r="C931" s="165" t="s">
        <v>1201</v>
      </c>
      <c r="D931" s="165" t="s">
        <v>2420</v>
      </c>
      <c r="E931" s="165" t="s">
        <v>2421</v>
      </c>
      <c r="F931" s="165" t="s">
        <v>2420</v>
      </c>
      <c r="G931" s="165" t="s">
        <v>2500</v>
      </c>
      <c r="H931" s="165" t="s">
        <v>2501</v>
      </c>
      <c r="I931" s="165" t="s">
        <v>2500</v>
      </c>
      <c r="J931" s="165" t="s">
        <v>1205</v>
      </c>
      <c r="K931" s="165" t="s">
        <v>1011</v>
      </c>
      <c r="L931" s="165" t="s">
        <v>2525</v>
      </c>
      <c r="M931" s="165" t="s">
        <v>1011</v>
      </c>
    </row>
    <row r="932" spans="1:13" x14ac:dyDescent="0.35">
      <c r="A932" s="164" t="str">
        <f t="shared" si="14"/>
        <v>Alaotra MangoroMoramangaFierenana</v>
      </c>
      <c r="B932" s="165" t="s">
        <v>1200</v>
      </c>
      <c r="C932" s="165" t="s">
        <v>1201</v>
      </c>
      <c r="D932" s="165" t="s">
        <v>2420</v>
      </c>
      <c r="E932" s="165" t="s">
        <v>2421</v>
      </c>
      <c r="F932" s="165" t="s">
        <v>2420</v>
      </c>
      <c r="G932" s="165" t="s">
        <v>2500</v>
      </c>
      <c r="H932" s="165" t="s">
        <v>2501</v>
      </c>
      <c r="I932" s="165" t="s">
        <v>2500</v>
      </c>
      <c r="J932" s="165" t="s">
        <v>1205</v>
      </c>
      <c r="K932" s="165" t="s">
        <v>1811</v>
      </c>
      <c r="L932" s="165" t="s">
        <v>2526</v>
      </c>
      <c r="M932" s="165" t="s">
        <v>1811</v>
      </c>
    </row>
    <row r="933" spans="1:13" x14ac:dyDescent="0.35">
      <c r="A933" s="164" t="str">
        <f t="shared" si="14"/>
        <v>Alaotra MangoroMoramangaMandialaza</v>
      </c>
      <c r="B933" s="165" t="s">
        <v>1200</v>
      </c>
      <c r="C933" s="165" t="s">
        <v>1201</v>
      </c>
      <c r="D933" s="165" t="s">
        <v>2420</v>
      </c>
      <c r="E933" s="165" t="s">
        <v>2421</v>
      </c>
      <c r="F933" s="165" t="s">
        <v>2420</v>
      </c>
      <c r="G933" s="165" t="s">
        <v>2500</v>
      </c>
      <c r="H933" s="165" t="s">
        <v>2501</v>
      </c>
      <c r="I933" s="165" t="s">
        <v>2500</v>
      </c>
      <c r="J933" s="165" t="s">
        <v>1205</v>
      </c>
      <c r="K933" s="165" t="s">
        <v>2527</v>
      </c>
      <c r="L933" s="165" t="s">
        <v>2528</v>
      </c>
      <c r="M933" s="165" t="s">
        <v>2527</v>
      </c>
    </row>
    <row r="934" spans="1:13" x14ac:dyDescent="0.35">
      <c r="A934" s="164" t="str">
        <f t="shared" si="14"/>
        <v>Alaotra MangoroMoramangaAntaniditra</v>
      </c>
      <c r="B934" s="165" t="s">
        <v>1200</v>
      </c>
      <c r="C934" s="165" t="s">
        <v>1201</v>
      </c>
      <c r="D934" s="165" t="s">
        <v>2420</v>
      </c>
      <c r="E934" s="165" t="s">
        <v>2421</v>
      </c>
      <c r="F934" s="165" t="s">
        <v>2420</v>
      </c>
      <c r="G934" s="165" t="s">
        <v>2500</v>
      </c>
      <c r="H934" s="165" t="s">
        <v>2501</v>
      </c>
      <c r="I934" s="165" t="s">
        <v>2500</v>
      </c>
      <c r="J934" s="165" t="s">
        <v>1205</v>
      </c>
      <c r="K934" s="165" t="s">
        <v>2529</v>
      </c>
      <c r="L934" s="165" t="s">
        <v>2530</v>
      </c>
      <c r="M934" s="165" t="s">
        <v>2529</v>
      </c>
    </row>
    <row r="935" spans="1:13" x14ac:dyDescent="0.35">
      <c r="A935" s="164" t="str">
        <f t="shared" si="14"/>
        <v>Alaotra MangoroMoramangaAmpasipotsy Mandialaza</v>
      </c>
      <c r="B935" s="165" t="s">
        <v>1200</v>
      </c>
      <c r="C935" s="165" t="s">
        <v>1201</v>
      </c>
      <c r="D935" s="165" t="s">
        <v>2420</v>
      </c>
      <c r="E935" s="165" t="s">
        <v>2421</v>
      </c>
      <c r="F935" s="165" t="s">
        <v>2420</v>
      </c>
      <c r="G935" s="165" t="s">
        <v>2500</v>
      </c>
      <c r="H935" s="165" t="s">
        <v>2501</v>
      </c>
      <c r="I935" s="165" t="s">
        <v>2500</v>
      </c>
      <c r="J935" s="165" t="s">
        <v>1205</v>
      </c>
      <c r="K935" s="165" t="s">
        <v>2531</v>
      </c>
      <c r="L935" s="165" t="s">
        <v>2532</v>
      </c>
      <c r="M935" s="165" t="s">
        <v>2531</v>
      </c>
    </row>
    <row r="936" spans="1:13" x14ac:dyDescent="0.35">
      <c r="A936" s="164" t="str">
        <f t="shared" si="14"/>
        <v>Alaotra MangoroMoramangaAntanandava</v>
      </c>
      <c r="B936" s="165" t="s">
        <v>1200</v>
      </c>
      <c r="C936" s="165" t="s">
        <v>1201</v>
      </c>
      <c r="D936" s="165" t="s">
        <v>2420</v>
      </c>
      <c r="E936" s="165" t="s">
        <v>2421</v>
      </c>
      <c r="F936" s="165" t="s">
        <v>2420</v>
      </c>
      <c r="G936" s="165" t="s">
        <v>2500</v>
      </c>
      <c r="H936" s="165" t="s">
        <v>2501</v>
      </c>
      <c r="I936" s="165" t="s">
        <v>2500</v>
      </c>
      <c r="J936" s="165" t="s">
        <v>1205</v>
      </c>
      <c r="K936" s="165" t="s">
        <v>2490</v>
      </c>
      <c r="L936" s="165" t="s">
        <v>2533</v>
      </c>
      <c r="M936" s="165" t="s">
        <v>2490</v>
      </c>
    </row>
    <row r="937" spans="1:13" x14ac:dyDescent="0.35">
      <c r="A937" s="164" t="str">
        <f t="shared" si="14"/>
        <v>Alaotra MangoroMoramangaMangarivotra</v>
      </c>
      <c r="B937" s="165" t="s">
        <v>1200</v>
      </c>
      <c r="C937" s="165" t="s">
        <v>1201</v>
      </c>
      <c r="D937" s="165" t="s">
        <v>2420</v>
      </c>
      <c r="E937" s="165" t="s">
        <v>2421</v>
      </c>
      <c r="F937" s="165" t="s">
        <v>2420</v>
      </c>
      <c r="G937" s="165" t="s">
        <v>2500</v>
      </c>
      <c r="H937" s="165" t="s">
        <v>2501</v>
      </c>
      <c r="I937" s="165" t="s">
        <v>2500</v>
      </c>
      <c r="J937" s="165" t="s">
        <v>1205</v>
      </c>
      <c r="K937" s="165" t="s">
        <v>2534</v>
      </c>
      <c r="L937" s="165" t="s">
        <v>2535</v>
      </c>
      <c r="M937" s="165" t="s">
        <v>2534</v>
      </c>
    </row>
    <row r="938" spans="1:13" x14ac:dyDescent="0.35">
      <c r="A938" s="164" t="str">
        <f t="shared" si="14"/>
        <v>Alaotra MangoroMoramangaAndaingo</v>
      </c>
      <c r="B938" s="165" t="s">
        <v>1200</v>
      </c>
      <c r="C938" s="165" t="s">
        <v>1201</v>
      </c>
      <c r="D938" s="165" t="s">
        <v>2420</v>
      </c>
      <c r="E938" s="165" t="s">
        <v>2421</v>
      </c>
      <c r="F938" s="165" t="s">
        <v>2420</v>
      </c>
      <c r="G938" s="165" t="s">
        <v>2500</v>
      </c>
      <c r="H938" s="165" t="s">
        <v>2501</v>
      </c>
      <c r="I938" s="165" t="s">
        <v>2500</v>
      </c>
      <c r="J938" s="165" t="s">
        <v>1205</v>
      </c>
      <c r="K938" s="165" t="s">
        <v>2536</v>
      </c>
      <c r="L938" s="165" t="s">
        <v>2537</v>
      </c>
      <c r="M938" s="165" t="s">
        <v>2536</v>
      </c>
    </row>
    <row r="939" spans="1:13" x14ac:dyDescent="0.35">
      <c r="A939" s="164" t="str">
        <f t="shared" si="14"/>
        <v>Alaotra MangoroAndilamenaAndilamena</v>
      </c>
      <c r="B939" s="165" t="s">
        <v>1200</v>
      </c>
      <c r="C939" s="165" t="s">
        <v>1201</v>
      </c>
      <c r="D939" s="165" t="s">
        <v>2420</v>
      </c>
      <c r="E939" s="165" t="s">
        <v>2421</v>
      </c>
      <c r="F939" s="165" t="s">
        <v>2420</v>
      </c>
      <c r="G939" s="165" t="s">
        <v>2538</v>
      </c>
      <c r="H939" s="165" t="s">
        <v>2539</v>
      </c>
      <c r="I939" s="165" t="s">
        <v>2538</v>
      </c>
      <c r="J939" s="165" t="s">
        <v>1205</v>
      </c>
      <c r="K939" s="165" t="s">
        <v>2539</v>
      </c>
      <c r="L939" s="165" t="s">
        <v>2540</v>
      </c>
      <c r="M939" s="165" t="s">
        <v>2539</v>
      </c>
    </row>
    <row r="940" spans="1:13" x14ac:dyDescent="0.35">
      <c r="A940" s="164" t="str">
        <f t="shared" si="14"/>
        <v>Alaotra MangoroAndilamenaBemaitso</v>
      </c>
      <c r="B940" s="165" t="s">
        <v>1200</v>
      </c>
      <c r="C940" s="165" t="s">
        <v>1201</v>
      </c>
      <c r="D940" s="165" t="s">
        <v>2420</v>
      </c>
      <c r="E940" s="165" t="s">
        <v>2421</v>
      </c>
      <c r="F940" s="165" t="s">
        <v>2420</v>
      </c>
      <c r="G940" s="165" t="s">
        <v>2538</v>
      </c>
      <c r="H940" s="165" t="s">
        <v>2539</v>
      </c>
      <c r="I940" s="165" t="s">
        <v>2538</v>
      </c>
      <c r="J940" s="165" t="s">
        <v>1205</v>
      </c>
      <c r="K940" s="165" t="s">
        <v>2541</v>
      </c>
      <c r="L940" s="165" t="s">
        <v>2542</v>
      </c>
      <c r="M940" s="165" t="s">
        <v>2541</v>
      </c>
    </row>
    <row r="941" spans="1:13" x14ac:dyDescent="0.35">
      <c r="A941" s="164" t="str">
        <f t="shared" si="14"/>
        <v>Alaotra MangoroAndilamenaAntanimenabaka</v>
      </c>
      <c r="B941" s="165" t="s">
        <v>1200</v>
      </c>
      <c r="C941" s="165" t="s">
        <v>1201</v>
      </c>
      <c r="D941" s="165" t="s">
        <v>2420</v>
      </c>
      <c r="E941" s="165" t="s">
        <v>2421</v>
      </c>
      <c r="F941" s="165" t="s">
        <v>2420</v>
      </c>
      <c r="G941" s="165" t="s">
        <v>2538</v>
      </c>
      <c r="H941" s="165" t="s">
        <v>2539</v>
      </c>
      <c r="I941" s="165" t="s">
        <v>2538</v>
      </c>
      <c r="J941" s="165" t="s">
        <v>1205</v>
      </c>
      <c r="K941" s="165" t="s">
        <v>2543</v>
      </c>
      <c r="L941" s="165" t="s">
        <v>2544</v>
      </c>
      <c r="M941" s="165" t="s">
        <v>2543</v>
      </c>
    </row>
    <row r="942" spans="1:13" x14ac:dyDescent="0.35">
      <c r="A942" s="164" t="str">
        <f t="shared" si="14"/>
        <v>Alaotra MangoroAndilamenaTanananifololahy</v>
      </c>
      <c r="B942" s="165" t="s">
        <v>1200</v>
      </c>
      <c r="C942" s="165" t="s">
        <v>1201</v>
      </c>
      <c r="D942" s="165" t="s">
        <v>2420</v>
      </c>
      <c r="E942" s="165" t="s">
        <v>2421</v>
      </c>
      <c r="F942" s="165" t="s">
        <v>2420</v>
      </c>
      <c r="G942" s="165" t="s">
        <v>2538</v>
      </c>
      <c r="H942" s="165" t="s">
        <v>2539</v>
      </c>
      <c r="I942" s="165" t="s">
        <v>2538</v>
      </c>
      <c r="J942" s="165" t="s">
        <v>1205</v>
      </c>
      <c r="K942" s="165" t="s">
        <v>2545</v>
      </c>
      <c r="L942" s="165" t="s">
        <v>2546</v>
      </c>
      <c r="M942" s="165" t="s">
        <v>2545</v>
      </c>
    </row>
    <row r="943" spans="1:13" x14ac:dyDescent="0.35">
      <c r="A943" s="164" t="str">
        <f t="shared" si="14"/>
        <v>Alaotra MangoroAndilamenaMaroadabo</v>
      </c>
      <c r="B943" s="165" t="s">
        <v>1200</v>
      </c>
      <c r="C943" s="165" t="s">
        <v>1201</v>
      </c>
      <c r="D943" s="165" t="s">
        <v>2420</v>
      </c>
      <c r="E943" s="165" t="s">
        <v>2421</v>
      </c>
      <c r="F943" s="165" t="s">
        <v>2420</v>
      </c>
      <c r="G943" s="165" t="s">
        <v>2538</v>
      </c>
      <c r="H943" s="165" t="s">
        <v>2539</v>
      </c>
      <c r="I943" s="165" t="s">
        <v>2538</v>
      </c>
      <c r="J943" s="165" t="s">
        <v>1205</v>
      </c>
      <c r="K943" s="165" t="s">
        <v>2547</v>
      </c>
      <c r="L943" s="165" t="s">
        <v>2548</v>
      </c>
      <c r="M943" s="165" t="s">
        <v>2547</v>
      </c>
    </row>
    <row r="944" spans="1:13" x14ac:dyDescent="0.35">
      <c r="A944" s="164" t="str">
        <f t="shared" si="14"/>
        <v>Alaotra MangoroAndilamenaMarovato</v>
      </c>
      <c r="B944" s="165" t="s">
        <v>1200</v>
      </c>
      <c r="C944" s="165" t="s">
        <v>1201</v>
      </c>
      <c r="D944" s="165" t="s">
        <v>2420</v>
      </c>
      <c r="E944" s="165" t="s">
        <v>2421</v>
      </c>
      <c r="F944" s="165" t="s">
        <v>2420</v>
      </c>
      <c r="G944" s="165" t="s">
        <v>2538</v>
      </c>
      <c r="H944" s="165" t="s">
        <v>2539</v>
      </c>
      <c r="I944" s="165" t="s">
        <v>2538</v>
      </c>
      <c r="J944" s="165" t="s">
        <v>1205</v>
      </c>
      <c r="K944" s="165" t="s">
        <v>2332</v>
      </c>
      <c r="L944" s="165" t="s">
        <v>2549</v>
      </c>
      <c r="M944" s="165" t="s">
        <v>2332</v>
      </c>
    </row>
    <row r="945" spans="1:13" x14ac:dyDescent="0.35">
      <c r="A945" s="164" t="str">
        <f t="shared" si="14"/>
        <v>Alaotra MangoroAndilamenaMiarinarivo</v>
      </c>
      <c r="B945" s="165" t="s">
        <v>1200</v>
      </c>
      <c r="C945" s="165" t="s">
        <v>1201</v>
      </c>
      <c r="D945" s="165" t="s">
        <v>2420</v>
      </c>
      <c r="E945" s="165" t="s">
        <v>2421</v>
      </c>
      <c r="F945" s="165" t="s">
        <v>2420</v>
      </c>
      <c r="G945" s="165" t="s">
        <v>2538</v>
      </c>
      <c r="H945" s="165" t="s">
        <v>2539</v>
      </c>
      <c r="I945" s="165" t="s">
        <v>2538</v>
      </c>
      <c r="J945" s="165" t="s">
        <v>1205</v>
      </c>
      <c r="K945" s="165" t="s">
        <v>1046</v>
      </c>
      <c r="L945" s="165" t="s">
        <v>2550</v>
      </c>
      <c r="M945" s="165" t="s">
        <v>1046</v>
      </c>
    </row>
    <row r="946" spans="1:13" x14ac:dyDescent="0.35">
      <c r="A946" s="164" t="str">
        <f t="shared" si="14"/>
        <v>Alaotra MangoroAndilamenaMaitsokely</v>
      </c>
      <c r="B946" s="165" t="s">
        <v>1200</v>
      </c>
      <c r="C946" s="165" t="s">
        <v>1201</v>
      </c>
      <c r="D946" s="165" t="s">
        <v>2420</v>
      </c>
      <c r="E946" s="165" t="s">
        <v>2421</v>
      </c>
      <c r="F946" s="165" t="s">
        <v>2420</v>
      </c>
      <c r="G946" s="165" t="s">
        <v>2538</v>
      </c>
      <c r="H946" s="165" t="s">
        <v>2539</v>
      </c>
      <c r="I946" s="165" t="s">
        <v>2538</v>
      </c>
      <c r="J946" s="165" t="s">
        <v>1205</v>
      </c>
      <c r="K946" s="165" t="s">
        <v>2551</v>
      </c>
      <c r="L946" s="165" t="s">
        <v>2552</v>
      </c>
      <c r="M946" s="165" t="s">
        <v>2551</v>
      </c>
    </row>
    <row r="947" spans="1:13" x14ac:dyDescent="0.35">
      <c r="A947" s="164" t="str">
        <f t="shared" si="14"/>
        <v>Alaotra MangoroAnosibe-An'alaAnosibe An'ala</v>
      </c>
      <c r="B947" s="165" t="s">
        <v>1200</v>
      </c>
      <c r="C947" s="165" t="s">
        <v>1201</v>
      </c>
      <c r="D947" s="165" t="s">
        <v>2420</v>
      </c>
      <c r="E947" s="165" t="s">
        <v>2421</v>
      </c>
      <c r="F947" s="165" t="s">
        <v>2420</v>
      </c>
      <c r="G947" s="165" t="s">
        <v>2553</v>
      </c>
      <c r="H947" s="165" t="s">
        <v>2554</v>
      </c>
      <c r="I947" s="165" t="s">
        <v>2553</v>
      </c>
      <c r="J947" s="165" t="s">
        <v>1205</v>
      </c>
      <c r="K947" s="165" t="s">
        <v>2555</v>
      </c>
      <c r="L947" s="165" t="s">
        <v>2556</v>
      </c>
      <c r="M947" s="165" t="s">
        <v>2555</v>
      </c>
    </row>
    <row r="948" spans="1:13" x14ac:dyDescent="0.35">
      <c r="A948" s="164" t="str">
        <f t="shared" si="14"/>
        <v>Alaotra MangoroAnosibe-An'alaAmpasimaneva</v>
      </c>
      <c r="B948" s="165" t="s">
        <v>1200</v>
      </c>
      <c r="C948" s="165" t="s">
        <v>1201</v>
      </c>
      <c r="D948" s="165" t="s">
        <v>2420</v>
      </c>
      <c r="E948" s="165" t="s">
        <v>2421</v>
      </c>
      <c r="F948" s="165" t="s">
        <v>2420</v>
      </c>
      <c r="G948" s="165" t="s">
        <v>2553</v>
      </c>
      <c r="H948" s="165" t="s">
        <v>2554</v>
      </c>
      <c r="I948" s="165" t="s">
        <v>2553</v>
      </c>
      <c r="J948" s="165" t="s">
        <v>1205</v>
      </c>
      <c r="K948" s="165" t="s">
        <v>2557</v>
      </c>
      <c r="L948" s="165" t="s">
        <v>2558</v>
      </c>
      <c r="M948" s="165" t="s">
        <v>2557</v>
      </c>
    </row>
    <row r="949" spans="1:13" x14ac:dyDescent="0.35">
      <c r="A949" s="164" t="str">
        <f t="shared" si="14"/>
        <v>Alaotra MangoroAnosibe-An'alaAmpandroantraka</v>
      </c>
      <c r="B949" s="165" t="s">
        <v>1200</v>
      </c>
      <c r="C949" s="165" t="s">
        <v>1201</v>
      </c>
      <c r="D949" s="165" t="s">
        <v>2420</v>
      </c>
      <c r="E949" s="165" t="s">
        <v>2421</v>
      </c>
      <c r="F949" s="165" t="s">
        <v>2420</v>
      </c>
      <c r="G949" s="165" t="s">
        <v>2553</v>
      </c>
      <c r="H949" s="165" t="s">
        <v>2554</v>
      </c>
      <c r="I949" s="165" t="s">
        <v>2553</v>
      </c>
      <c r="J949" s="165" t="s">
        <v>1205</v>
      </c>
      <c r="K949" s="165" t="s">
        <v>2559</v>
      </c>
      <c r="L949" s="165" t="s">
        <v>2560</v>
      </c>
      <c r="M949" s="165" t="s">
        <v>2559</v>
      </c>
    </row>
    <row r="950" spans="1:13" x14ac:dyDescent="0.35">
      <c r="A950" s="164" t="str">
        <f t="shared" si="14"/>
        <v>Alaotra MangoroAnosibe-An'alaTratramarina</v>
      </c>
      <c r="B950" s="165" t="s">
        <v>1200</v>
      </c>
      <c r="C950" s="165" t="s">
        <v>1201</v>
      </c>
      <c r="D950" s="165" t="s">
        <v>2420</v>
      </c>
      <c r="E950" s="165" t="s">
        <v>2421</v>
      </c>
      <c r="F950" s="165" t="s">
        <v>2420</v>
      </c>
      <c r="G950" s="165" t="s">
        <v>2553</v>
      </c>
      <c r="H950" s="165" t="s">
        <v>2554</v>
      </c>
      <c r="I950" s="165" t="s">
        <v>2553</v>
      </c>
      <c r="J950" s="165" t="s">
        <v>1205</v>
      </c>
      <c r="K950" s="165" t="s">
        <v>2561</v>
      </c>
      <c r="L950" s="165" t="s">
        <v>2562</v>
      </c>
      <c r="M950" s="165" t="s">
        <v>2561</v>
      </c>
    </row>
    <row r="951" spans="1:13" x14ac:dyDescent="0.35">
      <c r="A951" s="164" t="str">
        <f t="shared" si="14"/>
        <v>Alaotra MangoroAnosibe-An'alaAntandrokomby</v>
      </c>
      <c r="B951" s="165" t="s">
        <v>1200</v>
      </c>
      <c r="C951" s="165" t="s">
        <v>1201</v>
      </c>
      <c r="D951" s="165" t="s">
        <v>2420</v>
      </c>
      <c r="E951" s="165" t="s">
        <v>2421</v>
      </c>
      <c r="F951" s="165" t="s">
        <v>2420</v>
      </c>
      <c r="G951" s="165" t="s">
        <v>2553</v>
      </c>
      <c r="H951" s="165" t="s">
        <v>2554</v>
      </c>
      <c r="I951" s="165" t="s">
        <v>2553</v>
      </c>
      <c r="J951" s="165" t="s">
        <v>1205</v>
      </c>
      <c r="K951" s="165" t="s">
        <v>2563</v>
      </c>
      <c r="L951" s="165" t="s">
        <v>2564</v>
      </c>
      <c r="M951" s="165" t="s">
        <v>2563</v>
      </c>
    </row>
    <row r="952" spans="1:13" x14ac:dyDescent="0.35">
      <c r="A952" s="164" t="str">
        <f t="shared" si="14"/>
        <v>Alaotra MangoroAnosibe-An'alaAmbalaomby</v>
      </c>
      <c r="B952" s="165" t="s">
        <v>1200</v>
      </c>
      <c r="C952" s="165" t="s">
        <v>1201</v>
      </c>
      <c r="D952" s="165" t="s">
        <v>2420</v>
      </c>
      <c r="E952" s="165" t="s">
        <v>2421</v>
      </c>
      <c r="F952" s="165" t="s">
        <v>2420</v>
      </c>
      <c r="G952" s="165" t="s">
        <v>2553</v>
      </c>
      <c r="H952" s="165" t="s">
        <v>2554</v>
      </c>
      <c r="I952" s="165" t="s">
        <v>2553</v>
      </c>
      <c r="J952" s="165" t="s">
        <v>1205</v>
      </c>
      <c r="K952" s="165" t="s">
        <v>2565</v>
      </c>
      <c r="L952" s="165" t="s">
        <v>2566</v>
      </c>
      <c r="M952" s="165" t="s">
        <v>2565</v>
      </c>
    </row>
    <row r="953" spans="1:13" x14ac:dyDescent="0.35">
      <c r="A953" s="164" t="str">
        <f t="shared" si="14"/>
        <v>Alaotra MangoroAnosibe-An'alaNiarovana Marosampanana</v>
      </c>
      <c r="B953" s="165" t="s">
        <v>1200</v>
      </c>
      <c r="C953" s="165" t="s">
        <v>1201</v>
      </c>
      <c r="D953" s="165" t="s">
        <v>2420</v>
      </c>
      <c r="E953" s="165" t="s">
        <v>2421</v>
      </c>
      <c r="F953" s="165" t="s">
        <v>2420</v>
      </c>
      <c r="G953" s="165" t="s">
        <v>2553</v>
      </c>
      <c r="H953" s="165" t="s">
        <v>2554</v>
      </c>
      <c r="I953" s="165" t="s">
        <v>2553</v>
      </c>
      <c r="J953" s="165" t="s">
        <v>1205</v>
      </c>
      <c r="K953" s="165" t="s">
        <v>2567</v>
      </c>
      <c r="L953" s="165" t="s">
        <v>2568</v>
      </c>
      <c r="M953" s="165" t="s">
        <v>2567</v>
      </c>
    </row>
    <row r="954" spans="1:13" x14ac:dyDescent="0.35">
      <c r="A954" s="164" t="str">
        <f t="shared" si="14"/>
        <v>Alaotra MangoroAnosibe-An'alaTsaravinany</v>
      </c>
      <c r="B954" s="165" t="s">
        <v>1200</v>
      </c>
      <c r="C954" s="165" t="s">
        <v>1201</v>
      </c>
      <c r="D954" s="165" t="s">
        <v>2420</v>
      </c>
      <c r="E954" s="165" t="s">
        <v>2421</v>
      </c>
      <c r="F954" s="165" t="s">
        <v>2420</v>
      </c>
      <c r="G954" s="165" t="s">
        <v>2553</v>
      </c>
      <c r="H954" s="165" t="s">
        <v>2554</v>
      </c>
      <c r="I954" s="165" t="s">
        <v>2553</v>
      </c>
      <c r="J954" s="165" t="s">
        <v>1205</v>
      </c>
      <c r="K954" s="165" t="s">
        <v>998</v>
      </c>
      <c r="L954" s="165" t="s">
        <v>2569</v>
      </c>
      <c r="M954" s="165" t="s">
        <v>998</v>
      </c>
    </row>
    <row r="955" spans="1:13" x14ac:dyDescent="0.35">
      <c r="A955" s="164" t="str">
        <f t="shared" si="14"/>
        <v>Alaotra MangoroAnosibe-An'alaLongozabe</v>
      </c>
      <c r="B955" s="165" t="s">
        <v>1200</v>
      </c>
      <c r="C955" s="165" t="s">
        <v>1201</v>
      </c>
      <c r="D955" s="165" t="s">
        <v>2420</v>
      </c>
      <c r="E955" s="165" t="s">
        <v>2421</v>
      </c>
      <c r="F955" s="165" t="s">
        <v>2420</v>
      </c>
      <c r="G955" s="165" t="s">
        <v>2553</v>
      </c>
      <c r="H955" s="165" t="s">
        <v>2554</v>
      </c>
      <c r="I955" s="165" t="s">
        <v>2553</v>
      </c>
      <c r="J955" s="165" t="s">
        <v>1205</v>
      </c>
      <c r="K955" s="165" t="s">
        <v>2570</v>
      </c>
      <c r="L955" s="165" t="s">
        <v>2571</v>
      </c>
      <c r="M955" s="165" t="s">
        <v>2570</v>
      </c>
    </row>
    <row r="956" spans="1:13" x14ac:dyDescent="0.35">
      <c r="A956" s="164" t="str">
        <f t="shared" si="14"/>
        <v>Alaotra MangoroAnosibe-An'alaAmbatoharanana</v>
      </c>
      <c r="B956" s="165" t="s">
        <v>1200</v>
      </c>
      <c r="C956" s="165" t="s">
        <v>1201</v>
      </c>
      <c r="D956" s="165" t="s">
        <v>2420</v>
      </c>
      <c r="E956" s="165" t="s">
        <v>2421</v>
      </c>
      <c r="F956" s="165" t="s">
        <v>2420</v>
      </c>
      <c r="G956" s="165" t="s">
        <v>2553</v>
      </c>
      <c r="H956" s="165" t="s">
        <v>2554</v>
      </c>
      <c r="I956" s="165" t="s">
        <v>2553</v>
      </c>
      <c r="J956" s="165" t="s">
        <v>1205</v>
      </c>
      <c r="K956" s="165" t="s">
        <v>2304</v>
      </c>
      <c r="L956" s="165" t="s">
        <v>2572</v>
      </c>
      <c r="M956" s="165" t="s">
        <v>2304</v>
      </c>
    </row>
    <row r="957" spans="1:13" x14ac:dyDescent="0.35">
      <c r="A957" s="164" t="str">
        <f t="shared" si="14"/>
        <v>BoenyMahajanga IMahajanga</v>
      </c>
      <c r="B957" s="165" t="s">
        <v>1200</v>
      </c>
      <c r="C957" s="165" t="s">
        <v>1201</v>
      </c>
      <c r="D957" s="165" t="s">
        <v>2312</v>
      </c>
      <c r="E957" s="165" t="s">
        <v>2313</v>
      </c>
      <c r="F957" s="165" t="s">
        <v>2312</v>
      </c>
      <c r="G957" s="165" t="s">
        <v>2573</v>
      </c>
      <c r="H957" s="165" t="s">
        <v>2574</v>
      </c>
      <c r="I957" s="165" t="s">
        <v>2573</v>
      </c>
      <c r="J957" s="165" t="s">
        <v>1205</v>
      </c>
      <c r="K957" s="165" t="s">
        <v>2575</v>
      </c>
      <c r="L957" s="165" t="s">
        <v>2576</v>
      </c>
      <c r="M957" s="165" t="s">
        <v>2575</v>
      </c>
    </row>
    <row r="958" spans="1:13" x14ac:dyDescent="0.35">
      <c r="A958" s="164" t="str">
        <f t="shared" si="14"/>
        <v>BoenyMahajanga IMahabibo</v>
      </c>
      <c r="B958" s="165" t="s">
        <v>1200</v>
      </c>
      <c r="C958" s="165" t="s">
        <v>1201</v>
      </c>
      <c r="D958" s="165" t="s">
        <v>2312</v>
      </c>
      <c r="E958" s="165" t="s">
        <v>2313</v>
      </c>
      <c r="F958" s="165" t="s">
        <v>2312</v>
      </c>
      <c r="G958" s="165" t="s">
        <v>2573</v>
      </c>
      <c r="H958" s="165" t="s">
        <v>2574</v>
      </c>
      <c r="I958" s="165" t="s">
        <v>2573</v>
      </c>
      <c r="J958" s="165" t="s">
        <v>1205</v>
      </c>
      <c r="K958" s="165" t="s">
        <v>2577</v>
      </c>
      <c r="L958" s="165" t="s">
        <v>2578</v>
      </c>
      <c r="M958" s="165" t="s">
        <v>2577</v>
      </c>
    </row>
    <row r="959" spans="1:13" x14ac:dyDescent="0.35">
      <c r="A959" s="164" t="str">
        <f t="shared" si="14"/>
        <v>BoenySoalalaSoalala</v>
      </c>
      <c r="B959" s="165" t="s">
        <v>1200</v>
      </c>
      <c r="C959" s="165" t="s">
        <v>1201</v>
      </c>
      <c r="D959" s="165" t="s">
        <v>2312</v>
      </c>
      <c r="E959" s="165" t="s">
        <v>2313</v>
      </c>
      <c r="F959" s="165" t="s">
        <v>2312</v>
      </c>
      <c r="G959" s="165" t="s">
        <v>2579</v>
      </c>
      <c r="H959" s="165" t="s">
        <v>2580</v>
      </c>
      <c r="I959" s="165" t="s">
        <v>2579</v>
      </c>
      <c r="J959" s="165" t="s">
        <v>1205</v>
      </c>
      <c r="K959" s="165" t="s">
        <v>2580</v>
      </c>
      <c r="L959" s="165" t="s">
        <v>2581</v>
      </c>
      <c r="M959" s="165" t="s">
        <v>2580</v>
      </c>
    </row>
    <row r="960" spans="1:13" x14ac:dyDescent="0.35">
      <c r="A960" s="164" t="str">
        <f t="shared" si="14"/>
        <v>BoenySoalalaAmbohipaky</v>
      </c>
      <c r="B960" s="165" t="s">
        <v>1200</v>
      </c>
      <c r="C960" s="165" t="s">
        <v>1201</v>
      </c>
      <c r="D960" s="165" t="s">
        <v>2312</v>
      </c>
      <c r="E960" s="165" t="s">
        <v>2313</v>
      </c>
      <c r="F960" s="165" t="s">
        <v>2312</v>
      </c>
      <c r="G960" s="165" t="s">
        <v>2579</v>
      </c>
      <c r="H960" s="165" t="s">
        <v>2580</v>
      </c>
      <c r="I960" s="165" t="s">
        <v>2579</v>
      </c>
      <c r="J960" s="165" t="s">
        <v>1205</v>
      </c>
      <c r="K960" s="165" t="s">
        <v>2582</v>
      </c>
      <c r="L960" s="165" t="s">
        <v>2583</v>
      </c>
      <c r="M960" s="165" t="s">
        <v>2582</v>
      </c>
    </row>
    <row r="961" spans="1:13" x14ac:dyDescent="0.35">
      <c r="A961" s="164" t="str">
        <f t="shared" si="14"/>
        <v>BoenySoalalaAndranomavo</v>
      </c>
      <c r="B961" s="165" t="s">
        <v>1200</v>
      </c>
      <c r="C961" s="165" t="s">
        <v>1201</v>
      </c>
      <c r="D961" s="165" t="s">
        <v>2312</v>
      </c>
      <c r="E961" s="165" t="s">
        <v>2313</v>
      </c>
      <c r="F961" s="165" t="s">
        <v>2312</v>
      </c>
      <c r="G961" s="165" t="s">
        <v>2579</v>
      </c>
      <c r="H961" s="165" t="s">
        <v>2580</v>
      </c>
      <c r="I961" s="165" t="s">
        <v>2579</v>
      </c>
      <c r="J961" s="165" t="s">
        <v>1205</v>
      </c>
      <c r="K961" s="165" t="s">
        <v>561</v>
      </c>
      <c r="L961" s="165" t="s">
        <v>2584</v>
      </c>
      <c r="M961" s="165" t="s">
        <v>561</v>
      </c>
    </row>
    <row r="962" spans="1:13" x14ac:dyDescent="0.35">
      <c r="A962" s="164" t="str">
        <f t="shared" si="14"/>
        <v>BoenyAmbato BoeniAmbato Ambarimay</v>
      </c>
      <c r="B962" s="165" t="s">
        <v>1200</v>
      </c>
      <c r="C962" s="165" t="s">
        <v>1201</v>
      </c>
      <c r="D962" s="165" t="s">
        <v>2312</v>
      </c>
      <c r="E962" s="165" t="s">
        <v>2313</v>
      </c>
      <c r="F962" s="165" t="s">
        <v>2312</v>
      </c>
      <c r="G962" s="165" t="s">
        <v>2314</v>
      </c>
      <c r="H962" s="165" t="s">
        <v>2315</v>
      </c>
      <c r="I962" s="165" t="s">
        <v>2314</v>
      </c>
      <c r="J962" s="165" t="s">
        <v>1205</v>
      </c>
      <c r="K962" s="165" t="s">
        <v>2585</v>
      </c>
      <c r="L962" s="165" t="s">
        <v>2586</v>
      </c>
      <c r="M962" s="165" t="s">
        <v>2585</v>
      </c>
    </row>
    <row r="963" spans="1:13" x14ac:dyDescent="0.35">
      <c r="A963" s="164" t="str">
        <f t="shared" si="14"/>
        <v>BoenyAmbato BoeniAnkijabe</v>
      </c>
      <c r="B963" s="165" t="s">
        <v>1200</v>
      </c>
      <c r="C963" s="165" t="s">
        <v>1201</v>
      </c>
      <c r="D963" s="165" t="s">
        <v>2312</v>
      </c>
      <c r="E963" s="165" t="s">
        <v>2313</v>
      </c>
      <c r="F963" s="165" t="s">
        <v>2312</v>
      </c>
      <c r="G963" s="165" t="s">
        <v>2314</v>
      </c>
      <c r="H963" s="165" t="s">
        <v>2315</v>
      </c>
      <c r="I963" s="165" t="s">
        <v>2314</v>
      </c>
      <c r="J963" s="165" t="s">
        <v>1205</v>
      </c>
      <c r="K963" s="165" t="s">
        <v>2587</v>
      </c>
      <c r="L963" s="165" t="s">
        <v>2588</v>
      </c>
      <c r="M963" s="165" t="s">
        <v>2587</v>
      </c>
    </row>
    <row r="964" spans="1:13" x14ac:dyDescent="0.35">
      <c r="A964" s="164" t="str">
        <f t="shared" ref="A964:A1027" si="15">E964&amp;H964&amp;K964</f>
        <v>BoenyAmbato BoeniTsaramandroso</v>
      </c>
      <c r="B964" s="165" t="s">
        <v>1200</v>
      </c>
      <c r="C964" s="165" t="s">
        <v>1201</v>
      </c>
      <c r="D964" s="165" t="s">
        <v>2312</v>
      </c>
      <c r="E964" s="165" t="s">
        <v>2313</v>
      </c>
      <c r="F964" s="165" t="s">
        <v>2312</v>
      </c>
      <c r="G964" s="165" t="s">
        <v>2314</v>
      </c>
      <c r="H964" s="165" t="s">
        <v>2315</v>
      </c>
      <c r="I964" s="165" t="s">
        <v>2314</v>
      </c>
      <c r="J964" s="165" t="s">
        <v>1205</v>
      </c>
      <c r="K964" s="165" t="s">
        <v>2589</v>
      </c>
      <c r="L964" s="165" t="s">
        <v>2590</v>
      </c>
      <c r="M964" s="165" t="s">
        <v>2589</v>
      </c>
    </row>
    <row r="965" spans="1:13" x14ac:dyDescent="0.35">
      <c r="A965" s="164" t="str">
        <f t="shared" si="15"/>
        <v>BoenyAmbato BoeniAmbondromamy</v>
      </c>
      <c r="B965" s="165" t="s">
        <v>1200</v>
      </c>
      <c r="C965" s="165" t="s">
        <v>1201</v>
      </c>
      <c r="D965" s="165" t="s">
        <v>2312</v>
      </c>
      <c r="E965" s="165" t="s">
        <v>2313</v>
      </c>
      <c r="F965" s="165" t="s">
        <v>2312</v>
      </c>
      <c r="G965" s="165" t="s">
        <v>2314</v>
      </c>
      <c r="H965" s="165" t="s">
        <v>2315</v>
      </c>
      <c r="I965" s="165" t="s">
        <v>2314</v>
      </c>
      <c r="J965" s="165" t="s">
        <v>1205</v>
      </c>
      <c r="K965" s="165" t="s">
        <v>2591</v>
      </c>
      <c r="L965" s="165" t="s">
        <v>2592</v>
      </c>
      <c r="M965" s="165" t="s">
        <v>2591</v>
      </c>
    </row>
    <row r="966" spans="1:13" x14ac:dyDescent="0.35">
      <c r="A966" s="164" t="str">
        <f t="shared" si="15"/>
        <v>BoenyAmbato BoeniAnkirihitra</v>
      </c>
      <c r="B966" s="165" t="s">
        <v>1200</v>
      </c>
      <c r="C966" s="165" t="s">
        <v>1201</v>
      </c>
      <c r="D966" s="165" t="s">
        <v>2312</v>
      </c>
      <c r="E966" s="165" t="s">
        <v>2313</v>
      </c>
      <c r="F966" s="165" t="s">
        <v>2312</v>
      </c>
      <c r="G966" s="165" t="s">
        <v>2314</v>
      </c>
      <c r="H966" s="165" t="s">
        <v>2315</v>
      </c>
      <c r="I966" s="165" t="s">
        <v>2314</v>
      </c>
      <c r="J966" s="165" t="s">
        <v>1205</v>
      </c>
      <c r="K966" s="165" t="s">
        <v>2593</v>
      </c>
      <c r="L966" s="165" t="s">
        <v>2594</v>
      </c>
      <c r="M966" s="165" t="s">
        <v>2593</v>
      </c>
    </row>
    <row r="967" spans="1:13" x14ac:dyDescent="0.35">
      <c r="A967" s="164" t="str">
        <f t="shared" si="15"/>
        <v>BoenyAmbato BoeniAndranomamy</v>
      </c>
      <c r="B967" s="165" t="s">
        <v>1200</v>
      </c>
      <c r="C967" s="165" t="s">
        <v>1201</v>
      </c>
      <c r="D967" s="165" t="s">
        <v>2312</v>
      </c>
      <c r="E967" s="165" t="s">
        <v>2313</v>
      </c>
      <c r="F967" s="165" t="s">
        <v>2312</v>
      </c>
      <c r="G967" s="165" t="s">
        <v>2314</v>
      </c>
      <c r="H967" s="165" t="s">
        <v>2315</v>
      </c>
      <c r="I967" s="165" t="s">
        <v>2314</v>
      </c>
      <c r="J967" s="165" t="s">
        <v>1205</v>
      </c>
      <c r="K967" s="165" t="s">
        <v>2595</v>
      </c>
      <c r="L967" s="165" t="s">
        <v>2596</v>
      </c>
      <c r="M967" s="165" t="s">
        <v>2595</v>
      </c>
    </row>
    <row r="968" spans="1:13" x14ac:dyDescent="0.35">
      <c r="A968" s="164" t="str">
        <f t="shared" si="15"/>
        <v>BoenyAmbato BoeniManerinerina</v>
      </c>
      <c r="B968" s="165" t="s">
        <v>1200</v>
      </c>
      <c r="C968" s="165" t="s">
        <v>1201</v>
      </c>
      <c r="D968" s="165" t="s">
        <v>2312</v>
      </c>
      <c r="E968" s="165" t="s">
        <v>2313</v>
      </c>
      <c r="F968" s="165" t="s">
        <v>2312</v>
      </c>
      <c r="G968" s="165" t="s">
        <v>2314</v>
      </c>
      <c r="H968" s="165" t="s">
        <v>2315</v>
      </c>
      <c r="I968" s="165" t="s">
        <v>2314</v>
      </c>
      <c r="J968" s="165" t="s">
        <v>1205</v>
      </c>
      <c r="K968" s="165" t="s">
        <v>2597</v>
      </c>
      <c r="L968" s="165" t="s">
        <v>2598</v>
      </c>
      <c r="M968" s="165" t="s">
        <v>2597</v>
      </c>
    </row>
    <row r="969" spans="1:13" x14ac:dyDescent="0.35">
      <c r="A969" s="164" t="str">
        <f t="shared" si="15"/>
        <v>BoenyAmbato BoeniSitampiky</v>
      </c>
      <c r="B969" s="165" t="s">
        <v>1200</v>
      </c>
      <c r="C969" s="165" t="s">
        <v>1201</v>
      </c>
      <c r="D969" s="165" t="s">
        <v>2312</v>
      </c>
      <c r="E969" s="165" t="s">
        <v>2313</v>
      </c>
      <c r="F969" s="165" t="s">
        <v>2312</v>
      </c>
      <c r="G969" s="165" t="s">
        <v>2314</v>
      </c>
      <c r="H969" s="165" t="s">
        <v>2315</v>
      </c>
      <c r="I969" s="165" t="s">
        <v>2314</v>
      </c>
      <c r="J969" s="165" t="s">
        <v>1205</v>
      </c>
      <c r="K969" s="165" t="s">
        <v>2599</v>
      </c>
      <c r="L969" s="165" t="s">
        <v>2600</v>
      </c>
      <c r="M969" s="165" t="s">
        <v>2599</v>
      </c>
    </row>
    <row r="970" spans="1:13" x14ac:dyDescent="0.35">
      <c r="A970" s="164" t="str">
        <f t="shared" si="15"/>
        <v>BoenyMarovoayMarovoay Ville</v>
      </c>
      <c r="B970" s="165" t="s">
        <v>1200</v>
      </c>
      <c r="C970" s="165" t="s">
        <v>1201</v>
      </c>
      <c r="D970" s="165" t="s">
        <v>2312</v>
      </c>
      <c r="E970" s="165" t="s">
        <v>2313</v>
      </c>
      <c r="F970" s="165" t="s">
        <v>2312</v>
      </c>
      <c r="G970" s="165" t="s">
        <v>2601</v>
      </c>
      <c r="H970" s="165" t="s">
        <v>2602</v>
      </c>
      <c r="I970" s="165" t="s">
        <v>2601</v>
      </c>
      <c r="J970" s="165" t="s">
        <v>1205</v>
      </c>
      <c r="K970" s="165" t="s">
        <v>2603</v>
      </c>
      <c r="L970" s="165" t="s">
        <v>2604</v>
      </c>
      <c r="M970" s="165" t="s">
        <v>2603</v>
      </c>
    </row>
    <row r="971" spans="1:13" x14ac:dyDescent="0.35">
      <c r="A971" s="164" t="str">
        <f t="shared" si="15"/>
        <v>BoenyMarovoayMarovoay Banlieue</v>
      </c>
      <c r="B971" s="165" t="s">
        <v>1200</v>
      </c>
      <c r="C971" s="165" t="s">
        <v>1201</v>
      </c>
      <c r="D971" s="165" t="s">
        <v>2312</v>
      </c>
      <c r="E971" s="165" t="s">
        <v>2313</v>
      </c>
      <c r="F971" s="165" t="s">
        <v>2312</v>
      </c>
      <c r="G971" s="165" t="s">
        <v>2601</v>
      </c>
      <c r="H971" s="165" t="s">
        <v>2602</v>
      </c>
      <c r="I971" s="165" t="s">
        <v>2601</v>
      </c>
      <c r="J971" s="165" t="s">
        <v>1205</v>
      </c>
      <c r="K971" s="165" t="s">
        <v>2605</v>
      </c>
      <c r="L971" s="165" t="s">
        <v>2606</v>
      </c>
      <c r="M971" s="165" t="s">
        <v>2605</v>
      </c>
    </row>
    <row r="972" spans="1:13" x14ac:dyDescent="0.35">
      <c r="A972" s="164" t="str">
        <f t="shared" si="15"/>
        <v>BoenyMarovoayAntanambao Andranolava</v>
      </c>
      <c r="B972" s="165" t="s">
        <v>1200</v>
      </c>
      <c r="C972" s="165" t="s">
        <v>1201</v>
      </c>
      <c r="D972" s="165" t="s">
        <v>2312</v>
      </c>
      <c r="E972" s="165" t="s">
        <v>2313</v>
      </c>
      <c r="F972" s="165" t="s">
        <v>2312</v>
      </c>
      <c r="G972" s="165" t="s">
        <v>2601</v>
      </c>
      <c r="H972" s="165" t="s">
        <v>2602</v>
      </c>
      <c r="I972" s="165" t="s">
        <v>2601</v>
      </c>
      <c r="J972" s="165" t="s">
        <v>1205</v>
      </c>
      <c r="K972" s="165" t="s">
        <v>2607</v>
      </c>
      <c r="L972" s="165" t="s">
        <v>2608</v>
      </c>
      <c r="M972" s="165" t="s">
        <v>2607</v>
      </c>
    </row>
    <row r="973" spans="1:13" x14ac:dyDescent="0.35">
      <c r="A973" s="164" t="str">
        <f t="shared" si="15"/>
        <v>BoenyMarovoayAnosinalainolona</v>
      </c>
      <c r="B973" s="165" t="s">
        <v>1200</v>
      </c>
      <c r="C973" s="165" t="s">
        <v>1201</v>
      </c>
      <c r="D973" s="165" t="s">
        <v>2312</v>
      </c>
      <c r="E973" s="165" t="s">
        <v>2313</v>
      </c>
      <c r="F973" s="165" t="s">
        <v>2312</v>
      </c>
      <c r="G973" s="165" t="s">
        <v>2601</v>
      </c>
      <c r="H973" s="165" t="s">
        <v>2602</v>
      </c>
      <c r="I973" s="165" t="s">
        <v>2601</v>
      </c>
      <c r="J973" s="165" t="s">
        <v>1205</v>
      </c>
      <c r="K973" s="165" t="s">
        <v>2609</v>
      </c>
      <c r="L973" s="165" t="s">
        <v>2610</v>
      </c>
      <c r="M973" s="165" t="s">
        <v>2609</v>
      </c>
    </row>
    <row r="974" spans="1:13" x14ac:dyDescent="0.35">
      <c r="A974" s="164" t="str">
        <f t="shared" si="15"/>
        <v>BoenyMarovoayAmbolomoty</v>
      </c>
      <c r="B974" s="165" t="s">
        <v>1200</v>
      </c>
      <c r="C974" s="165" t="s">
        <v>1201</v>
      </c>
      <c r="D974" s="165" t="s">
        <v>2312</v>
      </c>
      <c r="E974" s="165" t="s">
        <v>2313</v>
      </c>
      <c r="F974" s="165" t="s">
        <v>2312</v>
      </c>
      <c r="G974" s="165" t="s">
        <v>2601</v>
      </c>
      <c r="H974" s="165" t="s">
        <v>2602</v>
      </c>
      <c r="I974" s="165" t="s">
        <v>2601</v>
      </c>
      <c r="J974" s="165" t="s">
        <v>1205</v>
      </c>
      <c r="K974" s="165" t="s">
        <v>2611</v>
      </c>
      <c r="L974" s="165" t="s">
        <v>2612</v>
      </c>
      <c r="M974" s="165" t="s">
        <v>2611</v>
      </c>
    </row>
    <row r="975" spans="1:13" x14ac:dyDescent="0.35">
      <c r="A975" s="164" t="str">
        <f t="shared" si="15"/>
        <v>BoenyMarovoayMarovoay</v>
      </c>
      <c r="B975" s="165" t="s">
        <v>1200</v>
      </c>
      <c r="C975" s="165" t="s">
        <v>1201</v>
      </c>
      <c r="D975" s="165" t="s">
        <v>2312</v>
      </c>
      <c r="E975" s="165" t="s">
        <v>2313</v>
      </c>
      <c r="F975" s="165" t="s">
        <v>2312</v>
      </c>
      <c r="G975" s="165" t="s">
        <v>2601</v>
      </c>
      <c r="H975" s="165" t="s">
        <v>2602</v>
      </c>
      <c r="I975" s="165" t="s">
        <v>2601</v>
      </c>
      <c r="J975" s="165" t="s">
        <v>1205</v>
      </c>
      <c r="K975" s="165" t="s">
        <v>2602</v>
      </c>
      <c r="L975" s="165" t="s">
        <v>2613</v>
      </c>
      <c r="M975" s="165" t="s">
        <v>2602</v>
      </c>
    </row>
    <row r="976" spans="1:13" x14ac:dyDescent="0.35">
      <c r="A976" s="164" t="str">
        <f t="shared" si="15"/>
        <v>BoenyMarovoayTsararano</v>
      </c>
      <c r="B976" s="165" t="s">
        <v>1200</v>
      </c>
      <c r="C976" s="165" t="s">
        <v>1201</v>
      </c>
      <c r="D976" s="165" t="s">
        <v>2312</v>
      </c>
      <c r="E976" s="165" t="s">
        <v>2313</v>
      </c>
      <c r="F976" s="165" t="s">
        <v>2312</v>
      </c>
      <c r="G976" s="165" t="s">
        <v>2601</v>
      </c>
      <c r="H976" s="165" t="s">
        <v>2602</v>
      </c>
      <c r="I976" s="165" t="s">
        <v>2601</v>
      </c>
      <c r="J976" s="165" t="s">
        <v>1205</v>
      </c>
      <c r="K976" s="165" t="s">
        <v>2614</v>
      </c>
      <c r="L976" s="165" t="s">
        <v>2615</v>
      </c>
      <c r="M976" s="165" t="s">
        <v>2614</v>
      </c>
    </row>
    <row r="977" spans="1:13" x14ac:dyDescent="0.35">
      <c r="A977" s="164" t="str">
        <f t="shared" si="15"/>
        <v>BoenyMarovoayAnkazomborona</v>
      </c>
      <c r="B977" s="165" t="s">
        <v>1200</v>
      </c>
      <c r="C977" s="165" t="s">
        <v>1201</v>
      </c>
      <c r="D977" s="165" t="s">
        <v>2312</v>
      </c>
      <c r="E977" s="165" t="s">
        <v>2313</v>
      </c>
      <c r="F977" s="165" t="s">
        <v>2312</v>
      </c>
      <c r="G977" s="165" t="s">
        <v>2601</v>
      </c>
      <c r="H977" s="165" t="s">
        <v>2602</v>
      </c>
      <c r="I977" s="165" t="s">
        <v>2601</v>
      </c>
      <c r="J977" s="165" t="s">
        <v>1205</v>
      </c>
      <c r="K977" s="165" t="s">
        <v>2616</v>
      </c>
      <c r="L977" s="165" t="s">
        <v>2617</v>
      </c>
      <c r="M977" s="165" t="s">
        <v>2616</v>
      </c>
    </row>
    <row r="978" spans="1:13" x14ac:dyDescent="0.35">
      <c r="A978" s="164" t="str">
        <f t="shared" si="15"/>
        <v>BoenyMarovoayManaratsandry</v>
      </c>
      <c r="B978" s="165" t="s">
        <v>1200</v>
      </c>
      <c r="C978" s="165" t="s">
        <v>1201</v>
      </c>
      <c r="D978" s="165" t="s">
        <v>2312</v>
      </c>
      <c r="E978" s="165" t="s">
        <v>2313</v>
      </c>
      <c r="F978" s="165" t="s">
        <v>2312</v>
      </c>
      <c r="G978" s="165" t="s">
        <v>2601</v>
      </c>
      <c r="H978" s="165" t="s">
        <v>2602</v>
      </c>
      <c r="I978" s="165" t="s">
        <v>2601</v>
      </c>
      <c r="J978" s="165" t="s">
        <v>1205</v>
      </c>
      <c r="K978" s="165" t="s">
        <v>2618</v>
      </c>
      <c r="L978" s="165" t="s">
        <v>2619</v>
      </c>
      <c r="M978" s="165" t="s">
        <v>2618</v>
      </c>
    </row>
    <row r="979" spans="1:13" x14ac:dyDescent="0.35">
      <c r="A979" s="164" t="str">
        <f t="shared" si="15"/>
        <v>BoenyMarovoayAntanimasaka</v>
      </c>
      <c r="B979" s="165" t="s">
        <v>1200</v>
      </c>
      <c r="C979" s="165" t="s">
        <v>1201</v>
      </c>
      <c r="D979" s="165" t="s">
        <v>2312</v>
      </c>
      <c r="E979" s="165" t="s">
        <v>2313</v>
      </c>
      <c r="F979" s="165" t="s">
        <v>2312</v>
      </c>
      <c r="G979" s="165" t="s">
        <v>2601</v>
      </c>
      <c r="H979" s="165" t="s">
        <v>2602</v>
      </c>
      <c r="I979" s="165" t="s">
        <v>2601</v>
      </c>
      <c r="J979" s="165" t="s">
        <v>1205</v>
      </c>
      <c r="K979" s="165" t="s">
        <v>1578</v>
      </c>
      <c r="L979" s="165" t="s">
        <v>2620</v>
      </c>
      <c r="M979" s="165" t="s">
        <v>1578</v>
      </c>
    </row>
    <row r="980" spans="1:13" x14ac:dyDescent="0.35">
      <c r="A980" s="164" t="str">
        <f t="shared" si="15"/>
        <v>BoenyMarovoayBemaharivo</v>
      </c>
      <c r="B980" s="165" t="s">
        <v>1200</v>
      </c>
      <c r="C980" s="165" t="s">
        <v>1201</v>
      </c>
      <c r="D980" s="165" t="s">
        <v>2312</v>
      </c>
      <c r="E980" s="165" t="s">
        <v>2313</v>
      </c>
      <c r="F980" s="165" t="s">
        <v>2312</v>
      </c>
      <c r="G980" s="165" t="s">
        <v>2601</v>
      </c>
      <c r="H980" s="165" t="s">
        <v>2602</v>
      </c>
      <c r="I980" s="165" t="s">
        <v>2601</v>
      </c>
      <c r="J980" s="165" t="s">
        <v>1205</v>
      </c>
      <c r="K980" s="165" t="s">
        <v>2621</v>
      </c>
      <c r="L980" s="165" t="s">
        <v>2622</v>
      </c>
      <c r="M980" s="165" t="s">
        <v>2621</v>
      </c>
    </row>
    <row r="981" spans="1:13" x14ac:dyDescent="0.35">
      <c r="A981" s="164" t="str">
        <f t="shared" si="15"/>
        <v>BoenyMarovoayAnkaraobato</v>
      </c>
      <c r="B981" s="165" t="s">
        <v>1200</v>
      </c>
      <c r="C981" s="165" t="s">
        <v>1201</v>
      </c>
      <c r="D981" s="165" t="s">
        <v>2312</v>
      </c>
      <c r="E981" s="165" t="s">
        <v>2313</v>
      </c>
      <c r="F981" s="165" t="s">
        <v>2312</v>
      </c>
      <c r="G981" s="165" t="s">
        <v>2601</v>
      </c>
      <c r="H981" s="165" t="s">
        <v>2602</v>
      </c>
      <c r="I981" s="165" t="s">
        <v>2601</v>
      </c>
      <c r="J981" s="165" t="s">
        <v>1205</v>
      </c>
      <c r="K981" s="165" t="s">
        <v>1488</v>
      </c>
      <c r="L981" s="165" t="s">
        <v>2623</v>
      </c>
      <c r="M981" s="165" t="s">
        <v>1488</v>
      </c>
    </row>
    <row r="982" spans="1:13" x14ac:dyDescent="0.35">
      <c r="A982" s="164" t="str">
        <f t="shared" si="15"/>
        <v>BoenyMitsinjoMitsinjo</v>
      </c>
      <c r="B982" s="165" t="s">
        <v>1200</v>
      </c>
      <c r="C982" s="165" t="s">
        <v>1201</v>
      </c>
      <c r="D982" s="165" t="s">
        <v>2312</v>
      </c>
      <c r="E982" s="165" t="s">
        <v>2313</v>
      </c>
      <c r="F982" s="165" t="s">
        <v>2312</v>
      </c>
      <c r="G982" s="165" t="s">
        <v>2624</v>
      </c>
      <c r="H982" s="165" t="s">
        <v>2625</v>
      </c>
      <c r="I982" s="165" t="s">
        <v>2624</v>
      </c>
      <c r="J982" s="165" t="s">
        <v>1205</v>
      </c>
      <c r="K982" s="165" t="s">
        <v>2625</v>
      </c>
      <c r="L982" s="165" t="s">
        <v>2626</v>
      </c>
      <c r="M982" s="165" t="s">
        <v>2625</v>
      </c>
    </row>
    <row r="983" spans="1:13" x14ac:dyDescent="0.35">
      <c r="A983" s="164" t="str">
        <f t="shared" si="15"/>
        <v>BoenyMitsinjoAntseza</v>
      </c>
      <c r="B983" s="165" t="s">
        <v>1200</v>
      </c>
      <c r="C983" s="165" t="s">
        <v>1201</v>
      </c>
      <c r="D983" s="165" t="s">
        <v>2312</v>
      </c>
      <c r="E983" s="165" t="s">
        <v>2313</v>
      </c>
      <c r="F983" s="165" t="s">
        <v>2312</v>
      </c>
      <c r="G983" s="165" t="s">
        <v>2624</v>
      </c>
      <c r="H983" s="165" t="s">
        <v>2625</v>
      </c>
      <c r="I983" s="165" t="s">
        <v>2624</v>
      </c>
      <c r="J983" s="165" t="s">
        <v>1205</v>
      </c>
      <c r="K983" s="165" t="s">
        <v>2627</v>
      </c>
      <c r="L983" s="165" t="s">
        <v>2628</v>
      </c>
      <c r="M983" s="165" t="s">
        <v>2627</v>
      </c>
    </row>
    <row r="984" spans="1:13" x14ac:dyDescent="0.35">
      <c r="A984" s="164" t="str">
        <f t="shared" si="15"/>
        <v>BoenyMitsinjoAntongomena Bevary</v>
      </c>
      <c r="B984" s="165" t="s">
        <v>1200</v>
      </c>
      <c r="C984" s="165" t="s">
        <v>1201</v>
      </c>
      <c r="D984" s="165" t="s">
        <v>2312</v>
      </c>
      <c r="E984" s="165" t="s">
        <v>2313</v>
      </c>
      <c r="F984" s="165" t="s">
        <v>2312</v>
      </c>
      <c r="G984" s="165" t="s">
        <v>2624</v>
      </c>
      <c r="H984" s="165" t="s">
        <v>2625</v>
      </c>
      <c r="I984" s="165" t="s">
        <v>2624</v>
      </c>
      <c r="J984" s="165" t="s">
        <v>1205</v>
      </c>
      <c r="K984" s="165" t="s">
        <v>2629</v>
      </c>
      <c r="L984" s="165" t="s">
        <v>2630</v>
      </c>
      <c r="M984" s="165" t="s">
        <v>2629</v>
      </c>
    </row>
    <row r="985" spans="1:13" x14ac:dyDescent="0.35">
      <c r="A985" s="164" t="str">
        <f t="shared" si="15"/>
        <v>BoenyMitsinjoMatsakabanja</v>
      </c>
      <c r="B985" s="165" t="s">
        <v>1200</v>
      </c>
      <c r="C985" s="165" t="s">
        <v>1201</v>
      </c>
      <c r="D985" s="165" t="s">
        <v>2312</v>
      </c>
      <c r="E985" s="165" t="s">
        <v>2313</v>
      </c>
      <c r="F985" s="165" t="s">
        <v>2312</v>
      </c>
      <c r="G985" s="165" t="s">
        <v>2624</v>
      </c>
      <c r="H985" s="165" t="s">
        <v>2625</v>
      </c>
      <c r="I985" s="165" t="s">
        <v>2624</v>
      </c>
      <c r="J985" s="165" t="s">
        <v>1205</v>
      </c>
      <c r="K985" s="165" t="s">
        <v>2631</v>
      </c>
      <c r="L985" s="165" t="s">
        <v>2632</v>
      </c>
      <c r="M985" s="165" t="s">
        <v>2631</v>
      </c>
    </row>
    <row r="986" spans="1:13" x14ac:dyDescent="0.35">
      <c r="A986" s="164" t="str">
        <f t="shared" si="15"/>
        <v>BoenyMitsinjoKatsepy</v>
      </c>
      <c r="B986" s="165" t="s">
        <v>1200</v>
      </c>
      <c r="C986" s="165" t="s">
        <v>1201</v>
      </c>
      <c r="D986" s="165" t="s">
        <v>2312</v>
      </c>
      <c r="E986" s="165" t="s">
        <v>2313</v>
      </c>
      <c r="F986" s="165" t="s">
        <v>2312</v>
      </c>
      <c r="G986" s="165" t="s">
        <v>2624</v>
      </c>
      <c r="H986" s="165" t="s">
        <v>2625</v>
      </c>
      <c r="I986" s="165" t="s">
        <v>2624</v>
      </c>
      <c r="J986" s="165" t="s">
        <v>1205</v>
      </c>
      <c r="K986" s="165" t="s">
        <v>2633</v>
      </c>
      <c r="L986" s="165" t="s">
        <v>2634</v>
      </c>
      <c r="M986" s="165" t="s">
        <v>2633</v>
      </c>
    </row>
    <row r="987" spans="1:13" x14ac:dyDescent="0.35">
      <c r="A987" s="164" t="str">
        <f t="shared" si="15"/>
        <v>BoenyMitsinjoBekipay</v>
      </c>
      <c r="B987" s="165" t="s">
        <v>1200</v>
      </c>
      <c r="C987" s="165" t="s">
        <v>1201</v>
      </c>
      <c r="D987" s="165" t="s">
        <v>2312</v>
      </c>
      <c r="E987" s="165" t="s">
        <v>2313</v>
      </c>
      <c r="F987" s="165" t="s">
        <v>2312</v>
      </c>
      <c r="G987" s="165" t="s">
        <v>2624</v>
      </c>
      <c r="H987" s="165" t="s">
        <v>2625</v>
      </c>
      <c r="I987" s="165" t="s">
        <v>2624</v>
      </c>
      <c r="J987" s="165" t="s">
        <v>1205</v>
      </c>
      <c r="K987" s="165" t="s">
        <v>2635</v>
      </c>
      <c r="L987" s="165" t="s">
        <v>2636</v>
      </c>
      <c r="M987" s="165" t="s">
        <v>2635</v>
      </c>
    </row>
    <row r="988" spans="1:13" x14ac:dyDescent="0.35">
      <c r="A988" s="164" t="str">
        <f t="shared" si="15"/>
        <v>BoenyMitsinjoAmbarimaninga</v>
      </c>
      <c r="B988" s="165" t="s">
        <v>1200</v>
      </c>
      <c r="C988" s="165" t="s">
        <v>1201</v>
      </c>
      <c r="D988" s="165" t="s">
        <v>2312</v>
      </c>
      <c r="E988" s="165" t="s">
        <v>2313</v>
      </c>
      <c r="F988" s="165" t="s">
        <v>2312</v>
      </c>
      <c r="G988" s="165" t="s">
        <v>2624</v>
      </c>
      <c r="H988" s="165" t="s">
        <v>2625</v>
      </c>
      <c r="I988" s="165" t="s">
        <v>2624</v>
      </c>
      <c r="J988" s="165" t="s">
        <v>1205</v>
      </c>
      <c r="K988" s="165" t="s">
        <v>2637</v>
      </c>
      <c r="L988" s="165" t="s">
        <v>2638</v>
      </c>
      <c r="M988" s="165" t="s">
        <v>2637</v>
      </c>
    </row>
    <row r="989" spans="1:13" x14ac:dyDescent="0.35">
      <c r="A989" s="164" t="str">
        <f t="shared" si="15"/>
        <v>BoenyMahajanga IIBelobaka</v>
      </c>
      <c r="B989" s="165" t="s">
        <v>1200</v>
      </c>
      <c r="C989" s="165" t="s">
        <v>1201</v>
      </c>
      <c r="D989" s="165" t="s">
        <v>2312</v>
      </c>
      <c r="E989" s="165" t="s">
        <v>2313</v>
      </c>
      <c r="F989" s="165" t="s">
        <v>2312</v>
      </c>
      <c r="G989" s="165" t="s">
        <v>2639</v>
      </c>
      <c r="H989" s="165" t="s">
        <v>2640</v>
      </c>
      <c r="I989" s="165" t="s">
        <v>2639</v>
      </c>
      <c r="J989" s="165" t="s">
        <v>1205</v>
      </c>
      <c r="K989" s="165" t="s">
        <v>1803</v>
      </c>
      <c r="L989" s="165" t="s">
        <v>2641</v>
      </c>
      <c r="M989" s="165" t="s">
        <v>1803</v>
      </c>
    </row>
    <row r="990" spans="1:13" x14ac:dyDescent="0.35">
      <c r="A990" s="164" t="str">
        <f t="shared" si="15"/>
        <v>BoenyMahajanga IIBoanamary</v>
      </c>
      <c r="B990" s="165" t="s">
        <v>1200</v>
      </c>
      <c r="C990" s="165" t="s">
        <v>1201</v>
      </c>
      <c r="D990" s="165" t="s">
        <v>2312</v>
      </c>
      <c r="E990" s="165" t="s">
        <v>2313</v>
      </c>
      <c r="F990" s="165" t="s">
        <v>2312</v>
      </c>
      <c r="G990" s="165" t="s">
        <v>2639</v>
      </c>
      <c r="H990" s="165" t="s">
        <v>2640</v>
      </c>
      <c r="I990" s="165" t="s">
        <v>2639</v>
      </c>
      <c r="J990" s="165" t="s">
        <v>1205</v>
      </c>
      <c r="K990" s="165" t="s">
        <v>2642</v>
      </c>
      <c r="L990" s="165" t="s">
        <v>2643</v>
      </c>
      <c r="M990" s="165" t="s">
        <v>2642</v>
      </c>
    </row>
    <row r="991" spans="1:13" x14ac:dyDescent="0.35">
      <c r="A991" s="164" t="str">
        <f t="shared" si="15"/>
        <v>BoenyMahajanga IIAmbalakida</v>
      </c>
      <c r="B991" s="165" t="s">
        <v>1200</v>
      </c>
      <c r="C991" s="165" t="s">
        <v>1201</v>
      </c>
      <c r="D991" s="165" t="s">
        <v>2312</v>
      </c>
      <c r="E991" s="165" t="s">
        <v>2313</v>
      </c>
      <c r="F991" s="165" t="s">
        <v>2312</v>
      </c>
      <c r="G991" s="165" t="s">
        <v>2639</v>
      </c>
      <c r="H991" s="165" t="s">
        <v>2640</v>
      </c>
      <c r="I991" s="165" t="s">
        <v>2639</v>
      </c>
      <c r="J991" s="165" t="s">
        <v>1205</v>
      </c>
      <c r="K991" s="165" t="s">
        <v>2644</v>
      </c>
      <c r="L991" s="165" t="s">
        <v>2645</v>
      </c>
      <c r="M991" s="165" t="s">
        <v>2644</v>
      </c>
    </row>
    <row r="992" spans="1:13" x14ac:dyDescent="0.35">
      <c r="A992" s="164" t="str">
        <f t="shared" si="15"/>
        <v>BoenyMahajanga IIBetsako</v>
      </c>
      <c r="B992" s="165" t="s">
        <v>1200</v>
      </c>
      <c r="C992" s="165" t="s">
        <v>1201</v>
      </c>
      <c r="D992" s="165" t="s">
        <v>2312</v>
      </c>
      <c r="E992" s="165" t="s">
        <v>2313</v>
      </c>
      <c r="F992" s="165" t="s">
        <v>2312</v>
      </c>
      <c r="G992" s="165" t="s">
        <v>2639</v>
      </c>
      <c r="H992" s="165" t="s">
        <v>2640</v>
      </c>
      <c r="I992" s="165" t="s">
        <v>2639</v>
      </c>
      <c r="J992" s="165" t="s">
        <v>1205</v>
      </c>
      <c r="K992" s="165" t="s">
        <v>2646</v>
      </c>
      <c r="L992" s="165" t="s">
        <v>2647</v>
      </c>
      <c r="M992" s="165" t="s">
        <v>2646</v>
      </c>
    </row>
    <row r="993" spans="1:13" x14ac:dyDescent="0.35">
      <c r="A993" s="164" t="str">
        <f t="shared" si="15"/>
        <v>BoenyMahajanga IIMariarano</v>
      </c>
      <c r="B993" s="165" t="s">
        <v>1200</v>
      </c>
      <c r="C993" s="165" t="s">
        <v>1201</v>
      </c>
      <c r="D993" s="165" t="s">
        <v>2312</v>
      </c>
      <c r="E993" s="165" t="s">
        <v>2313</v>
      </c>
      <c r="F993" s="165" t="s">
        <v>2312</v>
      </c>
      <c r="G993" s="165" t="s">
        <v>2639</v>
      </c>
      <c r="H993" s="165" t="s">
        <v>2640</v>
      </c>
      <c r="I993" s="165" t="s">
        <v>2639</v>
      </c>
      <c r="J993" s="165" t="s">
        <v>1205</v>
      </c>
      <c r="K993" s="165" t="s">
        <v>2648</v>
      </c>
      <c r="L993" s="165" t="s">
        <v>2649</v>
      </c>
      <c r="M993" s="165" t="s">
        <v>2648</v>
      </c>
    </row>
    <row r="994" spans="1:13" x14ac:dyDescent="0.35">
      <c r="A994" s="164" t="str">
        <f t="shared" si="15"/>
        <v>BoenyMahajanga IIBekobay</v>
      </c>
      <c r="B994" s="165" t="s">
        <v>1200</v>
      </c>
      <c r="C994" s="165" t="s">
        <v>1201</v>
      </c>
      <c r="D994" s="165" t="s">
        <v>2312</v>
      </c>
      <c r="E994" s="165" t="s">
        <v>2313</v>
      </c>
      <c r="F994" s="165" t="s">
        <v>2312</v>
      </c>
      <c r="G994" s="165" t="s">
        <v>2639</v>
      </c>
      <c r="H994" s="165" t="s">
        <v>2640</v>
      </c>
      <c r="I994" s="165" t="s">
        <v>2639</v>
      </c>
      <c r="J994" s="165" t="s">
        <v>1205</v>
      </c>
      <c r="K994" s="165" t="s">
        <v>2650</v>
      </c>
      <c r="L994" s="165" t="s">
        <v>2651</v>
      </c>
      <c r="M994" s="165" t="s">
        <v>2650</v>
      </c>
    </row>
    <row r="995" spans="1:13" x14ac:dyDescent="0.35">
      <c r="A995" s="164" t="str">
        <f t="shared" si="15"/>
        <v>BoenyMahajanga IIAndranoboka</v>
      </c>
      <c r="B995" s="165" t="s">
        <v>1200</v>
      </c>
      <c r="C995" s="165" t="s">
        <v>1201</v>
      </c>
      <c r="D995" s="165" t="s">
        <v>2312</v>
      </c>
      <c r="E995" s="165" t="s">
        <v>2313</v>
      </c>
      <c r="F995" s="165" t="s">
        <v>2312</v>
      </c>
      <c r="G995" s="165" t="s">
        <v>2639</v>
      </c>
      <c r="H995" s="165" t="s">
        <v>2640</v>
      </c>
      <c r="I995" s="165" t="s">
        <v>2639</v>
      </c>
      <c r="J995" s="165" t="s">
        <v>1205</v>
      </c>
      <c r="K995" s="165" t="s">
        <v>2652</v>
      </c>
      <c r="L995" s="165" t="s">
        <v>2653</v>
      </c>
      <c r="M995" s="165" t="s">
        <v>2652</v>
      </c>
    </row>
    <row r="996" spans="1:13" x14ac:dyDescent="0.35">
      <c r="A996" s="164" t="str">
        <f t="shared" si="15"/>
        <v>BoenyMahajanga IIMahajamba Usine</v>
      </c>
      <c r="B996" s="165" t="s">
        <v>1200</v>
      </c>
      <c r="C996" s="165" t="s">
        <v>1201</v>
      </c>
      <c r="D996" s="165" t="s">
        <v>2312</v>
      </c>
      <c r="E996" s="165" t="s">
        <v>2313</v>
      </c>
      <c r="F996" s="165" t="s">
        <v>2312</v>
      </c>
      <c r="G996" s="165" t="s">
        <v>2639</v>
      </c>
      <c r="H996" s="165" t="s">
        <v>2640</v>
      </c>
      <c r="I996" s="165" t="s">
        <v>2639</v>
      </c>
      <c r="J996" s="165" t="s">
        <v>1205</v>
      </c>
      <c r="K996" s="165" t="s">
        <v>2654</v>
      </c>
      <c r="L996" s="165" t="s">
        <v>2655</v>
      </c>
      <c r="M996" s="165" t="s">
        <v>2654</v>
      </c>
    </row>
    <row r="997" spans="1:13" x14ac:dyDescent="0.35">
      <c r="A997" s="164" t="str">
        <f t="shared" si="15"/>
        <v>BoenyMahajanga IIAmbalabe Befanjava</v>
      </c>
      <c r="B997" s="165" t="s">
        <v>1200</v>
      </c>
      <c r="C997" s="165" t="s">
        <v>1201</v>
      </c>
      <c r="D997" s="165" t="s">
        <v>2312</v>
      </c>
      <c r="E997" s="165" t="s">
        <v>2313</v>
      </c>
      <c r="F997" s="165" t="s">
        <v>2312</v>
      </c>
      <c r="G997" s="165" t="s">
        <v>2639</v>
      </c>
      <c r="H997" s="165" t="s">
        <v>2640</v>
      </c>
      <c r="I997" s="165" t="s">
        <v>2639</v>
      </c>
      <c r="J997" s="165" t="s">
        <v>1205</v>
      </c>
      <c r="K997" s="165" t="s">
        <v>2656</v>
      </c>
      <c r="L997" s="165" t="s">
        <v>2657</v>
      </c>
      <c r="M997" s="165" t="s">
        <v>2656</v>
      </c>
    </row>
    <row r="998" spans="1:13" x14ac:dyDescent="0.35">
      <c r="A998" s="164" t="str">
        <f t="shared" si="15"/>
        <v>SofiaPort-Berge (Boriziny-Vaovao)Port Berge</v>
      </c>
      <c r="B998" s="165" t="s">
        <v>1200</v>
      </c>
      <c r="C998" s="165" t="s">
        <v>1201</v>
      </c>
      <c r="D998" s="165" t="s">
        <v>2322</v>
      </c>
      <c r="E998" s="165" t="s">
        <v>2323</v>
      </c>
      <c r="F998" s="165" t="s">
        <v>2322</v>
      </c>
      <c r="G998" s="165" t="s">
        <v>2324</v>
      </c>
      <c r="H998" s="165" t="s">
        <v>2325</v>
      </c>
      <c r="I998" s="165" t="s">
        <v>2324</v>
      </c>
      <c r="J998" s="165" t="s">
        <v>1205</v>
      </c>
      <c r="K998" s="165" t="s">
        <v>2658</v>
      </c>
      <c r="L998" s="165" t="s">
        <v>2659</v>
      </c>
      <c r="M998" s="165" t="s">
        <v>2658</v>
      </c>
    </row>
    <row r="999" spans="1:13" x14ac:dyDescent="0.35">
      <c r="A999" s="164" t="str">
        <f t="shared" si="15"/>
        <v>SofiaPort-Berge (Boriziny-Vaovao)Ambanjabe</v>
      </c>
      <c r="B999" s="165" t="s">
        <v>1200</v>
      </c>
      <c r="C999" s="165" t="s">
        <v>1201</v>
      </c>
      <c r="D999" s="165" t="s">
        <v>2322</v>
      </c>
      <c r="E999" s="165" t="s">
        <v>2323</v>
      </c>
      <c r="F999" s="165" t="s">
        <v>2322</v>
      </c>
      <c r="G999" s="165" t="s">
        <v>2324</v>
      </c>
      <c r="H999" s="165" t="s">
        <v>2325</v>
      </c>
      <c r="I999" s="165" t="s">
        <v>2324</v>
      </c>
      <c r="J999" s="165" t="s">
        <v>1205</v>
      </c>
      <c r="K999" s="165" t="s">
        <v>2660</v>
      </c>
      <c r="L999" s="165" t="s">
        <v>2661</v>
      </c>
      <c r="M999" s="165" t="s">
        <v>2660</v>
      </c>
    </row>
    <row r="1000" spans="1:13" x14ac:dyDescent="0.35">
      <c r="A1000" s="164" t="str">
        <f t="shared" si="15"/>
        <v>SofiaPort-Berge (Boriziny-Vaovao)Tsaratanana I</v>
      </c>
      <c r="B1000" s="165" t="s">
        <v>1200</v>
      </c>
      <c r="C1000" s="165" t="s">
        <v>1201</v>
      </c>
      <c r="D1000" s="165" t="s">
        <v>2322</v>
      </c>
      <c r="E1000" s="165" t="s">
        <v>2323</v>
      </c>
      <c r="F1000" s="165" t="s">
        <v>2322</v>
      </c>
      <c r="G1000" s="165" t="s">
        <v>2324</v>
      </c>
      <c r="H1000" s="165" t="s">
        <v>2325</v>
      </c>
      <c r="I1000" s="165" t="s">
        <v>2324</v>
      </c>
      <c r="J1000" s="165" t="s">
        <v>1205</v>
      </c>
      <c r="K1000" s="165" t="s">
        <v>2662</v>
      </c>
      <c r="L1000" s="165" t="s">
        <v>2663</v>
      </c>
      <c r="M1000" s="165" t="s">
        <v>2662</v>
      </c>
    </row>
    <row r="1001" spans="1:13" x14ac:dyDescent="0.35">
      <c r="A1001" s="164" t="str">
        <f t="shared" si="15"/>
        <v>SofiaPort-Berge (Boriziny-Vaovao)Tsarahasina</v>
      </c>
      <c r="B1001" s="165" t="s">
        <v>1200</v>
      </c>
      <c r="C1001" s="165" t="s">
        <v>1201</v>
      </c>
      <c r="D1001" s="165" t="s">
        <v>2322</v>
      </c>
      <c r="E1001" s="165" t="s">
        <v>2323</v>
      </c>
      <c r="F1001" s="165" t="s">
        <v>2322</v>
      </c>
      <c r="G1001" s="165" t="s">
        <v>2324</v>
      </c>
      <c r="H1001" s="165" t="s">
        <v>2325</v>
      </c>
      <c r="I1001" s="165" t="s">
        <v>2324</v>
      </c>
      <c r="J1001" s="165" t="s">
        <v>1205</v>
      </c>
      <c r="K1001" s="165" t="s">
        <v>2664</v>
      </c>
      <c r="L1001" s="165" t="s">
        <v>2665</v>
      </c>
      <c r="M1001" s="165" t="s">
        <v>2664</v>
      </c>
    </row>
    <row r="1002" spans="1:13" x14ac:dyDescent="0.35">
      <c r="A1002" s="164" t="str">
        <f t="shared" si="15"/>
        <v>SofiaPort-Berge (Boriziny-Vaovao)Tsiningia</v>
      </c>
      <c r="B1002" s="165" t="s">
        <v>1200</v>
      </c>
      <c r="C1002" s="165" t="s">
        <v>1201</v>
      </c>
      <c r="D1002" s="165" t="s">
        <v>2322</v>
      </c>
      <c r="E1002" s="165" t="s">
        <v>2323</v>
      </c>
      <c r="F1002" s="165" t="s">
        <v>2322</v>
      </c>
      <c r="G1002" s="165" t="s">
        <v>2324</v>
      </c>
      <c r="H1002" s="165" t="s">
        <v>2325</v>
      </c>
      <c r="I1002" s="165" t="s">
        <v>2324</v>
      </c>
      <c r="J1002" s="165" t="s">
        <v>1205</v>
      </c>
      <c r="K1002" s="165" t="s">
        <v>2666</v>
      </c>
      <c r="L1002" s="165" t="s">
        <v>2667</v>
      </c>
      <c r="M1002" s="165" t="s">
        <v>2666</v>
      </c>
    </row>
    <row r="1003" spans="1:13" x14ac:dyDescent="0.35">
      <c r="A1003" s="164" t="str">
        <f t="shared" si="15"/>
        <v>SofiaPort-Berge (Boriziny-Vaovao)Ambodisakoana</v>
      </c>
      <c r="B1003" s="165" t="s">
        <v>1200</v>
      </c>
      <c r="C1003" s="165" t="s">
        <v>1201</v>
      </c>
      <c r="D1003" s="165" t="s">
        <v>2322</v>
      </c>
      <c r="E1003" s="165" t="s">
        <v>2323</v>
      </c>
      <c r="F1003" s="165" t="s">
        <v>2322</v>
      </c>
      <c r="G1003" s="165" t="s">
        <v>2324</v>
      </c>
      <c r="H1003" s="165" t="s">
        <v>2325</v>
      </c>
      <c r="I1003" s="165" t="s">
        <v>2324</v>
      </c>
      <c r="J1003" s="165" t="s">
        <v>1205</v>
      </c>
      <c r="K1003" s="165" t="s">
        <v>2668</v>
      </c>
      <c r="L1003" s="165" t="s">
        <v>2669</v>
      </c>
      <c r="M1003" s="165" t="s">
        <v>2668</v>
      </c>
    </row>
    <row r="1004" spans="1:13" x14ac:dyDescent="0.35">
      <c r="A1004" s="164" t="str">
        <f t="shared" si="15"/>
        <v>SofiaPort-Berge (Boriziny-Vaovao)Tsinjomitondraka</v>
      </c>
      <c r="B1004" s="165" t="s">
        <v>1200</v>
      </c>
      <c r="C1004" s="165" t="s">
        <v>1201</v>
      </c>
      <c r="D1004" s="165" t="s">
        <v>2322</v>
      </c>
      <c r="E1004" s="165" t="s">
        <v>2323</v>
      </c>
      <c r="F1004" s="165" t="s">
        <v>2322</v>
      </c>
      <c r="G1004" s="165" t="s">
        <v>2324</v>
      </c>
      <c r="H1004" s="165" t="s">
        <v>2325</v>
      </c>
      <c r="I1004" s="165" t="s">
        <v>2324</v>
      </c>
      <c r="J1004" s="165" t="s">
        <v>1205</v>
      </c>
      <c r="K1004" s="165" t="s">
        <v>2670</v>
      </c>
      <c r="L1004" s="165" t="s">
        <v>2671</v>
      </c>
      <c r="M1004" s="165" t="s">
        <v>2670</v>
      </c>
    </row>
    <row r="1005" spans="1:13" x14ac:dyDescent="0.35">
      <c r="A1005" s="164" t="str">
        <f t="shared" si="15"/>
        <v>SofiaPort-Berge (Boriziny-Vaovao)Maevaranohely</v>
      </c>
      <c r="B1005" s="165" t="s">
        <v>1200</v>
      </c>
      <c r="C1005" s="165" t="s">
        <v>1201</v>
      </c>
      <c r="D1005" s="165" t="s">
        <v>2322</v>
      </c>
      <c r="E1005" s="165" t="s">
        <v>2323</v>
      </c>
      <c r="F1005" s="165" t="s">
        <v>2322</v>
      </c>
      <c r="G1005" s="165" t="s">
        <v>2324</v>
      </c>
      <c r="H1005" s="165" t="s">
        <v>2325</v>
      </c>
      <c r="I1005" s="165" t="s">
        <v>2324</v>
      </c>
      <c r="J1005" s="165" t="s">
        <v>1205</v>
      </c>
      <c r="K1005" s="165" t="s">
        <v>2672</v>
      </c>
      <c r="L1005" s="165" t="s">
        <v>2673</v>
      </c>
      <c r="M1005" s="165" t="s">
        <v>2672</v>
      </c>
    </row>
    <row r="1006" spans="1:13" x14ac:dyDescent="0.35">
      <c r="A1006" s="164" t="str">
        <f t="shared" si="15"/>
        <v>SofiaPort-Berge (Boriziny-Vaovao)Port Berge II</v>
      </c>
      <c r="B1006" s="165" t="s">
        <v>1200</v>
      </c>
      <c r="C1006" s="165" t="s">
        <v>1201</v>
      </c>
      <c r="D1006" s="165" t="s">
        <v>2322</v>
      </c>
      <c r="E1006" s="165" t="s">
        <v>2323</v>
      </c>
      <c r="F1006" s="165" t="s">
        <v>2322</v>
      </c>
      <c r="G1006" s="165" t="s">
        <v>2324</v>
      </c>
      <c r="H1006" s="165" t="s">
        <v>2325</v>
      </c>
      <c r="I1006" s="165" t="s">
        <v>2324</v>
      </c>
      <c r="J1006" s="165" t="s">
        <v>1205</v>
      </c>
      <c r="K1006" s="165" t="s">
        <v>2674</v>
      </c>
      <c r="L1006" s="165" t="s">
        <v>2675</v>
      </c>
      <c r="M1006" s="165" t="s">
        <v>2674</v>
      </c>
    </row>
    <row r="1007" spans="1:13" x14ac:dyDescent="0.35">
      <c r="A1007" s="164" t="str">
        <f t="shared" si="15"/>
        <v>SofiaMandritsaraMandritsara</v>
      </c>
      <c r="B1007" s="165" t="s">
        <v>1200</v>
      </c>
      <c r="C1007" s="165" t="s">
        <v>1201</v>
      </c>
      <c r="D1007" s="165" t="s">
        <v>2322</v>
      </c>
      <c r="E1007" s="165" t="s">
        <v>2323</v>
      </c>
      <c r="F1007" s="165" t="s">
        <v>2322</v>
      </c>
      <c r="G1007" s="165" t="s">
        <v>2676</v>
      </c>
      <c r="H1007" s="165" t="s">
        <v>1528</v>
      </c>
      <c r="I1007" s="165" t="s">
        <v>2676</v>
      </c>
      <c r="J1007" s="165" t="s">
        <v>1205</v>
      </c>
      <c r="K1007" s="165" t="s">
        <v>1528</v>
      </c>
      <c r="L1007" s="165" t="s">
        <v>2677</v>
      </c>
      <c r="M1007" s="165" t="s">
        <v>1528</v>
      </c>
    </row>
    <row r="1008" spans="1:13" x14ac:dyDescent="0.35">
      <c r="A1008" s="164" t="str">
        <f t="shared" si="15"/>
        <v>SofiaMandritsaraAntanandava</v>
      </c>
      <c r="B1008" s="165" t="s">
        <v>1200</v>
      </c>
      <c r="C1008" s="165" t="s">
        <v>1201</v>
      </c>
      <c r="D1008" s="165" t="s">
        <v>2322</v>
      </c>
      <c r="E1008" s="165" t="s">
        <v>2323</v>
      </c>
      <c r="F1008" s="165" t="s">
        <v>2322</v>
      </c>
      <c r="G1008" s="165" t="s">
        <v>2676</v>
      </c>
      <c r="H1008" s="165" t="s">
        <v>1528</v>
      </c>
      <c r="I1008" s="165" t="s">
        <v>2676</v>
      </c>
      <c r="J1008" s="165" t="s">
        <v>1205</v>
      </c>
      <c r="K1008" s="165" t="s">
        <v>2490</v>
      </c>
      <c r="L1008" s="165" t="s">
        <v>2678</v>
      </c>
      <c r="M1008" s="165" t="s">
        <v>2490</v>
      </c>
    </row>
    <row r="1009" spans="1:13" x14ac:dyDescent="0.35">
      <c r="A1009" s="164" t="str">
        <f t="shared" si="15"/>
        <v>SofiaMandritsaraAntsoha</v>
      </c>
      <c r="B1009" s="165" t="s">
        <v>1200</v>
      </c>
      <c r="C1009" s="165" t="s">
        <v>1201</v>
      </c>
      <c r="D1009" s="165" t="s">
        <v>2322</v>
      </c>
      <c r="E1009" s="165" t="s">
        <v>2323</v>
      </c>
      <c r="F1009" s="165" t="s">
        <v>2322</v>
      </c>
      <c r="G1009" s="165" t="s">
        <v>2676</v>
      </c>
      <c r="H1009" s="165" t="s">
        <v>1528</v>
      </c>
      <c r="I1009" s="165" t="s">
        <v>2676</v>
      </c>
      <c r="J1009" s="165" t="s">
        <v>1205</v>
      </c>
      <c r="K1009" s="165" t="s">
        <v>1132</v>
      </c>
      <c r="L1009" s="165" t="s">
        <v>2679</v>
      </c>
      <c r="M1009" s="165" t="s">
        <v>1132</v>
      </c>
    </row>
    <row r="1010" spans="1:13" x14ac:dyDescent="0.35">
      <c r="A1010" s="164" t="str">
        <f t="shared" si="15"/>
        <v>SofiaMandritsaraTsaratanana</v>
      </c>
      <c r="B1010" s="165" t="s">
        <v>1200</v>
      </c>
      <c r="C1010" s="165" t="s">
        <v>1201</v>
      </c>
      <c r="D1010" s="165" t="s">
        <v>2322</v>
      </c>
      <c r="E1010" s="165" t="s">
        <v>2323</v>
      </c>
      <c r="F1010" s="165" t="s">
        <v>2322</v>
      </c>
      <c r="G1010" s="165" t="s">
        <v>2676</v>
      </c>
      <c r="H1010" s="165" t="s">
        <v>1528</v>
      </c>
      <c r="I1010" s="165" t="s">
        <v>2676</v>
      </c>
      <c r="J1010" s="165" t="s">
        <v>1205</v>
      </c>
      <c r="K1010" s="165" t="s">
        <v>600</v>
      </c>
      <c r="L1010" s="165" t="s">
        <v>2680</v>
      </c>
      <c r="M1010" s="165" t="s">
        <v>600</v>
      </c>
    </row>
    <row r="1011" spans="1:13" x14ac:dyDescent="0.35">
      <c r="A1011" s="164" t="str">
        <f t="shared" si="15"/>
        <v>SofiaMandritsaraKalandy</v>
      </c>
      <c r="B1011" s="165" t="s">
        <v>1200</v>
      </c>
      <c r="C1011" s="165" t="s">
        <v>1201</v>
      </c>
      <c r="D1011" s="165" t="s">
        <v>2322</v>
      </c>
      <c r="E1011" s="165" t="s">
        <v>2323</v>
      </c>
      <c r="F1011" s="165" t="s">
        <v>2322</v>
      </c>
      <c r="G1011" s="165" t="s">
        <v>2676</v>
      </c>
      <c r="H1011" s="165" t="s">
        <v>1528</v>
      </c>
      <c r="I1011" s="165" t="s">
        <v>2676</v>
      </c>
      <c r="J1011" s="165" t="s">
        <v>1205</v>
      </c>
      <c r="K1011" s="165" t="s">
        <v>2681</v>
      </c>
      <c r="L1011" s="165" t="s">
        <v>2682</v>
      </c>
      <c r="M1011" s="165" t="s">
        <v>2681</v>
      </c>
    </row>
    <row r="1012" spans="1:13" x14ac:dyDescent="0.35">
      <c r="A1012" s="164" t="str">
        <f t="shared" si="15"/>
        <v>SofiaMandritsaraAntsirabe Centre</v>
      </c>
      <c r="B1012" s="165" t="s">
        <v>1200</v>
      </c>
      <c r="C1012" s="165" t="s">
        <v>1201</v>
      </c>
      <c r="D1012" s="165" t="s">
        <v>2322</v>
      </c>
      <c r="E1012" s="165" t="s">
        <v>2323</v>
      </c>
      <c r="F1012" s="165" t="s">
        <v>2322</v>
      </c>
      <c r="G1012" s="165" t="s">
        <v>2676</v>
      </c>
      <c r="H1012" s="165" t="s">
        <v>1528</v>
      </c>
      <c r="I1012" s="165" t="s">
        <v>2676</v>
      </c>
      <c r="J1012" s="165" t="s">
        <v>1205</v>
      </c>
      <c r="K1012" s="165" t="s">
        <v>2683</v>
      </c>
      <c r="L1012" s="165" t="s">
        <v>2684</v>
      </c>
      <c r="M1012" s="165" t="s">
        <v>2683</v>
      </c>
    </row>
    <row r="1013" spans="1:13" x14ac:dyDescent="0.35">
      <c r="A1013" s="164" t="str">
        <f t="shared" si="15"/>
        <v>SofiaMandritsaraAntsiatsiaka</v>
      </c>
      <c r="B1013" s="165" t="s">
        <v>1200</v>
      </c>
      <c r="C1013" s="165" t="s">
        <v>1201</v>
      </c>
      <c r="D1013" s="165" t="s">
        <v>2322</v>
      </c>
      <c r="E1013" s="165" t="s">
        <v>2323</v>
      </c>
      <c r="F1013" s="165" t="s">
        <v>2322</v>
      </c>
      <c r="G1013" s="165" t="s">
        <v>2676</v>
      </c>
      <c r="H1013" s="165" t="s">
        <v>1528</v>
      </c>
      <c r="I1013" s="165" t="s">
        <v>2676</v>
      </c>
      <c r="J1013" s="165" t="s">
        <v>1205</v>
      </c>
      <c r="K1013" s="165" t="s">
        <v>2391</v>
      </c>
      <c r="L1013" s="165" t="s">
        <v>2685</v>
      </c>
      <c r="M1013" s="165" t="s">
        <v>2391</v>
      </c>
    </row>
    <row r="1014" spans="1:13" x14ac:dyDescent="0.35">
      <c r="A1014" s="164" t="str">
        <f t="shared" si="15"/>
        <v>SofiaMandritsaraAmboaboa</v>
      </c>
      <c r="B1014" s="165" t="s">
        <v>1200</v>
      </c>
      <c r="C1014" s="165" t="s">
        <v>1201</v>
      </c>
      <c r="D1014" s="165" t="s">
        <v>2322</v>
      </c>
      <c r="E1014" s="165" t="s">
        <v>2323</v>
      </c>
      <c r="F1014" s="165" t="s">
        <v>2322</v>
      </c>
      <c r="G1014" s="165" t="s">
        <v>2676</v>
      </c>
      <c r="H1014" s="165" t="s">
        <v>1528</v>
      </c>
      <c r="I1014" s="165" t="s">
        <v>2676</v>
      </c>
      <c r="J1014" s="165" t="s">
        <v>1205</v>
      </c>
      <c r="K1014" s="165" t="s">
        <v>2686</v>
      </c>
      <c r="L1014" s="165" t="s">
        <v>2687</v>
      </c>
      <c r="M1014" s="165" t="s">
        <v>2686</v>
      </c>
    </row>
    <row r="1015" spans="1:13" x14ac:dyDescent="0.35">
      <c r="A1015" s="164" t="str">
        <f t="shared" si="15"/>
        <v>SofiaMandritsaraManampaneva</v>
      </c>
      <c r="B1015" s="165" t="s">
        <v>1200</v>
      </c>
      <c r="C1015" s="165" t="s">
        <v>1201</v>
      </c>
      <c r="D1015" s="165" t="s">
        <v>2322</v>
      </c>
      <c r="E1015" s="165" t="s">
        <v>2323</v>
      </c>
      <c r="F1015" s="165" t="s">
        <v>2322</v>
      </c>
      <c r="G1015" s="165" t="s">
        <v>2676</v>
      </c>
      <c r="H1015" s="165" t="s">
        <v>1528</v>
      </c>
      <c r="I1015" s="165" t="s">
        <v>2676</v>
      </c>
      <c r="J1015" s="165" t="s">
        <v>1205</v>
      </c>
      <c r="K1015" s="165" t="s">
        <v>2688</v>
      </c>
      <c r="L1015" s="165" t="s">
        <v>2689</v>
      </c>
      <c r="M1015" s="165" t="s">
        <v>2688</v>
      </c>
    </row>
    <row r="1016" spans="1:13" x14ac:dyDescent="0.35">
      <c r="A1016" s="164" t="str">
        <f t="shared" si="15"/>
        <v>SofiaMandritsaraAmbarikorano</v>
      </c>
      <c r="B1016" s="165" t="s">
        <v>1200</v>
      </c>
      <c r="C1016" s="165" t="s">
        <v>1201</v>
      </c>
      <c r="D1016" s="165" t="s">
        <v>2322</v>
      </c>
      <c r="E1016" s="165" t="s">
        <v>2323</v>
      </c>
      <c r="F1016" s="165" t="s">
        <v>2322</v>
      </c>
      <c r="G1016" s="165" t="s">
        <v>2676</v>
      </c>
      <c r="H1016" s="165" t="s">
        <v>1528</v>
      </c>
      <c r="I1016" s="165" t="s">
        <v>2676</v>
      </c>
      <c r="J1016" s="165" t="s">
        <v>1205</v>
      </c>
      <c r="K1016" s="165" t="s">
        <v>2690</v>
      </c>
      <c r="L1016" s="165" t="s">
        <v>2691</v>
      </c>
      <c r="M1016" s="165" t="s">
        <v>2690</v>
      </c>
    </row>
    <row r="1017" spans="1:13" x14ac:dyDescent="0.35">
      <c r="A1017" s="164" t="str">
        <f t="shared" si="15"/>
        <v>SofiaMandritsaraAndratamarina</v>
      </c>
      <c r="B1017" s="165" t="s">
        <v>1200</v>
      </c>
      <c r="C1017" s="165" t="s">
        <v>1201</v>
      </c>
      <c r="D1017" s="165" t="s">
        <v>2322</v>
      </c>
      <c r="E1017" s="165" t="s">
        <v>2323</v>
      </c>
      <c r="F1017" s="165" t="s">
        <v>2322</v>
      </c>
      <c r="G1017" s="165" t="s">
        <v>2676</v>
      </c>
      <c r="H1017" s="165" t="s">
        <v>1528</v>
      </c>
      <c r="I1017" s="165" t="s">
        <v>2676</v>
      </c>
      <c r="J1017" s="165" t="s">
        <v>1205</v>
      </c>
      <c r="K1017" s="165" t="s">
        <v>2692</v>
      </c>
      <c r="L1017" s="165" t="s">
        <v>2693</v>
      </c>
      <c r="M1017" s="165" t="s">
        <v>2692</v>
      </c>
    </row>
    <row r="1018" spans="1:13" x14ac:dyDescent="0.35">
      <c r="A1018" s="164" t="str">
        <f t="shared" si="15"/>
        <v>SofiaMandritsaraAmbaripaika</v>
      </c>
      <c r="B1018" s="165" t="s">
        <v>1200</v>
      </c>
      <c r="C1018" s="165" t="s">
        <v>1201</v>
      </c>
      <c r="D1018" s="165" t="s">
        <v>2322</v>
      </c>
      <c r="E1018" s="165" t="s">
        <v>2323</v>
      </c>
      <c r="F1018" s="165" t="s">
        <v>2322</v>
      </c>
      <c r="G1018" s="165" t="s">
        <v>2676</v>
      </c>
      <c r="H1018" s="165" t="s">
        <v>1528</v>
      </c>
      <c r="I1018" s="165" t="s">
        <v>2676</v>
      </c>
      <c r="J1018" s="165" t="s">
        <v>1205</v>
      </c>
      <c r="K1018" s="165" t="s">
        <v>2694</v>
      </c>
      <c r="L1018" s="165" t="s">
        <v>2695</v>
      </c>
      <c r="M1018" s="165" t="s">
        <v>2694</v>
      </c>
    </row>
    <row r="1019" spans="1:13" x14ac:dyDescent="0.35">
      <c r="A1019" s="164" t="str">
        <f t="shared" si="15"/>
        <v>SofiaMandritsaraAmbodiamontana Kianga</v>
      </c>
      <c r="B1019" s="165" t="s">
        <v>1200</v>
      </c>
      <c r="C1019" s="165" t="s">
        <v>1201</v>
      </c>
      <c r="D1019" s="165" t="s">
        <v>2322</v>
      </c>
      <c r="E1019" s="165" t="s">
        <v>2323</v>
      </c>
      <c r="F1019" s="165" t="s">
        <v>2322</v>
      </c>
      <c r="G1019" s="165" t="s">
        <v>2676</v>
      </c>
      <c r="H1019" s="165" t="s">
        <v>1528</v>
      </c>
      <c r="I1019" s="165" t="s">
        <v>2676</v>
      </c>
      <c r="J1019" s="165" t="s">
        <v>1205</v>
      </c>
      <c r="K1019" s="165" t="s">
        <v>2696</v>
      </c>
      <c r="L1019" s="165" t="s">
        <v>2697</v>
      </c>
      <c r="M1019" s="165" t="s">
        <v>2696</v>
      </c>
    </row>
    <row r="1020" spans="1:13" x14ac:dyDescent="0.35">
      <c r="A1020" s="164" t="str">
        <f t="shared" si="15"/>
        <v>SofiaMandritsaraAmbalakirajy</v>
      </c>
      <c r="B1020" s="165" t="s">
        <v>1200</v>
      </c>
      <c r="C1020" s="165" t="s">
        <v>1201</v>
      </c>
      <c r="D1020" s="165" t="s">
        <v>2322</v>
      </c>
      <c r="E1020" s="165" t="s">
        <v>2323</v>
      </c>
      <c r="F1020" s="165" t="s">
        <v>2322</v>
      </c>
      <c r="G1020" s="165" t="s">
        <v>2676</v>
      </c>
      <c r="H1020" s="165" t="s">
        <v>1528</v>
      </c>
      <c r="I1020" s="165" t="s">
        <v>2676</v>
      </c>
      <c r="J1020" s="165" t="s">
        <v>1205</v>
      </c>
      <c r="K1020" s="165" t="s">
        <v>2698</v>
      </c>
      <c r="L1020" s="165" t="s">
        <v>2699</v>
      </c>
      <c r="M1020" s="165" t="s">
        <v>2698</v>
      </c>
    </row>
    <row r="1021" spans="1:13" x14ac:dyDescent="0.35">
      <c r="A1021" s="164" t="str">
        <f t="shared" si="15"/>
        <v>SofiaMandritsaraTsarajomoka</v>
      </c>
      <c r="B1021" s="165" t="s">
        <v>1200</v>
      </c>
      <c r="C1021" s="165" t="s">
        <v>1201</v>
      </c>
      <c r="D1021" s="165" t="s">
        <v>2322</v>
      </c>
      <c r="E1021" s="165" t="s">
        <v>2323</v>
      </c>
      <c r="F1021" s="165" t="s">
        <v>2322</v>
      </c>
      <c r="G1021" s="165" t="s">
        <v>2676</v>
      </c>
      <c r="H1021" s="165" t="s">
        <v>1528</v>
      </c>
      <c r="I1021" s="165" t="s">
        <v>2676</v>
      </c>
      <c r="J1021" s="165" t="s">
        <v>1205</v>
      </c>
      <c r="K1021" s="165" t="s">
        <v>2700</v>
      </c>
      <c r="L1021" s="165" t="s">
        <v>2701</v>
      </c>
      <c r="M1021" s="165" t="s">
        <v>2700</v>
      </c>
    </row>
    <row r="1022" spans="1:13" x14ac:dyDescent="0.35">
      <c r="A1022" s="164" t="str">
        <f t="shared" si="15"/>
        <v>SofiaMandritsaraAntsatramidola</v>
      </c>
      <c r="B1022" s="165" t="s">
        <v>1200</v>
      </c>
      <c r="C1022" s="165" t="s">
        <v>1201</v>
      </c>
      <c r="D1022" s="165" t="s">
        <v>2322</v>
      </c>
      <c r="E1022" s="165" t="s">
        <v>2323</v>
      </c>
      <c r="F1022" s="165" t="s">
        <v>2322</v>
      </c>
      <c r="G1022" s="165" t="s">
        <v>2676</v>
      </c>
      <c r="H1022" s="165" t="s">
        <v>1528</v>
      </c>
      <c r="I1022" s="165" t="s">
        <v>2676</v>
      </c>
      <c r="J1022" s="165" t="s">
        <v>1205</v>
      </c>
      <c r="K1022" s="165" t="s">
        <v>2702</v>
      </c>
      <c r="L1022" s="165" t="s">
        <v>2703</v>
      </c>
      <c r="M1022" s="165" t="s">
        <v>2702</v>
      </c>
    </row>
    <row r="1023" spans="1:13" x14ac:dyDescent="0.35">
      <c r="A1023" s="164" t="str">
        <f t="shared" si="15"/>
        <v>SofiaMandritsaraAnkiakabe-Fonoko</v>
      </c>
      <c r="B1023" s="165" t="s">
        <v>1200</v>
      </c>
      <c r="C1023" s="165" t="s">
        <v>1201</v>
      </c>
      <c r="D1023" s="165" t="s">
        <v>2322</v>
      </c>
      <c r="E1023" s="165" t="s">
        <v>2323</v>
      </c>
      <c r="F1023" s="165" t="s">
        <v>2322</v>
      </c>
      <c r="G1023" s="165" t="s">
        <v>2676</v>
      </c>
      <c r="H1023" s="165" t="s">
        <v>1528</v>
      </c>
      <c r="I1023" s="165" t="s">
        <v>2676</v>
      </c>
      <c r="J1023" s="165" t="s">
        <v>1205</v>
      </c>
      <c r="K1023" s="165" t="s">
        <v>2704</v>
      </c>
      <c r="L1023" s="165" t="s">
        <v>2705</v>
      </c>
      <c r="M1023" s="165" t="s">
        <v>2704</v>
      </c>
    </row>
    <row r="1024" spans="1:13" x14ac:dyDescent="0.35">
      <c r="A1024" s="164" t="str">
        <f t="shared" si="15"/>
        <v>SofiaMandritsaraMarotandrano</v>
      </c>
      <c r="B1024" s="165" t="s">
        <v>1200</v>
      </c>
      <c r="C1024" s="165" t="s">
        <v>1201</v>
      </c>
      <c r="D1024" s="165" t="s">
        <v>2322</v>
      </c>
      <c r="E1024" s="165" t="s">
        <v>2323</v>
      </c>
      <c r="F1024" s="165" t="s">
        <v>2322</v>
      </c>
      <c r="G1024" s="165" t="s">
        <v>2676</v>
      </c>
      <c r="H1024" s="165" t="s">
        <v>1528</v>
      </c>
      <c r="I1024" s="165" t="s">
        <v>2676</v>
      </c>
      <c r="J1024" s="165" t="s">
        <v>1205</v>
      </c>
      <c r="K1024" s="165" t="s">
        <v>2706</v>
      </c>
      <c r="L1024" s="165" t="s">
        <v>2707</v>
      </c>
      <c r="M1024" s="165" t="s">
        <v>2706</v>
      </c>
    </row>
    <row r="1025" spans="1:13" x14ac:dyDescent="0.35">
      <c r="A1025" s="164" t="str">
        <f t="shared" si="15"/>
        <v>SofiaMandritsaraAmbilombe</v>
      </c>
      <c r="B1025" s="165" t="s">
        <v>1200</v>
      </c>
      <c r="C1025" s="165" t="s">
        <v>1201</v>
      </c>
      <c r="D1025" s="165" t="s">
        <v>2322</v>
      </c>
      <c r="E1025" s="165" t="s">
        <v>2323</v>
      </c>
      <c r="F1025" s="165" t="s">
        <v>2322</v>
      </c>
      <c r="G1025" s="165" t="s">
        <v>2676</v>
      </c>
      <c r="H1025" s="165" t="s">
        <v>1528</v>
      </c>
      <c r="I1025" s="165" t="s">
        <v>2676</v>
      </c>
      <c r="J1025" s="165" t="s">
        <v>1205</v>
      </c>
      <c r="K1025" s="165" t="s">
        <v>2708</v>
      </c>
      <c r="L1025" s="165" t="s">
        <v>2709</v>
      </c>
      <c r="M1025" s="165" t="s">
        <v>2708</v>
      </c>
    </row>
    <row r="1026" spans="1:13" x14ac:dyDescent="0.35">
      <c r="A1026" s="164" t="str">
        <f t="shared" si="15"/>
        <v>SofiaMandritsaraAndohajango</v>
      </c>
      <c r="B1026" s="165" t="s">
        <v>1200</v>
      </c>
      <c r="C1026" s="165" t="s">
        <v>1201</v>
      </c>
      <c r="D1026" s="165" t="s">
        <v>2322</v>
      </c>
      <c r="E1026" s="165" t="s">
        <v>2323</v>
      </c>
      <c r="F1026" s="165" t="s">
        <v>2322</v>
      </c>
      <c r="G1026" s="165" t="s">
        <v>2676</v>
      </c>
      <c r="H1026" s="165" t="s">
        <v>1528</v>
      </c>
      <c r="I1026" s="165" t="s">
        <v>2676</v>
      </c>
      <c r="J1026" s="165" t="s">
        <v>1205</v>
      </c>
      <c r="K1026" s="165" t="s">
        <v>2710</v>
      </c>
      <c r="L1026" s="165" t="s">
        <v>2711</v>
      </c>
      <c r="M1026" s="165" t="s">
        <v>2710</v>
      </c>
    </row>
    <row r="1027" spans="1:13" x14ac:dyDescent="0.35">
      <c r="A1027" s="164" t="str">
        <f t="shared" si="15"/>
        <v>SofiaMandritsaraAnjiabe</v>
      </c>
      <c r="B1027" s="165" t="s">
        <v>1200</v>
      </c>
      <c r="C1027" s="165" t="s">
        <v>1201</v>
      </c>
      <c r="D1027" s="165" t="s">
        <v>2322</v>
      </c>
      <c r="E1027" s="165" t="s">
        <v>2323</v>
      </c>
      <c r="F1027" s="165" t="s">
        <v>2322</v>
      </c>
      <c r="G1027" s="165" t="s">
        <v>2676</v>
      </c>
      <c r="H1027" s="165" t="s">
        <v>1528</v>
      </c>
      <c r="I1027" s="165" t="s">
        <v>2676</v>
      </c>
      <c r="J1027" s="165" t="s">
        <v>1205</v>
      </c>
      <c r="K1027" s="165" t="s">
        <v>2712</v>
      </c>
      <c r="L1027" s="165" t="s">
        <v>2713</v>
      </c>
      <c r="M1027" s="165" t="s">
        <v>2712</v>
      </c>
    </row>
    <row r="1028" spans="1:13" x14ac:dyDescent="0.35">
      <c r="A1028" s="164" t="str">
        <f t="shared" ref="A1028:A1091" si="16">E1028&amp;H1028&amp;K1028</f>
        <v>SofiaMandritsaraAmbohisoa</v>
      </c>
      <c r="B1028" s="165" t="s">
        <v>1200</v>
      </c>
      <c r="C1028" s="165" t="s">
        <v>1201</v>
      </c>
      <c r="D1028" s="165" t="s">
        <v>2322</v>
      </c>
      <c r="E1028" s="165" t="s">
        <v>2323</v>
      </c>
      <c r="F1028" s="165" t="s">
        <v>2322</v>
      </c>
      <c r="G1028" s="165" t="s">
        <v>2676</v>
      </c>
      <c r="H1028" s="165" t="s">
        <v>1528</v>
      </c>
      <c r="I1028" s="165" t="s">
        <v>2676</v>
      </c>
      <c r="J1028" s="165" t="s">
        <v>1205</v>
      </c>
      <c r="K1028" s="165" t="s">
        <v>2714</v>
      </c>
      <c r="L1028" s="165" t="s">
        <v>2715</v>
      </c>
      <c r="M1028" s="165" t="s">
        <v>2714</v>
      </c>
    </row>
    <row r="1029" spans="1:13" x14ac:dyDescent="0.35">
      <c r="A1029" s="164" t="str">
        <f t="shared" si="16"/>
        <v>SofiaMandritsaraAmpatakamaroreny</v>
      </c>
      <c r="B1029" s="165" t="s">
        <v>1200</v>
      </c>
      <c r="C1029" s="165" t="s">
        <v>1201</v>
      </c>
      <c r="D1029" s="165" t="s">
        <v>2322</v>
      </c>
      <c r="E1029" s="165" t="s">
        <v>2323</v>
      </c>
      <c r="F1029" s="165" t="s">
        <v>2322</v>
      </c>
      <c r="G1029" s="165" t="s">
        <v>2676</v>
      </c>
      <c r="H1029" s="165" t="s">
        <v>1528</v>
      </c>
      <c r="I1029" s="165" t="s">
        <v>2676</v>
      </c>
      <c r="J1029" s="165" t="s">
        <v>1205</v>
      </c>
      <c r="K1029" s="165" t="s">
        <v>2716</v>
      </c>
      <c r="L1029" s="165" t="s">
        <v>2717</v>
      </c>
      <c r="M1029" s="165" t="s">
        <v>2716</v>
      </c>
    </row>
    <row r="1030" spans="1:13" x14ac:dyDescent="0.35">
      <c r="A1030" s="164" t="str">
        <f t="shared" si="16"/>
        <v>SofiaMandritsaraAnkiabe-Salohy</v>
      </c>
      <c r="B1030" s="165" t="s">
        <v>1200</v>
      </c>
      <c r="C1030" s="165" t="s">
        <v>1201</v>
      </c>
      <c r="D1030" s="165" t="s">
        <v>2322</v>
      </c>
      <c r="E1030" s="165" t="s">
        <v>2323</v>
      </c>
      <c r="F1030" s="165" t="s">
        <v>2322</v>
      </c>
      <c r="G1030" s="165" t="s">
        <v>2676</v>
      </c>
      <c r="H1030" s="165" t="s">
        <v>1528</v>
      </c>
      <c r="I1030" s="165" t="s">
        <v>2676</v>
      </c>
      <c r="J1030" s="165" t="s">
        <v>1205</v>
      </c>
      <c r="K1030" s="165" t="s">
        <v>2718</v>
      </c>
      <c r="L1030" s="165" t="s">
        <v>2719</v>
      </c>
      <c r="M1030" s="165" t="s">
        <v>2718</v>
      </c>
    </row>
    <row r="1031" spans="1:13" x14ac:dyDescent="0.35">
      <c r="A1031" s="164" t="str">
        <f t="shared" si="16"/>
        <v>SofiaMandritsaraPont Sofia</v>
      </c>
      <c r="B1031" s="165" t="s">
        <v>1200</v>
      </c>
      <c r="C1031" s="165" t="s">
        <v>1201</v>
      </c>
      <c r="D1031" s="165" t="s">
        <v>2322</v>
      </c>
      <c r="E1031" s="165" t="s">
        <v>2323</v>
      </c>
      <c r="F1031" s="165" t="s">
        <v>2322</v>
      </c>
      <c r="G1031" s="165" t="s">
        <v>2676</v>
      </c>
      <c r="H1031" s="165" t="s">
        <v>1528</v>
      </c>
      <c r="I1031" s="165" t="s">
        <v>2676</v>
      </c>
      <c r="J1031" s="165" t="s">
        <v>1205</v>
      </c>
      <c r="K1031" s="165" t="s">
        <v>2720</v>
      </c>
      <c r="L1031" s="165" t="s">
        <v>2721</v>
      </c>
      <c r="M1031" s="165" t="s">
        <v>2720</v>
      </c>
    </row>
    <row r="1032" spans="1:13" x14ac:dyDescent="0.35">
      <c r="A1032" s="164" t="str">
        <f t="shared" si="16"/>
        <v>SofiaMandritsaraAmbodiadabo</v>
      </c>
      <c r="B1032" s="165" t="s">
        <v>1200</v>
      </c>
      <c r="C1032" s="165" t="s">
        <v>1201</v>
      </c>
      <c r="D1032" s="165" t="s">
        <v>2322</v>
      </c>
      <c r="E1032" s="165" t="s">
        <v>2323</v>
      </c>
      <c r="F1032" s="165" t="s">
        <v>2322</v>
      </c>
      <c r="G1032" s="165" t="s">
        <v>2676</v>
      </c>
      <c r="H1032" s="165" t="s">
        <v>1528</v>
      </c>
      <c r="I1032" s="165" t="s">
        <v>2676</v>
      </c>
      <c r="J1032" s="165" t="s">
        <v>1205</v>
      </c>
      <c r="K1032" s="165" t="s">
        <v>2722</v>
      </c>
      <c r="L1032" s="165" t="s">
        <v>2723</v>
      </c>
      <c r="M1032" s="165" t="s">
        <v>2722</v>
      </c>
    </row>
    <row r="1033" spans="1:13" x14ac:dyDescent="0.35">
      <c r="A1033" s="164" t="str">
        <f t="shared" si="16"/>
        <v>SofiaMandritsaraAmborondolo</v>
      </c>
      <c r="B1033" s="165" t="s">
        <v>1200</v>
      </c>
      <c r="C1033" s="165" t="s">
        <v>1201</v>
      </c>
      <c r="D1033" s="165" t="s">
        <v>2322</v>
      </c>
      <c r="E1033" s="165" t="s">
        <v>2323</v>
      </c>
      <c r="F1033" s="165" t="s">
        <v>2322</v>
      </c>
      <c r="G1033" s="165" t="s">
        <v>2676</v>
      </c>
      <c r="H1033" s="165" t="s">
        <v>1528</v>
      </c>
      <c r="I1033" s="165" t="s">
        <v>2676</v>
      </c>
      <c r="J1033" s="165" t="s">
        <v>1205</v>
      </c>
      <c r="K1033" s="165" t="s">
        <v>2724</v>
      </c>
      <c r="L1033" s="165" t="s">
        <v>2725</v>
      </c>
      <c r="M1033" s="165" t="s">
        <v>2724</v>
      </c>
    </row>
    <row r="1034" spans="1:13" x14ac:dyDescent="0.35">
      <c r="A1034" s="164" t="str">
        <f t="shared" si="16"/>
        <v>SofiaMandritsaraAntanambaon'amberina</v>
      </c>
      <c r="B1034" s="165" t="s">
        <v>1200</v>
      </c>
      <c r="C1034" s="165" t="s">
        <v>1201</v>
      </c>
      <c r="D1034" s="165" t="s">
        <v>2322</v>
      </c>
      <c r="E1034" s="165" t="s">
        <v>2323</v>
      </c>
      <c r="F1034" s="165" t="s">
        <v>2322</v>
      </c>
      <c r="G1034" s="165" t="s">
        <v>2676</v>
      </c>
      <c r="H1034" s="165" t="s">
        <v>1528</v>
      </c>
      <c r="I1034" s="165" t="s">
        <v>2676</v>
      </c>
      <c r="J1034" s="165" t="s">
        <v>1205</v>
      </c>
      <c r="K1034" s="165" t="s">
        <v>2726</v>
      </c>
      <c r="L1034" s="165" t="s">
        <v>2727</v>
      </c>
      <c r="M1034" s="165" t="s">
        <v>2726</v>
      </c>
    </row>
    <row r="1035" spans="1:13" x14ac:dyDescent="0.35">
      <c r="A1035" s="164" t="str">
        <f t="shared" si="16"/>
        <v>SofiaAnalalavaAnalalava</v>
      </c>
      <c r="B1035" s="165" t="s">
        <v>1200</v>
      </c>
      <c r="C1035" s="165" t="s">
        <v>1201</v>
      </c>
      <c r="D1035" s="165" t="s">
        <v>2322</v>
      </c>
      <c r="E1035" s="165" t="s">
        <v>2323</v>
      </c>
      <c r="F1035" s="165" t="s">
        <v>2322</v>
      </c>
      <c r="G1035" s="165" t="s">
        <v>2728</v>
      </c>
      <c r="H1035" s="165" t="s">
        <v>2729</v>
      </c>
      <c r="I1035" s="165" t="s">
        <v>2728</v>
      </c>
      <c r="J1035" s="165" t="s">
        <v>1205</v>
      </c>
      <c r="K1035" s="165" t="s">
        <v>2729</v>
      </c>
      <c r="L1035" s="165" t="s">
        <v>2730</v>
      </c>
      <c r="M1035" s="165" t="s">
        <v>2729</v>
      </c>
    </row>
    <row r="1036" spans="1:13" x14ac:dyDescent="0.35">
      <c r="A1036" s="164" t="str">
        <f t="shared" si="16"/>
        <v>SofiaAnalalavaAmbarijeby Sud</v>
      </c>
      <c r="B1036" s="165" t="s">
        <v>1200</v>
      </c>
      <c r="C1036" s="165" t="s">
        <v>1201</v>
      </c>
      <c r="D1036" s="165" t="s">
        <v>2322</v>
      </c>
      <c r="E1036" s="165" t="s">
        <v>2323</v>
      </c>
      <c r="F1036" s="165" t="s">
        <v>2322</v>
      </c>
      <c r="G1036" s="165" t="s">
        <v>2728</v>
      </c>
      <c r="H1036" s="165" t="s">
        <v>2729</v>
      </c>
      <c r="I1036" s="165" t="s">
        <v>2728</v>
      </c>
      <c r="J1036" s="165" t="s">
        <v>1205</v>
      </c>
      <c r="K1036" s="165" t="s">
        <v>2731</v>
      </c>
      <c r="L1036" s="165" t="s">
        <v>2732</v>
      </c>
      <c r="M1036" s="165" t="s">
        <v>2731</v>
      </c>
    </row>
    <row r="1037" spans="1:13" x14ac:dyDescent="0.35">
      <c r="A1037" s="164" t="str">
        <f t="shared" si="16"/>
        <v>SofiaAnalalavaAmbolobozo</v>
      </c>
      <c r="B1037" s="165" t="s">
        <v>1200</v>
      </c>
      <c r="C1037" s="165" t="s">
        <v>1201</v>
      </c>
      <c r="D1037" s="165" t="s">
        <v>2322</v>
      </c>
      <c r="E1037" s="165" t="s">
        <v>2323</v>
      </c>
      <c r="F1037" s="165" t="s">
        <v>2322</v>
      </c>
      <c r="G1037" s="165" t="s">
        <v>2728</v>
      </c>
      <c r="H1037" s="165" t="s">
        <v>2729</v>
      </c>
      <c r="I1037" s="165" t="s">
        <v>2728</v>
      </c>
      <c r="J1037" s="165" t="s">
        <v>1205</v>
      </c>
      <c r="K1037" s="165" t="s">
        <v>2733</v>
      </c>
      <c r="L1037" s="165" t="s">
        <v>2734</v>
      </c>
      <c r="M1037" s="165" t="s">
        <v>2733</v>
      </c>
    </row>
    <row r="1038" spans="1:13" x14ac:dyDescent="0.35">
      <c r="A1038" s="164" t="str">
        <f t="shared" si="16"/>
        <v>SofiaAnalalavaBefotaka Nord</v>
      </c>
      <c r="B1038" s="165" t="s">
        <v>1200</v>
      </c>
      <c r="C1038" s="165" t="s">
        <v>1201</v>
      </c>
      <c r="D1038" s="165" t="s">
        <v>2322</v>
      </c>
      <c r="E1038" s="165" t="s">
        <v>2323</v>
      </c>
      <c r="F1038" s="165" t="s">
        <v>2322</v>
      </c>
      <c r="G1038" s="165" t="s">
        <v>2728</v>
      </c>
      <c r="H1038" s="165" t="s">
        <v>2729</v>
      </c>
      <c r="I1038" s="165" t="s">
        <v>2728</v>
      </c>
      <c r="J1038" s="165" t="s">
        <v>1205</v>
      </c>
      <c r="K1038" s="165" t="s">
        <v>2735</v>
      </c>
      <c r="L1038" s="165" t="s">
        <v>2736</v>
      </c>
      <c r="M1038" s="165" t="s">
        <v>2735</v>
      </c>
    </row>
    <row r="1039" spans="1:13" x14ac:dyDescent="0.35">
      <c r="A1039" s="164" t="str">
        <f t="shared" si="16"/>
        <v>SofiaAnalalavaAmbaliha</v>
      </c>
      <c r="B1039" s="165" t="s">
        <v>1200</v>
      </c>
      <c r="C1039" s="165" t="s">
        <v>1201</v>
      </c>
      <c r="D1039" s="165" t="s">
        <v>2322</v>
      </c>
      <c r="E1039" s="165" t="s">
        <v>2323</v>
      </c>
      <c r="F1039" s="165" t="s">
        <v>2322</v>
      </c>
      <c r="G1039" s="165" t="s">
        <v>2728</v>
      </c>
      <c r="H1039" s="165" t="s">
        <v>2729</v>
      </c>
      <c r="I1039" s="165" t="s">
        <v>2728</v>
      </c>
      <c r="J1039" s="165" t="s">
        <v>1205</v>
      </c>
      <c r="K1039" s="165" t="s">
        <v>2737</v>
      </c>
      <c r="L1039" s="165" t="s">
        <v>2738</v>
      </c>
      <c r="M1039" s="165" t="s">
        <v>2737</v>
      </c>
    </row>
    <row r="1040" spans="1:13" x14ac:dyDescent="0.35">
      <c r="A1040" s="164" t="str">
        <f t="shared" si="16"/>
        <v>SofiaAnalalavaMaromandia</v>
      </c>
      <c r="B1040" s="165" t="s">
        <v>1200</v>
      </c>
      <c r="C1040" s="165" t="s">
        <v>1201</v>
      </c>
      <c r="D1040" s="165" t="s">
        <v>2322</v>
      </c>
      <c r="E1040" s="165" t="s">
        <v>2323</v>
      </c>
      <c r="F1040" s="165" t="s">
        <v>2322</v>
      </c>
      <c r="G1040" s="165" t="s">
        <v>2728</v>
      </c>
      <c r="H1040" s="165" t="s">
        <v>2729</v>
      </c>
      <c r="I1040" s="165" t="s">
        <v>2728</v>
      </c>
      <c r="J1040" s="165" t="s">
        <v>1205</v>
      </c>
      <c r="K1040" s="165" t="s">
        <v>2739</v>
      </c>
      <c r="L1040" s="165" t="s">
        <v>2740</v>
      </c>
      <c r="M1040" s="165" t="s">
        <v>2739</v>
      </c>
    </row>
    <row r="1041" spans="1:13" x14ac:dyDescent="0.35">
      <c r="A1041" s="164" t="str">
        <f t="shared" si="16"/>
        <v>SofiaAnalalavaMarovatolena</v>
      </c>
      <c r="B1041" s="165" t="s">
        <v>1200</v>
      </c>
      <c r="C1041" s="165" t="s">
        <v>1201</v>
      </c>
      <c r="D1041" s="165" t="s">
        <v>2322</v>
      </c>
      <c r="E1041" s="165" t="s">
        <v>2323</v>
      </c>
      <c r="F1041" s="165" t="s">
        <v>2322</v>
      </c>
      <c r="G1041" s="165" t="s">
        <v>2728</v>
      </c>
      <c r="H1041" s="165" t="s">
        <v>2729</v>
      </c>
      <c r="I1041" s="165" t="s">
        <v>2728</v>
      </c>
      <c r="J1041" s="165" t="s">
        <v>1205</v>
      </c>
      <c r="K1041" s="165" t="s">
        <v>2741</v>
      </c>
      <c r="L1041" s="165" t="s">
        <v>2742</v>
      </c>
      <c r="M1041" s="165" t="s">
        <v>2741</v>
      </c>
    </row>
    <row r="1042" spans="1:13" x14ac:dyDescent="0.35">
      <c r="A1042" s="164" t="str">
        <f t="shared" si="16"/>
        <v>SofiaAnalalavaAndribavontsona</v>
      </c>
      <c r="B1042" s="165" t="s">
        <v>1200</v>
      </c>
      <c r="C1042" s="165" t="s">
        <v>1201</v>
      </c>
      <c r="D1042" s="165" t="s">
        <v>2322</v>
      </c>
      <c r="E1042" s="165" t="s">
        <v>2323</v>
      </c>
      <c r="F1042" s="165" t="s">
        <v>2322</v>
      </c>
      <c r="G1042" s="165" t="s">
        <v>2728</v>
      </c>
      <c r="H1042" s="165" t="s">
        <v>2729</v>
      </c>
      <c r="I1042" s="165" t="s">
        <v>2728</v>
      </c>
      <c r="J1042" s="165" t="s">
        <v>1205</v>
      </c>
      <c r="K1042" s="165" t="s">
        <v>2743</v>
      </c>
      <c r="L1042" s="165" t="s">
        <v>2744</v>
      </c>
      <c r="M1042" s="165" t="s">
        <v>2743</v>
      </c>
    </row>
    <row r="1043" spans="1:13" x14ac:dyDescent="0.35">
      <c r="A1043" s="164" t="str">
        <f t="shared" si="16"/>
        <v>SofiaAnalalavaAngoaka Sud</v>
      </c>
      <c r="B1043" s="165" t="s">
        <v>1200</v>
      </c>
      <c r="C1043" s="165" t="s">
        <v>1201</v>
      </c>
      <c r="D1043" s="165" t="s">
        <v>2322</v>
      </c>
      <c r="E1043" s="165" t="s">
        <v>2323</v>
      </c>
      <c r="F1043" s="165" t="s">
        <v>2322</v>
      </c>
      <c r="G1043" s="165" t="s">
        <v>2728</v>
      </c>
      <c r="H1043" s="165" t="s">
        <v>2729</v>
      </c>
      <c r="I1043" s="165" t="s">
        <v>2728</v>
      </c>
      <c r="J1043" s="165" t="s">
        <v>1205</v>
      </c>
      <c r="K1043" s="165" t="s">
        <v>2745</v>
      </c>
      <c r="L1043" s="165" t="s">
        <v>2746</v>
      </c>
      <c r="M1043" s="165" t="s">
        <v>2745</v>
      </c>
    </row>
    <row r="1044" spans="1:13" x14ac:dyDescent="0.35">
      <c r="A1044" s="164" t="str">
        <f t="shared" si="16"/>
        <v>SofiaAnalalavaMarovantaza</v>
      </c>
      <c r="B1044" s="165" t="s">
        <v>1200</v>
      </c>
      <c r="C1044" s="165" t="s">
        <v>1201</v>
      </c>
      <c r="D1044" s="165" t="s">
        <v>2322</v>
      </c>
      <c r="E1044" s="165" t="s">
        <v>2323</v>
      </c>
      <c r="F1044" s="165" t="s">
        <v>2322</v>
      </c>
      <c r="G1044" s="165" t="s">
        <v>2728</v>
      </c>
      <c r="H1044" s="165" t="s">
        <v>2729</v>
      </c>
      <c r="I1044" s="165" t="s">
        <v>2728</v>
      </c>
      <c r="J1044" s="165" t="s">
        <v>1205</v>
      </c>
      <c r="K1044" s="165" t="s">
        <v>2747</v>
      </c>
      <c r="L1044" s="165" t="s">
        <v>2748</v>
      </c>
      <c r="M1044" s="165" t="s">
        <v>2747</v>
      </c>
    </row>
    <row r="1045" spans="1:13" x14ac:dyDescent="0.35">
      <c r="A1045" s="164" t="str">
        <f t="shared" si="16"/>
        <v>SofiaAnalalavaAnkaramy</v>
      </c>
      <c r="B1045" s="165" t="s">
        <v>1200</v>
      </c>
      <c r="C1045" s="165" t="s">
        <v>1201</v>
      </c>
      <c r="D1045" s="165" t="s">
        <v>2322</v>
      </c>
      <c r="E1045" s="165" t="s">
        <v>2323</v>
      </c>
      <c r="F1045" s="165" t="s">
        <v>2322</v>
      </c>
      <c r="G1045" s="165" t="s">
        <v>2728</v>
      </c>
      <c r="H1045" s="165" t="s">
        <v>2729</v>
      </c>
      <c r="I1045" s="165" t="s">
        <v>2728</v>
      </c>
      <c r="J1045" s="165" t="s">
        <v>1205</v>
      </c>
      <c r="K1045" s="165" t="s">
        <v>2749</v>
      </c>
      <c r="L1045" s="165" t="s">
        <v>2750</v>
      </c>
      <c r="M1045" s="165" t="s">
        <v>2749</v>
      </c>
    </row>
    <row r="1046" spans="1:13" x14ac:dyDescent="0.35">
      <c r="A1046" s="164" t="str">
        <f t="shared" si="16"/>
        <v>SofiaAnalalavaAntonibe</v>
      </c>
      <c r="B1046" s="165" t="s">
        <v>1200</v>
      </c>
      <c r="C1046" s="165" t="s">
        <v>1201</v>
      </c>
      <c r="D1046" s="165" t="s">
        <v>2322</v>
      </c>
      <c r="E1046" s="165" t="s">
        <v>2323</v>
      </c>
      <c r="F1046" s="165" t="s">
        <v>2322</v>
      </c>
      <c r="G1046" s="165" t="s">
        <v>2728</v>
      </c>
      <c r="H1046" s="165" t="s">
        <v>2729</v>
      </c>
      <c r="I1046" s="165" t="s">
        <v>2728</v>
      </c>
      <c r="J1046" s="165" t="s">
        <v>1205</v>
      </c>
      <c r="K1046" s="165" t="s">
        <v>2751</v>
      </c>
      <c r="L1046" s="165" t="s">
        <v>2752</v>
      </c>
      <c r="M1046" s="165" t="s">
        <v>2751</v>
      </c>
    </row>
    <row r="1047" spans="1:13" x14ac:dyDescent="0.35">
      <c r="A1047" s="164" t="str">
        <f t="shared" si="16"/>
        <v>SofiaAnalalavaMahadrodroka</v>
      </c>
      <c r="B1047" s="165" t="s">
        <v>1200</v>
      </c>
      <c r="C1047" s="165" t="s">
        <v>1201</v>
      </c>
      <c r="D1047" s="165" t="s">
        <v>2322</v>
      </c>
      <c r="E1047" s="165" t="s">
        <v>2323</v>
      </c>
      <c r="F1047" s="165" t="s">
        <v>2322</v>
      </c>
      <c r="G1047" s="165" t="s">
        <v>2728</v>
      </c>
      <c r="H1047" s="165" t="s">
        <v>2729</v>
      </c>
      <c r="I1047" s="165" t="s">
        <v>2728</v>
      </c>
      <c r="J1047" s="165" t="s">
        <v>1205</v>
      </c>
      <c r="K1047" s="165" t="s">
        <v>2753</v>
      </c>
      <c r="L1047" s="165" t="s">
        <v>2754</v>
      </c>
      <c r="M1047" s="165" t="s">
        <v>2753</v>
      </c>
    </row>
    <row r="1048" spans="1:13" x14ac:dyDescent="0.35">
      <c r="A1048" s="164" t="str">
        <f t="shared" si="16"/>
        <v>SofiaBefandriana NordBefandriana Nord</v>
      </c>
      <c r="B1048" s="165" t="s">
        <v>1200</v>
      </c>
      <c r="C1048" s="165" t="s">
        <v>1201</v>
      </c>
      <c r="D1048" s="165" t="s">
        <v>2322</v>
      </c>
      <c r="E1048" s="165" t="s">
        <v>2323</v>
      </c>
      <c r="F1048" s="165" t="s">
        <v>2322</v>
      </c>
      <c r="G1048" s="165" t="s">
        <v>2755</v>
      </c>
      <c r="H1048" s="165" t="s">
        <v>2756</v>
      </c>
      <c r="I1048" s="165" t="s">
        <v>2755</v>
      </c>
      <c r="J1048" s="165" t="s">
        <v>1205</v>
      </c>
      <c r="K1048" s="165" t="s">
        <v>2756</v>
      </c>
      <c r="L1048" s="165" t="s">
        <v>2757</v>
      </c>
      <c r="M1048" s="165" t="s">
        <v>2756</v>
      </c>
    </row>
    <row r="1049" spans="1:13" x14ac:dyDescent="0.35">
      <c r="A1049" s="164" t="str">
        <f t="shared" si="16"/>
        <v>SofiaBefandriana NordMorafeno</v>
      </c>
      <c r="B1049" s="165" t="s">
        <v>1200</v>
      </c>
      <c r="C1049" s="165" t="s">
        <v>1201</v>
      </c>
      <c r="D1049" s="165" t="s">
        <v>2322</v>
      </c>
      <c r="E1049" s="165" t="s">
        <v>2323</v>
      </c>
      <c r="F1049" s="165" t="s">
        <v>2322</v>
      </c>
      <c r="G1049" s="165" t="s">
        <v>2755</v>
      </c>
      <c r="H1049" s="165" t="s">
        <v>2756</v>
      </c>
      <c r="I1049" s="165" t="s">
        <v>2755</v>
      </c>
      <c r="J1049" s="165" t="s">
        <v>1205</v>
      </c>
      <c r="K1049" s="165" t="s">
        <v>555</v>
      </c>
      <c r="L1049" s="165" t="s">
        <v>2758</v>
      </c>
      <c r="M1049" s="165" t="s">
        <v>555</v>
      </c>
    </row>
    <row r="1050" spans="1:13" x14ac:dyDescent="0.35">
      <c r="A1050" s="164" t="str">
        <f t="shared" si="16"/>
        <v>SofiaBefandriana NordAmbodimotso Sud</v>
      </c>
      <c r="B1050" s="165" t="s">
        <v>1200</v>
      </c>
      <c r="C1050" s="165" t="s">
        <v>1201</v>
      </c>
      <c r="D1050" s="165" t="s">
        <v>2322</v>
      </c>
      <c r="E1050" s="165" t="s">
        <v>2323</v>
      </c>
      <c r="F1050" s="165" t="s">
        <v>2322</v>
      </c>
      <c r="G1050" s="165" t="s">
        <v>2755</v>
      </c>
      <c r="H1050" s="165" t="s">
        <v>2756</v>
      </c>
      <c r="I1050" s="165" t="s">
        <v>2755</v>
      </c>
      <c r="J1050" s="165" t="s">
        <v>1205</v>
      </c>
      <c r="K1050" s="165" t="s">
        <v>2759</v>
      </c>
      <c r="L1050" s="165" t="s">
        <v>2760</v>
      </c>
      <c r="M1050" s="165" t="s">
        <v>2759</v>
      </c>
    </row>
    <row r="1051" spans="1:13" x14ac:dyDescent="0.35">
      <c r="A1051" s="164" t="str">
        <f t="shared" si="16"/>
        <v>SofiaBefandriana NordTsiamalao</v>
      </c>
      <c r="B1051" s="165" t="s">
        <v>1200</v>
      </c>
      <c r="C1051" s="165" t="s">
        <v>1201</v>
      </c>
      <c r="D1051" s="165" t="s">
        <v>2322</v>
      </c>
      <c r="E1051" s="165" t="s">
        <v>2323</v>
      </c>
      <c r="F1051" s="165" t="s">
        <v>2322</v>
      </c>
      <c r="G1051" s="165" t="s">
        <v>2755</v>
      </c>
      <c r="H1051" s="165" t="s">
        <v>2756</v>
      </c>
      <c r="I1051" s="165" t="s">
        <v>2755</v>
      </c>
      <c r="J1051" s="165" t="s">
        <v>1205</v>
      </c>
      <c r="K1051" s="165" t="s">
        <v>2761</v>
      </c>
      <c r="L1051" s="165" t="s">
        <v>2762</v>
      </c>
      <c r="M1051" s="165" t="s">
        <v>2761</v>
      </c>
    </row>
    <row r="1052" spans="1:13" x14ac:dyDescent="0.35">
      <c r="A1052" s="164" t="str">
        <f t="shared" si="16"/>
        <v>SofiaBefandriana NordMaroamalona</v>
      </c>
      <c r="B1052" s="165" t="s">
        <v>1200</v>
      </c>
      <c r="C1052" s="165" t="s">
        <v>1201</v>
      </c>
      <c r="D1052" s="165" t="s">
        <v>2322</v>
      </c>
      <c r="E1052" s="165" t="s">
        <v>2323</v>
      </c>
      <c r="F1052" s="165" t="s">
        <v>2322</v>
      </c>
      <c r="G1052" s="165" t="s">
        <v>2755</v>
      </c>
      <c r="H1052" s="165" t="s">
        <v>2756</v>
      </c>
      <c r="I1052" s="165" t="s">
        <v>2755</v>
      </c>
      <c r="J1052" s="165" t="s">
        <v>1205</v>
      </c>
      <c r="K1052" s="165" t="s">
        <v>2763</v>
      </c>
      <c r="L1052" s="165" t="s">
        <v>2764</v>
      </c>
      <c r="M1052" s="165" t="s">
        <v>2763</v>
      </c>
    </row>
    <row r="1053" spans="1:13" x14ac:dyDescent="0.35">
      <c r="A1053" s="164" t="str">
        <f t="shared" si="16"/>
        <v>SofiaBefandriana NordTsarahonenana</v>
      </c>
      <c r="B1053" s="165" t="s">
        <v>1200</v>
      </c>
      <c r="C1053" s="165" t="s">
        <v>1201</v>
      </c>
      <c r="D1053" s="165" t="s">
        <v>2322</v>
      </c>
      <c r="E1053" s="165" t="s">
        <v>2323</v>
      </c>
      <c r="F1053" s="165" t="s">
        <v>2322</v>
      </c>
      <c r="G1053" s="165" t="s">
        <v>2755</v>
      </c>
      <c r="H1053" s="165" t="s">
        <v>2756</v>
      </c>
      <c r="I1053" s="165" t="s">
        <v>2755</v>
      </c>
      <c r="J1053" s="165" t="s">
        <v>1205</v>
      </c>
      <c r="K1053" s="165" t="s">
        <v>2765</v>
      </c>
      <c r="L1053" s="165" t="s">
        <v>2766</v>
      </c>
      <c r="M1053" s="165" t="s">
        <v>2765</v>
      </c>
    </row>
    <row r="1054" spans="1:13" x14ac:dyDescent="0.35">
      <c r="A1054" s="164" t="str">
        <f t="shared" si="16"/>
        <v>SofiaBefandriana NordAntsakanalabe</v>
      </c>
      <c r="B1054" s="165" t="s">
        <v>1200</v>
      </c>
      <c r="C1054" s="165" t="s">
        <v>1201</v>
      </c>
      <c r="D1054" s="165" t="s">
        <v>2322</v>
      </c>
      <c r="E1054" s="165" t="s">
        <v>2323</v>
      </c>
      <c r="F1054" s="165" t="s">
        <v>2322</v>
      </c>
      <c r="G1054" s="165" t="s">
        <v>2755</v>
      </c>
      <c r="H1054" s="165" t="s">
        <v>2756</v>
      </c>
      <c r="I1054" s="165" t="s">
        <v>2755</v>
      </c>
      <c r="J1054" s="165" t="s">
        <v>1205</v>
      </c>
      <c r="K1054" s="165" t="s">
        <v>2767</v>
      </c>
      <c r="L1054" s="165" t="s">
        <v>2768</v>
      </c>
      <c r="M1054" s="165" t="s">
        <v>2767</v>
      </c>
    </row>
    <row r="1055" spans="1:13" x14ac:dyDescent="0.35">
      <c r="A1055" s="164" t="str">
        <f t="shared" si="16"/>
        <v>SofiaBefandriana NordAmbararata</v>
      </c>
      <c r="B1055" s="165" t="s">
        <v>1200</v>
      </c>
      <c r="C1055" s="165" t="s">
        <v>1201</v>
      </c>
      <c r="D1055" s="165" t="s">
        <v>2322</v>
      </c>
      <c r="E1055" s="165" t="s">
        <v>2323</v>
      </c>
      <c r="F1055" s="165" t="s">
        <v>2322</v>
      </c>
      <c r="G1055" s="165" t="s">
        <v>2755</v>
      </c>
      <c r="H1055" s="165" t="s">
        <v>2756</v>
      </c>
      <c r="I1055" s="165" t="s">
        <v>2755</v>
      </c>
      <c r="J1055" s="165" t="s">
        <v>1205</v>
      </c>
      <c r="K1055" s="165" t="s">
        <v>2769</v>
      </c>
      <c r="L1055" s="165" t="s">
        <v>2770</v>
      </c>
      <c r="M1055" s="165" t="s">
        <v>2769</v>
      </c>
    </row>
    <row r="1056" spans="1:13" x14ac:dyDescent="0.35">
      <c r="A1056" s="164" t="str">
        <f t="shared" si="16"/>
        <v>SofiaBefandriana NordAmbolidibe Est</v>
      </c>
      <c r="B1056" s="165" t="s">
        <v>1200</v>
      </c>
      <c r="C1056" s="165" t="s">
        <v>1201</v>
      </c>
      <c r="D1056" s="165" t="s">
        <v>2322</v>
      </c>
      <c r="E1056" s="165" t="s">
        <v>2323</v>
      </c>
      <c r="F1056" s="165" t="s">
        <v>2322</v>
      </c>
      <c r="G1056" s="165" t="s">
        <v>2755</v>
      </c>
      <c r="H1056" s="165" t="s">
        <v>2756</v>
      </c>
      <c r="I1056" s="165" t="s">
        <v>2755</v>
      </c>
      <c r="J1056" s="165" t="s">
        <v>1205</v>
      </c>
      <c r="K1056" s="165" t="s">
        <v>2771</v>
      </c>
      <c r="L1056" s="165" t="s">
        <v>2772</v>
      </c>
      <c r="M1056" s="165" t="s">
        <v>2771</v>
      </c>
    </row>
    <row r="1057" spans="1:13" x14ac:dyDescent="0.35">
      <c r="A1057" s="164" t="str">
        <f t="shared" si="16"/>
        <v>SofiaBefandriana NordAnkarongana</v>
      </c>
      <c r="B1057" s="165" t="s">
        <v>1200</v>
      </c>
      <c r="C1057" s="165" t="s">
        <v>1201</v>
      </c>
      <c r="D1057" s="165" t="s">
        <v>2322</v>
      </c>
      <c r="E1057" s="165" t="s">
        <v>2323</v>
      </c>
      <c r="F1057" s="165" t="s">
        <v>2322</v>
      </c>
      <c r="G1057" s="165" t="s">
        <v>2755</v>
      </c>
      <c r="H1057" s="165" t="s">
        <v>2756</v>
      </c>
      <c r="I1057" s="165" t="s">
        <v>2755</v>
      </c>
      <c r="J1057" s="165" t="s">
        <v>1205</v>
      </c>
      <c r="K1057" s="165" t="s">
        <v>2773</v>
      </c>
      <c r="L1057" s="165" t="s">
        <v>2774</v>
      </c>
      <c r="M1057" s="165" t="s">
        <v>2773</v>
      </c>
    </row>
    <row r="1058" spans="1:13" x14ac:dyDescent="0.35">
      <c r="A1058" s="164" t="str">
        <f t="shared" si="16"/>
        <v>SofiaBefandriana NordAntsakabary</v>
      </c>
      <c r="B1058" s="165" t="s">
        <v>1200</v>
      </c>
      <c r="C1058" s="165" t="s">
        <v>1201</v>
      </c>
      <c r="D1058" s="165" t="s">
        <v>2322</v>
      </c>
      <c r="E1058" s="165" t="s">
        <v>2323</v>
      </c>
      <c r="F1058" s="165" t="s">
        <v>2322</v>
      </c>
      <c r="G1058" s="165" t="s">
        <v>2755</v>
      </c>
      <c r="H1058" s="165" t="s">
        <v>2756</v>
      </c>
      <c r="I1058" s="165" t="s">
        <v>2755</v>
      </c>
      <c r="J1058" s="165" t="s">
        <v>1205</v>
      </c>
      <c r="K1058" s="165" t="s">
        <v>2775</v>
      </c>
      <c r="L1058" s="165" t="s">
        <v>2776</v>
      </c>
      <c r="M1058" s="165" t="s">
        <v>2775</v>
      </c>
    </row>
    <row r="1059" spans="1:13" x14ac:dyDescent="0.35">
      <c r="A1059" s="164" t="str">
        <f t="shared" si="16"/>
        <v>SofiaBefandriana NordMatsondakana</v>
      </c>
      <c r="B1059" s="165" t="s">
        <v>1200</v>
      </c>
      <c r="C1059" s="165" t="s">
        <v>1201</v>
      </c>
      <c r="D1059" s="165" t="s">
        <v>2322</v>
      </c>
      <c r="E1059" s="165" t="s">
        <v>2323</v>
      </c>
      <c r="F1059" s="165" t="s">
        <v>2322</v>
      </c>
      <c r="G1059" s="165" t="s">
        <v>2755</v>
      </c>
      <c r="H1059" s="165" t="s">
        <v>2756</v>
      </c>
      <c r="I1059" s="165" t="s">
        <v>2755</v>
      </c>
      <c r="J1059" s="165" t="s">
        <v>1205</v>
      </c>
      <c r="K1059" s="165" t="s">
        <v>2777</v>
      </c>
      <c r="L1059" s="165" t="s">
        <v>2778</v>
      </c>
      <c r="M1059" s="165" t="s">
        <v>2777</v>
      </c>
    </row>
    <row r="1060" spans="1:13" x14ac:dyDescent="0.35">
      <c r="A1060" s="164" t="str">
        <f t="shared" si="16"/>
        <v>SofiaAntsohihyAntsohihy</v>
      </c>
      <c r="B1060" s="165" t="s">
        <v>1200</v>
      </c>
      <c r="C1060" s="165" t="s">
        <v>1201</v>
      </c>
      <c r="D1060" s="165" t="s">
        <v>2322</v>
      </c>
      <c r="E1060" s="165" t="s">
        <v>2323</v>
      </c>
      <c r="F1060" s="165" t="s">
        <v>2322</v>
      </c>
      <c r="G1060" s="165" t="s">
        <v>2779</v>
      </c>
      <c r="H1060" s="165" t="s">
        <v>2780</v>
      </c>
      <c r="I1060" s="165" t="s">
        <v>2779</v>
      </c>
      <c r="J1060" s="165" t="s">
        <v>1205</v>
      </c>
      <c r="K1060" s="165" t="s">
        <v>2780</v>
      </c>
      <c r="L1060" s="165" t="s">
        <v>2781</v>
      </c>
      <c r="M1060" s="165" t="s">
        <v>2780</v>
      </c>
    </row>
    <row r="1061" spans="1:13" x14ac:dyDescent="0.35">
      <c r="A1061" s="164" t="str">
        <f t="shared" si="16"/>
        <v>SofiaAntsohihyAnkerika</v>
      </c>
      <c r="B1061" s="165" t="s">
        <v>1200</v>
      </c>
      <c r="C1061" s="165" t="s">
        <v>1201</v>
      </c>
      <c r="D1061" s="165" t="s">
        <v>2322</v>
      </c>
      <c r="E1061" s="165" t="s">
        <v>2323</v>
      </c>
      <c r="F1061" s="165" t="s">
        <v>2322</v>
      </c>
      <c r="G1061" s="165" t="s">
        <v>2779</v>
      </c>
      <c r="H1061" s="165" t="s">
        <v>2780</v>
      </c>
      <c r="I1061" s="165" t="s">
        <v>2779</v>
      </c>
      <c r="J1061" s="165" t="s">
        <v>1205</v>
      </c>
      <c r="K1061" s="165" t="s">
        <v>2782</v>
      </c>
      <c r="L1061" s="165" t="s">
        <v>2783</v>
      </c>
      <c r="M1061" s="165" t="s">
        <v>2782</v>
      </c>
    </row>
    <row r="1062" spans="1:13" x14ac:dyDescent="0.35">
      <c r="A1062" s="164" t="str">
        <f t="shared" si="16"/>
        <v>SofiaAntsohihyAmpandriankilandy</v>
      </c>
      <c r="B1062" s="165" t="s">
        <v>1200</v>
      </c>
      <c r="C1062" s="165" t="s">
        <v>1201</v>
      </c>
      <c r="D1062" s="165" t="s">
        <v>2322</v>
      </c>
      <c r="E1062" s="165" t="s">
        <v>2323</v>
      </c>
      <c r="F1062" s="165" t="s">
        <v>2322</v>
      </c>
      <c r="G1062" s="165" t="s">
        <v>2779</v>
      </c>
      <c r="H1062" s="165" t="s">
        <v>2780</v>
      </c>
      <c r="I1062" s="165" t="s">
        <v>2779</v>
      </c>
      <c r="J1062" s="165" t="s">
        <v>1205</v>
      </c>
      <c r="K1062" s="165" t="s">
        <v>2784</v>
      </c>
      <c r="L1062" s="165" t="s">
        <v>2785</v>
      </c>
      <c r="M1062" s="165" t="s">
        <v>2784</v>
      </c>
    </row>
    <row r="1063" spans="1:13" x14ac:dyDescent="0.35">
      <c r="A1063" s="164" t="str">
        <f t="shared" si="16"/>
        <v>SofiaAntsohihyAnjalazala</v>
      </c>
      <c r="B1063" s="165" t="s">
        <v>1200</v>
      </c>
      <c r="C1063" s="165" t="s">
        <v>1201</v>
      </c>
      <c r="D1063" s="165" t="s">
        <v>2322</v>
      </c>
      <c r="E1063" s="165" t="s">
        <v>2323</v>
      </c>
      <c r="F1063" s="165" t="s">
        <v>2322</v>
      </c>
      <c r="G1063" s="165" t="s">
        <v>2779</v>
      </c>
      <c r="H1063" s="165" t="s">
        <v>2780</v>
      </c>
      <c r="I1063" s="165" t="s">
        <v>2779</v>
      </c>
      <c r="J1063" s="165" t="s">
        <v>1205</v>
      </c>
      <c r="K1063" s="165" t="s">
        <v>2786</v>
      </c>
      <c r="L1063" s="165" t="s">
        <v>2787</v>
      </c>
      <c r="M1063" s="165" t="s">
        <v>2786</v>
      </c>
    </row>
    <row r="1064" spans="1:13" x14ac:dyDescent="0.35">
      <c r="A1064" s="164" t="str">
        <f t="shared" si="16"/>
        <v>SofiaAntsohihyAnahidrano</v>
      </c>
      <c r="B1064" s="165" t="s">
        <v>1200</v>
      </c>
      <c r="C1064" s="165" t="s">
        <v>1201</v>
      </c>
      <c r="D1064" s="165" t="s">
        <v>2322</v>
      </c>
      <c r="E1064" s="165" t="s">
        <v>2323</v>
      </c>
      <c r="F1064" s="165" t="s">
        <v>2322</v>
      </c>
      <c r="G1064" s="165" t="s">
        <v>2779</v>
      </c>
      <c r="H1064" s="165" t="s">
        <v>2780</v>
      </c>
      <c r="I1064" s="165" t="s">
        <v>2779</v>
      </c>
      <c r="J1064" s="165" t="s">
        <v>1205</v>
      </c>
      <c r="K1064" s="165" t="s">
        <v>2788</v>
      </c>
      <c r="L1064" s="165" t="s">
        <v>2789</v>
      </c>
      <c r="M1064" s="165" t="s">
        <v>2788</v>
      </c>
    </row>
    <row r="1065" spans="1:13" x14ac:dyDescent="0.35">
      <c r="A1065" s="164" t="str">
        <f t="shared" si="16"/>
        <v>SofiaAntsohihyAmbodimandresy</v>
      </c>
      <c r="B1065" s="165" t="s">
        <v>1200</v>
      </c>
      <c r="C1065" s="165" t="s">
        <v>1201</v>
      </c>
      <c r="D1065" s="165" t="s">
        <v>2322</v>
      </c>
      <c r="E1065" s="165" t="s">
        <v>2323</v>
      </c>
      <c r="F1065" s="165" t="s">
        <v>2322</v>
      </c>
      <c r="G1065" s="165" t="s">
        <v>2779</v>
      </c>
      <c r="H1065" s="165" t="s">
        <v>2780</v>
      </c>
      <c r="I1065" s="165" t="s">
        <v>2779</v>
      </c>
      <c r="J1065" s="165" t="s">
        <v>1205</v>
      </c>
      <c r="K1065" s="165" t="s">
        <v>2790</v>
      </c>
      <c r="L1065" s="165" t="s">
        <v>2791</v>
      </c>
      <c r="M1065" s="165" t="s">
        <v>2790</v>
      </c>
    </row>
    <row r="1066" spans="1:13" x14ac:dyDescent="0.35">
      <c r="A1066" s="164" t="str">
        <f t="shared" si="16"/>
        <v>SofiaAntsohihyAnjiamangirana</v>
      </c>
      <c r="B1066" s="165" t="s">
        <v>1200</v>
      </c>
      <c r="C1066" s="165" t="s">
        <v>1201</v>
      </c>
      <c r="D1066" s="165" t="s">
        <v>2322</v>
      </c>
      <c r="E1066" s="165" t="s">
        <v>2323</v>
      </c>
      <c r="F1066" s="165" t="s">
        <v>2322</v>
      </c>
      <c r="G1066" s="165" t="s">
        <v>2779</v>
      </c>
      <c r="H1066" s="165" t="s">
        <v>2780</v>
      </c>
      <c r="I1066" s="165" t="s">
        <v>2779</v>
      </c>
      <c r="J1066" s="165" t="s">
        <v>1205</v>
      </c>
      <c r="K1066" s="165" t="s">
        <v>2792</v>
      </c>
      <c r="L1066" s="165" t="s">
        <v>2793</v>
      </c>
      <c r="M1066" s="165" t="s">
        <v>2792</v>
      </c>
    </row>
    <row r="1067" spans="1:13" x14ac:dyDescent="0.35">
      <c r="A1067" s="164" t="str">
        <f t="shared" si="16"/>
        <v>SofiaAntsohihyAmbodimanary</v>
      </c>
      <c r="B1067" s="165" t="s">
        <v>1200</v>
      </c>
      <c r="C1067" s="165" t="s">
        <v>1201</v>
      </c>
      <c r="D1067" s="165" t="s">
        <v>2322</v>
      </c>
      <c r="E1067" s="165" t="s">
        <v>2323</v>
      </c>
      <c r="F1067" s="165" t="s">
        <v>2322</v>
      </c>
      <c r="G1067" s="165" t="s">
        <v>2779</v>
      </c>
      <c r="H1067" s="165" t="s">
        <v>2780</v>
      </c>
      <c r="I1067" s="165" t="s">
        <v>2779</v>
      </c>
      <c r="J1067" s="165" t="s">
        <v>1205</v>
      </c>
      <c r="K1067" s="165" t="s">
        <v>2794</v>
      </c>
      <c r="L1067" s="165" t="s">
        <v>2795</v>
      </c>
      <c r="M1067" s="165" t="s">
        <v>2794</v>
      </c>
    </row>
    <row r="1068" spans="1:13" x14ac:dyDescent="0.35">
      <c r="A1068" s="164" t="str">
        <f t="shared" si="16"/>
        <v>SofiaAntsohihyAntsahabe</v>
      </c>
      <c r="B1068" s="165" t="s">
        <v>1200</v>
      </c>
      <c r="C1068" s="165" t="s">
        <v>1201</v>
      </c>
      <c r="D1068" s="165" t="s">
        <v>2322</v>
      </c>
      <c r="E1068" s="165" t="s">
        <v>2323</v>
      </c>
      <c r="F1068" s="165" t="s">
        <v>2322</v>
      </c>
      <c r="G1068" s="165" t="s">
        <v>2779</v>
      </c>
      <c r="H1068" s="165" t="s">
        <v>2780</v>
      </c>
      <c r="I1068" s="165" t="s">
        <v>2779</v>
      </c>
      <c r="J1068" s="165" t="s">
        <v>1205</v>
      </c>
      <c r="K1068" s="165" t="s">
        <v>2796</v>
      </c>
      <c r="L1068" s="165" t="s">
        <v>2797</v>
      </c>
      <c r="M1068" s="165" t="s">
        <v>2796</v>
      </c>
    </row>
    <row r="1069" spans="1:13" x14ac:dyDescent="0.35">
      <c r="A1069" s="164" t="str">
        <f t="shared" si="16"/>
        <v>SofiaAntsohihyAmbodimadiro</v>
      </c>
      <c r="B1069" s="165" t="s">
        <v>1200</v>
      </c>
      <c r="C1069" s="165" t="s">
        <v>1201</v>
      </c>
      <c r="D1069" s="165" t="s">
        <v>2322</v>
      </c>
      <c r="E1069" s="165" t="s">
        <v>2323</v>
      </c>
      <c r="F1069" s="165" t="s">
        <v>2322</v>
      </c>
      <c r="G1069" s="165" t="s">
        <v>2779</v>
      </c>
      <c r="H1069" s="165" t="s">
        <v>2780</v>
      </c>
      <c r="I1069" s="165" t="s">
        <v>2779</v>
      </c>
      <c r="J1069" s="165" t="s">
        <v>1205</v>
      </c>
      <c r="K1069" s="165" t="s">
        <v>2798</v>
      </c>
      <c r="L1069" s="165" t="s">
        <v>2799</v>
      </c>
      <c r="M1069" s="165" t="s">
        <v>2798</v>
      </c>
    </row>
    <row r="1070" spans="1:13" x14ac:dyDescent="0.35">
      <c r="A1070" s="164" t="str">
        <f t="shared" si="16"/>
        <v>SofiaAntsohihyAndreba</v>
      </c>
      <c r="B1070" s="165" t="s">
        <v>1200</v>
      </c>
      <c r="C1070" s="165" t="s">
        <v>1201</v>
      </c>
      <c r="D1070" s="165" t="s">
        <v>2322</v>
      </c>
      <c r="E1070" s="165" t="s">
        <v>2323</v>
      </c>
      <c r="F1070" s="165" t="s">
        <v>2322</v>
      </c>
      <c r="G1070" s="165" t="s">
        <v>2779</v>
      </c>
      <c r="H1070" s="165" t="s">
        <v>2780</v>
      </c>
      <c r="I1070" s="165" t="s">
        <v>2779</v>
      </c>
      <c r="J1070" s="165" t="s">
        <v>1205</v>
      </c>
      <c r="K1070" s="165" t="s">
        <v>2800</v>
      </c>
      <c r="L1070" s="165" t="s">
        <v>2801</v>
      </c>
      <c r="M1070" s="165" t="s">
        <v>2800</v>
      </c>
    </row>
    <row r="1071" spans="1:13" x14ac:dyDescent="0.35">
      <c r="A1071" s="164" t="str">
        <f t="shared" si="16"/>
        <v>SofiaAntsohihyMaroala</v>
      </c>
      <c r="B1071" s="165" t="s">
        <v>1200</v>
      </c>
      <c r="C1071" s="165" t="s">
        <v>1201</v>
      </c>
      <c r="D1071" s="165" t="s">
        <v>2322</v>
      </c>
      <c r="E1071" s="165" t="s">
        <v>2323</v>
      </c>
      <c r="F1071" s="165" t="s">
        <v>2322</v>
      </c>
      <c r="G1071" s="165" t="s">
        <v>2779</v>
      </c>
      <c r="H1071" s="165" t="s">
        <v>2780</v>
      </c>
      <c r="I1071" s="165" t="s">
        <v>2779</v>
      </c>
      <c r="J1071" s="165" t="s">
        <v>1205</v>
      </c>
      <c r="K1071" s="165" t="s">
        <v>2802</v>
      </c>
      <c r="L1071" s="165" t="s">
        <v>2803</v>
      </c>
      <c r="M1071" s="165" t="s">
        <v>2802</v>
      </c>
    </row>
    <row r="1072" spans="1:13" x14ac:dyDescent="0.35">
      <c r="A1072" s="164" t="str">
        <f t="shared" si="16"/>
        <v>SofiaBealananaBealanana</v>
      </c>
      <c r="B1072" s="165" t="s">
        <v>1200</v>
      </c>
      <c r="C1072" s="165" t="s">
        <v>1201</v>
      </c>
      <c r="D1072" s="165" t="s">
        <v>2322</v>
      </c>
      <c r="E1072" s="165" t="s">
        <v>2323</v>
      </c>
      <c r="F1072" s="165" t="s">
        <v>2322</v>
      </c>
      <c r="G1072" s="165" t="s">
        <v>2804</v>
      </c>
      <c r="H1072" s="165" t="s">
        <v>2805</v>
      </c>
      <c r="I1072" s="165" t="s">
        <v>2804</v>
      </c>
      <c r="J1072" s="165" t="s">
        <v>1205</v>
      </c>
      <c r="K1072" s="165" t="s">
        <v>2805</v>
      </c>
      <c r="L1072" s="165" t="s">
        <v>2806</v>
      </c>
      <c r="M1072" s="165" t="s">
        <v>2805</v>
      </c>
    </row>
    <row r="1073" spans="1:13" x14ac:dyDescent="0.35">
      <c r="A1073" s="164" t="str">
        <f t="shared" si="16"/>
        <v>SofiaBealananaBeandrarezona</v>
      </c>
      <c r="B1073" s="165" t="s">
        <v>1200</v>
      </c>
      <c r="C1073" s="165" t="s">
        <v>1201</v>
      </c>
      <c r="D1073" s="165" t="s">
        <v>2322</v>
      </c>
      <c r="E1073" s="165" t="s">
        <v>2323</v>
      </c>
      <c r="F1073" s="165" t="s">
        <v>2322</v>
      </c>
      <c r="G1073" s="165" t="s">
        <v>2804</v>
      </c>
      <c r="H1073" s="165" t="s">
        <v>2805</v>
      </c>
      <c r="I1073" s="165" t="s">
        <v>2804</v>
      </c>
      <c r="J1073" s="165" t="s">
        <v>1205</v>
      </c>
      <c r="K1073" s="165" t="s">
        <v>2807</v>
      </c>
      <c r="L1073" s="165" t="s">
        <v>2808</v>
      </c>
      <c r="M1073" s="165" t="s">
        <v>2807</v>
      </c>
    </row>
    <row r="1074" spans="1:13" x14ac:dyDescent="0.35">
      <c r="A1074" s="164" t="str">
        <f t="shared" si="16"/>
        <v>SofiaBealananaAntananivo Haut</v>
      </c>
      <c r="B1074" s="165" t="s">
        <v>1200</v>
      </c>
      <c r="C1074" s="165" t="s">
        <v>1201</v>
      </c>
      <c r="D1074" s="165" t="s">
        <v>2322</v>
      </c>
      <c r="E1074" s="165" t="s">
        <v>2323</v>
      </c>
      <c r="F1074" s="165" t="s">
        <v>2322</v>
      </c>
      <c r="G1074" s="165" t="s">
        <v>2804</v>
      </c>
      <c r="H1074" s="165" t="s">
        <v>2805</v>
      </c>
      <c r="I1074" s="165" t="s">
        <v>2804</v>
      </c>
      <c r="J1074" s="165" t="s">
        <v>1205</v>
      </c>
      <c r="K1074" s="165" t="s">
        <v>2809</v>
      </c>
      <c r="L1074" s="165" t="s">
        <v>2810</v>
      </c>
      <c r="M1074" s="165" t="s">
        <v>2809</v>
      </c>
    </row>
    <row r="1075" spans="1:13" x14ac:dyDescent="0.35">
      <c r="A1075" s="164" t="str">
        <f t="shared" si="16"/>
        <v>SofiaBealananaAntsamaka</v>
      </c>
      <c r="B1075" s="165" t="s">
        <v>1200</v>
      </c>
      <c r="C1075" s="165" t="s">
        <v>1201</v>
      </c>
      <c r="D1075" s="165" t="s">
        <v>2322</v>
      </c>
      <c r="E1075" s="165" t="s">
        <v>2323</v>
      </c>
      <c r="F1075" s="165" t="s">
        <v>2322</v>
      </c>
      <c r="G1075" s="165" t="s">
        <v>2804</v>
      </c>
      <c r="H1075" s="165" t="s">
        <v>2805</v>
      </c>
      <c r="I1075" s="165" t="s">
        <v>2804</v>
      </c>
      <c r="J1075" s="165" t="s">
        <v>1205</v>
      </c>
      <c r="K1075" s="165" t="s">
        <v>2811</v>
      </c>
      <c r="L1075" s="165" t="s">
        <v>2812</v>
      </c>
      <c r="M1075" s="165" t="s">
        <v>2811</v>
      </c>
    </row>
    <row r="1076" spans="1:13" x14ac:dyDescent="0.35">
      <c r="A1076" s="164" t="str">
        <f t="shared" si="16"/>
        <v>SofiaBealananaAmbatosia</v>
      </c>
      <c r="B1076" s="165" t="s">
        <v>1200</v>
      </c>
      <c r="C1076" s="165" t="s">
        <v>1201</v>
      </c>
      <c r="D1076" s="165" t="s">
        <v>2322</v>
      </c>
      <c r="E1076" s="165" t="s">
        <v>2323</v>
      </c>
      <c r="F1076" s="165" t="s">
        <v>2322</v>
      </c>
      <c r="G1076" s="165" t="s">
        <v>2804</v>
      </c>
      <c r="H1076" s="165" t="s">
        <v>2805</v>
      </c>
      <c r="I1076" s="165" t="s">
        <v>2804</v>
      </c>
      <c r="J1076" s="165" t="s">
        <v>1205</v>
      </c>
      <c r="K1076" s="165" t="s">
        <v>2813</v>
      </c>
      <c r="L1076" s="165" t="s">
        <v>2814</v>
      </c>
      <c r="M1076" s="165" t="s">
        <v>2813</v>
      </c>
    </row>
    <row r="1077" spans="1:13" x14ac:dyDescent="0.35">
      <c r="A1077" s="164" t="str">
        <f t="shared" si="16"/>
        <v>SofiaBealananaAmbodiampana</v>
      </c>
      <c r="B1077" s="165" t="s">
        <v>1200</v>
      </c>
      <c r="C1077" s="165" t="s">
        <v>1201</v>
      </c>
      <c r="D1077" s="165" t="s">
        <v>2322</v>
      </c>
      <c r="E1077" s="165" t="s">
        <v>2323</v>
      </c>
      <c r="F1077" s="165" t="s">
        <v>2322</v>
      </c>
      <c r="G1077" s="165" t="s">
        <v>2804</v>
      </c>
      <c r="H1077" s="165" t="s">
        <v>2805</v>
      </c>
      <c r="I1077" s="165" t="s">
        <v>2804</v>
      </c>
      <c r="J1077" s="165" t="s">
        <v>1205</v>
      </c>
      <c r="K1077" s="165" t="s">
        <v>2298</v>
      </c>
      <c r="L1077" s="165" t="s">
        <v>2815</v>
      </c>
      <c r="M1077" s="165" t="s">
        <v>2298</v>
      </c>
    </row>
    <row r="1078" spans="1:13" x14ac:dyDescent="0.35">
      <c r="A1078" s="164" t="str">
        <f t="shared" si="16"/>
        <v>SofiaBealananaAmbatoriha Est</v>
      </c>
      <c r="B1078" s="165" t="s">
        <v>1200</v>
      </c>
      <c r="C1078" s="165" t="s">
        <v>1201</v>
      </c>
      <c r="D1078" s="165" t="s">
        <v>2322</v>
      </c>
      <c r="E1078" s="165" t="s">
        <v>2323</v>
      </c>
      <c r="F1078" s="165" t="s">
        <v>2322</v>
      </c>
      <c r="G1078" s="165" t="s">
        <v>2804</v>
      </c>
      <c r="H1078" s="165" t="s">
        <v>2805</v>
      </c>
      <c r="I1078" s="165" t="s">
        <v>2804</v>
      </c>
      <c r="J1078" s="165" t="s">
        <v>1205</v>
      </c>
      <c r="K1078" s="165" t="s">
        <v>2816</v>
      </c>
      <c r="L1078" s="165" t="s">
        <v>2817</v>
      </c>
      <c r="M1078" s="165" t="s">
        <v>2816</v>
      </c>
    </row>
    <row r="1079" spans="1:13" x14ac:dyDescent="0.35">
      <c r="A1079" s="164" t="str">
        <f t="shared" si="16"/>
        <v>SofiaBealananaAmbovonomby</v>
      </c>
      <c r="B1079" s="165" t="s">
        <v>1200</v>
      </c>
      <c r="C1079" s="165" t="s">
        <v>1201</v>
      </c>
      <c r="D1079" s="165" t="s">
        <v>2322</v>
      </c>
      <c r="E1079" s="165" t="s">
        <v>2323</v>
      </c>
      <c r="F1079" s="165" t="s">
        <v>2322</v>
      </c>
      <c r="G1079" s="165" t="s">
        <v>2804</v>
      </c>
      <c r="H1079" s="165" t="s">
        <v>2805</v>
      </c>
      <c r="I1079" s="165" t="s">
        <v>2804</v>
      </c>
      <c r="J1079" s="165" t="s">
        <v>1205</v>
      </c>
      <c r="K1079" s="165" t="s">
        <v>2818</v>
      </c>
      <c r="L1079" s="165" t="s">
        <v>2819</v>
      </c>
      <c r="M1079" s="165" t="s">
        <v>2818</v>
      </c>
    </row>
    <row r="1080" spans="1:13" x14ac:dyDescent="0.35">
      <c r="A1080" s="164" t="str">
        <f t="shared" si="16"/>
        <v>SofiaBealananaAnalila</v>
      </c>
      <c r="B1080" s="165" t="s">
        <v>1200</v>
      </c>
      <c r="C1080" s="165" t="s">
        <v>1201</v>
      </c>
      <c r="D1080" s="165" t="s">
        <v>2322</v>
      </c>
      <c r="E1080" s="165" t="s">
        <v>2323</v>
      </c>
      <c r="F1080" s="165" t="s">
        <v>2322</v>
      </c>
      <c r="G1080" s="165" t="s">
        <v>2804</v>
      </c>
      <c r="H1080" s="165" t="s">
        <v>2805</v>
      </c>
      <c r="I1080" s="165" t="s">
        <v>2804</v>
      </c>
      <c r="J1080" s="165" t="s">
        <v>1205</v>
      </c>
      <c r="K1080" s="165" t="s">
        <v>2820</v>
      </c>
      <c r="L1080" s="165" t="s">
        <v>2821</v>
      </c>
      <c r="M1080" s="165" t="s">
        <v>2820</v>
      </c>
    </row>
    <row r="1081" spans="1:13" x14ac:dyDescent="0.35">
      <c r="A1081" s="164" t="str">
        <f t="shared" si="16"/>
        <v>SofiaBealananaAnjozoromadosy</v>
      </c>
      <c r="B1081" s="165" t="s">
        <v>1200</v>
      </c>
      <c r="C1081" s="165" t="s">
        <v>1201</v>
      </c>
      <c r="D1081" s="165" t="s">
        <v>2322</v>
      </c>
      <c r="E1081" s="165" t="s">
        <v>2323</v>
      </c>
      <c r="F1081" s="165" t="s">
        <v>2322</v>
      </c>
      <c r="G1081" s="165" t="s">
        <v>2804</v>
      </c>
      <c r="H1081" s="165" t="s">
        <v>2805</v>
      </c>
      <c r="I1081" s="165" t="s">
        <v>2804</v>
      </c>
      <c r="J1081" s="165" t="s">
        <v>1205</v>
      </c>
      <c r="K1081" s="165" t="s">
        <v>2822</v>
      </c>
      <c r="L1081" s="165" t="s">
        <v>2823</v>
      </c>
      <c r="M1081" s="165" t="s">
        <v>2822</v>
      </c>
    </row>
    <row r="1082" spans="1:13" x14ac:dyDescent="0.35">
      <c r="A1082" s="164" t="str">
        <f t="shared" si="16"/>
        <v>SofiaBealananaMangindrano</v>
      </c>
      <c r="B1082" s="165" t="s">
        <v>1200</v>
      </c>
      <c r="C1082" s="165" t="s">
        <v>1201</v>
      </c>
      <c r="D1082" s="165" t="s">
        <v>2322</v>
      </c>
      <c r="E1082" s="165" t="s">
        <v>2323</v>
      </c>
      <c r="F1082" s="165" t="s">
        <v>2322</v>
      </c>
      <c r="G1082" s="165" t="s">
        <v>2804</v>
      </c>
      <c r="H1082" s="165" t="s">
        <v>2805</v>
      </c>
      <c r="I1082" s="165" t="s">
        <v>2804</v>
      </c>
      <c r="J1082" s="165" t="s">
        <v>1205</v>
      </c>
      <c r="K1082" s="165" t="s">
        <v>2824</v>
      </c>
      <c r="L1082" s="165" t="s">
        <v>2825</v>
      </c>
      <c r="M1082" s="165" t="s">
        <v>2824</v>
      </c>
    </row>
    <row r="1083" spans="1:13" x14ac:dyDescent="0.35">
      <c r="A1083" s="164" t="str">
        <f t="shared" si="16"/>
        <v>SofiaBealananaAmbararatabe Nord</v>
      </c>
      <c r="B1083" s="165" t="s">
        <v>1200</v>
      </c>
      <c r="C1083" s="165" t="s">
        <v>1201</v>
      </c>
      <c r="D1083" s="165" t="s">
        <v>2322</v>
      </c>
      <c r="E1083" s="165" t="s">
        <v>2323</v>
      </c>
      <c r="F1083" s="165" t="s">
        <v>2322</v>
      </c>
      <c r="G1083" s="165" t="s">
        <v>2804</v>
      </c>
      <c r="H1083" s="165" t="s">
        <v>2805</v>
      </c>
      <c r="I1083" s="165" t="s">
        <v>2804</v>
      </c>
      <c r="J1083" s="165" t="s">
        <v>1205</v>
      </c>
      <c r="K1083" s="165" t="s">
        <v>2826</v>
      </c>
      <c r="L1083" s="165" t="s">
        <v>2827</v>
      </c>
      <c r="M1083" s="165" t="s">
        <v>2826</v>
      </c>
    </row>
    <row r="1084" spans="1:13" x14ac:dyDescent="0.35">
      <c r="A1084" s="164" t="str">
        <f t="shared" si="16"/>
        <v>SofiaBealananaAmbodisikidy</v>
      </c>
      <c r="B1084" s="165" t="s">
        <v>1200</v>
      </c>
      <c r="C1084" s="165" t="s">
        <v>1201</v>
      </c>
      <c r="D1084" s="165" t="s">
        <v>2322</v>
      </c>
      <c r="E1084" s="165" t="s">
        <v>2323</v>
      </c>
      <c r="F1084" s="165" t="s">
        <v>2322</v>
      </c>
      <c r="G1084" s="165" t="s">
        <v>2804</v>
      </c>
      <c r="H1084" s="165" t="s">
        <v>2805</v>
      </c>
      <c r="I1084" s="165" t="s">
        <v>2804</v>
      </c>
      <c r="J1084" s="165" t="s">
        <v>1205</v>
      </c>
      <c r="K1084" s="165" t="s">
        <v>2828</v>
      </c>
      <c r="L1084" s="165" t="s">
        <v>2829</v>
      </c>
      <c r="M1084" s="165" t="s">
        <v>2828</v>
      </c>
    </row>
    <row r="1085" spans="1:13" x14ac:dyDescent="0.35">
      <c r="A1085" s="164" t="str">
        <f t="shared" si="16"/>
        <v>SofiaBealananaAmbararata Sofia</v>
      </c>
      <c r="B1085" s="165" t="s">
        <v>1200</v>
      </c>
      <c r="C1085" s="165" t="s">
        <v>1201</v>
      </c>
      <c r="D1085" s="165" t="s">
        <v>2322</v>
      </c>
      <c r="E1085" s="165" t="s">
        <v>2323</v>
      </c>
      <c r="F1085" s="165" t="s">
        <v>2322</v>
      </c>
      <c r="G1085" s="165" t="s">
        <v>2804</v>
      </c>
      <c r="H1085" s="165" t="s">
        <v>2805</v>
      </c>
      <c r="I1085" s="165" t="s">
        <v>2804</v>
      </c>
      <c r="J1085" s="165" t="s">
        <v>1205</v>
      </c>
      <c r="K1085" s="165" t="s">
        <v>2830</v>
      </c>
      <c r="L1085" s="165" t="s">
        <v>2831</v>
      </c>
      <c r="M1085" s="165" t="s">
        <v>2830</v>
      </c>
    </row>
    <row r="1086" spans="1:13" x14ac:dyDescent="0.35">
      <c r="A1086" s="164" t="str">
        <f t="shared" si="16"/>
        <v>SofiaBealananaMarotolana</v>
      </c>
      <c r="B1086" s="165" t="s">
        <v>1200</v>
      </c>
      <c r="C1086" s="165" t="s">
        <v>1201</v>
      </c>
      <c r="D1086" s="165" t="s">
        <v>2322</v>
      </c>
      <c r="E1086" s="165" t="s">
        <v>2323</v>
      </c>
      <c r="F1086" s="165" t="s">
        <v>2322</v>
      </c>
      <c r="G1086" s="165" t="s">
        <v>2804</v>
      </c>
      <c r="H1086" s="165" t="s">
        <v>2805</v>
      </c>
      <c r="I1086" s="165" t="s">
        <v>2804</v>
      </c>
      <c r="J1086" s="165" t="s">
        <v>1205</v>
      </c>
      <c r="K1086" s="165" t="s">
        <v>2832</v>
      </c>
      <c r="L1086" s="165" t="s">
        <v>2833</v>
      </c>
      <c r="M1086" s="165" t="s">
        <v>2832</v>
      </c>
    </row>
    <row r="1087" spans="1:13" x14ac:dyDescent="0.35">
      <c r="A1087" s="164" t="str">
        <f t="shared" si="16"/>
        <v>SofiaBealananaAmbodiadabo M</v>
      </c>
      <c r="B1087" s="165" t="s">
        <v>1200</v>
      </c>
      <c r="C1087" s="165" t="s">
        <v>1201</v>
      </c>
      <c r="D1087" s="165" t="s">
        <v>2322</v>
      </c>
      <c r="E1087" s="165" t="s">
        <v>2323</v>
      </c>
      <c r="F1087" s="165" t="s">
        <v>2322</v>
      </c>
      <c r="G1087" s="165" t="s">
        <v>2804</v>
      </c>
      <c r="H1087" s="165" t="s">
        <v>2805</v>
      </c>
      <c r="I1087" s="165" t="s">
        <v>2804</v>
      </c>
      <c r="J1087" s="165" t="s">
        <v>1205</v>
      </c>
      <c r="K1087" s="165" t="s">
        <v>2834</v>
      </c>
      <c r="L1087" s="165" t="s">
        <v>2835</v>
      </c>
      <c r="M1087" s="165" t="s">
        <v>2834</v>
      </c>
    </row>
    <row r="1088" spans="1:13" x14ac:dyDescent="0.35">
      <c r="A1088" s="164" t="str">
        <f t="shared" si="16"/>
        <v>SofiaBealananaAnkazotokana</v>
      </c>
      <c r="B1088" s="165" t="s">
        <v>1200</v>
      </c>
      <c r="C1088" s="165" t="s">
        <v>1201</v>
      </c>
      <c r="D1088" s="165" t="s">
        <v>2322</v>
      </c>
      <c r="E1088" s="165" t="s">
        <v>2323</v>
      </c>
      <c r="F1088" s="165" t="s">
        <v>2322</v>
      </c>
      <c r="G1088" s="165" t="s">
        <v>2804</v>
      </c>
      <c r="H1088" s="165" t="s">
        <v>2805</v>
      </c>
      <c r="I1088" s="165" t="s">
        <v>2804</v>
      </c>
      <c r="J1088" s="165" t="s">
        <v>1205</v>
      </c>
      <c r="K1088" s="165" t="s">
        <v>2836</v>
      </c>
      <c r="L1088" s="165" t="s">
        <v>2837</v>
      </c>
      <c r="M1088" s="165" t="s">
        <v>2836</v>
      </c>
    </row>
    <row r="1089" spans="1:13" x14ac:dyDescent="0.35">
      <c r="A1089" s="164" t="str">
        <f t="shared" si="16"/>
        <v>SofiaBealananaAmbalaromba</v>
      </c>
      <c r="B1089" s="165" t="s">
        <v>1200</v>
      </c>
      <c r="C1089" s="165" t="s">
        <v>1201</v>
      </c>
      <c r="D1089" s="165" t="s">
        <v>2322</v>
      </c>
      <c r="E1089" s="165" t="s">
        <v>2323</v>
      </c>
      <c r="F1089" s="165" t="s">
        <v>2322</v>
      </c>
      <c r="G1089" s="165" t="s">
        <v>2804</v>
      </c>
      <c r="H1089" s="165" t="s">
        <v>2805</v>
      </c>
      <c r="I1089" s="165" t="s">
        <v>2804</v>
      </c>
      <c r="J1089" s="165" t="s">
        <v>1205</v>
      </c>
      <c r="K1089" s="165" t="s">
        <v>2838</v>
      </c>
      <c r="L1089" s="165" t="s">
        <v>2839</v>
      </c>
      <c r="M1089" s="165" t="s">
        <v>2838</v>
      </c>
    </row>
    <row r="1090" spans="1:13" x14ac:dyDescent="0.35">
      <c r="A1090" s="164" t="str">
        <f t="shared" si="16"/>
        <v>SofiaMampikonyMampikony I</v>
      </c>
      <c r="B1090" s="165" t="s">
        <v>1200</v>
      </c>
      <c r="C1090" s="165" t="s">
        <v>1201</v>
      </c>
      <c r="D1090" s="165" t="s">
        <v>2322</v>
      </c>
      <c r="E1090" s="165" t="s">
        <v>2323</v>
      </c>
      <c r="F1090" s="165" t="s">
        <v>2322</v>
      </c>
      <c r="G1090" s="165" t="s">
        <v>2840</v>
      </c>
      <c r="H1090" s="165" t="s">
        <v>2841</v>
      </c>
      <c r="I1090" s="165" t="s">
        <v>2840</v>
      </c>
      <c r="J1090" s="165" t="s">
        <v>1205</v>
      </c>
      <c r="K1090" s="165" t="s">
        <v>2842</v>
      </c>
      <c r="L1090" s="165" t="s">
        <v>2843</v>
      </c>
      <c r="M1090" s="165" t="s">
        <v>2842</v>
      </c>
    </row>
    <row r="1091" spans="1:13" x14ac:dyDescent="0.35">
      <c r="A1091" s="164" t="str">
        <f t="shared" si="16"/>
        <v>SofiaMampikonyMampikony II</v>
      </c>
      <c r="B1091" s="165" t="s">
        <v>1200</v>
      </c>
      <c r="C1091" s="165" t="s">
        <v>1201</v>
      </c>
      <c r="D1091" s="165" t="s">
        <v>2322</v>
      </c>
      <c r="E1091" s="165" t="s">
        <v>2323</v>
      </c>
      <c r="F1091" s="165" t="s">
        <v>2322</v>
      </c>
      <c r="G1091" s="165" t="s">
        <v>2840</v>
      </c>
      <c r="H1091" s="165" t="s">
        <v>2841</v>
      </c>
      <c r="I1091" s="165" t="s">
        <v>2840</v>
      </c>
      <c r="J1091" s="165" t="s">
        <v>1205</v>
      </c>
      <c r="K1091" s="165" t="s">
        <v>2844</v>
      </c>
      <c r="L1091" s="165" t="s">
        <v>2845</v>
      </c>
      <c r="M1091" s="165" t="s">
        <v>2844</v>
      </c>
    </row>
    <row r="1092" spans="1:13" x14ac:dyDescent="0.35">
      <c r="A1092" s="164" t="str">
        <f t="shared" ref="A1092:A1155" si="17">E1092&amp;H1092&amp;K1092</f>
        <v>SofiaMampikonyAmbohitoaka</v>
      </c>
      <c r="B1092" s="165" t="s">
        <v>1200</v>
      </c>
      <c r="C1092" s="165" t="s">
        <v>1201</v>
      </c>
      <c r="D1092" s="165" t="s">
        <v>2322</v>
      </c>
      <c r="E1092" s="165" t="s">
        <v>2323</v>
      </c>
      <c r="F1092" s="165" t="s">
        <v>2322</v>
      </c>
      <c r="G1092" s="165" t="s">
        <v>2840</v>
      </c>
      <c r="H1092" s="165" t="s">
        <v>2841</v>
      </c>
      <c r="I1092" s="165" t="s">
        <v>2840</v>
      </c>
      <c r="J1092" s="165" t="s">
        <v>1205</v>
      </c>
      <c r="K1092" s="165" t="s">
        <v>2846</v>
      </c>
      <c r="L1092" s="165" t="s">
        <v>2847</v>
      </c>
      <c r="M1092" s="165" t="s">
        <v>2846</v>
      </c>
    </row>
    <row r="1093" spans="1:13" x14ac:dyDescent="0.35">
      <c r="A1093" s="164" t="str">
        <f t="shared" si="17"/>
        <v>SofiaMampikonyAnkiririky</v>
      </c>
      <c r="B1093" s="165" t="s">
        <v>1200</v>
      </c>
      <c r="C1093" s="165" t="s">
        <v>1201</v>
      </c>
      <c r="D1093" s="165" t="s">
        <v>2322</v>
      </c>
      <c r="E1093" s="165" t="s">
        <v>2323</v>
      </c>
      <c r="F1093" s="165" t="s">
        <v>2322</v>
      </c>
      <c r="G1093" s="165" t="s">
        <v>2840</v>
      </c>
      <c r="H1093" s="165" t="s">
        <v>2841</v>
      </c>
      <c r="I1093" s="165" t="s">
        <v>2840</v>
      </c>
      <c r="J1093" s="165" t="s">
        <v>1205</v>
      </c>
      <c r="K1093" s="165" t="s">
        <v>2848</v>
      </c>
      <c r="L1093" s="165" t="s">
        <v>2849</v>
      </c>
      <c r="M1093" s="165" t="s">
        <v>2848</v>
      </c>
    </row>
    <row r="1094" spans="1:13" x14ac:dyDescent="0.35">
      <c r="A1094" s="164" t="str">
        <f t="shared" si="17"/>
        <v>SofiaMampikonyBekoratsaka</v>
      </c>
      <c r="B1094" s="165" t="s">
        <v>1200</v>
      </c>
      <c r="C1094" s="165" t="s">
        <v>1201</v>
      </c>
      <c r="D1094" s="165" t="s">
        <v>2322</v>
      </c>
      <c r="E1094" s="165" t="s">
        <v>2323</v>
      </c>
      <c r="F1094" s="165" t="s">
        <v>2322</v>
      </c>
      <c r="G1094" s="165" t="s">
        <v>2840</v>
      </c>
      <c r="H1094" s="165" t="s">
        <v>2841</v>
      </c>
      <c r="I1094" s="165" t="s">
        <v>2840</v>
      </c>
      <c r="J1094" s="165" t="s">
        <v>1205</v>
      </c>
      <c r="K1094" s="165" t="s">
        <v>2850</v>
      </c>
      <c r="L1094" s="165" t="s">
        <v>2851</v>
      </c>
      <c r="M1094" s="165" t="s">
        <v>2850</v>
      </c>
    </row>
    <row r="1095" spans="1:13" x14ac:dyDescent="0.35">
      <c r="A1095" s="164" t="str">
        <f t="shared" si="17"/>
        <v>SofiaMampikonyMalakialina</v>
      </c>
      <c r="B1095" s="165" t="s">
        <v>1200</v>
      </c>
      <c r="C1095" s="165" t="s">
        <v>1201</v>
      </c>
      <c r="D1095" s="165" t="s">
        <v>2322</v>
      </c>
      <c r="E1095" s="165" t="s">
        <v>2323</v>
      </c>
      <c r="F1095" s="165" t="s">
        <v>2322</v>
      </c>
      <c r="G1095" s="165" t="s">
        <v>2840</v>
      </c>
      <c r="H1095" s="165" t="s">
        <v>2841</v>
      </c>
      <c r="I1095" s="165" t="s">
        <v>2840</v>
      </c>
      <c r="J1095" s="165" t="s">
        <v>1205</v>
      </c>
      <c r="K1095" s="165" t="s">
        <v>2852</v>
      </c>
      <c r="L1095" s="165" t="s">
        <v>2853</v>
      </c>
      <c r="M1095" s="165" t="s">
        <v>2852</v>
      </c>
    </row>
    <row r="1096" spans="1:13" x14ac:dyDescent="0.35">
      <c r="A1096" s="164" t="str">
        <f t="shared" si="17"/>
        <v>SofiaMampikonyBetaramahamay</v>
      </c>
      <c r="B1096" s="165" t="s">
        <v>1200</v>
      </c>
      <c r="C1096" s="165" t="s">
        <v>1201</v>
      </c>
      <c r="D1096" s="165" t="s">
        <v>2322</v>
      </c>
      <c r="E1096" s="165" t="s">
        <v>2323</v>
      </c>
      <c r="F1096" s="165" t="s">
        <v>2322</v>
      </c>
      <c r="G1096" s="165" t="s">
        <v>2840</v>
      </c>
      <c r="H1096" s="165" t="s">
        <v>2841</v>
      </c>
      <c r="I1096" s="165" t="s">
        <v>2840</v>
      </c>
      <c r="J1096" s="165" t="s">
        <v>1205</v>
      </c>
      <c r="K1096" s="165" t="s">
        <v>2854</v>
      </c>
      <c r="L1096" s="165" t="s">
        <v>2855</v>
      </c>
      <c r="M1096" s="165" t="s">
        <v>2854</v>
      </c>
    </row>
    <row r="1097" spans="1:13" x14ac:dyDescent="0.35">
      <c r="A1097" s="164" t="str">
        <f t="shared" si="17"/>
        <v>SofiaMampikonyKomajia</v>
      </c>
      <c r="B1097" s="165" t="s">
        <v>1200</v>
      </c>
      <c r="C1097" s="165" t="s">
        <v>1201</v>
      </c>
      <c r="D1097" s="165" t="s">
        <v>2322</v>
      </c>
      <c r="E1097" s="165" t="s">
        <v>2323</v>
      </c>
      <c r="F1097" s="165" t="s">
        <v>2322</v>
      </c>
      <c r="G1097" s="165" t="s">
        <v>2840</v>
      </c>
      <c r="H1097" s="165" t="s">
        <v>2841</v>
      </c>
      <c r="I1097" s="165" t="s">
        <v>2840</v>
      </c>
      <c r="J1097" s="165" t="s">
        <v>1205</v>
      </c>
      <c r="K1097" s="165" t="s">
        <v>2856</v>
      </c>
      <c r="L1097" s="165" t="s">
        <v>2857</v>
      </c>
      <c r="M1097" s="165" t="s">
        <v>2856</v>
      </c>
    </row>
    <row r="1098" spans="1:13" x14ac:dyDescent="0.35">
      <c r="A1098" s="164" t="str">
        <f t="shared" si="17"/>
        <v>SofiaMampikonyAmpasimatera</v>
      </c>
      <c r="B1098" s="165" t="s">
        <v>1200</v>
      </c>
      <c r="C1098" s="165" t="s">
        <v>1201</v>
      </c>
      <c r="D1098" s="165" t="s">
        <v>2322</v>
      </c>
      <c r="E1098" s="165" t="s">
        <v>2323</v>
      </c>
      <c r="F1098" s="165" t="s">
        <v>2322</v>
      </c>
      <c r="G1098" s="165" t="s">
        <v>2840</v>
      </c>
      <c r="H1098" s="165" t="s">
        <v>2841</v>
      </c>
      <c r="I1098" s="165" t="s">
        <v>2840</v>
      </c>
      <c r="J1098" s="165" t="s">
        <v>1205</v>
      </c>
      <c r="K1098" s="165" t="s">
        <v>2858</v>
      </c>
      <c r="L1098" s="165" t="s">
        <v>2859</v>
      </c>
      <c r="M1098" s="165" t="s">
        <v>2858</v>
      </c>
    </row>
    <row r="1099" spans="1:13" x14ac:dyDescent="0.35">
      <c r="A1099" s="164" t="str">
        <f t="shared" si="17"/>
        <v>SofiaMampikonyAmbodihazoambo</v>
      </c>
      <c r="B1099" s="165" t="s">
        <v>1200</v>
      </c>
      <c r="C1099" s="165" t="s">
        <v>1201</v>
      </c>
      <c r="D1099" s="165" t="s">
        <v>2322</v>
      </c>
      <c r="E1099" s="165" t="s">
        <v>2323</v>
      </c>
      <c r="F1099" s="165" t="s">
        <v>2322</v>
      </c>
      <c r="G1099" s="165" t="s">
        <v>2840</v>
      </c>
      <c r="H1099" s="165" t="s">
        <v>2841</v>
      </c>
      <c r="I1099" s="165" t="s">
        <v>2840</v>
      </c>
      <c r="J1099" s="165" t="s">
        <v>1205</v>
      </c>
      <c r="K1099" s="165" t="s">
        <v>2860</v>
      </c>
      <c r="L1099" s="165" t="s">
        <v>2861</v>
      </c>
      <c r="M1099" s="165" t="s">
        <v>2860</v>
      </c>
    </row>
    <row r="1100" spans="1:13" x14ac:dyDescent="0.35">
      <c r="A1100" s="164" t="str">
        <f t="shared" si="17"/>
        <v>BetsibokaMaevatananaMaevatanana I</v>
      </c>
      <c r="B1100" s="165" t="s">
        <v>1200</v>
      </c>
      <c r="C1100" s="165" t="s">
        <v>1201</v>
      </c>
      <c r="D1100" s="165" t="s">
        <v>2862</v>
      </c>
      <c r="E1100" s="165" t="s">
        <v>2863</v>
      </c>
      <c r="F1100" s="165" t="s">
        <v>2862</v>
      </c>
      <c r="G1100" s="165" t="s">
        <v>2864</v>
      </c>
      <c r="H1100" s="165" t="s">
        <v>2865</v>
      </c>
      <c r="I1100" s="165" t="s">
        <v>2864</v>
      </c>
      <c r="J1100" s="165" t="s">
        <v>1205</v>
      </c>
      <c r="K1100" s="165" t="s">
        <v>2866</v>
      </c>
      <c r="L1100" s="165" t="s">
        <v>2867</v>
      </c>
      <c r="M1100" s="165" t="s">
        <v>2866</v>
      </c>
    </row>
    <row r="1101" spans="1:13" x14ac:dyDescent="0.35">
      <c r="A1101" s="164" t="str">
        <f t="shared" si="17"/>
        <v>BetsibokaMaevatananaMaevatanana II</v>
      </c>
      <c r="B1101" s="165" t="s">
        <v>1200</v>
      </c>
      <c r="C1101" s="165" t="s">
        <v>1201</v>
      </c>
      <c r="D1101" s="165" t="s">
        <v>2862</v>
      </c>
      <c r="E1101" s="165" t="s">
        <v>2863</v>
      </c>
      <c r="F1101" s="165" t="s">
        <v>2862</v>
      </c>
      <c r="G1101" s="165" t="s">
        <v>2864</v>
      </c>
      <c r="H1101" s="165" t="s">
        <v>2865</v>
      </c>
      <c r="I1101" s="165" t="s">
        <v>2864</v>
      </c>
      <c r="J1101" s="165" t="s">
        <v>1205</v>
      </c>
      <c r="K1101" s="165" t="s">
        <v>2868</v>
      </c>
      <c r="L1101" s="165" t="s">
        <v>2869</v>
      </c>
      <c r="M1101" s="165" t="s">
        <v>2868</v>
      </c>
    </row>
    <row r="1102" spans="1:13" x14ac:dyDescent="0.35">
      <c r="A1102" s="164" t="str">
        <f t="shared" si="17"/>
        <v>BetsibokaMaevatananaBeratsimanina</v>
      </c>
      <c r="B1102" s="165" t="s">
        <v>1200</v>
      </c>
      <c r="C1102" s="165" t="s">
        <v>1201</v>
      </c>
      <c r="D1102" s="165" t="s">
        <v>2862</v>
      </c>
      <c r="E1102" s="165" t="s">
        <v>2863</v>
      </c>
      <c r="F1102" s="165" t="s">
        <v>2862</v>
      </c>
      <c r="G1102" s="165" t="s">
        <v>2864</v>
      </c>
      <c r="H1102" s="165" t="s">
        <v>2865</v>
      </c>
      <c r="I1102" s="165" t="s">
        <v>2864</v>
      </c>
      <c r="J1102" s="165" t="s">
        <v>1205</v>
      </c>
      <c r="K1102" s="165" t="s">
        <v>2870</v>
      </c>
      <c r="L1102" s="165" t="s">
        <v>2871</v>
      </c>
      <c r="M1102" s="165" t="s">
        <v>2870</v>
      </c>
    </row>
    <row r="1103" spans="1:13" x14ac:dyDescent="0.35">
      <c r="A1103" s="164" t="str">
        <f t="shared" si="17"/>
        <v>BetsibokaMaevatananaBemokotra</v>
      </c>
      <c r="B1103" s="165" t="s">
        <v>1200</v>
      </c>
      <c r="C1103" s="165" t="s">
        <v>1201</v>
      </c>
      <c r="D1103" s="165" t="s">
        <v>2862</v>
      </c>
      <c r="E1103" s="165" t="s">
        <v>2863</v>
      </c>
      <c r="F1103" s="165" t="s">
        <v>2862</v>
      </c>
      <c r="G1103" s="165" t="s">
        <v>2864</v>
      </c>
      <c r="H1103" s="165" t="s">
        <v>2865</v>
      </c>
      <c r="I1103" s="165" t="s">
        <v>2864</v>
      </c>
      <c r="J1103" s="165" t="s">
        <v>1205</v>
      </c>
      <c r="K1103" s="165" t="s">
        <v>2872</v>
      </c>
      <c r="L1103" s="165" t="s">
        <v>2873</v>
      </c>
      <c r="M1103" s="165" t="s">
        <v>2872</v>
      </c>
    </row>
    <row r="1104" spans="1:13" x14ac:dyDescent="0.35">
      <c r="A1104" s="164" t="str">
        <f t="shared" si="17"/>
        <v>BetsibokaMaevatananaMahazoma</v>
      </c>
      <c r="B1104" s="165" t="s">
        <v>1200</v>
      </c>
      <c r="C1104" s="165" t="s">
        <v>1201</v>
      </c>
      <c r="D1104" s="165" t="s">
        <v>2862</v>
      </c>
      <c r="E1104" s="165" t="s">
        <v>2863</v>
      </c>
      <c r="F1104" s="165" t="s">
        <v>2862</v>
      </c>
      <c r="G1104" s="165" t="s">
        <v>2864</v>
      </c>
      <c r="H1104" s="165" t="s">
        <v>2865</v>
      </c>
      <c r="I1104" s="165" t="s">
        <v>2864</v>
      </c>
      <c r="J1104" s="165" t="s">
        <v>1205</v>
      </c>
      <c r="K1104" s="165" t="s">
        <v>2874</v>
      </c>
      <c r="L1104" s="165" t="s">
        <v>2875</v>
      </c>
      <c r="M1104" s="165" t="s">
        <v>2874</v>
      </c>
    </row>
    <row r="1105" spans="1:13" x14ac:dyDescent="0.35">
      <c r="A1105" s="164" t="str">
        <f t="shared" si="17"/>
        <v>BetsibokaMaevatananaAntsiafabositra</v>
      </c>
      <c r="B1105" s="165" t="s">
        <v>1200</v>
      </c>
      <c r="C1105" s="165" t="s">
        <v>1201</v>
      </c>
      <c r="D1105" s="165" t="s">
        <v>2862</v>
      </c>
      <c r="E1105" s="165" t="s">
        <v>2863</v>
      </c>
      <c r="F1105" s="165" t="s">
        <v>2862</v>
      </c>
      <c r="G1105" s="165" t="s">
        <v>2864</v>
      </c>
      <c r="H1105" s="165" t="s">
        <v>2865</v>
      </c>
      <c r="I1105" s="165" t="s">
        <v>2864</v>
      </c>
      <c r="J1105" s="165" t="s">
        <v>1205</v>
      </c>
      <c r="K1105" s="165" t="s">
        <v>2876</v>
      </c>
      <c r="L1105" s="165" t="s">
        <v>2877</v>
      </c>
      <c r="M1105" s="165" t="s">
        <v>2876</v>
      </c>
    </row>
    <row r="1106" spans="1:13" x14ac:dyDescent="0.35">
      <c r="A1106" s="164" t="str">
        <f t="shared" si="17"/>
        <v>BetsibokaMaevatananaAntanimbary</v>
      </c>
      <c r="B1106" s="165" t="s">
        <v>1200</v>
      </c>
      <c r="C1106" s="165" t="s">
        <v>1201</v>
      </c>
      <c r="D1106" s="165" t="s">
        <v>2862</v>
      </c>
      <c r="E1106" s="165" t="s">
        <v>2863</v>
      </c>
      <c r="F1106" s="165" t="s">
        <v>2862</v>
      </c>
      <c r="G1106" s="165" t="s">
        <v>2864</v>
      </c>
      <c r="H1106" s="165" t="s">
        <v>2865</v>
      </c>
      <c r="I1106" s="165" t="s">
        <v>2864</v>
      </c>
      <c r="J1106" s="165" t="s">
        <v>1205</v>
      </c>
      <c r="K1106" s="165" t="s">
        <v>2878</v>
      </c>
      <c r="L1106" s="165" t="s">
        <v>2879</v>
      </c>
      <c r="M1106" s="165" t="s">
        <v>2878</v>
      </c>
    </row>
    <row r="1107" spans="1:13" x14ac:dyDescent="0.35">
      <c r="A1107" s="164" t="str">
        <f t="shared" si="17"/>
        <v>BetsibokaMaevatananaTsararano</v>
      </c>
      <c r="B1107" s="165" t="s">
        <v>1200</v>
      </c>
      <c r="C1107" s="165" t="s">
        <v>1201</v>
      </c>
      <c r="D1107" s="165" t="s">
        <v>2862</v>
      </c>
      <c r="E1107" s="165" t="s">
        <v>2863</v>
      </c>
      <c r="F1107" s="165" t="s">
        <v>2862</v>
      </c>
      <c r="G1107" s="165" t="s">
        <v>2864</v>
      </c>
      <c r="H1107" s="165" t="s">
        <v>2865</v>
      </c>
      <c r="I1107" s="165" t="s">
        <v>2864</v>
      </c>
      <c r="J1107" s="165" t="s">
        <v>1205</v>
      </c>
      <c r="K1107" s="165" t="s">
        <v>2614</v>
      </c>
      <c r="L1107" s="165" t="s">
        <v>2880</v>
      </c>
      <c r="M1107" s="165" t="s">
        <v>2614</v>
      </c>
    </row>
    <row r="1108" spans="1:13" x14ac:dyDescent="0.35">
      <c r="A1108" s="164" t="str">
        <f t="shared" si="17"/>
        <v>BetsibokaMaevatananaAmbalajia</v>
      </c>
      <c r="B1108" s="165" t="s">
        <v>1200</v>
      </c>
      <c r="C1108" s="165" t="s">
        <v>1201</v>
      </c>
      <c r="D1108" s="165" t="s">
        <v>2862</v>
      </c>
      <c r="E1108" s="165" t="s">
        <v>2863</v>
      </c>
      <c r="F1108" s="165" t="s">
        <v>2862</v>
      </c>
      <c r="G1108" s="165" t="s">
        <v>2864</v>
      </c>
      <c r="H1108" s="165" t="s">
        <v>2865</v>
      </c>
      <c r="I1108" s="165" t="s">
        <v>2864</v>
      </c>
      <c r="J1108" s="165" t="s">
        <v>1205</v>
      </c>
      <c r="K1108" s="165" t="s">
        <v>2881</v>
      </c>
      <c r="L1108" s="165" t="s">
        <v>2882</v>
      </c>
      <c r="M1108" s="165" t="s">
        <v>2881</v>
      </c>
    </row>
    <row r="1109" spans="1:13" x14ac:dyDescent="0.35">
      <c r="A1109" s="164" t="str">
        <f t="shared" si="17"/>
        <v>BetsibokaMaevatananaAmbalanjanakomby</v>
      </c>
      <c r="B1109" s="165" t="s">
        <v>1200</v>
      </c>
      <c r="C1109" s="165" t="s">
        <v>1201</v>
      </c>
      <c r="D1109" s="165" t="s">
        <v>2862</v>
      </c>
      <c r="E1109" s="165" t="s">
        <v>2863</v>
      </c>
      <c r="F1109" s="165" t="s">
        <v>2862</v>
      </c>
      <c r="G1109" s="165" t="s">
        <v>2864</v>
      </c>
      <c r="H1109" s="165" t="s">
        <v>2865</v>
      </c>
      <c r="I1109" s="165" t="s">
        <v>2864</v>
      </c>
      <c r="J1109" s="165" t="s">
        <v>1205</v>
      </c>
      <c r="K1109" s="165" t="s">
        <v>2883</v>
      </c>
      <c r="L1109" s="165" t="s">
        <v>2884</v>
      </c>
      <c r="M1109" s="165" t="s">
        <v>2883</v>
      </c>
    </row>
    <row r="1110" spans="1:13" x14ac:dyDescent="0.35">
      <c r="A1110" s="164" t="str">
        <f t="shared" si="17"/>
        <v>BetsibokaMaevatananaMarokoro</v>
      </c>
      <c r="B1110" s="165" t="s">
        <v>1200</v>
      </c>
      <c r="C1110" s="165" t="s">
        <v>1201</v>
      </c>
      <c r="D1110" s="165" t="s">
        <v>2862</v>
      </c>
      <c r="E1110" s="165" t="s">
        <v>2863</v>
      </c>
      <c r="F1110" s="165" t="s">
        <v>2862</v>
      </c>
      <c r="G1110" s="165" t="s">
        <v>2864</v>
      </c>
      <c r="H1110" s="165" t="s">
        <v>2865</v>
      </c>
      <c r="I1110" s="165" t="s">
        <v>2864</v>
      </c>
      <c r="J1110" s="165" t="s">
        <v>1205</v>
      </c>
      <c r="K1110" s="165" t="s">
        <v>2885</v>
      </c>
      <c r="L1110" s="165" t="s">
        <v>2886</v>
      </c>
      <c r="M1110" s="165" t="s">
        <v>2885</v>
      </c>
    </row>
    <row r="1111" spans="1:13" x14ac:dyDescent="0.35">
      <c r="A1111" s="164" t="str">
        <f t="shared" si="17"/>
        <v>BetsibokaMaevatananaMaria</v>
      </c>
      <c r="B1111" s="165" t="s">
        <v>1200</v>
      </c>
      <c r="C1111" s="165" t="s">
        <v>1201</v>
      </c>
      <c r="D1111" s="165" t="s">
        <v>2862</v>
      </c>
      <c r="E1111" s="165" t="s">
        <v>2863</v>
      </c>
      <c r="F1111" s="165" t="s">
        <v>2862</v>
      </c>
      <c r="G1111" s="165" t="s">
        <v>2864</v>
      </c>
      <c r="H1111" s="165" t="s">
        <v>2865</v>
      </c>
      <c r="I1111" s="165" t="s">
        <v>2864</v>
      </c>
      <c r="J1111" s="165" t="s">
        <v>1205</v>
      </c>
      <c r="K1111" s="165" t="s">
        <v>2887</v>
      </c>
      <c r="L1111" s="165" t="s">
        <v>2888</v>
      </c>
      <c r="M1111" s="165" t="s">
        <v>2887</v>
      </c>
    </row>
    <row r="1112" spans="1:13" x14ac:dyDescent="0.35">
      <c r="A1112" s="164" t="str">
        <f t="shared" si="17"/>
        <v>BetsibokaMaevatananaAndriba</v>
      </c>
      <c r="B1112" s="165" t="s">
        <v>1200</v>
      </c>
      <c r="C1112" s="165" t="s">
        <v>1201</v>
      </c>
      <c r="D1112" s="165" t="s">
        <v>2862</v>
      </c>
      <c r="E1112" s="165" t="s">
        <v>2863</v>
      </c>
      <c r="F1112" s="165" t="s">
        <v>2862</v>
      </c>
      <c r="G1112" s="165" t="s">
        <v>2864</v>
      </c>
      <c r="H1112" s="165" t="s">
        <v>2865</v>
      </c>
      <c r="I1112" s="165" t="s">
        <v>2864</v>
      </c>
      <c r="J1112" s="165" t="s">
        <v>1205</v>
      </c>
      <c r="K1112" s="165" t="s">
        <v>2889</v>
      </c>
      <c r="L1112" s="165" t="s">
        <v>2890</v>
      </c>
      <c r="M1112" s="165" t="s">
        <v>2889</v>
      </c>
    </row>
    <row r="1113" spans="1:13" x14ac:dyDescent="0.35">
      <c r="A1113" s="164" t="str">
        <f t="shared" si="17"/>
        <v>BetsibokaMaevatananaMahatsinjo</v>
      </c>
      <c r="B1113" s="165" t="s">
        <v>1200</v>
      </c>
      <c r="C1113" s="165" t="s">
        <v>1201</v>
      </c>
      <c r="D1113" s="165" t="s">
        <v>2862</v>
      </c>
      <c r="E1113" s="165" t="s">
        <v>2863</v>
      </c>
      <c r="F1113" s="165" t="s">
        <v>2862</v>
      </c>
      <c r="G1113" s="165" t="s">
        <v>2864</v>
      </c>
      <c r="H1113" s="165" t="s">
        <v>2865</v>
      </c>
      <c r="I1113" s="165" t="s">
        <v>2864</v>
      </c>
      <c r="J1113" s="165" t="s">
        <v>1205</v>
      </c>
      <c r="K1113" s="165" t="s">
        <v>824</v>
      </c>
      <c r="L1113" s="165" t="s">
        <v>2891</v>
      </c>
      <c r="M1113" s="165" t="s">
        <v>824</v>
      </c>
    </row>
    <row r="1114" spans="1:13" x14ac:dyDescent="0.35">
      <c r="A1114" s="164" t="str">
        <f t="shared" si="17"/>
        <v>BetsibokaMaevatananaMorafeno</v>
      </c>
      <c r="B1114" s="165" t="s">
        <v>1200</v>
      </c>
      <c r="C1114" s="165" t="s">
        <v>1201</v>
      </c>
      <c r="D1114" s="165" t="s">
        <v>2862</v>
      </c>
      <c r="E1114" s="165" t="s">
        <v>2863</v>
      </c>
      <c r="F1114" s="165" t="s">
        <v>2862</v>
      </c>
      <c r="G1114" s="165" t="s">
        <v>2864</v>
      </c>
      <c r="H1114" s="165" t="s">
        <v>2865</v>
      </c>
      <c r="I1114" s="165" t="s">
        <v>2864</v>
      </c>
      <c r="J1114" s="165" t="s">
        <v>1205</v>
      </c>
      <c r="K1114" s="165" t="s">
        <v>555</v>
      </c>
      <c r="L1114" s="165" t="s">
        <v>2892</v>
      </c>
      <c r="M1114" s="165" t="s">
        <v>555</v>
      </c>
    </row>
    <row r="1115" spans="1:13" x14ac:dyDescent="0.35">
      <c r="A1115" s="164" t="str">
        <f t="shared" si="17"/>
        <v>BetsibokaMaevatananaMangabe</v>
      </c>
      <c r="B1115" s="165" t="s">
        <v>1200</v>
      </c>
      <c r="C1115" s="165" t="s">
        <v>1201</v>
      </c>
      <c r="D1115" s="165" t="s">
        <v>2862</v>
      </c>
      <c r="E1115" s="165" t="s">
        <v>2863</v>
      </c>
      <c r="F1115" s="165" t="s">
        <v>2862</v>
      </c>
      <c r="G1115" s="165" t="s">
        <v>2864</v>
      </c>
      <c r="H1115" s="165" t="s">
        <v>2865</v>
      </c>
      <c r="I1115" s="165" t="s">
        <v>2864</v>
      </c>
      <c r="J1115" s="165" t="s">
        <v>1205</v>
      </c>
      <c r="K1115" s="165" t="s">
        <v>1028</v>
      </c>
      <c r="L1115" s="165" t="s">
        <v>2893</v>
      </c>
      <c r="M1115" s="165" t="s">
        <v>1028</v>
      </c>
    </row>
    <row r="1116" spans="1:13" x14ac:dyDescent="0.35">
      <c r="A1116" s="164" t="str">
        <f t="shared" si="17"/>
        <v>BetsibokaMaevatananaMadiromirafy</v>
      </c>
      <c r="B1116" s="165" t="s">
        <v>1200</v>
      </c>
      <c r="C1116" s="165" t="s">
        <v>1201</v>
      </c>
      <c r="D1116" s="165" t="s">
        <v>2862</v>
      </c>
      <c r="E1116" s="165" t="s">
        <v>2863</v>
      </c>
      <c r="F1116" s="165" t="s">
        <v>2862</v>
      </c>
      <c r="G1116" s="165" t="s">
        <v>2864</v>
      </c>
      <c r="H1116" s="165" t="s">
        <v>2865</v>
      </c>
      <c r="I1116" s="165" t="s">
        <v>2864</v>
      </c>
      <c r="J1116" s="165" t="s">
        <v>1205</v>
      </c>
      <c r="K1116" s="165" t="s">
        <v>2894</v>
      </c>
      <c r="L1116" s="165" t="s">
        <v>2895</v>
      </c>
      <c r="M1116" s="165" t="s">
        <v>2894</v>
      </c>
    </row>
    <row r="1117" spans="1:13" x14ac:dyDescent="0.35">
      <c r="A1117" s="164" t="str">
        <f t="shared" si="17"/>
        <v>BetsibokaTsaratananaTsaratanana</v>
      </c>
      <c r="B1117" s="165" t="s">
        <v>1200</v>
      </c>
      <c r="C1117" s="165" t="s">
        <v>1201</v>
      </c>
      <c r="D1117" s="165" t="s">
        <v>2862</v>
      </c>
      <c r="E1117" s="165" t="s">
        <v>2863</v>
      </c>
      <c r="F1117" s="165" t="s">
        <v>2862</v>
      </c>
      <c r="G1117" s="165" t="s">
        <v>2896</v>
      </c>
      <c r="H1117" s="165" t="s">
        <v>600</v>
      </c>
      <c r="I1117" s="165" t="s">
        <v>2896</v>
      </c>
      <c r="J1117" s="165" t="s">
        <v>1205</v>
      </c>
      <c r="K1117" s="165" t="s">
        <v>600</v>
      </c>
      <c r="L1117" s="165" t="s">
        <v>2897</v>
      </c>
      <c r="M1117" s="165" t="s">
        <v>600</v>
      </c>
    </row>
    <row r="1118" spans="1:13" x14ac:dyDescent="0.35">
      <c r="A1118" s="164" t="str">
        <f t="shared" si="17"/>
        <v>BetsibokaTsaratananaBekapaika</v>
      </c>
      <c r="B1118" s="165" t="s">
        <v>1200</v>
      </c>
      <c r="C1118" s="165" t="s">
        <v>1201</v>
      </c>
      <c r="D1118" s="165" t="s">
        <v>2862</v>
      </c>
      <c r="E1118" s="165" t="s">
        <v>2863</v>
      </c>
      <c r="F1118" s="165" t="s">
        <v>2862</v>
      </c>
      <c r="G1118" s="165" t="s">
        <v>2896</v>
      </c>
      <c r="H1118" s="165" t="s">
        <v>600</v>
      </c>
      <c r="I1118" s="165" t="s">
        <v>2896</v>
      </c>
      <c r="J1118" s="165" t="s">
        <v>1205</v>
      </c>
      <c r="K1118" s="165" t="s">
        <v>2898</v>
      </c>
      <c r="L1118" s="165" t="s">
        <v>2899</v>
      </c>
      <c r="M1118" s="165" t="s">
        <v>2898</v>
      </c>
    </row>
    <row r="1119" spans="1:13" x14ac:dyDescent="0.35">
      <c r="A1119" s="164" t="str">
        <f t="shared" si="17"/>
        <v>BetsibokaTsaratananaTsararova</v>
      </c>
      <c r="B1119" s="165" t="s">
        <v>1200</v>
      </c>
      <c r="C1119" s="165" t="s">
        <v>1201</v>
      </c>
      <c r="D1119" s="165" t="s">
        <v>2862</v>
      </c>
      <c r="E1119" s="165" t="s">
        <v>2863</v>
      </c>
      <c r="F1119" s="165" t="s">
        <v>2862</v>
      </c>
      <c r="G1119" s="165" t="s">
        <v>2896</v>
      </c>
      <c r="H1119" s="165" t="s">
        <v>600</v>
      </c>
      <c r="I1119" s="165" t="s">
        <v>2896</v>
      </c>
      <c r="J1119" s="165" t="s">
        <v>1205</v>
      </c>
      <c r="K1119" s="165" t="s">
        <v>2900</v>
      </c>
      <c r="L1119" s="165" t="s">
        <v>2901</v>
      </c>
      <c r="M1119" s="165" t="s">
        <v>2900</v>
      </c>
    </row>
    <row r="1120" spans="1:13" x14ac:dyDescent="0.35">
      <c r="A1120" s="164" t="str">
        <f t="shared" si="17"/>
        <v>BetsibokaTsaratananaBetrandraka</v>
      </c>
      <c r="B1120" s="165" t="s">
        <v>1200</v>
      </c>
      <c r="C1120" s="165" t="s">
        <v>1201</v>
      </c>
      <c r="D1120" s="165" t="s">
        <v>2862</v>
      </c>
      <c r="E1120" s="165" t="s">
        <v>2863</v>
      </c>
      <c r="F1120" s="165" t="s">
        <v>2862</v>
      </c>
      <c r="G1120" s="165" t="s">
        <v>2896</v>
      </c>
      <c r="H1120" s="165" t="s">
        <v>600</v>
      </c>
      <c r="I1120" s="165" t="s">
        <v>2896</v>
      </c>
      <c r="J1120" s="165" t="s">
        <v>1205</v>
      </c>
      <c r="K1120" s="165" t="s">
        <v>2902</v>
      </c>
      <c r="L1120" s="165" t="s">
        <v>2903</v>
      </c>
      <c r="M1120" s="165" t="s">
        <v>2902</v>
      </c>
    </row>
    <row r="1121" spans="1:13" x14ac:dyDescent="0.35">
      <c r="A1121" s="164" t="str">
        <f t="shared" si="17"/>
        <v>BetsibokaTsaratananaKeliloha</v>
      </c>
      <c r="B1121" s="165" t="s">
        <v>1200</v>
      </c>
      <c r="C1121" s="165" t="s">
        <v>1201</v>
      </c>
      <c r="D1121" s="165" t="s">
        <v>2862</v>
      </c>
      <c r="E1121" s="165" t="s">
        <v>2863</v>
      </c>
      <c r="F1121" s="165" t="s">
        <v>2862</v>
      </c>
      <c r="G1121" s="165" t="s">
        <v>2896</v>
      </c>
      <c r="H1121" s="165" t="s">
        <v>600</v>
      </c>
      <c r="I1121" s="165" t="s">
        <v>2896</v>
      </c>
      <c r="J1121" s="165" t="s">
        <v>1205</v>
      </c>
      <c r="K1121" s="165" t="s">
        <v>2904</v>
      </c>
      <c r="L1121" s="165" t="s">
        <v>2905</v>
      </c>
      <c r="M1121" s="165" t="s">
        <v>2904</v>
      </c>
    </row>
    <row r="1122" spans="1:13" x14ac:dyDescent="0.35">
      <c r="A1122" s="164" t="str">
        <f t="shared" si="17"/>
        <v>BetsibokaTsaratananaSarobaratra</v>
      </c>
      <c r="B1122" s="165" t="s">
        <v>1200</v>
      </c>
      <c r="C1122" s="165" t="s">
        <v>1201</v>
      </c>
      <c r="D1122" s="165" t="s">
        <v>2862</v>
      </c>
      <c r="E1122" s="165" t="s">
        <v>2863</v>
      </c>
      <c r="F1122" s="165" t="s">
        <v>2862</v>
      </c>
      <c r="G1122" s="165" t="s">
        <v>2896</v>
      </c>
      <c r="H1122" s="165" t="s">
        <v>600</v>
      </c>
      <c r="I1122" s="165" t="s">
        <v>2896</v>
      </c>
      <c r="J1122" s="165" t="s">
        <v>1205</v>
      </c>
      <c r="K1122" s="165" t="s">
        <v>2906</v>
      </c>
      <c r="L1122" s="165" t="s">
        <v>2907</v>
      </c>
      <c r="M1122" s="165" t="s">
        <v>2906</v>
      </c>
    </row>
    <row r="1123" spans="1:13" x14ac:dyDescent="0.35">
      <c r="A1123" s="164" t="str">
        <f t="shared" si="17"/>
        <v>BetsibokaTsaratananaAmpandrana</v>
      </c>
      <c r="B1123" s="165" t="s">
        <v>1200</v>
      </c>
      <c r="C1123" s="165" t="s">
        <v>1201</v>
      </c>
      <c r="D1123" s="165" t="s">
        <v>2862</v>
      </c>
      <c r="E1123" s="165" t="s">
        <v>2863</v>
      </c>
      <c r="F1123" s="165" t="s">
        <v>2862</v>
      </c>
      <c r="G1123" s="165" t="s">
        <v>2896</v>
      </c>
      <c r="H1123" s="165" t="s">
        <v>600</v>
      </c>
      <c r="I1123" s="165" t="s">
        <v>2896</v>
      </c>
      <c r="J1123" s="165" t="s">
        <v>1205</v>
      </c>
      <c r="K1123" s="165" t="s">
        <v>2908</v>
      </c>
      <c r="L1123" s="165" t="s">
        <v>2909</v>
      </c>
      <c r="M1123" s="165" t="s">
        <v>2908</v>
      </c>
    </row>
    <row r="1124" spans="1:13" x14ac:dyDescent="0.35">
      <c r="A1124" s="164" t="str">
        <f t="shared" si="17"/>
        <v>BetsibokaTsaratananaAndriamena</v>
      </c>
      <c r="B1124" s="165" t="s">
        <v>1200</v>
      </c>
      <c r="C1124" s="165" t="s">
        <v>1201</v>
      </c>
      <c r="D1124" s="165" t="s">
        <v>2862</v>
      </c>
      <c r="E1124" s="165" t="s">
        <v>2863</v>
      </c>
      <c r="F1124" s="165" t="s">
        <v>2862</v>
      </c>
      <c r="G1124" s="165" t="s">
        <v>2896</v>
      </c>
      <c r="H1124" s="165" t="s">
        <v>600</v>
      </c>
      <c r="I1124" s="165" t="s">
        <v>2896</v>
      </c>
      <c r="J1124" s="165" t="s">
        <v>1205</v>
      </c>
      <c r="K1124" s="165" t="s">
        <v>2910</v>
      </c>
      <c r="L1124" s="165" t="s">
        <v>2911</v>
      </c>
      <c r="M1124" s="165" t="s">
        <v>2910</v>
      </c>
    </row>
    <row r="1125" spans="1:13" x14ac:dyDescent="0.35">
      <c r="A1125" s="164" t="str">
        <f t="shared" si="17"/>
        <v>BetsibokaTsaratananaAmbakireny</v>
      </c>
      <c r="B1125" s="165" t="s">
        <v>1200</v>
      </c>
      <c r="C1125" s="165" t="s">
        <v>1201</v>
      </c>
      <c r="D1125" s="165" t="s">
        <v>2862</v>
      </c>
      <c r="E1125" s="165" t="s">
        <v>2863</v>
      </c>
      <c r="F1125" s="165" t="s">
        <v>2862</v>
      </c>
      <c r="G1125" s="165" t="s">
        <v>2896</v>
      </c>
      <c r="H1125" s="165" t="s">
        <v>600</v>
      </c>
      <c r="I1125" s="165" t="s">
        <v>2896</v>
      </c>
      <c r="J1125" s="165" t="s">
        <v>1205</v>
      </c>
      <c r="K1125" s="165" t="s">
        <v>2912</v>
      </c>
      <c r="L1125" s="165" t="s">
        <v>2913</v>
      </c>
      <c r="M1125" s="165" t="s">
        <v>2912</v>
      </c>
    </row>
    <row r="1126" spans="1:13" x14ac:dyDescent="0.35">
      <c r="A1126" s="164" t="str">
        <f t="shared" si="17"/>
        <v>BetsibokaTsaratananaBrieville</v>
      </c>
      <c r="B1126" s="165" t="s">
        <v>1200</v>
      </c>
      <c r="C1126" s="165" t="s">
        <v>1201</v>
      </c>
      <c r="D1126" s="165" t="s">
        <v>2862</v>
      </c>
      <c r="E1126" s="165" t="s">
        <v>2863</v>
      </c>
      <c r="F1126" s="165" t="s">
        <v>2862</v>
      </c>
      <c r="G1126" s="165" t="s">
        <v>2896</v>
      </c>
      <c r="H1126" s="165" t="s">
        <v>600</v>
      </c>
      <c r="I1126" s="165" t="s">
        <v>2896</v>
      </c>
      <c r="J1126" s="165" t="s">
        <v>1205</v>
      </c>
      <c r="K1126" s="165" t="s">
        <v>2914</v>
      </c>
      <c r="L1126" s="165" t="s">
        <v>2915</v>
      </c>
      <c r="M1126" s="165" t="s">
        <v>2914</v>
      </c>
    </row>
    <row r="1127" spans="1:13" x14ac:dyDescent="0.35">
      <c r="A1127" s="164" t="str">
        <f t="shared" si="17"/>
        <v>BetsibokaTsaratananaSakoamadinika</v>
      </c>
      <c r="B1127" s="165" t="s">
        <v>1200</v>
      </c>
      <c r="C1127" s="165" t="s">
        <v>1201</v>
      </c>
      <c r="D1127" s="165" t="s">
        <v>2862</v>
      </c>
      <c r="E1127" s="165" t="s">
        <v>2863</v>
      </c>
      <c r="F1127" s="165" t="s">
        <v>2862</v>
      </c>
      <c r="G1127" s="165" t="s">
        <v>2896</v>
      </c>
      <c r="H1127" s="165" t="s">
        <v>600</v>
      </c>
      <c r="I1127" s="165" t="s">
        <v>2896</v>
      </c>
      <c r="J1127" s="165" t="s">
        <v>1205</v>
      </c>
      <c r="K1127" s="165" t="s">
        <v>2916</v>
      </c>
      <c r="L1127" s="165" t="s">
        <v>2917</v>
      </c>
      <c r="M1127" s="165" t="s">
        <v>2916</v>
      </c>
    </row>
    <row r="1128" spans="1:13" x14ac:dyDescent="0.35">
      <c r="A1128" s="164" t="str">
        <f t="shared" si="17"/>
        <v>BetsibokaTsaratananaManakana</v>
      </c>
      <c r="B1128" s="165" t="s">
        <v>1200</v>
      </c>
      <c r="C1128" s="165" t="s">
        <v>1201</v>
      </c>
      <c r="D1128" s="165" t="s">
        <v>2862</v>
      </c>
      <c r="E1128" s="165" t="s">
        <v>2863</v>
      </c>
      <c r="F1128" s="165" t="s">
        <v>2862</v>
      </c>
      <c r="G1128" s="165" t="s">
        <v>2896</v>
      </c>
      <c r="H1128" s="165" t="s">
        <v>600</v>
      </c>
      <c r="I1128" s="165" t="s">
        <v>2896</v>
      </c>
      <c r="J1128" s="165" t="s">
        <v>1205</v>
      </c>
      <c r="K1128" s="165" t="s">
        <v>1017</v>
      </c>
      <c r="L1128" s="165" t="s">
        <v>2918</v>
      </c>
      <c r="M1128" s="165" t="s">
        <v>1017</v>
      </c>
    </row>
    <row r="1129" spans="1:13" x14ac:dyDescent="0.35">
      <c r="A1129" s="164" t="str">
        <f t="shared" si="17"/>
        <v>BetsibokaKandrehoKandreho</v>
      </c>
      <c r="B1129" s="165" t="s">
        <v>1200</v>
      </c>
      <c r="C1129" s="165" t="s">
        <v>1201</v>
      </c>
      <c r="D1129" s="165" t="s">
        <v>2862</v>
      </c>
      <c r="E1129" s="165" t="s">
        <v>2863</v>
      </c>
      <c r="F1129" s="165" t="s">
        <v>2862</v>
      </c>
      <c r="G1129" s="165" t="s">
        <v>2919</v>
      </c>
      <c r="H1129" s="165" t="s">
        <v>2920</v>
      </c>
      <c r="I1129" s="165" t="s">
        <v>2919</v>
      </c>
      <c r="J1129" s="165" t="s">
        <v>1205</v>
      </c>
      <c r="K1129" s="165" t="s">
        <v>2920</v>
      </c>
      <c r="L1129" s="165" t="s">
        <v>2921</v>
      </c>
      <c r="M1129" s="165" t="s">
        <v>2920</v>
      </c>
    </row>
    <row r="1130" spans="1:13" x14ac:dyDescent="0.35">
      <c r="A1130" s="164" t="str">
        <f t="shared" si="17"/>
        <v>BetsibokaKandrehoAmbaliha</v>
      </c>
      <c r="B1130" s="165" t="s">
        <v>1200</v>
      </c>
      <c r="C1130" s="165" t="s">
        <v>1201</v>
      </c>
      <c r="D1130" s="165" t="s">
        <v>2862</v>
      </c>
      <c r="E1130" s="165" t="s">
        <v>2863</v>
      </c>
      <c r="F1130" s="165" t="s">
        <v>2862</v>
      </c>
      <c r="G1130" s="165" t="s">
        <v>2919</v>
      </c>
      <c r="H1130" s="165" t="s">
        <v>2920</v>
      </c>
      <c r="I1130" s="165" t="s">
        <v>2919</v>
      </c>
      <c r="J1130" s="165" t="s">
        <v>1205</v>
      </c>
      <c r="K1130" s="165" t="s">
        <v>2737</v>
      </c>
      <c r="L1130" s="165" t="s">
        <v>2922</v>
      </c>
      <c r="M1130" s="165" t="s">
        <v>2737</v>
      </c>
    </row>
    <row r="1131" spans="1:13" x14ac:dyDescent="0.35">
      <c r="A1131" s="164" t="str">
        <f t="shared" si="17"/>
        <v>BetsibokaKandrehoBehazomaty</v>
      </c>
      <c r="B1131" s="165" t="s">
        <v>1200</v>
      </c>
      <c r="C1131" s="165" t="s">
        <v>1201</v>
      </c>
      <c r="D1131" s="165" t="s">
        <v>2862</v>
      </c>
      <c r="E1131" s="165" t="s">
        <v>2863</v>
      </c>
      <c r="F1131" s="165" t="s">
        <v>2862</v>
      </c>
      <c r="G1131" s="165" t="s">
        <v>2919</v>
      </c>
      <c r="H1131" s="165" t="s">
        <v>2920</v>
      </c>
      <c r="I1131" s="165" t="s">
        <v>2919</v>
      </c>
      <c r="J1131" s="165" t="s">
        <v>1205</v>
      </c>
      <c r="K1131" s="165" t="s">
        <v>2923</v>
      </c>
      <c r="L1131" s="165" t="s">
        <v>2924</v>
      </c>
      <c r="M1131" s="165" t="s">
        <v>2923</v>
      </c>
    </row>
    <row r="1132" spans="1:13" x14ac:dyDescent="0.35">
      <c r="A1132" s="164" t="str">
        <f t="shared" si="17"/>
        <v>BetsibokaKandrehoAntanimbaribe</v>
      </c>
      <c r="B1132" s="165" t="s">
        <v>1200</v>
      </c>
      <c r="C1132" s="165" t="s">
        <v>1201</v>
      </c>
      <c r="D1132" s="165" t="s">
        <v>2862</v>
      </c>
      <c r="E1132" s="165" t="s">
        <v>2863</v>
      </c>
      <c r="F1132" s="165" t="s">
        <v>2862</v>
      </c>
      <c r="G1132" s="165" t="s">
        <v>2919</v>
      </c>
      <c r="H1132" s="165" t="s">
        <v>2920</v>
      </c>
      <c r="I1132" s="165" t="s">
        <v>2919</v>
      </c>
      <c r="J1132" s="165" t="s">
        <v>1205</v>
      </c>
      <c r="K1132" s="165" t="s">
        <v>2925</v>
      </c>
      <c r="L1132" s="165" t="s">
        <v>2926</v>
      </c>
      <c r="M1132" s="165" t="s">
        <v>2925</v>
      </c>
    </row>
    <row r="1133" spans="1:13" x14ac:dyDescent="0.35">
      <c r="A1133" s="164" t="str">
        <f t="shared" si="17"/>
        <v>BetsibokaKandrehoBetaimboay</v>
      </c>
      <c r="B1133" s="165" t="s">
        <v>1200</v>
      </c>
      <c r="C1133" s="165" t="s">
        <v>1201</v>
      </c>
      <c r="D1133" s="165" t="s">
        <v>2862</v>
      </c>
      <c r="E1133" s="165" t="s">
        <v>2863</v>
      </c>
      <c r="F1133" s="165" t="s">
        <v>2862</v>
      </c>
      <c r="G1133" s="165" t="s">
        <v>2919</v>
      </c>
      <c r="H1133" s="165" t="s">
        <v>2920</v>
      </c>
      <c r="I1133" s="165" t="s">
        <v>2919</v>
      </c>
      <c r="J1133" s="165" t="s">
        <v>1205</v>
      </c>
      <c r="K1133" s="165" t="s">
        <v>2927</v>
      </c>
      <c r="L1133" s="165" t="s">
        <v>2928</v>
      </c>
      <c r="M1133" s="165" t="s">
        <v>2927</v>
      </c>
    </row>
    <row r="1134" spans="1:13" x14ac:dyDescent="0.35">
      <c r="A1134" s="164" t="str">
        <f t="shared" si="17"/>
        <v>BetsibokaKandrehoAndasibe</v>
      </c>
      <c r="B1134" s="165" t="s">
        <v>1200</v>
      </c>
      <c r="C1134" s="165" t="s">
        <v>1201</v>
      </c>
      <c r="D1134" s="165" t="s">
        <v>2862</v>
      </c>
      <c r="E1134" s="165" t="s">
        <v>2863</v>
      </c>
      <c r="F1134" s="165" t="s">
        <v>2862</v>
      </c>
      <c r="G1134" s="165" t="s">
        <v>2919</v>
      </c>
      <c r="H1134" s="165" t="s">
        <v>2920</v>
      </c>
      <c r="I1134" s="165" t="s">
        <v>2919</v>
      </c>
      <c r="J1134" s="165" t="s">
        <v>1205</v>
      </c>
      <c r="K1134" s="165" t="s">
        <v>2405</v>
      </c>
      <c r="L1134" s="165" t="s">
        <v>2929</v>
      </c>
      <c r="M1134" s="165" t="s">
        <v>2405</v>
      </c>
    </row>
    <row r="1135" spans="1:13" x14ac:dyDescent="0.35">
      <c r="A1135" s="164" t="str">
        <f t="shared" si="17"/>
        <v>MelakyBesalampySoanenga</v>
      </c>
      <c r="B1135" s="165" t="s">
        <v>1200</v>
      </c>
      <c r="C1135" s="165" t="s">
        <v>1201</v>
      </c>
      <c r="D1135" s="165" t="s">
        <v>2338</v>
      </c>
      <c r="E1135" s="165" t="s">
        <v>2339</v>
      </c>
      <c r="F1135" s="165" t="s">
        <v>2338</v>
      </c>
      <c r="G1135" s="165" t="s">
        <v>2340</v>
      </c>
      <c r="H1135" s="165" t="s">
        <v>2341</v>
      </c>
      <c r="I1135" s="165" t="s">
        <v>2340</v>
      </c>
      <c r="J1135" s="165" t="s">
        <v>1205</v>
      </c>
      <c r="K1135" s="165" t="s">
        <v>2930</v>
      </c>
      <c r="L1135" s="165" t="s">
        <v>2931</v>
      </c>
      <c r="M1135" s="165" t="s">
        <v>2930</v>
      </c>
    </row>
    <row r="1136" spans="1:13" x14ac:dyDescent="0.35">
      <c r="A1136" s="164" t="str">
        <f t="shared" si="17"/>
        <v>MelakyBesalampyBekodoka</v>
      </c>
      <c r="B1136" s="165" t="s">
        <v>1200</v>
      </c>
      <c r="C1136" s="165" t="s">
        <v>1201</v>
      </c>
      <c r="D1136" s="165" t="s">
        <v>2338</v>
      </c>
      <c r="E1136" s="165" t="s">
        <v>2339</v>
      </c>
      <c r="F1136" s="165" t="s">
        <v>2338</v>
      </c>
      <c r="G1136" s="165" t="s">
        <v>2340</v>
      </c>
      <c r="H1136" s="165" t="s">
        <v>2341</v>
      </c>
      <c r="I1136" s="165" t="s">
        <v>2340</v>
      </c>
      <c r="J1136" s="165" t="s">
        <v>1205</v>
      </c>
      <c r="K1136" s="165" t="s">
        <v>2932</v>
      </c>
      <c r="L1136" s="165" t="s">
        <v>2933</v>
      </c>
      <c r="M1136" s="165" t="s">
        <v>2932</v>
      </c>
    </row>
    <row r="1137" spans="1:13" x14ac:dyDescent="0.35">
      <c r="A1137" s="164" t="str">
        <f t="shared" si="17"/>
        <v>MelakyBesalampyAmbolodia Sud</v>
      </c>
      <c r="B1137" s="165" t="s">
        <v>1200</v>
      </c>
      <c r="C1137" s="165" t="s">
        <v>1201</v>
      </c>
      <c r="D1137" s="165" t="s">
        <v>2338</v>
      </c>
      <c r="E1137" s="165" t="s">
        <v>2339</v>
      </c>
      <c r="F1137" s="165" t="s">
        <v>2338</v>
      </c>
      <c r="G1137" s="165" t="s">
        <v>2340</v>
      </c>
      <c r="H1137" s="165" t="s">
        <v>2341</v>
      </c>
      <c r="I1137" s="165" t="s">
        <v>2340</v>
      </c>
      <c r="J1137" s="165" t="s">
        <v>1205</v>
      </c>
      <c r="K1137" s="165" t="s">
        <v>2934</v>
      </c>
      <c r="L1137" s="165" t="s">
        <v>2935</v>
      </c>
      <c r="M1137" s="165" t="s">
        <v>2934</v>
      </c>
    </row>
    <row r="1138" spans="1:13" x14ac:dyDescent="0.35">
      <c r="A1138" s="164" t="str">
        <f t="shared" si="17"/>
        <v>MelakyBesalampyAnkasakasa Tsibiray</v>
      </c>
      <c r="B1138" s="165" t="s">
        <v>1200</v>
      </c>
      <c r="C1138" s="165" t="s">
        <v>1201</v>
      </c>
      <c r="D1138" s="165" t="s">
        <v>2338</v>
      </c>
      <c r="E1138" s="165" t="s">
        <v>2339</v>
      </c>
      <c r="F1138" s="165" t="s">
        <v>2338</v>
      </c>
      <c r="G1138" s="165" t="s">
        <v>2340</v>
      </c>
      <c r="H1138" s="165" t="s">
        <v>2341</v>
      </c>
      <c r="I1138" s="165" t="s">
        <v>2340</v>
      </c>
      <c r="J1138" s="165" t="s">
        <v>1205</v>
      </c>
      <c r="K1138" s="165" t="s">
        <v>2936</v>
      </c>
      <c r="L1138" s="165" t="s">
        <v>2937</v>
      </c>
      <c r="M1138" s="165" t="s">
        <v>2936</v>
      </c>
    </row>
    <row r="1139" spans="1:13" x14ac:dyDescent="0.35">
      <c r="A1139" s="164" t="str">
        <f t="shared" si="17"/>
        <v>MelakyBesalampyMahabe</v>
      </c>
      <c r="B1139" s="165" t="s">
        <v>1200</v>
      </c>
      <c r="C1139" s="165" t="s">
        <v>1201</v>
      </c>
      <c r="D1139" s="165" t="s">
        <v>2338</v>
      </c>
      <c r="E1139" s="165" t="s">
        <v>2339</v>
      </c>
      <c r="F1139" s="165" t="s">
        <v>2338</v>
      </c>
      <c r="G1139" s="165" t="s">
        <v>2340</v>
      </c>
      <c r="H1139" s="165" t="s">
        <v>2341</v>
      </c>
      <c r="I1139" s="165" t="s">
        <v>2340</v>
      </c>
      <c r="J1139" s="165" t="s">
        <v>1205</v>
      </c>
      <c r="K1139" s="165" t="s">
        <v>2938</v>
      </c>
      <c r="L1139" s="165" t="s">
        <v>2939</v>
      </c>
      <c r="M1139" s="165" t="s">
        <v>2938</v>
      </c>
    </row>
    <row r="1140" spans="1:13" x14ac:dyDescent="0.35">
      <c r="A1140" s="164" t="str">
        <f t="shared" si="17"/>
        <v>MelakyAmbatomaintyAmbatomainty</v>
      </c>
      <c r="B1140" s="165" t="s">
        <v>1200</v>
      </c>
      <c r="C1140" s="165" t="s">
        <v>1201</v>
      </c>
      <c r="D1140" s="165" t="s">
        <v>2338</v>
      </c>
      <c r="E1140" s="165" t="s">
        <v>2339</v>
      </c>
      <c r="F1140" s="165" t="s">
        <v>2338</v>
      </c>
      <c r="G1140" s="165" t="s">
        <v>2940</v>
      </c>
      <c r="H1140" s="165" t="s">
        <v>1074</v>
      </c>
      <c r="I1140" s="165" t="s">
        <v>2940</v>
      </c>
      <c r="J1140" s="165" t="s">
        <v>1205</v>
      </c>
      <c r="K1140" s="165" t="s">
        <v>1074</v>
      </c>
      <c r="L1140" s="165" t="s">
        <v>2941</v>
      </c>
      <c r="M1140" s="165" t="s">
        <v>1074</v>
      </c>
    </row>
    <row r="1141" spans="1:13" x14ac:dyDescent="0.35">
      <c r="A1141" s="164" t="str">
        <f t="shared" si="17"/>
        <v>MelakyAmbatomaintyBemarivo</v>
      </c>
      <c r="B1141" s="165" t="s">
        <v>1200</v>
      </c>
      <c r="C1141" s="165" t="s">
        <v>1201</v>
      </c>
      <c r="D1141" s="165" t="s">
        <v>2338</v>
      </c>
      <c r="E1141" s="165" t="s">
        <v>2339</v>
      </c>
      <c r="F1141" s="165" t="s">
        <v>2338</v>
      </c>
      <c r="G1141" s="165" t="s">
        <v>2940</v>
      </c>
      <c r="H1141" s="165" t="s">
        <v>1074</v>
      </c>
      <c r="I1141" s="165" t="s">
        <v>2940</v>
      </c>
      <c r="J1141" s="165" t="s">
        <v>1205</v>
      </c>
      <c r="K1141" s="165" t="s">
        <v>2942</v>
      </c>
      <c r="L1141" s="165" t="s">
        <v>2943</v>
      </c>
      <c r="M1141" s="165" t="s">
        <v>2942</v>
      </c>
    </row>
    <row r="1142" spans="1:13" x14ac:dyDescent="0.35">
      <c r="A1142" s="164" t="str">
        <f t="shared" si="17"/>
        <v>MelakyAmbatomaintySarodrano</v>
      </c>
      <c r="B1142" s="165" t="s">
        <v>1200</v>
      </c>
      <c r="C1142" s="165" t="s">
        <v>1201</v>
      </c>
      <c r="D1142" s="165" t="s">
        <v>2338</v>
      </c>
      <c r="E1142" s="165" t="s">
        <v>2339</v>
      </c>
      <c r="F1142" s="165" t="s">
        <v>2338</v>
      </c>
      <c r="G1142" s="165" t="s">
        <v>2940</v>
      </c>
      <c r="H1142" s="165" t="s">
        <v>1074</v>
      </c>
      <c r="I1142" s="165" t="s">
        <v>2940</v>
      </c>
      <c r="J1142" s="165" t="s">
        <v>1205</v>
      </c>
      <c r="K1142" s="165" t="s">
        <v>2944</v>
      </c>
      <c r="L1142" s="165" t="s">
        <v>2945</v>
      </c>
      <c r="M1142" s="165" t="s">
        <v>2944</v>
      </c>
    </row>
    <row r="1143" spans="1:13" x14ac:dyDescent="0.35">
      <c r="A1143" s="164" t="str">
        <f t="shared" si="17"/>
        <v>MelakyAmbatomaintyMarotsialeha</v>
      </c>
      <c r="B1143" s="165" t="s">
        <v>1200</v>
      </c>
      <c r="C1143" s="165" t="s">
        <v>1201</v>
      </c>
      <c r="D1143" s="165" t="s">
        <v>2338</v>
      </c>
      <c r="E1143" s="165" t="s">
        <v>2339</v>
      </c>
      <c r="F1143" s="165" t="s">
        <v>2338</v>
      </c>
      <c r="G1143" s="165" t="s">
        <v>2940</v>
      </c>
      <c r="H1143" s="165" t="s">
        <v>1074</v>
      </c>
      <c r="I1143" s="165" t="s">
        <v>2940</v>
      </c>
      <c r="J1143" s="165" t="s">
        <v>1205</v>
      </c>
      <c r="K1143" s="165" t="s">
        <v>2946</v>
      </c>
      <c r="L1143" s="165" t="s">
        <v>2947</v>
      </c>
      <c r="M1143" s="165" t="s">
        <v>2946</v>
      </c>
    </row>
    <row r="1144" spans="1:13" x14ac:dyDescent="0.35">
      <c r="A1144" s="164" t="str">
        <f t="shared" si="17"/>
        <v>MelakyAntsalovaAntsalova</v>
      </c>
      <c r="B1144" s="165" t="s">
        <v>1200</v>
      </c>
      <c r="C1144" s="165" t="s">
        <v>1201</v>
      </c>
      <c r="D1144" s="165" t="s">
        <v>2338</v>
      </c>
      <c r="E1144" s="165" t="s">
        <v>2339</v>
      </c>
      <c r="F1144" s="165" t="s">
        <v>2338</v>
      </c>
      <c r="G1144" s="165" t="s">
        <v>2948</v>
      </c>
      <c r="H1144" s="165" t="s">
        <v>2949</v>
      </c>
      <c r="I1144" s="165" t="s">
        <v>2948</v>
      </c>
      <c r="J1144" s="165" t="s">
        <v>1205</v>
      </c>
      <c r="K1144" s="165" t="s">
        <v>2949</v>
      </c>
      <c r="L1144" s="165" t="s">
        <v>2950</v>
      </c>
      <c r="M1144" s="165" t="s">
        <v>2949</v>
      </c>
    </row>
    <row r="1145" spans="1:13" x14ac:dyDescent="0.35">
      <c r="A1145" s="164" t="str">
        <f t="shared" si="17"/>
        <v>MelakyAntsalovaSoahany</v>
      </c>
      <c r="B1145" s="165" t="s">
        <v>1200</v>
      </c>
      <c r="C1145" s="165" t="s">
        <v>1201</v>
      </c>
      <c r="D1145" s="165" t="s">
        <v>2338</v>
      </c>
      <c r="E1145" s="165" t="s">
        <v>2339</v>
      </c>
      <c r="F1145" s="165" t="s">
        <v>2338</v>
      </c>
      <c r="G1145" s="165" t="s">
        <v>2948</v>
      </c>
      <c r="H1145" s="165" t="s">
        <v>2949</v>
      </c>
      <c r="I1145" s="165" t="s">
        <v>2948</v>
      </c>
      <c r="J1145" s="165" t="s">
        <v>1205</v>
      </c>
      <c r="K1145" s="165" t="s">
        <v>2951</v>
      </c>
      <c r="L1145" s="165" t="s">
        <v>2952</v>
      </c>
      <c r="M1145" s="165" t="s">
        <v>2951</v>
      </c>
    </row>
    <row r="1146" spans="1:13" x14ac:dyDescent="0.35">
      <c r="A1146" s="164" t="str">
        <f t="shared" si="17"/>
        <v>MelakyAntsalovaMasoarivo</v>
      </c>
      <c r="B1146" s="165" t="s">
        <v>1200</v>
      </c>
      <c r="C1146" s="165" t="s">
        <v>1201</v>
      </c>
      <c r="D1146" s="165" t="s">
        <v>2338</v>
      </c>
      <c r="E1146" s="165" t="s">
        <v>2339</v>
      </c>
      <c r="F1146" s="165" t="s">
        <v>2338</v>
      </c>
      <c r="G1146" s="165" t="s">
        <v>2948</v>
      </c>
      <c r="H1146" s="165" t="s">
        <v>2949</v>
      </c>
      <c r="I1146" s="165" t="s">
        <v>2948</v>
      </c>
      <c r="J1146" s="165" t="s">
        <v>1205</v>
      </c>
      <c r="K1146" s="165" t="s">
        <v>2953</v>
      </c>
      <c r="L1146" s="165" t="s">
        <v>2954</v>
      </c>
      <c r="M1146" s="165" t="s">
        <v>2953</v>
      </c>
    </row>
    <row r="1147" spans="1:13" x14ac:dyDescent="0.35">
      <c r="A1147" s="164" t="str">
        <f t="shared" si="17"/>
        <v>MelakyAntsalovaTrangahy</v>
      </c>
      <c r="B1147" s="165" t="s">
        <v>1200</v>
      </c>
      <c r="C1147" s="165" t="s">
        <v>1201</v>
      </c>
      <c r="D1147" s="165" t="s">
        <v>2338</v>
      </c>
      <c r="E1147" s="165" t="s">
        <v>2339</v>
      </c>
      <c r="F1147" s="165" t="s">
        <v>2338</v>
      </c>
      <c r="G1147" s="165" t="s">
        <v>2948</v>
      </c>
      <c r="H1147" s="165" t="s">
        <v>2949</v>
      </c>
      <c r="I1147" s="165" t="s">
        <v>2948</v>
      </c>
      <c r="J1147" s="165" t="s">
        <v>1205</v>
      </c>
      <c r="K1147" s="165" t="s">
        <v>2955</v>
      </c>
      <c r="L1147" s="165" t="s">
        <v>2956</v>
      </c>
      <c r="M1147" s="165" t="s">
        <v>2955</v>
      </c>
    </row>
    <row r="1148" spans="1:13" x14ac:dyDescent="0.35">
      <c r="A1148" s="164" t="str">
        <f t="shared" si="17"/>
        <v>MelakyAntsalovaBekopaka</v>
      </c>
      <c r="B1148" s="165" t="s">
        <v>1200</v>
      </c>
      <c r="C1148" s="165" t="s">
        <v>1201</v>
      </c>
      <c r="D1148" s="165" t="s">
        <v>2338</v>
      </c>
      <c r="E1148" s="165" t="s">
        <v>2339</v>
      </c>
      <c r="F1148" s="165" t="s">
        <v>2338</v>
      </c>
      <c r="G1148" s="165" t="s">
        <v>2948</v>
      </c>
      <c r="H1148" s="165" t="s">
        <v>2949</v>
      </c>
      <c r="I1148" s="165" t="s">
        <v>2948</v>
      </c>
      <c r="J1148" s="165" t="s">
        <v>1205</v>
      </c>
      <c r="K1148" s="165" t="s">
        <v>2957</v>
      </c>
      <c r="L1148" s="165" t="s">
        <v>2958</v>
      </c>
      <c r="M1148" s="165" t="s">
        <v>2957</v>
      </c>
    </row>
    <row r="1149" spans="1:13" x14ac:dyDescent="0.35">
      <c r="A1149" s="164" t="str">
        <f t="shared" si="17"/>
        <v>MelakyMaintiranoMaintirano</v>
      </c>
      <c r="B1149" s="165" t="s">
        <v>1200</v>
      </c>
      <c r="C1149" s="165" t="s">
        <v>1201</v>
      </c>
      <c r="D1149" s="165" t="s">
        <v>2338</v>
      </c>
      <c r="E1149" s="165" t="s">
        <v>2339</v>
      </c>
      <c r="F1149" s="165" t="s">
        <v>2338</v>
      </c>
      <c r="G1149" s="165" t="s">
        <v>2959</v>
      </c>
      <c r="H1149" s="165" t="s">
        <v>2960</v>
      </c>
      <c r="I1149" s="165" t="s">
        <v>2959</v>
      </c>
      <c r="J1149" s="165" t="s">
        <v>1205</v>
      </c>
      <c r="K1149" s="165" t="s">
        <v>2960</v>
      </c>
      <c r="L1149" s="165" t="s">
        <v>2961</v>
      </c>
      <c r="M1149" s="165" t="s">
        <v>2960</v>
      </c>
    </row>
    <row r="1150" spans="1:13" x14ac:dyDescent="0.35">
      <c r="A1150" s="164" t="str">
        <f t="shared" si="17"/>
        <v>MelakyMaintiranoMafaijijo</v>
      </c>
      <c r="B1150" s="165" t="s">
        <v>1200</v>
      </c>
      <c r="C1150" s="165" t="s">
        <v>1201</v>
      </c>
      <c r="D1150" s="165" t="s">
        <v>2338</v>
      </c>
      <c r="E1150" s="165" t="s">
        <v>2339</v>
      </c>
      <c r="F1150" s="165" t="s">
        <v>2338</v>
      </c>
      <c r="G1150" s="165" t="s">
        <v>2959</v>
      </c>
      <c r="H1150" s="165" t="s">
        <v>2960</v>
      </c>
      <c r="I1150" s="165" t="s">
        <v>2959</v>
      </c>
      <c r="J1150" s="165" t="s">
        <v>1205</v>
      </c>
      <c r="K1150" s="165" t="s">
        <v>2962</v>
      </c>
      <c r="L1150" s="165" t="s">
        <v>2963</v>
      </c>
      <c r="M1150" s="165" t="s">
        <v>2962</v>
      </c>
    </row>
    <row r="1151" spans="1:13" x14ac:dyDescent="0.35">
      <c r="A1151" s="164" t="str">
        <f t="shared" si="17"/>
        <v>MelakyMaintiranoAndabotoka</v>
      </c>
      <c r="B1151" s="165" t="s">
        <v>1200</v>
      </c>
      <c r="C1151" s="165" t="s">
        <v>1201</v>
      </c>
      <c r="D1151" s="165" t="s">
        <v>2338</v>
      </c>
      <c r="E1151" s="165" t="s">
        <v>2339</v>
      </c>
      <c r="F1151" s="165" t="s">
        <v>2338</v>
      </c>
      <c r="G1151" s="165" t="s">
        <v>2959</v>
      </c>
      <c r="H1151" s="165" t="s">
        <v>2960</v>
      </c>
      <c r="I1151" s="165" t="s">
        <v>2959</v>
      </c>
      <c r="J1151" s="165" t="s">
        <v>1205</v>
      </c>
      <c r="K1151" s="165" t="s">
        <v>2964</v>
      </c>
      <c r="L1151" s="165" t="s">
        <v>2965</v>
      </c>
      <c r="M1151" s="165" t="s">
        <v>2964</v>
      </c>
    </row>
    <row r="1152" spans="1:13" x14ac:dyDescent="0.35">
      <c r="A1152" s="164" t="str">
        <f t="shared" si="17"/>
        <v>MelakyMaintiranoBetanatanana</v>
      </c>
      <c r="B1152" s="165" t="s">
        <v>1200</v>
      </c>
      <c r="C1152" s="165" t="s">
        <v>1201</v>
      </c>
      <c r="D1152" s="165" t="s">
        <v>2338</v>
      </c>
      <c r="E1152" s="165" t="s">
        <v>2339</v>
      </c>
      <c r="F1152" s="165" t="s">
        <v>2338</v>
      </c>
      <c r="G1152" s="165" t="s">
        <v>2959</v>
      </c>
      <c r="H1152" s="165" t="s">
        <v>2960</v>
      </c>
      <c r="I1152" s="165" t="s">
        <v>2959</v>
      </c>
      <c r="J1152" s="165" t="s">
        <v>1205</v>
      </c>
      <c r="K1152" s="165" t="s">
        <v>2966</v>
      </c>
      <c r="L1152" s="165" t="s">
        <v>2967</v>
      </c>
      <c r="M1152" s="165" t="s">
        <v>2966</v>
      </c>
    </row>
    <row r="1153" spans="1:13" x14ac:dyDescent="0.35">
      <c r="A1153" s="164" t="str">
        <f t="shared" si="17"/>
        <v>MelakyMaintiranoAndrea</v>
      </c>
      <c r="B1153" s="165" t="s">
        <v>1200</v>
      </c>
      <c r="C1153" s="165" t="s">
        <v>1201</v>
      </c>
      <c r="D1153" s="165" t="s">
        <v>2338</v>
      </c>
      <c r="E1153" s="165" t="s">
        <v>2339</v>
      </c>
      <c r="F1153" s="165" t="s">
        <v>2338</v>
      </c>
      <c r="G1153" s="165" t="s">
        <v>2959</v>
      </c>
      <c r="H1153" s="165" t="s">
        <v>2960</v>
      </c>
      <c r="I1153" s="165" t="s">
        <v>2959</v>
      </c>
      <c r="J1153" s="165" t="s">
        <v>1205</v>
      </c>
      <c r="K1153" s="165" t="s">
        <v>2968</v>
      </c>
      <c r="L1153" s="165" t="s">
        <v>2969</v>
      </c>
      <c r="M1153" s="165" t="s">
        <v>2968</v>
      </c>
    </row>
    <row r="1154" spans="1:13" x14ac:dyDescent="0.35">
      <c r="A1154" s="164" t="str">
        <f t="shared" si="17"/>
        <v>MelakyMaintiranoAnkisatra</v>
      </c>
      <c r="B1154" s="165" t="s">
        <v>1200</v>
      </c>
      <c r="C1154" s="165" t="s">
        <v>1201</v>
      </c>
      <c r="D1154" s="165" t="s">
        <v>2338</v>
      </c>
      <c r="E1154" s="165" t="s">
        <v>2339</v>
      </c>
      <c r="F1154" s="165" t="s">
        <v>2338</v>
      </c>
      <c r="G1154" s="165" t="s">
        <v>2959</v>
      </c>
      <c r="H1154" s="165" t="s">
        <v>2960</v>
      </c>
      <c r="I1154" s="165" t="s">
        <v>2959</v>
      </c>
      <c r="J1154" s="165" t="s">
        <v>1205</v>
      </c>
      <c r="K1154" s="165" t="s">
        <v>2970</v>
      </c>
      <c r="L1154" s="165" t="s">
        <v>2971</v>
      </c>
      <c r="M1154" s="165" t="s">
        <v>2970</v>
      </c>
    </row>
    <row r="1155" spans="1:13" x14ac:dyDescent="0.35">
      <c r="A1155" s="164" t="str">
        <f t="shared" si="17"/>
        <v>MelakyMaintiranoMarohazo</v>
      </c>
      <c r="B1155" s="165" t="s">
        <v>1200</v>
      </c>
      <c r="C1155" s="165" t="s">
        <v>1201</v>
      </c>
      <c r="D1155" s="165" t="s">
        <v>2338</v>
      </c>
      <c r="E1155" s="165" t="s">
        <v>2339</v>
      </c>
      <c r="F1155" s="165" t="s">
        <v>2338</v>
      </c>
      <c r="G1155" s="165" t="s">
        <v>2959</v>
      </c>
      <c r="H1155" s="165" t="s">
        <v>2960</v>
      </c>
      <c r="I1155" s="165" t="s">
        <v>2959</v>
      </c>
      <c r="J1155" s="165" t="s">
        <v>1205</v>
      </c>
      <c r="K1155" s="165" t="s">
        <v>2972</v>
      </c>
      <c r="L1155" s="165" t="s">
        <v>2973</v>
      </c>
      <c r="M1155" s="165" t="s">
        <v>2972</v>
      </c>
    </row>
    <row r="1156" spans="1:13" x14ac:dyDescent="0.35">
      <c r="A1156" s="164" t="str">
        <f t="shared" ref="A1156:A1219" si="18">E1156&amp;H1156&amp;K1156</f>
        <v>MelakyMaintiranoAntsondrodava</v>
      </c>
      <c r="B1156" s="165" t="s">
        <v>1200</v>
      </c>
      <c r="C1156" s="165" t="s">
        <v>1201</v>
      </c>
      <c r="D1156" s="165" t="s">
        <v>2338</v>
      </c>
      <c r="E1156" s="165" t="s">
        <v>2339</v>
      </c>
      <c r="F1156" s="165" t="s">
        <v>2338</v>
      </c>
      <c r="G1156" s="165" t="s">
        <v>2959</v>
      </c>
      <c r="H1156" s="165" t="s">
        <v>2960</v>
      </c>
      <c r="I1156" s="165" t="s">
        <v>2959</v>
      </c>
      <c r="J1156" s="165" t="s">
        <v>1205</v>
      </c>
      <c r="K1156" s="165" t="s">
        <v>2974</v>
      </c>
      <c r="L1156" s="165" t="s">
        <v>2975</v>
      </c>
      <c r="M1156" s="165" t="s">
        <v>2974</v>
      </c>
    </row>
    <row r="1157" spans="1:13" x14ac:dyDescent="0.35">
      <c r="A1157" s="164" t="str">
        <f t="shared" si="18"/>
        <v>MelakyMaintiranoBelitsaky</v>
      </c>
      <c r="B1157" s="165" t="s">
        <v>1200</v>
      </c>
      <c r="C1157" s="165" t="s">
        <v>1201</v>
      </c>
      <c r="D1157" s="165" t="s">
        <v>2338</v>
      </c>
      <c r="E1157" s="165" t="s">
        <v>2339</v>
      </c>
      <c r="F1157" s="165" t="s">
        <v>2338</v>
      </c>
      <c r="G1157" s="165" t="s">
        <v>2959</v>
      </c>
      <c r="H1157" s="165" t="s">
        <v>2960</v>
      </c>
      <c r="I1157" s="165" t="s">
        <v>2959</v>
      </c>
      <c r="J1157" s="165" t="s">
        <v>1205</v>
      </c>
      <c r="K1157" s="165" t="s">
        <v>2976</v>
      </c>
      <c r="L1157" s="165" t="s">
        <v>2977</v>
      </c>
      <c r="M1157" s="165" t="s">
        <v>2976</v>
      </c>
    </row>
    <row r="1158" spans="1:13" x14ac:dyDescent="0.35">
      <c r="A1158" s="164" t="str">
        <f t="shared" si="18"/>
        <v>MelakyMaintiranoTambohorano</v>
      </c>
      <c r="B1158" s="165" t="s">
        <v>1200</v>
      </c>
      <c r="C1158" s="165" t="s">
        <v>1201</v>
      </c>
      <c r="D1158" s="165" t="s">
        <v>2338</v>
      </c>
      <c r="E1158" s="165" t="s">
        <v>2339</v>
      </c>
      <c r="F1158" s="165" t="s">
        <v>2338</v>
      </c>
      <c r="G1158" s="165" t="s">
        <v>2959</v>
      </c>
      <c r="H1158" s="165" t="s">
        <v>2960</v>
      </c>
      <c r="I1158" s="165" t="s">
        <v>2959</v>
      </c>
      <c r="J1158" s="165" t="s">
        <v>1205</v>
      </c>
      <c r="K1158" s="165" t="s">
        <v>2978</v>
      </c>
      <c r="L1158" s="165" t="s">
        <v>2979</v>
      </c>
      <c r="M1158" s="165" t="s">
        <v>2978</v>
      </c>
    </row>
    <row r="1159" spans="1:13" x14ac:dyDescent="0.35">
      <c r="A1159" s="164" t="str">
        <f t="shared" si="18"/>
        <v>MelakyMaintiranoVeromanga</v>
      </c>
      <c r="B1159" s="165" t="s">
        <v>1200</v>
      </c>
      <c r="C1159" s="165" t="s">
        <v>1201</v>
      </c>
      <c r="D1159" s="165" t="s">
        <v>2338</v>
      </c>
      <c r="E1159" s="165" t="s">
        <v>2339</v>
      </c>
      <c r="F1159" s="165" t="s">
        <v>2338</v>
      </c>
      <c r="G1159" s="165" t="s">
        <v>2959</v>
      </c>
      <c r="H1159" s="165" t="s">
        <v>2960</v>
      </c>
      <c r="I1159" s="165" t="s">
        <v>2959</v>
      </c>
      <c r="J1159" s="165" t="s">
        <v>1205</v>
      </c>
      <c r="K1159" s="165" t="s">
        <v>2980</v>
      </c>
      <c r="L1159" s="165" t="s">
        <v>2981</v>
      </c>
      <c r="M1159" s="165" t="s">
        <v>2980</v>
      </c>
    </row>
    <row r="1160" spans="1:13" x14ac:dyDescent="0.35">
      <c r="A1160" s="164" t="str">
        <f t="shared" si="18"/>
        <v>MelakyMaintiranoMaromavo</v>
      </c>
      <c r="B1160" s="165" t="s">
        <v>1200</v>
      </c>
      <c r="C1160" s="165" t="s">
        <v>1201</v>
      </c>
      <c r="D1160" s="165" t="s">
        <v>2338</v>
      </c>
      <c r="E1160" s="165" t="s">
        <v>2339</v>
      </c>
      <c r="F1160" s="165" t="s">
        <v>2338</v>
      </c>
      <c r="G1160" s="165" t="s">
        <v>2959</v>
      </c>
      <c r="H1160" s="165" t="s">
        <v>2960</v>
      </c>
      <c r="I1160" s="165" t="s">
        <v>2959</v>
      </c>
      <c r="J1160" s="165" t="s">
        <v>1205</v>
      </c>
      <c r="K1160" s="165" t="s">
        <v>2982</v>
      </c>
      <c r="L1160" s="165" t="s">
        <v>2983</v>
      </c>
      <c r="M1160" s="165" t="s">
        <v>2982</v>
      </c>
    </row>
    <row r="1161" spans="1:13" x14ac:dyDescent="0.35">
      <c r="A1161" s="164" t="str">
        <f t="shared" si="18"/>
        <v>MelakyMaintiranoAndranovao</v>
      </c>
      <c r="B1161" s="165" t="s">
        <v>1200</v>
      </c>
      <c r="C1161" s="165" t="s">
        <v>1201</v>
      </c>
      <c r="D1161" s="165" t="s">
        <v>2338</v>
      </c>
      <c r="E1161" s="165" t="s">
        <v>2339</v>
      </c>
      <c r="F1161" s="165" t="s">
        <v>2338</v>
      </c>
      <c r="G1161" s="165" t="s">
        <v>2959</v>
      </c>
      <c r="H1161" s="165" t="s">
        <v>2960</v>
      </c>
      <c r="I1161" s="165" t="s">
        <v>2959</v>
      </c>
      <c r="J1161" s="165" t="s">
        <v>1205</v>
      </c>
      <c r="K1161" s="165" t="s">
        <v>2984</v>
      </c>
      <c r="L1161" s="165" t="s">
        <v>2985</v>
      </c>
      <c r="M1161" s="165" t="s">
        <v>2984</v>
      </c>
    </row>
    <row r="1162" spans="1:13" x14ac:dyDescent="0.35">
      <c r="A1162" s="164" t="str">
        <f t="shared" si="18"/>
        <v>MelakyMaintiranoAntsaidoha Bebao</v>
      </c>
      <c r="B1162" s="165" t="s">
        <v>1200</v>
      </c>
      <c r="C1162" s="165" t="s">
        <v>1201</v>
      </c>
      <c r="D1162" s="165" t="s">
        <v>2338</v>
      </c>
      <c r="E1162" s="165" t="s">
        <v>2339</v>
      </c>
      <c r="F1162" s="165" t="s">
        <v>2338</v>
      </c>
      <c r="G1162" s="165" t="s">
        <v>2959</v>
      </c>
      <c r="H1162" s="165" t="s">
        <v>2960</v>
      </c>
      <c r="I1162" s="165" t="s">
        <v>2959</v>
      </c>
      <c r="J1162" s="165" t="s">
        <v>1205</v>
      </c>
      <c r="K1162" s="165" t="s">
        <v>2986</v>
      </c>
      <c r="L1162" s="165" t="s">
        <v>2987</v>
      </c>
      <c r="M1162" s="165" t="s">
        <v>2986</v>
      </c>
    </row>
    <row r="1163" spans="1:13" x14ac:dyDescent="0.35">
      <c r="A1163" s="164" t="str">
        <f t="shared" si="18"/>
        <v>MelakyMaintiranoBerevo/ranobe</v>
      </c>
      <c r="B1163" s="165" t="s">
        <v>1200</v>
      </c>
      <c r="C1163" s="165" t="s">
        <v>1201</v>
      </c>
      <c r="D1163" s="165" t="s">
        <v>2338</v>
      </c>
      <c r="E1163" s="165" t="s">
        <v>2339</v>
      </c>
      <c r="F1163" s="165" t="s">
        <v>2338</v>
      </c>
      <c r="G1163" s="165" t="s">
        <v>2959</v>
      </c>
      <c r="H1163" s="165" t="s">
        <v>2960</v>
      </c>
      <c r="I1163" s="165" t="s">
        <v>2959</v>
      </c>
      <c r="J1163" s="165" t="s">
        <v>1205</v>
      </c>
      <c r="K1163" s="165" t="s">
        <v>2988</v>
      </c>
      <c r="L1163" s="165" t="s">
        <v>2989</v>
      </c>
      <c r="M1163" s="165" t="s">
        <v>2988</v>
      </c>
    </row>
    <row r="1164" spans="1:13" x14ac:dyDescent="0.35">
      <c r="A1164" s="164" t="str">
        <f t="shared" si="18"/>
        <v>MelakyMaintiranoBebaboky Sud</v>
      </c>
      <c r="B1164" s="165" t="s">
        <v>1200</v>
      </c>
      <c r="C1164" s="165" t="s">
        <v>1201</v>
      </c>
      <c r="D1164" s="165" t="s">
        <v>2338</v>
      </c>
      <c r="E1164" s="165" t="s">
        <v>2339</v>
      </c>
      <c r="F1164" s="165" t="s">
        <v>2338</v>
      </c>
      <c r="G1164" s="165" t="s">
        <v>2959</v>
      </c>
      <c r="H1164" s="165" t="s">
        <v>2960</v>
      </c>
      <c r="I1164" s="165" t="s">
        <v>2959</v>
      </c>
      <c r="J1164" s="165" t="s">
        <v>1205</v>
      </c>
      <c r="K1164" s="165" t="s">
        <v>2990</v>
      </c>
      <c r="L1164" s="165" t="s">
        <v>2991</v>
      </c>
      <c r="M1164" s="165" t="s">
        <v>2990</v>
      </c>
    </row>
    <row r="1165" spans="1:13" x14ac:dyDescent="0.35">
      <c r="A1165" s="164" t="str">
        <f t="shared" si="18"/>
        <v>MelakyMaintiranoBemokotra Sud</v>
      </c>
      <c r="B1165" s="165" t="s">
        <v>1200</v>
      </c>
      <c r="C1165" s="165" t="s">
        <v>1201</v>
      </c>
      <c r="D1165" s="165" t="s">
        <v>2338</v>
      </c>
      <c r="E1165" s="165" t="s">
        <v>2339</v>
      </c>
      <c r="F1165" s="165" t="s">
        <v>2338</v>
      </c>
      <c r="G1165" s="165" t="s">
        <v>2959</v>
      </c>
      <c r="H1165" s="165" t="s">
        <v>2960</v>
      </c>
      <c r="I1165" s="165" t="s">
        <v>2959</v>
      </c>
      <c r="J1165" s="165" t="s">
        <v>1205</v>
      </c>
      <c r="K1165" s="165" t="s">
        <v>2992</v>
      </c>
      <c r="L1165" s="165" t="s">
        <v>2993</v>
      </c>
      <c r="M1165" s="165" t="s">
        <v>2992</v>
      </c>
    </row>
    <row r="1166" spans="1:13" x14ac:dyDescent="0.35">
      <c r="A1166" s="164" t="str">
        <f t="shared" si="18"/>
        <v>MelakyMorafenobeMorafenobe</v>
      </c>
      <c r="B1166" s="165" t="s">
        <v>1200</v>
      </c>
      <c r="C1166" s="165" t="s">
        <v>1201</v>
      </c>
      <c r="D1166" s="165" t="s">
        <v>2338</v>
      </c>
      <c r="E1166" s="165" t="s">
        <v>2339</v>
      </c>
      <c r="F1166" s="165" t="s">
        <v>2338</v>
      </c>
      <c r="G1166" s="165" t="s">
        <v>2994</v>
      </c>
      <c r="H1166" s="165" t="s">
        <v>2995</v>
      </c>
      <c r="I1166" s="165" t="s">
        <v>2994</v>
      </c>
      <c r="J1166" s="165" t="s">
        <v>1205</v>
      </c>
      <c r="K1166" s="165" t="s">
        <v>2995</v>
      </c>
      <c r="L1166" s="165" t="s">
        <v>2996</v>
      </c>
      <c r="M1166" s="165" t="s">
        <v>2995</v>
      </c>
    </row>
    <row r="1167" spans="1:13" x14ac:dyDescent="0.35">
      <c r="A1167" s="164" t="str">
        <f t="shared" si="18"/>
        <v>MelakyMorafenobeAndramy</v>
      </c>
      <c r="B1167" s="165" t="s">
        <v>1200</v>
      </c>
      <c r="C1167" s="165" t="s">
        <v>1201</v>
      </c>
      <c r="D1167" s="165" t="s">
        <v>2338</v>
      </c>
      <c r="E1167" s="165" t="s">
        <v>2339</v>
      </c>
      <c r="F1167" s="165" t="s">
        <v>2338</v>
      </c>
      <c r="G1167" s="165" t="s">
        <v>2994</v>
      </c>
      <c r="H1167" s="165" t="s">
        <v>2995</v>
      </c>
      <c r="I1167" s="165" t="s">
        <v>2994</v>
      </c>
      <c r="J1167" s="165" t="s">
        <v>1205</v>
      </c>
      <c r="K1167" s="165" t="s">
        <v>2997</v>
      </c>
      <c r="L1167" s="165" t="s">
        <v>2998</v>
      </c>
      <c r="M1167" s="165" t="s">
        <v>2997</v>
      </c>
    </row>
    <row r="1168" spans="1:13" x14ac:dyDescent="0.35">
      <c r="A1168" s="164" t="str">
        <f t="shared" si="18"/>
        <v>MelakyMorafenobeBeravina</v>
      </c>
      <c r="B1168" s="165" t="s">
        <v>1200</v>
      </c>
      <c r="C1168" s="165" t="s">
        <v>1201</v>
      </c>
      <c r="D1168" s="165" t="s">
        <v>2338</v>
      </c>
      <c r="E1168" s="165" t="s">
        <v>2339</v>
      </c>
      <c r="F1168" s="165" t="s">
        <v>2338</v>
      </c>
      <c r="G1168" s="165" t="s">
        <v>2994</v>
      </c>
      <c r="H1168" s="165" t="s">
        <v>2995</v>
      </c>
      <c r="I1168" s="165" t="s">
        <v>2994</v>
      </c>
      <c r="J1168" s="165" t="s">
        <v>1205</v>
      </c>
      <c r="K1168" s="165" t="s">
        <v>2999</v>
      </c>
      <c r="L1168" s="165" t="s">
        <v>3000</v>
      </c>
      <c r="M1168" s="165" t="s">
        <v>2999</v>
      </c>
    </row>
    <row r="1169" spans="1:13" x14ac:dyDescent="0.35">
      <c r="A1169" s="164" t="str">
        <f t="shared" si="18"/>
        <v>Atsimo AndrefanaToliary-ITanambao I</v>
      </c>
      <c r="B1169" s="165" t="s">
        <v>1200</v>
      </c>
      <c r="C1169" s="165" t="s">
        <v>1201</v>
      </c>
      <c r="D1169" s="165" t="s">
        <v>2098</v>
      </c>
      <c r="E1169" s="165" t="s">
        <v>672</v>
      </c>
      <c r="F1169" s="165" t="s">
        <v>2098</v>
      </c>
      <c r="G1169" s="165" t="s">
        <v>3001</v>
      </c>
      <c r="H1169" s="165" t="s">
        <v>3002</v>
      </c>
      <c r="I1169" s="165" t="s">
        <v>3001</v>
      </c>
      <c r="J1169" s="165" t="s">
        <v>1205</v>
      </c>
      <c r="K1169" s="165" t="s">
        <v>3003</v>
      </c>
      <c r="L1169" s="165" t="s">
        <v>3004</v>
      </c>
      <c r="M1169" s="165" t="s">
        <v>3003</v>
      </c>
    </row>
    <row r="1170" spans="1:13" x14ac:dyDescent="0.35">
      <c r="A1170" s="164" t="str">
        <f t="shared" si="18"/>
        <v>Atsimo AndrefanaToliary-ITanambao II Tsf Nord</v>
      </c>
      <c r="B1170" s="165" t="s">
        <v>1200</v>
      </c>
      <c r="C1170" s="165" t="s">
        <v>1201</v>
      </c>
      <c r="D1170" s="165" t="s">
        <v>2098</v>
      </c>
      <c r="E1170" s="165" t="s">
        <v>672</v>
      </c>
      <c r="F1170" s="165" t="s">
        <v>2098</v>
      </c>
      <c r="G1170" s="165" t="s">
        <v>3001</v>
      </c>
      <c r="H1170" s="165" t="s">
        <v>3002</v>
      </c>
      <c r="I1170" s="165" t="s">
        <v>3001</v>
      </c>
      <c r="J1170" s="165" t="s">
        <v>1205</v>
      </c>
      <c r="K1170" s="165" t="s">
        <v>3005</v>
      </c>
      <c r="L1170" s="165" t="s">
        <v>3006</v>
      </c>
      <c r="M1170" s="165" t="s">
        <v>3005</v>
      </c>
    </row>
    <row r="1171" spans="1:13" x14ac:dyDescent="0.35">
      <c r="A1171" s="164" t="str">
        <f t="shared" si="18"/>
        <v>Atsimo AndrefanaToliary-IMahavatse I</v>
      </c>
      <c r="B1171" s="165" t="s">
        <v>1200</v>
      </c>
      <c r="C1171" s="165" t="s">
        <v>1201</v>
      </c>
      <c r="D1171" s="165" t="s">
        <v>2098</v>
      </c>
      <c r="E1171" s="165" t="s">
        <v>672</v>
      </c>
      <c r="F1171" s="165" t="s">
        <v>2098</v>
      </c>
      <c r="G1171" s="165" t="s">
        <v>3001</v>
      </c>
      <c r="H1171" s="165" t="s">
        <v>3002</v>
      </c>
      <c r="I1171" s="165" t="s">
        <v>3001</v>
      </c>
      <c r="J1171" s="165" t="s">
        <v>1205</v>
      </c>
      <c r="K1171" s="165" t="s">
        <v>3007</v>
      </c>
      <c r="L1171" s="165" t="s">
        <v>3008</v>
      </c>
      <c r="M1171" s="165" t="s">
        <v>3007</v>
      </c>
    </row>
    <row r="1172" spans="1:13" x14ac:dyDescent="0.35">
      <c r="A1172" s="164" t="str">
        <f t="shared" si="18"/>
        <v>Atsimo AndrefanaToliary-IMahavatse II</v>
      </c>
      <c r="B1172" s="165" t="s">
        <v>1200</v>
      </c>
      <c r="C1172" s="165" t="s">
        <v>1201</v>
      </c>
      <c r="D1172" s="165" t="s">
        <v>2098</v>
      </c>
      <c r="E1172" s="165" t="s">
        <v>672</v>
      </c>
      <c r="F1172" s="165" t="s">
        <v>2098</v>
      </c>
      <c r="G1172" s="165" t="s">
        <v>3001</v>
      </c>
      <c r="H1172" s="165" t="s">
        <v>3002</v>
      </c>
      <c r="I1172" s="165" t="s">
        <v>3001</v>
      </c>
      <c r="J1172" s="165" t="s">
        <v>1205</v>
      </c>
      <c r="K1172" s="165" t="s">
        <v>3009</v>
      </c>
      <c r="L1172" s="165" t="s">
        <v>3010</v>
      </c>
      <c r="M1172" s="165" t="s">
        <v>3009</v>
      </c>
    </row>
    <row r="1173" spans="1:13" x14ac:dyDescent="0.35">
      <c r="A1173" s="164" t="str">
        <f t="shared" si="18"/>
        <v>Atsimo AndrefanaToliary-IBetania</v>
      </c>
      <c r="B1173" s="165" t="s">
        <v>1200</v>
      </c>
      <c r="C1173" s="165" t="s">
        <v>1201</v>
      </c>
      <c r="D1173" s="165" t="s">
        <v>2098</v>
      </c>
      <c r="E1173" s="165" t="s">
        <v>672</v>
      </c>
      <c r="F1173" s="165" t="s">
        <v>2098</v>
      </c>
      <c r="G1173" s="165" t="s">
        <v>3001</v>
      </c>
      <c r="H1173" s="165" t="s">
        <v>3002</v>
      </c>
      <c r="I1173" s="165" t="s">
        <v>3001</v>
      </c>
      <c r="J1173" s="165" t="s">
        <v>1205</v>
      </c>
      <c r="K1173" s="165" t="s">
        <v>3011</v>
      </c>
      <c r="L1173" s="165" t="s">
        <v>3012</v>
      </c>
      <c r="M1173" s="165" t="s">
        <v>3011</v>
      </c>
    </row>
    <row r="1174" spans="1:13" x14ac:dyDescent="0.35">
      <c r="A1174" s="164" t="str">
        <f t="shared" si="18"/>
        <v>Atsimo AndrefanaToliary-IBesakoa</v>
      </c>
      <c r="B1174" s="165" t="s">
        <v>1200</v>
      </c>
      <c r="C1174" s="165" t="s">
        <v>1201</v>
      </c>
      <c r="D1174" s="165" t="s">
        <v>2098</v>
      </c>
      <c r="E1174" s="165" t="s">
        <v>672</v>
      </c>
      <c r="F1174" s="165" t="s">
        <v>2098</v>
      </c>
      <c r="G1174" s="165" t="s">
        <v>3001</v>
      </c>
      <c r="H1174" s="165" t="s">
        <v>3002</v>
      </c>
      <c r="I1174" s="165" t="s">
        <v>3001</v>
      </c>
      <c r="J1174" s="165" t="s">
        <v>1205</v>
      </c>
      <c r="K1174" s="165" t="s">
        <v>3013</v>
      </c>
      <c r="L1174" s="165" t="s">
        <v>3014</v>
      </c>
      <c r="M1174" s="165" t="s">
        <v>3013</v>
      </c>
    </row>
    <row r="1175" spans="1:13" x14ac:dyDescent="0.35">
      <c r="A1175" s="164" t="str">
        <f t="shared" si="18"/>
        <v>Atsimo AndrefanaBerorohaBeroroha</v>
      </c>
      <c r="B1175" s="165" t="s">
        <v>1200</v>
      </c>
      <c r="C1175" s="165" t="s">
        <v>1201</v>
      </c>
      <c r="D1175" s="165" t="s">
        <v>2098</v>
      </c>
      <c r="E1175" s="165" t="s">
        <v>672</v>
      </c>
      <c r="F1175" s="165" t="s">
        <v>2098</v>
      </c>
      <c r="G1175" s="165" t="s">
        <v>2347</v>
      </c>
      <c r="H1175" s="165" t="s">
        <v>2348</v>
      </c>
      <c r="I1175" s="165" t="s">
        <v>2347</v>
      </c>
      <c r="J1175" s="165" t="s">
        <v>1205</v>
      </c>
      <c r="K1175" s="165" t="s">
        <v>2348</v>
      </c>
      <c r="L1175" s="165" t="s">
        <v>3015</v>
      </c>
      <c r="M1175" s="165" t="s">
        <v>2348</v>
      </c>
    </row>
    <row r="1176" spans="1:13" x14ac:dyDescent="0.35">
      <c r="A1176" s="164" t="str">
        <f t="shared" si="18"/>
        <v>Atsimo AndrefanaBerorohaBemavo</v>
      </c>
      <c r="B1176" s="165" t="s">
        <v>1200</v>
      </c>
      <c r="C1176" s="165" t="s">
        <v>1201</v>
      </c>
      <c r="D1176" s="165" t="s">
        <v>2098</v>
      </c>
      <c r="E1176" s="165" t="s">
        <v>672</v>
      </c>
      <c r="F1176" s="165" t="s">
        <v>2098</v>
      </c>
      <c r="G1176" s="165" t="s">
        <v>2347</v>
      </c>
      <c r="H1176" s="165" t="s">
        <v>2348</v>
      </c>
      <c r="I1176" s="165" t="s">
        <v>2347</v>
      </c>
      <c r="J1176" s="165" t="s">
        <v>1205</v>
      </c>
      <c r="K1176" s="165" t="s">
        <v>3016</v>
      </c>
      <c r="L1176" s="165" t="s">
        <v>3017</v>
      </c>
      <c r="M1176" s="165" t="s">
        <v>3016</v>
      </c>
    </row>
    <row r="1177" spans="1:13" x14ac:dyDescent="0.35">
      <c r="A1177" s="164" t="str">
        <f t="shared" si="18"/>
        <v>Atsimo AndrefanaBerorohaFanjakana</v>
      </c>
      <c r="B1177" s="165" t="s">
        <v>1200</v>
      </c>
      <c r="C1177" s="165" t="s">
        <v>1201</v>
      </c>
      <c r="D1177" s="165" t="s">
        <v>2098</v>
      </c>
      <c r="E1177" s="165" t="s">
        <v>672</v>
      </c>
      <c r="F1177" s="165" t="s">
        <v>2098</v>
      </c>
      <c r="G1177" s="165" t="s">
        <v>2347</v>
      </c>
      <c r="H1177" s="165" t="s">
        <v>2348</v>
      </c>
      <c r="I1177" s="165" t="s">
        <v>2347</v>
      </c>
      <c r="J1177" s="165" t="s">
        <v>1205</v>
      </c>
      <c r="K1177" s="165" t="s">
        <v>1087</v>
      </c>
      <c r="L1177" s="165" t="s">
        <v>3018</v>
      </c>
      <c r="M1177" s="165" t="s">
        <v>1087</v>
      </c>
    </row>
    <row r="1178" spans="1:13" x14ac:dyDescent="0.35">
      <c r="A1178" s="164" t="str">
        <f t="shared" si="18"/>
        <v>Atsimo AndrefanaBerorohaBehisatsy</v>
      </c>
      <c r="B1178" s="165" t="s">
        <v>1200</v>
      </c>
      <c r="C1178" s="165" t="s">
        <v>1201</v>
      </c>
      <c r="D1178" s="165" t="s">
        <v>2098</v>
      </c>
      <c r="E1178" s="165" t="s">
        <v>672</v>
      </c>
      <c r="F1178" s="165" t="s">
        <v>2098</v>
      </c>
      <c r="G1178" s="165" t="s">
        <v>2347</v>
      </c>
      <c r="H1178" s="165" t="s">
        <v>2348</v>
      </c>
      <c r="I1178" s="165" t="s">
        <v>2347</v>
      </c>
      <c r="J1178" s="165" t="s">
        <v>1205</v>
      </c>
      <c r="K1178" s="165" t="s">
        <v>3019</v>
      </c>
      <c r="L1178" s="165" t="s">
        <v>3020</v>
      </c>
      <c r="M1178" s="165" t="s">
        <v>3019</v>
      </c>
    </row>
    <row r="1179" spans="1:13" x14ac:dyDescent="0.35">
      <c r="A1179" s="164" t="str">
        <f t="shared" si="18"/>
        <v>Atsimo AndrefanaBerorohaMarerano</v>
      </c>
      <c r="B1179" s="165" t="s">
        <v>1200</v>
      </c>
      <c r="C1179" s="165" t="s">
        <v>1201</v>
      </c>
      <c r="D1179" s="165" t="s">
        <v>2098</v>
      </c>
      <c r="E1179" s="165" t="s">
        <v>672</v>
      </c>
      <c r="F1179" s="165" t="s">
        <v>2098</v>
      </c>
      <c r="G1179" s="165" t="s">
        <v>2347</v>
      </c>
      <c r="H1179" s="165" t="s">
        <v>2348</v>
      </c>
      <c r="I1179" s="165" t="s">
        <v>2347</v>
      </c>
      <c r="J1179" s="165" t="s">
        <v>1205</v>
      </c>
      <c r="K1179" s="165" t="s">
        <v>3021</v>
      </c>
      <c r="L1179" s="165" t="s">
        <v>3022</v>
      </c>
      <c r="M1179" s="165" t="s">
        <v>3021</v>
      </c>
    </row>
    <row r="1180" spans="1:13" x14ac:dyDescent="0.35">
      <c r="A1180" s="164" t="str">
        <f t="shared" si="18"/>
        <v>Atsimo AndrefanaMorombeCu Morombe</v>
      </c>
      <c r="B1180" s="165" t="s">
        <v>1200</v>
      </c>
      <c r="C1180" s="165" t="s">
        <v>1201</v>
      </c>
      <c r="D1180" s="165" t="s">
        <v>2098</v>
      </c>
      <c r="E1180" s="165" t="s">
        <v>672</v>
      </c>
      <c r="F1180" s="165" t="s">
        <v>2098</v>
      </c>
      <c r="G1180" s="165" t="s">
        <v>2355</v>
      </c>
      <c r="H1180" s="165" t="s">
        <v>2356</v>
      </c>
      <c r="I1180" s="165" t="s">
        <v>2355</v>
      </c>
      <c r="J1180" s="165" t="s">
        <v>1205</v>
      </c>
      <c r="K1180" s="165" t="s">
        <v>3023</v>
      </c>
      <c r="L1180" s="165" t="s">
        <v>3024</v>
      </c>
      <c r="M1180" s="165" t="s">
        <v>3023</v>
      </c>
    </row>
    <row r="1181" spans="1:13" x14ac:dyDescent="0.35">
      <c r="A1181" s="164" t="str">
        <f t="shared" si="18"/>
        <v>Atsimo AndrefanaMorombeBefandefa</v>
      </c>
      <c r="B1181" s="165" t="s">
        <v>1200</v>
      </c>
      <c r="C1181" s="165" t="s">
        <v>1201</v>
      </c>
      <c r="D1181" s="165" t="s">
        <v>2098</v>
      </c>
      <c r="E1181" s="165" t="s">
        <v>672</v>
      </c>
      <c r="F1181" s="165" t="s">
        <v>2098</v>
      </c>
      <c r="G1181" s="165" t="s">
        <v>2355</v>
      </c>
      <c r="H1181" s="165" t="s">
        <v>2356</v>
      </c>
      <c r="I1181" s="165" t="s">
        <v>2355</v>
      </c>
      <c r="J1181" s="165" t="s">
        <v>1205</v>
      </c>
      <c r="K1181" s="165" t="s">
        <v>3025</v>
      </c>
      <c r="L1181" s="165" t="s">
        <v>3026</v>
      </c>
      <c r="M1181" s="165" t="s">
        <v>3025</v>
      </c>
    </row>
    <row r="1182" spans="1:13" x14ac:dyDescent="0.35">
      <c r="A1182" s="164" t="str">
        <f t="shared" si="18"/>
        <v>Atsimo AndrefanaMorombeAmbahikily</v>
      </c>
      <c r="B1182" s="165" t="s">
        <v>1200</v>
      </c>
      <c r="C1182" s="165" t="s">
        <v>1201</v>
      </c>
      <c r="D1182" s="165" t="s">
        <v>2098</v>
      </c>
      <c r="E1182" s="165" t="s">
        <v>672</v>
      </c>
      <c r="F1182" s="165" t="s">
        <v>2098</v>
      </c>
      <c r="G1182" s="165" t="s">
        <v>2355</v>
      </c>
      <c r="H1182" s="165" t="s">
        <v>2356</v>
      </c>
      <c r="I1182" s="165" t="s">
        <v>2355</v>
      </c>
      <c r="J1182" s="165" t="s">
        <v>1205</v>
      </c>
      <c r="K1182" s="165" t="s">
        <v>3027</v>
      </c>
      <c r="L1182" s="165" t="s">
        <v>3028</v>
      </c>
      <c r="M1182" s="165" t="s">
        <v>3027</v>
      </c>
    </row>
    <row r="1183" spans="1:13" x14ac:dyDescent="0.35">
      <c r="A1183" s="164" t="str">
        <f t="shared" si="18"/>
        <v>Atsimo AndrefanaMorombeMorombe/Tanandava</v>
      </c>
      <c r="B1183" s="165" t="s">
        <v>1200</v>
      </c>
      <c r="C1183" s="165" t="s">
        <v>1201</v>
      </c>
      <c r="D1183" s="165" t="s">
        <v>2098</v>
      </c>
      <c r="E1183" s="165" t="s">
        <v>672</v>
      </c>
      <c r="F1183" s="165" t="s">
        <v>2098</v>
      </c>
      <c r="G1183" s="165" t="s">
        <v>2355</v>
      </c>
      <c r="H1183" s="165" t="s">
        <v>2356</v>
      </c>
      <c r="I1183" s="165" t="s">
        <v>2355</v>
      </c>
      <c r="J1183" s="165" t="s">
        <v>1205</v>
      </c>
      <c r="K1183" s="165" t="s">
        <v>3029</v>
      </c>
      <c r="L1183" s="165" t="s">
        <v>3030</v>
      </c>
      <c r="M1183" s="165" t="s">
        <v>3029</v>
      </c>
    </row>
    <row r="1184" spans="1:13" x14ac:dyDescent="0.35">
      <c r="A1184" s="164" t="str">
        <f t="shared" si="18"/>
        <v>Atsimo AndrefanaMorombeAntongo Vaovao</v>
      </c>
      <c r="B1184" s="165" t="s">
        <v>1200</v>
      </c>
      <c r="C1184" s="165" t="s">
        <v>1201</v>
      </c>
      <c r="D1184" s="165" t="s">
        <v>2098</v>
      </c>
      <c r="E1184" s="165" t="s">
        <v>672</v>
      </c>
      <c r="F1184" s="165" t="s">
        <v>2098</v>
      </c>
      <c r="G1184" s="165" t="s">
        <v>2355</v>
      </c>
      <c r="H1184" s="165" t="s">
        <v>2356</v>
      </c>
      <c r="I1184" s="165" t="s">
        <v>2355</v>
      </c>
      <c r="J1184" s="165" t="s">
        <v>1205</v>
      </c>
      <c r="K1184" s="165" t="s">
        <v>3031</v>
      </c>
      <c r="L1184" s="165" t="s">
        <v>3032</v>
      </c>
      <c r="M1184" s="165" t="s">
        <v>3031</v>
      </c>
    </row>
    <row r="1185" spans="1:13" x14ac:dyDescent="0.35">
      <c r="A1185" s="164" t="str">
        <f t="shared" si="18"/>
        <v>Atsimo AndrefanaMorombeNosy Ambositra</v>
      </c>
      <c r="B1185" s="165" t="s">
        <v>1200</v>
      </c>
      <c r="C1185" s="165" t="s">
        <v>1201</v>
      </c>
      <c r="D1185" s="165" t="s">
        <v>2098</v>
      </c>
      <c r="E1185" s="165" t="s">
        <v>672</v>
      </c>
      <c r="F1185" s="165" t="s">
        <v>2098</v>
      </c>
      <c r="G1185" s="165" t="s">
        <v>2355</v>
      </c>
      <c r="H1185" s="165" t="s">
        <v>2356</v>
      </c>
      <c r="I1185" s="165" t="s">
        <v>2355</v>
      </c>
      <c r="J1185" s="165" t="s">
        <v>1205</v>
      </c>
      <c r="K1185" s="165" t="s">
        <v>3033</v>
      </c>
      <c r="L1185" s="165" t="s">
        <v>3034</v>
      </c>
      <c r="M1185" s="165" t="s">
        <v>3033</v>
      </c>
    </row>
    <row r="1186" spans="1:13" x14ac:dyDescent="0.35">
      <c r="A1186" s="164" t="str">
        <f t="shared" si="18"/>
        <v>Atsimo AndrefanaMorombeBefandriana Sud</v>
      </c>
      <c r="B1186" s="165" t="s">
        <v>1200</v>
      </c>
      <c r="C1186" s="165" t="s">
        <v>1201</v>
      </c>
      <c r="D1186" s="165" t="s">
        <v>2098</v>
      </c>
      <c r="E1186" s="165" t="s">
        <v>672</v>
      </c>
      <c r="F1186" s="165" t="s">
        <v>2098</v>
      </c>
      <c r="G1186" s="165" t="s">
        <v>2355</v>
      </c>
      <c r="H1186" s="165" t="s">
        <v>2356</v>
      </c>
      <c r="I1186" s="165" t="s">
        <v>2355</v>
      </c>
      <c r="J1186" s="165" t="s">
        <v>1205</v>
      </c>
      <c r="K1186" s="165" t="s">
        <v>3035</v>
      </c>
      <c r="L1186" s="165" t="s">
        <v>3036</v>
      </c>
      <c r="M1186" s="165" t="s">
        <v>3035</v>
      </c>
    </row>
    <row r="1187" spans="1:13" x14ac:dyDescent="0.35">
      <c r="A1187" s="164" t="str">
        <f t="shared" si="18"/>
        <v>Atsimo AndrefanaAnkazoaboFotivolo</v>
      </c>
      <c r="B1187" s="165" t="s">
        <v>1200</v>
      </c>
      <c r="C1187" s="165" t="s">
        <v>1201</v>
      </c>
      <c r="D1187" s="165" t="s">
        <v>2098</v>
      </c>
      <c r="E1187" s="165" t="s">
        <v>672</v>
      </c>
      <c r="F1187" s="165" t="s">
        <v>2098</v>
      </c>
      <c r="G1187" s="165" t="s">
        <v>2361</v>
      </c>
      <c r="H1187" s="165" t="s">
        <v>2362</v>
      </c>
      <c r="I1187" s="165" t="s">
        <v>2361</v>
      </c>
      <c r="J1187" s="165" t="s">
        <v>1205</v>
      </c>
      <c r="K1187" s="165" t="s">
        <v>3037</v>
      </c>
      <c r="L1187" s="165" t="s">
        <v>3038</v>
      </c>
      <c r="M1187" s="165" t="s">
        <v>3037</v>
      </c>
    </row>
    <row r="1188" spans="1:13" x14ac:dyDescent="0.35">
      <c r="A1188" s="164" t="str">
        <f t="shared" si="18"/>
        <v>Atsimo AndrefanaAnkazoaboTandrano</v>
      </c>
      <c r="B1188" s="165" t="s">
        <v>1200</v>
      </c>
      <c r="C1188" s="165" t="s">
        <v>1201</v>
      </c>
      <c r="D1188" s="165" t="s">
        <v>2098</v>
      </c>
      <c r="E1188" s="165" t="s">
        <v>672</v>
      </c>
      <c r="F1188" s="165" t="s">
        <v>2098</v>
      </c>
      <c r="G1188" s="165" t="s">
        <v>2361</v>
      </c>
      <c r="H1188" s="165" t="s">
        <v>2362</v>
      </c>
      <c r="I1188" s="165" t="s">
        <v>2361</v>
      </c>
      <c r="J1188" s="165" t="s">
        <v>1205</v>
      </c>
      <c r="K1188" s="165" t="s">
        <v>3039</v>
      </c>
      <c r="L1188" s="165" t="s">
        <v>3040</v>
      </c>
      <c r="M1188" s="165" t="s">
        <v>3039</v>
      </c>
    </row>
    <row r="1189" spans="1:13" x14ac:dyDescent="0.35">
      <c r="A1189" s="164" t="str">
        <f t="shared" si="18"/>
        <v>Atsimo AndrefanaAnkazoaboAndranomafana</v>
      </c>
      <c r="B1189" s="165" t="s">
        <v>1200</v>
      </c>
      <c r="C1189" s="165" t="s">
        <v>1201</v>
      </c>
      <c r="D1189" s="165" t="s">
        <v>2098</v>
      </c>
      <c r="E1189" s="165" t="s">
        <v>672</v>
      </c>
      <c r="F1189" s="165" t="s">
        <v>2098</v>
      </c>
      <c r="G1189" s="165" t="s">
        <v>2361</v>
      </c>
      <c r="H1189" s="165" t="s">
        <v>2362</v>
      </c>
      <c r="I1189" s="165" t="s">
        <v>2361</v>
      </c>
      <c r="J1189" s="165" t="s">
        <v>1205</v>
      </c>
      <c r="K1189" s="165" t="s">
        <v>1526</v>
      </c>
      <c r="L1189" s="165" t="s">
        <v>3041</v>
      </c>
      <c r="M1189" s="165" t="s">
        <v>1526</v>
      </c>
    </row>
    <row r="1190" spans="1:13" x14ac:dyDescent="0.35">
      <c r="A1190" s="164" t="str">
        <f t="shared" si="18"/>
        <v>Atsimo AndrefanaAnkazoaboBerenty</v>
      </c>
      <c r="B1190" s="165" t="s">
        <v>1200</v>
      </c>
      <c r="C1190" s="165" t="s">
        <v>1201</v>
      </c>
      <c r="D1190" s="165" t="s">
        <v>2098</v>
      </c>
      <c r="E1190" s="165" t="s">
        <v>672</v>
      </c>
      <c r="F1190" s="165" t="s">
        <v>2098</v>
      </c>
      <c r="G1190" s="165" t="s">
        <v>2361</v>
      </c>
      <c r="H1190" s="165" t="s">
        <v>2362</v>
      </c>
      <c r="I1190" s="165" t="s">
        <v>2361</v>
      </c>
      <c r="J1190" s="165" t="s">
        <v>1205</v>
      </c>
      <c r="K1190" s="165" t="s">
        <v>3042</v>
      </c>
      <c r="L1190" s="165" t="s">
        <v>3043</v>
      </c>
      <c r="M1190" s="165" t="s">
        <v>3042</v>
      </c>
    </row>
    <row r="1191" spans="1:13" x14ac:dyDescent="0.35">
      <c r="A1191" s="164" t="str">
        <f t="shared" si="18"/>
        <v>Atsimo AndrefanaAnkazoaboIlemby</v>
      </c>
      <c r="B1191" s="165" t="s">
        <v>1200</v>
      </c>
      <c r="C1191" s="165" t="s">
        <v>1201</v>
      </c>
      <c r="D1191" s="165" t="s">
        <v>2098</v>
      </c>
      <c r="E1191" s="165" t="s">
        <v>672</v>
      </c>
      <c r="F1191" s="165" t="s">
        <v>2098</v>
      </c>
      <c r="G1191" s="165" t="s">
        <v>2361</v>
      </c>
      <c r="H1191" s="165" t="s">
        <v>2362</v>
      </c>
      <c r="I1191" s="165" t="s">
        <v>2361</v>
      </c>
      <c r="J1191" s="165" t="s">
        <v>1205</v>
      </c>
      <c r="K1191" s="165" t="s">
        <v>3044</v>
      </c>
      <c r="L1191" s="165" t="s">
        <v>3045</v>
      </c>
      <c r="M1191" s="165" t="s">
        <v>3044</v>
      </c>
    </row>
    <row r="1192" spans="1:13" x14ac:dyDescent="0.35">
      <c r="A1192" s="164" t="str">
        <f t="shared" si="18"/>
        <v>Atsimo AndrefanaBetioky AtsimoBetioky Atsimo</v>
      </c>
      <c r="B1192" s="165" t="s">
        <v>1200</v>
      </c>
      <c r="C1192" s="165" t="s">
        <v>1201</v>
      </c>
      <c r="D1192" s="165" t="s">
        <v>2098</v>
      </c>
      <c r="E1192" s="165" t="s">
        <v>672</v>
      </c>
      <c r="F1192" s="165" t="s">
        <v>2098</v>
      </c>
      <c r="G1192" s="165" t="s">
        <v>2099</v>
      </c>
      <c r="H1192" s="165" t="s">
        <v>2100</v>
      </c>
      <c r="I1192" s="165" t="s">
        <v>2099</v>
      </c>
      <c r="J1192" s="165" t="s">
        <v>1205</v>
      </c>
      <c r="K1192" s="165" t="s">
        <v>2100</v>
      </c>
      <c r="L1192" s="165" t="s">
        <v>206</v>
      </c>
      <c r="M1192" s="165" t="s">
        <v>2100</v>
      </c>
    </row>
    <row r="1193" spans="1:13" x14ac:dyDescent="0.35">
      <c r="A1193" s="164" t="str">
        <f t="shared" si="18"/>
        <v>Atsimo AndrefanaBetioky AtsimoSakamasay</v>
      </c>
      <c r="B1193" s="165" t="s">
        <v>1200</v>
      </c>
      <c r="C1193" s="165" t="s">
        <v>1201</v>
      </c>
      <c r="D1193" s="165" t="s">
        <v>2098</v>
      </c>
      <c r="E1193" s="165" t="s">
        <v>672</v>
      </c>
      <c r="F1193" s="165" t="s">
        <v>2098</v>
      </c>
      <c r="G1193" s="165" t="s">
        <v>2099</v>
      </c>
      <c r="H1193" s="165" t="s">
        <v>2100</v>
      </c>
      <c r="I1193" s="165" t="s">
        <v>2099</v>
      </c>
      <c r="J1193" s="165" t="s">
        <v>1205</v>
      </c>
      <c r="K1193" s="165" t="s">
        <v>3046</v>
      </c>
      <c r="L1193" s="165" t="s">
        <v>224</v>
      </c>
      <c r="M1193" s="165" t="s">
        <v>3046</v>
      </c>
    </row>
    <row r="1194" spans="1:13" x14ac:dyDescent="0.35">
      <c r="A1194" s="164" t="str">
        <f t="shared" si="18"/>
        <v>Atsimo AndrefanaBetioky AtsimoBeora</v>
      </c>
      <c r="B1194" s="165" t="s">
        <v>1200</v>
      </c>
      <c r="C1194" s="165" t="s">
        <v>1201</v>
      </c>
      <c r="D1194" s="165" t="s">
        <v>2098</v>
      </c>
      <c r="E1194" s="165" t="s">
        <v>672</v>
      </c>
      <c r="F1194" s="165" t="s">
        <v>2098</v>
      </c>
      <c r="G1194" s="165" t="s">
        <v>2099</v>
      </c>
      <c r="H1194" s="165" t="s">
        <v>2100</v>
      </c>
      <c r="I1194" s="165" t="s">
        <v>2099</v>
      </c>
      <c r="J1194" s="165" t="s">
        <v>1205</v>
      </c>
      <c r="K1194" s="165" t="s">
        <v>3047</v>
      </c>
      <c r="L1194" s="165" t="s">
        <v>203</v>
      </c>
      <c r="M1194" s="165" t="s">
        <v>3047</v>
      </c>
    </row>
    <row r="1195" spans="1:13" x14ac:dyDescent="0.35">
      <c r="A1195" s="164" t="str">
        <f t="shared" si="18"/>
        <v>Atsimo AndrefanaBetioky AtsimoAmbatry</v>
      </c>
      <c r="B1195" s="165" t="s">
        <v>1200</v>
      </c>
      <c r="C1195" s="165" t="s">
        <v>1201</v>
      </c>
      <c r="D1195" s="165" t="s">
        <v>2098</v>
      </c>
      <c r="E1195" s="165" t="s">
        <v>672</v>
      </c>
      <c r="F1195" s="165" t="s">
        <v>2098</v>
      </c>
      <c r="G1195" s="165" t="s">
        <v>2099</v>
      </c>
      <c r="H1195" s="165" t="s">
        <v>2100</v>
      </c>
      <c r="I1195" s="165" t="s">
        <v>2099</v>
      </c>
      <c r="J1195" s="165" t="s">
        <v>1205</v>
      </c>
      <c r="K1195" s="165" t="s">
        <v>3048</v>
      </c>
      <c r="L1195" s="165" t="s">
        <v>185</v>
      </c>
      <c r="M1195" s="165" t="s">
        <v>3048</v>
      </c>
    </row>
    <row r="1196" spans="1:13" x14ac:dyDescent="0.35">
      <c r="A1196" s="164" t="str">
        <f t="shared" si="18"/>
        <v>Atsimo AndrefanaBetioky AtsimoAnkazomanga Ouest</v>
      </c>
      <c r="B1196" s="165" t="s">
        <v>1200</v>
      </c>
      <c r="C1196" s="165" t="s">
        <v>1201</v>
      </c>
      <c r="D1196" s="165" t="s">
        <v>2098</v>
      </c>
      <c r="E1196" s="165" t="s">
        <v>672</v>
      </c>
      <c r="F1196" s="165" t="s">
        <v>2098</v>
      </c>
      <c r="G1196" s="165" t="s">
        <v>2099</v>
      </c>
      <c r="H1196" s="165" t="s">
        <v>2100</v>
      </c>
      <c r="I1196" s="165" t="s">
        <v>2099</v>
      </c>
      <c r="J1196" s="165" t="s">
        <v>1205</v>
      </c>
      <c r="K1196" s="165" t="s">
        <v>3049</v>
      </c>
      <c r="L1196" s="165" t="s">
        <v>189</v>
      </c>
      <c r="M1196" s="165" t="s">
        <v>3049</v>
      </c>
    </row>
    <row r="1197" spans="1:13" x14ac:dyDescent="0.35">
      <c r="A1197" s="164" t="str">
        <f t="shared" si="18"/>
        <v>Atsimo AndrefanaBetioky AtsimoMaroarivo</v>
      </c>
      <c r="B1197" s="165" t="s">
        <v>1200</v>
      </c>
      <c r="C1197" s="165" t="s">
        <v>1201</v>
      </c>
      <c r="D1197" s="165" t="s">
        <v>2098</v>
      </c>
      <c r="E1197" s="165" t="s">
        <v>672</v>
      </c>
      <c r="F1197" s="165" t="s">
        <v>2098</v>
      </c>
      <c r="G1197" s="165" t="s">
        <v>2099</v>
      </c>
      <c r="H1197" s="165" t="s">
        <v>2100</v>
      </c>
      <c r="I1197" s="165" t="s">
        <v>2099</v>
      </c>
      <c r="J1197" s="165" t="s">
        <v>1205</v>
      </c>
      <c r="K1197" s="171" t="s">
        <v>3050</v>
      </c>
      <c r="L1197" s="165" t="s">
        <v>216</v>
      </c>
      <c r="M1197" s="165" t="s">
        <v>3051</v>
      </c>
    </row>
    <row r="1198" spans="1:13" x14ac:dyDescent="0.35">
      <c r="A1198" s="164" t="str">
        <f t="shared" si="18"/>
        <v>Atsimo AndrefanaBetioky AtsimoBeantake</v>
      </c>
      <c r="B1198" s="165" t="s">
        <v>1200</v>
      </c>
      <c r="C1198" s="165" t="s">
        <v>1201</v>
      </c>
      <c r="D1198" s="165" t="s">
        <v>2098</v>
      </c>
      <c r="E1198" s="165" t="s">
        <v>672</v>
      </c>
      <c r="F1198" s="165" t="s">
        <v>2098</v>
      </c>
      <c r="G1198" s="165" t="s">
        <v>2099</v>
      </c>
      <c r="H1198" s="165" t="s">
        <v>2100</v>
      </c>
      <c r="I1198" s="165" t="s">
        <v>2099</v>
      </c>
      <c r="J1198" s="165" t="s">
        <v>1205</v>
      </c>
      <c r="K1198" s="165" t="s">
        <v>3052</v>
      </c>
      <c r="L1198" s="165" t="s">
        <v>199</v>
      </c>
      <c r="M1198" s="165" t="s">
        <v>3052</v>
      </c>
    </row>
    <row r="1199" spans="1:13" x14ac:dyDescent="0.35">
      <c r="A1199" s="164" t="str">
        <f t="shared" si="18"/>
        <v>Atsimo AndrefanaBetioky AtsimoMasiaboay</v>
      </c>
      <c r="B1199" s="165" t="s">
        <v>1200</v>
      </c>
      <c r="C1199" s="165" t="s">
        <v>1201</v>
      </c>
      <c r="D1199" s="165" t="s">
        <v>2098</v>
      </c>
      <c r="E1199" s="165" t="s">
        <v>672</v>
      </c>
      <c r="F1199" s="165" t="s">
        <v>2098</v>
      </c>
      <c r="G1199" s="165" t="s">
        <v>2099</v>
      </c>
      <c r="H1199" s="165" t="s">
        <v>2100</v>
      </c>
      <c r="I1199" s="165" t="s">
        <v>2099</v>
      </c>
      <c r="J1199" s="165" t="s">
        <v>1205</v>
      </c>
      <c r="K1199" s="165" t="s">
        <v>3053</v>
      </c>
      <c r="L1199" s="165" t="s">
        <v>220</v>
      </c>
      <c r="M1199" s="165" t="s">
        <v>3053</v>
      </c>
    </row>
    <row r="1200" spans="1:13" x14ac:dyDescent="0.35">
      <c r="A1200" s="164" t="str">
        <f t="shared" si="18"/>
        <v>Atsimo AndrefanaBetioky AtsimoAntohabato</v>
      </c>
      <c r="B1200" s="165" t="s">
        <v>1200</v>
      </c>
      <c r="C1200" s="165" t="s">
        <v>1201</v>
      </c>
      <c r="D1200" s="165" t="s">
        <v>2098</v>
      </c>
      <c r="E1200" s="165" t="s">
        <v>672</v>
      </c>
      <c r="F1200" s="165" t="s">
        <v>2098</v>
      </c>
      <c r="G1200" s="165" t="s">
        <v>2099</v>
      </c>
      <c r="H1200" s="165" t="s">
        <v>2100</v>
      </c>
      <c r="I1200" s="165" t="s">
        <v>2099</v>
      </c>
      <c r="J1200" s="165" t="s">
        <v>1205</v>
      </c>
      <c r="K1200" s="165" t="s">
        <v>3054</v>
      </c>
      <c r="L1200" s="165" t="s">
        <v>195</v>
      </c>
      <c r="M1200" s="165" t="s">
        <v>3054</v>
      </c>
    </row>
    <row r="1201" spans="1:13" x14ac:dyDescent="0.35">
      <c r="A1201" s="164" t="str">
        <f t="shared" si="18"/>
        <v>Atsimo AndrefanaBetioky AtsimoTameantsoa</v>
      </c>
      <c r="B1201" s="165" t="s">
        <v>1200</v>
      </c>
      <c r="C1201" s="165" t="s">
        <v>1201</v>
      </c>
      <c r="D1201" s="165" t="s">
        <v>2098</v>
      </c>
      <c r="E1201" s="165" t="s">
        <v>672</v>
      </c>
      <c r="F1201" s="165" t="s">
        <v>2098</v>
      </c>
      <c r="G1201" s="165" t="s">
        <v>2099</v>
      </c>
      <c r="H1201" s="165" t="s">
        <v>2100</v>
      </c>
      <c r="I1201" s="165" t="s">
        <v>2099</v>
      </c>
      <c r="J1201" s="165" t="s">
        <v>1205</v>
      </c>
      <c r="K1201" s="165" t="s">
        <v>233</v>
      </c>
      <c r="L1201" s="165" t="s">
        <v>234</v>
      </c>
      <c r="M1201" s="165" t="s">
        <v>233</v>
      </c>
    </row>
    <row r="1202" spans="1:13" x14ac:dyDescent="0.35">
      <c r="A1202" s="164" t="str">
        <f t="shared" si="18"/>
        <v>Atsimo AndrefanaBetioky AtsimoTongobory</v>
      </c>
      <c r="B1202" s="165" t="s">
        <v>1200</v>
      </c>
      <c r="C1202" s="165" t="s">
        <v>1201</v>
      </c>
      <c r="D1202" s="165" t="s">
        <v>2098</v>
      </c>
      <c r="E1202" s="165" t="s">
        <v>672</v>
      </c>
      <c r="F1202" s="165" t="s">
        <v>2098</v>
      </c>
      <c r="G1202" s="165" t="s">
        <v>2099</v>
      </c>
      <c r="H1202" s="165" t="s">
        <v>2100</v>
      </c>
      <c r="I1202" s="165" t="s">
        <v>2099</v>
      </c>
      <c r="J1202" s="165" t="s">
        <v>1205</v>
      </c>
      <c r="K1202" s="165" t="s">
        <v>3055</v>
      </c>
      <c r="L1202" s="165" t="s">
        <v>238</v>
      </c>
      <c r="M1202" s="165" t="s">
        <v>3055</v>
      </c>
    </row>
    <row r="1203" spans="1:13" x14ac:dyDescent="0.35">
      <c r="A1203" s="164" t="str">
        <f t="shared" si="18"/>
        <v>Atsimo AndrefanaBetioky AtsimoBesely</v>
      </c>
      <c r="B1203" s="165" t="s">
        <v>1200</v>
      </c>
      <c r="C1203" s="165" t="s">
        <v>1201</v>
      </c>
      <c r="D1203" s="165" t="s">
        <v>2098</v>
      </c>
      <c r="E1203" s="165" t="s">
        <v>672</v>
      </c>
      <c r="F1203" s="165" t="s">
        <v>2098</v>
      </c>
      <c r="G1203" s="165" t="s">
        <v>2099</v>
      </c>
      <c r="H1203" s="165" t="s">
        <v>2100</v>
      </c>
      <c r="I1203" s="165" t="s">
        <v>2099</v>
      </c>
      <c r="J1203" s="165" t="s">
        <v>1205</v>
      </c>
      <c r="K1203" s="165" t="s">
        <v>3056</v>
      </c>
      <c r="L1203" s="165" t="s">
        <v>205</v>
      </c>
      <c r="M1203" s="165" t="s">
        <v>3056</v>
      </c>
    </row>
    <row r="1204" spans="1:13" x14ac:dyDescent="0.35">
      <c r="A1204" s="164" t="str">
        <f t="shared" si="18"/>
        <v>Atsimo AndrefanaBetioky AtsimoVatolatsaka</v>
      </c>
      <c r="B1204" s="165" t="s">
        <v>1200</v>
      </c>
      <c r="C1204" s="165" t="s">
        <v>1201</v>
      </c>
      <c r="D1204" s="165" t="s">
        <v>2098</v>
      </c>
      <c r="E1204" s="165" t="s">
        <v>672</v>
      </c>
      <c r="F1204" s="165" t="s">
        <v>2098</v>
      </c>
      <c r="G1204" s="165" t="s">
        <v>2099</v>
      </c>
      <c r="H1204" s="165" t="s">
        <v>2100</v>
      </c>
      <c r="I1204" s="165" t="s">
        <v>2099</v>
      </c>
      <c r="J1204" s="165" t="s">
        <v>1205</v>
      </c>
      <c r="K1204" s="165" t="s">
        <v>3057</v>
      </c>
      <c r="L1204" s="165" t="s">
        <v>240</v>
      </c>
      <c r="M1204" s="165" t="s">
        <v>3057</v>
      </c>
    </row>
    <row r="1205" spans="1:13" x14ac:dyDescent="0.35">
      <c r="A1205" s="164" t="str">
        <f t="shared" si="18"/>
        <v>Atsimo AndrefanaBetioky AtsimoAnkazombalala</v>
      </c>
      <c r="B1205" s="165" t="s">
        <v>1200</v>
      </c>
      <c r="C1205" s="165" t="s">
        <v>1201</v>
      </c>
      <c r="D1205" s="165" t="s">
        <v>2098</v>
      </c>
      <c r="E1205" s="165" t="s">
        <v>672</v>
      </c>
      <c r="F1205" s="165" t="s">
        <v>2098</v>
      </c>
      <c r="G1205" s="165" t="s">
        <v>2099</v>
      </c>
      <c r="H1205" s="165" t="s">
        <v>2100</v>
      </c>
      <c r="I1205" s="165" t="s">
        <v>2099</v>
      </c>
      <c r="J1205" s="165" t="s">
        <v>1205</v>
      </c>
      <c r="K1205" s="165" t="s">
        <v>3058</v>
      </c>
      <c r="L1205" s="165" t="s">
        <v>191</v>
      </c>
      <c r="M1205" s="165" t="s">
        <v>3058</v>
      </c>
    </row>
    <row r="1206" spans="1:13" x14ac:dyDescent="0.35">
      <c r="A1206" s="164" t="str">
        <f t="shared" si="18"/>
        <v>Atsimo AndrefanaBetioky AtsimoBehavoha</v>
      </c>
      <c r="B1206" s="165" t="s">
        <v>1200</v>
      </c>
      <c r="C1206" s="165" t="s">
        <v>1201</v>
      </c>
      <c r="D1206" s="165" t="s">
        <v>2098</v>
      </c>
      <c r="E1206" s="165" t="s">
        <v>672</v>
      </c>
      <c r="F1206" s="165" t="s">
        <v>2098</v>
      </c>
      <c r="G1206" s="165" t="s">
        <v>2099</v>
      </c>
      <c r="H1206" s="165" t="s">
        <v>2100</v>
      </c>
      <c r="I1206" s="165" t="s">
        <v>2099</v>
      </c>
      <c r="J1206" s="165" t="s">
        <v>1205</v>
      </c>
      <c r="K1206" s="165" t="s">
        <v>3059</v>
      </c>
      <c r="L1206" s="165" t="s">
        <v>3060</v>
      </c>
      <c r="M1206" s="165" t="s">
        <v>3059</v>
      </c>
    </row>
    <row r="1207" spans="1:13" x14ac:dyDescent="0.35">
      <c r="A1207" s="164" t="str">
        <f t="shared" si="18"/>
        <v>Atsimo AndrefanaBetioky AtsimoBezaha</v>
      </c>
      <c r="B1207" s="165" t="s">
        <v>1200</v>
      </c>
      <c r="C1207" s="165" t="s">
        <v>1201</v>
      </c>
      <c r="D1207" s="165" t="s">
        <v>2098</v>
      </c>
      <c r="E1207" s="165" t="s">
        <v>672</v>
      </c>
      <c r="F1207" s="165" t="s">
        <v>2098</v>
      </c>
      <c r="G1207" s="165" t="s">
        <v>2099</v>
      </c>
      <c r="H1207" s="165" t="s">
        <v>2100</v>
      </c>
      <c r="I1207" s="165" t="s">
        <v>2099</v>
      </c>
      <c r="J1207" s="165" t="s">
        <v>1205</v>
      </c>
      <c r="K1207" s="165" t="s">
        <v>3061</v>
      </c>
      <c r="L1207" s="165" t="s">
        <v>208</v>
      </c>
      <c r="M1207" s="165" t="s">
        <v>3061</v>
      </c>
    </row>
    <row r="1208" spans="1:13" x14ac:dyDescent="0.35">
      <c r="A1208" s="164" t="str">
        <f t="shared" si="18"/>
        <v>Atsimo AndrefanaBetioky AtsimoManalobe</v>
      </c>
      <c r="B1208" s="165" t="s">
        <v>1200</v>
      </c>
      <c r="C1208" s="165" t="s">
        <v>1201</v>
      </c>
      <c r="D1208" s="165" t="s">
        <v>2098</v>
      </c>
      <c r="E1208" s="165" t="s">
        <v>672</v>
      </c>
      <c r="F1208" s="165" t="s">
        <v>2098</v>
      </c>
      <c r="G1208" s="165" t="s">
        <v>2099</v>
      </c>
      <c r="H1208" s="165" t="s">
        <v>2100</v>
      </c>
      <c r="I1208" s="165" t="s">
        <v>2099</v>
      </c>
      <c r="J1208" s="165" t="s">
        <v>1205</v>
      </c>
      <c r="K1208" s="165" t="s">
        <v>3062</v>
      </c>
      <c r="L1208" s="165" t="s">
        <v>214</v>
      </c>
      <c r="M1208" s="165" t="s">
        <v>3062</v>
      </c>
    </row>
    <row r="1209" spans="1:13" x14ac:dyDescent="0.35">
      <c r="A1209" s="164" t="str">
        <f t="shared" si="18"/>
        <v>Atsimo AndrefanaBetioky AtsimoAndranomangatsiaka</v>
      </c>
      <c r="B1209" s="165" t="s">
        <v>1200</v>
      </c>
      <c r="C1209" s="165" t="s">
        <v>1201</v>
      </c>
      <c r="D1209" s="165" t="s">
        <v>2098</v>
      </c>
      <c r="E1209" s="165" t="s">
        <v>672</v>
      </c>
      <c r="F1209" s="165" t="s">
        <v>2098</v>
      </c>
      <c r="G1209" s="165" t="s">
        <v>2099</v>
      </c>
      <c r="H1209" s="165" t="s">
        <v>2100</v>
      </c>
      <c r="I1209" s="165" t="s">
        <v>2099</v>
      </c>
      <c r="J1209" s="165" t="s">
        <v>1205</v>
      </c>
      <c r="K1209" s="165" t="s">
        <v>3063</v>
      </c>
      <c r="L1209" s="165" t="s">
        <v>187</v>
      </c>
      <c r="M1209" s="165" t="s">
        <v>3063</v>
      </c>
    </row>
    <row r="1210" spans="1:13" x14ac:dyDescent="0.35">
      <c r="A1210" s="164" t="str">
        <f t="shared" si="18"/>
        <v>Atsimo AndrefanaAmpanihy OuestAnkiliabo</v>
      </c>
      <c r="B1210" s="165" t="s">
        <v>1200</v>
      </c>
      <c r="C1210" s="165" t="s">
        <v>1201</v>
      </c>
      <c r="D1210" s="165" t="s">
        <v>2098</v>
      </c>
      <c r="E1210" s="165" t="s">
        <v>672</v>
      </c>
      <c r="F1210" s="165" t="s">
        <v>2098</v>
      </c>
      <c r="G1210" s="165" t="s">
        <v>3064</v>
      </c>
      <c r="H1210" s="165" t="s">
        <v>492</v>
      </c>
      <c r="I1210" s="165" t="s">
        <v>3064</v>
      </c>
      <c r="J1210" s="165" t="s">
        <v>1205</v>
      </c>
      <c r="K1210" s="165" t="s">
        <v>3065</v>
      </c>
      <c r="L1210" s="165" t="s">
        <v>101</v>
      </c>
      <c r="M1210" s="165" t="s">
        <v>3065</v>
      </c>
    </row>
    <row r="1211" spans="1:13" x14ac:dyDescent="0.35">
      <c r="A1211" s="164" t="str">
        <f t="shared" si="18"/>
        <v>Atsimo AndrefanaAmpanihy OuestAmborompotsy</v>
      </c>
      <c r="B1211" s="165" t="s">
        <v>1200</v>
      </c>
      <c r="C1211" s="165" t="s">
        <v>1201</v>
      </c>
      <c r="D1211" s="165" t="s">
        <v>2098</v>
      </c>
      <c r="E1211" s="165" t="s">
        <v>672</v>
      </c>
      <c r="F1211" s="165" t="s">
        <v>2098</v>
      </c>
      <c r="G1211" s="165" t="s">
        <v>3064</v>
      </c>
      <c r="H1211" s="165" t="s">
        <v>492</v>
      </c>
      <c r="I1211" s="165" t="s">
        <v>3064</v>
      </c>
      <c r="J1211" s="165" t="s">
        <v>1205</v>
      </c>
      <c r="K1211" s="165" t="s">
        <v>905</v>
      </c>
      <c r="L1211" s="165" t="s">
        <v>94</v>
      </c>
      <c r="M1211" s="165" t="s">
        <v>905</v>
      </c>
    </row>
    <row r="1212" spans="1:13" x14ac:dyDescent="0.35">
      <c r="A1212" s="164" t="str">
        <f t="shared" si="18"/>
        <v>Atsimo AndrefanaAmpanihy OuestAnkilizato</v>
      </c>
      <c r="B1212" s="165" t="s">
        <v>1200</v>
      </c>
      <c r="C1212" s="165" t="s">
        <v>1201</v>
      </c>
      <c r="D1212" s="165" t="s">
        <v>2098</v>
      </c>
      <c r="E1212" s="165" t="s">
        <v>672</v>
      </c>
      <c r="F1212" s="165" t="s">
        <v>2098</v>
      </c>
      <c r="G1212" s="165" t="s">
        <v>3064</v>
      </c>
      <c r="H1212" s="165" t="s">
        <v>492</v>
      </c>
      <c r="I1212" s="165" t="s">
        <v>3064</v>
      </c>
      <c r="J1212" s="165" t="s">
        <v>1205</v>
      </c>
      <c r="K1212" s="165" t="s">
        <v>3066</v>
      </c>
      <c r="L1212" s="165" t="s">
        <v>105</v>
      </c>
      <c r="M1212" s="165" t="s">
        <v>3066</v>
      </c>
    </row>
    <row r="1213" spans="1:13" x14ac:dyDescent="0.35">
      <c r="A1213" s="164" t="str">
        <f t="shared" si="18"/>
        <v>Atsimo AndrefanaBetioky AtsimoAnkilivalo</v>
      </c>
      <c r="B1213" s="165" t="s">
        <v>1200</v>
      </c>
      <c r="C1213" s="165" t="s">
        <v>1201</v>
      </c>
      <c r="D1213" s="165" t="s">
        <v>2098</v>
      </c>
      <c r="E1213" s="165" t="s">
        <v>672</v>
      </c>
      <c r="F1213" s="165" t="s">
        <v>2098</v>
      </c>
      <c r="G1213" s="165" t="s">
        <v>2099</v>
      </c>
      <c r="H1213" s="165" t="s">
        <v>2100</v>
      </c>
      <c r="I1213" s="165" t="s">
        <v>2099</v>
      </c>
      <c r="J1213" s="165" t="s">
        <v>1205</v>
      </c>
      <c r="K1213" s="165" t="s">
        <v>3067</v>
      </c>
      <c r="L1213" s="165" t="s">
        <v>193</v>
      </c>
      <c r="M1213" s="165" t="s">
        <v>3067</v>
      </c>
    </row>
    <row r="1214" spans="1:13" x14ac:dyDescent="0.35">
      <c r="A1214" s="164" t="str">
        <f t="shared" si="18"/>
        <v>Atsimo AndrefanaBetioky AtsimoSoamanonga</v>
      </c>
      <c r="B1214" s="165" t="s">
        <v>1200</v>
      </c>
      <c r="C1214" s="165" t="s">
        <v>1201</v>
      </c>
      <c r="D1214" s="165" t="s">
        <v>2098</v>
      </c>
      <c r="E1214" s="165" t="s">
        <v>672</v>
      </c>
      <c r="F1214" s="165" t="s">
        <v>2098</v>
      </c>
      <c r="G1214" s="165" t="s">
        <v>2099</v>
      </c>
      <c r="H1214" s="165" t="s">
        <v>2100</v>
      </c>
      <c r="I1214" s="165" t="s">
        <v>2099</v>
      </c>
      <c r="J1214" s="165" t="s">
        <v>1205</v>
      </c>
      <c r="K1214" s="165" t="s">
        <v>3068</v>
      </c>
      <c r="L1214" s="165" t="s">
        <v>230</v>
      </c>
      <c r="M1214" s="165" t="s">
        <v>3068</v>
      </c>
    </row>
    <row r="1215" spans="1:13" x14ac:dyDescent="0.35">
      <c r="A1215" s="164" t="str">
        <f t="shared" si="18"/>
        <v>Atsimo AndrefanaBetioky AtsimoFenoandala</v>
      </c>
      <c r="B1215" s="165" t="s">
        <v>1200</v>
      </c>
      <c r="C1215" s="165" t="s">
        <v>1201</v>
      </c>
      <c r="D1215" s="165" t="s">
        <v>2098</v>
      </c>
      <c r="E1215" s="165" t="s">
        <v>672</v>
      </c>
      <c r="F1215" s="165" t="s">
        <v>2098</v>
      </c>
      <c r="G1215" s="165" t="s">
        <v>2099</v>
      </c>
      <c r="H1215" s="165" t="s">
        <v>2100</v>
      </c>
      <c r="I1215" s="165" t="s">
        <v>2099</v>
      </c>
      <c r="J1215" s="165" t="s">
        <v>1205</v>
      </c>
      <c r="K1215" s="165" t="s">
        <v>3069</v>
      </c>
      <c r="L1215" s="165" t="s">
        <v>210</v>
      </c>
      <c r="M1215" s="165" t="s">
        <v>3069</v>
      </c>
    </row>
    <row r="1216" spans="1:13" x14ac:dyDescent="0.35">
      <c r="A1216" s="164" t="str">
        <f t="shared" si="18"/>
        <v>Atsimo AndrefanaBetioky AtsimoSoaserana</v>
      </c>
      <c r="B1216" s="165" t="s">
        <v>1200</v>
      </c>
      <c r="C1216" s="165" t="s">
        <v>1201</v>
      </c>
      <c r="D1216" s="165" t="s">
        <v>2098</v>
      </c>
      <c r="E1216" s="165" t="s">
        <v>672</v>
      </c>
      <c r="F1216" s="165" t="s">
        <v>2098</v>
      </c>
      <c r="G1216" s="165" t="s">
        <v>2099</v>
      </c>
      <c r="H1216" s="165" t="s">
        <v>2100</v>
      </c>
      <c r="I1216" s="165" t="s">
        <v>2099</v>
      </c>
      <c r="J1216" s="165" t="s">
        <v>1205</v>
      </c>
      <c r="K1216" s="165" t="s">
        <v>3070</v>
      </c>
      <c r="L1216" s="165" t="s">
        <v>232</v>
      </c>
      <c r="M1216" s="165" t="s">
        <v>3070</v>
      </c>
    </row>
    <row r="1217" spans="1:13" x14ac:dyDescent="0.35">
      <c r="A1217" s="164" t="str">
        <f t="shared" si="18"/>
        <v>Atsimo AndrefanaBetioky AtsimoMarosavoa</v>
      </c>
      <c r="B1217" s="165" t="s">
        <v>1200</v>
      </c>
      <c r="C1217" s="165" t="s">
        <v>1201</v>
      </c>
      <c r="D1217" s="165" t="s">
        <v>2098</v>
      </c>
      <c r="E1217" s="165" t="s">
        <v>672</v>
      </c>
      <c r="F1217" s="165" t="s">
        <v>2098</v>
      </c>
      <c r="G1217" s="165" t="s">
        <v>2099</v>
      </c>
      <c r="H1217" s="165" t="s">
        <v>2100</v>
      </c>
      <c r="I1217" s="165" t="s">
        <v>2099</v>
      </c>
      <c r="J1217" s="165" t="s">
        <v>1205</v>
      </c>
      <c r="K1217" s="165" t="s">
        <v>3071</v>
      </c>
      <c r="L1217" s="165" t="s">
        <v>218</v>
      </c>
      <c r="M1217" s="165" t="s">
        <v>3071</v>
      </c>
    </row>
    <row r="1218" spans="1:13" x14ac:dyDescent="0.35">
      <c r="A1218" s="164" t="str">
        <f t="shared" si="18"/>
        <v>Atsimo AndrefanaBetioky AtsimoSalobe</v>
      </c>
      <c r="B1218" s="165" t="s">
        <v>1200</v>
      </c>
      <c r="C1218" s="165" t="s">
        <v>1201</v>
      </c>
      <c r="D1218" s="165" t="s">
        <v>2098</v>
      </c>
      <c r="E1218" s="165" t="s">
        <v>672</v>
      </c>
      <c r="F1218" s="165" t="s">
        <v>2098</v>
      </c>
      <c r="G1218" s="165" t="s">
        <v>2099</v>
      </c>
      <c r="H1218" s="165" t="s">
        <v>2100</v>
      </c>
      <c r="I1218" s="165" t="s">
        <v>2099</v>
      </c>
      <c r="J1218" s="165" t="s">
        <v>1205</v>
      </c>
      <c r="K1218" s="165" t="s">
        <v>3072</v>
      </c>
      <c r="L1218" s="165" t="s">
        <v>226</v>
      </c>
      <c r="M1218" s="165" t="s">
        <v>3072</v>
      </c>
    </row>
    <row r="1219" spans="1:13" x14ac:dyDescent="0.35">
      <c r="A1219" s="164" t="str">
        <f t="shared" si="18"/>
        <v>Atsimo AndrefanaBetioky AtsimoTanambao Haut</v>
      </c>
      <c r="B1219" s="165" t="s">
        <v>1200</v>
      </c>
      <c r="C1219" s="165" t="s">
        <v>1201</v>
      </c>
      <c r="D1219" s="165" t="s">
        <v>2098</v>
      </c>
      <c r="E1219" s="165" t="s">
        <v>672</v>
      </c>
      <c r="F1219" s="165" t="s">
        <v>2098</v>
      </c>
      <c r="G1219" s="165" t="s">
        <v>2099</v>
      </c>
      <c r="H1219" s="165" t="s">
        <v>2100</v>
      </c>
      <c r="I1219" s="165" t="s">
        <v>2099</v>
      </c>
      <c r="J1219" s="165" t="s">
        <v>1205</v>
      </c>
      <c r="K1219" s="165" t="s">
        <v>897</v>
      </c>
      <c r="L1219" s="165" t="s">
        <v>236</v>
      </c>
      <c r="M1219" s="165" t="s">
        <v>897</v>
      </c>
    </row>
    <row r="1220" spans="1:13" x14ac:dyDescent="0.35">
      <c r="A1220" s="164" t="str">
        <f t="shared" ref="A1220:A1281" si="19">E1220&amp;H1220&amp;K1220</f>
        <v>Atsimo AndrefanaBetioky AtsimoBelamoty</v>
      </c>
      <c r="B1220" s="165" t="s">
        <v>1200</v>
      </c>
      <c r="C1220" s="165" t="s">
        <v>1201</v>
      </c>
      <c r="D1220" s="165" t="s">
        <v>2098</v>
      </c>
      <c r="E1220" s="165" t="s">
        <v>672</v>
      </c>
      <c r="F1220" s="165" t="s">
        <v>2098</v>
      </c>
      <c r="G1220" s="165" t="s">
        <v>2099</v>
      </c>
      <c r="H1220" s="165" t="s">
        <v>2100</v>
      </c>
      <c r="I1220" s="165" t="s">
        <v>2099</v>
      </c>
      <c r="J1220" s="165" t="s">
        <v>1205</v>
      </c>
      <c r="K1220" s="165" t="s">
        <v>3073</v>
      </c>
      <c r="L1220" s="165" t="s">
        <v>201</v>
      </c>
      <c r="M1220" s="165" t="s">
        <v>3073</v>
      </c>
    </row>
    <row r="1221" spans="1:13" x14ac:dyDescent="0.35">
      <c r="A1221" s="164" t="str">
        <f t="shared" si="19"/>
        <v>Atsimo AndrefanaBetioky AtsimoAntsavoa</v>
      </c>
      <c r="B1221" s="165" t="s">
        <v>1200</v>
      </c>
      <c r="C1221" s="165" t="s">
        <v>1201</v>
      </c>
      <c r="D1221" s="165" t="s">
        <v>2098</v>
      </c>
      <c r="E1221" s="165" t="s">
        <v>672</v>
      </c>
      <c r="F1221" s="165" t="s">
        <v>2098</v>
      </c>
      <c r="G1221" s="165" t="s">
        <v>2099</v>
      </c>
      <c r="H1221" s="165" t="s">
        <v>2100</v>
      </c>
      <c r="I1221" s="165" t="s">
        <v>2099</v>
      </c>
      <c r="J1221" s="165" t="s">
        <v>1205</v>
      </c>
      <c r="K1221" s="165" t="s">
        <v>3074</v>
      </c>
      <c r="L1221" s="165" t="s">
        <v>197</v>
      </c>
      <c r="M1221" s="165" t="s">
        <v>3074</v>
      </c>
    </row>
    <row r="1222" spans="1:13" x14ac:dyDescent="0.35">
      <c r="A1222" s="164" t="str">
        <f t="shared" si="19"/>
        <v>Atsimo AndrefanaBetioky AtsimoMontifeno</v>
      </c>
      <c r="B1222" s="165" t="s">
        <v>1200</v>
      </c>
      <c r="C1222" s="165" t="s">
        <v>1201</v>
      </c>
      <c r="D1222" s="165" t="s">
        <v>2098</v>
      </c>
      <c r="E1222" s="165" t="s">
        <v>672</v>
      </c>
      <c r="F1222" s="165" t="s">
        <v>2098</v>
      </c>
      <c r="G1222" s="165" t="s">
        <v>2099</v>
      </c>
      <c r="H1222" s="165" t="s">
        <v>2100</v>
      </c>
      <c r="I1222" s="165" t="s">
        <v>2099</v>
      </c>
      <c r="J1222" s="165" t="s">
        <v>1205</v>
      </c>
      <c r="K1222" s="165" t="s">
        <v>3075</v>
      </c>
      <c r="L1222" s="165" t="s">
        <v>222</v>
      </c>
      <c r="M1222" s="165" t="s">
        <v>3075</v>
      </c>
    </row>
    <row r="1223" spans="1:13" x14ac:dyDescent="0.35">
      <c r="A1223" s="164" t="str">
        <f t="shared" si="19"/>
        <v>Atsimo AndrefanaBetioky AtsimoLazarivo</v>
      </c>
      <c r="B1223" s="165" t="s">
        <v>1200</v>
      </c>
      <c r="C1223" s="165" t="s">
        <v>1201</v>
      </c>
      <c r="D1223" s="165" t="s">
        <v>2098</v>
      </c>
      <c r="E1223" s="165" t="s">
        <v>672</v>
      </c>
      <c r="F1223" s="165" t="s">
        <v>2098</v>
      </c>
      <c r="G1223" s="165" t="s">
        <v>2099</v>
      </c>
      <c r="H1223" s="165" t="s">
        <v>2100</v>
      </c>
      <c r="I1223" s="165" t="s">
        <v>2099</v>
      </c>
      <c r="J1223" s="165" t="s">
        <v>1205</v>
      </c>
      <c r="K1223" s="165" t="s">
        <v>3076</v>
      </c>
      <c r="L1223" s="165" t="s">
        <v>212</v>
      </c>
      <c r="M1223" s="165" t="s">
        <v>3076</v>
      </c>
    </row>
    <row r="1224" spans="1:13" x14ac:dyDescent="0.35">
      <c r="A1224" s="164" t="str">
        <f>E1224&amp;H1224&amp;K1224</f>
        <v>Atsimo AndrefanaAmpanihy OuestAndroipano</v>
      </c>
      <c r="B1224" s="165" t="s">
        <v>1200</v>
      </c>
      <c r="C1224" s="165" t="s">
        <v>1201</v>
      </c>
      <c r="D1224" s="164" t="s">
        <v>2098</v>
      </c>
      <c r="E1224" s="164" t="s">
        <v>672</v>
      </c>
      <c r="F1224" s="164" t="s">
        <v>2098</v>
      </c>
      <c r="G1224" s="164" t="s">
        <v>3064</v>
      </c>
      <c r="H1224" s="164" t="s">
        <v>492</v>
      </c>
      <c r="I1224" s="164" t="s">
        <v>3064</v>
      </c>
      <c r="J1224" s="164" t="s">
        <v>1205</v>
      </c>
      <c r="K1224" s="164" t="s">
        <v>3077</v>
      </c>
      <c r="L1224" s="164" t="s">
        <v>97</v>
      </c>
      <c r="M1224" s="164" t="s">
        <v>3077</v>
      </c>
    </row>
    <row r="1225" spans="1:13" x14ac:dyDescent="0.35">
      <c r="A1225" s="164" t="str">
        <f t="shared" si="19"/>
        <v>Atsimo AndrefanaAmpanihy OuestAnavoha</v>
      </c>
      <c r="B1225" s="165" t="s">
        <v>1200</v>
      </c>
      <c r="C1225" s="165" t="s">
        <v>1201</v>
      </c>
      <c r="D1225" s="164" t="s">
        <v>2098</v>
      </c>
      <c r="E1225" s="164" t="s">
        <v>672</v>
      </c>
      <c r="F1225" s="164" t="s">
        <v>2098</v>
      </c>
      <c r="G1225" s="164" t="s">
        <v>3064</v>
      </c>
      <c r="H1225" s="164" t="s">
        <v>492</v>
      </c>
      <c r="I1225" s="164" t="s">
        <v>3064</v>
      </c>
      <c r="J1225" s="164" t="s">
        <v>1205</v>
      </c>
      <c r="K1225" s="164" t="s">
        <v>3078</v>
      </c>
      <c r="L1225" s="164" t="s">
        <v>92</v>
      </c>
      <c r="M1225" s="164" t="s">
        <v>3078</v>
      </c>
    </row>
    <row r="1226" spans="1:13" x14ac:dyDescent="0.35">
      <c r="A1226" s="164" t="str">
        <f t="shared" si="19"/>
        <v>Atsimo AndrefanaAmpanihy OuestAmpanihy Ouest</v>
      </c>
      <c r="B1226" s="165" t="s">
        <v>1200</v>
      </c>
      <c r="C1226" s="165" t="s">
        <v>1201</v>
      </c>
      <c r="D1226" s="165" t="s">
        <v>2098</v>
      </c>
      <c r="E1226" s="165" t="s">
        <v>672</v>
      </c>
      <c r="F1226" s="165" t="s">
        <v>2098</v>
      </c>
      <c r="G1226" s="165" t="s">
        <v>3064</v>
      </c>
      <c r="H1226" s="165" t="s">
        <v>492</v>
      </c>
      <c r="I1226" s="165" t="s">
        <v>3064</v>
      </c>
      <c r="J1226" s="165" t="s">
        <v>1205</v>
      </c>
      <c r="K1226" s="165" t="s">
        <v>492</v>
      </c>
      <c r="L1226" s="165" t="s">
        <v>95</v>
      </c>
      <c r="M1226" s="165" t="s">
        <v>492</v>
      </c>
    </row>
    <row r="1227" spans="1:13" x14ac:dyDescent="0.35">
      <c r="A1227" s="164" t="str">
        <f t="shared" si="19"/>
        <v>Atsimo AndrefanaAmpanihy OuestManiry</v>
      </c>
      <c r="B1227" s="165" t="s">
        <v>1200</v>
      </c>
      <c r="C1227" s="165" t="s">
        <v>1201</v>
      </c>
      <c r="D1227" s="165" t="s">
        <v>2098</v>
      </c>
      <c r="E1227" s="165" t="s">
        <v>672</v>
      </c>
      <c r="F1227" s="165" t="s">
        <v>2098</v>
      </c>
      <c r="G1227" s="165" t="s">
        <v>3064</v>
      </c>
      <c r="H1227" s="165" t="s">
        <v>492</v>
      </c>
      <c r="I1227" s="165" t="s">
        <v>3064</v>
      </c>
      <c r="J1227" s="165" t="s">
        <v>1205</v>
      </c>
      <c r="K1227" s="165" t="s">
        <v>3079</v>
      </c>
      <c r="L1227" s="165" t="s">
        <v>125</v>
      </c>
      <c r="M1227" s="165" t="s">
        <v>3079</v>
      </c>
    </row>
    <row r="1228" spans="1:13" x14ac:dyDescent="0.35">
      <c r="A1228" s="164" t="str">
        <f t="shared" si="19"/>
        <v>Atsimo AndrefanaAmpanihy OuestAntaly</v>
      </c>
      <c r="B1228" s="165" t="s">
        <v>1200</v>
      </c>
      <c r="C1228" s="165" t="s">
        <v>1201</v>
      </c>
      <c r="D1228" s="165" t="s">
        <v>2098</v>
      </c>
      <c r="E1228" s="165" t="s">
        <v>672</v>
      </c>
      <c r="F1228" s="165" t="s">
        <v>2098</v>
      </c>
      <c r="G1228" s="165" t="s">
        <v>3064</v>
      </c>
      <c r="H1228" s="165" t="s">
        <v>492</v>
      </c>
      <c r="I1228" s="165" t="s">
        <v>3064</v>
      </c>
      <c r="J1228" s="165" t="s">
        <v>1205</v>
      </c>
      <c r="K1228" s="165" t="s">
        <v>106</v>
      </c>
      <c r="L1228" s="165" t="s">
        <v>107</v>
      </c>
      <c r="M1228" s="165" t="s">
        <v>106</v>
      </c>
    </row>
    <row r="1229" spans="1:13" x14ac:dyDescent="0.35">
      <c r="A1229" s="164" t="str">
        <f t="shared" si="19"/>
        <v>Atsimo AndrefanaAmpanihy OuestBEARA</v>
      </c>
      <c r="B1229" s="165" t="s">
        <v>1200</v>
      </c>
      <c r="C1229" s="165" t="s">
        <v>1201</v>
      </c>
      <c r="D1229" s="165" t="s">
        <v>2098</v>
      </c>
      <c r="E1229" s="165" t="s">
        <v>672</v>
      </c>
      <c r="F1229" s="165" t="s">
        <v>2098</v>
      </c>
      <c r="G1229" s="165" t="s">
        <v>3064</v>
      </c>
      <c r="H1229" s="165" t="s">
        <v>492</v>
      </c>
      <c r="I1229" s="165" t="s">
        <v>3064</v>
      </c>
      <c r="J1229" s="165" t="s">
        <v>1205</v>
      </c>
      <c r="K1229" s="165" t="s">
        <v>110</v>
      </c>
      <c r="L1229" s="165" t="s">
        <v>111</v>
      </c>
      <c r="M1229" s="165" t="s">
        <v>110</v>
      </c>
    </row>
    <row r="1230" spans="1:13" x14ac:dyDescent="0.35">
      <c r="A1230" s="164" t="str">
        <f t="shared" si="19"/>
        <v>Atsimo AndrefanaAmpanihy OuestAnkilimivory</v>
      </c>
      <c r="B1230" s="165" t="s">
        <v>1200</v>
      </c>
      <c r="C1230" s="165" t="s">
        <v>1201</v>
      </c>
      <c r="D1230" s="165" t="s">
        <v>2098</v>
      </c>
      <c r="E1230" s="165" t="s">
        <v>672</v>
      </c>
      <c r="F1230" s="165" t="s">
        <v>2098</v>
      </c>
      <c r="G1230" s="165" t="s">
        <v>3064</v>
      </c>
      <c r="H1230" s="165" t="s">
        <v>492</v>
      </c>
      <c r="I1230" s="165" t="s">
        <v>3064</v>
      </c>
      <c r="J1230" s="165" t="s">
        <v>1205</v>
      </c>
      <c r="K1230" s="165" t="s">
        <v>3080</v>
      </c>
      <c r="L1230" s="165" t="s">
        <v>103</v>
      </c>
      <c r="M1230" s="165" t="s">
        <v>3080</v>
      </c>
    </row>
    <row r="1231" spans="1:13" x14ac:dyDescent="0.35">
      <c r="A1231" s="164" t="str">
        <f t="shared" si="19"/>
        <v>Atsimo AndrefanaAmpanihy OuestEjeda</v>
      </c>
      <c r="B1231" s="165" t="s">
        <v>1200</v>
      </c>
      <c r="C1231" s="165" t="s">
        <v>1201</v>
      </c>
      <c r="D1231" s="165" t="s">
        <v>2098</v>
      </c>
      <c r="E1231" s="165" t="s">
        <v>672</v>
      </c>
      <c r="F1231" s="165" t="s">
        <v>2098</v>
      </c>
      <c r="G1231" s="165" t="s">
        <v>3064</v>
      </c>
      <c r="H1231" s="165" t="s">
        <v>492</v>
      </c>
      <c r="I1231" s="165" t="s">
        <v>3064</v>
      </c>
      <c r="J1231" s="165" t="s">
        <v>1205</v>
      </c>
      <c r="K1231" s="165" t="s">
        <v>3081</v>
      </c>
      <c r="L1231" s="165" t="s">
        <v>117</v>
      </c>
      <c r="M1231" s="165" t="s">
        <v>3081</v>
      </c>
    </row>
    <row r="1232" spans="1:13" x14ac:dyDescent="0.35">
      <c r="A1232" s="164" t="str">
        <f t="shared" si="19"/>
        <v>Atsimo AndrefanaAmpanihy OuestBelafike Haut</v>
      </c>
      <c r="B1232" s="165" t="s">
        <v>1200</v>
      </c>
      <c r="C1232" s="165" t="s">
        <v>1201</v>
      </c>
      <c r="D1232" s="165" t="s">
        <v>2098</v>
      </c>
      <c r="E1232" s="165" t="s">
        <v>672</v>
      </c>
      <c r="F1232" s="165" t="s">
        <v>2098</v>
      </c>
      <c r="G1232" s="165" t="s">
        <v>3064</v>
      </c>
      <c r="H1232" s="165" t="s">
        <v>492</v>
      </c>
      <c r="I1232" s="165" t="s">
        <v>3064</v>
      </c>
      <c r="J1232" s="165" t="s">
        <v>1205</v>
      </c>
      <c r="K1232" s="165" t="s">
        <v>3082</v>
      </c>
      <c r="L1232" s="165" t="s">
        <v>113</v>
      </c>
      <c r="M1232" s="165" t="s">
        <v>3082</v>
      </c>
    </row>
    <row r="1233" spans="1:13" x14ac:dyDescent="0.35">
      <c r="A1233" s="164" t="str">
        <f t="shared" si="19"/>
        <v>Atsimo AndrefanaAmpanihy OuestBeahitse</v>
      </c>
      <c r="B1233" s="165" t="s">
        <v>1200</v>
      </c>
      <c r="C1233" s="165" t="s">
        <v>1201</v>
      </c>
      <c r="D1233" s="165" t="s">
        <v>2098</v>
      </c>
      <c r="E1233" s="165" t="s">
        <v>672</v>
      </c>
      <c r="F1233" s="165" t="s">
        <v>2098</v>
      </c>
      <c r="G1233" s="165" t="s">
        <v>3064</v>
      </c>
      <c r="H1233" s="165" t="s">
        <v>492</v>
      </c>
      <c r="I1233" s="165" t="s">
        <v>3064</v>
      </c>
      <c r="J1233" s="165" t="s">
        <v>1205</v>
      </c>
      <c r="K1233" s="165" t="s">
        <v>3083</v>
      </c>
      <c r="L1233" s="165" t="s">
        <v>109</v>
      </c>
      <c r="M1233" s="165" t="s">
        <v>3083</v>
      </c>
    </row>
    <row r="1234" spans="1:13" x14ac:dyDescent="0.35">
      <c r="A1234" s="164" t="str">
        <f t="shared" si="19"/>
        <v>Atsimo AndrefanaAmpanihy OuestGogogogo</v>
      </c>
      <c r="B1234" s="165" t="s">
        <v>1200</v>
      </c>
      <c r="C1234" s="165" t="s">
        <v>1201</v>
      </c>
      <c r="D1234" s="165" t="s">
        <v>2098</v>
      </c>
      <c r="E1234" s="165" t="s">
        <v>672</v>
      </c>
      <c r="F1234" s="165" t="s">
        <v>2098</v>
      </c>
      <c r="G1234" s="165" t="s">
        <v>3064</v>
      </c>
      <c r="H1234" s="165" t="s">
        <v>492</v>
      </c>
      <c r="I1234" s="165" t="s">
        <v>3064</v>
      </c>
      <c r="J1234" s="165" t="s">
        <v>1205</v>
      </c>
      <c r="K1234" s="165" t="s">
        <v>3084</v>
      </c>
      <c r="L1234" s="165" t="s">
        <v>121</v>
      </c>
      <c r="M1234" s="165" t="s">
        <v>3084</v>
      </c>
    </row>
    <row r="1235" spans="1:13" x14ac:dyDescent="0.35">
      <c r="A1235" s="164" t="str">
        <f t="shared" si="19"/>
        <v>Atsimo AndrefanaAmpanihy OuestAndroka</v>
      </c>
      <c r="B1235" s="165" t="s">
        <v>1200</v>
      </c>
      <c r="C1235" s="165" t="s">
        <v>1201</v>
      </c>
      <c r="D1235" s="165" t="s">
        <v>2098</v>
      </c>
      <c r="E1235" s="165" t="s">
        <v>672</v>
      </c>
      <c r="F1235" s="165" t="s">
        <v>2098</v>
      </c>
      <c r="G1235" s="165" t="s">
        <v>3064</v>
      </c>
      <c r="H1235" s="165" t="s">
        <v>492</v>
      </c>
      <c r="I1235" s="165" t="s">
        <v>3064</v>
      </c>
      <c r="J1235" s="165" t="s">
        <v>1205</v>
      </c>
      <c r="K1235" s="165" t="s">
        <v>3085</v>
      </c>
      <c r="L1235" s="165" t="s">
        <v>99</v>
      </c>
      <c r="M1235" s="165" t="s">
        <v>3085</v>
      </c>
    </row>
    <row r="1236" spans="1:13" x14ac:dyDescent="0.35">
      <c r="A1236" s="164" t="str">
        <f t="shared" si="19"/>
        <v>Atsimo AndrefanaAmpanihy OuestVohitany</v>
      </c>
      <c r="B1236" s="165" t="s">
        <v>1200</v>
      </c>
      <c r="C1236" s="165" t="s">
        <v>1201</v>
      </c>
      <c r="D1236" s="165" t="s">
        <v>2098</v>
      </c>
      <c r="E1236" s="165" t="s">
        <v>672</v>
      </c>
      <c r="F1236" s="165" t="s">
        <v>2098</v>
      </c>
      <c r="G1236" s="165" t="s">
        <v>3064</v>
      </c>
      <c r="H1236" s="165" t="s">
        <v>492</v>
      </c>
      <c r="I1236" s="165" t="s">
        <v>3064</v>
      </c>
      <c r="J1236" s="165" t="s">
        <v>1205</v>
      </c>
      <c r="K1236" s="165" t="s">
        <v>3086</v>
      </c>
      <c r="L1236" s="165" t="s">
        <v>127</v>
      </c>
      <c r="M1236" s="165" t="s">
        <v>3086</v>
      </c>
    </row>
    <row r="1237" spans="1:13" x14ac:dyDescent="0.35">
      <c r="A1237" s="164" t="str">
        <f t="shared" si="19"/>
        <v>Atsimo AndrefanaAmpanihy OuestBeroy Atsimo</v>
      </c>
      <c r="B1237" s="165" t="s">
        <v>1200</v>
      </c>
      <c r="C1237" s="165" t="s">
        <v>1201</v>
      </c>
      <c r="D1237" s="165" t="s">
        <v>2098</v>
      </c>
      <c r="E1237" s="165" t="s">
        <v>672</v>
      </c>
      <c r="F1237" s="165" t="s">
        <v>2098</v>
      </c>
      <c r="G1237" s="165" t="s">
        <v>3064</v>
      </c>
      <c r="H1237" s="165" t="s">
        <v>492</v>
      </c>
      <c r="I1237" s="165" t="s">
        <v>3064</v>
      </c>
      <c r="J1237" s="165" t="s">
        <v>1205</v>
      </c>
      <c r="K1237" s="165" t="s">
        <v>3087</v>
      </c>
      <c r="L1237" s="165" t="s">
        <v>115</v>
      </c>
      <c r="M1237" s="165" t="s">
        <v>3087</v>
      </c>
    </row>
    <row r="1238" spans="1:13" x14ac:dyDescent="0.35">
      <c r="A1238" s="164" t="str">
        <f t="shared" si="19"/>
        <v>Atsimo AndrefanaAmpanihy OuestFotadrevo</v>
      </c>
      <c r="B1238" s="165" t="s">
        <v>1200</v>
      </c>
      <c r="C1238" s="165" t="s">
        <v>1201</v>
      </c>
      <c r="D1238" s="165" t="s">
        <v>2098</v>
      </c>
      <c r="E1238" s="165" t="s">
        <v>672</v>
      </c>
      <c r="F1238" s="165" t="s">
        <v>2098</v>
      </c>
      <c r="G1238" s="165" t="s">
        <v>3064</v>
      </c>
      <c r="H1238" s="165" t="s">
        <v>492</v>
      </c>
      <c r="I1238" s="165" t="s">
        <v>3064</v>
      </c>
      <c r="J1238" s="165" t="s">
        <v>1205</v>
      </c>
      <c r="K1238" s="165" t="s">
        <v>3088</v>
      </c>
      <c r="L1238" s="165" t="s">
        <v>119</v>
      </c>
      <c r="M1238" s="165" t="s">
        <v>3088</v>
      </c>
    </row>
    <row r="1239" spans="1:13" x14ac:dyDescent="0.35">
      <c r="A1239" s="164" t="str">
        <f t="shared" si="19"/>
        <v>Atsimo AndrefanaAmpanihy OuestItampolo</v>
      </c>
      <c r="B1239" s="165" t="s">
        <v>1200</v>
      </c>
      <c r="C1239" s="165" t="s">
        <v>1201</v>
      </c>
      <c r="D1239" s="165" t="s">
        <v>2098</v>
      </c>
      <c r="E1239" s="165" t="s">
        <v>672</v>
      </c>
      <c r="F1239" s="165" t="s">
        <v>2098</v>
      </c>
      <c r="G1239" s="165" t="s">
        <v>3064</v>
      </c>
      <c r="H1239" s="165" t="s">
        <v>492</v>
      </c>
      <c r="I1239" s="165" t="s">
        <v>3064</v>
      </c>
      <c r="J1239" s="165" t="s">
        <v>1205</v>
      </c>
      <c r="K1239" s="165" t="s">
        <v>3089</v>
      </c>
      <c r="L1239" s="165" t="s">
        <v>123</v>
      </c>
      <c r="M1239" s="165" t="s">
        <v>3089</v>
      </c>
    </row>
    <row r="1240" spans="1:13" x14ac:dyDescent="0.35">
      <c r="A1240" s="164" t="str">
        <f t="shared" si="19"/>
        <v>Atsimo AndrefanaSakarahaSakaraha</v>
      </c>
      <c r="B1240" s="165" t="s">
        <v>1200</v>
      </c>
      <c r="C1240" s="165" t="s">
        <v>1201</v>
      </c>
      <c r="D1240" s="165" t="s">
        <v>2098</v>
      </c>
      <c r="E1240" s="165" t="s">
        <v>672</v>
      </c>
      <c r="F1240" s="165" t="s">
        <v>2098</v>
      </c>
      <c r="G1240" s="165" t="s">
        <v>3090</v>
      </c>
      <c r="H1240" s="165" t="s">
        <v>3091</v>
      </c>
      <c r="I1240" s="165" t="s">
        <v>3090</v>
      </c>
      <c r="J1240" s="165" t="s">
        <v>1205</v>
      </c>
      <c r="K1240" s="165" t="s">
        <v>3091</v>
      </c>
      <c r="L1240" s="165" t="s">
        <v>3092</v>
      </c>
      <c r="M1240" s="165" t="s">
        <v>3091</v>
      </c>
    </row>
    <row r="1241" spans="1:13" x14ac:dyDescent="0.35">
      <c r="A1241" s="164" t="str">
        <f t="shared" si="19"/>
        <v>Atsimo AndrefanaSakarahaMiary Taheza</v>
      </c>
      <c r="B1241" s="165" t="s">
        <v>1200</v>
      </c>
      <c r="C1241" s="165" t="s">
        <v>1201</v>
      </c>
      <c r="D1241" s="165" t="s">
        <v>2098</v>
      </c>
      <c r="E1241" s="165" t="s">
        <v>672</v>
      </c>
      <c r="F1241" s="165" t="s">
        <v>2098</v>
      </c>
      <c r="G1241" s="165" t="s">
        <v>3090</v>
      </c>
      <c r="H1241" s="165" t="s">
        <v>3091</v>
      </c>
      <c r="I1241" s="165" t="s">
        <v>3090</v>
      </c>
      <c r="J1241" s="165" t="s">
        <v>1205</v>
      </c>
      <c r="K1241" s="165" t="s">
        <v>3093</v>
      </c>
      <c r="L1241" s="165" t="s">
        <v>3094</v>
      </c>
      <c r="M1241" s="165" t="s">
        <v>3093</v>
      </c>
    </row>
    <row r="1242" spans="1:13" x14ac:dyDescent="0.35">
      <c r="A1242" s="164" t="str">
        <f t="shared" si="19"/>
        <v>Atsimo AndrefanaSakarahaMiary Lamatihy</v>
      </c>
      <c r="B1242" s="165" t="s">
        <v>1200</v>
      </c>
      <c r="C1242" s="165" t="s">
        <v>1201</v>
      </c>
      <c r="D1242" s="165" t="s">
        <v>2098</v>
      </c>
      <c r="E1242" s="165" t="s">
        <v>672</v>
      </c>
      <c r="F1242" s="165" t="s">
        <v>2098</v>
      </c>
      <c r="G1242" s="165" t="s">
        <v>3090</v>
      </c>
      <c r="H1242" s="165" t="s">
        <v>3091</v>
      </c>
      <c r="I1242" s="165" t="s">
        <v>3090</v>
      </c>
      <c r="J1242" s="165" t="s">
        <v>1205</v>
      </c>
      <c r="K1242" s="165" t="s">
        <v>3095</v>
      </c>
      <c r="L1242" s="165" t="s">
        <v>3096</v>
      </c>
      <c r="M1242" s="165" t="s">
        <v>3095</v>
      </c>
    </row>
    <row r="1243" spans="1:13" x14ac:dyDescent="0.35">
      <c r="A1243" s="164" t="str">
        <f t="shared" si="19"/>
        <v>Atsimo AndrefanaSakarahaMahaboboka</v>
      </c>
      <c r="B1243" s="165" t="s">
        <v>1200</v>
      </c>
      <c r="C1243" s="165" t="s">
        <v>1201</v>
      </c>
      <c r="D1243" s="165" t="s">
        <v>2098</v>
      </c>
      <c r="E1243" s="165" t="s">
        <v>672</v>
      </c>
      <c r="F1243" s="165" t="s">
        <v>2098</v>
      </c>
      <c r="G1243" s="165" t="s">
        <v>3090</v>
      </c>
      <c r="H1243" s="165" t="s">
        <v>3091</v>
      </c>
      <c r="I1243" s="165" t="s">
        <v>3090</v>
      </c>
      <c r="J1243" s="165" t="s">
        <v>1205</v>
      </c>
      <c r="K1243" s="165" t="s">
        <v>3097</v>
      </c>
      <c r="L1243" s="165" t="s">
        <v>3098</v>
      </c>
      <c r="M1243" s="165" t="s">
        <v>3097</v>
      </c>
    </row>
    <row r="1244" spans="1:13" x14ac:dyDescent="0.35">
      <c r="A1244" s="164" t="str">
        <f t="shared" si="19"/>
        <v>Atsimo AndrefanaSakarahaAmboronabo</v>
      </c>
      <c r="B1244" s="165" t="s">
        <v>1200</v>
      </c>
      <c r="C1244" s="165" t="s">
        <v>1201</v>
      </c>
      <c r="D1244" s="165" t="s">
        <v>2098</v>
      </c>
      <c r="E1244" s="165" t="s">
        <v>672</v>
      </c>
      <c r="F1244" s="165" t="s">
        <v>2098</v>
      </c>
      <c r="G1244" s="165" t="s">
        <v>3090</v>
      </c>
      <c r="H1244" s="165" t="s">
        <v>3091</v>
      </c>
      <c r="I1244" s="165" t="s">
        <v>3090</v>
      </c>
      <c r="J1244" s="165" t="s">
        <v>1205</v>
      </c>
      <c r="K1244" s="165" t="s">
        <v>3099</v>
      </c>
      <c r="L1244" s="165" t="s">
        <v>3100</v>
      </c>
      <c r="M1244" s="165" t="s">
        <v>3099</v>
      </c>
    </row>
    <row r="1245" spans="1:13" x14ac:dyDescent="0.35">
      <c r="A1245" s="164" t="str">
        <f t="shared" si="19"/>
        <v>Atsimo AndrefanaSakarahaBereketa</v>
      </c>
      <c r="B1245" s="165" t="s">
        <v>1200</v>
      </c>
      <c r="C1245" s="165" t="s">
        <v>1201</v>
      </c>
      <c r="D1245" s="165" t="s">
        <v>2098</v>
      </c>
      <c r="E1245" s="165" t="s">
        <v>672</v>
      </c>
      <c r="F1245" s="165" t="s">
        <v>2098</v>
      </c>
      <c r="G1245" s="165" t="s">
        <v>3090</v>
      </c>
      <c r="H1245" s="165" t="s">
        <v>3091</v>
      </c>
      <c r="I1245" s="165" t="s">
        <v>3090</v>
      </c>
      <c r="J1245" s="165" t="s">
        <v>1205</v>
      </c>
      <c r="K1245" s="165" t="s">
        <v>3101</v>
      </c>
      <c r="L1245" s="165" t="s">
        <v>3102</v>
      </c>
      <c r="M1245" s="165" t="s">
        <v>3101</v>
      </c>
    </row>
    <row r="1246" spans="1:13" x14ac:dyDescent="0.35">
      <c r="A1246" s="164" t="str">
        <f t="shared" si="19"/>
        <v>Atsimo AndrefanaSakarahaAndamasiny Vineta</v>
      </c>
      <c r="B1246" s="165" t="s">
        <v>1200</v>
      </c>
      <c r="C1246" s="165" t="s">
        <v>1201</v>
      </c>
      <c r="D1246" s="165" t="s">
        <v>2098</v>
      </c>
      <c r="E1246" s="165" t="s">
        <v>672</v>
      </c>
      <c r="F1246" s="165" t="s">
        <v>2098</v>
      </c>
      <c r="G1246" s="165" t="s">
        <v>3090</v>
      </c>
      <c r="H1246" s="165" t="s">
        <v>3091</v>
      </c>
      <c r="I1246" s="165" t="s">
        <v>3090</v>
      </c>
      <c r="J1246" s="165" t="s">
        <v>1205</v>
      </c>
      <c r="K1246" s="165" t="s">
        <v>3103</v>
      </c>
      <c r="L1246" s="165" t="s">
        <v>3104</v>
      </c>
      <c r="M1246" s="165" t="s">
        <v>3103</v>
      </c>
    </row>
    <row r="1247" spans="1:13" x14ac:dyDescent="0.35">
      <c r="A1247" s="164" t="str">
        <f t="shared" si="19"/>
        <v>Atsimo AndrefanaSakarahaMihavatsy</v>
      </c>
      <c r="B1247" s="165" t="s">
        <v>1200</v>
      </c>
      <c r="C1247" s="165" t="s">
        <v>1201</v>
      </c>
      <c r="D1247" s="165" t="s">
        <v>2098</v>
      </c>
      <c r="E1247" s="165" t="s">
        <v>672</v>
      </c>
      <c r="F1247" s="165" t="s">
        <v>2098</v>
      </c>
      <c r="G1247" s="165" t="s">
        <v>3090</v>
      </c>
      <c r="H1247" s="165" t="s">
        <v>3091</v>
      </c>
      <c r="I1247" s="165" t="s">
        <v>3090</v>
      </c>
      <c r="J1247" s="165" t="s">
        <v>1205</v>
      </c>
      <c r="K1247" s="165" t="s">
        <v>3105</v>
      </c>
      <c r="L1247" s="165" t="s">
        <v>3106</v>
      </c>
      <c r="M1247" s="165" t="s">
        <v>3105</v>
      </c>
    </row>
    <row r="1248" spans="1:13" x14ac:dyDescent="0.35">
      <c r="A1248" s="164" t="str">
        <f t="shared" si="19"/>
        <v>Atsimo AndrefanaSakarahaAndranolava</v>
      </c>
      <c r="B1248" s="165" t="s">
        <v>1200</v>
      </c>
      <c r="C1248" s="165" t="s">
        <v>1201</v>
      </c>
      <c r="D1248" s="165" t="s">
        <v>2098</v>
      </c>
      <c r="E1248" s="165" t="s">
        <v>672</v>
      </c>
      <c r="F1248" s="165" t="s">
        <v>2098</v>
      </c>
      <c r="G1248" s="165" t="s">
        <v>3090</v>
      </c>
      <c r="H1248" s="165" t="s">
        <v>3091</v>
      </c>
      <c r="I1248" s="165" t="s">
        <v>3090</v>
      </c>
      <c r="J1248" s="165" t="s">
        <v>1205</v>
      </c>
      <c r="K1248" s="165" t="s">
        <v>3107</v>
      </c>
      <c r="L1248" s="165" t="s">
        <v>3108</v>
      </c>
      <c r="M1248" s="165" t="s">
        <v>3107</v>
      </c>
    </row>
    <row r="1249" spans="1:13" x14ac:dyDescent="0.35">
      <c r="A1249" s="164" t="str">
        <f t="shared" si="19"/>
        <v>Atsimo AndrefanaSakarahaAmbinany</v>
      </c>
      <c r="B1249" s="165" t="s">
        <v>1200</v>
      </c>
      <c r="C1249" s="165" t="s">
        <v>1201</v>
      </c>
      <c r="D1249" s="165" t="s">
        <v>2098</v>
      </c>
      <c r="E1249" s="165" t="s">
        <v>672</v>
      </c>
      <c r="F1249" s="165" t="s">
        <v>2098</v>
      </c>
      <c r="G1249" s="165" t="s">
        <v>3090</v>
      </c>
      <c r="H1249" s="165" t="s">
        <v>3091</v>
      </c>
      <c r="I1249" s="165" t="s">
        <v>3090</v>
      </c>
      <c r="J1249" s="165" t="s">
        <v>1205</v>
      </c>
      <c r="K1249" s="165" t="s">
        <v>3109</v>
      </c>
      <c r="L1249" s="165" t="s">
        <v>3110</v>
      </c>
      <c r="M1249" s="165" t="s">
        <v>3109</v>
      </c>
    </row>
    <row r="1250" spans="1:13" x14ac:dyDescent="0.35">
      <c r="A1250" s="164" t="str">
        <f t="shared" si="19"/>
        <v>Atsimo AndrefanaSakarahaMikoboka</v>
      </c>
      <c r="B1250" s="165" t="s">
        <v>1200</v>
      </c>
      <c r="C1250" s="165" t="s">
        <v>1201</v>
      </c>
      <c r="D1250" s="165" t="s">
        <v>2098</v>
      </c>
      <c r="E1250" s="165" t="s">
        <v>672</v>
      </c>
      <c r="F1250" s="165" t="s">
        <v>2098</v>
      </c>
      <c r="G1250" s="165" t="s">
        <v>3090</v>
      </c>
      <c r="H1250" s="165" t="s">
        <v>3091</v>
      </c>
      <c r="I1250" s="165" t="s">
        <v>3090</v>
      </c>
      <c r="J1250" s="165" t="s">
        <v>1205</v>
      </c>
      <c r="K1250" s="165" t="s">
        <v>3111</v>
      </c>
      <c r="L1250" s="165" t="s">
        <v>3112</v>
      </c>
      <c r="M1250" s="165" t="s">
        <v>3111</v>
      </c>
    </row>
    <row r="1251" spans="1:13" x14ac:dyDescent="0.35">
      <c r="A1251" s="164" t="str">
        <f t="shared" si="19"/>
        <v>Atsimo AndrefanaSakarahaMitsinjo</v>
      </c>
      <c r="B1251" s="165" t="s">
        <v>1200</v>
      </c>
      <c r="C1251" s="165" t="s">
        <v>1201</v>
      </c>
      <c r="D1251" s="165" t="s">
        <v>2098</v>
      </c>
      <c r="E1251" s="165" t="s">
        <v>672</v>
      </c>
      <c r="F1251" s="165" t="s">
        <v>2098</v>
      </c>
      <c r="G1251" s="165" t="s">
        <v>3090</v>
      </c>
      <c r="H1251" s="165" t="s">
        <v>3091</v>
      </c>
      <c r="I1251" s="165" t="s">
        <v>3090</v>
      </c>
      <c r="J1251" s="165" t="s">
        <v>1205</v>
      </c>
      <c r="K1251" s="165" t="s">
        <v>2625</v>
      </c>
      <c r="L1251" s="165" t="s">
        <v>3113</v>
      </c>
      <c r="M1251" s="165" t="s">
        <v>2625</v>
      </c>
    </row>
    <row r="1252" spans="1:13" x14ac:dyDescent="0.35">
      <c r="A1252" s="164" t="str">
        <f t="shared" si="19"/>
        <v>Atsimo AndrefanaToliary-IIMitsinjo Betanimena</v>
      </c>
      <c r="B1252" s="165" t="s">
        <v>1200</v>
      </c>
      <c r="C1252" s="165" t="s">
        <v>1201</v>
      </c>
      <c r="D1252" s="165" t="s">
        <v>2098</v>
      </c>
      <c r="E1252" s="165" t="s">
        <v>672</v>
      </c>
      <c r="F1252" s="165" t="s">
        <v>2098</v>
      </c>
      <c r="G1252" s="165" t="s">
        <v>3114</v>
      </c>
      <c r="H1252" s="165" t="s">
        <v>673</v>
      </c>
      <c r="I1252" s="165" t="s">
        <v>3114</v>
      </c>
      <c r="J1252" s="165" t="s">
        <v>1205</v>
      </c>
      <c r="K1252" s="165" t="s">
        <v>3115</v>
      </c>
      <c r="L1252" s="165" t="s">
        <v>379</v>
      </c>
      <c r="M1252" s="165" t="s">
        <v>3115</v>
      </c>
    </row>
    <row r="1253" spans="1:13" x14ac:dyDescent="0.35">
      <c r="A1253" s="164" t="str">
        <f t="shared" si="19"/>
        <v>Atsimo AndrefanaToliary-IIBelalanda</v>
      </c>
      <c r="B1253" s="165" t="s">
        <v>1200</v>
      </c>
      <c r="C1253" s="165" t="s">
        <v>1201</v>
      </c>
      <c r="D1253" s="165" t="s">
        <v>2098</v>
      </c>
      <c r="E1253" s="165" t="s">
        <v>672</v>
      </c>
      <c r="F1253" s="165" t="s">
        <v>2098</v>
      </c>
      <c r="G1253" s="165" t="s">
        <v>3114</v>
      </c>
      <c r="H1253" s="165" t="s">
        <v>673</v>
      </c>
      <c r="I1253" s="165" t="s">
        <v>3114</v>
      </c>
      <c r="J1253" s="165" t="s">
        <v>1205</v>
      </c>
      <c r="K1253" s="165" t="s">
        <v>3116</v>
      </c>
      <c r="L1253" s="165" t="s">
        <v>361</v>
      </c>
      <c r="M1253" s="165" t="s">
        <v>3116</v>
      </c>
    </row>
    <row r="1254" spans="1:13" x14ac:dyDescent="0.35">
      <c r="A1254" s="164" t="str">
        <f t="shared" si="19"/>
        <v>Atsimo AndrefanaToliary-IIBetsinjaka</v>
      </c>
      <c r="B1254" s="165" t="s">
        <v>1200</v>
      </c>
      <c r="C1254" s="165" t="s">
        <v>1201</v>
      </c>
      <c r="D1254" s="165" t="s">
        <v>2098</v>
      </c>
      <c r="E1254" s="165" t="s">
        <v>672</v>
      </c>
      <c r="F1254" s="165" t="s">
        <v>2098</v>
      </c>
      <c r="G1254" s="165" t="s">
        <v>3114</v>
      </c>
      <c r="H1254" s="165" t="s">
        <v>673</v>
      </c>
      <c r="I1254" s="165" t="s">
        <v>3114</v>
      </c>
      <c r="J1254" s="165" t="s">
        <v>1205</v>
      </c>
      <c r="K1254" s="165" t="s">
        <v>3117</v>
      </c>
      <c r="L1254" s="165" t="s">
        <v>363</v>
      </c>
      <c r="M1254" s="165" t="s">
        <v>3117</v>
      </c>
    </row>
    <row r="1255" spans="1:13" x14ac:dyDescent="0.35">
      <c r="A1255" s="164" t="str">
        <f t="shared" si="19"/>
        <v>Atsimo AndrefanaToliary-IIMiary</v>
      </c>
      <c r="B1255" s="165" t="s">
        <v>1200</v>
      </c>
      <c r="C1255" s="165" t="s">
        <v>1201</v>
      </c>
      <c r="D1255" s="165" t="s">
        <v>2098</v>
      </c>
      <c r="E1255" s="165" t="s">
        <v>672</v>
      </c>
      <c r="F1255" s="165" t="s">
        <v>2098</v>
      </c>
      <c r="G1255" s="165" t="s">
        <v>3114</v>
      </c>
      <c r="H1255" s="165" t="s">
        <v>673</v>
      </c>
      <c r="I1255" s="165" t="s">
        <v>3114</v>
      </c>
      <c r="J1255" s="165" t="s">
        <v>1205</v>
      </c>
      <c r="K1255" s="171" t="s">
        <v>374</v>
      </c>
      <c r="L1255" s="165" t="s">
        <v>375</v>
      </c>
      <c r="M1255" s="165" t="s">
        <v>3118</v>
      </c>
    </row>
    <row r="1256" spans="1:13" x14ac:dyDescent="0.35">
      <c r="A1256" s="164" t="str">
        <f t="shared" si="19"/>
        <v>Atsimo AndrefanaToliary-IIBehompy</v>
      </c>
      <c r="B1256" s="165" t="s">
        <v>1200</v>
      </c>
      <c r="C1256" s="165" t="s">
        <v>1201</v>
      </c>
      <c r="D1256" s="165" t="s">
        <v>2098</v>
      </c>
      <c r="E1256" s="165" t="s">
        <v>672</v>
      </c>
      <c r="F1256" s="165" t="s">
        <v>2098</v>
      </c>
      <c r="G1256" s="165" t="s">
        <v>3114</v>
      </c>
      <c r="H1256" s="165" t="s">
        <v>673</v>
      </c>
      <c r="I1256" s="165" t="s">
        <v>3114</v>
      </c>
      <c r="J1256" s="165" t="s">
        <v>1205</v>
      </c>
      <c r="K1256" s="165" t="s">
        <v>3119</v>
      </c>
      <c r="L1256" s="165" t="s">
        <v>359</v>
      </c>
      <c r="M1256" s="165" t="s">
        <v>3119</v>
      </c>
    </row>
    <row r="1257" spans="1:13" x14ac:dyDescent="0.35">
      <c r="A1257" s="164" t="str">
        <f t="shared" si="19"/>
        <v>Atsimo AndrefanaToliary-IIMaromiandra</v>
      </c>
      <c r="B1257" s="165" t="s">
        <v>1200</v>
      </c>
      <c r="C1257" s="165" t="s">
        <v>1201</v>
      </c>
      <c r="D1257" s="165" t="s">
        <v>2098</v>
      </c>
      <c r="E1257" s="165" t="s">
        <v>672</v>
      </c>
      <c r="F1257" s="165" t="s">
        <v>2098</v>
      </c>
      <c r="G1257" s="165" t="s">
        <v>3114</v>
      </c>
      <c r="H1257" s="165" t="s">
        <v>673</v>
      </c>
      <c r="I1257" s="165" t="s">
        <v>3114</v>
      </c>
      <c r="J1257" s="165" t="s">
        <v>1205</v>
      </c>
      <c r="K1257" s="165" t="s">
        <v>1150</v>
      </c>
      <c r="L1257" s="165" t="s">
        <v>373</v>
      </c>
      <c r="M1257" s="165" t="s">
        <v>1150</v>
      </c>
    </row>
    <row r="1258" spans="1:13" x14ac:dyDescent="0.35">
      <c r="A1258" s="164" t="str">
        <f t="shared" si="19"/>
        <v>Atsimo AndrefanaToliary-IIAmbohimahavelona</v>
      </c>
      <c r="B1258" s="165" t="s">
        <v>1200</v>
      </c>
      <c r="C1258" s="165" t="s">
        <v>1201</v>
      </c>
      <c r="D1258" s="165" t="s">
        <v>2098</v>
      </c>
      <c r="E1258" s="165" t="s">
        <v>672</v>
      </c>
      <c r="F1258" s="165" t="s">
        <v>2098</v>
      </c>
      <c r="G1258" s="165" t="s">
        <v>3114</v>
      </c>
      <c r="H1258" s="165" t="s">
        <v>673</v>
      </c>
      <c r="I1258" s="165" t="s">
        <v>3114</v>
      </c>
      <c r="J1258" s="165" t="s">
        <v>1205</v>
      </c>
      <c r="K1258" s="165" t="s">
        <v>3120</v>
      </c>
      <c r="L1258" s="165" t="s">
        <v>341</v>
      </c>
      <c r="M1258" s="165" t="s">
        <v>3120</v>
      </c>
    </row>
    <row r="1259" spans="1:13" x14ac:dyDescent="0.35">
      <c r="A1259" s="164" t="str">
        <f t="shared" si="19"/>
        <v>Atsimo AndrefanaToliary-IIAndranohinaly</v>
      </c>
      <c r="B1259" s="165" t="s">
        <v>1200</v>
      </c>
      <c r="C1259" s="165" t="s">
        <v>1201</v>
      </c>
      <c r="D1259" s="165" t="s">
        <v>2098</v>
      </c>
      <c r="E1259" s="165" t="s">
        <v>672</v>
      </c>
      <c r="F1259" s="165" t="s">
        <v>2098</v>
      </c>
      <c r="G1259" s="165" t="s">
        <v>3114</v>
      </c>
      <c r="H1259" s="165" t="s">
        <v>673</v>
      </c>
      <c r="I1259" s="165" t="s">
        <v>3114</v>
      </c>
      <c r="J1259" s="165" t="s">
        <v>1205</v>
      </c>
      <c r="K1259" s="165" t="s">
        <v>3121</v>
      </c>
      <c r="L1259" s="165" t="s">
        <v>347</v>
      </c>
      <c r="M1259" s="165" t="s">
        <v>3121</v>
      </c>
    </row>
    <row r="1260" spans="1:13" x14ac:dyDescent="0.35">
      <c r="A1260" s="164" t="str">
        <f t="shared" si="19"/>
        <v>Atsimo AndrefanaToliary-IISaint Augustin</v>
      </c>
      <c r="B1260" s="165" t="s">
        <v>1200</v>
      </c>
      <c r="C1260" s="165" t="s">
        <v>1201</v>
      </c>
      <c r="D1260" s="165" t="s">
        <v>2098</v>
      </c>
      <c r="E1260" s="165" t="s">
        <v>672</v>
      </c>
      <c r="F1260" s="165" t="s">
        <v>2098</v>
      </c>
      <c r="G1260" s="165" t="s">
        <v>3114</v>
      </c>
      <c r="H1260" s="165" t="s">
        <v>673</v>
      </c>
      <c r="I1260" s="165" t="s">
        <v>3114</v>
      </c>
      <c r="J1260" s="165" t="s">
        <v>1205</v>
      </c>
      <c r="K1260" s="165" t="s">
        <v>3122</v>
      </c>
      <c r="L1260" s="165" t="s">
        <v>381</v>
      </c>
      <c r="M1260" s="165" t="s">
        <v>3122</v>
      </c>
    </row>
    <row r="1261" spans="1:13" x14ac:dyDescent="0.35">
      <c r="A1261" s="164" t="str">
        <f t="shared" si="19"/>
        <v>Atsimo AndrefanaToliary-IIAnakao</v>
      </c>
      <c r="B1261" s="165" t="s">
        <v>1200</v>
      </c>
      <c r="C1261" s="165" t="s">
        <v>1201</v>
      </c>
      <c r="D1261" s="165" t="s">
        <v>2098</v>
      </c>
      <c r="E1261" s="165" t="s">
        <v>672</v>
      </c>
      <c r="F1261" s="165" t="s">
        <v>2098</v>
      </c>
      <c r="G1261" s="165" t="s">
        <v>3114</v>
      </c>
      <c r="H1261" s="165" t="s">
        <v>673</v>
      </c>
      <c r="I1261" s="165" t="s">
        <v>3114</v>
      </c>
      <c r="J1261" s="165" t="s">
        <v>1205</v>
      </c>
      <c r="K1261" s="165" t="s">
        <v>3123</v>
      </c>
      <c r="L1261" s="165" t="s">
        <v>343</v>
      </c>
      <c r="M1261" s="165" t="s">
        <v>3123</v>
      </c>
    </row>
    <row r="1262" spans="1:13" x14ac:dyDescent="0.35">
      <c r="A1262" s="164" t="str">
        <f t="shared" si="19"/>
        <v>Atsimo AndrefanaToliary-IISoalara Sud</v>
      </c>
      <c r="B1262" s="165" t="s">
        <v>1200</v>
      </c>
      <c r="C1262" s="165" t="s">
        <v>1201</v>
      </c>
      <c r="D1262" s="165" t="s">
        <v>2098</v>
      </c>
      <c r="E1262" s="165" t="s">
        <v>672</v>
      </c>
      <c r="F1262" s="165" t="s">
        <v>2098</v>
      </c>
      <c r="G1262" s="165" t="s">
        <v>3114</v>
      </c>
      <c r="H1262" s="165" t="s">
        <v>673</v>
      </c>
      <c r="I1262" s="165" t="s">
        <v>3114</v>
      </c>
      <c r="J1262" s="165" t="s">
        <v>1205</v>
      </c>
      <c r="K1262" s="165" t="s">
        <v>3124</v>
      </c>
      <c r="L1262" s="165" t="s">
        <v>385</v>
      </c>
      <c r="M1262" s="165" t="s">
        <v>3124</v>
      </c>
    </row>
    <row r="1263" spans="1:13" x14ac:dyDescent="0.35">
      <c r="A1263" s="164" t="str">
        <f t="shared" si="19"/>
        <v>Atsimo AndrefanaToliary-IIAmbolofoty</v>
      </c>
      <c r="B1263" s="165" t="s">
        <v>1200</v>
      </c>
      <c r="C1263" s="165" t="s">
        <v>1201</v>
      </c>
      <c r="D1263" s="165" t="s">
        <v>2098</v>
      </c>
      <c r="E1263" s="165" t="s">
        <v>672</v>
      </c>
      <c r="F1263" s="165" t="s">
        <v>2098</v>
      </c>
      <c r="G1263" s="165" t="s">
        <v>3114</v>
      </c>
      <c r="H1263" s="165" t="s">
        <v>673</v>
      </c>
      <c r="I1263" s="165" t="s">
        <v>3114</v>
      </c>
      <c r="J1263" s="165" t="s">
        <v>1205</v>
      </c>
      <c r="K1263" s="165" t="s">
        <v>3125</v>
      </c>
      <c r="L1263" s="165" t="s">
        <v>3126</v>
      </c>
      <c r="M1263" s="165" t="s">
        <v>3125</v>
      </c>
    </row>
    <row r="1264" spans="1:13" x14ac:dyDescent="0.35">
      <c r="A1264" s="164" t="str">
        <f t="shared" si="19"/>
        <v>Atsimo AndrefanaToliary-IIAnkilimalinike</v>
      </c>
      <c r="B1264" s="165" t="s">
        <v>1200</v>
      </c>
      <c r="C1264" s="165" t="s">
        <v>1201</v>
      </c>
      <c r="D1264" s="165" t="s">
        <v>2098</v>
      </c>
      <c r="E1264" s="165" t="s">
        <v>672</v>
      </c>
      <c r="F1264" s="165" t="s">
        <v>2098</v>
      </c>
      <c r="G1264" s="165" t="s">
        <v>3114</v>
      </c>
      <c r="H1264" s="165" t="s">
        <v>673</v>
      </c>
      <c r="I1264" s="165" t="s">
        <v>3114</v>
      </c>
      <c r="J1264" s="165" t="s">
        <v>1205</v>
      </c>
      <c r="K1264" s="165" t="s">
        <v>3127</v>
      </c>
      <c r="L1264" s="165" t="s">
        <v>353</v>
      </c>
      <c r="M1264" s="165" t="s">
        <v>3127</v>
      </c>
    </row>
    <row r="1265" spans="1:13" x14ac:dyDescent="0.35">
      <c r="A1265" s="164" t="str">
        <f t="shared" si="19"/>
        <v>Atsimo AndrefanaToliary-IIAntanimena Onilahy</v>
      </c>
      <c r="B1265" s="165" t="s">
        <v>1200</v>
      </c>
      <c r="C1265" s="165" t="s">
        <v>1201</v>
      </c>
      <c r="D1265" s="165" t="s">
        <v>2098</v>
      </c>
      <c r="E1265" s="165" t="s">
        <v>672</v>
      </c>
      <c r="F1265" s="165" t="s">
        <v>2098</v>
      </c>
      <c r="G1265" s="165" t="s">
        <v>3114</v>
      </c>
      <c r="H1265" s="165" t="s">
        <v>673</v>
      </c>
      <c r="I1265" s="165" t="s">
        <v>3114</v>
      </c>
      <c r="J1265" s="165" t="s">
        <v>1205</v>
      </c>
      <c r="K1265" s="165" t="s">
        <v>3128</v>
      </c>
      <c r="L1265" s="165" t="s">
        <v>355</v>
      </c>
      <c r="M1265" s="165" t="s">
        <v>3128</v>
      </c>
    </row>
    <row r="1266" spans="1:13" x14ac:dyDescent="0.35">
      <c r="A1266" s="164" t="str">
        <f t="shared" si="19"/>
        <v>Atsimo AndrefanaToliary-IIManorofify</v>
      </c>
      <c r="B1266" s="165" t="s">
        <v>1200</v>
      </c>
      <c r="C1266" s="165" t="s">
        <v>1201</v>
      </c>
      <c r="D1266" s="165" t="s">
        <v>2098</v>
      </c>
      <c r="E1266" s="165" t="s">
        <v>672</v>
      </c>
      <c r="F1266" s="165" t="s">
        <v>2098</v>
      </c>
      <c r="G1266" s="165" t="s">
        <v>3114</v>
      </c>
      <c r="H1266" s="165" t="s">
        <v>673</v>
      </c>
      <c r="I1266" s="165" t="s">
        <v>3114</v>
      </c>
      <c r="J1266" s="165" t="s">
        <v>1205</v>
      </c>
      <c r="K1266" s="165" t="s">
        <v>3129</v>
      </c>
      <c r="L1266" s="165" t="s">
        <v>369</v>
      </c>
      <c r="M1266" s="165" t="s">
        <v>3129</v>
      </c>
    </row>
    <row r="1267" spans="1:13" x14ac:dyDescent="0.35">
      <c r="A1267" s="164" t="str">
        <f t="shared" si="19"/>
        <v>Atsimo AndrefanaToliary-IIMarofoty</v>
      </c>
      <c r="B1267" s="165" t="s">
        <v>1200</v>
      </c>
      <c r="C1267" s="165" t="s">
        <v>1201</v>
      </c>
      <c r="D1267" s="165" t="s">
        <v>2098</v>
      </c>
      <c r="E1267" s="165" t="s">
        <v>672</v>
      </c>
      <c r="F1267" s="165" t="s">
        <v>2098</v>
      </c>
      <c r="G1267" s="165" t="s">
        <v>3114</v>
      </c>
      <c r="H1267" s="165" t="s">
        <v>673</v>
      </c>
      <c r="I1267" s="165" t="s">
        <v>3114</v>
      </c>
      <c r="J1267" s="165" t="s">
        <v>1205</v>
      </c>
      <c r="K1267" s="165" t="s">
        <v>3130</v>
      </c>
      <c r="L1267" s="165" t="s">
        <v>371</v>
      </c>
      <c r="M1267" s="165" t="s">
        <v>3130</v>
      </c>
    </row>
    <row r="1268" spans="1:13" x14ac:dyDescent="0.35">
      <c r="A1268" s="164" t="str">
        <f t="shared" si="19"/>
        <v>Atsimo AndrefanaToliary-IITsianisiha</v>
      </c>
      <c r="B1268" s="165" t="s">
        <v>1200</v>
      </c>
      <c r="C1268" s="165" t="s">
        <v>1201</v>
      </c>
      <c r="D1268" s="165" t="s">
        <v>2098</v>
      </c>
      <c r="E1268" s="165" t="s">
        <v>672</v>
      </c>
      <c r="F1268" s="165" t="s">
        <v>2098</v>
      </c>
      <c r="G1268" s="165" t="s">
        <v>3114</v>
      </c>
      <c r="H1268" s="165" t="s">
        <v>673</v>
      </c>
      <c r="I1268" s="165" t="s">
        <v>3114</v>
      </c>
      <c r="J1268" s="165" t="s">
        <v>1205</v>
      </c>
      <c r="K1268" s="165" t="s">
        <v>3131</v>
      </c>
      <c r="L1268" s="165" t="s">
        <v>387</v>
      </c>
      <c r="M1268" s="165" t="s">
        <v>3131</v>
      </c>
    </row>
    <row r="1269" spans="1:13" x14ac:dyDescent="0.35">
      <c r="A1269" s="164" t="str">
        <f t="shared" si="19"/>
        <v>Atsimo AndrefanaToliary-IIManombo Sud</v>
      </c>
      <c r="B1269" s="165" t="s">
        <v>1200</v>
      </c>
      <c r="C1269" s="165" t="s">
        <v>1201</v>
      </c>
      <c r="D1269" s="165" t="s">
        <v>2098</v>
      </c>
      <c r="E1269" s="165" t="s">
        <v>672</v>
      </c>
      <c r="F1269" s="165" t="s">
        <v>2098</v>
      </c>
      <c r="G1269" s="165" t="s">
        <v>3114</v>
      </c>
      <c r="H1269" s="165" t="s">
        <v>673</v>
      </c>
      <c r="I1269" s="165" t="s">
        <v>3114</v>
      </c>
      <c r="J1269" s="165" t="s">
        <v>1205</v>
      </c>
      <c r="K1269" s="165" t="s">
        <v>3132</v>
      </c>
      <c r="L1269" s="165" t="s">
        <v>367</v>
      </c>
      <c r="M1269" s="165" t="s">
        <v>3132</v>
      </c>
    </row>
    <row r="1270" spans="1:13" x14ac:dyDescent="0.35">
      <c r="A1270" s="164" t="str">
        <f t="shared" si="19"/>
        <v>Atsimo AndrefanaToliary-IIAndranovory</v>
      </c>
      <c r="B1270" s="165" t="s">
        <v>1200</v>
      </c>
      <c r="C1270" s="165" t="s">
        <v>1201</v>
      </c>
      <c r="D1270" s="165" t="s">
        <v>2098</v>
      </c>
      <c r="E1270" s="165" t="s">
        <v>672</v>
      </c>
      <c r="F1270" s="165" t="s">
        <v>2098</v>
      </c>
      <c r="G1270" s="165" t="s">
        <v>3114</v>
      </c>
      <c r="H1270" s="165" t="s">
        <v>673</v>
      </c>
      <c r="I1270" s="165" t="s">
        <v>3114</v>
      </c>
      <c r="J1270" s="165" t="s">
        <v>1205</v>
      </c>
      <c r="K1270" s="165" t="s">
        <v>3133</v>
      </c>
      <c r="L1270" s="165" t="s">
        <v>349</v>
      </c>
      <c r="M1270" s="165" t="s">
        <v>3133</v>
      </c>
    </row>
    <row r="1271" spans="1:13" x14ac:dyDescent="0.35">
      <c r="A1271" s="164" t="str">
        <f t="shared" si="19"/>
        <v>Atsimo AndrefanaToliary-IIMilenaka</v>
      </c>
      <c r="B1271" s="165" t="s">
        <v>1200</v>
      </c>
      <c r="C1271" s="165" t="s">
        <v>1201</v>
      </c>
      <c r="D1271" s="165" t="s">
        <v>2098</v>
      </c>
      <c r="E1271" s="165" t="s">
        <v>672</v>
      </c>
      <c r="F1271" s="165" t="s">
        <v>2098</v>
      </c>
      <c r="G1271" s="165" t="s">
        <v>3114</v>
      </c>
      <c r="H1271" s="165" t="s">
        <v>673</v>
      </c>
      <c r="I1271" s="165" t="s">
        <v>3114</v>
      </c>
      <c r="J1271" s="165" t="s">
        <v>1205</v>
      </c>
      <c r="K1271" s="165" t="s">
        <v>3134</v>
      </c>
      <c r="L1271" s="165" t="s">
        <v>377</v>
      </c>
      <c r="M1271" s="165" t="s">
        <v>3134</v>
      </c>
    </row>
    <row r="1272" spans="1:13" x14ac:dyDescent="0.35">
      <c r="A1272" s="164" t="str">
        <f t="shared" si="19"/>
        <v>Atsimo AndrefanaToliary-IIAnkililoaka</v>
      </c>
      <c r="B1272" s="165" t="s">
        <v>1200</v>
      </c>
      <c r="C1272" s="165" t="s">
        <v>1201</v>
      </c>
      <c r="D1272" s="165" t="s">
        <v>2098</v>
      </c>
      <c r="E1272" s="165" t="s">
        <v>672</v>
      </c>
      <c r="F1272" s="165" t="s">
        <v>2098</v>
      </c>
      <c r="G1272" s="165" t="s">
        <v>3114</v>
      </c>
      <c r="H1272" s="165" t="s">
        <v>673</v>
      </c>
      <c r="I1272" s="165" t="s">
        <v>3114</v>
      </c>
      <c r="J1272" s="165" t="s">
        <v>1205</v>
      </c>
      <c r="K1272" s="165" t="s">
        <v>3135</v>
      </c>
      <c r="L1272" s="165" t="s">
        <v>351</v>
      </c>
      <c r="M1272" s="165" t="s">
        <v>3135</v>
      </c>
    </row>
    <row r="1273" spans="1:13" x14ac:dyDescent="0.35">
      <c r="A1273" s="164" t="str">
        <f t="shared" si="19"/>
        <v>Atsimo AndrefanaToliary-IIAnalamisampy</v>
      </c>
      <c r="B1273" s="165" t="s">
        <v>1200</v>
      </c>
      <c r="C1273" s="165" t="s">
        <v>1201</v>
      </c>
      <c r="D1273" s="165" t="s">
        <v>2098</v>
      </c>
      <c r="E1273" s="165" t="s">
        <v>672</v>
      </c>
      <c r="F1273" s="165" t="s">
        <v>2098</v>
      </c>
      <c r="G1273" s="165" t="s">
        <v>3114</v>
      </c>
      <c r="H1273" s="165" t="s">
        <v>673</v>
      </c>
      <c r="I1273" s="165" t="s">
        <v>3114</v>
      </c>
      <c r="J1273" s="165" t="s">
        <v>1205</v>
      </c>
      <c r="K1273" s="165" t="s">
        <v>3136</v>
      </c>
      <c r="L1273" s="165" t="s">
        <v>345</v>
      </c>
      <c r="M1273" s="165" t="s">
        <v>3136</v>
      </c>
    </row>
    <row r="1274" spans="1:13" x14ac:dyDescent="0.35">
      <c r="A1274" s="164" t="str">
        <f t="shared" si="19"/>
        <v>Atsimo AndrefanaToliary-IIBeheloka</v>
      </c>
      <c r="B1274" s="165" t="s">
        <v>1200</v>
      </c>
      <c r="C1274" s="165" t="s">
        <v>1201</v>
      </c>
      <c r="D1274" s="165" t="s">
        <v>2098</v>
      </c>
      <c r="E1274" s="165" t="s">
        <v>672</v>
      </c>
      <c r="F1274" s="165" t="s">
        <v>2098</v>
      </c>
      <c r="G1274" s="165" t="s">
        <v>3114</v>
      </c>
      <c r="H1274" s="165" t="s">
        <v>673</v>
      </c>
      <c r="I1274" s="165" t="s">
        <v>3114</v>
      </c>
      <c r="J1274" s="165" t="s">
        <v>1205</v>
      </c>
      <c r="K1274" s="165" t="s">
        <v>3137</v>
      </c>
      <c r="L1274" s="171" t="s">
        <v>357</v>
      </c>
      <c r="M1274" s="165" t="s">
        <v>3137</v>
      </c>
    </row>
    <row r="1275" spans="1:13" x14ac:dyDescent="0.35">
      <c r="A1275" s="164" t="str">
        <f t="shared" si="19"/>
        <v>Atsimo AndrefanaToliary-IIEfoetse</v>
      </c>
      <c r="B1275" s="165" t="s">
        <v>1200</v>
      </c>
      <c r="C1275" s="165" t="s">
        <v>1201</v>
      </c>
      <c r="D1275" s="164" t="s">
        <v>2098</v>
      </c>
      <c r="E1275" s="164" t="s">
        <v>672</v>
      </c>
      <c r="F1275" s="164" t="s">
        <v>2098</v>
      </c>
      <c r="G1275" s="164" t="s">
        <v>3114</v>
      </c>
      <c r="H1275" s="164" t="s">
        <v>673</v>
      </c>
      <c r="I1275" s="164" t="s">
        <v>3114</v>
      </c>
      <c r="J1275" s="164" t="s">
        <v>1205</v>
      </c>
      <c r="K1275" s="164" t="s">
        <v>3138</v>
      </c>
      <c r="L1275" s="164" t="s">
        <v>365</v>
      </c>
      <c r="M1275" s="164" t="s">
        <v>3138</v>
      </c>
    </row>
    <row r="1276" spans="1:13" x14ac:dyDescent="0.35">
      <c r="A1276" s="164" t="str">
        <f t="shared" si="19"/>
        <v>Atsimo AndrefanaToliary-IITSIFOTA</v>
      </c>
      <c r="B1276" s="165" t="s">
        <v>1200</v>
      </c>
      <c r="C1276" s="165" t="s">
        <v>1201</v>
      </c>
      <c r="D1276" s="165" t="s">
        <v>2098</v>
      </c>
      <c r="E1276" s="165" t="s">
        <v>672</v>
      </c>
      <c r="F1276" s="164" t="s">
        <v>2098</v>
      </c>
      <c r="G1276" s="165" t="s">
        <v>3114</v>
      </c>
      <c r="H1276" s="165" t="s">
        <v>673</v>
      </c>
      <c r="I1276" s="164" t="s">
        <v>3114</v>
      </c>
      <c r="J1276" s="165" t="s">
        <v>1205</v>
      </c>
      <c r="K1276" s="165" t="s">
        <v>388</v>
      </c>
      <c r="L1276" s="165" t="s">
        <v>389</v>
      </c>
      <c r="M1276" s="165" t="s">
        <v>388</v>
      </c>
    </row>
    <row r="1277" spans="1:13" x14ac:dyDescent="0.35">
      <c r="A1277" s="164" t="str">
        <f t="shared" si="19"/>
        <v>Atsimo AndrefanaToliary-IISOAHAZO</v>
      </c>
      <c r="B1277" s="165" t="s">
        <v>1200</v>
      </c>
      <c r="C1277" s="165" t="s">
        <v>1201</v>
      </c>
      <c r="D1277" s="165" t="s">
        <v>2098</v>
      </c>
      <c r="E1277" s="165" t="s">
        <v>672</v>
      </c>
      <c r="F1277" s="164" t="s">
        <v>2098</v>
      </c>
      <c r="G1277" s="165" t="s">
        <v>3114</v>
      </c>
      <c r="H1277" s="165" t="s">
        <v>673</v>
      </c>
      <c r="I1277" s="164" t="s">
        <v>3114</v>
      </c>
      <c r="J1277" s="165" t="s">
        <v>1205</v>
      </c>
      <c r="K1277" s="165" t="s">
        <v>382</v>
      </c>
      <c r="L1277" s="165" t="s">
        <v>383</v>
      </c>
      <c r="M1277" s="165" t="s">
        <v>382</v>
      </c>
    </row>
    <row r="1278" spans="1:13" x14ac:dyDescent="0.35">
      <c r="A1278" s="164" t="str">
        <f t="shared" si="19"/>
        <v>Atsimo AndrefanaBenenitraBenenitra</v>
      </c>
      <c r="B1278" s="165" t="s">
        <v>1200</v>
      </c>
      <c r="C1278" s="165" t="s">
        <v>1201</v>
      </c>
      <c r="D1278" s="165" t="s">
        <v>2098</v>
      </c>
      <c r="E1278" s="165" t="s">
        <v>672</v>
      </c>
      <c r="F1278" s="165" t="s">
        <v>2098</v>
      </c>
      <c r="G1278" s="165" t="s">
        <v>3139</v>
      </c>
      <c r="H1278" s="165" t="s">
        <v>3140</v>
      </c>
      <c r="I1278" s="165" t="s">
        <v>3139</v>
      </c>
      <c r="J1278" s="165" t="s">
        <v>1205</v>
      </c>
      <c r="K1278" s="165" t="s">
        <v>3140</v>
      </c>
      <c r="L1278" s="165" t="s">
        <v>3141</v>
      </c>
      <c r="M1278" s="165" t="s">
        <v>3140</v>
      </c>
    </row>
    <row r="1279" spans="1:13" x14ac:dyDescent="0.35">
      <c r="A1279" s="164" t="str">
        <f t="shared" si="19"/>
        <v>Atsimo AndrefanaBenenitraIanapera</v>
      </c>
      <c r="B1279" s="165" t="s">
        <v>1200</v>
      </c>
      <c r="C1279" s="165" t="s">
        <v>1201</v>
      </c>
      <c r="D1279" s="165" t="s">
        <v>2098</v>
      </c>
      <c r="E1279" s="165" t="s">
        <v>672</v>
      </c>
      <c r="F1279" s="165" t="s">
        <v>2098</v>
      </c>
      <c r="G1279" s="165" t="s">
        <v>3139</v>
      </c>
      <c r="H1279" s="165" t="s">
        <v>3140</v>
      </c>
      <c r="I1279" s="165" t="s">
        <v>3139</v>
      </c>
      <c r="J1279" s="165" t="s">
        <v>1205</v>
      </c>
      <c r="K1279" s="165" t="s">
        <v>3142</v>
      </c>
      <c r="L1279" s="165" t="s">
        <v>3143</v>
      </c>
      <c r="M1279" s="165" t="s">
        <v>3142</v>
      </c>
    </row>
    <row r="1280" spans="1:13" x14ac:dyDescent="0.35">
      <c r="A1280" s="164" t="str">
        <f t="shared" si="19"/>
        <v>Atsimo AndrefanaBenenitraAmbalavato</v>
      </c>
      <c r="B1280" s="165" t="s">
        <v>1200</v>
      </c>
      <c r="C1280" s="165" t="s">
        <v>1201</v>
      </c>
      <c r="D1280" s="165" t="s">
        <v>2098</v>
      </c>
      <c r="E1280" s="165" t="s">
        <v>672</v>
      </c>
      <c r="F1280" s="165" t="s">
        <v>2098</v>
      </c>
      <c r="G1280" s="165" t="s">
        <v>3139</v>
      </c>
      <c r="H1280" s="165" t="s">
        <v>3140</v>
      </c>
      <c r="I1280" s="165" t="s">
        <v>3139</v>
      </c>
      <c r="J1280" s="165" t="s">
        <v>1205</v>
      </c>
      <c r="K1280" s="165" t="s">
        <v>3144</v>
      </c>
      <c r="L1280" s="165" t="s">
        <v>3145</v>
      </c>
      <c r="M1280" s="165" t="s">
        <v>3144</v>
      </c>
    </row>
    <row r="1281" spans="1:13" x14ac:dyDescent="0.35">
      <c r="A1281" s="164" t="str">
        <f t="shared" si="19"/>
        <v>Atsimo AndrefanaBenenitraEhara</v>
      </c>
      <c r="B1281" s="165" t="s">
        <v>1200</v>
      </c>
      <c r="C1281" s="165" t="s">
        <v>1201</v>
      </c>
      <c r="D1281" s="165" t="s">
        <v>2098</v>
      </c>
      <c r="E1281" s="165" t="s">
        <v>672</v>
      </c>
      <c r="F1281" s="165" t="s">
        <v>2098</v>
      </c>
      <c r="G1281" s="165" t="s">
        <v>3139</v>
      </c>
      <c r="H1281" s="165" t="s">
        <v>3140</v>
      </c>
      <c r="I1281" s="165" t="s">
        <v>3139</v>
      </c>
      <c r="J1281" s="165" t="s">
        <v>1205</v>
      </c>
      <c r="K1281" s="165" t="s">
        <v>3146</v>
      </c>
      <c r="L1281" s="165" t="s">
        <v>3147</v>
      </c>
      <c r="M1281" s="165" t="s">
        <v>3146</v>
      </c>
    </row>
    <row r="1282" spans="1:13" x14ac:dyDescent="0.35">
      <c r="A1282" s="164" t="str">
        <f>E1282&amp;H1282&amp;K1282</f>
        <v>AndroyBelohaBeloha</v>
      </c>
      <c r="B1282" s="165" t="s">
        <v>1200</v>
      </c>
      <c r="C1282" s="165" t="s">
        <v>1201</v>
      </c>
      <c r="D1282" s="165" t="s">
        <v>3148</v>
      </c>
      <c r="E1282" s="165" t="s">
        <v>1099</v>
      </c>
      <c r="F1282" s="165" t="s">
        <v>3148</v>
      </c>
      <c r="G1282" s="165" t="s">
        <v>3149</v>
      </c>
      <c r="H1282" s="165" t="s">
        <v>3150</v>
      </c>
      <c r="I1282" s="165" t="s">
        <v>3149</v>
      </c>
      <c r="J1282" s="165" t="s">
        <v>1205</v>
      </c>
      <c r="K1282" s="165" t="s">
        <v>3150</v>
      </c>
      <c r="L1282" s="165" t="s">
        <v>173</v>
      </c>
      <c r="M1282" s="165" t="s">
        <v>3150</v>
      </c>
    </row>
    <row r="1283" spans="1:13" x14ac:dyDescent="0.35">
      <c r="A1283" s="164" t="str">
        <f>E1283&amp;H1283&amp;K1283</f>
        <v>AndroyBelohaTranovaho</v>
      </c>
      <c r="B1283" s="165" t="s">
        <v>1200</v>
      </c>
      <c r="C1283" s="165" t="s">
        <v>1201</v>
      </c>
      <c r="D1283" s="165" t="s">
        <v>3148</v>
      </c>
      <c r="E1283" s="165" t="s">
        <v>1099</v>
      </c>
      <c r="F1283" s="165" t="s">
        <v>3148</v>
      </c>
      <c r="G1283" s="165" t="s">
        <v>3149</v>
      </c>
      <c r="H1283" s="165" t="s">
        <v>3150</v>
      </c>
      <c r="I1283" s="165" t="s">
        <v>3149</v>
      </c>
      <c r="J1283" s="165" t="s">
        <v>1205</v>
      </c>
      <c r="K1283" s="165" t="s">
        <v>3151</v>
      </c>
      <c r="L1283" s="165" t="s">
        <v>182</v>
      </c>
      <c r="M1283" s="165" t="s">
        <v>3151</v>
      </c>
    </row>
    <row r="1284" spans="1:13" x14ac:dyDescent="0.35">
      <c r="A1284" s="164" t="str">
        <f>E1284&amp;H1284&amp;K1284</f>
        <v>AndroyBelohaKopoky</v>
      </c>
      <c r="B1284" s="165" t="s">
        <v>1200</v>
      </c>
      <c r="C1284" s="165" t="s">
        <v>1201</v>
      </c>
      <c r="D1284" s="165" t="s">
        <v>3148</v>
      </c>
      <c r="E1284" s="165" t="s">
        <v>1099</v>
      </c>
      <c r="F1284" s="165" t="s">
        <v>3148</v>
      </c>
      <c r="G1284" s="165" t="s">
        <v>3149</v>
      </c>
      <c r="H1284" s="165" t="s">
        <v>3150</v>
      </c>
      <c r="I1284" s="165" t="s">
        <v>3149</v>
      </c>
      <c r="J1284" s="165" t="s">
        <v>1205</v>
      </c>
      <c r="K1284" s="165" t="s">
        <v>3152</v>
      </c>
      <c r="L1284" s="165" t="s">
        <v>175</v>
      </c>
      <c r="M1284" s="165" t="s">
        <v>3152</v>
      </c>
    </row>
    <row r="1285" spans="1:13" x14ac:dyDescent="0.35">
      <c r="A1285" s="164" t="str">
        <f t="shared" ref="A1285:A1348" si="20">E1285&amp;H1285&amp;K1285</f>
        <v>AndroyBelohaMarolinta</v>
      </c>
      <c r="B1285" s="165" t="s">
        <v>1200</v>
      </c>
      <c r="C1285" s="165" t="s">
        <v>1201</v>
      </c>
      <c r="D1285" s="165" t="s">
        <v>3148</v>
      </c>
      <c r="E1285" s="165" t="s">
        <v>1099</v>
      </c>
      <c r="F1285" s="165" t="s">
        <v>3148</v>
      </c>
      <c r="G1285" s="165" t="s">
        <v>3149</v>
      </c>
      <c r="H1285" s="165" t="s">
        <v>3150</v>
      </c>
      <c r="I1285" s="165" t="s">
        <v>3149</v>
      </c>
      <c r="J1285" s="165" t="s">
        <v>1205</v>
      </c>
      <c r="K1285" s="165" t="s">
        <v>3153</v>
      </c>
      <c r="L1285" s="165" t="s">
        <v>178</v>
      </c>
      <c r="M1285" s="165" t="s">
        <v>3153</v>
      </c>
    </row>
    <row r="1286" spans="1:13" x14ac:dyDescent="0.35">
      <c r="A1286" s="164" t="str">
        <f t="shared" si="20"/>
        <v>AndroyBelohaMahaenegne</v>
      </c>
      <c r="B1286" s="165" t="s">
        <v>1200</v>
      </c>
      <c r="C1286" s="165" t="s">
        <v>1201</v>
      </c>
      <c r="D1286" s="165" t="s">
        <v>3148</v>
      </c>
      <c r="E1286" s="165" t="s">
        <v>1099</v>
      </c>
      <c r="F1286" s="165" t="s">
        <v>3148</v>
      </c>
      <c r="G1286" s="165" t="s">
        <v>3149</v>
      </c>
      <c r="H1286" s="165" t="s">
        <v>3150</v>
      </c>
      <c r="I1286" s="165" t="s">
        <v>3149</v>
      </c>
      <c r="J1286" s="165" t="s">
        <v>1205</v>
      </c>
      <c r="K1286" s="164" t="s">
        <v>3154</v>
      </c>
      <c r="L1286" s="164" t="s">
        <v>3155</v>
      </c>
      <c r="M1286" s="164" t="s">
        <v>3154</v>
      </c>
    </row>
    <row r="1287" spans="1:13" x14ac:dyDescent="0.35">
      <c r="A1287" s="164" t="str">
        <f t="shared" si="20"/>
        <v>AndroyBelohaTranoroa</v>
      </c>
      <c r="B1287" s="165" t="s">
        <v>1200</v>
      </c>
      <c r="C1287" s="165" t="s">
        <v>1201</v>
      </c>
      <c r="D1287" s="165" t="s">
        <v>3148</v>
      </c>
      <c r="E1287" s="165" t="s">
        <v>1099</v>
      </c>
      <c r="F1287" s="165" t="s">
        <v>3148</v>
      </c>
      <c r="G1287" s="165" t="s">
        <v>3149</v>
      </c>
      <c r="H1287" s="165" t="s">
        <v>3150</v>
      </c>
      <c r="I1287" s="165" t="s">
        <v>3149</v>
      </c>
      <c r="J1287" s="165" t="s">
        <v>1205</v>
      </c>
      <c r="K1287" s="165" t="s">
        <v>3156</v>
      </c>
      <c r="L1287" s="165" t="s">
        <v>180</v>
      </c>
      <c r="M1287" s="165" t="s">
        <v>3156</v>
      </c>
    </row>
    <row r="1288" spans="1:13" x14ac:dyDescent="0.35">
      <c r="A1288" s="164" t="str">
        <f t="shared" si="20"/>
        <v>AndroyBelohaBehabobo</v>
      </c>
      <c r="B1288" s="165" t="s">
        <v>1200</v>
      </c>
      <c r="C1288" s="165" t="s">
        <v>1201</v>
      </c>
      <c r="D1288" s="165" t="s">
        <v>3148</v>
      </c>
      <c r="E1288" s="165" t="s">
        <v>1099</v>
      </c>
      <c r="F1288" s="165" t="s">
        <v>3148</v>
      </c>
      <c r="G1288" s="165" t="s">
        <v>3149</v>
      </c>
      <c r="H1288" s="165" t="s">
        <v>3150</v>
      </c>
      <c r="I1288" s="165" t="s">
        <v>3149</v>
      </c>
      <c r="J1288" s="165" t="s">
        <v>1205</v>
      </c>
      <c r="K1288" s="165" t="s">
        <v>3157</v>
      </c>
      <c r="L1288" s="165" t="s">
        <v>172</v>
      </c>
      <c r="M1288" s="165" t="s">
        <v>3157</v>
      </c>
    </row>
    <row r="1289" spans="1:13" x14ac:dyDescent="0.35">
      <c r="A1289" s="164" t="str">
        <f t="shared" si="20"/>
        <v>AndroyBelohaAmbatotsivala</v>
      </c>
      <c r="B1289" s="165" t="s">
        <v>1200</v>
      </c>
      <c r="C1289" s="165" t="s">
        <v>1201</v>
      </c>
      <c r="D1289" s="165" t="s">
        <v>3148</v>
      </c>
      <c r="E1289" s="165" t="s">
        <v>1099</v>
      </c>
      <c r="F1289" s="165" t="s">
        <v>3148</v>
      </c>
      <c r="G1289" s="165" t="s">
        <v>3149</v>
      </c>
      <c r="H1289" s="165" t="s">
        <v>3150</v>
      </c>
      <c r="I1289" s="165" t="s">
        <v>3149</v>
      </c>
      <c r="J1289" s="165" t="s">
        <v>1205</v>
      </c>
      <c r="K1289" s="165" t="s">
        <v>3158</v>
      </c>
      <c r="L1289" s="165" t="s">
        <v>170</v>
      </c>
      <c r="M1289" s="165" t="s">
        <v>3158</v>
      </c>
    </row>
    <row r="1290" spans="1:13" x14ac:dyDescent="0.35">
      <c r="A1290" s="164" t="str">
        <f t="shared" si="20"/>
        <v>AndroyTsihombeAnkilivalo</v>
      </c>
      <c r="B1290" s="165" t="s">
        <v>1200</v>
      </c>
      <c r="C1290" s="165" t="s">
        <v>1201</v>
      </c>
      <c r="D1290" s="165" t="s">
        <v>3148</v>
      </c>
      <c r="E1290" s="165" t="s">
        <v>1099</v>
      </c>
      <c r="F1290" s="165" t="s">
        <v>3148</v>
      </c>
      <c r="G1290" s="165" t="s">
        <v>3159</v>
      </c>
      <c r="H1290" s="165" t="s">
        <v>3160</v>
      </c>
      <c r="I1290" s="165" t="s">
        <v>3159</v>
      </c>
      <c r="J1290" s="165" t="s">
        <v>1205</v>
      </c>
      <c r="K1290" s="165" t="s">
        <v>3067</v>
      </c>
      <c r="L1290" s="171" t="s">
        <v>393</v>
      </c>
      <c r="M1290" s="165" t="s">
        <v>3067</v>
      </c>
    </row>
    <row r="1291" spans="1:13" x14ac:dyDescent="0.35">
      <c r="A1291" s="164" t="str">
        <f t="shared" si="20"/>
        <v>AndroyTsihombeTsihombe</v>
      </c>
      <c r="B1291" s="165" t="s">
        <v>1200</v>
      </c>
      <c r="C1291" s="165" t="s">
        <v>1201</v>
      </c>
      <c r="D1291" s="165" t="s">
        <v>3148</v>
      </c>
      <c r="E1291" s="165" t="s">
        <v>1099</v>
      </c>
      <c r="F1291" s="165" t="s">
        <v>3148</v>
      </c>
      <c r="G1291" s="165" t="s">
        <v>3159</v>
      </c>
      <c r="H1291" s="165" t="s">
        <v>3160</v>
      </c>
      <c r="I1291" s="165" t="s">
        <v>3159</v>
      </c>
      <c r="J1291" s="165" t="s">
        <v>1205</v>
      </c>
      <c r="K1291" s="165" t="s">
        <v>3160</v>
      </c>
      <c r="L1291" s="165" t="s">
        <v>406</v>
      </c>
      <c r="M1291" s="165" t="s">
        <v>3160</v>
      </c>
    </row>
    <row r="1292" spans="1:13" x14ac:dyDescent="0.35">
      <c r="A1292" s="164" t="str">
        <f t="shared" si="20"/>
        <v>AndroyTsihombeBehazomanga</v>
      </c>
      <c r="B1292" s="165" t="s">
        <v>1200</v>
      </c>
      <c r="C1292" s="165" t="s">
        <v>1201</v>
      </c>
      <c r="D1292" s="165" t="s">
        <v>3148</v>
      </c>
      <c r="E1292" s="165" t="s">
        <v>1099</v>
      </c>
      <c r="F1292" s="165" t="s">
        <v>3148</v>
      </c>
      <c r="G1292" s="165" t="s">
        <v>3159</v>
      </c>
      <c r="H1292" s="165" t="s">
        <v>3160</v>
      </c>
      <c r="I1292" s="165" t="s">
        <v>3159</v>
      </c>
      <c r="J1292" s="165" t="s">
        <v>1205</v>
      </c>
      <c r="K1292" s="165" t="s">
        <v>3161</v>
      </c>
      <c r="L1292" s="165" t="s">
        <v>397</v>
      </c>
      <c r="M1292" s="165" t="s">
        <v>3161</v>
      </c>
    </row>
    <row r="1293" spans="1:13" x14ac:dyDescent="0.35">
      <c r="A1293" s="164" t="str">
        <f t="shared" si="20"/>
        <v>AndroyTsihombeNikoly</v>
      </c>
      <c r="B1293" s="165" t="s">
        <v>1200</v>
      </c>
      <c r="C1293" s="165" t="s">
        <v>1201</v>
      </c>
      <c r="D1293" s="165" t="s">
        <v>3148</v>
      </c>
      <c r="E1293" s="165" t="s">
        <v>1099</v>
      </c>
      <c r="F1293" s="165" t="s">
        <v>3148</v>
      </c>
      <c r="G1293" s="165" t="s">
        <v>3159</v>
      </c>
      <c r="H1293" s="165" t="s">
        <v>3160</v>
      </c>
      <c r="I1293" s="165" t="s">
        <v>3159</v>
      </c>
      <c r="J1293" s="165" t="s">
        <v>1205</v>
      </c>
      <c r="K1293" s="165" t="s">
        <v>3162</v>
      </c>
      <c r="L1293" s="165" t="s">
        <v>405</v>
      </c>
      <c r="M1293" s="165" t="s">
        <v>3162</v>
      </c>
    </row>
    <row r="1294" spans="1:13" x14ac:dyDescent="0.35">
      <c r="A1294" s="164" t="str">
        <f t="shared" si="20"/>
        <v>AndroyTsihombeBetanty (Faux Cap)</v>
      </c>
      <c r="B1294" s="165" t="s">
        <v>1200</v>
      </c>
      <c r="C1294" s="165" t="s">
        <v>1201</v>
      </c>
      <c r="D1294" s="165" t="s">
        <v>3148</v>
      </c>
      <c r="E1294" s="165" t="s">
        <v>1099</v>
      </c>
      <c r="F1294" s="165" t="s">
        <v>3148</v>
      </c>
      <c r="G1294" s="165" t="s">
        <v>3159</v>
      </c>
      <c r="H1294" s="165" t="s">
        <v>3160</v>
      </c>
      <c r="I1294" s="165" t="s">
        <v>3159</v>
      </c>
      <c r="J1294" s="165" t="s">
        <v>1205</v>
      </c>
      <c r="K1294" s="165" t="s">
        <v>3163</v>
      </c>
      <c r="L1294" s="165" t="s">
        <v>399</v>
      </c>
      <c r="M1294" s="165" t="s">
        <v>3163</v>
      </c>
    </row>
    <row r="1295" spans="1:13" x14ac:dyDescent="0.35">
      <c r="A1295" s="164" t="str">
        <f t="shared" si="20"/>
        <v>AndroyTsihombeAnjampaly</v>
      </c>
      <c r="B1295" s="165" t="s">
        <v>1200</v>
      </c>
      <c r="C1295" s="165" t="s">
        <v>1201</v>
      </c>
      <c r="D1295" s="165" t="s">
        <v>3148</v>
      </c>
      <c r="E1295" s="165" t="s">
        <v>1099</v>
      </c>
      <c r="F1295" s="165" t="s">
        <v>3148</v>
      </c>
      <c r="G1295" s="165" t="s">
        <v>3159</v>
      </c>
      <c r="H1295" s="165" t="s">
        <v>3160</v>
      </c>
      <c r="I1295" s="165" t="s">
        <v>3159</v>
      </c>
      <c r="J1295" s="165" t="s">
        <v>1205</v>
      </c>
      <c r="K1295" s="165" t="s">
        <v>3164</v>
      </c>
      <c r="L1295" s="165" t="s">
        <v>392</v>
      </c>
      <c r="M1295" s="165" t="s">
        <v>3164</v>
      </c>
    </row>
    <row r="1296" spans="1:13" x14ac:dyDescent="0.35">
      <c r="A1296" s="164" t="str">
        <f t="shared" si="20"/>
        <v>AndroyTsihombeMarovato</v>
      </c>
      <c r="B1296" s="165" t="s">
        <v>1200</v>
      </c>
      <c r="C1296" s="165" t="s">
        <v>1201</v>
      </c>
      <c r="D1296" s="165" t="s">
        <v>3148</v>
      </c>
      <c r="E1296" s="165" t="s">
        <v>1099</v>
      </c>
      <c r="F1296" s="165" t="s">
        <v>3148</v>
      </c>
      <c r="G1296" s="165" t="s">
        <v>3159</v>
      </c>
      <c r="H1296" s="165" t="s">
        <v>3160</v>
      </c>
      <c r="I1296" s="165" t="s">
        <v>3159</v>
      </c>
      <c r="J1296" s="165" t="s">
        <v>1205</v>
      </c>
      <c r="K1296" s="165" t="s">
        <v>2332</v>
      </c>
      <c r="L1296" s="165" t="s">
        <v>403</v>
      </c>
      <c r="M1296" s="165" t="s">
        <v>2332</v>
      </c>
    </row>
    <row r="1297" spans="1:13" x14ac:dyDescent="0.35">
      <c r="A1297" s="164" t="str">
        <f t="shared" si="20"/>
        <v>AndroyTsihombeAntaritarika</v>
      </c>
      <c r="B1297" s="165" t="s">
        <v>1200</v>
      </c>
      <c r="C1297" s="165" t="s">
        <v>1201</v>
      </c>
      <c r="D1297" s="165" t="s">
        <v>3148</v>
      </c>
      <c r="E1297" s="165" t="s">
        <v>1099</v>
      </c>
      <c r="F1297" s="165" t="s">
        <v>3148</v>
      </c>
      <c r="G1297" s="165" t="s">
        <v>3159</v>
      </c>
      <c r="H1297" s="165" t="s">
        <v>3160</v>
      </c>
      <c r="I1297" s="165" t="s">
        <v>3159</v>
      </c>
      <c r="J1297" s="165" t="s">
        <v>1205</v>
      </c>
      <c r="K1297" s="165" t="s">
        <v>3165</v>
      </c>
      <c r="L1297" s="165" t="s">
        <v>395</v>
      </c>
      <c r="M1297" s="165" t="s">
        <v>3165</v>
      </c>
    </row>
    <row r="1298" spans="1:13" x14ac:dyDescent="0.35">
      <c r="A1298" s="164" t="str">
        <f t="shared" si="20"/>
        <v>AndroyTsihombeImongy</v>
      </c>
      <c r="B1298" s="165" t="s">
        <v>1200</v>
      </c>
      <c r="C1298" s="165" t="s">
        <v>1201</v>
      </c>
      <c r="D1298" s="165" t="s">
        <v>3148</v>
      </c>
      <c r="E1298" s="165" t="s">
        <v>1099</v>
      </c>
      <c r="F1298" s="165" t="s">
        <v>3148</v>
      </c>
      <c r="G1298" s="165" t="s">
        <v>3159</v>
      </c>
      <c r="H1298" s="165" t="s">
        <v>3160</v>
      </c>
      <c r="I1298" s="165" t="s">
        <v>3159</v>
      </c>
      <c r="J1298" s="165" t="s">
        <v>1205</v>
      </c>
      <c r="K1298" s="165" t="s">
        <v>3166</v>
      </c>
      <c r="L1298" s="165" t="s">
        <v>401</v>
      </c>
      <c r="M1298" s="165" t="s">
        <v>3166</v>
      </c>
    </row>
    <row r="1299" spans="1:13" x14ac:dyDescent="0.35">
      <c r="A1299" s="164" t="str">
        <f t="shared" si="20"/>
        <v>AndroyAmbovombe-AndroyAmbovombe</v>
      </c>
      <c r="B1299" s="165" t="s">
        <v>1200</v>
      </c>
      <c r="C1299" s="165" t="s">
        <v>1201</v>
      </c>
      <c r="D1299" s="165" t="s">
        <v>3148</v>
      </c>
      <c r="E1299" s="165" t="s">
        <v>1099</v>
      </c>
      <c r="F1299" s="165" t="s">
        <v>3148</v>
      </c>
      <c r="G1299" s="165" t="s">
        <v>3167</v>
      </c>
      <c r="H1299" s="165" t="s">
        <v>476</v>
      </c>
      <c r="I1299" s="165" t="s">
        <v>3167</v>
      </c>
      <c r="J1299" s="165" t="s">
        <v>1205</v>
      </c>
      <c r="K1299" s="165" t="s">
        <v>3168</v>
      </c>
      <c r="L1299" s="165" t="s">
        <v>60</v>
      </c>
      <c r="M1299" s="165" t="s">
        <v>3168</v>
      </c>
    </row>
    <row r="1300" spans="1:13" x14ac:dyDescent="0.35">
      <c r="A1300" s="164" t="str">
        <f t="shared" si="20"/>
        <v>AndroyAmbovombe-AndroyTsimananada</v>
      </c>
      <c r="B1300" s="165" t="s">
        <v>1200</v>
      </c>
      <c r="C1300" s="165" t="s">
        <v>1201</v>
      </c>
      <c r="D1300" s="165" t="s">
        <v>3148</v>
      </c>
      <c r="E1300" s="165" t="s">
        <v>1099</v>
      </c>
      <c r="F1300" s="165" t="s">
        <v>3148</v>
      </c>
      <c r="G1300" s="165" t="s">
        <v>3167</v>
      </c>
      <c r="H1300" s="165" t="s">
        <v>476</v>
      </c>
      <c r="I1300" s="165" t="s">
        <v>3167</v>
      </c>
      <c r="J1300" s="165" t="s">
        <v>1205</v>
      </c>
      <c r="K1300" s="165" t="s">
        <v>3169</v>
      </c>
      <c r="L1300" s="165" t="s">
        <v>88</v>
      </c>
      <c r="M1300" s="165" t="s">
        <v>3169</v>
      </c>
    </row>
    <row r="1301" spans="1:13" x14ac:dyDescent="0.35">
      <c r="A1301" s="164" t="str">
        <f t="shared" si="20"/>
        <v>AndroyAmbovombe-AndroyErada</v>
      </c>
      <c r="B1301" s="165" t="s">
        <v>1200</v>
      </c>
      <c r="C1301" s="165" t="s">
        <v>1201</v>
      </c>
      <c r="D1301" s="165" t="s">
        <v>3148</v>
      </c>
      <c r="E1301" s="165" t="s">
        <v>1099</v>
      </c>
      <c r="F1301" s="165" t="s">
        <v>3148</v>
      </c>
      <c r="G1301" s="165" t="s">
        <v>3167</v>
      </c>
      <c r="H1301" s="165" t="s">
        <v>476</v>
      </c>
      <c r="I1301" s="165" t="s">
        <v>3167</v>
      </c>
      <c r="J1301" s="165" t="s">
        <v>1205</v>
      </c>
      <c r="K1301" s="165" t="s">
        <v>3170</v>
      </c>
      <c r="L1301" s="165" t="s">
        <v>74</v>
      </c>
      <c r="M1301" s="165" t="s">
        <v>3170</v>
      </c>
    </row>
    <row r="1302" spans="1:13" x14ac:dyDescent="0.35">
      <c r="A1302" s="164" t="str">
        <f t="shared" si="20"/>
        <v>AndroyAmbovombe-AndroyAnjeky Ankilikira</v>
      </c>
      <c r="B1302" s="165" t="s">
        <v>1200</v>
      </c>
      <c r="C1302" s="165" t="s">
        <v>1201</v>
      </c>
      <c r="D1302" s="165" t="s">
        <v>3148</v>
      </c>
      <c r="E1302" s="165" t="s">
        <v>1099</v>
      </c>
      <c r="F1302" s="165" t="s">
        <v>3148</v>
      </c>
      <c r="G1302" s="165" t="s">
        <v>3167</v>
      </c>
      <c r="H1302" s="165" t="s">
        <v>476</v>
      </c>
      <c r="I1302" s="165" t="s">
        <v>3167</v>
      </c>
      <c r="J1302" s="165" t="s">
        <v>1205</v>
      </c>
      <c r="K1302" s="165" t="s">
        <v>3171</v>
      </c>
      <c r="L1302" s="165" t="s">
        <v>70</v>
      </c>
      <c r="M1302" s="165" t="s">
        <v>3171</v>
      </c>
    </row>
    <row r="1303" spans="1:13" x14ac:dyDescent="0.35">
      <c r="A1303" s="164" t="str">
        <f t="shared" si="20"/>
        <v>AndroyAmbovombe-AndroyAmbanisarika</v>
      </c>
      <c r="B1303" s="165" t="s">
        <v>1200</v>
      </c>
      <c r="C1303" s="165" t="s">
        <v>1201</v>
      </c>
      <c r="D1303" s="165" t="s">
        <v>3148</v>
      </c>
      <c r="E1303" s="165" t="s">
        <v>1099</v>
      </c>
      <c r="F1303" s="165" t="s">
        <v>3148</v>
      </c>
      <c r="G1303" s="165" t="s">
        <v>3167</v>
      </c>
      <c r="H1303" s="165" t="s">
        <v>476</v>
      </c>
      <c r="I1303" s="165" t="s">
        <v>3167</v>
      </c>
      <c r="J1303" s="165" t="s">
        <v>1205</v>
      </c>
      <c r="K1303" s="165" t="s">
        <v>3172</v>
      </c>
      <c r="L1303" s="165" t="s">
        <v>48</v>
      </c>
      <c r="M1303" s="165" t="s">
        <v>3172</v>
      </c>
    </row>
    <row r="1304" spans="1:13" x14ac:dyDescent="0.35">
      <c r="A1304" s="164" t="str">
        <f t="shared" si="20"/>
        <v>AndroyAmbovombe-AndroyAnalamary</v>
      </c>
      <c r="B1304" s="165" t="s">
        <v>1200</v>
      </c>
      <c r="C1304" s="165" t="s">
        <v>1201</v>
      </c>
      <c r="D1304" s="165" t="s">
        <v>3148</v>
      </c>
      <c r="E1304" s="165" t="s">
        <v>1099</v>
      </c>
      <c r="F1304" s="165" t="s">
        <v>3148</v>
      </c>
      <c r="G1304" s="165" t="s">
        <v>3167</v>
      </c>
      <c r="H1304" s="165" t="s">
        <v>476</v>
      </c>
      <c r="I1304" s="165" t="s">
        <v>3167</v>
      </c>
      <c r="J1304" s="165" t="s">
        <v>1205</v>
      </c>
      <c r="K1304" s="165" t="s">
        <v>3173</v>
      </c>
      <c r="L1304" s="165" t="s">
        <v>64</v>
      </c>
      <c r="M1304" s="165" t="s">
        <v>3173</v>
      </c>
    </row>
    <row r="1305" spans="1:13" x14ac:dyDescent="0.35">
      <c r="A1305" s="164" t="str">
        <f t="shared" si="20"/>
        <v>AndroyAmbovombe-AndroyAmbohimalaza</v>
      </c>
      <c r="B1305" s="165" t="s">
        <v>1200</v>
      </c>
      <c r="C1305" s="165" t="s">
        <v>1201</v>
      </c>
      <c r="D1305" s="165" t="s">
        <v>3148</v>
      </c>
      <c r="E1305" s="165" t="s">
        <v>1099</v>
      </c>
      <c r="F1305" s="165" t="s">
        <v>3148</v>
      </c>
      <c r="G1305" s="165" t="s">
        <v>3167</v>
      </c>
      <c r="H1305" s="165" t="s">
        <v>476</v>
      </c>
      <c r="I1305" s="165" t="s">
        <v>3167</v>
      </c>
      <c r="J1305" s="165" t="s">
        <v>1205</v>
      </c>
      <c r="K1305" s="165" t="s">
        <v>3174</v>
      </c>
      <c r="L1305" s="165" t="s">
        <v>54</v>
      </c>
      <c r="M1305" s="165" t="s">
        <v>3174</v>
      </c>
    </row>
    <row r="1306" spans="1:13" x14ac:dyDescent="0.35">
      <c r="A1306" s="164" t="str">
        <f t="shared" si="20"/>
        <v>AndroyAmbovombe-AndroyAmbonaivo</v>
      </c>
      <c r="B1306" s="165" t="s">
        <v>1200</v>
      </c>
      <c r="C1306" s="165" t="s">
        <v>1201</v>
      </c>
      <c r="D1306" s="165" t="s">
        <v>3148</v>
      </c>
      <c r="E1306" s="165" t="s">
        <v>1099</v>
      </c>
      <c r="F1306" s="165" t="s">
        <v>3148</v>
      </c>
      <c r="G1306" s="165" t="s">
        <v>3167</v>
      </c>
      <c r="H1306" s="165" t="s">
        <v>476</v>
      </c>
      <c r="I1306" s="165" t="s">
        <v>3167</v>
      </c>
      <c r="J1306" s="165" t="s">
        <v>1205</v>
      </c>
      <c r="K1306" s="165" t="s">
        <v>3175</v>
      </c>
      <c r="L1306" s="165" t="s">
        <v>56</v>
      </c>
      <c r="M1306" s="165" t="s">
        <v>3175</v>
      </c>
    </row>
    <row r="1307" spans="1:13" x14ac:dyDescent="0.35">
      <c r="A1307" s="164" t="str">
        <f t="shared" si="20"/>
        <v>AndroyAmbovombe-AndroyMaroalomainty</v>
      </c>
      <c r="B1307" s="165" t="s">
        <v>1200</v>
      </c>
      <c r="C1307" s="165" t="s">
        <v>1201</v>
      </c>
      <c r="D1307" s="165" t="s">
        <v>3148</v>
      </c>
      <c r="E1307" s="165" t="s">
        <v>1099</v>
      </c>
      <c r="F1307" s="165" t="s">
        <v>3148</v>
      </c>
      <c r="G1307" s="165" t="s">
        <v>3167</v>
      </c>
      <c r="H1307" s="165" t="s">
        <v>476</v>
      </c>
      <c r="I1307" s="165" t="s">
        <v>3167</v>
      </c>
      <c r="J1307" s="165" t="s">
        <v>1205</v>
      </c>
      <c r="K1307" s="165" t="s">
        <v>3176</v>
      </c>
      <c r="L1307" s="165" t="s">
        <v>80</v>
      </c>
      <c r="M1307" s="165" t="s">
        <v>3176</v>
      </c>
    </row>
    <row r="1308" spans="1:13" x14ac:dyDescent="0.35">
      <c r="A1308" s="164" t="str">
        <f t="shared" si="20"/>
        <v>AndroyAmbovombe-AndroyMaroalopoty</v>
      </c>
      <c r="B1308" s="165" t="s">
        <v>1200</v>
      </c>
      <c r="C1308" s="165" t="s">
        <v>1201</v>
      </c>
      <c r="D1308" s="165" t="s">
        <v>3148</v>
      </c>
      <c r="E1308" s="165" t="s">
        <v>1099</v>
      </c>
      <c r="F1308" s="165" t="s">
        <v>3148</v>
      </c>
      <c r="G1308" s="165" t="s">
        <v>3167</v>
      </c>
      <c r="H1308" s="165" t="s">
        <v>476</v>
      </c>
      <c r="I1308" s="165" t="s">
        <v>3167</v>
      </c>
      <c r="J1308" s="165" t="s">
        <v>1205</v>
      </c>
      <c r="K1308" s="165" t="s">
        <v>3177</v>
      </c>
      <c r="L1308" s="165" t="s">
        <v>82</v>
      </c>
      <c r="M1308" s="165" t="s">
        <v>3177</v>
      </c>
    </row>
    <row r="1309" spans="1:13" x14ac:dyDescent="0.35">
      <c r="A1309" s="164" t="str">
        <f t="shared" si="20"/>
        <v>AndroyAmbovombe-AndroyAmbondro</v>
      </c>
      <c r="B1309" s="165" t="s">
        <v>1200</v>
      </c>
      <c r="C1309" s="165" t="s">
        <v>1201</v>
      </c>
      <c r="D1309" s="165" t="s">
        <v>3148</v>
      </c>
      <c r="E1309" s="165" t="s">
        <v>1099</v>
      </c>
      <c r="F1309" s="165" t="s">
        <v>3148</v>
      </c>
      <c r="G1309" s="165" t="s">
        <v>3167</v>
      </c>
      <c r="H1309" s="165" t="s">
        <v>476</v>
      </c>
      <c r="I1309" s="165" t="s">
        <v>3167</v>
      </c>
      <c r="J1309" s="165" t="s">
        <v>1205</v>
      </c>
      <c r="K1309" s="165" t="s">
        <v>3178</v>
      </c>
      <c r="L1309" s="165" t="s">
        <v>58</v>
      </c>
      <c r="M1309" s="165" t="s">
        <v>3178</v>
      </c>
    </row>
    <row r="1310" spans="1:13" x14ac:dyDescent="0.35">
      <c r="A1310" s="164" t="str">
        <f t="shared" si="20"/>
        <v>AndroyAmbovombe-AndroyAmbazoa</v>
      </c>
      <c r="B1310" s="165" t="s">
        <v>1200</v>
      </c>
      <c r="C1310" s="165" t="s">
        <v>1201</v>
      </c>
      <c r="D1310" s="165" t="s">
        <v>3148</v>
      </c>
      <c r="E1310" s="165" t="s">
        <v>1099</v>
      </c>
      <c r="F1310" s="165" t="s">
        <v>3148</v>
      </c>
      <c r="G1310" s="165" t="s">
        <v>3167</v>
      </c>
      <c r="H1310" s="165" t="s">
        <v>476</v>
      </c>
      <c r="I1310" s="165" t="s">
        <v>3167</v>
      </c>
      <c r="J1310" s="165" t="s">
        <v>1205</v>
      </c>
      <c r="K1310" s="165" t="s">
        <v>3179</v>
      </c>
      <c r="L1310" s="165" t="s">
        <v>50</v>
      </c>
      <c r="M1310" s="165" t="s">
        <v>3179</v>
      </c>
    </row>
    <row r="1311" spans="1:13" x14ac:dyDescent="0.35">
      <c r="A1311" s="164" t="str">
        <f t="shared" si="20"/>
        <v>AndroyAmbovombe-AndroySihanamaro</v>
      </c>
      <c r="B1311" s="165" t="s">
        <v>1200</v>
      </c>
      <c r="C1311" s="165" t="s">
        <v>1201</v>
      </c>
      <c r="D1311" s="165" t="s">
        <v>3148</v>
      </c>
      <c r="E1311" s="165" t="s">
        <v>1099</v>
      </c>
      <c r="F1311" s="165" t="s">
        <v>3148</v>
      </c>
      <c r="G1311" s="165" t="s">
        <v>3167</v>
      </c>
      <c r="H1311" s="165" t="s">
        <v>476</v>
      </c>
      <c r="I1311" s="165" t="s">
        <v>3167</v>
      </c>
      <c r="J1311" s="165" t="s">
        <v>1205</v>
      </c>
      <c r="K1311" s="165" t="s">
        <v>3180</v>
      </c>
      <c r="L1311" s="165" t="s">
        <v>86</v>
      </c>
      <c r="M1311" s="165" t="s">
        <v>3180</v>
      </c>
    </row>
    <row r="1312" spans="1:13" x14ac:dyDescent="0.35">
      <c r="A1312" s="164" t="str">
        <f t="shared" si="20"/>
        <v>AndroyAmbovombe-AndroyMarovato Befeno</v>
      </c>
      <c r="B1312" s="165" t="s">
        <v>1200</v>
      </c>
      <c r="C1312" s="165" t="s">
        <v>1201</v>
      </c>
      <c r="D1312" s="165" t="s">
        <v>3148</v>
      </c>
      <c r="E1312" s="165" t="s">
        <v>1099</v>
      </c>
      <c r="F1312" s="165" t="s">
        <v>3148</v>
      </c>
      <c r="G1312" s="165" t="s">
        <v>3167</v>
      </c>
      <c r="H1312" s="165" t="s">
        <v>476</v>
      </c>
      <c r="I1312" s="165" t="s">
        <v>3167</v>
      </c>
      <c r="J1312" s="165" t="s">
        <v>1205</v>
      </c>
      <c r="K1312" s="165" t="s">
        <v>3181</v>
      </c>
      <c r="L1312" s="165" t="s">
        <v>84</v>
      </c>
      <c r="M1312" s="165" t="s">
        <v>3181</v>
      </c>
    </row>
    <row r="1313" spans="1:13" x14ac:dyDescent="0.35">
      <c r="A1313" s="164" t="str">
        <f t="shared" si="20"/>
        <v>AndroyAmbovombe-AndroyAMBINAGNY</v>
      </c>
      <c r="B1313" s="165" t="s">
        <v>1200</v>
      </c>
      <c r="C1313" s="165" t="s">
        <v>1201</v>
      </c>
      <c r="D1313" s="165" t="s">
        <v>3148</v>
      </c>
      <c r="E1313" s="165" t="s">
        <v>1099</v>
      </c>
      <c r="F1313" s="165" t="s">
        <v>3148</v>
      </c>
      <c r="G1313" s="165" t="s">
        <v>3167</v>
      </c>
      <c r="H1313" s="165" t="s">
        <v>476</v>
      </c>
      <c r="I1313" s="165" t="s">
        <v>3167</v>
      </c>
      <c r="J1313" s="165" t="s">
        <v>1205</v>
      </c>
      <c r="K1313" s="165" t="s">
        <v>51</v>
      </c>
      <c r="L1313" s="165" t="s">
        <v>52</v>
      </c>
      <c r="M1313" s="165" t="s">
        <v>51</v>
      </c>
    </row>
    <row r="1314" spans="1:13" x14ac:dyDescent="0.35">
      <c r="A1314" s="164" t="str">
        <f t="shared" si="20"/>
        <v>AndroyAmbovombe-AndroyAntanimora Atsimo</v>
      </c>
      <c r="B1314" s="165" t="s">
        <v>1200</v>
      </c>
      <c r="C1314" s="165" t="s">
        <v>1201</v>
      </c>
      <c r="D1314" s="165" t="s">
        <v>3148</v>
      </c>
      <c r="E1314" s="165" t="s">
        <v>1099</v>
      </c>
      <c r="F1314" s="165" t="s">
        <v>3148</v>
      </c>
      <c r="G1314" s="165" t="s">
        <v>3167</v>
      </c>
      <c r="H1314" s="165" t="s">
        <v>476</v>
      </c>
      <c r="I1314" s="165" t="s">
        <v>3167</v>
      </c>
      <c r="J1314" s="165" t="s">
        <v>1205</v>
      </c>
      <c r="K1314" s="165" t="s">
        <v>3182</v>
      </c>
      <c r="L1314" s="165" t="s">
        <v>72</v>
      </c>
      <c r="M1314" s="165" t="s">
        <v>3182</v>
      </c>
    </row>
    <row r="1315" spans="1:13" x14ac:dyDescent="0.35">
      <c r="A1315" s="164" t="str">
        <f t="shared" si="20"/>
        <v>AndroyAmbovombe-AndroyAndalatanosy</v>
      </c>
      <c r="B1315" s="165" t="s">
        <v>1200</v>
      </c>
      <c r="C1315" s="165" t="s">
        <v>1201</v>
      </c>
      <c r="D1315" s="165" t="s">
        <v>3148</v>
      </c>
      <c r="E1315" s="165" t="s">
        <v>1099</v>
      </c>
      <c r="F1315" s="165" t="s">
        <v>3148</v>
      </c>
      <c r="G1315" s="165" t="s">
        <v>3167</v>
      </c>
      <c r="H1315" s="165" t="s">
        <v>476</v>
      </c>
      <c r="I1315" s="165" t="s">
        <v>3167</v>
      </c>
      <c r="J1315" s="165" t="s">
        <v>1205</v>
      </c>
      <c r="K1315" s="165" t="s">
        <v>3183</v>
      </c>
      <c r="L1315" s="165" t="s">
        <v>66</v>
      </c>
      <c r="M1315" s="165" t="s">
        <v>3183</v>
      </c>
    </row>
    <row r="1316" spans="1:13" x14ac:dyDescent="0.35">
      <c r="A1316" s="164" t="str">
        <f t="shared" si="20"/>
        <v>AndroyAmbovombe-AndroyAmpamata</v>
      </c>
      <c r="B1316" s="165" t="s">
        <v>1200</v>
      </c>
      <c r="C1316" s="165" t="s">
        <v>1201</v>
      </c>
      <c r="D1316" s="165" t="s">
        <v>3148</v>
      </c>
      <c r="E1316" s="165" t="s">
        <v>1099</v>
      </c>
      <c r="F1316" s="165" t="s">
        <v>3148</v>
      </c>
      <c r="G1316" s="165" t="s">
        <v>3167</v>
      </c>
      <c r="H1316" s="165" t="s">
        <v>476</v>
      </c>
      <c r="I1316" s="165" t="s">
        <v>3167</v>
      </c>
      <c r="J1316" s="165" t="s">
        <v>1205</v>
      </c>
      <c r="K1316" s="165" t="s">
        <v>3184</v>
      </c>
      <c r="L1316" s="165" t="s">
        <v>62</v>
      </c>
      <c r="M1316" s="165" t="s">
        <v>3184</v>
      </c>
    </row>
    <row r="1317" spans="1:13" x14ac:dyDescent="0.35">
      <c r="A1317" s="164" t="str">
        <f t="shared" si="20"/>
        <v>AndroyAmbovombe-AndroyJafaro</v>
      </c>
      <c r="B1317" s="165" t="s">
        <v>1200</v>
      </c>
      <c r="C1317" s="165" t="s">
        <v>1201</v>
      </c>
      <c r="D1317" s="165" t="s">
        <v>3148</v>
      </c>
      <c r="E1317" s="165" t="s">
        <v>1099</v>
      </c>
      <c r="F1317" s="165" t="s">
        <v>3148</v>
      </c>
      <c r="G1317" s="165" t="s">
        <v>3167</v>
      </c>
      <c r="H1317" s="165" t="s">
        <v>476</v>
      </c>
      <c r="I1317" s="165" t="s">
        <v>3167</v>
      </c>
      <c r="J1317" s="165" t="s">
        <v>1205</v>
      </c>
      <c r="K1317" s="165" t="s">
        <v>3185</v>
      </c>
      <c r="L1317" s="165" t="s">
        <v>78</v>
      </c>
      <c r="M1317" s="165" t="s">
        <v>3185</v>
      </c>
    </row>
    <row r="1318" spans="1:13" x14ac:dyDescent="0.35">
      <c r="A1318" s="164" t="str">
        <f t="shared" si="20"/>
        <v>AndroyAmbovombe-AndroyANDRAGNANIVO</v>
      </c>
      <c r="B1318" s="165" t="s">
        <v>1200</v>
      </c>
      <c r="C1318" s="165" t="s">
        <v>1201</v>
      </c>
      <c r="D1318" s="165" t="s">
        <v>3148</v>
      </c>
      <c r="E1318" s="165" t="s">
        <v>1099</v>
      </c>
      <c r="F1318" s="165" t="s">
        <v>3148</v>
      </c>
      <c r="G1318" s="165" t="s">
        <v>3167</v>
      </c>
      <c r="H1318" s="165" t="s">
        <v>476</v>
      </c>
      <c r="I1318" s="165" t="s">
        <v>3167</v>
      </c>
      <c r="J1318" s="165" t="s">
        <v>1205</v>
      </c>
      <c r="K1318" s="165" t="s">
        <v>67</v>
      </c>
      <c r="L1318" s="165" t="s">
        <v>68</v>
      </c>
      <c r="M1318" s="165" t="s">
        <v>67</v>
      </c>
    </row>
    <row r="1319" spans="1:13" x14ac:dyDescent="0.35">
      <c r="A1319" s="164" t="str">
        <f t="shared" si="20"/>
        <v>AndroyAmbovombe-AndroyImanombo</v>
      </c>
      <c r="B1319" s="165" t="s">
        <v>1200</v>
      </c>
      <c r="C1319" s="165" t="s">
        <v>1201</v>
      </c>
      <c r="D1319" s="165" t="s">
        <v>3148</v>
      </c>
      <c r="E1319" s="165" t="s">
        <v>1099</v>
      </c>
      <c r="F1319" s="165" t="s">
        <v>3148</v>
      </c>
      <c r="G1319" s="165" t="s">
        <v>3167</v>
      </c>
      <c r="H1319" s="165" t="s">
        <v>476</v>
      </c>
      <c r="I1319" s="165" t="s">
        <v>3167</v>
      </c>
      <c r="J1319" s="165" t="s">
        <v>1205</v>
      </c>
      <c r="K1319" s="165" t="s">
        <v>3186</v>
      </c>
      <c r="L1319" s="165" t="s">
        <v>76</v>
      </c>
      <c r="M1319" s="165" t="s">
        <v>3186</v>
      </c>
    </row>
    <row r="1320" spans="1:13" x14ac:dyDescent="0.35">
      <c r="A1320" s="164" t="str">
        <f t="shared" si="20"/>
        <v>AndroyBekilyBekily</v>
      </c>
      <c r="B1320" s="165" t="s">
        <v>1200</v>
      </c>
      <c r="C1320" s="165" t="s">
        <v>1201</v>
      </c>
      <c r="D1320" s="165" t="s">
        <v>3148</v>
      </c>
      <c r="E1320" s="165" t="s">
        <v>1099</v>
      </c>
      <c r="F1320" s="165" t="s">
        <v>3148</v>
      </c>
      <c r="G1320" s="165" t="s">
        <v>3187</v>
      </c>
      <c r="H1320" s="165" t="s">
        <v>3188</v>
      </c>
      <c r="I1320" s="165" t="s">
        <v>3187</v>
      </c>
      <c r="J1320" s="165" t="s">
        <v>1205</v>
      </c>
      <c r="K1320" s="171" t="s">
        <v>3188</v>
      </c>
      <c r="L1320" s="165" t="s">
        <v>141</v>
      </c>
      <c r="M1320" s="165" t="s">
        <v>3189</v>
      </c>
    </row>
    <row r="1321" spans="1:13" x14ac:dyDescent="0.35">
      <c r="A1321" s="164" t="str">
        <f t="shared" si="20"/>
        <v>AndroyBekilyAnkaranabo Nord</v>
      </c>
      <c r="B1321" s="165" t="s">
        <v>1200</v>
      </c>
      <c r="C1321" s="165" t="s">
        <v>1201</v>
      </c>
      <c r="D1321" s="165" t="s">
        <v>3148</v>
      </c>
      <c r="E1321" s="165" t="s">
        <v>1099</v>
      </c>
      <c r="F1321" s="165" t="s">
        <v>3148</v>
      </c>
      <c r="G1321" s="165" t="s">
        <v>3187</v>
      </c>
      <c r="H1321" s="165" t="s">
        <v>3188</v>
      </c>
      <c r="I1321" s="165" t="s">
        <v>3187</v>
      </c>
      <c r="J1321" s="165" t="s">
        <v>1205</v>
      </c>
      <c r="K1321" s="165" t="s">
        <v>3190</v>
      </c>
      <c r="L1321" s="165" t="s">
        <v>138</v>
      </c>
      <c r="M1321" s="165" t="s">
        <v>3190</v>
      </c>
    </row>
    <row r="1322" spans="1:13" x14ac:dyDescent="0.35">
      <c r="A1322" s="164" t="str">
        <f t="shared" si="20"/>
        <v>AndroyBekilyBesakoa</v>
      </c>
      <c r="B1322" s="165" t="s">
        <v>1200</v>
      </c>
      <c r="C1322" s="165" t="s">
        <v>1201</v>
      </c>
      <c r="D1322" s="165" t="s">
        <v>3148</v>
      </c>
      <c r="E1322" s="165" t="s">
        <v>1099</v>
      </c>
      <c r="F1322" s="165" t="s">
        <v>3148</v>
      </c>
      <c r="G1322" s="165" t="s">
        <v>3187</v>
      </c>
      <c r="H1322" s="165" t="s">
        <v>3188</v>
      </c>
      <c r="I1322" s="165" t="s">
        <v>3187</v>
      </c>
      <c r="J1322" s="165" t="s">
        <v>1205</v>
      </c>
      <c r="K1322" s="165" t="s">
        <v>3013</v>
      </c>
      <c r="L1322" s="165" t="s">
        <v>149</v>
      </c>
      <c r="M1322" s="165" t="s">
        <v>3013</v>
      </c>
    </row>
    <row r="1323" spans="1:13" x14ac:dyDescent="0.35">
      <c r="A1323" s="164" t="str">
        <f t="shared" si="20"/>
        <v>AndroyBekilyAnja Nord</v>
      </c>
      <c r="B1323" s="165" t="s">
        <v>1200</v>
      </c>
      <c r="C1323" s="165" t="s">
        <v>1201</v>
      </c>
      <c r="D1323" s="165" t="s">
        <v>3148</v>
      </c>
      <c r="E1323" s="165" t="s">
        <v>1099</v>
      </c>
      <c r="F1323" s="165" t="s">
        <v>3148</v>
      </c>
      <c r="G1323" s="165" t="s">
        <v>3187</v>
      </c>
      <c r="H1323" s="165" t="s">
        <v>3188</v>
      </c>
      <c r="I1323" s="165" t="s">
        <v>3187</v>
      </c>
      <c r="J1323" s="165" t="s">
        <v>1205</v>
      </c>
      <c r="K1323" s="165" t="s">
        <v>3191</v>
      </c>
      <c r="L1323" s="165" t="s">
        <v>136</v>
      </c>
      <c r="M1323" s="165" t="s">
        <v>3191</v>
      </c>
    </row>
    <row r="1324" spans="1:13" x14ac:dyDescent="0.35">
      <c r="A1324" s="164" t="str">
        <f t="shared" si="20"/>
        <v>AndroyBekilyAntsakoamaro</v>
      </c>
      <c r="B1324" s="165" t="s">
        <v>1200</v>
      </c>
      <c r="C1324" s="165" t="s">
        <v>1201</v>
      </c>
      <c r="D1324" s="165" t="s">
        <v>3148</v>
      </c>
      <c r="E1324" s="165" t="s">
        <v>1099</v>
      </c>
      <c r="F1324" s="165" t="s">
        <v>3148</v>
      </c>
      <c r="G1324" s="165" t="s">
        <v>3187</v>
      </c>
      <c r="H1324" s="165" t="s">
        <v>3188</v>
      </c>
      <c r="I1324" s="165" t="s">
        <v>3187</v>
      </c>
      <c r="J1324" s="165" t="s">
        <v>1205</v>
      </c>
      <c r="K1324" s="165" t="s">
        <v>3192</v>
      </c>
      <c r="L1324" s="165" t="s">
        <v>140</v>
      </c>
      <c r="M1324" s="165" t="s">
        <v>3192</v>
      </c>
    </row>
    <row r="1325" spans="1:13" x14ac:dyDescent="0.35">
      <c r="A1325" s="164" t="str">
        <f t="shared" si="20"/>
        <v>AndroyBekilyAmbatosola</v>
      </c>
      <c r="B1325" s="165" t="s">
        <v>1200</v>
      </c>
      <c r="C1325" s="165" t="s">
        <v>1201</v>
      </c>
      <c r="D1325" s="165" t="s">
        <v>3148</v>
      </c>
      <c r="E1325" s="165" t="s">
        <v>1099</v>
      </c>
      <c r="F1325" s="165" t="s">
        <v>3148</v>
      </c>
      <c r="G1325" s="165" t="s">
        <v>3187</v>
      </c>
      <c r="H1325" s="165" t="s">
        <v>3188</v>
      </c>
      <c r="I1325" s="165" t="s">
        <v>3187</v>
      </c>
      <c r="J1325" s="165" t="s">
        <v>1205</v>
      </c>
      <c r="K1325" s="165" t="s">
        <v>3193</v>
      </c>
      <c r="L1325" s="165" t="s">
        <v>132</v>
      </c>
      <c r="M1325" s="165" t="s">
        <v>3193</v>
      </c>
    </row>
    <row r="1326" spans="1:13" x14ac:dyDescent="0.35">
      <c r="A1326" s="164" t="str">
        <f t="shared" si="20"/>
        <v>AndroyBekilyTsirandrany</v>
      </c>
      <c r="B1326" s="165" t="s">
        <v>1200</v>
      </c>
      <c r="C1326" s="165" t="s">
        <v>1201</v>
      </c>
      <c r="D1326" s="165" t="s">
        <v>3148</v>
      </c>
      <c r="E1326" s="165" t="s">
        <v>1099</v>
      </c>
      <c r="F1326" s="165" t="s">
        <v>3148</v>
      </c>
      <c r="G1326" s="165" t="s">
        <v>3187</v>
      </c>
      <c r="H1326" s="165" t="s">
        <v>3188</v>
      </c>
      <c r="I1326" s="165" t="s">
        <v>3187</v>
      </c>
      <c r="J1326" s="165" t="s">
        <v>1205</v>
      </c>
      <c r="K1326" s="165" t="s">
        <v>3194</v>
      </c>
      <c r="L1326" s="165" t="s">
        <v>165</v>
      </c>
      <c r="M1326" s="165" t="s">
        <v>3194</v>
      </c>
    </row>
    <row r="1327" spans="1:13" x14ac:dyDescent="0.35">
      <c r="A1327" s="164" t="str">
        <f t="shared" si="20"/>
        <v>AndroyBekilyTsikolaky</v>
      </c>
      <c r="B1327" s="165" t="s">
        <v>1200</v>
      </c>
      <c r="C1327" s="165" t="s">
        <v>1201</v>
      </c>
      <c r="D1327" s="165" t="s">
        <v>3148</v>
      </c>
      <c r="E1327" s="165" t="s">
        <v>1099</v>
      </c>
      <c r="F1327" s="165" t="s">
        <v>3148</v>
      </c>
      <c r="G1327" s="165" t="s">
        <v>3187</v>
      </c>
      <c r="H1327" s="165" t="s">
        <v>3188</v>
      </c>
      <c r="I1327" s="165" t="s">
        <v>3187</v>
      </c>
      <c r="J1327" s="165" t="s">
        <v>1205</v>
      </c>
      <c r="K1327" s="165" t="s">
        <v>3195</v>
      </c>
      <c r="L1327" s="165" t="s">
        <v>163</v>
      </c>
      <c r="M1327" s="165" t="s">
        <v>3195</v>
      </c>
    </row>
    <row r="1328" spans="1:13" x14ac:dyDescent="0.35">
      <c r="A1328" s="164" t="str">
        <f t="shared" si="20"/>
        <v>AndroyBekilyManakompy</v>
      </c>
      <c r="B1328" s="165" t="s">
        <v>1200</v>
      </c>
      <c r="C1328" s="165" t="s">
        <v>1201</v>
      </c>
      <c r="D1328" s="165" t="s">
        <v>3148</v>
      </c>
      <c r="E1328" s="165" t="s">
        <v>1099</v>
      </c>
      <c r="F1328" s="165" t="s">
        <v>3148</v>
      </c>
      <c r="G1328" s="165" t="s">
        <v>3187</v>
      </c>
      <c r="H1328" s="165" t="s">
        <v>3188</v>
      </c>
      <c r="I1328" s="165" t="s">
        <v>3187</v>
      </c>
      <c r="J1328" s="165" t="s">
        <v>1205</v>
      </c>
      <c r="K1328" s="165" t="s">
        <v>3196</v>
      </c>
      <c r="L1328" s="165" t="s">
        <v>155</v>
      </c>
      <c r="M1328" s="165" t="s">
        <v>3196</v>
      </c>
    </row>
    <row r="1329" spans="1:13" x14ac:dyDescent="0.35">
      <c r="A1329" s="164" t="str">
        <f t="shared" si="20"/>
        <v>AndroyBekilyAmbahita</v>
      </c>
      <c r="B1329" s="165" t="s">
        <v>1200</v>
      </c>
      <c r="C1329" s="165" t="s">
        <v>1201</v>
      </c>
      <c r="D1329" s="165" t="s">
        <v>3148</v>
      </c>
      <c r="E1329" s="165" t="s">
        <v>1099</v>
      </c>
      <c r="F1329" s="165" t="s">
        <v>3148</v>
      </c>
      <c r="G1329" s="165" t="s">
        <v>3187</v>
      </c>
      <c r="H1329" s="165" t="s">
        <v>3188</v>
      </c>
      <c r="I1329" s="165" t="s">
        <v>3187</v>
      </c>
      <c r="J1329" s="165" t="s">
        <v>1205</v>
      </c>
      <c r="K1329" s="165" t="s">
        <v>3197</v>
      </c>
      <c r="L1329" s="165" t="s">
        <v>130</v>
      </c>
      <c r="M1329" s="165" t="s">
        <v>3197</v>
      </c>
    </row>
    <row r="1330" spans="1:13" x14ac:dyDescent="0.35">
      <c r="A1330" s="164" t="str">
        <f t="shared" si="20"/>
        <v>AndroyBekilyMaroviro</v>
      </c>
      <c r="B1330" s="165" t="s">
        <v>1200</v>
      </c>
      <c r="C1330" s="165" t="s">
        <v>1201</v>
      </c>
      <c r="D1330" s="165" t="s">
        <v>3148</v>
      </c>
      <c r="E1330" s="165" t="s">
        <v>1099</v>
      </c>
      <c r="F1330" s="165" t="s">
        <v>3148</v>
      </c>
      <c r="G1330" s="165" t="s">
        <v>3187</v>
      </c>
      <c r="H1330" s="165" t="s">
        <v>3188</v>
      </c>
      <c r="I1330" s="165" t="s">
        <v>3187</v>
      </c>
      <c r="J1330" s="165" t="s">
        <v>1205</v>
      </c>
      <c r="K1330" s="165" t="s">
        <v>3198</v>
      </c>
      <c r="L1330" s="165" t="s">
        <v>157</v>
      </c>
      <c r="M1330" s="165" t="s">
        <v>3198</v>
      </c>
    </row>
    <row r="1331" spans="1:13" x14ac:dyDescent="0.35">
      <c r="A1331" s="164" t="str">
        <f t="shared" si="20"/>
        <v>AndroyBekilyBelindo Mahasoa</v>
      </c>
      <c r="B1331" s="165" t="s">
        <v>1200</v>
      </c>
      <c r="C1331" s="165" t="s">
        <v>1201</v>
      </c>
      <c r="D1331" s="165" t="s">
        <v>3148</v>
      </c>
      <c r="E1331" s="165" t="s">
        <v>1099</v>
      </c>
      <c r="F1331" s="165" t="s">
        <v>3148</v>
      </c>
      <c r="G1331" s="165" t="s">
        <v>3187</v>
      </c>
      <c r="H1331" s="165" t="s">
        <v>3188</v>
      </c>
      <c r="I1331" s="165" t="s">
        <v>3187</v>
      </c>
      <c r="J1331" s="165" t="s">
        <v>1205</v>
      </c>
      <c r="K1331" s="165" t="s">
        <v>3199</v>
      </c>
      <c r="L1331" s="165" t="s">
        <v>145</v>
      </c>
      <c r="M1331" s="165" t="s">
        <v>3199</v>
      </c>
    </row>
    <row r="1332" spans="1:13" x14ac:dyDescent="0.35">
      <c r="A1332" s="164" t="str">
        <f t="shared" si="20"/>
        <v>AndroyBekilyBeteza</v>
      </c>
      <c r="B1332" s="165" t="s">
        <v>1200</v>
      </c>
      <c r="C1332" s="165" t="s">
        <v>1201</v>
      </c>
      <c r="D1332" s="165" t="s">
        <v>3148</v>
      </c>
      <c r="E1332" s="165" t="s">
        <v>1099</v>
      </c>
      <c r="F1332" s="165" t="s">
        <v>3148</v>
      </c>
      <c r="G1332" s="165" t="s">
        <v>3187</v>
      </c>
      <c r="H1332" s="165" t="s">
        <v>3188</v>
      </c>
      <c r="I1332" s="165" t="s">
        <v>3187</v>
      </c>
      <c r="J1332" s="165" t="s">
        <v>1205</v>
      </c>
      <c r="K1332" s="165" t="s">
        <v>3200</v>
      </c>
      <c r="L1332" s="165" t="s">
        <v>151</v>
      </c>
      <c r="M1332" s="165" t="s">
        <v>3200</v>
      </c>
    </row>
    <row r="1333" spans="1:13" x14ac:dyDescent="0.35">
      <c r="A1333" s="164" t="str">
        <f t="shared" si="20"/>
        <v>AndroyBekilyTanandava</v>
      </c>
      <c r="B1333" s="165" t="s">
        <v>1200</v>
      </c>
      <c r="C1333" s="165" t="s">
        <v>1201</v>
      </c>
      <c r="D1333" s="165" t="s">
        <v>3148</v>
      </c>
      <c r="E1333" s="165" t="s">
        <v>1099</v>
      </c>
      <c r="F1333" s="165" t="s">
        <v>3148</v>
      </c>
      <c r="G1333" s="165" t="s">
        <v>3187</v>
      </c>
      <c r="H1333" s="165" t="s">
        <v>3188</v>
      </c>
      <c r="I1333" s="165" t="s">
        <v>3187</v>
      </c>
      <c r="J1333" s="165" t="s">
        <v>1205</v>
      </c>
      <c r="K1333" s="165" t="s">
        <v>3201</v>
      </c>
      <c r="L1333" s="165" t="s">
        <v>161</v>
      </c>
      <c r="M1333" s="165" t="s">
        <v>3201</v>
      </c>
    </row>
    <row r="1334" spans="1:13" x14ac:dyDescent="0.35">
      <c r="A1334" s="164" t="str">
        <f t="shared" si="20"/>
        <v>AndroyBekilyBekitro</v>
      </c>
      <c r="B1334" s="165" t="s">
        <v>1200</v>
      </c>
      <c r="C1334" s="165" t="s">
        <v>1201</v>
      </c>
      <c r="D1334" s="165" t="s">
        <v>3148</v>
      </c>
      <c r="E1334" s="165" t="s">
        <v>1099</v>
      </c>
      <c r="F1334" s="165" t="s">
        <v>3148</v>
      </c>
      <c r="G1334" s="165" t="s">
        <v>3187</v>
      </c>
      <c r="H1334" s="165" t="s">
        <v>3188</v>
      </c>
      <c r="I1334" s="165" t="s">
        <v>3187</v>
      </c>
      <c r="J1334" s="165" t="s">
        <v>1205</v>
      </c>
      <c r="K1334" s="165" t="s">
        <v>3202</v>
      </c>
      <c r="L1334" s="165" t="s">
        <v>143</v>
      </c>
      <c r="M1334" s="165" t="s">
        <v>3202</v>
      </c>
    </row>
    <row r="1335" spans="1:13" x14ac:dyDescent="0.35">
      <c r="A1335" s="164" t="str">
        <f t="shared" si="20"/>
        <v>AndroyBekilyBeraketa</v>
      </c>
      <c r="B1335" s="165" t="s">
        <v>1200</v>
      </c>
      <c r="C1335" s="165" t="s">
        <v>1201</v>
      </c>
      <c r="D1335" s="165" t="s">
        <v>3148</v>
      </c>
      <c r="E1335" s="165" t="s">
        <v>1099</v>
      </c>
      <c r="F1335" s="165" t="s">
        <v>3148</v>
      </c>
      <c r="G1335" s="165" t="s">
        <v>3187</v>
      </c>
      <c r="H1335" s="165" t="s">
        <v>3188</v>
      </c>
      <c r="I1335" s="165" t="s">
        <v>3187</v>
      </c>
      <c r="J1335" s="165" t="s">
        <v>1205</v>
      </c>
      <c r="K1335" s="165" t="s">
        <v>3203</v>
      </c>
      <c r="L1335" s="165" t="s">
        <v>147</v>
      </c>
      <c r="M1335" s="165" t="s">
        <v>3203</v>
      </c>
    </row>
    <row r="1336" spans="1:13" x14ac:dyDescent="0.35">
      <c r="A1336" s="164" t="str">
        <f t="shared" si="20"/>
        <v>AndroyBekilyVohimanga</v>
      </c>
      <c r="B1336" s="165" t="s">
        <v>1200</v>
      </c>
      <c r="C1336" s="165" t="s">
        <v>1201</v>
      </c>
      <c r="D1336" s="165" t="s">
        <v>3148</v>
      </c>
      <c r="E1336" s="165" t="s">
        <v>1099</v>
      </c>
      <c r="F1336" s="165" t="s">
        <v>3148</v>
      </c>
      <c r="G1336" s="165" t="s">
        <v>3187</v>
      </c>
      <c r="H1336" s="165" t="s">
        <v>3188</v>
      </c>
      <c r="I1336" s="165" t="s">
        <v>3187</v>
      </c>
      <c r="J1336" s="165" t="s">
        <v>1205</v>
      </c>
      <c r="K1336" s="165" t="s">
        <v>3204</v>
      </c>
      <c r="L1336" s="165" t="s">
        <v>167</v>
      </c>
      <c r="M1336" s="165" t="s">
        <v>3204</v>
      </c>
    </row>
    <row r="1337" spans="1:13" x14ac:dyDescent="0.35">
      <c r="A1337" s="164" t="str">
        <f t="shared" si="20"/>
        <v>AndroyBekilyBevitiky</v>
      </c>
      <c r="B1337" s="165" t="s">
        <v>1200</v>
      </c>
      <c r="C1337" s="165" t="s">
        <v>1201</v>
      </c>
      <c r="D1337" s="165" t="s">
        <v>3148</v>
      </c>
      <c r="E1337" s="165" t="s">
        <v>1099</v>
      </c>
      <c r="F1337" s="165" t="s">
        <v>3148</v>
      </c>
      <c r="G1337" s="165" t="s">
        <v>3187</v>
      </c>
      <c r="H1337" s="165" t="s">
        <v>3188</v>
      </c>
      <c r="I1337" s="165" t="s">
        <v>3187</v>
      </c>
      <c r="J1337" s="165" t="s">
        <v>1205</v>
      </c>
      <c r="K1337" s="165" t="s">
        <v>3205</v>
      </c>
      <c r="L1337" s="165" t="s">
        <v>153</v>
      </c>
      <c r="M1337" s="165" t="s">
        <v>3205</v>
      </c>
    </row>
    <row r="1338" spans="1:13" x14ac:dyDescent="0.35">
      <c r="A1338" s="164" t="str">
        <f t="shared" si="20"/>
        <v>AndroyBekilyAnivorano Mitsinjo</v>
      </c>
      <c r="B1338" s="165" t="s">
        <v>1200</v>
      </c>
      <c r="C1338" s="165" t="s">
        <v>1201</v>
      </c>
      <c r="D1338" s="165" t="s">
        <v>3148</v>
      </c>
      <c r="E1338" s="165" t="s">
        <v>1099</v>
      </c>
      <c r="F1338" s="165" t="s">
        <v>3148</v>
      </c>
      <c r="G1338" s="165" t="s">
        <v>3187</v>
      </c>
      <c r="H1338" s="165" t="s">
        <v>3188</v>
      </c>
      <c r="I1338" s="165" t="s">
        <v>3187</v>
      </c>
      <c r="J1338" s="165" t="s">
        <v>1205</v>
      </c>
      <c r="K1338" s="165" t="s">
        <v>3206</v>
      </c>
      <c r="L1338" s="165" t="s">
        <v>134</v>
      </c>
      <c r="M1338" s="165" t="s">
        <v>3206</v>
      </c>
    </row>
    <row r="1339" spans="1:13" x14ac:dyDescent="0.35">
      <c r="A1339" s="164" t="str">
        <f t="shared" si="20"/>
        <v>AndroyBekilyMikaikarivo Ambatomainty</v>
      </c>
      <c r="B1339" s="165" t="s">
        <v>1200</v>
      </c>
      <c r="C1339" s="165" t="s">
        <v>1201</v>
      </c>
      <c r="D1339" s="165" t="s">
        <v>3148</v>
      </c>
      <c r="E1339" s="165" t="s">
        <v>1099</v>
      </c>
      <c r="F1339" s="165" t="s">
        <v>3148</v>
      </c>
      <c r="G1339" s="165" t="s">
        <v>3187</v>
      </c>
      <c r="H1339" s="165" t="s">
        <v>3188</v>
      </c>
      <c r="I1339" s="165" t="s">
        <v>3187</v>
      </c>
      <c r="J1339" s="165" t="s">
        <v>1205</v>
      </c>
      <c r="K1339" s="165" t="s">
        <v>3207</v>
      </c>
      <c r="L1339" s="165" t="s">
        <v>159</v>
      </c>
      <c r="M1339" s="165" t="s">
        <v>3207</v>
      </c>
    </row>
    <row r="1340" spans="1:13" x14ac:dyDescent="0.35">
      <c r="A1340" s="164" t="str">
        <f t="shared" si="20"/>
        <v>AnosyTaolagnaroTaolagnaro</v>
      </c>
      <c r="B1340" s="165" t="s">
        <v>1200</v>
      </c>
      <c r="C1340" s="165" t="s">
        <v>1201</v>
      </c>
      <c r="D1340" s="165" t="s">
        <v>3208</v>
      </c>
      <c r="E1340" s="165" t="s">
        <v>1799</v>
      </c>
      <c r="F1340" s="165" t="s">
        <v>3208</v>
      </c>
      <c r="G1340" s="165" t="s">
        <v>3209</v>
      </c>
      <c r="H1340" s="165" t="s">
        <v>3210</v>
      </c>
      <c r="I1340" s="165" t="s">
        <v>3209</v>
      </c>
      <c r="J1340" s="165" t="s">
        <v>1205</v>
      </c>
      <c r="K1340" s="165" t="s">
        <v>3210</v>
      </c>
      <c r="L1340" s="165" t="s">
        <v>338</v>
      </c>
      <c r="M1340" s="165" t="s">
        <v>3210</v>
      </c>
    </row>
    <row r="1341" spans="1:13" x14ac:dyDescent="0.35">
      <c r="A1341" s="164" t="str">
        <f t="shared" si="20"/>
        <v>AnosyTaolagnaroAmpasy Nahampoana</v>
      </c>
      <c r="B1341" s="165" t="s">
        <v>1200</v>
      </c>
      <c r="C1341" s="165" t="s">
        <v>1201</v>
      </c>
      <c r="D1341" s="165" t="s">
        <v>3208</v>
      </c>
      <c r="E1341" s="165" t="s">
        <v>1799</v>
      </c>
      <c r="F1341" s="165" t="s">
        <v>3208</v>
      </c>
      <c r="G1341" s="165" t="s">
        <v>3209</v>
      </c>
      <c r="H1341" s="165" t="s">
        <v>3210</v>
      </c>
      <c r="I1341" s="165" t="s">
        <v>3209</v>
      </c>
      <c r="J1341" s="165" t="s">
        <v>1205</v>
      </c>
      <c r="K1341" s="165" t="s">
        <v>3211</v>
      </c>
      <c r="L1341" s="165" t="s">
        <v>290</v>
      </c>
      <c r="M1341" s="165" t="s">
        <v>3211</v>
      </c>
    </row>
    <row r="1342" spans="1:13" x14ac:dyDescent="0.35">
      <c r="A1342" s="164" t="str">
        <f t="shared" si="20"/>
        <v>AnosyTaolagnaroMandromondromotra</v>
      </c>
      <c r="B1342" s="165" t="s">
        <v>1200</v>
      </c>
      <c r="C1342" s="165" t="s">
        <v>1201</v>
      </c>
      <c r="D1342" s="165" t="s">
        <v>3208</v>
      </c>
      <c r="E1342" s="165" t="s">
        <v>1799</v>
      </c>
      <c r="F1342" s="165" t="s">
        <v>3208</v>
      </c>
      <c r="G1342" s="165" t="s">
        <v>3209</v>
      </c>
      <c r="H1342" s="165" t="s">
        <v>3210</v>
      </c>
      <c r="I1342" s="165" t="s">
        <v>3209</v>
      </c>
      <c r="J1342" s="165" t="s">
        <v>1205</v>
      </c>
      <c r="K1342" s="165" t="s">
        <v>3212</v>
      </c>
      <c r="L1342" s="165" t="s">
        <v>326</v>
      </c>
      <c r="M1342" s="165" t="s">
        <v>3212</v>
      </c>
    </row>
    <row r="1343" spans="1:13" x14ac:dyDescent="0.35">
      <c r="A1343" s="164" t="str">
        <f t="shared" si="20"/>
        <v>AnosyTaolagnaroSoanierana</v>
      </c>
      <c r="B1343" s="165" t="s">
        <v>1200</v>
      </c>
      <c r="C1343" s="165" t="s">
        <v>1201</v>
      </c>
      <c r="D1343" s="165" t="s">
        <v>3208</v>
      </c>
      <c r="E1343" s="165" t="s">
        <v>1799</v>
      </c>
      <c r="F1343" s="165" t="s">
        <v>3208</v>
      </c>
      <c r="G1343" s="165" t="s">
        <v>3209</v>
      </c>
      <c r="H1343" s="165" t="s">
        <v>3210</v>
      </c>
      <c r="I1343" s="165" t="s">
        <v>3209</v>
      </c>
      <c r="J1343" s="165" t="s">
        <v>1205</v>
      </c>
      <c r="K1343" s="165" t="s">
        <v>1797</v>
      </c>
      <c r="L1343" s="165" t="s">
        <v>334</v>
      </c>
      <c r="M1343" s="165" t="s">
        <v>1797</v>
      </c>
    </row>
    <row r="1344" spans="1:13" x14ac:dyDescent="0.35">
      <c r="A1344" s="164" t="str">
        <f t="shared" si="20"/>
        <v>AnosyTaolagnaroIfarantsa</v>
      </c>
      <c r="B1344" s="165" t="s">
        <v>1200</v>
      </c>
      <c r="C1344" s="165" t="s">
        <v>1201</v>
      </c>
      <c r="D1344" s="165" t="s">
        <v>3208</v>
      </c>
      <c r="E1344" s="165" t="s">
        <v>1799</v>
      </c>
      <c r="F1344" s="165" t="s">
        <v>3208</v>
      </c>
      <c r="G1344" s="165" t="s">
        <v>3209</v>
      </c>
      <c r="H1344" s="165" t="s">
        <v>3210</v>
      </c>
      <c r="I1344" s="165" t="s">
        <v>3209</v>
      </c>
      <c r="J1344" s="165" t="s">
        <v>1205</v>
      </c>
      <c r="K1344" s="165" t="s">
        <v>3213</v>
      </c>
      <c r="L1344" s="165" t="s">
        <v>314</v>
      </c>
      <c r="M1344" s="165" t="s">
        <v>3213</v>
      </c>
    </row>
    <row r="1345" spans="1:13" x14ac:dyDescent="0.35">
      <c r="A1345" s="164" t="str">
        <f t="shared" si="20"/>
        <v>AnosyTaolagnaroIsaka-Ivondro</v>
      </c>
      <c r="B1345" s="165" t="s">
        <v>1200</v>
      </c>
      <c r="C1345" s="165" t="s">
        <v>1201</v>
      </c>
      <c r="D1345" s="165" t="s">
        <v>3208</v>
      </c>
      <c r="E1345" s="165" t="s">
        <v>1799</v>
      </c>
      <c r="F1345" s="165" t="s">
        <v>3208</v>
      </c>
      <c r="G1345" s="165" t="s">
        <v>3209</v>
      </c>
      <c r="H1345" s="165" t="s">
        <v>3210</v>
      </c>
      <c r="I1345" s="165" t="s">
        <v>3209</v>
      </c>
      <c r="J1345" s="165" t="s">
        <v>1205</v>
      </c>
      <c r="K1345" s="165" t="s">
        <v>3214</v>
      </c>
      <c r="L1345" s="165" t="s">
        <v>316</v>
      </c>
      <c r="M1345" s="165" t="s">
        <v>3214</v>
      </c>
    </row>
    <row r="1346" spans="1:13" x14ac:dyDescent="0.35">
      <c r="A1346" s="164" t="str">
        <f t="shared" si="20"/>
        <v>AnosyTaolagnaroMandiso</v>
      </c>
      <c r="B1346" s="165" t="s">
        <v>1200</v>
      </c>
      <c r="C1346" s="165" t="s">
        <v>1201</v>
      </c>
      <c r="D1346" s="165" t="s">
        <v>3208</v>
      </c>
      <c r="E1346" s="165" t="s">
        <v>1799</v>
      </c>
      <c r="F1346" s="165" t="s">
        <v>3208</v>
      </c>
      <c r="G1346" s="165" t="s">
        <v>3209</v>
      </c>
      <c r="H1346" s="165" t="s">
        <v>3210</v>
      </c>
      <c r="I1346" s="165" t="s">
        <v>3209</v>
      </c>
      <c r="J1346" s="165" t="s">
        <v>1205</v>
      </c>
      <c r="K1346" s="165" t="s">
        <v>3215</v>
      </c>
      <c r="L1346" s="165" t="s">
        <v>324</v>
      </c>
      <c r="M1346" s="165" t="s">
        <v>3215</v>
      </c>
    </row>
    <row r="1347" spans="1:13" x14ac:dyDescent="0.35">
      <c r="A1347" s="164" t="str">
        <f t="shared" si="20"/>
        <v>AnosyTaolagnaroManambaro</v>
      </c>
      <c r="B1347" s="165" t="s">
        <v>1200</v>
      </c>
      <c r="C1347" s="165" t="s">
        <v>1201</v>
      </c>
      <c r="D1347" s="165" t="s">
        <v>3208</v>
      </c>
      <c r="E1347" s="165" t="s">
        <v>1799</v>
      </c>
      <c r="F1347" s="165" t="s">
        <v>3208</v>
      </c>
      <c r="G1347" s="165" t="s">
        <v>3209</v>
      </c>
      <c r="H1347" s="165" t="s">
        <v>3210</v>
      </c>
      <c r="I1347" s="165" t="s">
        <v>3209</v>
      </c>
      <c r="J1347" s="165" t="s">
        <v>1205</v>
      </c>
      <c r="K1347" s="165" t="s">
        <v>3216</v>
      </c>
      <c r="L1347" s="165" t="s">
        <v>320</v>
      </c>
      <c r="M1347" s="165" t="s">
        <v>3216</v>
      </c>
    </row>
    <row r="1348" spans="1:13" x14ac:dyDescent="0.35">
      <c r="A1348" s="164" t="str">
        <f t="shared" si="20"/>
        <v>AnosyTaolagnaroSarisambo</v>
      </c>
      <c r="B1348" s="165" t="s">
        <v>1200</v>
      </c>
      <c r="C1348" s="165" t="s">
        <v>1201</v>
      </c>
      <c r="D1348" s="165" t="s">
        <v>3208</v>
      </c>
      <c r="E1348" s="165" t="s">
        <v>1799</v>
      </c>
      <c r="F1348" s="165" t="s">
        <v>3208</v>
      </c>
      <c r="G1348" s="165" t="s">
        <v>3209</v>
      </c>
      <c r="H1348" s="165" t="s">
        <v>3210</v>
      </c>
      <c r="I1348" s="165" t="s">
        <v>3209</v>
      </c>
      <c r="J1348" s="165" t="s">
        <v>1205</v>
      </c>
      <c r="K1348" s="165" t="s">
        <v>3217</v>
      </c>
      <c r="L1348" s="165" t="s">
        <v>332</v>
      </c>
      <c r="M1348" s="165" t="s">
        <v>3217</v>
      </c>
    </row>
    <row r="1349" spans="1:13" x14ac:dyDescent="0.35">
      <c r="A1349" s="164" t="str">
        <f t="shared" ref="A1349:A1413" si="21">E1349&amp;H1349&amp;K1349</f>
        <v>AnosyTaolagnaroAnkaramena</v>
      </c>
      <c r="B1349" s="165" t="s">
        <v>1200</v>
      </c>
      <c r="C1349" s="165" t="s">
        <v>1201</v>
      </c>
      <c r="D1349" s="165" t="s">
        <v>3208</v>
      </c>
      <c r="E1349" s="165" t="s">
        <v>1799</v>
      </c>
      <c r="F1349" s="165" t="s">
        <v>3208</v>
      </c>
      <c r="G1349" s="165" t="s">
        <v>3209</v>
      </c>
      <c r="H1349" s="165" t="s">
        <v>3210</v>
      </c>
      <c r="I1349" s="165" t="s">
        <v>3209</v>
      </c>
      <c r="J1349" s="165" t="s">
        <v>1205</v>
      </c>
      <c r="K1349" s="165" t="s">
        <v>1040</v>
      </c>
      <c r="L1349" s="165" t="s">
        <v>297</v>
      </c>
      <c r="M1349" s="165" t="s">
        <v>1040</v>
      </c>
    </row>
    <row r="1350" spans="1:13" x14ac:dyDescent="0.35">
      <c r="A1350" s="164" t="str">
        <f t="shared" si="21"/>
        <v>AnosyTaolagnaroRanopiso</v>
      </c>
      <c r="B1350" s="165" t="s">
        <v>1200</v>
      </c>
      <c r="C1350" s="165" t="s">
        <v>1201</v>
      </c>
      <c r="D1350" s="165" t="s">
        <v>3208</v>
      </c>
      <c r="E1350" s="165" t="s">
        <v>1799</v>
      </c>
      <c r="F1350" s="165" t="s">
        <v>3208</v>
      </c>
      <c r="G1350" s="165" t="s">
        <v>3209</v>
      </c>
      <c r="H1350" s="165" t="s">
        <v>3210</v>
      </c>
      <c r="I1350" s="165" t="s">
        <v>3209</v>
      </c>
      <c r="J1350" s="165" t="s">
        <v>1205</v>
      </c>
      <c r="K1350" s="165" t="s">
        <v>3218</v>
      </c>
      <c r="L1350" s="165" t="s">
        <v>330</v>
      </c>
      <c r="M1350" s="165" t="s">
        <v>3218</v>
      </c>
    </row>
    <row r="1351" spans="1:13" x14ac:dyDescent="0.35">
      <c r="A1351" s="164" t="str">
        <f t="shared" si="21"/>
        <v>AnosyTaolagnaroAmbatoabo</v>
      </c>
      <c r="B1351" s="165" t="s">
        <v>1200</v>
      </c>
      <c r="C1351" s="165" t="s">
        <v>1201</v>
      </c>
      <c r="D1351" s="165" t="s">
        <v>3208</v>
      </c>
      <c r="E1351" s="165" t="s">
        <v>1799</v>
      </c>
      <c r="F1351" s="165" t="s">
        <v>3208</v>
      </c>
      <c r="G1351" s="165" t="s">
        <v>3209</v>
      </c>
      <c r="H1351" s="165" t="s">
        <v>3210</v>
      </c>
      <c r="I1351" s="165" t="s">
        <v>3209</v>
      </c>
      <c r="J1351" s="165" t="s">
        <v>1205</v>
      </c>
      <c r="K1351" s="165" t="s">
        <v>3219</v>
      </c>
      <c r="L1351" s="165" t="s">
        <v>286</v>
      </c>
      <c r="M1351" s="165" t="s">
        <v>3219</v>
      </c>
    </row>
    <row r="1352" spans="1:13" x14ac:dyDescent="0.35">
      <c r="A1352" s="164" t="str">
        <f t="shared" si="21"/>
        <v>AnosyTaolagnaroAnkariera</v>
      </c>
      <c r="B1352" s="165" t="s">
        <v>1200</v>
      </c>
      <c r="C1352" s="165" t="s">
        <v>1201</v>
      </c>
      <c r="D1352" s="165" t="s">
        <v>3208</v>
      </c>
      <c r="E1352" s="165" t="s">
        <v>1799</v>
      </c>
      <c r="F1352" s="165" t="s">
        <v>3208</v>
      </c>
      <c r="G1352" s="165" t="s">
        <v>3209</v>
      </c>
      <c r="H1352" s="165" t="s">
        <v>3210</v>
      </c>
      <c r="I1352" s="165" t="s">
        <v>3209</v>
      </c>
      <c r="J1352" s="165" t="s">
        <v>1205</v>
      </c>
      <c r="K1352" s="165" t="s">
        <v>3220</v>
      </c>
      <c r="L1352" s="165" t="s">
        <v>299</v>
      </c>
      <c r="M1352" s="165" t="s">
        <v>3220</v>
      </c>
    </row>
    <row r="1353" spans="1:13" x14ac:dyDescent="0.35">
      <c r="A1353" s="164" t="str">
        <f t="shared" si="21"/>
        <v>AnosyTaolagnaroAnalapatsy</v>
      </c>
      <c r="B1353" s="165" t="s">
        <v>1200</v>
      </c>
      <c r="C1353" s="165" t="s">
        <v>1201</v>
      </c>
      <c r="D1353" s="165" t="s">
        <v>3208</v>
      </c>
      <c r="E1353" s="165" t="s">
        <v>1799</v>
      </c>
      <c r="F1353" s="165" t="s">
        <v>3208</v>
      </c>
      <c r="G1353" s="165" t="s">
        <v>3209</v>
      </c>
      <c r="H1353" s="165" t="s">
        <v>3210</v>
      </c>
      <c r="I1353" s="165" t="s">
        <v>3209</v>
      </c>
      <c r="J1353" s="165" t="s">
        <v>1205</v>
      </c>
      <c r="K1353" s="165" t="s">
        <v>3221</v>
      </c>
      <c r="L1353" s="165" t="s">
        <v>293</v>
      </c>
      <c r="M1353" s="165" t="s">
        <v>3221</v>
      </c>
    </row>
    <row r="1354" spans="1:13" x14ac:dyDescent="0.35">
      <c r="A1354" s="164" t="str">
        <f t="shared" si="21"/>
        <v>AnosyTaolagnaroAndranobory</v>
      </c>
      <c r="B1354" s="165" t="s">
        <v>1200</v>
      </c>
      <c r="C1354" s="165" t="s">
        <v>1201</v>
      </c>
      <c r="D1354" s="165" t="s">
        <v>3208</v>
      </c>
      <c r="E1354" s="165" t="s">
        <v>1799</v>
      </c>
      <c r="F1354" s="165" t="s">
        <v>3208</v>
      </c>
      <c r="G1354" s="165" t="s">
        <v>3209</v>
      </c>
      <c r="H1354" s="165" t="s">
        <v>3210</v>
      </c>
      <c r="I1354" s="165" t="s">
        <v>3209</v>
      </c>
      <c r="J1354" s="165" t="s">
        <v>1205</v>
      </c>
      <c r="K1354" s="165" t="s">
        <v>3222</v>
      </c>
      <c r="L1354" s="165" t="s">
        <v>295</v>
      </c>
      <c r="M1354" s="165" t="s">
        <v>3222</v>
      </c>
    </row>
    <row r="1355" spans="1:13" x14ac:dyDescent="0.35">
      <c r="A1355" s="164" t="str">
        <f t="shared" si="21"/>
        <v>AnosyTaolagnaroMahatalaky</v>
      </c>
      <c r="B1355" s="165" t="s">
        <v>1200</v>
      </c>
      <c r="C1355" s="165" t="s">
        <v>1201</v>
      </c>
      <c r="D1355" s="165" t="s">
        <v>3208</v>
      </c>
      <c r="E1355" s="165" t="s">
        <v>1799</v>
      </c>
      <c r="F1355" s="165" t="s">
        <v>3208</v>
      </c>
      <c r="G1355" s="165" t="s">
        <v>3209</v>
      </c>
      <c r="H1355" s="165" t="s">
        <v>3210</v>
      </c>
      <c r="I1355" s="165" t="s">
        <v>3209</v>
      </c>
      <c r="J1355" s="165" t="s">
        <v>1205</v>
      </c>
      <c r="K1355" s="165" t="s">
        <v>3223</v>
      </c>
      <c r="L1355" s="165" t="s">
        <v>318</v>
      </c>
      <c r="M1355" s="165" t="s">
        <v>3223</v>
      </c>
    </row>
    <row r="1356" spans="1:13" x14ac:dyDescent="0.35">
      <c r="A1356" s="164" t="str">
        <f t="shared" si="21"/>
        <v>AnosyTaolagnaroIaboakoho</v>
      </c>
      <c r="B1356" s="165" t="s">
        <v>1200</v>
      </c>
      <c r="C1356" s="165" t="s">
        <v>1201</v>
      </c>
      <c r="D1356" s="165" t="s">
        <v>3208</v>
      </c>
      <c r="E1356" s="165" t="s">
        <v>1799</v>
      </c>
      <c r="F1356" s="165" t="s">
        <v>3208</v>
      </c>
      <c r="G1356" s="165" t="s">
        <v>3209</v>
      </c>
      <c r="H1356" s="165" t="s">
        <v>3210</v>
      </c>
      <c r="I1356" s="165" t="s">
        <v>3209</v>
      </c>
      <c r="J1356" s="165" t="s">
        <v>1205</v>
      </c>
      <c r="K1356" s="165" t="s">
        <v>3224</v>
      </c>
      <c r="L1356" s="165" t="s">
        <v>312</v>
      </c>
      <c r="M1356" s="165" t="s">
        <v>3224</v>
      </c>
    </row>
    <row r="1357" spans="1:13" x14ac:dyDescent="0.35">
      <c r="A1357" s="164" t="str">
        <f t="shared" si="21"/>
        <v>AnosyTaolagnaroEnaniliha</v>
      </c>
      <c r="B1357" s="165" t="s">
        <v>1200</v>
      </c>
      <c r="C1357" s="165" t="s">
        <v>1201</v>
      </c>
      <c r="D1357" s="165" t="s">
        <v>3208</v>
      </c>
      <c r="E1357" s="165" t="s">
        <v>1799</v>
      </c>
      <c r="F1357" s="165" t="s">
        <v>3208</v>
      </c>
      <c r="G1357" s="165" t="s">
        <v>3209</v>
      </c>
      <c r="H1357" s="165" t="s">
        <v>3210</v>
      </c>
      <c r="I1357" s="165" t="s">
        <v>3209</v>
      </c>
      <c r="J1357" s="165" t="s">
        <v>1205</v>
      </c>
      <c r="K1357" s="165" t="s">
        <v>900</v>
      </c>
      <c r="L1357" s="165" t="s">
        <v>306</v>
      </c>
      <c r="M1357" s="165" t="s">
        <v>900</v>
      </c>
    </row>
    <row r="1358" spans="1:13" x14ac:dyDescent="0.35">
      <c r="A1358" s="164" t="str">
        <f t="shared" si="21"/>
        <v>AnosyTaolagnaroFenoevo-Efita</v>
      </c>
      <c r="B1358" s="165" t="s">
        <v>1200</v>
      </c>
      <c r="C1358" s="165" t="s">
        <v>1201</v>
      </c>
      <c r="D1358" s="165" t="s">
        <v>3208</v>
      </c>
      <c r="E1358" s="165" t="s">
        <v>1799</v>
      </c>
      <c r="F1358" s="165" t="s">
        <v>3208</v>
      </c>
      <c r="G1358" s="165" t="s">
        <v>3209</v>
      </c>
      <c r="H1358" s="165" t="s">
        <v>3210</v>
      </c>
      <c r="I1358" s="165" t="s">
        <v>3209</v>
      </c>
      <c r="J1358" s="165" t="s">
        <v>1205</v>
      </c>
      <c r="K1358" s="165" t="s">
        <v>3225</v>
      </c>
      <c r="L1358" s="165" t="s">
        <v>310</v>
      </c>
      <c r="M1358" s="165" t="s">
        <v>3225</v>
      </c>
    </row>
    <row r="1359" spans="1:13" x14ac:dyDescent="0.35">
      <c r="A1359" s="164" t="str">
        <f t="shared" si="21"/>
        <v>AnosyTaolagnaroEnakara-Haut</v>
      </c>
      <c r="B1359" s="165" t="s">
        <v>1200</v>
      </c>
      <c r="C1359" s="165" t="s">
        <v>1201</v>
      </c>
      <c r="D1359" s="165" t="s">
        <v>3208</v>
      </c>
      <c r="E1359" s="165" t="s">
        <v>1799</v>
      </c>
      <c r="F1359" s="165" t="s">
        <v>3208</v>
      </c>
      <c r="G1359" s="165" t="s">
        <v>3209</v>
      </c>
      <c r="H1359" s="165" t="s">
        <v>3210</v>
      </c>
      <c r="I1359" s="165" t="s">
        <v>3209</v>
      </c>
      <c r="J1359" s="165" t="s">
        <v>1205</v>
      </c>
      <c r="K1359" s="165" t="s">
        <v>3226</v>
      </c>
      <c r="L1359" s="165" t="s">
        <v>308</v>
      </c>
      <c r="M1359" s="165" t="s">
        <v>3226</v>
      </c>
    </row>
    <row r="1360" spans="1:13" x14ac:dyDescent="0.35">
      <c r="A1360" s="164" t="str">
        <f t="shared" si="21"/>
        <v>AnosyTaolagnaroRanomafana</v>
      </c>
      <c r="B1360" s="165" t="s">
        <v>1200</v>
      </c>
      <c r="C1360" s="165" t="s">
        <v>1201</v>
      </c>
      <c r="D1360" s="165" t="s">
        <v>3208</v>
      </c>
      <c r="E1360" s="165" t="s">
        <v>1799</v>
      </c>
      <c r="F1360" s="165" t="s">
        <v>3208</v>
      </c>
      <c r="G1360" s="165" t="s">
        <v>3209</v>
      </c>
      <c r="H1360" s="165" t="s">
        <v>3210</v>
      </c>
      <c r="I1360" s="165" t="s">
        <v>3209</v>
      </c>
      <c r="J1360" s="165" t="s">
        <v>1205</v>
      </c>
      <c r="K1360" s="165" t="s">
        <v>593</v>
      </c>
      <c r="L1360" s="165" t="s">
        <v>328</v>
      </c>
      <c r="M1360" s="165" t="s">
        <v>593</v>
      </c>
    </row>
    <row r="1361" spans="1:13" x14ac:dyDescent="0.35">
      <c r="A1361" s="164" t="str">
        <f t="shared" si="21"/>
        <v>AnosyTaolagnaroEmagnobo</v>
      </c>
      <c r="B1361" s="165" t="s">
        <v>1200</v>
      </c>
      <c r="C1361" s="165" t="s">
        <v>1201</v>
      </c>
      <c r="D1361" s="165" t="s">
        <v>3208</v>
      </c>
      <c r="E1361" s="165" t="s">
        <v>1799</v>
      </c>
      <c r="F1361" s="165" t="s">
        <v>3208</v>
      </c>
      <c r="G1361" s="165" t="s">
        <v>3209</v>
      </c>
      <c r="H1361" s="165" t="s">
        <v>3210</v>
      </c>
      <c r="I1361" s="165" t="s">
        <v>3209</v>
      </c>
      <c r="J1361" s="165" t="s">
        <v>1205</v>
      </c>
      <c r="K1361" s="165" t="s">
        <v>3227</v>
      </c>
      <c r="L1361" s="165" t="s">
        <v>304</v>
      </c>
      <c r="M1361" s="165" t="s">
        <v>3227</v>
      </c>
    </row>
    <row r="1362" spans="1:13" x14ac:dyDescent="0.35">
      <c r="A1362" s="164" t="str">
        <f t="shared" si="21"/>
        <v>AnosyTaolagnaroBevoay</v>
      </c>
      <c r="B1362" s="165" t="s">
        <v>1200</v>
      </c>
      <c r="C1362" s="165" t="s">
        <v>1201</v>
      </c>
      <c r="D1362" s="165" t="s">
        <v>3208</v>
      </c>
      <c r="E1362" s="165" t="s">
        <v>1799</v>
      </c>
      <c r="F1362" s="165" t="s">
        <v>3208</v>
      </c>
      <c r="G1362" s="165" t="s">
        <v>3209</v>
      </c>
      <c r="H1362" s="165" t="s">
        <v>3210</v>
      </c>
      <c r="I1362" s="165" t="s">
        <v>3209</v>
      </c>
      <c r="J1362" s="165" t="s">
        <v>1205</v>
      </c>
      <c r="K1362" s="165" t="s">
        <v>3228</v>
      </c>
      <c r="L1362" s="165" t="s">
        <v>302</v>
      </c>
      <c r="M1362" s="165" t="s">
        <v>3228</v>
      </c>
    </row>
    <row r="1363" spans="1:13" x14ac:dyDescent="0.35">
      <c r="A1363" s="164" t="str">
        <f t="shared" si="21"/>
        <v>AnosyTaolagnaroAmpasimena</v>
      </c>
      <c r="B1363" s="165" t="s">
        <v>1200</v>
      </c>
      <c r="C1363" s="165" t="s">
        <v>1201</v>
      </c>
      <c r="D1363" s="165" t="s">
        <v>3208</v>
      </c>
      <c r="E1363" s="165" t="s">
        <v>1799</v>
      </c>
      <c r="F1363" s="165" t="s">
        <v>3208</v>
      </c>
      <c r="G1363" s="165" t="s">
        <v>3209</v>
      </c>
      <c r="H1363" s="165" t="s">
        <v>3210</v>
      </c>
      <c r="I1363" s="165" t="s">
        <v>3209</v>
      </c>
      <c r="J1363" s="165" t="s">
        <v>1205</v>
      </c>
      <c r="K1363" s="165" t="s">
        <v>3229</v>
      </c>
      <c r="L1363" s="165" t="s">
        <v>288</v>
      </c>
      <c r="M1363" s="165" t="s">
        <v>3229</v>
      </c>
    </row>
    <row r="1364" spans="1:13" x14ac:dyDescent="0.35">
      <c r="A1364" s="164" t="str">
        <f t="shared" si="21"/>
        <v>AnosyTaolagnaroManantenina</v>
      </c>
      <c r="B1364" s="165" t="s">
        <v>1200</v>
      </c>
      <c r="C1364" s="165" t="s">
        <v>1201</v>
      </c>
      <c r="D1364" s="165" t="s">
        <v>3208</v>
      </c>
      <c r="E1364" s="165" t="s">
        <v>1799</v>
      </c>
      <c r="F1364" s="165" t="s">
        <v>3208</v>
      </c>
      <c r="G1364" s="165" t="s">
        <v>3209</v>
      </c>
      <c r="H1364" s="165" t="s">
        <v>3210</v>
      </c>
      <c r="I1364" s="165" t="s">
        <v>3209</v>
      </c>
      <c r="J1364" s="165" t="s">
        <v>1205</v>
      </c>
      <c r="K1364" s="165" t="s">
        <v>3230</v>
      </c>
      <c r="L1364" s="165" t="s">
        <v>322</v>
      </c>
      <c r="M1364" s="165" t="s">
        <v>3230</v>
      </c>
    </row>
    <row r="1365" spans="1:13" x14ac:dyDescent="0.35">
      <c r="A1365" s="164" t="str">
        <f t="shared" si="21"/>
        <v>AnosyTaolagnaroAnalamary</v>
      </c>
      <c r="B1365" s="165" t="s">
        <v>1200</v>
      </c>
      <c r="C1365" s="165" t="s">
        <v>1201</v>
      </c>
      <c r="D1365" s="165" t="s">
        <v>3208</v>
      </c>
      <c r="E1365" s="165" t="s">
        <v>1799</v>
      </c>
      <c r="F1365" s="165" t="s">
        <v>3208</v>
      </c>
      <c r="G1365" s="165" t="s">
        <v>3209</v>
      </c>
      <c r="H1365" s="165" t="s">
        <v>3210</v>
      </c>
      <c r="I1365" s="165" t="s">
        <v>3209</v>
      </c>
      <c r="J1365" s="165" t="s">
        <v>1205</v>
      </c>
      <c r="K1365" s="165" t="s">
        <v>3173</v>
      </c>
      <c r="L1365" s="165" t="s">
        <v>291</v>
      </c>
      <c r="M1365" s="165" t="s">
        <v>3173</v>
      </c>
    </row>
    <row r="1366" spans="1:13" x14ac:dyDescent="0.35">
      <c r="A1366" s="164" t="str">
        <f t="shared" si="21"/>
        <v>AnosyTaolagnaroSoavary</v>
      </c>
      <c r="B1366" s="165" t="s">
        <v>1200</v>
      </c>
      <c r="C1366" s="165" t="s">
        <v>1201</v>
      </c>
      <c r="D1366" s="165" t="s">
        <v>3208</v>
      </c>
      <c r="E1366" s="165" t="s">
        <v>1799</v>
      </c>
      <c r="F1366" s="165" t="s">
        <v>3208</v>
      </c>
      <c r="G1366" s="165" t="s">
        <v>3209</v>
      </c>
      <c r="H1366" s="165" t="s">
        <v>3210</v>
      </c>
      <c r="I1366" s="165" t="s">
        <v>3209</v>
      </c>
      <c r="J1366" s="165" t="s">
        <v>1205</v>
      </c>
      <c r="K1366" s="165" t="s">
        <v>3231</v>
      </c>
      <c r="L1366" s="165" t="s">
        <v>336</v>
      </c>
      <c r="M1366" s="165" t="s">
        <v>3231</v>
      </c>
    </row>
    <row r="1367" spans="1:13" x14ac:dyDescent="0.35">
      <c r="A1367" s="164" t="str">
        <f t="shared" si="21"/>
        <v>AnosyBetrokaBetroka</v>
      </c>
      <c r="B1367" s="165" t="s">
        <v>1200</v>
      </c>
      <c r="C1367" s="165" t="s">
        <v>1201</v>
      </c>
      <c r="D1367" s="165" t="s">
        <v>3208</v>
      </c>
      <c r="E1367" s="165" t="s">
        <v>1799</v>
      </c>
      <c r="F1367" s="165" t="s">
        <v>3208</v>
      </c>
      <c r="G1367" s="165" t="s">
        <v>3232</v>
      </c>
      <c r="H1367" s="165" t="s">
        <v>3233</v>
      </c>
      <c r="I1367" s="165" t="s">
        <v>3232</v>
      </c>
      <c r="J1367" s="165" t="s">
        <v>1205</v>
      </c>
      <c r="K1367" s="165" t="s">
        <v>3233</v>
      </c>
      <c r="L1367" s="165" t="s">
        <v>259</v>
      </c>
      <c r="M1367" s="165" t="s">
        <v>3233</v>
      </c>
    </row>
    <row r="1368" spans="1:13" x14ac:dyDescent="0.35">
      <c r="A1368" s="164" t="str">
        <f t="shared" si="21"/>
        <v>AnosyBetrokaTsaraitso</v>
      </c>
      <c r="B1368" s="165" t="s">
        <v>1200</v>
      </c>
      <c r="C1368" s="165" t="s">
        <v>1201</v>
      </c>
      <c r="D1368" s="165" t="s">
        <v>3208</v>
      </c>
      <c r="E1368" s="165" t="s">
        <v>1799</v>
      </c>
      <c r="F1368" s="165" t="s">
        <v>3208</v>
      </c>
      <c r="G1368" s="165" t="s">
        <v>3232</v>
      </c>
      <c r="H1368" s="165" t="s">
        <v>3233</v>
      </c>
      <c r="I1368" s="165" t="s">
        <v>3232</v>
      </c>
      <c r="J1368" s="165" t="s">
        <v>1205</v>
      </c>
      <c r="K1368" s="165" t="s">
        <v>3234</v>
      </c>
      <c r="L1368" s="165" t="s">
        <v>283</v>
      </c>
      <c r="M1368" s="165" t="s">
        <v>3234</v>
      </c>
    </row>
    <row r="1369" spans="1:13" x14ac:dyDescent="0.35">
      <c r="A1369" s="164" t="str">
        <f t="shared" si="21"/>
        <v>AnosyBetrokaNaninora</v>
      </c>
      <c r="B1369" s="165" t="s">
        <v>1200</v>
      </c>
      <c r="C1369" s="165" t="s">
        <v>1201</v>
      </c>
      <c r="D1369" s="165" t="s">
        <v>3208</v>
      </c>
      <c r="E1369" s="165" t="s">
        <v>1799</v>
      </c>
      <c r="F1369" s="165" t="s">
        <v>3208</v>
      </c>
      <c r="G1369" s="165" t="s">
        <v>3232</v>
      </c>
      <c r="H1369" s="165" t="s">
        <v>3233</v>
      </c>
      <c r="I1369" s="165" t="s">
        <v>3232</v>
      </c>
      <c r="J1369" s="165" t="s">
        <v>1205</v>
      </c>
      <c r="K1369" s="165" t="s">
        <v>3235</v>
      </c>
      <c r="L1369" s="165" t="s">
        <v>279</v>
      </c>
      <c r="M1369" s="165" t="s">
        <v>3235</v>
      </c>
    </row>
    <row r="1370" spans="1:13" x14ac:dyDescent="0.35">
      <c r="A1370" s="164" t="str">
        <f t="shared" si="21"/>
        <v>AnosyBetrokaAmbalasoa</v>
      </c>
      <c r="B1370" s="165" t="s">
        <v>1200</v>
      </c>
      <c r="C1370" s="165" t="s">
        <v>1201</v>
      </c>
      <c r="D1370" s="165" t="s">
        <v>3208</v>
      </c>
      <c r="E1370" s="165" t="s">
        <v>1799</v>
      </c>
      <c r="F1370" s="165" t="s">
        <v>3208</v>
      </c>
      <c r="G1370" s="165" t="s">
        <v>3232</v>
      </c>
      <c r="H1370" s="165" t="s">
        <v>3233</v>
      </c>
      <c r="I1370" s="165" t="s">
        <v>3232</v>
      </c>
      <c r="J1370" s="165" t="s">
        <v>1205</v>
      </c>
      <c r="K1370" s="165" t="s">
        <v>3236</v>
      </c>
      <c r="L1370" s="165" t="s">
        <v>245</v>
      </c>
      <c r="M1370" s="165" t="s">
        <v>3236</v>
      </c>
    </row>
    <row r="1371" spans="1:13" x14ac:dyDescent="0.35">
      <c r="A1371" s="164" t="str">
        <f t="shared" si="21"/>
        <v>AnosyBetrokaIvahona</v>
      </c>
      <c r="B1371" s="165" t="s">
        <v>1200</v>
      </c>
      <c r="C1371" s="165" t="s">
        <v>1201</v>
      </c>
      <c r="D1371" s="165" t="s">
        <v>3208</v>
      </c>
      <c r="E1371" s="165" t="s">
        <v>1799</v>
      </c>
      <c r="F1371" s="165" t="s">
        <v>3208</v>
      </c>
      <c r="G1371" s="165" t="s">
        <v>3232</v>
      </c>
      <c r="H1371" s="165" t="s">
        <v>3233</v>
      </c>
      <c r="I1371" s="165" t="s">
        <v>3232</v>
      </c>
      <c r="J1371" s="165" t="s">
        <v>1205</v>
      </c>
      <c r="K1371" s="165" t="s">
        <v>3237</v>
      </c>
      <c r="L1371" s="165" t="s">
        <v>269</v>
      </c>
      <c r="M1371" s="165" t="s">
        <v>3237</v>
      </c>
    </row>
    <row r="1372" spans="1:13" x14ac:dyDescent="0.35">
      <c r="A1372" s="164" t="str">
        <f t="shared" si="21"/>
        <v>AnosyBetrokaAnalamary</v>
      </c>
      <c r="B1372" s="165" t="s">
        <v>1200</v>
      </c>
      <c r="C1372" s="165" t="s">
        <v>1201</v>
      </c>
      <c r="D1372" s="165" t="s">
        <v>3208</v>
      </c>
      <c r="E1372" s="165" t="s">
        <v>1799</v>
      </c>
      <c r="F1372" s="165" t="s">
        <v>3208</v>
      </c>
      <c r="G1372" s="165" t="s">
        <v>3232</v>
      </c>
      <c r="H1372" s="165" t="s">
        <v>3233</v>
      </c>
      <c r="I1372" s="165" t="s">
        <v>3232</v>
      </c>
      <c r="J1372" s="165" t="s">
        <v>1205</v>
      </c>
      <c r="K1372" s="165" t="s">
        <v>3173</v>
      </c>
      <c r="L1372" s="165" t="s">
        <v>248</v>
      </c>
      <c r="M1372" s="165" t="s">
        <v>3173</v>
      </c>
    </row>
    <row r="1373" spans="1:13" x14ac:dyDescent="0.35">
      <c r="A1373" s="164" t="str">
        <f t="shared" si="21"/>
        <v>AnosyBetrokaIanabinda</v>
      </c>
      <c r="B1373" s="165" t="s">
        <v>1200</v>
      </c>
      <c r="C1373" s="165" t="s">
        <v>1201</v>
      </c>
      <c r="D1373" s="165" t="s">
        <v>3208</v>
      </c>
      <c r="E1373" s="165" t="s">
        <v>1799</v>
      </c>
      <c r="F1373" s="165" t="s">
        <v>3208</v>
      </c>
      <c r="G1373" s="165" t="s">
        <v>3232</v>
      </c>
      <c r="H1373" s="165" t="s">
        <v>3233</v>
      </c>
      <c r="I1373" s="165" t="s">
        <v>3232</v>
      </c>
      <c r="J1373" s="165" t="s">
        <v>1205</v>
      </c>
      <c r="K1373" s="165" t="s">
        <v>3238</v>
      </c>
      <c r="L1373" s="165" t="s">
        <v>263</v>
      </c>
      <c r="M1373" s="165" t="s">
        <v>3238</v>
      </c>
    </row>
    <row r="1374" spans="1:13" x14ac:dyDescent="0.35">
      <c r="A1374" s="164" t="str">
        <f t="shared" si="21"/>
        <v>AnosyBetrokaBenato Toby</v>
      </c>
      <c r="B1374" s="165" t="s">
        <v>1200</v>
      </c>
      <c r="C1374" s="165" t="s">
        <v>1201</v>
      </c>
      <c r="D1374" s="165" t="s">
        <v>3208</v>
      </c>
      <c r="E1374" s="165" t="s">
        <v>1799</v>
      </c>
      <c r="F1374" s="165" t="s">
        <v>3208</v>
      </c>
      <c r="G1374" s="165" t="s">
        <v>3232</v>
      </c>
      <c r="H1374" s="165" t="s">
        <v>3233</v>
      </c>
      <c r="I1374" s="165" t="s">
        <v>3232</v>
      </c>
      <c r="J1374" s="165" t="s">
        <v>1205</v>
      </c>
      <c r="K1374" s="165" t="s">
        <v>3239</v>
      </c>
      <c r="L1374" s="165" t="s">
        <v>258</v>
      </c>
      <c r="M1374" s="165" t="s">
        <v>3239</v>
      </c>
    </row>
    <row r="1375" spans="1:13" x14ac:dyDescent="0.35">
      <c r="A1375" s="164" t="str">
        <f t="shared" si="21"/>
        <v>AnosyBetrokaMahabo</v>
      </c>
      <c r="B1375" s="165" t="s">
        <v>1200</v>
      </c>
      <c r="C1375" s="165" t="s">
        <v>1201</v>
      </c>
      <c r="D1375" s="165" t="s">
        <v>3208</v>
      </c>
      <c r="E1375" s="165" t="s">
        <v>1799</v>
      </c>
      <c r="F1375" s="165" t="s">
        <v>3208</v>
      </c>
      <c r="G1375" s="165" t="s">
        <v>3232</v>
      </c>
      <c r="H1375" s="165" t="s">
        <v>3233</v>
      </c>
      <c r="I1375" s="165" t="s">
        <v>3232</v>
      </c>
      <c r="J1375" s="165" t="s">
        <v>1205</v>
      </c>
      <c r="K1375" s="165" t="s">
        <v>618</v>
      </c>
      <c r="L1375" s="165" t="s">
        <v>273</v>
      </c>
      <c r="M1375" s="165" t="s">
        <v>618</v>
      </c>
    </row>
    <row r="1376" spans="1:13" x14ac:dyDescent="0.35">
      <c r="A1376" s="164" t="str">
        <f t="shared" si="21"/>
        <v>AnosyBetrokaBeampombo I</v>
      </c>
      <c r="B1376" s="165" t="s">
        <v>1200</v>
      </c>
      <c r="C1376" s="165" t="s">
        <v>1201</v>
      </c>
      <c r="D1376" s="165" t="s">
        <v>3208</v>
      </c>
      <c r="E1376" s="165" t="s">
        <v>1799</v>
      </c>
      <c r="F1376" s="165" t="s">
        <v>3208</v>
      </c>
      <c r="G1376" s="165" t="s">
        <v>3232</v>
      </c>
      <c r="H1376" s="165" t="s">
        <v>3233</v>
      </c>
      <c r="I1376" s="165" t="s">
        <v>3232</v>
      </c>
      <c r="J1376" s="165" t="s">
        <v>1205</v>
      </c>
      <c r="K1376" s="165" t="s">
        <v>3240</v>
      </c>
      <c r="L1376" s="165" t="s">
        <v>252</v>
      </c>
      <c r="M1376" s="165" t="s">
        <v>3240</v>
      </c>
    </row>
    <row r="1377" spans="1:13" x14ac:dyDescent="0.35">
      <c r="A1377" s="164" t="str">
        <f t="shared" si="21"/>
        <v>AnosyBetrokaJangany</v>
      </c>
      <c r="B1377" s="165" t="s">
        <v>1200</v>
      </c>
      <c r="C1377" s="165" t="s">
        <v>1201</v>
      </c>
      <c r="D1377" s="165" t="s">
        <v>3208</v>
      </c>
      <c r="E1377" s="165" t="s">
        <v>1799</v>
      </c>
      <c r="F1377" s="165" t="s">
        <v>3208</v>
      </c>
      <c r="G1377" s="165" t="s">
        <v>3232</v>
      </c>
      <c r="H1377" s="165" t="s">
        <v>3233</v>
      </c>
      <c r="I1377" s="165" t="s">
        <v>3232</v>
      </c>
      <c r="J1377" s="165" t="s">
        <v>1205</v>
      </c>
      <c r="K1377" s="165" t="s">
        <v>3241</v>
      </c>
      <c r="L1377" s="165" t="s">
        <v>271</v>
      </c>
      <c r="M1377" s="165" t="s">
        <v>3241</v>
      </c>
    </row>
    <row r="1378" spans="1:13" x14ac:dyDescent="0.35">
      <c r="A1378" s="164" t="str">
        <f t="shared" si="21"/>
        <v>AnosyBetrokaMahasoa Est</v>
      </c>
      <c r="B1378" s="165" t="s">
        <v>1200</v>
      </c>
      <c r="C1378" s="165" t="s">
        <v>1201</v>
      </c>
      <c r="D1378" s="165" t="s">
        <v>3208</v>
      </c>
      <c r="E1378" s="165" t="s">
        <v>1799</v>
      </c>
      <c r="F1378" s="165" t="s">
        <v>3208</v>
      </c>
      <c r="G1378" s="165" t="s">
        <v>3232</v>
      </c>
      <c r="H1378" s="165" t="s">
        <v>3233</v>
      </c>
      <c r="I1378" s="165" t="s">
        <v>3232</v>
      </c>
      <c r="J1378" s="165" t="s">
        <v>1205</v>
      </c>
      <c r="K1378" s="165" t="s">
        <v>3242</v>
      </c>
      <c r="L1378" s="165" t="s">
        <v>275</v>
      </c>
      <c r="M1378" s="165" t="s">
        <v>3242</v>
      </c>
    </row>
    <row r="1379" spans="1:13" x14ac:dyDescent="0.35">
      <c r="A1379" s="164" t="str">
        <f t="shared" si="21"/>
        <v>AnosyBetrokaBekorobo</v>
      </c>
      <c r="B1379" s="165" t="s">
        <v>1200</v>
      </c>
      <c r="C1379" s="165" t="s">
        <v>1201</v>
      </c>
      <c r="D1379" s="165" t="s">
        <v>3208</v>
      </c>
      <c r="E1379" s="165" t="s">
        <v>1799</v>
      </c>
      <c r="F1379" s="165" t="s">
        <v>3208</v>
      </c>
      <c r="G1379" s="165" t="s">
        <v>3232</v>
      </c>
      <c r="H1379" s="165" t="s">
        <v>3233</v>
      </c>
      <c r="I1379" s="165" t="s">
        <v>3232</v>
      </c>
      <c r="J1379" s="165" t="s">
        <v>1205</v>
      </c>
      <c r="K1379" s="165" t="s">
        <v>3243</v>
      </c>
      <c r="L1379" s="165" t="s">
        <v>256</v>
      </c>
      <c r="M1379" s="165" t="s">
        <v>3243</v>
      </c>
    </row>
    <row r="1380" spans="1:13" x14ac:dyDescent="0.35">
      <c r="A1380" s="164" t="str">
        <f t="shared" si="21"/>
        <v>AnosyBetrokaIaborotra</v>
      </c>
      <c r="B1380" s="165" t="s">
        <v>1200</v>
      </c>
      <c r="C1380" s="165" t="s">
        <v>1201</v>
      </c>
      <c r="D1380" s="165" t="s">
        <v>3208</v>
      </c>
      <c r="E1380" s="165" t="s">
        <v>1799</v>
      </c>
      <c r="F1380" s="165" t="s">
        <v>3208</v>
      </c>
      <c r="G1380" s="165" t="s">
        <v>3232</v>
      </c>
      <c r="H1380" s="165" t="s">
        <v>3233</v>
      </c>
      <c r="I1380" s="165" t="s">
        <v>3232</v>
      </c>
      <c r="J1380" s="165" t="s">
        <v>1205</v>
      </c>
      <c r="K1380" s="165" t="s">
        <v>3244</v>
      </c>
      <c r="L1380" s="165" t="s">
        <v>261</v>
      </c>
      <c r="M1380" s="165" t="s">
        <v>3244</v>
      </c>
    </row>
    <row r="1381" spans="1:13" x14ac:dyDescent="0.35">
      <c r="A1381" s="164" t="str">
        <f t="shared" si="21"/>
        <v>AnosyBetrokaIsoanala</v>
      </c>
      <c r="B1381" s="165" t="s">
        <v>1200</v>
      </c>
      <c r="C1381" s="165" t="s">
        <v>1201</v>
      </c>
      <c r="D1381" s="165" t="s">
        <v>3208</v>
      </c>
      <c r="E1381" s="165" t="s">
        <v>1799</v>
      </c>
      <c r="F1381" s="165" t="s">
        <v>3208</v>
      </c>
      <c r="G1381" s="165" t="s">
        <v>3232</v>
      </c>
      <c r="H1381" s="165" t="s">
        <v>3233</v>
      </c>
      <c r="I1381" s="165" t="s">
        <v>3232</v>
      </c>
      <c r="J1381" s="165" t="s">
        <v>1205</v>
      </c>
      <c r="K1381" s="165" t="s">
        <v>3245</v>
      </c>
      <c r="L1381" s="165" t="s">
        <v>267</v>
      </c>
      <c r="M1381" s="165" t="s">
        <v>3245</v>
      </c>
    </row>
    <row r="1382" spans="1:13" x14ac:dyDescent="0.35">
      <c r="A1382" s="164" t="str">
        <f t="shared" si="21"/>
        <v>AnosyBetrokaBeampombo II</v>
      </c>
      <c r="B1382" s="165" t="s">
        <v>1200</v>
      </c>
      <c r="C1382" s="165" t="s">
        <v>1201</v>
      </c>
      <c r="D1382" s="165" t="s">
        <v>3208</v>
      </c>
      <c r="E1382" s="165" t="s">
        <v>1799</v>
      </c>
      <c r="F1382" s="165" t="s">
        <v>3208</v>
      </c>
      <c r="G1382" s="165" t="s">
        <v>3232</v>
      </c>
      <c r="H1382" s="165" t="s">
        <v>3233</v>
      </c>
      <c r="I1382" s="165" t="s">
        <v>3232</v>
      </c>
      <c r="J1382" s="165" t="s">
        <v>1205</v>
      </c>
      <c r="K1382" s="165" t="s">
        <v>3246</v>
      </c>
      <c r="L1382" s="165" t="s">
        <v>254</v>
      </c>
      <c r="M1382" s="165" t="s">
        <v>3246</v>
      </c>
    </row>
    <row r="1383" spans="1:13" x14ac:dyDescent="0.35">
      <c r="A1383" s="164" t="str">
        <f t="shared" si="21"/>
        <v>AnosyBetrokaNanarena Besakoa</v>
      </c>
      <c r="B1383" s="165" t="s">
        <v>1200</v>
      </c>
      <c r="C1383" s="165" t="s">
        <v>1201</v>
      </c>
      <c r="D1383" s="165" t="s">
        <v>3208</v>
      </c>
      <c r="E1383" s="165" t="s">
        <v>1799</v>
      </c>
      <c r="F1383" s="165" t="s">
        <v>3208</v>
      </c>
      <c r="G1383" s="165" t="s">
        <v>3232</v>
      </c>
      <c r="H1383" s="165" t="s">
        <v>3233</v>
      </c>
      <c r="I1383" s="165" t="s">
        <v>3232</v>
      </c>
      <c r="J1383" s="165" t="s">
        <v>1205</v>
      </c>
      <c r="K1383" s="165" t="s">
        <v>3247</v>
      </c>
      <c r="L1383" s="165" t="s">
        <v>277</v>
      </c>
      <c r="M1383" s="165" t="s">
        <v>3247</v>
      </c>
    </row>
    <row r="1384" spans="1:13" x14ac:dyDescent="0.35">
      <c r="A1384" s="164" t="str">
        <f t="shared" si="21"/>
        <v>AnosyBetrokaIanakafy</v>
      </c>
      <c r="B1384" s="165" t="s">
        <v>1200</v>
      </c>
      <c r="C1384" s="165" t="s">
        <v>1201</v>
      </c>
      <c r="D1384" s="165" t="s">
        <v>3208</v>
      </c>
      <c r="E1384" s="165" t="s">
        <v>1799</v>
      </c>
      <c r="F1384" s="165" t="s">
        <v>3208</v>
      </c>
      <c r="G1384" s="165" t="s">
        <v>3232</v>
      </c>
      <c r="H1384" s="165" t="s">
        <v>3233</v>
      </c>
      <c r="I1384" s="165" t="s">
        <v>3232</v>
      </c>
      <c r="J1384" s="165" t="s">
        <v>1205</v>
      </c>
      <c r="K1384" s="165" t="s">
        <v>3248</v>
      </c>
      <c r="L1384" s="165" t="s">
        <v>265</v>
      </c>
      <c r="M1384" s="165" t="s">
        <v>3248</v>
      </c>
    </row>
    <row r="1385" spans="1:13" x14ac:dyDescent="0.35">
      <c r="A1385" s="164" t="str">
        <f t="shared" si="21"/>
        <v>AnosyBetrokaAndriandampy</v>
      </c>
      <c r="B1385" s="165" t="s">
        <v>1200</v>
      </c>
      <c r="C1385" s="165" t="s">
        <v>1201</v>
      </c>
      <c r="D1385" s="165" t="s">
        <v>3208</v>
      </c>
      <c r="E1385" s="165" t="s">
        <v>1799</v>
      </c>
      <c r="F1385" s="165" t="s">
        <v>3208</v>
      </c>
      <c r="G1385" s="165" t="s">
        <v>3232</v>
      </c>
      <c r="H1385" s="165" t="s">
        <v>3233</v>
      </c>
      <c r="I1385" s="165" t="s">
        <v>3232</v>
      </c>
      <c r="J1385" s="165" t="s">
        <v>1205</v>
      </c>
      <c r="K1385" s="165" t="s">
        <v>3249</v>
      </c>
      <c r="L1385" s="165" t="s">
        <v>250</v>
      </c>
      <c r="M1385" s="165" t="s">
        <v>3249</v>
      </c>
    </row>
    <row r="1386" spans="1:13" x14ac:dyDescent="0.35">
      <c r="A1386" s="164" t="str">
        <f t="shared" si="21"/>
        <v>AnosyBetrokaSakamahily</v>
      </c>
      <c r="B1386" s="165" t="s">
        <v>1200</v>
      </c>
      <c r="C1386" s="165" t="s">
        <v>1201</v>
      </c>
      <c r="D1386" s="165" t="s">
        <v>3208</v>
      </c>
      <c r="E1386" s="165" t="s">
        <v>1799</v>
      </c>
      <c r="F1386" s="165" t="s">
        <v>3208</v>
      </c>
      <c r="G1386" s="165" t="s">
        <v>3232</v>
      </c>
      <c r="H1386" s="165" t="s">
        <v>3233</v>
      </c>
      <c r="I1386" s="165" t="s">
        <v>3232</v>
      </c>
      <c r="J1386" s="165" t="s">
        <v>1205</v>
      </c>
      <c r="K1386" s="165" t="s">
        <v>3250</v>
      </c>
      <c r="L1386" s="165" t="s">
        <v>281</v>
      </c>
      <c r="M1386" s="165" t="s">
        <v>3250</v>
      </c>
    </row>
    <row r="1387" spans="1:13" x14ac:dyDescent="0.35">
      <c r="A1387" s="164" t="str">
        <f t="shared" si="21"/>
        <v>AnosyBetrokaAmbatomivary</v>
      </c>
      <c r="B1387" s="165" t="s">
        <v>1200</v>
      </c>
      <c r="C1387" s="165" t="s">
        <v>1201</v>
      </c>
      <c r="D1387" s="165" t="s">
        <v>3208</v>
      </c>
      <c r="E1387" s="165" t="s">
        <v>1799</v>
      </c>
      <c r="F1387" s="165" t="s">
        <v>3208</v>
      </c>
      <c r="G1387" s="165" t="s">
        <v>3232</v>
      </c>
      <c r="H1387" s="165" t="s">
        <v>3233</v>
      </c>
      <c r="I1387" s="165" t="s">
        <v>3232</v>
      </c>
      <c r="J1387" s="165" t="s">
        <v>1205</v>
      </c>
      <c r="K1387" s="165" t="s">
        <v>3251</v>
      </c>
      <c r="L1387" s="165" t="s">
        <v>247</v>
      </c>
      <c r="M1387" s="165" t="s">
        <v>3251</v>
      </c>
    </row>
    <row r="1388" spans="1:13" x14ac:dyDescent="0.35">
      <c r="A1388" s="164" t="str">
        <f t="shared" si="21"/>
        <v>AnosyAmboasary-AtsimoAmboasary Atsimo</v>
      </c>
      <c r="B1388" s="165" t="s">
        <v>1200</v>
      </c>
      <c r="C1388" s="165" t="s">
        <v>1201</v>
      </c>
      <c r="D1388" s="165" t="s">
        <v>3208</v>
      </c>
      <c r="E1388" s="165" t="s">
        <v>1799</v>
      </c>
      <c r="F1388" s="165" t="s">
        <v>3208</v>
      </c>
      <c r="G1388" s="165" t="s">
        <v>3252</v>
      </c>
      <c r="H1388" s="165" t="s">
        <v>8</v>
      </c>
      <c r="I1388" s="165" t="s">
        <v>3252</v>
      </c>
      <c r="J1388" s="165" t="s">
        <v>1205</v>
      </c>
      <c r="K1388" s="165" t="s">
        <v>3253</v>
      </c>
      <c r="L1388" s="165" t="s">
        <v>10</v>
      </c>
      <c r="M1388" s="165" t="s">
        <v>3253</v>
      </c>
    </row>
    <row r="1389" spans="1:13" x14ac:dyDescent="0.35">
      <c r="A1389" s="164" t="str">
        <f t="shared" si="21"/>
        <v>AnosyAmboasary-AtsimoBehara</v>
      </c>
      <c r="B1389" s="165" t="s">
        <v>1200</v>
      </c>
      <c r="C1389" s="165" t="s">
        <v>1201</v>
      </c>
      <c r="D1389" s="165" t="s">
        <v>3208</v>
      </c>
      <c r="E1389" s="165" t="s">
        <v>1799</v>
      </c>
      <c r="F1389" s="165" t="s">
        <v>3208</v>
      </c>
      <c r="G1389" s="165" t="s">
        <v>3252</v>
      </c>
      <c r="H1389" s="165" t="s">
        <v>8</v>
      </c>
      <c r="I1389" s="165" t="s">
        <v>3252</v>
      </c>
      <c r="J1389" s="165" t="s">
        <v>1205</v>
      </c>
      <c r="K1389" s="165" t="s">
        <v>460</v>
      </c>
      <c r="L1389" s="165" t="s">
        <v>12</v>
      </c>
      <c r="M1389" s="165" t="s">
        <v>460</v>
      </c>
    </row>
    <row r="1390" spans="1:13" x14ac:dyDescent="0.35">
      <c r="A1390" s="164" t="str">
        <f t="shared" si="21"/>
        <v>AnosyAmboasary-AtsimoTanandava Sud</v>
      </c>
      <c r="B1390" s="165" t="s">
        <v>1200</v>
      </c>
      <c r="C1390" s="165" t="s">
        <v>1201</v>
      </c>
      <c r="D1390" s="165" t="s">
        <v>3208</v>
      </c>
      <c r="E1390" s="165" t="s">
        <v>1799</v>
      </c>
      <c r="F1390" s="165" t="s">
        <v>3208</v>
      </c>
      <c r="G1390" s="165" t="s">
        <v>3252</v>
      </c>
      <c r="H1390" s="165" t="s">
        <v>8</v>
      </c>
      <c r="I1390" s="165" t="s">
        <v>3252</v>
      </c>
      <c r="J1390" s="165" t="s">
        <v>1205</v>
      </c>
      <c r="K1390" s="165" t="s">
        <v>3254</v>
      </c>
      <c r="L1390" s="165" t="s">
        <v>38</v>
      </c>
      <c r="M1390" s="165" t="s">
        <v>3254</v>
      </c>
    </row>
    <row r="1391" spans="1:13" x14ac:dyDescent="0.35">
      <c r="A1391" s="164" t="str">
        <f t="shared" si="21"/>
        <v>AnosyAmboasary-AtsimoSampona</v>
      </c>
      <c r="B1391" s="165" t="s">
        <v>1200</v>
      </c>
      <c r="C1391" s="165" t="s">
        <v>1201</v>
      </c>
      <c r="D1391" s="165" t="s">
        <v>3208</v>
      </c>
      <c r="E1391" s="165" t="s">
        <v>1799</v>
      </c>
      <c r="F1391" s="165" t="s">
        <v>3208</v>
      </c>
      <c r="G1391" s="165" t="s">
        <v>3252</v>
      </c>
      <c r="H1391" s="165" t="s">
        <v>8</v>
      </c>
      <c r="I1391" s="165" t="s">
        <v>3252</v>
      </c>
      <c r="J1391" s="165" t="s">
        <v>1205</v>
      </c>
      <c r="K1391" s="165" t="s">
        <v>3255</v>
      </c>
      <c r="L1391" s="165" t="s">
        <v>36</v>
      </c>
      <c r="M1391" s="165" t="s">
        <v>3255</v>
      </c>
    </row>
    <row r="1392" spans="1:13" x14ac:dyDescent="0.35">
      <c r="A1392" s="164" t="str">
        <f t="shared" si="21"/>
        <v>AnosyAmboasary-AtsimoMAHABO</v>
      </c>
      <c r="B1392" s="165" t="s">
        <v>1200</v>
      </c>
      <c r="C1392" s="165" t="s">
        <v>1201</v>
      </c>
      <c r="D1392" s="165" t="s">
        <v>3208</v>
      </c>
      <c r="E1392" s="165" t="s">
        <v>1799</v>
      </c>
      <c r="F1392" s="165" t="s">
        <v>3208</v>
      </c>
      <c r="G1392" s="165" t="s">
        <v>3252</v>
      </c>
      <c r="H1392" s="165" t="s">
        <v>8</v>
      </c>
      <c r="I1392" s="165" t="s">
        <v>3252</v>
      </c>
      <c r="J1392" s="165" t="s">
        <v>1205</v>
      </c>
      <c r="K1392" s="165" t="s">
        <v>25</v>
      </c>
      <c r="L1392" s="165" t="s">
        <v>26</v>
      </c>
      <c r="M1392" s="165" t="s">
        <v>25</v>
      </c>
    </row>
    <row r="1393" spans="1:13" x14ac:dyDescent="0.35">
      <c r="A1393" s="164" t="str">
        <f t="shared" si="21"/>
        <v>AnosyAmboasary-AtsimoIfotaka</v>
      </c>
      <c r="B1393" s="165" t="s">
        <v>1200</v>
      </c>
      <c r="C1393" s="165" t="s">
        <v>1201</v>
      </c>
      <c r="D1393" s="165" t="s">
        <v>3208</v>
      </c>
      <c r="E1393" s="165" t="s">
        <v>1799</v>
      </c>
      <c r="F1393" s="165" t="s">
        <v>3208</v>
      </c>
      <c r="G1393" s="165" t="s">
        <v>3252</v>
      </c>
      <c r="H1393" s="165" t="s">
        <v>8</v>
      </c>
      <c r="I1393" s="165" t="s">
        <v>3252</v>
      </c>
      <c r="J1393" s="165" t="s">
        <v>1205</v>
      </c>
      <c r="K1393" s="165" t="s">
        <v>3256</v>
      </c>
      <c r="L1393" s="165" t="s">
        <v>22</v>
      </c>
      <c r="M1393" s="165" t="s">
        <v>3256</v>
      </c>
    </row>
    <row r="1394" spans="1:13" x14ac:dyDescent="0.35">
      <c r="A1394" s="164" t="str">
        <f t="shared" si="21"/>
        <v>AnosyAmboasary-AtsimoTranomaro</v>
      </c>
      <c r="B1394" s="165" t="s">
        <v>1200</v>
      </c>
      <c r="C1394" s="165" t="s">
        <v>1201</v>
      </c>
      <c r="D1394" s="165" t="s">
        <v>3208</v>
      </c>
      <c r="E1394" s="165" t="s">
        <v>1799</v>
      </c>
      <c r="F1394" s="165" t="s">
        <v>3208</v>
      </c>
      <c r="G1394" s="165" t="s">
        <v>3252</v>
      </c>
      <c r="H1394" s="165" t="s">
        <v>8</v>
      </c>
      <c r="I1394" s="165" t="s">
        <v>3252</v>
      </c>
      <c r="J1394" s="165" t="s">
        <v>1205</v>
      </c>
      <c r="K1394" s="165" t="s">
        <v>3257</v>
      </c>
      <c r="L1394" s="165" t="s">
        <v>42</v>
      </c>
      <c r="M1394" s="165" t="s">
        <v>3257</v>
      </c>
    </row>
    <row r="1395" spans="1:13" x14ac:dyDescent="0.35">
      <c r="A1395" s="164" t="str">
        <f t="shared" si="21"/>
        <v>AnosyAmboasary-AtsimoMaromby</v>
      </c>
      <c r="B1395" s="165" t="s">
        <v>1200</v>
      </c>
      <c r="C1395" s="165" t="s">
        <v>1201</v>
      </c>
      <c r="D1395" s="165" t="s">
        <v>3208</v>
      </c>
      <c r="E1395" s="165" t="s">
        <v>1799</v>
      </c>
      <c r="F1395" s="165" t="s">
        <v>3208</v>
      </c>
      <c r="G1395" s="165" t="s">
        <v>3252</v>
      </c>
      <c r="H1395" s="165" t="s">
        <v>8</v>
      </c>
      <c r="I1395" s="165" t="s">
        <v>3252</v>
      </c>
      <c r="J1395" s="165" t="s">
        <v>1205</v>
      </c>
      <c r="K1395" s="165" t="s">
        <v>3258</v>
      </c>
      <c r="L1395" s="165" t="s">
        <v>30</v>
      </c>
      <c r="M1395" s="165" t="s">
        <v>3258</v>
      </c>
    </row>
    <row r="1396" spans="1:13" x14ac:dyDescent="0.35">
      <c r="A1396" s="164" t="str">
        <f t="shared" si="21"/>
        <v>AnosyAmboasary-AtsimoElonty</v>
      </c>
      <c r="B1396" s="165" t="s">
        <v>1200</v>
      </c>
      <c r="C1396" s="165" t="s">
        <v>1201</v>
      </c>
      <c r="D1396" s="165" t="s">
        <v>3208</v>
      </c>
      <c r="E1396" s="165" t="s">
        <v>1799</v>
      </c>
      <c r="F1396" s="165" t="s">
        <v>3208</v>
      </c>
      <c r="G1396" s="165" t="s">
        <v>3252</v>
      </c>
      <c r="H1396" s="165" t="s">
        <v>8</v>
      </c>
      <c r="I1396" s="165" t="s">
        <v>3252</v>
      </c>
      <c r="J1396" s="165" t="s">
        <v>1205</v>
      </c>
      <c r="K1396" s="165" t="s">
        <v>3259</v>
      </c>
      <c r="L1396" s="165" t="s">
        <v>18</v>
      </c>
      <c r="M1396" s="165" t="s">
        <v>3259</v>
      </c>
    </row>
    <row r="1397" spans="1:13" x14ac:dyDescent="0.35">
      <c r="A1397" s="164" t="str">
        <f t="shared" si="21"/>
        <v>AnosyAmboasary-AtsimoEsira</v>
      </c>
      <c r="B1397" s="165" t="s">
        <v>1200</v>
      </c>
      <c r="C1397" s="165" t="s">
        <v>1201</v>
      </c>
      <c r="D1397" s="165" t="s">
        <v>3208</v>
      </c>
      <c r="E1397" s="165" t="s">
        <v>1799</v>
      </c>
      <c r="F1397" s="165" t="s">
        <v>3208</v>
      </c>
      <c r="G1397" s="165" t="s">
        <v>3252</v>
      </c>
      <c r="H1397" s="165" t="s">
        <v>8</v>
      </c>
      <c r="I1397" s="165" t="s">
        <v>3252</v>
      </c>
      <c r="J1397" s="165" t="s">
        <v>1205</v>
      </c>
      <c r="K1397" s="165" t="s">
        <v>3260</v>
      </c>
      <c r="L1397" s="165" t="s">
        <v>20</v>
      </c>
      <c r="M1397" s="165" t="s">
        <v>3260</v>
      </c>
    </row>
    <row r="1398" spans="1:13" x14ac:dyDescent="0.35">
      <c r="A1398" s="164" t="str">
        <f t="shared" si="21"/>
        <v>AnosyAmboasary-AtsimoMahaly</v>
      </c>
      <c r="B1398" s="165" t="s">
        <v>1200</v>
      </c>
      <c r="C1398" s="165" t="s">
        <v>1201</v>
      </c>
      <c r="D1398" s="165" t="s">
        <v>3208</v>
      </c>
      <c r="E1398" s="165" t="s">
        <v>1799</v>
      </c>
      <c r="F1398" s="165" t="s">
        <v>3208</v>
      </c>
      <c r="G1398" s="165" t="s">
        <v>3252</v>
      </c>
      <c r="H1398" s="165" t="s">
        <v>8</v>
      </c>
      <c r="I1398" s="165" t="s">
        <v>3252</v>
      </c>
      <c r="J1398" s="165" t="s">
        <v>1205</v>
      </c>
      <c r="K1398" s="165" t="s">
        <v>3261</v>
      </c>
      <c r="L1398" s="165" t="s">
        <v>28</v>
      </c>
      <c r="M1398" s="165" t="s">
        <v>3261</v>
      </c>
    </row>
    <row r="1399" spans="1:13" x14ac:dyDescent="0.35">
      <c r="A1399" s="164" t="str">
        <f t="shared" si="21"/>
        <v>AnosyAmboasary-AtsimoManevy</v>
      </c>
      <c r="B1399" s="165" t="s">
        <v>1200</v>
      </c>
      <c r="C1399" s="165" t="s">
        <v>1201</v>
      </c>
      <c r="D1399" s="165" t="s">
        <v>3208</v>
      </c>
      <c r="E1399" s="165" t="s">
        <v>1799</v>
      </c>
      <c r="F1399" s="165" t="s">
        <v>3208</v>
      </c>
      <c r="G1399" s="165" t="s">
        <v>3252</v>
      </c>
      <c r="H1399" s="165" t="s">
        <v>8</v>
      </c>
      <c r="I1399" s="165" t="s">
        <v>3252</v>
      </c>
      <c r="J1399" s="165" t="s">
        <v>1205</v>
      </c>
      <c r="K1399" s="165" t="s">
        <v>3262</v>
      </c>
      <c r="L1399" s="165" t="s">
        <v>24</v>
      </c>
      <c r="M1399" s="165" t="s">
        <v>3262</v>
      </c>
    </row>
    <row r="1400" spans="1:13" x14ac:dyDescent="0.35">
      <c r="A1400" s="164" t="str">
        <f t="shared" si="21"/>
        <v>AnosyAmboasary-AtsimoTsivory</v>
      </c>
      <c r="B1400" s="165" t="s">
        <v>1200</v>
      </c>
      <c r="C1400" s="165" t="s">
        <v>1201</v>
      </c>
      <c r="D1400" s="165" t="s">
        <v>3208</v>
      </c>
      <c r="E1400" s="165" t="s">
        <v>1799</v>
      </c>
      <c r="F1400" s="165" t="s">
        <v>3208</v>
      </c>
      <c r="G1400" s="165" t="s">
        <v>3252</v>
      </c>
      <c r="H1400" s="165" t="s">
        <v>8</v>
      </c>
      <c r="I1400" s="165" t="s">
        <v>3252</v>
      </c>
      <c r="J1400" s="165" t="s">
        <v>1205</v>
      </c>
      <c r="K1400" s="165" t="s">
        <v>3263</v>
      </c>
      <c r="L1400" s="165" t="s">
        <v>44</v>
      </c>
      <c r="M1400" s="165" t="s">
        <v>3263</v>
      </c>
    </row>
    <row r="1401" spans="1:13" x14ac:dyDescent="0.35">
      <c r="A1401" s="164" t="str">
        <f t="shared" si="21"/>
        <v>AnosyAmboasary-AtsimoMarotsiraka</v>
      </c>
      <c r="B1401" s="165" t="s">
        <v>1200</v>
      </c>
      <c r="C1401" s="165" t="s">
        <v>1201</v>
      </c>
      <c r="D1401" s="165" t="s">
        <v>3208</v>
      </c>
      <c r="E1401" s="165" t="s">
        <v>1799</v>
      </c>
      <c r="F1401" s="165" t="s">
        <v>3208</v>
      </c>
      <c r="G1401" s="165" t="s">
        <v>3252</v>
      </c>
      <c r="H1401" s="165" t="s">
        <v>8</v>
      </c>
      <c r="I1401" s="165" t="s">
        <v>3252</v>
      </c>
      <c r="J1401" s="165" t="s">
        <v>1205</v>
      </c>
      <c r="K1401" s="165" t="s">
        <v>3264</v>
      </c>
      <c r="L1401" s="165" t="s">
        <v>32</v>
      </c>
      <c r="M1401" s="165" t="s">
        <v>3264</v>
      </c>
    </row>
    <row r="1402" spans="1:13" x14ac:dyDescent="0.35">
      <c r="A1402" s="164" t="str">
        <f t="shared" si="21"/>
        <v>AnosyAmboasary-AtsimoTomboarivo</v>
      </c>
      <c r="B1402" s="165" t="s">
        <v>1200</v>
      </c>
      <c r="C1402" s="165" t="s">
        <v>1201</v>
      </c>
      <c r="D1402" s="165" t="s">
        <v>3208</v>
      </c>
      <c r="E1402" s="165" t="s">
        <v>1799</v>
      </c>
      <c r="F1402" s="165" t="s">
        <v>3208</v>
      </c>
      <c r="G1402" s="165" t="s">
        <v>3252</v>
      </c>
      <c r="H1402" s="165" t="s">
        <v>8</v>
      </c>
      <c r="I1402" s="165" t="s">
        <v>3252</v>
      </c>
      <c r="J1402" s="165" t="s">
        <v>1205</v>
      </c>
      <c r="K1402" s="165" t="s">
        <v>3265</v>
      </c>
      <c r="L1402" s="165" t="s">
        <v>40</v>
      </c>
      <c r="M1402" s="165" t="s">
        <v>3265</v>
      </c>
    </row>
    <row r="1403" spans="1:13" x14ac:dyDescent="0.35">
      <c r="A1403" s="164" t="str">
        <f t="shared" si="21"/>
        <v>AnosyAmboasary-AtsimoBerano</v>
      </c>
      <c r="B1403" s="165" t="s">
        <v>1200</v>
      </c>
      <c r="C1403" s="165" t="s">
        <v>1201</v>
      </c>
      <c r="D1403" s="164" t="s">
        <v>3208</v>
      </c>
      <c r="E1403" s="164" t="s">
        <v>1799</v>
      </c>
      <c r="F1403" s="164" t="s">
        <v>3208</v>
      </c>
      <c r="G1403" s="164" t="s">
        <v>3252</v>
      </c>
      <c r="H1403" s="165" t="s">
        <v>8</v>
      </c>
      <c r="I1403" s="164" t="s">
        <v>3252</v>
      </c>
      <c r="J1403" s="164" t="s">
        <v>1205</v>
      </c>
      <c r="K1403" s="164" t="s">
        <v>3266</v>
      </c>
      <c r="L1403" s="164" t="s">
        <v>14</v>
      </c>
      <c r="M1403" s="164" t="s">
        <v>3266</v>
      </c>
    </row>
    <row r="1404" spans="1:13" x14ac:dyDescent="0.35">
      <c r="A1404" s="164" t="str">
        <f t="shared" si="21"/>
        <v>AnosyAmboasary-AtsimoEbelo</v>
      </c>
      <c r="B1404" s="165" t="s">
        <v>1200</v>
      </c>
      <c r="C1404" s="165" t="s">
        <v>1201</v>
      </c>
      <c r="D1404" s="165" t="s">
        <v>3208</v>
      </c>
      <c r="E1404" s="165" t="s">
        <v>1799</v>
      </c>
      <c r="F1404" s="165" t="s">
        <v>3208</v>
      </c>
      <c r="G1404" s="165" t="s">
        <v>3252</v>
      </c>
      <c r="H1404" s="165" t="s">
        <v>8</v>
      </c>
      <c r="I1404" s="165" t="s">
        <v>3252</v>
      </c>
      <c r="J1404" s="165" t="s">
        <v>1205</v>
      </c>
      <c r="K1404" s="165" t="s">
        <v>469</v>
      </c>
      <c r="L1404" s="165" t="s">
        <v>16</v>
      </c>
      <c r="M1404" s="165" t="s">
        <v>469</v>
      </c>
    </row>
    <row r="1405" spans="1:13" x14ac:dyDescent="0.35">
      <c r="A1405" s="164" t="str">
        <f t="shared" si="21"/>
        <v>AnosyAmboasary-AtsimoRanobe</v>
      </c>
      <c r="B1405" s="165" t="s">
        <v>1200</v>
      </c>
      <c r="C1405" s="165" t="s">
        <v>1201</v>
      </c>
      <c r="D1405" s="165" t="s">
        <v>3208</v>
      </c>
      <c r="E1405" s="165" t="s">
        <v>1799</v>
      </c>
      <c r="F1405" s="165" t="s">
        <v>3208</v>
      </c>
      <c r="G1405" s="165" t="s">
        <v>3252</v>
      </c>
      <c r="H1405" s="165" t="s">
        <v>8</v>
      </c>
      <c r="I1405" s="165" t="s">
        <v>3252</v>
      </c>
      <c r="J1405" s="165" t="s">
        <v>1205</v>
      </c>
      <c r="K1405" s="165" t="s">
        <v>3267</v>
      </c>
      <c r="L1405" s="165" t="s">
        <v>34</v>
      </c>
      <c r="M1405" s="165" t="s">
        <v>3267</v>
      </c>
    </row>
    <row r="1406" spans="1:13" x14ac:dyDescent="0.35">
      <c r="A1406" s="164" t="str">
        <f t="shared" si="21"/>
        <v>MenabeManjaManja</v>
      </c>
      <c r="B1406" s="165" t="s">
        <v>1200</v>
      </c>
      <c r="C1406" s="165" t="s">
        <v>1201</v>
      </c>
      <c r="D1406" s="165" t="s">
        <v>3268</v>
      </c>
      <c r="E1406" s="165" t="s">
        <v>3269</v>
      </c>
      <c r="F1406" s="165" t="s">
        <v>3268</v>
      </c>
      <c r="G1406" s="165" t="s">
        <v>3270</v>
      </c>
      <c r="H1406" s="165" t="s">
        <v>3271</v>
      </c>
      <c r="I1406" s="165" t="s">
        <v>3270</v>
      </c>
      <c r="J1406" s="165" t="s">
        <v>1205</v>
      </c>
      <c r="K1406" s="165" t="s">
        <v>3271</v>
      </c>
      <c r="L1406" s="165" t="s">
        <v>3272</v>
      </c>
      <c r="M1406" s="165" t="s">
        <v>3271</v>
      </c>
    </row>
    <row r="1407" spans="1:13" x14ac:dyDescent="0.35">
      <c r="A1407" s="164" t="str">
        <f t="shared" si="21"/>
        <v>MenabeManjaBeharona</v>
      </c>
      <c r="B1407" s="165" t="s">
        <v>1200</v>
      </c>
      <c r="C1407" s="165" t="s">
        <v>1201</v>
      </c>
      <c r="D1407" s="165" t="s">
        <v>3268</v>
      </c>
      <c r="E1407" s="165" t="s">
        <v>3269</v>
      </c>
      <c r="F1407" s="165" t="s">
        <v>3268</v>
      </c>
      <c r="G1407" s="165" t="s">
        <v>3270</v>
      </c>
      <c r="H1407" s="165" t="s">
        <v>3271</v>
      </c>
      <c r="I1407" s="165" t="s">
        <v>3270</v>
      </c>
      <c r="J1407" s="165" t="s">
        <v>1205</v>
      </c>
      <c r="K1407" s="165" t="s">
        <v>3273</v>
      </c>
      <c r="L1407" s="165" t="s">
        <v>3274</v>
      </c>
      <c r="M1407" s="165" t="s">
        <v>3273</v>
      </c>
    </row>
    <row r="1408" spans="1:13" x14ac:dyDescent="0.35">
      <c r="A1408" s="164" t="str">
        <f t="shared" si="21"/>
        <v>MenabeManjaAnontsibe Centre</v>
      </c>
      <c r="B1408" s="165" t="s">
        <v>1200</v>
      </c>
      <c r="C1408" s="165" t="s">
        <v>1201</v>
      </c>
      <c r="D1408" s="165" t="s">
        <v>3268</v>
      </c>
      <c r="E1408" s="165" t="s">
        <v>3269</v>
      </c>
      <c r="F1408" s="165" t="s">
        <v>3268</v>
      </c>
      <c r="G1408" s="165" t="s">
        <v>3270</v>
      </c>
      <c r="H1408" s="165" t="s">
        <v>3271</v>
      </c>
      <c r="I1408" s="165" t="s">
        <v>3270</v>
      </c>
      <c r="J1408" s="165" t="s">
        <v>1205</v>
      </c>
      <c r="K1408" s="165" t="s">
        <v>3275</v>
      </c>
      <c r="L1408" s="165" t="s">
        <v>3276</v>
      </c>
      <c r="M1408" s="165" t="s">
        <v>3275</v>
      </c>
    </row>
    <row r="1409" spans="1:13" x14ac:dyDescent="0.35">
      <c r="A1409" s="164" t="str">
        <f t="shared" si="21"/>
        <v>MenabeManjaSoaserana</v>
      </c>
      <c r="B1409" s="165" t="s">
        <v>1200</v>
      </c>
      <c r="C1409" s="165" t="s">
        <v>1201</v>
      </c>
      <c r="D1409" s="165" t="s">
        <v>3268</v>
      </c>
      <c r="E1409" s="165" t="s">
        <v>3269</v>
      </c>
      <c r="F1409" s="165" t="s">
        <v>3268</v>
      </c>
      <c r="G1409" s="165" t="s">
        <v>3270</v>
      </c>
      <c r="H1409" s="165" t="s">
        <v>3271</v>
      </c>
      <c r="I1409" s="165" t="s">
        <v>3270</v>
      </c>
      <c r="J1409" s="165" t="s">
        <v>1205</v>
      </c>
      <c r="K1409" s="165" t="s">
        <v>3070</v>
      </c>
      <c r="L1409" s="165" t="s">
        <v>3277</v>
      </c>
      <c r="M1409" s="165" t="s">
        <v>3070</v>
      </c>
    </row>
    <row r="1410" spans="1:13" x14ac:dyDescent="0.35">
      <c r="A1410" s="164" t="str">
        <f t="shared" si="21"/>
        <v>MenabeManjaAnkiliabo</v>
      </c>
      <c r="B1410" s="165" t="s">
        <v>1200</v>
      </c>
      <c r="C1410" s="165" t="s">
        <v>1201</v>
      </c>
      <c r="D1410" s="165" t="s">
        <v>3268</v>
      </c>
      <c r="E1410" s="165" t="s">
        <v>3269</v>
      </c>
      <c r="F1410" s="165" t="s">
        <v>3268</v>
      </c>
      <c r="G1410" s="165" t="s">
        <v>3270</v>
      </c>
      <c r="H1410" s="165" t="s">
        <v>3271</v>
      </c>
      <c r="I1410" s="165" t="s">
        <v>3270</v>
      </c>
      <c r="J1410" s="165" t="s">
        <v>1205</v>
      </c>
      <c r="K1410" s="165" t="s">
        <v>3065</v>
      </c>
      <c r="L1410" s="165" t="s">
        <v>3278</v>
      </c>
      <c r="M1410" s="165" t="s">
        <v>3065</v>
      </c>
    </row>
    <row r="1411" spans="1:13" x14ac:dyDescent="0.35">
      <c r="A1411" s="164" t="str">
        <f t="shared" si="21"/>
        <v>MenabeManjaAndranopasy</v>
      </c>
      <c r="B1411" s="165" t="s">
        <v>1200</v>
      </c>
      <c r="C1411" s="165" t="s">
        <v>1201</v>
      </c>
      <c r="D1411" s="165" t="s">
        <v>3268</v>
      </c>
      <c r="E1411" s="165" t="s">
        <v>3269</v>
      </c>
      <c r="F1411" s="165" t="s">
        <v>3268</v>
      </c>
      <c r="G1411" s="165" t="s">
        <v>3270</v>
      </c>
      <c r="H1411" s="165" t="s">
        <v>3271</v>
      </c>
      <c r="I1411" s="165" t="s">
        <v>3270</v>
      </c>
      <c r="J1411" s="165" t="s">
        <v>1205</v>
      </c>
      <c r="K1411" s="165" t="s">
        <v>3279</v>
      </c>
      <c r="L1411" s="165" t="s">
        <v>3280</v>
      </c>
      <c r="M1411" s="165" t="s">
        <v>3279</v>
      </c>
    </row>
    <row r="1412" spans="1:13" x14ac:dyDescent="0.35">
      <c r="A1412" s="164" t="str">
        <f t="shared" si="21"/>
        <v>MenabeMorondavaMorondava</v>
      </c>
      <c r="B1412" s="165" t="s">
        <v>1200</v>
      </c>
      <c r="C1412" s="165" t="s">
        <v>1201</v>
      </c>
      <c r="D1412" s="165" t="s">
        <v>3268</v>
      </c>
      <c r="E1412" s="165" t="s">
        <v>3269</v>
      </c>
      <c r="F1412" s="165" t="s">
        <v>3268</v>
      </c>
      <c r="G1412" s="165" t="s">
        <v>3281</v>
      </c>
      <c r="H1412" s="165" t="s">
        <v>3282</v>
      </c>
      <c r="I1412" s="165" t="s">
        <v>3281</v>
      </c>
      <c r="J1412" s="165" t="s">
        <v>1205</v>
      </c>
      <c r="K1412" s="165" t="s">
        <v>3282</v>
      </c>
      <c r="L1412" s="165" t="s">
        <v>3283</v>
      </c>
      <c r="M1412" s="165" t="s">
        <v>3282</v>
      </c>
    </row>
    <row r="1413" spans="1:13" x14ac:dyDescent="0.35">
      <c r="A1413" s="164" t="str">
        <f t="shared" si="21"/>
        <v>MenabeMorondavaBemanonga</v>
      </c>
      <c r="B1413" s="165" t="s">
        <v>1200</v>
      </c>
      <c r="C1413" s="165" t="s">
        <v>1201</v>
      </c>
      <c r="D1413" s="165" t="s">
        <v>3268</v>
      </c>
      <c r="E1413" s="165" t="s">
        <v>3269</v>
      </c>
      <c r="F1413" s="165" t="s">
        <v>3268</v>
      </c>
      <c r="G1413" s="165" t="s">
        <v>3281</v>
      </c>
      <c r="H1413" s="165" t="s">
        <v>3282</v>
      </c>
      <c r="I1413" s="165" t="s">
        <v>3281</v>
      </c>
      <c r="J1413" s="165" t="s">
        <v>1205</v>
      </c>
      <c r="K1413" s="165" t="s">
        <v>3284</v>
      </c>
      <c r="L1413" s="165" t="s">
        <v>3285</v>
      </c>
      <c r="M1413" s="165" t="s">
        <v>3284</v>
      </c>
    </row>
    <row r="1414" spans="1:13" x14ac:dyDescent="0.35">
      <c r="A1414" s="164" t="str">
        <f t="shared" ref="A1414:A1479" si="22">E1414&amp;H1414&amp;K1414</f>
        <v>MenabeMorondavaAnalaiva</v>
      </c>
      <c r="B1414" s="165" t="s">
        <v>1200</v>
      </c>
      <c r="C1414" s="165" t="s">
        <v>1201</v>
      </c>
      <c r="D1414" s="165" t="s">
        <v>3268</v>
      </c>
      <c r="E1414" s="165" t="s">
        <v>3269</v>
      </c>
      <c r="F1414" s="165" t="s">
        <v>3268</v>
      </c>
      <c r="G1414" s="165" t="s">
        <v>3281</v>
      </c>
      <c r="H1414" s="165" t="s">
        <v>3282</v>
      </c>
      <c r="I1414" s="165" t="s">
        <v>3281</v>
      </c>
      <c r="J1414" s="165" t="s">
        <v>1205</v>
      </c>
      <c r="K1414" s="165" t="s">
        <v>3286</v>
      </c>
      <c r="L1414" s="165" t="s">
        <v>3287</v>
      </c>
      <c r="M1414" s="165" t="s">
        <v>3286</v>
      </c>
    </row>
    <row r="1415" spans="1:13" x14ac:dyDescent="0.35">
      <c r="A1415" s="164" t="str">
        <f t="shared" si="22"/>
        <v>MenabeMorondavaBefasy</v>
      </c>
      <c r="B1415" s="165" t="s">
        <v>1200</v>
      </c>
      <c r="C1415" s="165" t="s">
        <v>1201</v>
      </c>
      <c r="D1415" s="165" t="s">
        <v>3268</v>
      </c>
      <c r="E1415" s="165" t="s">
        <v>3269</v>
      </c>
      <c r="F1415" s="165" t="s">
        <v>3268</v>
      </c>
      <c r="G1415" s="165" t="s">
        <v>3281</v>
      </c>
      <c r="H1415" s="165" t="s">
        <v>3282</v>
      </c>
      <c r="I1415" s="165" t="s">
        <v>3281</v>
      </c>
      <c r="J1415" s="165" t="s">
        <v>1205</v>
      </c>
      <c r="K1415" s="165" t="s">
        <v>3288</v>
      </c>
      <c r="L1415" s="165" t="s">
        <v>3289</v>
      </c>
      <c r="M1415" s="165" t="s">
        <v>3288</v>
      </c>
    </row>
    <row r="1416" spans="1:13" x14ac:dyDescent="0.35">
      <c r="A1416" s="164" t="str">
        <f t="shared" si="22"/>
        <v>MenabeMorondavaBelo Sur Mer</v>
      </c>
      <c r="B1416" s="165" t="s">
        <v>1200</v>
      </c>
      <c r="C1416" s="165" t="s">
        <v>1201</v>
      </c>
      <c r="D1416" s="165" t="s">
        <v>3268</v>
      </c>
      <c r="E1416" s="165" t="s">
        <v>3269</v>
      </c>
      <c r="F1416" s="165" t="s">
        <v>3268</v>
      </c>
      <c r="G1416" s="165" t="s">
        <v>3281</v>
      </c>
      <c r="H1416" s="165" t="s">
        <v>3282</v>
      </c>
      <c r="I1416" s="165" t="s">
        <v>3281</v>
      </c>
      <c r="J1416" s="165" t="s">
        <v>1205</v>
      </c>
      <c r="K1416" s="165" t="s">
        <v>3290</v>
      </c>
      <c r="L1416" s="165" t="s">
        <v>3291</v>
      </c>
      <c r="M1416" s="165" t="s">
        <v>3290</v>
      </c>
    </row>
    <row r="1417" spans="1:13" x14ac:dyDescent="0.35">
      <c r="A1417" s="164" t="str">
        <f t="shared" si="22"/>
        <v>MenabeMahaboMahabo</v>
      </c>
      <c r="B1417" s="165" t="s">
        <v>1200</v>
      </c>
      <c r="C1417" s="165" t="s">
        <v>1201</v>
      </c>
      <c r="D1417" s="165" t="s">
        <v>3268</v>
      </c>
      <c r="E1417" s="165" t="s">
        <v>3269</v>
      </c>
      <c r="F1417" s="165" t="s">
        <v>3268</v>
      </c>
      <c r="G1417" s="165" t="s">
        <v>3292</v>
      </c>
      <c r="H1417" s="165" t="s">
        <v>618</v>
      </c>
      <c r="I1417" s="165" t="s">
        <v>3292</v>
      </c>
      <c r="J1417" s="165" t="s">
        <v>1205</v>
      </c>
      <c r="K1417" s="165" t="s">
        <v>618</v>
      </c>
      <c r="L1417" s="165" t="s">
        <v>3293</v>
      </c>
      <c r="M1417" s="165" t="s">
        <v>618</v>
      </c>
    </row>
    <row r="1418" spans="1:13" x14ac:dyDescent="0.35">
      <c r="A1418" s="164" t="str">
        <f t="shared" si="22"/>
        <v>AnosyTaolagnaroANKILIVALO</v>
      </c>
      <c r="B1418" s="165" t="s">
        <v>1200</v>
      </c>
      <c r="C1418" s="165" t="s">
        <v>1201</v>
      </c>
      <c r="D1418" s="165" t="s">
        <v>3208</v>
      </c>
      <c r="E1418" s="165" t="s">
        <v>1799</v>
      </c>
      <c r="F1418" s="165" t="s">
        <v>3208</v>
      </c>
      <c r="G1418" s="165" t="s">
        <v>3209</v>
      </c>
      <c r="H1418" s="165" t="s">
        <v>3210</v>
      </c>
      <c r="I1418" s="165" t="s">
        <v>3209</v>
      </c>
      <c r="J1418" s="165" t="s">
        <v>1205</v>
      </c>
      <c r="K1418" s="165" t="s">
        <v>192</v>
      </c>
      <c r="L1418" s="165" t="s">
        <v>300</v>
      </c>
      <c r="M1418" s="165" t="s">
        <v>192</v>
      </c>
    </row>
    <row r="1419" spans="1:13" x14ac:dyDescent="0.35">
      <c r="A1419" s="164" t="str">
        <f t="shared" si="22"/>
        <v>MenabeMahaboAnkilivalo</v>
      </c>
      <c r="B1419" s="165" t="s">
        <v>1200</v>
      </c>
      <c r="C1419" s="165" t="s">
        <v>1201</v>
      </c>
      <c r="D1419" s="165" t="s">
        <v>3268</v>
      </c>
      <c r="E1419" s="165" t="s">
        <v>3269</v>
      </c>
      <c r="F1419" s="165" t="s">
        <v>3268</v>
      </c>
      <c r="G1419" s="165" t="s">
        <v>3292</v>
      </c>
      <c r="H1419" s="165" t="s">
        <v>618</v>
      </c>
      <c r="I1419" s="165" t="s">
        <v>3292</v>
      </c>
      <c r="J1419" s="165" t="s">
        <v>1205</v>
      </c>
      <c r="K1419" s="165" t="s">
        <v>3067</v>
      </c>
      <c r="L1419" s="165" t="s">
        <v>3294</v>
      </c>
      <c r="M1419" s="165" t="s">
        <v>3067</v>
      </c>
    </row>
    <row r="1420" spans="1:13" x14ac:dyDescent="0.35">
      <c r="A1420" s="164" t="str">
        <f t="shared" si="22"/>
        <v>MenabeMahaboAnalamitsivalana</v>
      </c>
      <c r="B1420" s="165" t="s">
        <v>1200</v>
      </c>
      <c r="C1420" s="165" t="s">
        <v>1201</v>
      </c>
      <c r="D1420" s="165" t="s">
        <v>3268</v>
      </c>
      <c r="E1420" s="165" t="s">
        <v>3269</v>
      </c>
      <c r="F1420" s="165" t="s">
        <v>3268</v>
      </c>
      <c r="G1420" s="165" t="s">
        <v>3292</v>
      </c>
      <c r="H1420" s="165" t="s">
        <v>618</v>
      </c>
      <c r="I1420" s="165" t="s">
        <v>3292</v>
      </c>
      <c r="J1420" s="165" t="s">
        <v>1205</v>
      </c>
      <c r="K1420" s="165" t="s">
        <v>3295</v>
      </c>
      <c r="L1420" s="165" t="s">
        <v>3296</v>
      </c>
      <c r="M1420" s="165" t="s">
        <v>3295</v>
      </c>
    </row>
    <row r="1421" spans="1:13" x14ac:dyDescent="0.35">
      <c r="A1421" s="164" t="str">
        <f t="shared" si="22"/>
        <v>MenabeMahaboBefotaka</v>
      </c>
      <c r="B1421" s="165" t="s">
        <v>1200</v>
      </c>
      <c r="C1421" s="165" t="s">
        <v>1201</v>
      </c>
      <c r="D1421" s="165" t="s">
        <v>3268</v>
      </c>
      <c r="E1421" s="165" t="s">
        <v>3269</v>
      </c>
      <c r="F1421" s="165" t="s">
        <v>3268</v>
      </c>
      <c r="G1421" s="165" t="s">
        <v>3292</v>
      </c>
      <c r="H1421" s="165" t="s">
        <v>618</v>
      </c>
      <c r="I1421" s="165" t="s">
        <v>3292</v>
      </c>
      <c r="J1421" s="165" t="s">
        <v>1205</v>
      </c>
      <c r="K1421" s="165" t="s">
        <v>681</v>
      </c>
      <c r="L1421" s="165" t="s">
        <v>3297</v>
      </c>
      <c r="M1421" s="165" t="s">
        <v>681</v>
      </c>
    </row>
    <row r="1422" spans="1:13" x14ac:dyDescent="0.35">
      <c r="A1422" s="164" t="str">
        <f t="shared" si="22"/>
        <v>MenabeMahaboAmpanihy</v>
      </c>
      <c r="B1422" s="165" t="s">
        <v>1200</v>
      </c>
      <c r="C1422" s="165" t="s">
        <v>1201</v>
      </c>
      <c r="D1422" s="165" t="s">
        <v>3268</v>
      </c>
      <c r="E1422" s="165" t="s">
        <v>3269</v>
      </c>
      <c r="F1422" s="165" t="s">
        <v>3268</v>
      </c>
      <c r="G1422" s="165" t="s">
        <v>3292</v>
      </c>
      <c r="H1422" s="165" t="s">
        <v>618</v>
      </c>
      <c r="I1422" s="165" t="s">
        <v>3292</v>
      </c>
      <c r="J1422" s="165" t="s">
        <v>1205</v>
      </c>
      <c r="K1422" s="165" t="s">
        <v>3298</v>
      </c>
      <c r="L1422" s="165" t="s">
        <v>3299</v>
      </c>
      <c r="M1422" s="165" t="s">
        <v>3298</v>
      </c>
    </row>
    <row r="1423" spans="1:13" x14ac:dyDescent="0.35">
      <c r="A1423" s="164" t="str">
        <f t="shared" si="22"/>
        <v>MenabeMahaboAnkilizato</v>
      </c>
      <c r="B1423" s="165" t="s">
        <v>1200</v>
      </c>
      <c r="C1423" s="165" t="s">
        <v>1201</v>
      </c>
      <c r="D1423" s="165" t="s">
        <v>3268</v>
      </c>
      <c r="E1423" s="165" t="s">
        <v>3269</v>
      </c>
      <c r="F1423" s="165" t="s">
        <v>3268</v>
      </c>
      <c r="G1423" s="165" t="s">
        <v>3292</v>
      </c>
      <c r="H1423" s="165" t="s">
        <v>618</v>
      </c>
      <c r="I1423" s="165" t="s">
        <v>3292</v>
      </c>
      <c r="J1423" s="165" t="s">
        <v>1205</v>
      </c>
      <c r="K1423" s="165" t="s">
        <v>3066</v>
      </c>
      <c r="L1423" s="165" t="s">
        <v>3300</v>
      </c>
      <c r="M1423" s="165" t="s">
        <v>3066</v>
      </c>
    </row>
    <row r="1424" spans="1:13" x14ac:dyDescent="0.35">
      <c r="A1424" s="164" t="str">
        <f t="shared" si="22"/>
        <v>MenabeMahaboAmbia</v>
      </c>
      <c r="B1424" s="165" t="s">
        <v>1200</v>
      </c>
      <c r="C1424" s="165" t="s">
        <v>1201</v>
      </c>
      <c r="D1424" s="165" t="s">
        <v>3268</v>
      </c>
      <c r="E1424" s="165" t="s">
        <v>3269</v>
      </c>
      <c r="F1424" s="165" t="s">
        <v>3268</v>
      </c>
      <c r="G1424" s="165" t="s">
        <v>3292</v>
      </c>
      <c r="H1424" s="165" t="s">
        <v>618</v>
      </c>
      <c r="I1424" s="165" t="s">
        <v>3292</v>
      </c>
      <c r="J1424" s="165" t="s">
        <v>1205</v>
      </c>
      <c r="K1424" s="165" t="s">
        <v>1124</v>
      </c>
      <c r="L1424" s="165" t="s">
        <v>3301</v>
      </c>
      <c r="M1424" s="165" t="s">
        <v>1124</v>
      </c>
    </row>
    <row r="1425" spans="1:13" x14ac:dyDescent="0.35">
      <c r="A1425" s="164" t="str">
        <f t="shared" si="22"/>
        <v>MenabeMahaboMandabe</v>
      </c>
      <c r="B1425" s="165" t="s">
        <v>1200</v>
      </c>
      <c r="C1425" s="165" t="s">
        <v>1201</v>
      </c>
      <c r="D1425" s="165" t="s">
        <v>3268</v>
      </c>
      <c r="E1425" s="165" t="s">
        <v>3269</v>
      </c>
      <c r="F1425" s="165" t="s">
        <v>3268</v>
      </c>
      <c r="G1425" s="165" t="s">
        <v>3292</v>
      </c>
      <c r="H1425" s="165" t="s">
        <v>618</v>
      </c>
      <c r="I1425" s="165" t="s">
        <v>3292</v>
      </c>
      <c r="J1425" s="165" t="s">
        <v>1205</v>
      </c>
      <c r="K1425" s="165" t="s">
        <v>3302</v>
      </c>
      <c r="L1425" s="165" t="s">
        <v>3303</v>
      </c>
      <c r="M1425" s="165" t="s">
        <v>3302</v>
      </c>
    </row>
    <row r="1426" spans="1:13" x14ac:dyDescent="0.35">
      <c r="A1426" s="164" t="str">
        <f t="shared" si="22"/>
        <v>MenabeMahaboMalaimbandy</v>
      </c>
      <c r="B1426" s="165" t="s">
        <v>1200</v>
      </c>
      <c r="C1426" s="165" t="s">
        <v>1201</v>
      </c>
      <c r="D1426" s="165" t="s">
        <v>3268</v>
      </c>
      <c r="E1426" s="165" t="s">
        <v>3269</v>
      </c>
      <c r="F1426" s="165" t="s">
        <v>3268</v>
      </c>
      <c r="G1426" s="165" t="s">
        <v>3292</v>
      </c>
      <c r="H1426" s="165" t="s">
        <v>618</v>
      </c>
      <c r="I1426" s="165" t="s">
        <v>3292</v>
      </c>
      <c r="J1426" s="165" t="s">
        <v>1205</v>
      </c>
      <c r="K1426" s="165" t="s">
        <v>3304</v>
      </c>
      <c r="L1426" s="165" t="s">
        <v>3305</v>
      </c>
      <c r="M1426" s="165" t="s">
        <v>3304</v>
      </c>
    </row>
    <row r="1427" spans="1:13" x14ac:dyDescent="0.35">
      <c r="A1427" s="164" t="str">
        <f t="shared" si="22"/>
        <v>MenabeMahaboBeronono</v>
      </c>
      <c r="B1427" s="165" t="s">
        <v>1200</v>
      </c>
      <c r="C1427" s="165" t="s">
        <v>1201</v>
      </c>
      <c r="D1427" s="165" t="s">
        <v>3268</v>
      </c>
      <c r="E1427" s="165" t="s">
        <v>3269</v>
      </c>
      <c r="F1427" s="165" t="s">
        <v>3268</v>
      </c>
      <c r="G1427" s="165" t="s">
        <v>3292</v>
      </c>
      <c r="H1427" s="165" t="s">
        <v>618</v>
      </c>
      <c r="I1427" s="165" t="s">
        <v>3292</v>
      </c>
      <c r="J1427" s="165" t="s">
        <v>1205</v>
      </c>
      <c r="K1427" s="165" t="s">
        <v>1451</v>
      </c>
      <c r="L1427" s="165" t="s">
        <v>3306</v>
      </c>
      <c r="M1427" s="165" t="s">
        <v>1451</v>
      </c>
    </row>
    <row r="1428" spans="1:13" x14ac:dyDescent="0.35">
      <c r="A1428" s="164" t="str">
        <f t="shared" si="22"/>
        <v>MenabeMahaboMazavasoa</v>
      </c>
      <c r="B1428" s="165" t="s">
        <v>1200</v>
      </c>
      <c r="C1428" s="165" t="s">
        <v>1201</v>
      </c>
      <c r="D1428" s="165" t="s">
        <v>3268</v>
      </c>
      <c r="E1428" s="165" t="s">
        <v>3269</v>
      </c>
      <c r="F1428" s="165" t="s">
        <v>3268</v>
      </c>
      <c r="G1428" s="165" t="s">
        <v>3292</v>
      </c>
      <c r="H1428" s="165" t="s">
        <v>618</v>
      </c>
      <c r="I1428" s="165" t="s">
        <v>3292</v>
      </c>
      <c r="J1428" s="165" t="s">
        <v>1205</v>
      </c>
      <c r="K1428" s="165" t="s">
        <v>3307</v>
      </c>
      <c r="L1428" s="165" t="s">
        <v>3308</v>
      </c>
      <c r="M1428" s="165" t="s">
        <v>3307</v>
      </c>
    </row>
    <row r="1429" spans="1:13" x14ac:dyDescent="0.35">
      <c r="A1429" s="164" t="str">
        <f t="shared" si="22"/>
        <v>MenabeBelo Sur TsiribihinaBelo Sur Tsiribihina</v>
      </c>
      <c r="B1429" s="165" t="s">
        <v>1200</v>
      </c>
      <c r="C1429" s="165" t="s">
        <v>1201</v>
      </c>
      <c r="D1429" s="165" t="s">
        <v>3268</v>
      </c>
      <c r="E1429" s="165" t="s">
        <v>3269</v>
      </c>
      <c r="F1429" s="165" t="s">
        <v>3268</v>
      </c>
      <c r="G1429" s="165" t="s">
        <v>3309</v>
      </c>
      <c r="H1429" s="165" t="s">
        <v>3310</v>
      </c>
      <c r="I1429" s="165" t="s">
        <v>3309</v>
      </c>
      <c r="J1429" s="165" t="s">
        <v>1205</v>
      </c>
      <c r="K1429" s="165" t="s">
        <v>3310</v>
      </c>
      <c r="L1429" s="165" t="s">
        <v>3311</v>
      </c>
      <c r="M1429" s="165" t="s">
        <v>3310</v>
      </c>
    </row>
    <row r="1430" spans="1:13" x14ac:dyDescent="0.35">
      <c r="A1430" s="164" t="str">
        <f t="shared" si="22"/>
        <v>MenabeBelo Sur TsiribihinaAndimaky Manambolo</v>
      </c>
      <c r="B1430" s="165" t="s">
        <v>1200</v>
      </c>
      <c r="C1430" s="165" t="s">
        <v>1201</v>
      </c>
      <c r="D1430" s="165" t="s">
        <v>3268</v>
      </c>
      <c r="E1430" s="165" t="s">
        <v>3269</v>
      </c>
      <c r="F1430" s="165" t="s">
        <v>3268</v>
      </c>
      <c r="G1430" s="165" t="s">
        <v>3309</v>
      </c>
      <c r="H1430" s="165" t="s">
        <v>3310</v>
      </c>
      <c r="I1430" s="165" t="s">
        <v>3309</v>
      </c>
      <c r="J1430" s="165" t="s">
        <v>1205</v>
      </c>
      <c r="K1430" s="165" t="s">
        <v>3312</v>
      </c>
      <c r="L1430" s="165" t="s">
        <v>3313</v>
      </c>
      <c r="M1430" s="165" t="s">
        <v>3312</v>
      </c>
    </row>
    <row r="1431" spans="1:13" x14ac:dyDescent="0.35">
      <c r="A1431" s="164" t="str">
        <f t="shared" si="22"/>
        <v>MenabeBelo Sur TsiribihinaBemarivo Ankirondro</v>
      </c>
      <c r="B1431" s="165" t="s">
        <v>1200</v>
      </c>
      <c r="C1431" s="165" t="s">
        <v>1201</v>
      </c>
      <c r="D1431" s="165" t="s">
        <v>3268</v>
      </c>
      <c r="E1431" s="165" t="s">
        <v>3269</v>
      </c>
      <c r="F1431" s="165" t="s">
        <v>3268</v>
      </c>
      <c r="G1431" s="165" t="s">
        <v>3309</v>
      </c>
      <c r="H1431" s="165" t="s">
        <v>3310</v>
      </c>
      <c r="I1431" s="165" t="s">
        <v>3309</v>
      </c>
      <c r="J1431" s="165" t="s">
        <v>1205</v>
      </c>
      <c r="K1431" s="165" t="s">
        <v>3314</v>
      </c>
      <c r="L1431" s="165" t="s">
        <v>3315</v>
      </c>
      <c r="M1431" s="165" t="s">
        <v>3314</v>
      </c>
    </row>
    <row r="1432" spans="1:13" x14ac:dyDescent="0.35">
      <c r="A1432" s="164" t="str">
        <f t="shared" si="22"/>
        <v>MenabeBelo Sur TsiribihinaTsimafana</v>
      </c>
      <c r="B1432" s="165" t="s">
        <v>1200</v>
      </c>
      <c r="C1432" s="165" t="s">
        <v>1201</v>
      </c>
      <c r="D1432" s="165" t="s">
        <v>3268</v>
      </c>
      <c r="E1432" s="165" t="s">
        <v>3269</v>
      </c>
      <c r="F1432" s="165" t="s">
        <v>3268</v>
      </c>
      <c r="G1432" s="165" t="s">
        <v>3309</v>
      </c>
      <c r="H1432" s="165" t="s">
        <v>3310</v>
      </c>
      <c r="I1432" s="165" t="s">
        <v>3309</v>
      </c>
      <c r="J1432" s="165" t="s">
        <v>1205</v>
      </c>
      <c r="K1432" s="165" t="s">
        <v>3316</v>
      </c>
      <c r="L1432" s="165" t="s">
        <v>3317</v>
      </c>
      <c r="M1432" s="165" t="s">
        <v>3316</v>
      </c>
    </row>
    <row r="1433" spans="1:13" x14ac:dyDescent="0.35">
      <c r="A1433" s="164" t="str">
        <f t="shared" si="22"/>
        <v>MenabeBelo Sur TsiribihinaBeroboka Nord</v>
      </c>
      <c r="B1433" s="165" t="s">
        <v>1200</v>
      </c>
      <c r="C1433" s="165" t="s">
        <v>1201</v>
      </c>
      <c r="D1433" s="165" t="s">
        <v>3268</v>
      </c>
      <c r="E1433" s="165" t="s">
        <v>3269</v>
      </c>
      <c r="F1433" s="165" t="s">
        <v>3268</v>
      </c>
      <c r="G1433" s="165" t="s">
        <v>3309</v>
      </c>
      <c r="H1433" s="165" t="s">
        <v>3310</v>
      </c>
      <c r="I1433" s="165" t="s">
        <v>3309</v>
      </c>
      <c r="J1433" s="165" t="s">
        <v>1205</v>
      </c>
      <c r="K1433" s="165" t="s">
        <v>3318</v>
      </c>
      <c r="L1433" s="165" t="s">
        <v>3319</v>
      </c>
      <c r="M1433" s="165" t="s">
        <v>3318</v>
      </c>
    </row>
    <row r="1434" spans="1:13" x14ac:dyDescent="0.35">
      <c r="A1434" s="164" t="str">
        <f t="shared" si="22"/>
        <v>MenabeBelo Sur TsiribihinaTsaraotana</v>
      </c>
      <c r="B1434" s="165" t="s">
        <v>1200</v>
      </c>
      <c r="C1434" s="165" t="s">
        <v>1201</v>
      </c>
      <c r="D1434" s="165" t="s">
        <v>3268</v>
      </c>
      <c r="E1434" s="165" t="s">
        <v>3269</v>
      </c>
      <c r="F1434" s="165" t="s">
        <v>3268</v>
      </c>
      <c r="G1434" s="165" t="s">
        <v>3309</v>
      </c>
      <c r="H1434" s="165" t="s">
        <v>3310</v>
      </c>
      <c r="I1434" s="165" t="s">
        <v>3309</v>
      </c>
      <c r="J1434" s="165" t="s">
        <v>1205</v>
      </c>
      <c r="K1434" s="165" t="s">
        <v>3320</v>
      </c>
      <c r="L1434" s="165" t="s">
        <v>3321</v>
      </c>
      <c r="M1434" s="165" t="s">
        <v>3320</v>
      </c>
    </row>
    <row r="1435" spans="1:13" x14ac:dyDescent="0.35">
      <c r="A1435" s="164" t="str">
        <f t="shared" si="22"/>
        <v>MenabeBelo Sur TsiribihinaMasoarivo</v>
      </c>
      <c r="B1435" s="165" t="s">
        <v>1200</v>
      </c>
      <c r="C1435" s="165" t="s">
        <v>1201</v>
      </c>
      <c r="D1435" s="165" t="s">
        <v>3268</v>
      </c>
      <c r="E1435" s="165" t="s">
        <v>3269</v>
      </c>
      <c r="F1435" s="165" t="s">
        <v>3268</v>
      </c>
      <c r="G1435" s="165" t="s">
        <v>3309</v>
      </c>
      <c r="H1435" s="165" t="s">
        <v>3310</v>
      </c>
      <c r="I1435" s="165" t="s">
        <v>3309</v>
      </c>
      <c r="J1435" s="165" t="s">
        <v>1205</v>
      </c>
      <c r="K1435" s="165" t="s">
        <v>2953</v>
      </c>
      <c r="L1435" s="165" t="s">
        <v>3322</v>
      </c>
      <c r="M1435" s="165" t="s">
        <v>2953</v>
      </c>
    </row>
    <row r="1436" spans="1:13" x14ac:dyDescent="0.35">
      <c r="A1436" s="164" t="str">
        <f t="shared" si="22"/>
        <v>MenabeBelo Sur TsiribihinaAboalimena</v>
      </c>
      <c r="B1436" s="165" t="s">
        <v>1200</v>
      </c>
      <c r="C1436" s="165" t="s">
        <v>1201</v>
      </c>
      <c r="D1436" s="165" t="s">
        <v>3268</v>
      </c>
      <c r="E1436" s="165" t="s">
        <v>3269</v>
      </c>
      <c r="F1436" s="165" t="s">
        <v>3268</v>
      </c>
      <c r="G1436" s="165" t="s">
        <v>3309</v>
      </c>
      <c r="H1436" s="165" t="s">
        <v>3310</v>
      </c>
      <c r="I1436" s="165" t="s">
        <v>3309</v>
      </c>
      <c r="J1436" s="165" t="s">
        <v>1205</v>
      </c>
      <c r="K1436" s="165" t="s">
        <v>3323</v>
      </c>
      <c r="L1436" s="165" t="s">
        <v>3324</v>
      </c>
      <c r="M1436" s="165" t="s">
        <v>3323</v>
      </c>
    </row>
    <row r="1437" spans="1:13" x14ac:dyDescent="0.35">
      <c r="A1437" s="164" t="str">
        <f t="shared" si="22"/>
        <v>MenabeBelo Sur TsiribihinaAnkalalobe</v>
      </c>
      <c r="B1437" s="165" t="s">
        <v>1200</v>
      </c>
      <c r="C1437" s="165" t="s">
        <v>1201</v>
      </c>
      <c r="D1437" s="165" t="s">
        <v>3268</v>
      </c>
      <c r="E1437" s="165" t="s">
        <v>3269</v>
      </c>
      <c r="F1437" s="165" t="s">
        <v>3268</v>
      </c>
      <c r="G1437" s="165" t="s">
        <v>3309</v>
      </c>
      <c r="H1437" s="165" t="s">
        <v>3310</v>
      </c>
      <c r="I1437" s="165" t="s">
        <v>3309</v>
      </c>
      <c r="J1437" s="165" t="s">
        <v>1205</v>
      </c>
      <c r="K1437" s="165" t="s">
        <v>3325</v>
      </c>
      <c r="L1437" s="165" t="s">
        <v>3326</v>
      </c>
      <c r="M1437" s="165" t="s">
        <v>3325</v>
      </c>
    </row>
    <row r="1438" spans="1:13" x14ac:dyDescent="0.35">
      <c r="A1438" s="164" t="str">
        <f t="shared" si="22"/>
        <v>MenabeBelo Sur TsiribihinaAmbiky</v>
      </c>
      <c r="B1438" s="165" t="s">
        <v>1200</v>
      </c>
      <c r="C1438" s="165" t="s">
        <v>1201</v>
      </c>
      <c r="D1438" s="165" t="s">
        <v>3268</v>
      </c>
      <c r="E1438" s="165" t="s">
        <v>3269</v>
      </c>
      <c r="F1438" s="165" t="s">
        <v>3268</v>
      </c>
      <c r="G1438" s="165" t="s">
        <v>3309</v>
      </c>
      <c r="H1438" s="165" t="s">
        <v>3310</v>
      </c>
      <c r="I1438" s="165" t="s">
        <v>3309</v>
      </c>
      <c r="J1438" s="165" t="s">
        <v>1205</v>
      </c>
      <c r="K1438" s="165" t="s">
        <v>3327</v>
      </c>
      <c r="L1438" s="165" t="s">
        <v>3328</v>
      </c>
      <c r="M1438" s="165" t="s">
        <v>3327</v>
      </c>
    </row>
    <row r="1439" spans="1:13" x14ac:dyDescent="0.35">
      <c r="A1439" s="164" t="str">
        <f t="shared" si="22"/>
        <v>MenabeBelo Sur TsiribihinaBerevo</v>
      </c>
      <c r="B1439" s="165" t="s">
        <v>1200</v>
      </c>
      <c r="C1439" s="165" t="s">
        <v>1201</v>
      </c>
      <c r="D1439" s="165" t="s">
        <v>3268</v>
      </c>
      <c r="E1439" s="165" t="s">
        <v>3269</v>
      </c>
      <c r="F1439" s="165" t="s">
        <v>3268</v>
      </c>
      <c r="G1439" s="165" t="s">
        <v>3309</v>
      </c>
      <c r="H1439" s="165" t="s">
        <v>3310</v>
      </c>
      <c r="I1439" s="165" t="s">
        <v>3309</v>
      </c>
      <c r="J1439" s="165" t="s">
        <v>1205</v>
      </c>
      <c r="K1439" s="165" t="s">
        <v>3329</v>
      </c>
      <c r="L1439" s="165" t="s">
        <v>3330</v>
      </c>
      <c r="M1439" s="165" t="s">
        <v>3329</v>
      </c>
    </row>
    <row r="1440" spans="1:13" x14ac:dyDescent="0.35">
      <c r="A1440" s="164" t="str">
        <f t="shared" si="22"/>
        <v>MenabeBelo Sur TsiribihinaAntsoha</v>
      </c>
      <c r="B1440" s="165" t="s">
        <v>1200</v>
      </c>
      <c r="C1440" s="165" t="s">
        <v>1201</v>
      </c>
      <c r="D1440" s="165" t="s">
        <v>3268</v>
      </c>
      <c r="E1440" s="165" t="s">
        <v>3269</v>
      </c>
      <c r="F1440" s="165" t="s">
        <v>3268</v>
      </c>
      <c r="G1440" s="165" t="s">
        <v>3309</v>
      </c>
      <c r="H1440" s="165" t="s">
        <v>3310</v>
      </c>
      <c r="I1440" s="165" t="s">
        <v>3309</v>
      </c>
      <c r="J1440" s="165" t="s">
        <v>1205</v>
      </c>
      <c r="K1440" s="165" t="s">
        <v>1132</v>
      </c>
      <c r="L1440" s="165" t="s">
        <v>3331</v>
      </c>
      <c r="M1440" s="165" t="s">
        <v>1132</v>
      </c>
    </row>
    <row r="1441" spans="1:13" x14ac:dyDescent="0.35">
      <c r="A1441" s="164" t="str">
        <f t="shared" si="22"/>
        <v>MenabeBelo Sur TsiribihinaBelinta</v>
      </c>
      <c r="B1441" s="165" t="s">
        <v>1200</v>
      </c>
      <c r="C1441" s="165" t="s">
        <v>1201</v>
      </c>
      <c r="D1441" s="165" t="s">
        <v>3268</v>
      </c>
      <c r="E1441" s="165" t="s">
        <v>3269</v>
      </c>
      <c r="F1441" s="165" t="s">
        <v>3268</v>
      </c>
      <c r="G1441" s="165" t="s">
        <v>3309</v>
      </c>
      <c r="H1441" s="165" t="s">
        <v>3310</v>
      </c>
      <c r="I1441" s="165" t="s">
        <v>3309</v>
      </c>
      <c r="J1441" s="165" t="s">
        <v>1205</v>
      </c>
      <c r="K1441" s="165" t="s">
        <v>3332</v>
      </c>
      <c r="L1441" s="165" t="s">
        <v>3333</v>
      </c>
      <c r="M1441" s="165" t="s">
        <v>3332</v>
      </c>
    </row>
    <row r="1442" spans="1:13" x14ac:dyDescent="0.35">
      <c r="A1442" s="164" t="str">
        <f t="shared" si="22"/>
        <v>MenabeBelo Sur TsiribihinaAnkiroroky</v>
      </c>
      <c r="B1442" s="165" t="s">
        <v>1200</v>
      </c>
      <c r="C1442" s="165" t="s">
        <v>1201</v>
      </c>
      <c r="D1442" s="165" t="s">
        <v>3268</v>
      </c>
      <c r="E1442" s="165" t="s">
        <v>3269</v>
      </c>
      <c r="F1442" s="165" t="s">
        <v>3268</v>
      </c>
      <c r="G1442" s="165" t="s">
        <v>3309</v>
      </c>
      <c r="H1442" s="165" t="s">
        <v>3310</v>
      </c>
      <c r="I1442" s="165" t="s">
        <v>3309</v>
      </c>
      <c r="J1442" s="165" t="s">
        <v>1205</v>
      </c>
      <c r="K1442" s="165" t="s">
        <v>3334</v>
      </c>
      <c r="L1442" s="165" t="s">
        <v>3335</v>
      </c>
      <c r="M1442" s="165" t="s">
        <v>3334</v>
      </c>
    </row>
    <row r="1443" spans="1:13" x14ac:dyDescent="0.35">
      <c r="A1443" s="164" t="str">
        <f t="shared" si="22"/>
        <v>MenabeMiandrivazoMiandrivazo</v>
      </c>
      <c r="B1443" s="165" t="s">
        <v>1200</v>
      </c>
      <c r="C1443" s="165" t="s">
        <v>1201</v>
      </c>
      <c r="D1443" s="165" t="s">
        <v>3268</v>
      </c>
      <c r="E1443" s="165" t="s">
        <v>3269</v>
      </c>
      <c r="F1443" s="165" t="s">
        <v>3268</v>
      </c>
      <c r="G1443" s="165" t="s">
        <v>3336</v>
      </c>
      <c r="H1443" s="165" t="s">
        <v>3337</v>
      </c>
      <c r="I1443" s="165" t="s">
        <v>3336</v>
      </c>
      <c r="J1443" s="165" t="s">
        <v>1205</v>
      </c>
      <c r="K1443" s="165" t="s">
        <v>3337</v>
      </c>
      <c r="L1443" s="165" t="s">
        <v>3338</v>
      </c>
      <c r="M1443" s="165" t="s">
        <v>3337</v>
      </c>
    </row>
    <row r="1444" spans="1:13" x14ac:dyDescent="0.35">
      <c r="A1444" s="164" t="str">
        <f t="shared" si="22"/>
        <v>MenabeMiandrivazoDabolava</v>
      </c>
      <c r="B1444" s="165" t="s">
        <v>1200</v>
      </c>
      <c r="C1444" s="165" t="s">
        <v>1201</v>
      </c>
      <c r="D1444" s="165" t="s">
        <v>3268</v>
      </c>
      <c r="E1444" s="165" t="s">
        <v>3269</v>
      </c>
      <c r="F1444" s="165" t="s">
        <v>3268</v>
      </c>
      <c r="G1444" s="165" t="s">
        <v>3336</v>
      </c>
      <c r="H1444" s="165" t="s">
        <v>3337</v>
      </c>
      <c r="I1444" s="165" t="s">
        <v>3336</v>
      </c>
      <c r="J1444" s="165" t="s">
        <v>1205</v>
      </c>
      <c r="K1444" s="165" t="s">
        <v>3339</v>
      </c>
      <c r="L1444" s="165" t="s">
        <v>3340</v>
      </c>
      <c r="M1444" s="165" t="s">
        <v>3339</v>
      </c>
    </row>
    <row r="1445" spans="1:13" x14ac:dyDescent="0.35">
      <c r="A1445" s="164" t="str">
        <f t="shared" si="22"/>
        <v>MenabeMiandrivazoBemahatazana</v>
      </c>
      <c r="B1445" s="165" t="s">
        <v>1200</v>
      </c>
      <c r="C1445" s="165" t="s">
        <v>1201</v>
      </c>
      <c r="D1445" s="165" t="s">
        <v>3268</v>
      </c>
      <c r="E1445" s="165" t="s">
        <v>3269</v>
      </c>
      <c r="F1445" s="165" t="s">
        <v>3268</v>
      </c>
      <c r="G1445" s="165" t="s">
        <v>3336</v>
      </c>
      <c r="H1445" s="165" t="s">
        <v>3337</v>
      </c>
      <c r="I1445" s="165" t="s">
        <v>3336</v>
      </c>
      <c r="J1445" s="165" t="s">
        <v>1205</v>
      </c>
      <c r="K1445" s="165" t="s">
        <v>1809</v>
      </c>
      <c r="L1445" s="165" t="s">
        <v>3341</v>
      </c>
      <c r="M1445" s="165" t="s">
        <v>1809</v>
      </c>
    </row>
    <row r="1446" spans="1:13" x14ac:dyDescent="0.35">
      <c r="A1446" s="164" t="str">
        <f t="shared" si="22"/>
        <v>MenabeMiandrivazoAmpanihy</v>
      </c>
      <c r="B1446" s="165" t="s">
        <v>1200</v>
      </c>
      <c r="C1446" s="165" t="s">
        <v>1201</v>
      </c>
      <c r="D1446" s="165" t="s">
        <v>3268</v>
      </c>
      <c r="E1446" s="165" t="s">
        <v>3269</v>
      </c>
      <c r="F1446" s="165" t="s">
        <v>3268</v>
      </c>
      <c r="G1446" s="165" t="s">
        <v>3336</v>
      </c>
      <c r="H1446" s="165" t="s">
        <v>3337</v>
      </c>
      <c r="I1446" s="165" t="s">
        <v>3336</v>
      </c>
      <c r="J1446" s="165" t="s">
        <v>1205</v>
      </c>
      <c r="K1446" s="165" t="s">
        <v>3298</v>
      </c>
      <c r="L1446" s="165" t="s">
        <v>3342</v>
      </c>
      <c r="M1446" s="165" t="s">
        <v>3298</v>
      </c>
    </row>
    <row r="1447" spans="1:13" x14ac:dyDescent="0.35">
      <c r="A1447" s="164" t="str">
        <f t="shared" si="22"/>
        <v>MenabeMiandrivazoAnosimena</v>
      </c>
      <c r="B1447" s="165" t="s">
        <v>1200</v>
      </c>
      <c r="C1447" s="165" t="s">
        <v>1201</v>
      </c>
      <c r="D1447" s="165" t="s">
        <v>3268</v>
      </c>
      <c r="E1447" s="165" t="s">
        <v>3269</v>
      </c>
      <c r="F1447" s="165" t="s">
        <v>3268</v>
      </c>
      <c r="G1447" s="165" t="s">
        <v>3336</v>
      </c>
      <c r="H1447" s="165" t="s">
        <v>3337</v>
      </c>
      <c r="I1447" s="165" t="s">
        <v>3336</v>
      </c>
      <c r="J1447" s="165" t="s">
        <v>1205</v>
      </c>
      <c r="K1447" s="165" t="s">
        <v>3343</v>
      </c>
      <c r="L1447" s="165" t="s">
        <v>3344</v>
      </c>
      <c r="M1447" s="165" t="s">
        <v>3343</v>
      </c>
    </row>
    <row r="1448" spans="1:13" x14ac:dyDescent="0.35">
      <c r="A1448" s="164" t="str">
        <f t="shared" si="22"/>
        <v>MenabeMiandrivazoManandaza</v>
      </c>
      <c r="B1448" s="165" t="s">
        <v>1200</v>
      </c>
      <c r="C1448" s="165" t="s">
        <v>1201</v>
      </c>
      <c r="D1448" s="165" t="s">
        <v>3268</v>
      </c>
      <c r="E1448" s="165" t="s">
        <v>3269</v>
      </c>
      <c r="F1448" s="165" t="s">
        <v>3268</v>
      </c>
      <c r="G1448" s="165" t="s">
        <v>3336</v>
      </c>
      <c r="H1448" s="165" t="s">
        <v>3337</v>
      </c>
      <c r="I1448" s="165" t="s">
        <v>3336</v>
      </c>
      <c r="J1448" s="165" t="s">
        <v>1205</v>
      </c>
      <c r="K1448" s="165" t="s">
        <v>3345</v>
      </c>
      <c r="L1448" s="165" t="s">
        <v>3346</v>
      </c>
      <c r="M1448" s="165" t="s">
        <v>3345</v>
      </c>
    </row>
    <row r="1449" spans="1:13" x14ac:dyDescent="0.35">
      <c r="A1449" s="164" t="str">
        <f t="shared" si="22"/>
        <v>MenabeMiandrivazoAnkotrofotsy</v>
      </c>
      <c r="B1449" s="165" t="s">
        <v>1200</v>
      </c>
      <c r="C1449" s="165" t="s">
        <v>1201</v>
      </c>
      <c r="D1449" s="165" t="s">
        <v>3268</v>
      </c>
      <c r="E1449" s="165" t="s">
        <v>3269</v>
      </c>
      <c r="F1449" s="165" t="s">
        <v>3268</v>
      </c>
      <c r="G1449" s="165" t="s">
        <v>3336</v>
      </c>
      <c r="H1449" s="165" t="s">
        <v>3337</v>
      </c>
      <c r="I1449" s="165" t="s">
        <v>3336</v>
      </c>
      <c r="J1449" s="165" t="s">
        <v>1205</v>
      </c>
      <c r="K1449" s="165" t="s">
        <v>3347</v>
      </c>
      <c r="L1449" s="165" t="s">
        <v>3348</v>
      </c>
      <c r="M1449" s="165" t="s">
        <v>3347</v>
      </c>
    </row>
    <row r="1450" spans="1:13" x14ac:dyDescent="0.35">
      <c r="A1450" s="164" t="str">
        <f t="shared" si="22"/>
        <v>MenabeMiandrivazoIsalo</v>
      </c>
      <c r="B1450" s="165" t="s">
        <v>1200</v>
      </c>
      <c r="C1450" s="165" t="s">
        <v>1201</v>
      </c>
      <c r="D1450" s="165" t="s">
        <v>3268</v>
      </c>
      <c r="E1450" s="165" t="s">
        <v>3269</v>
      </c>
      <c r="F1450" s="165" t="s">
        <v>3268</v>
      </c>
      <c r="G1450" s="165" t="s">
        <v>3336</v>
      </c>
      <c r="H1450" s="165" t="s">
        <v>3337</v>
      </c>
      <c r="I1450" s="165" t="s">
        <v>3336</v>
      </c>
      <c r="J1450" s="165" t="s">
        <v>1205</v>
      </c>
      <c r="K1450" s="165" t="s">
        <v>3349</v>
      </c>
      <c r="L1450" s="165" t="s">
        <v>3350</v>
      </c>
      <c r="M1450" s="165" t="s">
        <v>3349</v>
      </c>
    </row>
    <row r="1451" spans="1:13" x14ac:dyDescent="0.35">
      <c r="A1451" s="164" t="str">
        <f t="shared" si="22"/>
        <v>MenabeMiandrivazoAmbatolahy</v>
      </c>
      <c r="B1451" s="165" t="s">
        <v>1200</v>
      </c>
      <c r="C1451" s="165" t="s">
        <v>1201</v>
      </c>
      <c r="D1451" s="165" t="s">
        <v>3268</v>
      </c>
      <c r="E1451" s="165" t="s">
        <v>3269</v>
      </c>
      <c r="F1451" s="165" t="s">
        <v>3268</v>
      </c>
      <c r="G1451" s="165" t="s">
        <v>3336</v>
      </c>
      <c r="H1451" s="165" t="s">
        <v>3337</v>
      </c>
      <c r="I1451" s="165" t="s">
        <v>3336</v>
      </c>
      <c r="J1451" s="165" t="s">
        <v>1205</v>
      </c>
      <c r="K1451" s="165" t="s">
        <v>1122</v>
      </c>
      <c r="L1451" s="165" t="s">
        <v>3351</v>
      </c>
      <c r="M1451" s="165" t="s">
        <v>1122</v>
      </c>
    </row>
    <row r="1452" spans="1:13" x14ac:dyDescent="0.35">
      <c r="A1452" s="164" t="str">
        <f t="shared" si="22"/>
        <v>MenabeMiandrivazoManambina</v>
      </c>
      <c r="B1452" s="165" t="s">
        <v>1200</v>
      </c>
      <c r="C1452" s="165" t="s">
        <v>1201</v>
      </c>
      <c r="D1452" s="165" t="s">
        <v>3268</v>
      </c>
      <c r="E1452" s="165" t="s">
        <v>3269</v>
      </c>
      <c r="F1452" s="165" t="s">
        <v>3268</v>
      </c>
      <c r="G1452" s="165" t="s">
        <v>3336</v>
      </c>
      <c r="H1452" s="165" t="s">
        <v>3337</v>
      </c>
      <c r="I1452" s="165" t="s">
        <v>3336</v>
      </c>
      <c r="J1452" s="165" t="s">
        <v>1205</v>
      </c>
      <c r="K1452" s="165" t="s">
        <v>3352</v>
      </c>
      <c r="L1452" s="165" t="s">
        <v>3353</v>
      </c>
      <c r="M1452" s="165" t="s">
        <v>3352</v>
      </c>
    </row>
    <row r="1453" spans="1:13" x14ac:dyDescent="0.35">
      <c r="A1453" s="164" t="str">
        <f t="shared" si="22"/>
        <v>MenabeMiandrivazoItondy</v>
      </c>
      <c r="B1453" s="165" t="s">
        <v>1200</v>
      </c>
      <c r="C1453" s="165" t="s">
        <v>1201</v>
      </c>
      <c r="D1453" s="165" t="s">
        <v>3268</v>
      </c>
      <c r="E1453" s="165" t="s">
        <v>3269</v>
      </c>
      <c r="F1453" s="165" t="s">
        <v>3268</v>
      </c>
      <c r="G1453" s="165" t="s">
        <v>3336</v>
      </c>
      <c r="H1453" s="165" t="s">
        <v>3337</v>
      </c>
      <c r="I1453" s="165" t="s">
        <v>3336</v>
      </c>
      <c r="J1453" s="165" t="s">
        <v>1205</v>
      </c>
      <c r="K1453" s="165" t="s">
        <v>3354</v>
      </c>
      <c r="L1453" s="165" t="s">
        <v>3355</v>
      </c>
      <c r="M1453" s="165" t="s">
        <v>3354</v>
      </c>
    </row>
    <row r="1454" spans="1:13" x14ac:dyDescent="0.35">
      <c r="A1454" s="164" t="str">
        <f t="shared" si="22"/>
        <v>MenabeMiandrivazoAnkavandra</v>
      </c>
      <c r="B1454" s="165" t="s">
        <v>1200</v>
      </c>
      <c r="C1454" s="165" t="s">
        <v>1201</v>
      </c>
      <c r="D1454" s="165" t="s">
        <v>3268</v>
      </c>
      <c r="E1454" s="165" t="s">
        <v>3269</v>
      </c>
      <c r="F1454" s="165" t="s">
        <v>3268</v>
      </c>
      <c r="G1454" s="165" t="s">
        <v>3336</v>
      </c>
      <c r="H1454" s="165" t="s">
        <v>3337</v>
      </c>
      <c r="I1454" s="165" t="s">
        <v>3336</v>
      </c>
      <c r="J1454" s="165" t="s">
        <v>1205</v>
      </c>
      <c r="K1454" s="165" t="s">
        <v>3356</v>
      </c>
      <c r="L1454" s="165" t="s">
        <v>3357</v>
      </c>
      <c r="M1454" s="165" t="s">
        <v>3356</v>
      </c>
    </row>
    <row r="1455" spans="1:13" x14ac:dyDescent="0.35">
      <c r="A1455" s="164" t="str">
        <f t="shared" si="22"/>
        <v>MenabeMiandrivazoSoaloka</v>
      </c>
      <c r="B1455" s="165" t="s">
        <v>1200</v>
      </c>
      <c r="C1455" s="165" t="s">
        <v>1201</v>
      </c>
      <c r="D1455" s="165" t="s">
        <v>3268</v>
      </c>
      <c r="E1455" s="165" t="s">
        <v>3269</v>
      </c>
      <c r="F1455" s="165" t="s">
        <v>3268</v>
      </c>
      <c r="G1455" s="165" t="s">
        <v>3336</v>
      </c>
      <c r="H1455" s="165" t="s">
        <v>3337</v>
      </c>
      <c r="I1455" s="165" t="s">
        <v>3336</v>
      </c>
      <c r="J1455" s="165" t="s">
        <v>1205</v>
      </c>
      <c r="K1455" s="165" t="s">
        <v>3358</v>
      </c>
      <c r="L1455" s="165" t="s">
        <v>3359</v>
      </c>
      <c r="M1455" s="165" t="s">
        <v>3358</v>
      </c>
    </row>
    <row r="1456" spans="1:13" x14ac:dyDescent="0.35">
      <c r="A1456" s="164" t="str">
        <f t="shared" si="22"/>
        <v>MenabeMiandrivazoBetsipolitra</v>
      </c>
      <c r="B1456" s="165" t="s">
        <v>1200</v>
      </c>
      <c r="C1456" s="165" t="s">
        <v>1201</v>
      </c>
      <c r="D1456" s="165" t="s">
        <v>3268</v>
      </c>
      <c r="E1456" s="165" t="s">
        <v>3269</v>
      </c>
      <c r="F1456" s="165" t="s">
        <v>3268</v>
      </c>
      <c r="G1456" s="165" t="s">
        <v>3336</v>
      </c>
      <c r="H1456" s="165" t="s">
        <v>3337</v>
      </c>
      <c r="I1456" s="165" t="s">
        <v>3336</v>
      </c>
      <c r="J1456" s="165" t="s">
        <v>1205</v>
      </c>
      <c r="K1456" s="165" t="s">
        <v>3360</v>
      </c>
      <c r="L1456" s="165" t="s">
        <v>3361</v>
      </c>
      <c r="M1456" s="165" t="s">
        <v>3360</v>
      </c>
    </row>
    <row r="1457" spans="1:13" x14ac:dyDescent="0.35">
      <c r="A1457" s="164" t="str">
        <f t="shared" si="22"/>
        <v>MenabeMiandrivazoAnkondromena</v>
      </c>
      <c r="B1457" s="165" t="s">
        <v>1200</v>
      </c>
      <c r="C1457" s="165" t="s">
        <v>1201</v>
      </c>
      <c r="D1457" s="165" t="s">
        <v>3268</v>
      </c>
      <c r="E1457" s="165" t="s">
        <v>3269</v>
      </c>
      <c r="F1457" s="165" t="s">
        <v>3268</v>
      </c>
      <c r="G1457" s="165" t="s">
        <v>3336</v>
      </c>
      <c r="H1457" s="165" t="s">
        <v>3337</v>
      </c>
      <c r="I1457" s="165" t="s">
        <v>3336</v>
      </c>
      <c r="J1457" s="165" t="s">
        <v>1205</v>
      </c>
      <c r="K1457" s="165" t="s">
        <v>3362</v>
      </c>
      <c r="L1457" s="165" t="s">
        <v>3363</v>
      </c>
      <c r="M1457" s="165" t="s">
        <v>3362</v>
      </c>
    </row>
    <row r="1458" spans="1:13" x14ac:dyDescent="0.35">
      <c r="A1458" s="164" t="str">
        <f t="shared" si="22"/>
        <v>DianaAntsiranana IIRamena</v>
      </c>
      <c r="B1458" s="165" t="s">
        <v>1200</v>
      </c>
      <c r="C1458" s="165" t="s">
        <v>1201</v>
      </c>
      <c r="D1458" s="165" t="s">
        <v>3364</v>
      </c>
      <c r="E1458" s="165" t="s">
        <v>3365</v>
      </c>
      <c r="F1458" s="165" t="s">
        <v>3364</v>
      </c>
      <c r="G1458" s="165" t="s">
        <v>3366</v>
      </c>
      <c r="H1458" s="165" t="s">
        <v>3367</v>
      </c>
      <c r="I1458" s="165" t="s">
        <v>3366</v>
      </c>
      <c r="J1458" s="165" t="s">
        <v>1205</v>
      </c>
      <c r="K1458" s="165" t="s">
        <v>3368</v>
      </c>
      <c r="L1458" s="165" t="s">
        <v>3369</v>
      </c>
      <c r="M1458" s="165" t="s">
        <v>3368</v>
      </c>
    </row>
    <row r="1459" spans="1:13" x14ac:dyDescent="0.35">
      <c r="A1459" s="164" t="str">
        <f t="shared" si="22"/>
        <v>DianaAntsiranana IISakaramy</v>
      </c>
      <c r="B1459" s="165" t="s">
        <v>1200</v>
      </c>
      <c r="C1459" s="165" t="s">
        <v>1201</v>
      </c>
      <c r="D1459" s="165" t="s">
        <v>3364</v>
      </c>
      <c r="E1459" s="165" t="s">
        <v>3365</v>
      </c>
      <c r="F1459" s="165" t="s">
        <v>3364</v>
      </c>
      <c r="G1459" s="165" t="s">
        <v>3366</v>
      </c>
      <c r="H1459" s="165" t="s">
        <v>3367</v>
      </c>
      <c r="I1459" s="165" t="s">
        <v>3366</v>
      </c>
      <c r="J1459" s="165" t="s">
        <v>1205</v>
      </c>
      <c r="K1459" s="165" t="s">
        <v>3370</v>
      </c>
      <c r="L1459" s="165" t="s">
        <v>3371</v>
      </c>
      <c r="M1459" s="165" t="s">
        <v>3370</v>
      </c>
    </row>
    <row r="1460" spans="1:13" x14ac:dyDescent="0.35">
      <c r="A1460" s="164" t="str">
        <f t="shared" si="22"/>
        <v>DianaAntsiranana IIAntanamitarana</v>
      </c>
      <c r="B1460" s="165" t="s">
        <v>1200</v>
      </c>
      <c r="C1460" s="165" t="s">
        <v>1201</v>
      </c>
      <c r="D1460" s="165" t="s">
        <v>3364</v>
      </c>
      <c r="E1460" s="165" t="s">
        <v>3365</v>
      </c>
      <c r="F1460" s="165" t="s">
        <v>3364</v>
      </c>
      <c r="G1460" s="165" t="s">
        <v>3366</v>
      </c>
      <c r="H1460" s="165" t="s">
        <v>3367</v>
      </c>
      <c r="I1460" s="165" t="s">
        <v>3366</v>
      </c>
      <c r="J1460" s="165" t="s">
        <v>1205</v>
      </c>
      <c r="K1460" s="165" t="s">
        <v>3372</v>
      </c>
      <c r="L1460" s="165" t="s">
        <v>3373</v>
      </c>
      <c r="M1460" s="165" t="s">
        <v>3372</v>
      </c>
    </row>
    <row r="1461" spans="1:13" x14ac:dyDescent="0.35">
      <c r="A1461" s="164" t="str">
        <f t="shared" si="22"/>
        <v>DianaAntsiranana IIJoffre Ville</v>
      </c>
      <c r="B1461" s="165" t="s">
        <v>1200</v>
      </c>
      <c r="C1461" s="165" t="s">
        <v>1201</v>
      </c>
      <c r="D1461" s="165" t="s">
        <v>3364</v>
      </c>
      <c r="E1461" s="165" t="s">
        <v>3365</v>
      </c>
      <c r="F1461" s="165" t="s">
        <v>3364</v>
      </c>
      <c r="G1461" s="165" t="s">
        <v>3366</v>
      </c>
      <c r="H1461" s="165" t="s">
        <v>3367</v>
      </c>
      <c r="I1461" s="165" t="s">
        <v>3366</v>
      </c>
      <c r="J1461" s="165" t="s">
        <v>1205</v>
      </c>
      <c r="K1461" s="165" t="s">
        <v>3374</v>
      </c>
      <c r="L1461" s="165" t="s">
        <v>3375</v>
      </c>
      <c r="M1461" s="165" t="s">
        <v>3374</v>
      </c>
    </row>
    <row r="1462" spans="1:13" x14ac:dyDescent="0.35">
      <c r="A1462" s="164" t="str">
        <f t="shared" si="22"/>
        <v>DianaAntsiranana IIAntsahampano</v>
      </c>
      <c r="B1462" s="165" t="s">
        <v>1200</v>
      </c>
      <c r="C1462" s="165" t="s">
        <v>1201</v>
      </c>
      <c r="D1462" s="165" t="s">
        <v>3364</v>
      </c>
      <c r="E1462" s="165" t="s">
        <v>3365</v>
      </c>
      <c r="F1462" s="165" t="s">
        <v>3364</v>
      </c>
      <c r="G1462" s="165" t="s">
        <v>3366</v>
      </c>
      <c r="H1462" s="165" t="s">
        <v>3367</v>
      </c>
      <c r="I1462" s="165" t="s">
        <v>3366</v>
      </c>
      <c r="J1462" s="165" t="s">
        <v>1205</v>
      </c>
      <c r="K1462" s="165" t="s">
        <v>3376</v>
      </c>
      <c r="L1462" s="165" t="s">
        <v>3377</v>
      </c>
      <c r="M1462" s="165" t="s">
        <v>3376</v>
      </c>
    </row>
    <row r="1463" spans="1:13" x14ac:dyDescent="0.35">
      <c r="A1463" s="164" t="str">
        <f t="shared" si="22"/>
        <v>DianaAntsiranana IIMahavanona</v>
      </c>
      <c r="B1463" s="165" t="s">
        <v>1200</v>
      </c>
      <c r="C1463" s="165" t="s">
        <v>1201</v>
      </c>
      <c r="D1463" s="165" t="s">
        <v>3364</v>
      </c>
      <c r="E1463" s="165" t="s">
        <v>3365</v>
      </c>
      <c r="F1463" s="165" t="s">
        <v>3364</v>
      </c>
      <c r="G1463" s="165" t="s">
        <v>3366</v>
      </c>
      <c r="H1463" s="165" t="s">
        <v>3367</v>
      </c>
      <c r="I1463" s="165" t="s">
        <v>3366</v>
      </c>
      <c r="J1463" s="165" t="s">
        <v>1205</v>
      </c>
      <c r="K1463" s="165" t="s">
        <v>3378</v>
      </c>
      <c r="L1463" s="165" t="s">
        <v>3379</v>
      </c>
      <c r="M1463" s="165" t="s">
        <v>3378</v>
      </c>
    </row>
    <row r="1464" spans="1:13" x14ac:dyDescent="0.35">
      <c r="A1464" s="164" t="str">
        <f t="shared" si="22"/>
        <v>DianaAntsiranana IIMangaoka</v>
      </c>
      <c r="B1464" s="165" t="s">
        <v>1200</v>
      </c>
      <c r="C1464" s="165" t="s">
        <v>1201</v>
      </c>
      <c r="D1464" s="165" t="s">
        <v>3364</v>
      </c>
      <c r="E1464" s="165" t="s">
        <v>3365</v>
      </c>
      <c r="F1464" s="165" t="s">
        <v>3364</v>
      </c>
      <c r="G1464" s="165" t="s">
        <v>3366</v>
      </c>
      <c r="H1464" s="165" t="s">
        <v>3367</v>
      </c>
      <c r="I1464" s="165" t="s">
        <v>3366</v>
      </c>
      <c r="J1464" s="165" t="s">
        <v>1205</v>
      </c>
      <c r="K1464" s="165" t="s">
        <v>3380</v>
      </c>
      <c r="L1464" s="165" t="s">
        <v>3381</v>
      </c>
      <c r="M1464" s="165" t="s">
        <v>3380</v>
      </c>
    </row>
    <row r="1465" spans="1:13" x14ac:dyDescent="0.35">
      <c r="A1465" s="164" t="str">
        <f t="shared" si="22"/>
        <v>DianaAntsiranana IIAndrafiabe</v>
      </c>
      <c r="B1465" s="165" t="s">
        <v>1200</v>
      </c>
      <c r="C1465" s="165" t="s">
        <v>1201</v>
      </c>
      <c r="D1465" s="165" t="s">
        <v>3364</v>
      </c>
      <c r="E1465" s="165" t="s">
        <v>3365</v>
      </c>
      <c r="F1465" s="165" t="s">
        <v>3364</v>
      </c>
      <c r="G1465" s="165" t="s">
        <v>3366</v>
      </c>
      <c r="H1465" s="165" t="s">
        <v>3367</v>
      </c>
      <c r="I1465" s="165" t="s">
        <v>3366</v>
      </c>
      <c r="J1465" s="165" t="s">
        <v>1205</v>
      </c>
      <c r="K1465" s="165" t="s">
        <v>3382</v>
      </c>
      <c r="L1465" s="165" t="s">
        <v>3383</v>
      </c>
      <c r="M1465" s="165" t="s">
        <v>3382</v>
      </c>
    </row>
    <row r="1466" spans="1:13" x14ac:dyDescent="0.35">
      <c r="A1466" s="164" t="str">
        <f t="shared" si="22"/>
        <v>DianaAntsiranana IIAnketrakabe</v>
      </c>
      <c r="B1466" s="165" t="s">
        <v>1200</v>
      </c>
      <c r="C1466" s="165" t="s">
        <v>1201</v>
      </c>
      <c r="D1466" s="165" t="s">
        <v>3364</v>
      </c>
      <c r="E1466" s="165" t="s">
        <v>3365</v>
      </c>
      <c r="F1466" s="165" t="s">
        <v>3364</v>
      </c>
      <c r="G1466" s="165" t="s">
        <v>3366</v>
      </c>
      <c r="H1466" s="165" t="s">
        <v>3367</v>
      </c>
      <c r="I1466" s="165" t="s">
        <v>3366</v>
      </c>
      <c r="J1466" s="165" t="s">
        <v>1205</v>
      </c>
      <c r="K1466" s="165" t="s">
        <v>3384</v>
      </c>
      <c r="L1466" s="165" t="s">
        <v>3385</v>
      </c>
      <c r="M1466" s="165" t="s">
        <v>3384</v>
      </c>
    </row>
    <row r="1467" spans="1:13" x14ac:dyDescent="0.35">
      <c r="A1467" s="164" t="str">
        <f t="shared" si="22"/>
        <v>DianaAntsiranana IISadjoavato</v>
      </c>
      <c r="B1467" s="165" t="s">
        <v>1200</v>
      </c>
      <c r="C1467" s="165" t="s">
        <v>1201</v>
      </c>
      <c r="D1467" s="165" t="s">
        <v>3364</v>
      </c>
      <c r="E1467" s="165" t="s">
        <v>3365</v>
      </c>
      <c r="F1467" s="165" t="s">
        <v>3364</v>
      </c>
      <c r="G1467" s="165" t="s">
        <v>3366</v>
      </c>
      <c r="H1467" s="165" t="s">
        <v>3367</v>
      </c>
      <c r="I1467" s="165" t="s">
        <v>3366</v>
      </c>
      <c r="J1467" s="165" t="s">
        <v>1205</v>
      </c>
      <c r="K1467" s="165" t="s">
        <v>3386</v>
      </c>
      <c r="L1467" s="165" t="s">
        <v>3387</v>
      </c>
      <c r="M1467" s="165" t="s">
        <v>3386</v>
      </c>
    </row>
    <row r="1468" spans="1:13" x14ac:dyDescent="0.35">
      <c r="A1468" s="164" t="str">
        <f t="shared" si="22"/>
        <v>DianaAntsiranana IIAntsalaka</v>
      </c>
      <c r="B1468" s="165" t="s">
        <v>1200</v>
      </c>
      <c r="C1468" s="165" t="s">
        <v>1201</v>
      </c>
      <c r="D1468" s="165" t="s">
        <v>3364</v>
      </c>
      <c r="E1468" s="165" t="s">
        <v>3365</v>
      </c>
      <c r="F1468" s="165" t="s">
        <v>3364</v>
      </c>
      <c r="G1468" s="165" t="s">
        <v>3366</v>
      </c>
      <c r="H1468" s="165" t="s">
        <v>3367</v>
      </c>
      <c r="I1468" s="165" t="s">
        <v>3366</v>
      </c>
      <c r="J1468" s="165" t="s">
        <v>1205</v>
      </c>
      <c r="K1468" s="165" t="s">
        <v>3388</v>
      </c>
      <c r="L1468" s="165" t="s">
        <v>3389</v>
      </c>
      <c r="M1468" s="165" t="s">
        <v>3388</v>
      </c>
    </row>
    <row r="1469" spans="1:13" x14ac:dyDescent="0.35">
      <c r="A1469" s="164" t="str">
        <f t="shared" si="22"/>
        <v>DianaAntsiranana IIAndranovondronina</v>
      </c>
      <c r="B1469" s="165" t="s">
        <v>1200</v>
      </c>
      <c r="C1469" s="165" t="s">
        <v>1201</v>
      </c>
      <c r="D1469" s="165" t="s">
        <v>3364</v>
      </c>
      <c r="E1469" s="165" t="s">
        <v>3365</v>
      </c>
      <c r="F1469" s="165" t="s">
        <v>3364</v>
      </c>
      <c r="G1469" s="165" t="s">
        <v>3366</v>
      </c>
      <c r="H1469" s="165" t="s">
        <v>3367</v>
      </c>
      <c r="I1469" s="165" t="s">
        <v>3366</v>
      </c>
      <c r="J1469" s="165" t="s">
        <v>1205</v>
      </c>
      <c r="K1469" s="165" t="s">
        <v>3390</v>
      </c>
      <c r="L1469" s="165" t="s">
        <v>3391</v>
      </c>
      <c r="M1469" s="165" t="s">
        <v>3390</v>
      </c>
    </row>
    <row r="1470" spans="1:13" x14ac:dyDescent="0.35">
      <c r="A1470" s="164" t="str">
        <f t="shared" si="22"/>
        <v>DianaAntsiranana IIAndranofanjava</v>
      </c>
      <c r="B1470" s="165" t="s">
        <v>1200</v>
      </c>
      <c r="C1470" s="165" t="s">
        <v>1201</v>
      </c>
      <c r="D1470" s="165" t="s">
        <v>3364</v>
      </c>
      <c r="E1470" s="165" t="s">
        <v>3365</v>
      </c>
      <c r="F1470" s="165" t="s">
        <v>3364</v>
      </c>
      <c r="G1470" s="165" t="s">
        <v>3366</v>
      </c>
      <c r="H1470" s="165" t="s">
        <v>3367</v>
      </c>
      <c r="I1470" s="165" t="s">
        <v>3366</v>
      </c>
      <c r="J1470" s="165" t="s">
        <v>1205</v>
      </c>
      <c r="K1470" s="165" t="s">
        <v>3392</v>
      </c>
      <c r="L1470" s="165" t="s">
        <v>3393</v>
      </c>
      <c r="M1470" s="165" t="s">
        <v>3392</v>
      </c>
    </row>
    <row r="1471" spans="1:13" x14ac:dyDescent="0.35">
      <c r="A1471" s="164" t="str">
        <f t="shared" si="22"/>
        <v>DianaAntsiranana IIMahalina</v>
      </c>
      <c r="B1471" s="165" t="s">
        <v>1200</v>
      </c>
      <c r="C1471" s="165" t="s">
        <v>1201</v>
      </c>
      <c r="D1471" s="165" t="s">
        <v>3364</v>
      </c>
      <c r="E1471" s="165" t="s">
        <v>3365</v>
      </c>
      <c r="F1471" s="165" t="s">
        <v>3364</v>
      </c>
      <c r="G1471" s="165" t="s">
        <v>3366</v>
      </c>
      <c r="H1471" s="165" t="s">
        <v>3367</v>
      </c>
      <c r="I1471" s="165" t="s">
        <v>3366</v>
      </c>
      <c r="J1471" s="165" t="s">
        <v>1205</v>
      </c>
      <c r="K1471" s="165" t="s">
        <v>3394</v>
      </c>
      <c r="L1471" s="165" t="s">
        <v>3395</v>
      </c>
      <c r="M1471" s="165" t="s">
        <v>3394</v>
      </c>
    </row>
    <row r="1472" spans="1:13" x14ac:dyDescent="0.35">
      <c r="A1472" s="164" t="str">
        <f t="shared" si="22"/>
        <v>DianaAntsiranana IIAnkarongana</v>
      </c>
      <c r="B1472" s="165" t="s">
        <v>1200</v>
      </c>
      <c r="C1472" s="165" t="s">
        <v>1201</v>
      </c>
      <c r="D1472" s="165" t="s">
        <v>3364</v>
      </c>
      <c r="E1472" s="165" t="s">
        <v>3365</v>
      </c>
      <c r="F1472" s="165" t="s">
        <v>3364</v>
      </c>
      <c r="G1472" s="165" t="s">
        <v>3366</v>
      </c>
      <c r="H1472" s="165" t="s">
        <v>3367</v>
      </c>
      <c r="I1472" s="165" t="s">
        <v>3366</v>
      </c>
      <c r="J1472" s="165" t="s">
        <v>1205</v>
      </c>
      <c r="K1472" s="165" t="s">
        <v>2773</v>
      </c>
      <c r="L1472" s="165" t="s">
        <v>3396</v>
      </c>
      <c r="M1472" s="165" t="s">
        <v>2773</v>
      </c>
    </row>
    <row r="1473" spans="1:13" x14ac:dyDescent="0.35">
      <c r="A1473" s="164" t="str">
        <f t="shared" si="22"/>
        <v>DianaAntsiranana IIAnivorano Nord</v>
      </c>
      <c r="B1473" s="165" t="s">
        <v>1200</v>
      </c>
      <c r="C1473" s="165" t="s">
        <v>1201</v>
      </c>
      <c r="D1473" s="165" t="s">
        <v>3364</v>
      </c>
      <c r="E1473" s="165" t="s">
        <v>3365</v>
      </c>
      <c r="F1473" s="165" t="s">
        <v>3364</v>
      </c>
      <c r="G1473" s="165" t="s">
        <v>3366</v>
      </c>
      <c r="H1473" s="165" t="s">
        <v>3367</v>
      </c>
      <c r="I1473" s="165" t="s">
        <v>3366</v>
      </c>
      <c r="J1473" s="165" t="s">
        <v>1205</v>
      </c>
      <c r="K1473" s="165" t="s">
        <v>3397</v>
      </c>
      <c r="L1473" s="165" t="s">
        <v>3398</v>
      </c>
      <c r="M1473" s="165" t="s">
        <v>3397</v>
      </c>
    </row>
    <row r="1474" spans="1:13" x14ac:dyDescent="0.35">
      <c r="A1474" s="164" t="str">
        <f t="shared" si="22"/>
        <v>DianaAntsiranana IIAntsoha</v>
      </c>
      <c r="B1474" s="165" t="s">
        <v>1200</v>
      </c>
      <c r="C1474" s="165" t="s">
        <v>1201</v>
      </c>
      <c r="D1474" s="165" t="s">
        <v>3364</v>
      </c>
      <c r="E1474" s="165" t="s">
        <v>3365</v>
      </c>
      <c r="F1474" s="165" t="s">
        <v>3364</v>
      </c>
      <c r="G1474" s="165" t="s">
        <v>3366</v>
      </c>
      <c r="H1474" s="165" t="s">
        <v>3367</v>
      </c>
      <c r="I1474" s="165" t="s">
        <v>3366</v>
      </c>
      <c r="J1474" s="165" t="s">
        <v>1205</v>
      </c>
      <c r="K1474" s="165" t="s">
        <v>1132</v>
      </c>
      <c r="L1474" s="165" t="s">
        <v>3399</v>
      </c>
      <c r="M1474" s="165" t="s">
        <v>1132</v>
      </c>
    </row>
    <row r="1475" spans="1:13" x14ac:dyDescent="0.35">
      <c r="A1475" s="164" t="str">
        <f t="shared" si="22"/>
        <v>DianaAntsiranana IIBobasakoa</v>
      </c>
      <c r="B1475" s="165" t="s">
        <v>1200</v>
      </c>
      <c r="C1475" s="165" t="s">
        <v>1201</v>
      </c>
      <c r="D1475" s="165" t="s">
        <v>3364</v>
      </c>
      <c r="E1475" s="165" t="s">
        <v>3365</v>
      </c>
      <c r="F1475" s="165" t="s">
        <v>3364</v>
      </c>
      <c r="G1475" s="165" t="s">
        <v>3366</v>
      </c>
      <c r="H1475" s="165" t="s">
        <v>3367</v>
      </c>
      <c r="I1475" s="165" t="s">
        <v>3366</v>
      </c>
      <c r="J1475" s="165" t="s">
        <v>1205</v>
      </c>
      <c r="K1475" s="165" t="s">
        <v>3400</v>
      </c>
      <c r="L1475" s="165" t="s">
        <v>3401</v>
      </c>
      <c r="M1475" s="165" t="s">
        <v>3400</v>
      </c>
    </row>
    <row r="1476" spans="1:13" x14ac:dyDescent="0.35">
      <c r="A1476" s="164" t="str">
        <f t="shared" si="22"/>
        <v>DianaAntsiranana IIAmbondrona</v>
      </c>
      <c r="B1476" s="165" t="s">
        <v>1200</v>
      </c>
      <c r="C1476" s="165" t="s">
        <v>1201</v>
      </c>
      <c r="D1476" s="165" t="s">
        <v>3364</v>
      </c>
      <c r="E1476" s="165" t="s">
        <v>3365</v>
      </c>
      <c r="F1476" s="165" t="s">
        <v>3364</v>
      </c>
      <c r="G1476" s="165" t="s">
        <v>3366</v>
      </c>
      <c r="H1476" s="165" t="s">
        <v>3367</v>
      </c>
      <c r="I1476" s="165" t="s">
        <v>3366</v>
      </c>
      <c r="J1476" s="165" t="s">
        <v>1205</v>
      </c>
      <c r="K1476" s="165" t="s">
        <v>1083</v>
      </c>
      <c r="L1476" s="165" t="s">
        <v>3402</v>
      </c>
      <c r="M1476" s="165" t="s">
        <v>1083</v>
      </c>
    </row>
    <row r="1477" spans="1:13" x14ac:dyDescent="0.35">
      <c r="A1477" s="164" t="str">
        <f t="shared" si="22"/>
        <v>DianaAntsiranana IIBobakilandy</v>
      </c>
      <c r="B1477" s="165" t="s">
        <v>1200</v>
      </c>
      <c r="C1477" s="165" t="s">
        <v>1201</v>
      </c>
      <c r="D1477" s="165" t="s">
        <v>3364</v>
      </c>
      <c r="E1477" s="165" t="s">
        <v>3365</v>
      </c>
      <c r="F1477" s="165" t="s">
        <v>3364</v>
      </c>
      <c r="G1477" s="165" t="s">
        <v>3366</v>
      </c>
      <c r="H1477" s="165" t="s">
        <v>3367</v>
      </c>
      <c r="I1477" s="165" t="s">
        <v>3366</v>
      </c>
      <c r="J1477" s="165" t="s">
        <v>1205</v>
      </c>
      <c r="K1477" s="165" t="s">
        <v>3403</v>
      </c>
      <c r="L1477" s="165" t="s">
        <v>3404</v>
      </c>
      <c r="M1477" s="165" t="s">
        <v>3403</v>
      </c>
    </row>
    <row r="1478" spans="1:13" x14ac:dyDescent="0.35">
      <c r="A1478" s="164" t="str">
        <f t="shared" si="22"/>
        <v>DianaAntsiranana IIMosorolava</v>
      </c>
      <c r="B1478" s="165" t="s">
        <v>1200</v>
      </c>
      <c r="C1478" s="165" t="s">
        <v>1201</v>
      </c>
      <c r="D1478" s="165" t="s">
        <v>3364</v>
      </c>
      <c r="E1478" s="165" t="s">
        <v>3365</v>
      </c>
      <c r="F1478" s="165" t="s">
        <v>3364</v>
      </c>
      <c r="G1478" s="165" t="s">
        <v>3366</v>
      </c>
      <c r="H1478" s="165" t="s">
        <v>3367</v>
      </c>
      <c r="I1478" s="165" t="s">
        <v>3366</v>
      </c>
      <c r="J1478" s="165" t="s">
        <v>1205</v>
      </c>
      <c r="K1478" s="165" t="s">
        <v>3405</v>
      </c>
      <c r="L1478" s="165" t="s">
        <v>3406</v>
      </c>
      <c r="M1478" s="165" t="s">
        <v>3405</v>
      </c>
    </row>
    <row r="1479" spans="1:13" x14ac:dyDescent="0.35">
      <c r="A1479" s="164" t="str">
        <f t="shared" si="22"/>
        <v>DianaAntsiranana IDiego Suarez</v>
      </c>
      <c r="B1479" s="165" t="s">
        <v>1200</v>
      </c>
      <c r="C1479" s="165" t="s">
        <v>1201</v>
      </c>
      <c r="D1479" s="165" t="s">
        <v>3364</v>
      </c>
      <c r="E1479" s="165" t="s">
        <v>3365</v>
      </c>
      <c r="F1479" s="165" t="s">
        <v>3364</v>
      </c>
      <c r="G1479" s="165" t="s">
        <v>3407</v>
      </c>
      <c r="H1479" s="165" t="s">
        <v>3408</v>
      </c>
      <c r="I1479" s="165" t="s">
        <v>3407</v>
      </c>
      <c r="J1479" s="165" t="s">
        <v>1205</v>
      </c>
      <c r="K1479" s="165" t="s">
        <v>3409</v>
      </c>
      <c r="L1479" s="165" t="s">
        <v>3410</v>
      </c>
      <c r="M1479" s="165" t="s">
        <v>3409</v>
      </c>
    </row>
    <row r="1480" spans="1:13" x14ac:dyDescent="0.35">
      <c r="A1480" s="164" t="str">
        <f t="shared" ref="A1480:A1543" si="23">E1480&amp;H1480&amp;K1480</f>
        <v>DianaAmbilobeAmbilobe</v>
      </c>
      <c r="B1480" s="165" t="s">
        <v>1200</v>
      </c>
      <c r="C1480" s="165" t="s">
        <v>1201</v>
      </c>
      <c r="D1480" s="165" t="s">
        <v>3364</v>
      </c>
      <c r="E1480" s="165" t="s">
        <v>3365</v>
      </c>
      <c r="F1480" s="165" t="s">
        <v>3364</v>
      </c>
      <c r="G1480" s="165" t="s">
        <v>3411</v>
      </c>
      <c r="H1480" s="165" t="s">
        <v>3412</v>
      </c>
      <c r="I1480" s="165" t="s">
        <v>3411</v>
      </c>
      <c r="J1480" s="165" t="s">
        <v>1205</v>
      </c>
      <c r="K1480" s="165" t="s">
        <v>3412</v>
      </c>
      <c r="L1480" s="165" t="s">
        <v>3413</v>
      </c>
      <c r="M1480" s="165" t="s">
        <v>3412</v>
      </c>
    </row>
    <row r="1481" spans="1:13" x14ac:dyDescent="0.35">
      <c r="A1481" s="164" t="str">
        <f t="shared" si="23"/>
        <v>DianaAmbilobeMantaly</v>
      </c>
      <c r="B1481" s="165" t="s">
        <v>1200</v>
      </c>
      <c r="C1481" s="165" t="s">
        <v>1201</v>
      </c>
      <c r="D1481" s="165" t="s">
        <v>3364</v>
      </c>
      <c r="E1481" s="165" t="s">
        <v>3365</v>
      </c>
      <c r="F1481" s="165" t="s">
        <v>3364</v>
      </c>
      <c r="G1481" s="165" t="s">
        <v>3411</v>
      </c>
      <c r="H1481" s="165" t="s">
        <v>3412</v>
      </c>
      <c r="I1481" s="165" t="s">
        <v>3411</v>
      </c>
      <c r="J1481" s="165" t="s">
        <v>1205</v>
      </c>
      <c r="K1481" s="165" t="s">
        <v>3414</v>
      </c>
      <c r="L1481" s="165" t="s">
        <v>3415</v>
      </c>
      <c r="M1481" s="165" t="s">
        <v>3414</v>
      </c>
    </row>
    <row r="1482" spans="1:13" x14ac:dyDescent="0.35">
      <c r="A1482" s="164" t="str">
        <f t="shared" si="23"/>
        <v>DianaAmbilobeAmpondralava</v>
      </c>
      <c r="B1482" s="165" t="s">
        <v>1200</v>
      </c>
      <c r="C1482" s="165" t="s">
        <v>1201</v>
      </c>
      <c r="D1482" s="165" t="s">
        <v>3364</v>
      </c>
      <c r="E1482" s="165" t="s">
        <v>3365</v>
      </c>
      <c r="F1482" s="165" t="s">
        <v>3364</v>
      </c>
      <c r="G1482" s="165" t="s">
        <v>3411</v>
      </c>
      <c r="H1482" s="165" t="s">
        <v>3412</v>
      </c>
      <c r="I1482" s="165" t="s">
        <v>3411</v>
      </c>
      <c r="J1482" s="165" t="s">
        <v>1205</v>
      </c>
      <c r="K1482" s="165" t="s">
        <v>3416</v>
      </c>
      <c r="L1482" s="165" t="s">
        <v>3417</v>
      </c>
      <c r="M1482" s="165" t="s">
        <v>3416</v>
      </c>
    </row>
    <row r="1483" spans="1:13" x14ac:dyDescent="0.35">
      <c r="A1483" s="164" t="str">
        <f t="shared" si="23"/>
        <v>DianaAmbilobeTanambao Marivorahona</v>
      </c>
      <c r="B1483" s="165" t="s">
        <v>1200</v>
      </c>
      <c r="C1483" s="165" t="s">
        <v>1201</v>
      </c>
      <c r="D1483" s="165" t="s">
        <v>3364</v>
      </c>
      <c r="E1483" s="165" t="s">
        <v>3365</v>
      </c>
      <c r="F1483" s="165" t="s">
        <v>3364</v>
      </c>
      <c r="G1483" s="165" t="s">
        <v>3411</v>
      </c>
      <c r="H1483" s="165" t="s">
        <v>3412</v>
      </c>
      <c r="I1483" s="165" t="s">
        <v>3411</v>
      </c>
      <c r="J1483" s="165" t="s">
        <v>1205</v>
      </c>
      <c r="K1483" s="165" t="s">
        <v>3418</v>
      </c>
      <c r="L1483" s="165" t="s">
        <v>3419</v>
      </c>
      <c r="M1483" s="165" t="s">
        <v>3418</v>
      </c>
    </row>
    <row r="1484" spans="1:13" x14ac:dyDescent="0.35">
      <c r="A1484" s="164" t="str">
        <f t="shared" si="23"/>
        <v>DianaAmbilobeAmbakirano</v>
      </c>
      <c r="B1484" s="165" t="s">
        <v>1200</v>
      </c>
      <c r="C1484" s="165" t="s">
        <v>1201</v>
      </c>
      <c r="D1484" s="165" t="s">
        <v>3364</v>
      </c>
      <c r="E1484" s="165" t="s">
        <v>3365</v>
      </c>
      <c r="F1484" s="165" t="s">
        <v>3364</v>
      </c>
      <c r="G1484" s="165" t="s">
        <v>3411</v>
      </c>
      <c r="H1484" s="165" t="s">
        <v>3412</v>
      </c>
      <c r="I1484" s="165" t="s">
        <v>3411</v>
      </c>
      <c r="J1484" s="165" t="s">
        <v>1205</v>
      </c>
      <c r="K1484" s="165" t="s">
        <v>3420</v>
      </c>
      <c r="L1484" s="165" t="s">
        <v>3421</v>
      </c>
      <c r="M1484" s="165" t="s">
        <v>3420</v>
      </c>
    </row>
    <row r="1485" spans="1:13" x14ac:dyDescent="0.35">
      <c r="A1485" s="164" t="str">
        <f t="shared" si="23"/>
        <v>DianaAmbilobeAmbatoben'anjavy</v>
      </c>
      <c r="B1485" s="165" t="s">
        <v>1200</v>
      </c>
      <c r="C1485" s="165" t="s">
        <v>1201</v>
      </c>
      <c r="D1485" s="165" t="s">
        <v>3364</v>
      </c>
      <c r="E1485" s="165" t="s">
        <v>3365</v>
      </c>
      <c r="F1485" s="165" t="s">
        <v>3364</v>
      </c>
      <c r="G1485" s="165" t="s">
        <v>3411</v>
      </c>
      <c r="H1485" s="165" t="s">
        <v>3412</v>
      </c>
      <c r="I1485" s="165" t="s">
        <v>3411</v>
      </c>
      <c r="J1485" s="165" t="s">
        <v>1205</v>
      </c>
      <c r="K1485" s="165" t="s">
        <v>3422</v>
      </c>
      <c r="L1485" s="165" t="s">
        <v>3423</v>
      </c>
      <c r="M1485" s="165" t="s">
        <v>3422</v>
      </c>
    </row>
    <row r="1486" spans="1:13" x14ac:dyDescent="0.35">
      <c r="A1486" s="164" t="str">
        <f t="shared" si="23"/>
        <v>DianaAmbilobeAntsaravibe</v>
      </c>
      <c r="B1486" s="165" t="s">
        <v>1200</v>
      </c>
      <c r="C1486" s="165" t="s">
        <v>1201</v>
      </c>
      <c r="D1486" s="165" t="s">
        <v>3364</v>
      </c>
      <c r="E1486" s="165" t="s">
        <v>3365</v>
      </c>
      <c r="F1486" s="165" t="s">
        <v>3364</v>
      </c>
      <c r="G1486" s="165" t="s">
        <v>3411</v>
      </c>
      <c r="H1486" s="165" t="s">
        <v>3412</v>
      </c>
      <c r="I1486" s="165" t="s">
        <v>3411</v>
      </c>
      <c r="J1486" s="165" t="s">
        <v>1205</v>
      </c>
      <c r="K1486" s="165" t="s">
        <v>3424</v>
      </c>
      <c r="L1486" s="165" t="s">
        <v>3425</v>
      </c>
      <c r="M1486" s="165" t="s">
        <v>3424</v>
      </c>
    </row>
    <row r="1487" spans="1:13" x14ac:dyDescent="0.35">
      <c r="A1487" s="164" t="str">
        <f t="shared" si="23"/>
        <v>DianaAmbilobeAntsohimbondrona</v>
      </c>
      <c r="B1487" s="165" t="s">
        <v>1200</v>
      </c>
      <c r="C1487" s="165" t="s">
        <v>1201</v>
      </c>
      <c r="D1487" s="165" t="s">
        <v>3364</v>
      </c>
      <c r="E1487" s="165" t="s">
        <v>3365</v>
      </c>
      <c r="F1487" s="165" t="s">
        <v>3364</v>
      </c>
      <c r="G1487" s="165" t="s">
        <v>3411</v>
      </c>
      <c r="H1487" s="165" t="s">
        <v>3412</v>
      </c>
      <c r="I1487" s="165" t="s">
        <v>3411</v>
      </c>
      <c r="J1487" s="165" t="s">
        <v>1205</v>
      </c>
      <c r="K1487" s="165" t="s">
        <v>3426</v>
      </c>
      <c r="L1487" s="165" t="s">
        <v>3427</v>
      </c>
      <c r="M1487" s="165" t="s">
        <v>3426</v>
      </c>
    </row>
    <row r="1488" spans="1:13" x14ac:dyDescent="0.35">
      <c r="A1488" s="164" t="str">
        <f t="shared" si="23"/>
        <v>DianaAmbilobeAnjiabe Ambony</v>
      </c>
      <c r="B1488" s="165" t="s">
        <v>1200</v>
      </c>
      <c r="C1488" s="165" t="s">
        <v>1201</v>
      </c>
      <c r="D1488" s="165" t="s">
        <v>3364</v>
      </c>
      <c r="E1488" s="165" t="s">
        <v>3365</v>
      </c>
      <c r="F1488" s="165" t="s">
        <v>3364</v>
      </c>
      <c r="G1488" s="165" t="s">
        <v>3411</v>
      </c>
      <c r="H1488" s="165" t="s">
        <v>3412</v>
      </c>
      <c r="I1488" s="165" t="s">
        <v>3411</v>
      </c>
      <c r="J1488" s="165" t="s">
        <v>1205</v>
      </c>
      <c r="K1488" s="165" t="s">
        <v>3428</v>
      </c>
      <c r="L1488" s="165" t="s">
        <v>3429</v>
      </c>
      <c r="M1488" s="165" t="s">
        <v>3428</v>
      </c>
    </row>
    <row r="1489" spans="1:13" x14ac:dyDescent="0.35">
      <c r="A1489" s="164" t="str">
        <f t="shared" si="23"/>
        <v>DianaAmbilobeAmbodibonara</v>
      </c>
      <c r="B1489" s="165" t="s">
        <v>1200</v>
      </c>
      <c r="C1489" s="165" t="s">
        <v>1201</v>
      </c>
      <c r="D1489" s="165" t="s">
        <v>3364</v>
      </c>
      <c r="E1489" s="165" t="s">
        <v>3365</v>
      </c>
      <c r="F1489" s="165" t="s">
        <v>3364</v>
      </c>
      <c r="G1489" s="165" t="s">
        <v>3411</v>
      </c>
      <c r="H1489" s="165" t="s">
        <v>3412</v>
      </c>
      <c r="I1489" s="165" t="s">
        <v>3411</v>
      </c>
      <c r="J1489" s="165" t="s">
        <v>1205</v>
      </c>
      <c r="K1489" s="165" t="s">
        <v>1001</v>
      </c>
      <c r="L1489" s="165" t="s">
        <v>3430</v>
      </c>
      <c r="M1489" s="165" t="s">
        <v>1001</v>
      </c>
    </row>
    <row r="1490" spans="1:13" x14ac:dyDescent="0.35">
      <c r="A1490" s="164" t="str">
        <f t="shared" si="23"/>
        <v>DianaAmbilobeBeramanja</v>
      </c>
      <c r="B1490" s="165" t="s">
        <v>1200</v>
      </c>
      <c r="C1490" s="165" t="s">
        <v>1201</v>
      </c>
      <c r="D1490" s="165" t="s">
        <v>3364</v>
      </c>
      <c r="E1490" s="165" t="s">
        <v>3365</v>
      </c>
      <c r="F1490" s="165" t="s">
        <v>3364</v>
      </c>
      <c r="G1490" s="165" t="s">
        <v>3411</v>
      </c>
      <c r="H1490" s="165" t="s">
        <v>3412</v>
      </c>
      <c r="I1490" s="165" t="s">
        <v>3411</v>
      </c>
      <c r="J1490" s="165" t="s">
        <v>1205</v>
      </c>
      <c r="K1490" s="165" t="s">
        <v>3431</v>
      </c>
      <c r="L1490" s="165" t="s">
        <v>3432</v>
      </c>
      <c r="M1490" s="165" t="s">
        <v>3431</v>
      </c>
    </row>
    <row r="1491" spans="1:13" x14ac:dyDescent="0.35">
      <c r="A1491" s="164" t="str">
        <f t="shared" si="23"/>
        <v>DianaAmbilobeBetsiaka</v>
      </c>
      <c r="B1491" s="165" t="s">
        <v>1200</v>
      </c>
      <c r="C1491" s="165" t="s">
        <v>1201</v>
      </c>
      <c r="D1491" s="165" t="s">
        <v>3364</v>
      </c>
      <c r="E1491" s="165" t="s">
        <v>3365</v>
      </c>
      <c r="F1491" s="165" t="s">
        <v>3364</v>
      </c>
      <c r="G1491" s="165" t="s">
        <v>3411</v>
      </c>
      <c r="H1491" s="165" t="s">
        <v>3412</v>
      </c>
      <c r="I1491" s="165" t="s">
        <v>3411</v>
      </c>
      <c r="J1491" s="165" t="s">
        <v>1205</v>
      </c>
      <c r="K1491" s="165" t="s">
        <v>3433</v>
      </c>
      <c r="L1491" s="165" t="s">
        <v>3434</v>
      </c>
      <c r="M1491" s="165" t="s">
        <v>3433</v>
      </c>
    </row>
    <row r="1492" spans="1:13" x14ac:dyDescent="0.35">
      <c r="A1492" s="164" t="str">
        <f t="shared" si="23"/>
        <v>DianaAmbilobeAmbarakaraka</v>
      </c>
      <c r="B1492" s="165" t="s">
        <v>1200</v>
      </c>
      <c r="C1492" s="165" t="s">
        <v>1201</v>
      </c>
      <c r="D1492" s="165" t="s">
        <v>3364</v>
      </c>
      <c r="E1492" s="165" t="s">
        <v>3365</v>
      </c>
      <c r="F1492" s="165" t="s">
        <v>3364</v>
      </c>
      <c r="G1492" s="165" t="s">
        <v>3411</v>
      </c>
      <c r="H1492" s="165" t="s">
        <v>3412</v>
      </c>
      <c r="I1492" s="165" t="s">
        <v>3411</v>
      </c>
      <c r="J1492" s="165" t="s">
        <v>1205</v>
      </c>
      <c r="K1492" s="165" t="s">
        <v>3435</v>
      </c>
      <c r="L1492" s="165" t="s">
        <v>3436</v>
      </c>
      <c r="M1492" s="165" t="s">
        <v>3435</v>
      </c>
    </row>
    <row r="1493" spans="1:13" x14ac:dyDescent="0.35">
      <c r="A1493" s="164" t="str">
        <f t="shared" si="23"/>
        <v>DianaAmbilobeAnaborano Ifasy</v>
      </c>
      <c r="B1493" s="165" t="s">
        <v>1200</v>
      </c>
      <c r="C1493" s="165" t="s">
        <v>1201</v>
      </c>
      <c r="D1493" s="165" t="s">
        <v>3364</v>
      </c>
      <c r="E1493" s="165" t="s">
        <v>3365</v>
      </c>
      <c r="F1493" s="165" t="s">
        <v>3364</v>
      </c>
      <c r="G1493" s="165" t="s">
        <v>3411</v>
      </c>
      <c r="H1493" s="165" t="s">
        <v>3412</v>
      </c>
      <c r="I1493" s="165" t="s">
        <v>3411</v>
      </c>
      <c r="J1493" s="165" t="s">
        <v>1205</v>
      </c>
      <c r="K1493" s="165" t="s">
        <v>3437</v>
      </c>
      <c r="L1493" s="165" t="s">
        <v>3438</v>
      </c>
      <c r="M1493" s="165" t="s">
        <v>3437</v>
      </c>
    </row>
    <row r="1494" spans="1:13" x14ac:dyDescent="0.35">
      <c r="A1494" s="164" t="str">
        <f t="shared" si="23"/>
        <v>DianaAmbilobeManambato</v>
      </c>
      <c r="B1494" s="165" t="s">
        <v>1200</v>
      </c>
      <c r="C1494" s="165" t="s">
        <v>1201</v>
      </c>
      <c r="D1494" s="165" t="s">
        <v>3364</v>
      </c>
      <c r="E1494" s="165" t="s">
        <v>3365</v>
      </c>
      <c r="F1494" s="165" t="s">
        <v>3364</v>
      </c>
      <c r="G1494" s="165" t="s">
        <v>3411</v>
      </c>
      <c r="H1494" s="165" t="s">
        <v>3412</v>
      </c>
      <c r="I1494" s="165" t="s">
        <v>3411</v>
      </c>
      <c r="J1494" s="165" t="s">
        <v>1205</v>
      </c>
      <c r="K1494" s="165" t="s">
        <v>3439</v>
      </c>
      <c r="L1494" s="165" t="s">
        <v>3440</v>
      </c>
      <c r="M1494" s="165" t="s">
        <v>3439</v>
      </c>
    </row>
    <row r="1495" spans="1:13" x14ac:dyDescent="0.35">
      <c r="A1495" s="164" t="str">
        <f t="shared" si="23"/>
        <v>DianaNosy-BeHell-Ville</v>
      </c>
      <c r="B1495" s="165" t="s">
        <v>1200</v>
      </c>
      <c r="C1495" s="165" t="s">
        <v>1201</v>
      </c>
      <c r="D1495" s="165" t="s">
        <v>3364</v>
      </c>
      <c r="E1495" s="165" t="s">
        <v>3365</v>
      </c>
      <c r="F1495" s="165" t="s">
        <v>3364</v>
      </c>
      <c r="G1495" s="165" t="s">
        <v>3441</v>
      </c>
      <c r="H1495" s="165" t="s">
        <v>3442</v>
      </c>
      <c r="I1495" s="165" t="s">
        <v>3441</v>
      </c>
      <c r="J1495" s="165" t="s">
        <v>1205</v>
      </c>
      <c r="K1495" s="165" t="s">
        <v>3443</v>
      </c>
      <c r="L1495" s="165" t="s">
        <v>3444</v>
      </c>
      <c r="M1495" s="165" t="s">
        <v>3443</v>
      </c>
    </row>
    <row r="1496" spans="1:13" x14ac:dyDescent="0.35">
      <c r="A1496" s="164" t="str">
        <f t="shared" si="23"/>
        <v>DianaNosy-BeAmpangorina</v>
      </c>
      <c r="B1496" s="165" t="s">
        <v>1200</v>
      </c>
      <c r="C1496" s="165" t="s">
        <v>1201</v>
      </c>
      <c r="D1496" s="165" t="s">
        <v>3364</v>
      </c>
      <c r="E1496" s="165" t="s">
        <v>3365</v>
      </c>
      <c r="F1496" s="165" t="s">
        <v>3364</v>
      </c>
      <c r="G1496" s="165" t="s">
        <v>3441</v>
      </c>
      <c r="H1496" s="165" t="s">
        <v>3442</v>
      </c>
      <c r="I1496" s="165" t="s">
        <v>3441</v>
      </c>
      <c r="J1496" s="165" t="s">
        <v>1205</v>
      </c>
      <c r="K1496" s="165" t="s">
        <v>3445</v>
      </c>
      <c r="L1496" s="165" t="s">
        <v>3446</v>
      </c>
      <c r="M1496" s="165" t="s">
        <v>3445</v>
      </c>
    </row>
    <row r="1497" spans="1:13" x14ac:dyDescent="0.35">
      <c r="A1497" s="164" t="str">
        <f t="shared" si="23"/>
        <v>DianaNosy-BeAmbatozavavy</v>
      </c>
      <c r="B1497" s="165" t="s">
        <v>1200</v>
      </c>
      <c r="C1497" s="165" t="s">
        <v>1201</v>
      </c>
      <c r="D1497" s="165" t="s">
        <v>3364</v>
      </c>
      <c r="E1497" s="165" t="s">
        <v>3365</v>
      </c>
      <c r="F1497" s="165" t="s">
        <v>3364</v>
      </c>
      <c r="G1497" s="165" t="s">
        <v>3441</v>
      </c>
      <c r="H1497" s="165" t="s">
        <v>3442</v>
      </c>
      <c r="I1497" s="165" t="s">
        <v>3441</v>
      </c>
      <c r="J1497" s="165" t="s">
        <v>1205</v>
      </c>
      <c r="K1497" s="165" t="s">
        <v>3447</v>
      </c>
      <c r="L1497" s="165" t="s">
        <v>3448</v>
      </c>
      <c r="M1497" s="165" t="s">
        <v>3447</v>
      </c>
    </row>
    <row r="1498" spans="1:13" x14ac:dyDescent="0.35">
      <c r="A1498" s="164" t="str">
        <f t="shared" si="23"/>
        <v>DianaNosy-BeBemanondrobe</v>
      </c>
      <c r="B1498" s="165" t="s">
        <v>1200</v>
      </c>
      <c r="C1498" s="165" t="s">
        <v>1201</v>
      </c>
      <c r="D1498" s="165" t="s">
        <v>3364</v>
      </c>
      <c r="E1498" s="165" t="s">
        <v>3365</v>
      </c>
      <c r="F1498" s="165" t="s">
        <v>3364</v>
      </c>
      <c r="G1498" s="165" t="s">
        <v>3441</v>
      </c>
      <c r="H1498" s="165" t="s">
        <v>3442</v>
      </c>
      <c r="I1498" s="165" t="s">
        <v>3441</v>
      </c>
      <c r="J1498" s="165" t="s">
        <v>1205</v>
      </c>
      <c r="K1498" s="165" t="s">
        <v>3449</v>
      </c>
      <c r="L1498" s="165" t="s">
        <v>3450</v>
      </c>
      <c r="M1498" s="165" t="s">
        <v>3449</v>
      </c>
    </row>
    <row r="1499" spans="1:13" x14ac:dyDescent="0.35">
      <c r="A1499" s="164" t="str">
        <f t="shared" si="23"/>
        <v>DianaNosy-BeDzamandzar</v>
      </c>
      <c r="B1499" s="165" t="s">
        <v>1200</v>
      </c>
      <c r="C1499" s="165" t="s">
        <v>1201</v>
      </c>
      <c r="D1499" s="165" t="s">
        <v>3364</v>
      </c>
      <c r="E1499" s="165" t="s">
        <v>3365</v>
      </c>
      <c r="F1499" s="165" t="s">
        <v>3364</v>
      </c>
      <c r="G1499" s="165" t="s">
        <v>3441</v>
      </c>
      <c r="H1499" s="165" t="s">
        <v>3442</v>
      </c>
      <c r="I1499" s="165" t="s">
        <v>3441</v>
      </c>
      <c r="J1499" s="165" t="s">
        <v>1205</v>
      </c>
      <c r="K1499" s="165" t="s">
        <v>3451</v>
      </c>
      <c r="L1499" s="165" t="s">
        <v>3452</v>
      </c>
      <c r="M1499" s="165" t="s">
        <v>3451</v>
      </c>
    </row>
    <row r="1500" spans="1:13" x14ac:dyDescent="0.35">
      <c r="A1500" s="164" t="str">
        <f t="shared" si="23"/>
        <v>DianaAmbanjaAmbanja</v>
      </c>
      <c r="B1500" s="165" t="s">
        <v>1200</v>
      </c>
      <c r="C1500" s="165" t="s">
        <v>1201</v>
      </c>
      <c r="D1500" s="165" t="s">
        <v>3364</v>
      </c>
      <c r="E1500" s="165" t="s">
        <v>3365</v>
      </c>
      <c r="F1500" s="165" t="s">
        <v>3364</v>
      </c>
      <c r="G1500" s="165" t="s">
        <v>3453</v>
      </c>
      <c r="H1500" s="165" t="s">
        <v>3454</v>
      </c>
      <c r="I1500" s="165" t="s">
        <v>3453</v>
      </c>
      <c r="J1500" s="165" t="s">
        <v>1205</v>
      </c>
      <c r="K1500" s="165" t="s">
        <v>3454</v>
      </c>
      <c r="L1500" s="165" t="s">
        <v>3455</v>
      </c>
      <c r="M1500" s="165" t="s">
        <v>3454</v>
      </c>
    </row>
    <row r="1501" spans="1:13" x14ac:dyDescent="0.35">
      <c r="A1501" s="164" t="str">
        <f t="shared" si="23"/>
        <v>DianaAmbanjaBenavony</v>
      </c>
      <c r="B1501" s="165" t="s">
        <v>1200</v>
      </c>
      <c r="C1501" s="165" t="s">
        <v>1201</v>
      </c>
      <c r="D1501" s="165" t="s">
        <v>3364</v>
      </c>
      <c r="E1501" s="165" t="s">
        <v>3365</v>
      </c>
      <c r="F1501" s="165" t="s">
        <v>3364</v>
      </c>
      <c r="G1501" s="165" t="s">
        <v>3453</v>
      </c>
      <c r="H1501" s="165" t="s">
        <v>3454</v>
      </c>
      <c r="I1501" s="165" t="s">
        <v>3453</v>
      </c>
      <c r="J1501" s="165" t="s">
        <v>1205</v>
      </c>
      <c r="K1501" s="165" t="s">
        <v>3456</v>
      </c>
      <c r="L1501" s="165" t="s">
        <v>3457</v>
      </c>
      <c r="M1501" s="165" t="s">
        <v>3456</v>
      </c>
    </row>
    <row r="1502" spans="1:13" x14ac:dyDescent="0.35">
      <c r="A1502" s="164" t="str">
        <f t="shared" si="23"/>
        <v>DianaAmbanjaAmbohimena</v>
      </c>
      <c r="B1502" s="165" t="s">
        <v>1200</v>
      </c>
      <c r="C1502" s="165" t="s">
        <v>1201</v>
      </c>
      <c r="D1502" s="165" t="s">
        <v>3364</v>
      </c>
      <c r="E1502" s="165" t="s">
        <v>3365</v>
      </c>
      <c r="F1502" s="165" t="s">
        <v>3364</v>
      </c>
      <c r="G1502" s="165" t="s">
        <v>3453</v>
      </c>
      <c r="H1502" s="165" t="s">
        <v>3454</v>
      </c>
      <c r="I1502" s="165" t="s">
        <v>3453</v>
      </c>
      <c r="J1502" s="165" t="s">
        <v>1205</v>
      </c>
      <c r="K1502" s="165" t="s">
        <v>3458</v>
      </c>
      <c r="L1502" s="165" t="s">
        <v>3459</v>
      </c>
      <c r="M1502" s="165" t="s">
        <v>3458</v>
      </c>
    </row>
    <row r="1503" spans="1:13" x14ac:dyDescent="0.35">
      <c r="A1503" s="164" t="str">
        <f t="shared" si="23"/>
        <v>DianaAmbanjaAntsatsaka</v>
      </c>
      <c r="B1503" s="165" t="s">
        <v>1200</v>
      </c>
      <c r="C1503" s="165" t="s">
        <v>1201</v>
      </c>
      <c r="D1503" s="165" t="s">
        <v>3364</v>
      </c>
      <c r="E1503" s="165" t="s">
        <v>3365</v>
      </c>
      <c r="F1503" s="165" t="s">
        <v>3364</v>
      </c>
      <c r="G1503" s="165" t="s">
        <v>3453</v>
      </c>
      <c r="H1503" s="165" t="s">
        <v>3454</v>
      </c>
      <c r="I1503" s="165" t="s">
        <v>3453</v>
      </c>
      <c r="J1503" s="165" t="s">
        <v>1205</v>
      </c>
      <c r="K1503" s="165" t="s">
        <v>3460</v>
      </c>
      <c r="L1503" s="165" t="s">
        <v>3461</v>
      </c>
      <c r="M1503" s="165" t="s">
        <v>3460</v>
      </c>
    </row>
    <row r="1504" spans="1:13" x14ac:dyDescent="0.35">
      <c r="A1504" s="164" t="str">
        <f t="shared" si="23"/>
        <v>DianaAmbanjaAntranokarany</v>
      </c>
      <c r="B1504" s="165" t="s">
        <v>1200</v>
      </c>
      <c r="C1504" s="165" t="s">
        <v>1201</v>
      </c>
      <c r="D1504" s="165" t="s">
        <v>3364</v>
      </c>
      <c r="E1504" s="165" t="s">
        <v>3365</v>
      </c>
      <c r="F1504" s="165" t="s">
        <v>3364</v>
      </c>
      <c r="G1504" s="165" t="s">
        <v>3453</v>
      </c>
      <c r="H1504" s="165" t="s">
        <v>3454</v>
      </c>
      <c r="I1504" s="165" t="s">
        <v>3453</v>
      </c>
      <c r="J1504" s="165" t="s">
        <v>1205</v>
      </c>
      <c r="K1504" s="165" t="s">
        <v>3462</v>
      </c>
      <c r="L1504" s="165" t="s">
        <v>3463</v>
      </c>
      <c r="M1504" s="165" t="s">
        <v>3462</v>
      </c>
    </row>
    <row r="1505" spans="1:13" x14ac:dyDescent="0.35">
      <c r="A1505" s="164" t="str">
        <f t="shared" si="23"/>
        <v>DianaAmbanjaDjangoa</v>
      </c>
      <c r="B1505" s="165" t="s">
        <v>1200</v>
      </c>
      <c r="C1505" s="165" t="s">
        <v>1201</v>
      </c>
      <c r="D1505" s="165" t="s">
        <v>3364</v>
      </c>
      <c r="E1505" s="165" t="s">
        <v>3365</v>
      </c>
      <c r="F1505" s="165" t="s">
        <v>3364</v>
      </c>
      <c r="G1505" s="165" t="s">
        <v>3453</v>
      </c>
      <c r="H1505" s="165" t="s">
        <v>3454</v>
      </c>
      <c r="I1505" s="165" t="s">
        <v>3453</v>
      </c>
      <c r="J1505" s="165" t="s">
        <v>1205</v>
      </c>
      <c r="K1505" s="165" t="s">
        <v>3464</v>
      </c>
      <c r="L1505" s="165" t="s">
        <v>3465</v>
      </c>
      <c r="M1505" s="165" t="s">
        <v>3464</v>
      </c>
    </row>
    <row r="1506" spans="1:13" x14ac:dyDescent="0.35">
      <c r="A1506" s="164" t="str">
        <f t="shared" si="23"/>
        <v>DianaAmbanjaAntsakoamanondro</v>
      </c>
      <c r="B1506" s="165" t="s">
        <v>1200</v>
      </c>
      <c r="C1506" s="165" t="s">
        <v>1201</v>
      </c>
      <c r="D1506" s="165" t="s">
        <v>3364</v>
      </c>
      <c r="E1506" s="165" t="s">
        <v>3365</v>
      </c>
      <c r="F1506" s="165" t="s">
        <v>3364</v>
      </c>
      <c r="G1506" s="165" t="s">
        <v>3453</v>
      </c>
      <c r="H1506" s="165" t="s">
        <v>3454</v>
      </c>
      <c r="I1506" s="165" t="s">
        <v>3453</v>
      </c>
      <c r="J1506" s="165" t="s">
        <v>1205</v>
      </c>
      <c r="K1506" s="165" t="s">
        <v>3466</v>
      </c>
      <c r="L1506" s="165" t="s">
        <v>3467</v>
      </c>
      <c r="M1506" s="165" t="s">
        <v>3466</v>
      </c>
    </row>
    <row r="1507" spans="1:13" x14ac:dyDescent="0.35">
      <c r="A1507" s="164" t="str">
        <f t="shared" si="23"/>
        <v>DianaAmbanjaAmbalahonko</v>
      </c>
      <c r="B1507" s="165" t="s">
        <v>1200</v>
      </c>
      <c r="C1507" s="165" t="s">
        <v>1201</v>
      </c>
      <c r="D1507" s="165" t="s">
        <v>3364</v>
      </c>
      <c r="E1507" s="165" t="s">
        <v>3365</v>
      </c>
      <c r="F1507" s="165" t="s">
        <v>3364</v>
      </c>
      <c r="G1507" s="165" t="s">
        <v>3453</v>
      </c>
      <c r="H1507" s="165" t="s">
        <v>3454</v>
      </c>
      <c r="I1507" s="165" t="s">
        <v>3453</v>
      </c>
      <c r="J1507" s="165" t="s">
        <v>1205</v>
      </c>
      <c r="K1507" s="165" t="s">
        <v>3468</v>
      </c>
      <c r="L1507" s="165" t="s">
        <v>3469</v>
      </c>
      <c r="M1507" s="165" t="s">
        <v>3468</v>
      </c>
    </row>
    <row r="1508" spans="1:13" x14ac:dyDescent="0.35">
      <c r="A1508" s="164" t="str">
        <f t="shared" si="23"/>
        <v>DianaAmbanjaAnkingameloka</v>
      </c>
      <c r="B1508" s="165" t="s">
        <v>1200</v>
      </c>
      <c r="C1508" s="165" t="s">
        <v>1201</v>
      </c>
      <c r="D1508" s="165" t="s">
        <v>3364</v>
      </c>
      <c r="E1508" s="165" t="s">
        <v>3365</v>
      </c>
      <c r="F1508" s="165" t="s">
        <v>3364</v>
      </c>
      <c r="G1508" s="165" t="s">
        <v>3453</v>
      </c>
      <c r="H1508" s="165" t="s">
        <v>3454</v>
      </c>
      <c r="I1508" s="165" t="s">
        <v>3453</v>
      </c>
      <c r="J1508" s="165" t="s">
        <v>1205</v>
      </c>
      <c r="K1508" s="165" t="s">
        <v>3470</v>
      </c>
      <c r="L1508" s="165" t="s">
        <v>3471</v>
      </c>
      <c r="M1508" s="165" t="s">
        <v>3470</v>
      </c>
    </row>
    <row r="1509" spans="1:13" x14ac:dyDescent="0.35">
      <c r="A1509" s="164" t="str">
        <f t="shared" si="23"/>
        <v>DianaAmbanjaBemaneviky Haut Sambirano</v>
      </c>
      <c r="B1509" s="165" t="s">
        <v>1200</v>
      </c>
      <c r="C1509" s="165" t="s">
        <v>1201</v>
      </c>
      <c r="D1509" s="165" t="s">
        <v>3364</v>
      </c>
      <c r="E1509" s="165" t="s">
        <v>3365</v>
      </c>
      <c r="F1509" s="165" t="s">
        <v>3364</v>
      </c>
      <c r="G1509" s="165" t="s">
        <v>3453</v>
      </c>
      <c r="H1509" s="165" t="s">
        <v>3454</v>
      </c>
      <c r="I1509" s="165" t="s">
        <v>3453</v>
      </c>
      <c r="J1509" s="165" t="s">
        <v>1205</v>
      </c>
      <c r="K1509" s="165" t="s">
        <v>3472</v>
      </c>
      <c r="L1509" s="165" t="s">
        <v>3473</v>
      </c>
      <c r="M1509" s="165" t="s">
        <v>3472</v>
      </c>
    </row>
    <row r="1510" spans="1:13" x14ac:dyDescent="0.35">
      <c r="A1510" s="164" t="str">
        <f t="shared" si="23"/>
        <v>DianaAmbanjaAmbodimanga Ramena</v>
      </c>
      <c r="B1510" s="165" t="s">
        <v>1200</v>
      </c>
      <c r="C1510" s="165" t="s">
        <v>1201</v>
      </c>
      <c r="D1510" s="165" t="s">
        <v>3364</v>
      </c>
      <c r="E1510" s="165" t="s">
        <v>3365</v>
      </c>
      <c r="F1510" s="165" t="s">
        <v>3364</v>
      </c>
      <c r="G1510" s="165" t="s">
        <v>3453</v>
      </c>
      <c r="H1510" s="165" t="s">
        <v>3454</v>
      </c>
      <c r="I1510" s="165" t="s">
        <v>3453</v>
      </c>
      <c r="J1510" s="165" t="s">
        <v>1205</v>
      </c>
      <c r="K1510" s="165" t="s">
        <v>3474</v>
      </c>
      <c r="L1510" s="165" t="s">
        <v>3475</v>
      </c>
      <c r="M1510" s="165" t="s">
        <v>3474</v>
      </c>
    </row>
    <row r="1511" spans="1:13" x14ac:dyDescent="0.35">
      <c r="A1511" s="164" t="str">
        <f t="shared" si="23"/>
        <v>DianaAmbanjaMaevatanana</v>
      </c>
      <c r="B1511" s="165" t="s">
        <v>1200</v>
      </c>
      <c r="C1511" s="165" t="s">
        <v>1201</v>
      </c>
      <c r="D1511" s="165" t="s">
        <v>3364</v>
      </c>
      <c r="E1511" s="165" t="s">
        <v>3365</v>
      </c>
      <c r="F1511" s="165" t="s">
        <v>3364</v>
      </c>
      <c r="G1511" s="165" t="s">
        <v>3453</v>
      </c>
      <c r="H1511" s="165" t="s">
        <v>3454</v>
      </c>
      <c r="I1511" s="165" t="s">
        <v>3453</v>
      </c>
      <c r="J1511" s="165" t="s">
        <v>1205</v>
      </c>
      <c r="K1511" s="165" t="s">
        <v>2865</v>
      </c>
      <c r="L1511" s="165" t="s">
        <v>3476</v>
      </c>
      <c r="M1511" s="165" t="s">
        <v>2865</v>
      </c>
    </row>
    <row r="1512" spans="1:13" x14ac:dyDescent="0.35">
      <c r="A1512" s="164" t="str">
        <f t="shared" si="23"/>
        <v>DianaAmbanjaAntafiambotry</v>
      </c>
      <c r="B1512" s="165" t="s">
        <v>1200</v>
      </c>
      <c r="C1512" s="165" t="s">
        <v>1201</v>
      </c>
      <c r="D1512" s="165" t="s">
        <v>3364</v>
      </c>
      <c r="E1512" s="165" t="s">
        <v>3365</v>
      </c>
      <c r="F1512" s="165" t="s">
        <v>3364</v>
      </c>
      <c r="G1512" s="165" t="s">
        <v>3453</v>
      </c>
      <c r="H1512" s="165" t="s">
        <v>3454</v>
      </c>
      <c r="I1512" s="165" t="s">
        <v>3453</v>
      </c>
      <c r="J1512" s="165" t="s">
        <v>1205</v>
      </c>
      <c r="K1512" s="165" t="s">
        <v>3477</v>
      </c>
      <c r="L1512" s="165" t="s">
        <v>3478</v>
      </c>
      <c r="M1512" s="165" t="s">
        <v>3477</v>
      </c>
    </row>
    <row r="1513" spans="1:13" x14ac:dyDescent="0.35">
      <c r="A1513" s="164" t="str">
        <f t="shared" si="23"/>
        <v>DianaAmbanjaMaherivaratra</v>
      </c>
      <c r="B1513" s="165" t="s">
        <v>1200</v>
      </c>
      <c r="C1513" s="165" t="s">
        <v>1201</v>
      </c>
      <c r="D1513" s="165" t="s">
        <v>3364</v>
      </c>
      <c r="E1513" s="165" t="s">
        <v>3365</v>
      </c>
      <c r="F1513" s="165" t="s">
        <v>3364</v>
      </c>
      <c r="G1513" s="165" t="s">
        <v>3453</v>
      </c>
      <c r="H1513" s="165" t="s">
        <v>3454</v>
      </c>
      <c r="I1513" s="165" t="s">
        <v>3453</v>
      </c>
      <c r="J1513" s="165" t="s">
        <v>1205</v>
      </c>
      <c r="K1513" s="165" t="s">
        <v>3479</v>
      </c>
      <c r="L1513" s="165" t="s">
        <v>3480</v>
      </c>
      <c r="M1513" s="165" t="s">
        <v>3479</v>
      </c>
    </row>
    <row r="1514" spans="1:13" x14ac:dyDescent="0.35">
      <c r="A1514" s="164" t="str">
        <f t="shared" si="23"/>
        <v>DianaAmbanjaMarovato</v>
      </c>
      <c r="B1514" s="165" t="s">
        <v>1200</v>
      </c>
      <c r="C1514" s="165" t="s">
        <v>1201</v>
      </c>
      <c r="D1514" s="165" t="s">
        <v>3364</v>
      </c>
      <c r="E1514" s="165" t="s">
        <v>3365</v>
      </c>
      <c r="F1514" s="165" t="s">
        <v>3364</v>
      </c>
      <c r="G1514" s="165" t="s">
        <v>3453</v>
      </c>
      <c r="H1514" s="165" t="s">
        <v>3454</v>
      </c>
      <c r="I1514" s="165" t="s">
        <v>3453</v>
      </c>
      <c r="J1514" s="165" t="s">
        <v>1205</v>
      </c>
      <c r="K1514" s="165" t="s">
        <v>2332</v>
      </c>
      <c r="L1514" s="165" t="s">
        <v>3481</v>
      </c>
      <c r="M1514" s="165" t="s">
        <v>2332</v>
      </c>
    </row>
    <row r="1515" spans="1:13" x14ac:dyDescent="0.35">
      <c r="A1515" s="164" t="str">
        <f t="shared" si="23"/>
        <v>DianaAmbanjaAmbohitrandriana</v>
      </c>
      <c r="B1515" s="165" t="s">
        <v>1200</v>
      </c>
      <c r="C1515" s="165" t="s">
        <v>1201</v>
      </c>
      <c r="D1515" s="165" t="s">
        <v>3364</v>
      </c>
      <c r="E1515" s="165" t="s">
        <v>3365</v>
      </c>
      <c r="F1515" s="165" t="s">
        <v>3364</v>
      </c>
      <c r="G1515" s="165" t="s">
        <v>3453</v>
      </c>
      <c r="H1515" s="165" t="s">
        <v>3454</v>
      </c>
      <c r="I1515" s="165" t="s">
        <v>3453</v>
      </c>
      <c r="J1515" s="165" t="s">
        <v>1205</v>
      </c>
      <c r="K1515" s="165" t="s">
        <v>3482</v>
      </c>
      <c r="L1515" s="165" t="s">
        <v>3483</v>
      </c>
      <c r="M1515" s="165" t="s">
        <v>3482</v>
      </c>
    </row>
    <row r="1516" spans="1:13" x14ac:dyDescent="0.35">
      <c r="A1516" s="164" t="str">
        <f t="shared" si="23"/>
        <v>DianaAmbanjaAmbohimarina</v>
      </c>
      <c r="B1516" s="165" t="s">
        <v>1200</v>
      </c>
      <c r="C1516" s="165" t="s">
        <v>1201</v>
      </c>
      <c r="D1516" s="165" t="s">
        <v>3364</v>
      </c>
      <c r="E1516" s="165" t="s">
        <v>3365</v>
      </c>
      <c r="F1516" s="165" t="s">
        <v>3364</v>
      </c>
      <c r="G1516" s="165" t="s">
        <v>3453</v>
      </c>
      <c r="H1516" s="165" t="s">
        <v>3454</v>
      </c>
      <c r="I1516" s="165" t="s">
        <v>3453</v>
      </c>
      <c r="J1516" s="165" t="s">
        <v>1205</v>
      </c>
      <c r="K1516" s="165" t="s">
        <v>3484</v>
      </c>
      <c r="L1516" s="165" t="s">
        <v>3485</v>
      </c>
      <c r="M1516" s="165" t="s">
        <v>3484</v>
      </c>
    </row>
    <row r="1517" spans="1:13" x14ac:dyDescent="0.35">
      <c r="A1517" s="164" t="str">
        <f t="shared" si="23"/>
        <v>DianaAmbanjaAmbaliha</v>
      </c>
      <c r="B1517" s="165" t="s">
        <v>1200</v>
      </c>
      <c r="C1517" s="165" t="s">
        <v>1201</v>
      </c>
      <c r="D1517" s="165" t="s">
        <v>3364</v>
      </c>
      <c r="E1517" s="165" t="s">
        <v>3365</v>
      </c>
      <c r="F1517" s="165" t="s">
        <v>3364</v>
      </c>
      <c r="G1517" s="165" t="s">
        <v>3453</v>
      </c>
      <c r="H1517" s="165" t="s">
        <v>3454</v>
      </c>
      <c r="I1517" s="165" t="s">
        <v>3453</v>
      </c>
      <c r="J1517" s="165" t="s">
        <v>1205</v>
      </c>
      <c r="K1517" s="165" t="s">
        <v>2737</v>
      </c>
      <c r="L1517" s="165" t="s">
        <v>3486</v>
      </c>
      <c r="M1517" s="165" t="s">
        <v>2737</v>
      </c>
    </row>
    <row r="1518" spans="1:13" x14ac:dyDescent="0.35">
      <c r="A1518" s="164" t="str">
        <f t="shared" si="23"/>
        <v>DianaAmbanjaMarotolana</v>
      </c>
      <c r="B1518" s="165" t="s">
        <v>1200</v>
      </c>
      <c r="C1518" s="165" t="s">
        <v>1201</v>
      </c>
      <c r="D1518" s="165" t="s">
        <v>3364</v>
      </c>
      <c r="E1518" s="165" t="s">
        <v>3365</v>
      </c>
      <c r="F1518" s="165" t="s">
        <v>3364</v>
      </c>
      <c r="G1518" s="165" t="s">
        <v>3453</v>
      </c>
      <c r="H1518" s="165" t="s">
        <v>3454</v>
      </c>
      <c r="I1518" s="165" t="s">
        <v>3453</v>
      </c>
      <c r="J1518" s="165" t="s">
        <v>1205</v>
      </c>
      <c r="K1518" s="165" t="s">
        <v>2832</v>
      </c>
      <c r="L1518" s="165" t="s">
        <v>3487</v>
      </c>
      <c r="M1518" s="165" t="s">
        <v>2832</v>
      </c>
    </row>
    <row r="1519" spans="1:13" x14ac:dyDescent="0.35">
      <c r="A1519" s="164" t="str">
        <f t="shared" si="23"/>
        <v>DianaAmbanjaBemaneviky Ouest</v>
      </c>
      <c r="B1519" s="165" t="s">
        <v>1200</v>
      </c>
      <c r="C1519" s="165" t="s">
        <v>1201</v>
      </c>
      <c r="D1519" s="165" t="s">
        <v>3364</v>
      </c>
      <c r="E1519" s="165" t="s">
        <v>3365</v>
      </c>
      <c r="F1519" s="165" t="s">
        <v>3364</v>
      </c>
      <c r="G1519" s="165" t="s">
        <v>3453</v>
      </c>
      <c r="H1519" s="165" t="s">
        <v>3454</v>
      </c>
      <c r="I1519" s="165" t="s">
        <v>3453</v>
      </c>
      <c r="J1519" s="165" t="s">
        <v>1205</v>
      </c>
      <c r="K1519" s="165" t="s">
        <v>3488</v>
      </c>
      <c r="L1519" s="165" t="s">
        <v>3489</v>
      </c>
      <c r="M1519" s="165" t="s">
        <v>3488</v>
      </c>
    </row>
    <row r="1520" spans="1:13" x14ac:dyDescent="0.35">
      <c r="A1520" s="164" t="str">
        <f t="shared" si="23"/>
        <v>DianaAmbanjaAnorontsangana</v>
      </c>
      <c r="B1520" s="165" t="s">
        <v>1200</v>
      </c>
      <c r="C1520" s="165" t="s">
        <v>1201</v>
      </c>
      <c r="D1520" s="165" t="s">
        <v>3364</v>
      </c>
      <c r="E1520" s="165" t="s">
        <v>3365</v>
      </c>
      <c r="F1520" s="165" t="s">
        <v>3364</v>
      </c>
      <c r="G1520" s="165" t="s">
        <v>3453</v>
      </c>
      <c r="H1520" s="165" t="s">
        <v>3454</v>
      </c>
      <c r="I1520" s="165" t="s">
        <v>3453</v>
      </c>
      <c r="J1520" s="165" t="s">
        <v>1205</v>
      </c>
      <c r="K1520" s="165" t="s">
        <v>3490</v>
      </c>
      <c r="L1520" s="165" t="s">
        <v>3491</v>
      </c>
      <c r="M1520" s="165" t="s">
        <v>3490</v>
      </c>
    </row>
    <row r="1521" spans="1:13" x14ac:dyDescent="0.35">
      <c r="A1521" s="164" t="str">
        <f t="shared" si="23"/>
        <v>DianaAmbanjaAntsirabe</v>
      </c>
      <c r="B1521" s="165" t="s">
        <v>1200</v>
      </c>
      <c r="C1521" s="165" t="s">
        <v>1201</v>
      </c>
      <c r="D1521" s="165" t="s">
        <v>3364</v>
      </c>
      <c r="E1521" s="165" t="s">
        <v>3365</v>
      </c>
      <c r="F1521" s="165" t="s">
        <v>3364</v>
      </c>
      <c r="G1521" s="165" t="s">
        <v>3453</v>
      </c>
      <c r="H1521" s="165" t="s">
        <v>3454</v>
      </c>
      <c r="I1521" s="165" t="s">
        <v>3453</v>
      </c>
      <c r="J1521" s="165" t="s">
        <v>1205</v>
      </c>
      <c r="K1521" s="165" t="s">
        <v>3492</v>
      </c>
      <c r="L1521" s="165" t="s">
        <v>3493</v>
      </c>
      <c r="M1521" s="165" t="s">
        <v>3492</v>
      </c>
    </row>
    <row r="1522" spans="1:13" x14ac:dyDescent="0.35">
      <c r="A1522" s="164" t="str">
        <f t="shared" si="23"/>
        <v>DianaAmbanjaAnkatafa</v>
      </c>
      <c r="B1522" s="165" t="s">
        <v>1200</v>
      </c>
      <c r="C1522" s="165" t="s">
        <v>1201</v>
      </c>
      <c r="D1522" s="165" t="s">
        <v>3364</v>
      </c>
      <c r="E1522" s="165" t="s">
        <v>3365</v>
      </c>
      <c r="F1522" s="165" t="s">
        <v>3364</v>
      </c>
      <c r="G1522" s="165" t="s">
        <v>3453</v>
      </c>
      <c r="H1522" s="165" t="s">
        <v>3454</v>
      </c>
      <c r="I1522" s="165" t="s">
        <v>3453</v>
      </c>
      <c r="J1522" s="165" t="s">
        <v>1205</v>
      </c>
      <c r="K1522" s="165" t="s">
        <v>3494</v>
      </c>
      <c r="L1522" s="165" t="s">
        <v>3495</v>
      </c>
      <c r="M1522" s="165" t="s">
        <v>3494</v>
      </c>
    </row>
    <row r="1523" spans="1:13" x14ac:dyDescent="0.35">
      <c r="A1523" s="164" t="str">
        <f t="shared" si="23"/>
        <v>SavaAntalahaAntalaha Ambonivohitra</v>
      </c>
      <c r="B1523" s="165" t="s">
        <v>1200</v>
      </c>
      <c r="C1523" s="165" t="s">
        <v>1201</v>
      </c>
      <c r="D1523" s="165" t="s">
        <v>3496</v>
      </c>
      <c r="E1523" s="165" t="s">
        <v>3497</v>
      </c>
      <c r="F1523" s="165" t="s">
        <v>3496</v>
      </c>
      <c r="G1523" s="165" t="s">
        <v>3498</v>
      </c>
      <c r="H1523" s="165" t="s">
        <v>3499</v>
      </c>
      <c r="I1523" s="165" t="s">
        <v>3498</v>
      </c>
      <c r="J1523" s="165" t="s">
        <v>1205</v>
      </c>
      <c r="K1523" s="165" t="s">
        <v>3500</v>
      </c>
      <c r="L1523" s="165" t="s">
        <v>3501</v>
      </c>
      <c r="M1523" s="165" t="s">
        <v>3500</v>
      </c>
    </row>
    <row r="1524" spans="1:13" x14ac:dyDescent="0.35">
      <c r="A1524" s="164" t="str">
        <f t="shared" si="23"/>
        <v>SavaAntalahaAmpahana</v>
      </c>
      <c r="B1524" s="165" t="s">
        <v>1200</v>
      </c>
      <c r="C1524" s="165" t="s">
        <v>1201</v>
      </c>
      <c r="D1524" s="165" t="s">
        <v>3496</v>
      </c>
      <c r="E1524" s="165" t="s">
        <v>3497</v>
      </c>
      <c r="F1524" s="165" t="s">
        <v>3496</v>
      </c>
      <c r="G1524" s="165" t="s">
        <v>3498</v>
      </c>
      <c r="H1524" s="165" t="s">
        <v>3499</v>
      </c>
      <c r="I1524" s="165" t="s">
        <v>3498</v>
      </c>
      <c r="J1524" s="165" t="s">
        <v>1205</v>
      </c>
      <c r="K1524" s="165" t="s">
        <v>3502</v>
      </c>
      <c r="L1524" s="165" t="s">
        <v>3503</v>
      </c>
      <c r="M1524" s="165" t="s">
        <v>3502</v>
      </c>
    </row>
    <row r="1525" spans="1:13" x14ac:dyDescent="0.35">
      <c r="A1525" s="164" t="str">
        <f t="shared" si="23"/>
        <v>SavaAntalahaAmpohibe</v>
      </c>
      <c r="B1525" s="165" t="s">
        <v>1200</v>
      </c>
      <c r="C1525" s="165" t="s">
        <v>1201</v>
      </c>
      <c r="D1525" s="165" t="s">
        <v>3496</v>
      </c>
      <c r="E1525" s="165" t="s">
        <v>3497</v>
      </c>
      <c r="F1525" s="165" t="s">
        <v>3496</v>
      </c>
      <c r="G1525" s="165" t="s">
        <v>3498</v>
      </c>
      <c r="H1525" s="165" t="s">
        <v>3499</v>
      </c>
      <c r="I1525" s="165" t="s">
        <v>3498</v>
      </c>
      <c r="J1525" s="165" t="s">
        <v>1205</v>
      </c>
      <c r="K1525" s="165" t="s">
        <v>3504</v>
      </c>
      <c r="L1525" s="165" t="s">
        <v>3505</v>
      </c>
      <c r="M1525" s="165" t="s">
        <v>3504</v>
      </c>
    </row>
    <row r="1526" spans="1:13" x14ac:dyDescent="0.35">
      <c r="A1526" s="164" t="str">
        <f t="shared" si="23"/>
        <v>SavaAntalahaAntombana</v>
      </c>
      <c r="B1526" s="165" t="s">
        <v>1200</v>
      </c>
      <c r="C1526" s="165" t="s">
        <v>1201</v>
      </c>
      <c r="D1526" s="165" t="s">
        <v>3496</v>
      </c>
      <c r="E1526" s="165" t="s">
        <v>3497</v>
      </c>
      <c r="F1526" s="165" t="s">
        <v>3496</v>
      </c>
      <c r="G1526" s="165" t="s">
        <v>3498</v>
      </c>
      <c r="H1526" s="165" t="s">
        <v>3499</v>
      </c>
      <c r="I1526" s="165" t="s">
        <v>3498</v>
      </c>
      <c r="J1526" s="165" t="s">
        <v>1205</v>
      </c>
      <c r="K1526" s="165" t="s">
        <v>3506</v>
      </c>
      <c r="L1526" s="165" t="s">
        <v>3507</v>
      </c>
      <c r="M1526" s="165" t="s">
        <v>3506</v>
      </c>
    </row>
    <row r="1527" spans="1:13" x14ac:dyDescent="0.35">
      <c r="A1527" s="164" t="str">
        <f t="shared" si="23"/>
        <v>SavaAntalahaAntsahanoro</v>
      </c>
      <c r="B1527" s="165" t="s">
        <v>1200</v>
      </c>
      <c r="C1527" s="165" t="s">
        <v>1201</v>
      </c>
      <c r="D1527" s="165" t="s">
        <v>3496</v>
      </c>
      <c r="E1527" s="165" t="s">
        <v>3497</v>
      </c>
      <c r="F1527" s="165" t="s">
        <v>3496</v>
      </c>
      <c r="G1527" s="165" t="s">
        <v>3498</v>
      </c>
      <c r="H1527" s="165" t="s">
        <v>3499</v>
      </c>
      <c r="I1527" s="165" t="s">
        <v>3498</v>
      </c>
      <c r="J1527" s="165" t="s">
        <v>1205</v>
      </c>
      <c r="K1527" s="165" t="s">
        <v>3508</v>
      </c>
      <c r="L1527" s="165" t="s">
        <v>3509</v>
      </c>
      <c r="M1527" s="165" t="s">
        <v>3508</v>
      </c>
    </row>
    <row r="1528" spans="1:13" x14ac:dyDescent="0.35">
      <c r="A1528" s="164" t="str">
        <f t="shared" si="23"/>
        <v>SavaAntalahaAntananambo</v>
      </c>
      <c r="B1528" s="165" t="s">
        <v>1200</v>
      </c>
      <c r="C1528" s="165" t="s">
        <v>1201</v>
      </c>
      <c r="D1528" s="165" t="s">
        <v>3496</v>
      </c>
      <c r="E1528" s="165" t="s">
        <v>3497</v>
      </c>
      <c r="F1528" s="165" t="s">
        <v>3496</v>
      </c>
      <c r="G1528" s="165" t="s">
        <v>3498</v>
      </c>
      <c r="H1528" s="165" t="s">
        <v>3499</v>
      </c>
      <c r="I1528" s="165" t="s">
        <v>3498</v>
      </c>
      <c r="J1528" s="165" t="s">
        <v>1205</v>
      </c>
      <c r="K1528" s="165" t="s">
        <v>3510</v>
      </c>
      <c r="L1528" s="165" t="s">
        <v>3511</v>
      </c>
      <c r="M1528" s="165" t="s">
        <v>3510</v>
      </c>
    </row>
    <row r="1529" spans="1:13" x14ac:dyDescent="0.35">
      <c r="A1529" s="164" t="str">
        <f t="shared" si="23"/>
        <v>SavaAntalahaMarofinaritra</v>
      </c>
      <c r="B1529" s="165" t="s">
        <v>1200</v>
      </c>
      <c r="C1529" s="165" t="s">
        <v>1201</v>
      </c>
      <c r="D1529" s="165" t="s">
        <v>3496</v>
      </c>
      <c r="E1529" s="165" t="s">
        <v>3497</v>
      </c>
      <c r="F1529" s="165" t="s">
        <v>3496</v>
      </c>
      <c r="G1529" s="165" t="s">
        <v>3498</v>
      </c>
      <c r="H1529" s="165" t="s">
        <v>3499</v>
      </c>
      <c r="I1529" s="165" t="s">
        <v>3498</v>
      </c>
      <c r="J1529" s="165" t="s">
        <v>1205</v>
      </c>
      <c r="K1529" s="165" t="s">
        <v>3512</v>
      </c>
      <c r="L1529" s="165" t="s">
        <v>3513</v>
      </c>
      <c r="M1529" s="165" t="s">
        <v>3512</v>
      </c>
    </row>
    <row r="1530" spans="1:13" x14ac:dyDescent="0.35">
      <c r="A1530" s="164" t="str">
        <f t="shared" si="23"/>
        <v>SavaAntalahaSarahandrano</v>
      </c>
      <c r="B1530" s="165" t="s">
        <v>1200</v>
      </c>
      <c r="C1530" s="165" t="s">
        <v>1201</v>
      </c>
      <c r="D1530" s="165" t="s">
        <v>3496</v>
      </c>
      <c r="E1530" s="165" t="s">
        <v>3497</v>
      </c>
      <c r="F1530" s="165" t="s">
        <v>3496</v>
      </c>
      <c r="G1530" s="165" t="s">
        <v>3498</v>
      </c>
      <c r="H1530" s="165" t="s">
        <v>3499</v>
      </c>
      <c r="I1530" s="165" t="s">
        <v>3498</v>
      </c>
      <c r="J1530" s="165" t="s">
        <v>1205</v>
      </c>
      <c r="K1530" s="165" t="s">
        <v>3514</v>
      </c>
      <c r="L1530" s="165" t="s">
        <v>3515</v>
      </c>
      <c r="M1530" s="165" t="s">
        <v>3514</v>
      </c>
    </row>
    <row r="1531" spans="1:13" x14ac:dyDescent="0.35">
      <c r="A1531" s="164" t="str">
        <f t="shared" si="23"/>
        <v>SavaAntalahaAndampy</v>
      </c>
      <c r="B1531" s="165" t="s">
        <v>1200</v>
      </c>
      <c r="C1531" s="165" t="s">
        <v>1201</v>
      </c>
      <c r="D1531" s="165" t="s">
        <v>3496</v>
      </c>
      <c r="E1531" s="165" t="s">
        <v>3497</v>
      </c>
      <c r="F1531" s="165" t="s">
        <v>3496</v>
      </c>
      <c r="G1531" s="165" t="s">
        <v>3498</v>
      </c>
      <c r="H1531" s="165" t="s">
        <v>3499</v>
      </c>
      <c r="I1531" s="165" t="s">
        <v>3498</v>
      </c>
      <c r="J1531" s="165" t="s">
        <v>1205</v>
      </c>
      <c r="K1531" s="165" t="s">
        <v>3516</v>
      </c>
      <c r="L1531" s="165" t="s">
        <v>3517</v>
      </c>
      <c r="M1531" s="165" t="s">
        <v>3516</v>
      </c>
    </row>
    <row r="1532" spans="1:13" x14ac:dyDescent="0.35">
      <c r="A1532" s="164" t="str">
        <f t="shared" si="23"/>
        <v>SavaAntalahaAmbalabe</v>
      </c>
      <c r="B1532" s="165" t="s">
        <v>1200</v>
      </c>
      <c r="C1532" s="165" t="s">
        <v>1201</v>
      </c>
      <c r="D1532" s="165" t="s">
        <v>3496</v>
      </c>
      <c r="E1532" s="165" t="s">
        <v>3497</v>
      </c>
      <c r="F1532" s="165" t="s">
        <v>3496</v>
      </c>
      <c r="G1532" s="165" t="s">
        <v>3498</v>
      </c>
      <c r="H1532" s="165" t="s">
        <v>3499</v>
      </c>
      <c r="I1532" s="165" t="s">
        <v>3498</v>
      </c>
      <c r="J1532" s="165" t="s">
        <v>1205</v>
      </c>
      <c r="K1532" s="165" t="s">
        <v>994</v>
      </c>
      <c r="L1532" s="165" t="s">
        <v>3518</v>
      </c>
      <c r="M1532" s="165" t="s">
        <v>994</v>
      </c>
    </row>
    <row r="1533" spans="1:13" x14ac:dyDescent="0.35">
      <c r="A1533" s="164" t="str">
        <f t="shared" si="23"/>
        <v>SavaAntalahaAmbinanifaho</v>
      </c>
      <c r="B1533" s="165" t="s">
        <v>1200</v>
      </c>
      <c r="C1533" s="165" t="s">
        <v>1201</v>
      </c>
      <c r="D1533" s="165" t="s">
        <v>3496</v>
      </c>
      <c r="E1533" s="165" t="s">
        <v>3497</v>
      </c>
      <c r="F1533" s="165" t="s">
        <v>3496</v>
      </c>
      <c r="G1533" s="165" t="s">
        <v>3498</v>
      </c>
      <c r="H1533" s="165" t="s">
        <v>3499</v>
      </c>
      <c r="I1533" s="165" t="s">
        <v>3498</v>
      </c>
      <c r="J1533" s="165" t="s">
        <v>1205</v>
      </c>
      <c r="K1533" s="165" t="s">
        <v>3519</v>
      </c>
      <c r="L1533" s="165" t="s">
        <v>3520</v>
      </c>
      <c r="M1533" s="165" t="s">
        <v>3519</v>
      </c>
    </row>
    <row r="1534" spans="1:13" x14ac:dyDescent="0.35">
      <c r="A1534" s="164" t="str">
        <f t="shared" si="23"/>
        <v>SavaAntalahaAmbohitralanana</v>
      </c>
      <c r="B1534" s="165" t="s">
        <v>1200</v>
      </c>
      <c r="C1534" s="165" t="s">
        <v>1201</v>
      </c>
      <c r="D1534" s="165" t="s">
        <v>3496</v>
      </c>
      <c r="E1534" s="165" t="s">
        <v>3497</v>
      </c>
      <c r="F1534" s="165" t="s">
        <v>3496</v>
      </c>
      <c r="G1534" s="165" t="s">
        <v>3498</v>
      </c>
      <c r="H1534" s="165" t="s">
        <v>3499</v>
      </c>
      <c r="I1534" s="165" t="s">
        <v>3498</v>
      </c>
      <c r="J1534" s="165" t="s">
        <v>1205</v>
      </c>
      <c r="K1534" s="165" t="s">
        <v>3521</v>
      </c>
      <c r="L1534" s="165" t="s">
        <v>3522</v>
      </c>
      <c r="M1534" s="165" t="s">
        <v>3521</v>
      </c>
    </row>
    <row r="1535" spans="1:13" x14ac:dyDescent="0.35">
      <c r="A1535" s="164" t="str">
        <f t="shared" si="23"/>
        <v>SavaAntalahaLanjarivo</v>
      </c>
      <c r="B1535" s="165" t="s">
        <v>1200</v>
      </c>
      <c r="C1535" s="165" t="s">
        <v>1201</v>
      </c>
      <c r="D1535" s="165" t="s">
        <v>3496</v>
      </c>
      <c r="E1535" s="165" t="s">
        <v>3497</v>
      </c>
      <c r="F1535" s="165" t="s">
        <v>3496</v>
      </c>
      <c r="G1535" s="165" t="s">
        <v>3498</v>
      </c>
      <c r="H1535" s="165" t="s">
        <v>3499</v>
      </c>
      <c r="I1535" s="165" t="s">
        <v>3498</v>
      </c>
      <c r="J1535" s="165" t="s">
        <v>1205</v>
      </c>
      <c r="K1535" s="165" t="s">
        <v>3523</v>
      </c>
      <c r="L1535" s="165" t="s">
        <v>3524</v>
      </c>
      <c r="M1535" s="165" t="s">
        <v>3523</v>
      </c>
    </row>
    <row r="1536" spans="1:13" x14ac:dyDescent="0.35">
      <c r="A1536" s="164" t="str">
        <f t="shared" si="23"/>
        <v>SavaAntalahaAntsambalahy</v>
      </c>
      <c r="B1536" s="165" t="s">
        <v>1200</v>
      </c>
      <c r="C1536" s="165" t="s">
        <v>1201</v>
      </c>
      <c r="D1536" s="165" t="s">
        <v>3496</v>
      </c>
      <c r="E1536" s="165" t="s">
        <v>3497</v>
      </c>
      <c r="F1536" s="165" t="s">
        <v>3496</v>
      </c>
      <c r="G1536" s="165" t="s">
        <v>3498</v>
      </c>
      <c r="H1536" s="165" t="s">
        <v>3499</v>
      </c>
      <c r="I1536" s="165" t="s">
        <v>3498</v>
      </c>
      <c r="J1536" s="165" t="s">
        <v>1205</v>
      </c>
      <c r="K1536" s="165" t="s">
        <v>3525</v>
      </c>
      <c r="L1536" s="165" t="s">
        <v>3526</v>
      </c>
      <c r="M1536" s="165" t="s">
        <v>3525</v>
      </c>
    </row>
    <row r="1537" spans="1:13" x14ac:dyDescent="0.35">
      <c r="A1537" s="164" t="str">
        <f t="shared" si="23"/>
        <v>SavaAntalahaVinanivao</v>
      </c>
      <c r="B1537" s="165" t="s">
        <v>1200</v>
      </c>
      <c r="C1537" s="165" t="s">
        <v>1201</v>
      </c>
      <c r="D1537" s="165" t="s">
        <v>3496</v>
      </c>
      <c r="E1537" s="165" t="s">
        <v>3497</v>
      </c>
      <c r="F1537" s="165" t="s">
        <v>3496</v>
      </c>
      <c r="G1537" s="165" t="s">
        <v>3498</v>
      </c>
      <c r="H1537" s="165" t="s">
        <v>3499</v>
      </c>
      <c r="I1537" s="165" t="s">
        <v>3498</v>
      </c>
      <c r="J1537" s="165" t="s">
        <v>1205</v>
      </c>
      <c r="K1537" s="165" t="s">
        <v>3527</v>
      </c>
      <c r="L1537" s="165" t="s">
        <v>3528</v>
      </c>
      <c r="M1537" s="165" t="s">
        <v>3527</v>
      </c>
    </row>
    <row r="1538" spans="1:13" x14ac:dyDescent="0.35">
      <c r="A1538" s="164" t="str">
        <f t="shared" si="23"/>
        <v>SavaAntalahaAmpanavoana</v>
      </c>
      <c r="B1538" s="165" t="s">
        <v>1200</v>
      </c>
      <c r="C1538" s="165" t="s">
        <v>1201</v>
      </c>
      <c r="D1538" s="165" t="s">
        <v>3496</v>
      </c>
      <c r="E1538" s="165" t="s">
        <v>3497</v>
      </c>
      <c r="F1538" s="165" t="s">
        <v>3496</v>
      </c>
      <c r="G1538" s="165" t="s">
        <v>3498</v>
      </c>
      <c r="H1538" s="165" t="s">
        <v>3499</v>
      </c>
      <c r="I1538" s="165" t="s">
        <v>3498</v>
      </c>
      <c r="J1538" s="165" t="s">
        <v>1205</v>
      </c>
      <c r="K1538" s="165" t="s">
        <v>3529</v>
      </c>
      <c r="L1538" s="165" t="s">
        <v>3530</v>
      </c>
      <c r="M1538" s="165" t="s">
        <v>3529</v>
      </c>
    </row>
    <row r="1539" spans="1:13" x14ac:dyDescent="0.35">
      <c r="A1539" s="164" t="str">
        <f t="shared" si="23"/>
        <v>SavaSambavaSambava Cu</v>
      </c>
      <c r="B1539" s="165" t="s">
        <v>1200</v>
      </c>
      <c r="C1539" s="165" t="s">
        <v>1201</v>
      </c>
      <c r="D1539" s="165" t="s">
        <v>3496</v>
      </c>
      <c r="E1539" s="165" t="s">
        <v>3497</v>
      </c>
      <c r="F1539" s="165" t="s">
        <v>3496</v>
      </c>
      <c r="G1539" s="165" t="s">
        <v>3531</v>
      </c>
      <c r="H1539" s="165" t="s">
        <v>3532</v>
      </c>
      <c r="I1539" s="165" t="s">
        <v>3531</v>
      </c>
      <c r="J1539" s="165" t="s">
        <v>1205</v>
      </c>
      <c r="K1539" s="165" t="s">
        <v>3533</v>
      </c>
      <c r="L1539" s="165" t="s">
        <v>3534</v>
      </c>
      <c r="M1539" s="165" t="s">
        <v>3533</v>
      </c>
    </row>
    <row r="1540" spans="1:13" x14ac:dyDescent="0.35">
      <c r="A1540" s="164" t="str">
        <f t="shared" si="23"/>
        <v>SavaSambavaAmbohimalaza</v>
      </c>
      <c r="B1540" s="165" t="s">
        <v>1200</v>
      </c>
      <c r="C1540" s="165" t="s">
        <v>1201</v>
      </c>
      <c r="D1540" s="165" t="s">
        <v>3496</v>
      </c>
      <c r="E1540" s="165" t="s">
        <v>3497</v>
      </c>
      <c r="F1540" s="165" t="s">
        <v>3496</v>
      </c>
      <c r="G1540" s="165" t="s">
        <v>3531</v>
      </c>
      <c r="H1540" s="165" t="s">
        <v>3532</v>
      </c>
      <c r="I1540" s="165" t="s">
        <v>3531</v>
      </c>
      <c r="J1540" s="165" t="s">
        <v>1205</v>
      </c>
      <c r="K1540" s="165" t="s">
        <v>3174</v>
      </c>
      <c r="L1540" s="165" t="s">
        <v>3535</v>
      </c>
      <c r="M1540" s="165" t="s">
        <v>3174</v>
      </c>
    </row>
    <row r="1541" spans="1:13" x14ac:dyDescent="0.35">
      <c r="A1541" s="164" t="str">
        <f t="shared" si="23"/>
        <v>SavaSambavaFarahalana</v>
      </c>
      <c r="B1541" s="165" t="s">
        <v>1200</v>
      </c>
      <c r="C1541" s="165" t="s">
        <v>1201</v>
      </c>
      <c r="D1541" s="165" t="s">
        <v>3496</v>
      </c>
      <c r="E1541" s="165" t="s">
        <v>3497</v>
      </c>
      <c r="F1541" s="165" t="s">
        <v>3496</v>
      </c>
      <c r="G1541" s="165" t="s">
        <v>3531</v>
      </c>
      <c r="H1541" s="165" t="s">
        <v>3532</v>
      </c>
      <c r="I1541" s="165" t="s">
        <v>3531</v>
      </c>
      <c r="J1541" s="165" t="s">
        <v>1205</v>
      </c>
      <c r="K1541" s="165" t="s">
        <v>3536</v>
      </c>
      <c r="L1541" s="165" t="s">
        <v>3537</v>
      </c>
      <c r="M1541" s="165" t="s">
        <v>3536</v>
      </c>
    </row>
    <row r="1542" spans="1:13" x14ac:dyDescent="0.35">
      <c r="A1542" s="164" t="str">
        <f t="shared" si="23"/>
        <v>SavaSambavaNosiarina</v>
      </c>
      <c r="B1542" s="165" t="s">
        <v>1200</v>
      </c>
      <c r="C1542" s="165" t="s">
        <v>1201</v>
      </c>
      <c r="D1542" s="165" t="s">
        <v>3496</v>
      </c>
      <c r="E1542" s="165" t="s">
        <v>3497</v>
      </c>
      <c r="F1542" s="165" t="s">
        <v>3496</v>
      </c>
      <c r="G1542" s="165" t="s">
        <v>3531</v>
      </c>
      <c r="H1542" s="165" t="s">
        <v>3532</v>
      </c>
      <c r="I1542" s="165" t="s">
        <v>3531</v>
      </c>
      <c r="J1542" s="165" t="s">
        <v>1205</v>
      </c>
      <c r="K1542" s="165" t="s">
        <v>3538</v>
      </c>
      <c r="L1542" s="165" t="s">
        <v>3539</v>
      </c>
      <c r="M1542" s="165" t="s">
        <v>3538</v>
      </c>
    </row>
    <row r="1543" spans="1:13" x14ac:dyDescent="0.35">
      <c r="A1543" s="164" t="str">
        <f t="shared" si="23"/>
        <v>SavaSambavaAmbodivoara</v>
      </c>
      <c r="B1543" s="165" t="s">
        <v>1200</v>
      </c>
      <c r="C1543" s="165" t="s">
        <v>1201</v>
      </c>
      <c r="D1543" s="165" t="s">
        <v>3496</v>
      </c>
      <c r="E1543" s="165" t="s">
        <v>3497</v>
      </c>
      <c r="F1543" s="165" t="s">
        <v>3496</v>
      </c>
      <c r="G1543" s="165" t="s">
        <v>3531</v>
      </c>
      <c r="H1543" s="165" t="s">
        <v>3532</v>
      </c>
      <c r="I1543" s="165" t="s">
        <v>3531</v>
      </c>
      <c r="J1543" s="165" t="s">
        <v>1205</v>
      </c>
      <c r="K1543" s="165" t="s">
        <v>3540</v>
      </c>
      <c r="L1543" s="165" t="s">
        <v>3541</v>
      </c>
      <c r="M1543" s="165" t="s">
        <v>3540</v>
      </c>
    </row>
    <row r="1544" spans="1:13" x14ac:dyDescent="0.35">
      <c r="A1544" s="164" t="str">
        <f t="shared" ref="A1544:A1601" si="24">E1544&amp;H1544&amp;K1544</f>
        <v>SavaSambavaAnjinjaomby</v>
      </c>
      <c r="B1544" s="165" t="s">
        <v>1200</v>
      </c>
      <c r="C1544" s="165" t="s">
        <v>1201</v>
      </c>
      <c r="D1544" s="165" t="s">
        <v>3496</v>
      </c>
      <c r="E1544" s="165" t="s">
        <v>3497</v>
      </c>
      <c r="F1544" s="165" t="s">
        <v>3496</v>
      </c>
      <c r="G1544" s="165" t="s">
        <v>3531</v>
      </c>
      <c r="H1544" s="165" t="s">
        <v>3532</v>
      </c>
      <c r="I1544" s="165" t="s">
        <v>3531</v>
      </c>
      <c r="J1544" s="165" t="s">
        <v>1205</v>
      </c>
      <c r="K1544" s="165" t="s">
        <v>3542</v>
      </c>
      <c r="L1544" s="165" t="s">
        <v>3543</v>
      </c>
      <c r="M1544" s="165" t="s">
        <v>3542</v>
      </c>
    </row>
    <row r="1545" spans="1:13" x14ac:dyDescent="0.35">
      <c r="A1545" s="164" t="str">
        <f t="shared" si="24"/>
        <v>SavaSambavaMorafeno</v>
      </c>
      <c r="B1545" s="165" t="s">
        <v>1200</v>
      </c>
      <c r="C1545" s="165" t="s">
        <v>1201</v>
      </c>
      <c r="D1545" s="165" t="s">
        <v>3496</v>
      </c>
      <c r="E1545" s="165" t="s">
        <v>3497</v>
      </c>
      <c r="F1545" s="165" t="s">
        <v>3496</v>
      </c>
      <c r="G1545" s="165" t="s">
        <v>3531</v>
      </c>
      <c r="H1545" s="165" t="s">
        <v>3532</v>
      </c>
      <c r="I1545" s="165" t="s">
        <v>3531</v>
      </c>
      <c r="J1545" s="165" t="s">
        <v>1205</v>
      </c>
      <c r="K1545" s="165" t="s">
        <v>555</v>
      </c>
      <c r="L1545" s="165" t="s">
        <v>3544</v>
      </c>
      <c r="M1545" s="165" t="s">
        <v>555</v>
      </c>
    </row>
    <row r="1546" spans="1:13" x14ac:dyDescent="0.35">
      <c r="A1546" s="164" t="str">
        <f t="shared" si="24"/>
        <v>SavaSambavaAnalamaho</v>
      </c>
      <c r="B1546" s="165" t="s">
        <v>1200</v>
      </c>
      <c r="C1546" s="165" t="s">
        <v>1201</v>
      </c>
      <c r="D1546" s="165" t="s">
        <v>3496</v>
      </c>
      <c r="E1546" s="165" t="s">
        <v>3497</v>
      </c>
      <c r="F1546" s="165" t="s">
        <v>3496</v>
      </c>
      <c r="G1546" s="165" t="s">
        <v>3531</v>
      </c>
      <c r="H1546" s="165" t="s">
        <v>3532</v>
      </c>
      <c r="I1546" s="165" t="s">
        <v>3531</v>
      </c>
      <c r="J1546" s="165" t="s">
        <v>1205</v>
      </c>
      <c r="K1546" s="165" t="s">
        <v>3545</v>
      </c>
      <c r="L1546" s="165" t="s">
        <v>3546</v>
      </c>
      <c r="M1546" s="165" t="s">
        <v>3545</v>
      </c>
    </row>
    <row r="1547" spans="1:13" x14ac:dyDescent="0.35">
      <c r="A1547" s="164" t="str">
        <f t="shared" si="24"/>
        <v>SavaSambavaAmbohimitsinjo</v>
      </c>
      <c r="B1547" s="165" t="s">
        <v>1200</v>
      </c>
      <c r="C1547" s="165" t="s">
        <v>1201</v>
      </c>
      <c r="D1547" s="165" t="s">
        <v>3496</v>
      </c>
      <c r="E1547" s="165" t="s">
        <v>3497</v>
      </c>
      <c r="F1547" s="165" t="s">
        <v>3496</v>
      </c>
      <c r="G1547" s="165" t="s">
        <v>3531</v>
      </c>
      <c r="H1547" s="165" t="s">
        <v>3532</v>
      </c>
      <c r="I1547" s="165" t="s">
        <v>3531</v>
      </c>
      <c r="J1547" s="165" t="s">
        <v>1205</v>
      </c>
      <c r="K1547" s="165" t="s">
        <v>3547</v>
      </c>
      <c r="L1547" s="165" t="s">
        <v>3548</v>
      </c>
      <c r="M1547" s="165" t="s">
        <v>3547</v>
      </c>
    </row>
    <row r="1548" spans="1:13" x14ac:dyDescent="0.35">
      <c r="A1548" s="164" t="str">
        <f t="shared" si="24"/>
        <v>SavaSambavaAnjangoveratra</v>
      </c>
      <c r="B1548" s="165" t="s">
        <v>1200</v>
      </c>
      <c r="C1548" s="165" t="s">
        <v>1201</v>
      </c>
      <c r="D1548" s="165" t="s">
        <v>3496</v>
      </c>
      <c r="E1548" s="165" t="s">
        <v>3497</v>
      </c>
      <c r="F1548" s="165" t="s">
        <v>3496</v>
      </c>
      <c r="G1548" s="165" t="s">
        <v>3531</v>
      </c>
      <c r="H1548" s="165" t="s">
        <v>3532</v>
      </c>
      <c r="I1548" s="165" t="s">
        <v>3531</v>
      </c>
      <c r="J1548" s="165" t="s">
        <v>1205</v>
      </c>
      <c r="K1548" s="165" t="s">
        <v>3549</v>
      </c>
      <c r="L1548" s="165" t="s">
        <v>3550</v>
      </c>
      <c r="M1548" s="165" t="s">
        <v>3549</v>
      </c>
    </row>
    <row r="1549" spans="1:13" x14ac:dyDescent="0.35">
      <c r="A1549" s="164" t="str">
        <f t="shared" si="24"/>
        <v>SavaSambavaAndratamarina</v>
      </c>
      <c r="B1549" s="165" t="s">
        <v>1200</v>
      </c>
      <c r="C1549" s="165" t="s">
        <v>1201</v>
      </c>
      <c r="D1549" s="165" t="s">
        <v>3496</v>
      </c>
      <c r="E1549" s="165" t="s">
        <v>3497</v>
      </c>
      <c r="F1549" s="165" t="s">
        <v>3496</v>
      </c>
      <c r="G1549" s="165" t="s">
        <v>3531</v>
      </c>
      <c r="H1549" s="165" t="s">
        <v>3532</v>
      </c>
      <c r="I1549" s="165" t="s">
        <v>3531</v>
      </c>
      <c r="J1549" s="165" t="s">
        <v>1205</v>
      </c>
      <c r="K1549" s="165" t="s">
        <v>2692</v>
      </c>
      <c r="L1549" s="165" t="s">
        <v>3551</v>
      </c>
      <c r="M1549" s="165" t="s">
        <v>2692</v>
      </c>
    </row>
    <row r="1550" spans="1:13" x14ac:dyDescent="0.35">
      <c r="A1550" s="164" t="str">
        <f t="shared" si="24"/>
        <v>SavaSambavaMarogaona</v>
      </c>
      <c r="B1550" s="165" t="s">
        <v>1200</v>
      </c>
      <c r="C1550" s="165" t="s">
        <v>1201</v>
      </c>
      <c r="D1550" s="165" t="s">
        <v>3496</v>
      </c>
      <c r="E1550" s="165" t="s">
        <v>3497</v>
      </c>
      <c r="F1550" s="165" t="s">
        <v>3496</v>
      </c>
      <c r="G1550" s="165" t="s">
        <v>3531</v>
      </c>
      <c r="H1550" s="165" t="s">
        <v>3532</v>
      </c>
      <c r="I1550" s="165" t="s">
        <v>3531</v>
      </c>
      <c r="J1550" s="165" t="s">
        <v>1205</v>
      </c>
      <c r="K1550" s="165" t="s">
        <v>3552</v>
      </c>
      <c r="L1550" s="165" t="s">
        <v>3553</v>
      </c>
      <c r="M1550" s="165" t="s">
        <v>3552</v>
      </c>
    </row>
    <row r="1551" spans="1:13" x14ac:dyDescent="0.35">
      <c r="A1551" s="164" t="str">
        <f t="shared" si="24"/>
        <v>SavaSambavaMarojala</v>
      </c>
      <c r="B1551" s="165" t="s">
        <v>1200</v>
      </c>
      <c r="C1551" s="165" t="s">
        <v>1201</v>
      </c>
      <c r="D1551" s="165" t="s">
        <v>3496</v>
      </c>
      <c r="E1551" s="165" t="s">
        <v>3497</v>
      </c>
      <c r="F1551" s="165" t="s">
        <v>3496</v>
      </c>
      <c r="G1551" s="165" t="s">
        <v>3531</v>
      </c>
      <c r="H1551" s="165" t="s">
        <v>3532</v>
      </c>
      <c r="I1551" s="165" t="s">
        <v>3531</v>
      </c>
      <c r="J1551" s="165" t="s">
        <v>1205</v>
      </c>
      <c r="K1551" s="165" t="s">
        <v>3554</v>
      </c>
      <c r="L1551" s="165" t="s">
        <v>3555</v>
      </c>
      <c r="M1551" s="165" t="s">
        <v>3554</v>
      </c>
    </row>
    <row r="1552" spans="1:13" x14ac:dyDescent="0.35">
      <c r="A1552" s="164" t="str">
        <f t="shared" si="24"/>
        <v>SavaSambavaAntsambaharo</v>
      </c>
      <c r="B1552" s="165" t="s">
        <v>1200</v>
      </c>
      <c r="C1552" s="165" t="s">
        <v>1201</v>
      </c>
      <c r="D1552" s="165" t="s">
        <v>3496</v>
      </c>
      <c r="E1552" s="165" t="s">
        <v>3497</v>
      </c>
      <c r="F1552" s="165" t="s">
        <v>3496</v>
      </c>
      <c r="G1552" s="165" t="s">
        <v>3531</v>
      </c>
      <c r="H1552" s="165" t="s">
        <v>3532</v>
      </c>
      <c r="I1552" s="165" t="s">
        <v>3531</v>
      </c>
      <c r="J1552" s="165" t="s">
        <v>1205</v>
      </c>
      <c r="K1552" s="165" t="s">
        <v>3556</v>
      </c>
      <c r="L1552" s="165" t="s">
        <v>3557</v>
      </c>
      <c r="M1552" s="165" t="s">
        <v>3556</v>
      </c>
    </row>
    <row r="1553" spans="1:13" x14ac:dyDescent="0.35">
      <c r="A1553" s="164" t="str">
        <f t="shared" si="24"/>
        <v>SavaSambavaAndrahanjo</v>
      </c>
      <c r="B1553" s="165" t="s">
        <v>1200</v>
      </c>
      <c r="C1553" s="165" t="s">
        <v>1201</v>
      </c>
      <c r="D1553" s="165" t="s">
        <v>3496</v>
      </c>
      <c r="E1553" s="165" t="s">
        <v>3497</v>
      </c>
      <c r="F1553" s="165" t="s">
        <v>3496</v>
      </c>
      <c r="G1553" s="165" t="s">
        <v>3531</v>
      </c>
      <c r="H1553" s="165" t="s">
        <v>3532</v>
      </c>
      <c r="I1553" s="165" t="s">
        <v>3531</v>
      </c>
      <c r="J1553" s="165" t="s">
        <v>1205</v>
      </c>
      <c r="K1553" s="165" t="s">
        <v>3558</v>
      </c>
      <c r="L1553" s="165" t="s">
        <v>3559</v>
      </c>
      <c r="M1553" s="165" t="s">
        <v>3558</v>
      </c>
    </row>
    <row r="1554" spans="1:13" x14ac:dyDescent="0.35">
      <c r="A1554" s="164" t="str">
        <f t="shared" si="24"/>
        <v>SavaSambavaBemanevika</v>
      </c>
      <c r="B1554" s="165" t="s">
        <v>1200</v>
      </c>
      <c r="C1554" s="165" t="s">
        <v>1201</v>
      </c>
      <c r="D1554" s="165" t="s">
        <v>3496</v>
      </c>
      <c r="E1554" s="165" t="s">
        <v>3497</v>
      </c>
      <c r="F1554" s="165" t="s">
        <v>3496</v>
      </c>
      <c r="G1554" s="165" t="s">
        <v>3531</v>
      </c>
      <c r="H1554" s="165" t="s">
        <v>3532</v>
      </c>
      <c r="I1554" s="165" t="s">
        <v>3531</v>
      </c>
      <c r="J1554" s="165" t="s">
        <v>1205</v>
      </c>
      <c r="K1554" s="165" t="s">
        <v>3560</v>
      </c>
      <c r="L1554" s="165" t="s">
        <v>3561</v>
      </c>
      <c r="M1554" s="165" t="s">
        <v>3560</v>
      </c>
    </row>
    <row r="1555" spans="1:13" x14ac:dyDescent="0.35">
      <c r="A1555" s="164" t="str">
        <f t="shared" si="24"/>
        <v>SavaSambavaAmboangibe</v>
      </c>
      <c r="B1555" s="165" t="s">
        <v>1200</v>
      </c>
      <c r="C1555" s="165" t="s">
        <v>1201</v>
      </c>
      <c r="D1555" s="165" t="s">
        <v>3496</v>
      </c>
      <c r="E1555" s="165" t="s">
        <v>3497</v>
      </c>
      <c r="F1555" s="165" t="s">
        <v>3496</v>
      </c>
      <c r="G1555" s="165" t="s">
        <v>3531</v>
      </c>
      <c r="H1555" s="165" t="s">
        <v>3532</v>
      </c>
      <c r="I1555" s="165" t="s">
        <v>3531</v>
      </c>
      <c r="J1555" s="165" t="s">
        <v>1205</v>
      </c>
      <c r="K1555" s="165" t="s">
        <v>3562</v>
      </c>
      <c r="L1555" s="165" t="s">
        <v>3563</v>
      </c>
      <c r="M1555" s="165" t="s">
        <v>3562</v>
      </c>
    </row>
    <row r="1556" spans="1:13" x14ac:dyDescent="0.35">
      <c r="A1556" s="164" t="str">
        <f t="shared" si="24"/>
        <v>SavaSambavaAndrembona</v>
      </c>
      <c r="B1556" s="165" t="s">
        <v>1200</v>
      </c>
      <c r="C1556" s="165" t="s">
        <v>1201</v>
      </c>
      <c r="D1556" s="165" t="s">
        <v>3496</v>
      </c>
      <c r="E1556" s="165" t="s">
        <v>3497</v>
      </c>
      <c r="F1556" s="165" t="s">
        <v>3496</v>
      </c>
      <c r="G1556" s="165" t="s">
        <v>3531</v>
      </c>
      <c r="H1556" s="165" t="s">
        <v>3532</v>
      </c>
      <c r="I1556" s="165" t="s">
        <v>3531</v>
      </c>
      <c r="J1556" s="165" t="s">
        <v>1205</v>
      </c>
      <c r="K1556" s="165" t="s">
        <v>3564</v>
      </c>
      <c r="L1556" s="165" t="s">
        <v>3565</v>
      </c>
      <c r="M1556" s="165" t="s">
        <v>3564</v>
      </c>
    </row>
    <row r="1557" spans="1:13" x14ac:dyDescent="0.35">
      <c r="A1557" s="164" t="str">
        <f t="shared" si="24"/>
        <v>SavaSambavaAntindra</v>
      </c>
      <c r="B1557" s="165" t="s">
        <v>1200</v>
      </c>
      <c r="C1557" s="165" t="s">
        <v>1201</v>
      </c>
      <c r="D1557" s="165" t="s">
        <v>3496</v>
      </c>
      <c r="E1557" s="165" t="s">
        <v>3497</v>
      </c>
      <c r="F1557" s="165" t="s">
        <v>3496</v>
      </c>
      <c r="G1557" s="165" t="s">
        <v>3531</v>
      </c>
      <c r="H1557" s="165" t="s">
        <v>3532</v>
      </c>
      <c r="I1557" s="165" t="s">
        <v>3531</v>
      </c>
      <c r="J1557" s="165" t="s">
        <v>1205</v>
      </c>
      <c r="K1557" s="165" t="s">
        <v>3566</v>
      </c>
      <c r="L1557" s="165" t="s">
        <v>3567</v>
      </c>
      <c r="M1557" s="165" t="s">
        <v>3566</v>
      </c>
    </row>
    <row r="1558" spans="1:13" x14ac:dyDescent="0.35">
      <c r="A1558" s="164" t="str">
        <f t="shared" si="24"/>
        <v>SavaSambavaAmbodiampana</v>
      </c>
      <c r="B1558" s="165" t="s">
        <v>1200</v>
      </c>
      <c r="C1558" s="165" t="s">
        <v>1201</v>
      </c>
      <c r="D1558" s="165" t="s">
        <v>3496</v>
      </c>
      <c r="E1558" s="165" t="s">
        <v>3497</v>
      </c>
      <c r="F1558" s="165" t="s">
        <v>3496</v>
      </c>
      <c r="G1558" s="165" t="s">
        <v>3531</v>
      </c>
      <c r="H1558" s="165" t="s">
        <v>3532</v>
      </c>
      <c r="I1558" s="165" t="s">
        <v>3531</v>
      </c>
      <c r="J1558" s="165" t="s">
        <v>1205</v>
      </c>
      <c r="K1558" s="165" t="s">
        <v>2298</v>
      </c>
      <c r="L1558" s="165" t="s">
        <v>3568</v>
      </c>
      <c r="M1558" s="165" t="s">
        <v>2298</v>
      </c>
    </row>
    <row r="1559" spans="1:13" x14ac:dyDescent="0.35">
      <c r="A1559" s="164" t="str">
        <f t="shared" si="24"/>
        <v>SavaSambavaMaroambihy</v>
      </c>
      <c r="B1559" s="165" t="s">
        <v>1200</v>
      </c>
      <c r="C1559" s="165" t="s">
        <v>1201</v>
      </c>
      <c r="D1559" s="165" t="s">
        <v>3496</v>
      </c>
      <c r="E1559" s="165" t="s">
        <v>3497</v>
      </c>
      <c r="F1559" s="165" t="s">
        <v>3496</v>
      </c>
      <c r="G1559" s="165" t="s">
        <v>3531</v>
      </c>
      <c r="H1559" s="165" t="s">
        <v>3532</v>
      </c>
      <c r="I1559" s="165" t="s">
        <v>3531</v>
      </c>
      <c r="J1559" s="165" t="s">
        <v>1205</v>
      </c>
      <c r="K1559" s="165" t="s">
        <v>3569</v>
      </c>
      <c r="L1559" s="165" t="s">
        <v>3570</v>
      </c>
      <c r="M1559" s="165" t="s">
        <v>3569</v>
      </c>
    </row>
    <row r="1560" spans="1:13" x14ac:dyDescent="0.35">
      <c r="A1560" s="164" t="str">
        <f t="shared" si="24"/>
        <v>SavaSambavaAmbatoafo</v>
      </c>
      <c r="B1560" s="165" t="s">
        <v>1200</v>
      </c>
      <c r="C1560" s="165" t="s">
        <v>1201</v>
      </c>
      <c r="D1560" s="165" t="s">
        <v>3496</v>
      </c>
      <c r="E1560" s="165" t="s">
        <v>3497</v>
      </c>
      <c r="F1560" s="165" t="s">
        <v>3496</v>
      </c>
      <c r="G1560" s="165" t="s">
        <v>3531</v>
      </c>
      <c r="H1560" s="165" t="s">
        <v>3532</v>
      </c>
      <c r="I1560" s="165" t="s">
        <v>3531</v>
      </c>
      <c r="J1560" s="165" t="s">
        <v>1205</v>
      </c>
      <c r="K1560" s="165" t="s">
        <v>3571</v>
      </c>
      <c r="L1560" s="165" t="s">
        <v>3572</v>
      </c>
      <c r="M1560" s="165" t="s">
        <v>3571</v>
      </c>
    </row>
    <row r="1561" spans="1:13" x14ac:dyDescent="0.35">
      <c r="A1561" s="164" t="str">
        <f t="shared" si="24"/>
        <v>SavaSambavaAnjialava</v>
      </c>
      <c r="B1561" s="165" t="s">
        <v>1200</v>
      </c>
      <c r="C1561" s="165" t="s">
        <v>1201</v>
      </c>
      <c r="D1561" s="165" t="s">
        <v>3496</v>
      </c>
      <c r="E1561" s="165" t="s">
        <v>3497</v>
      </c>
      <c r="F1561" s="165" t="s">
        <v>3496</v>
      </c>
      <c r="G1561" s="165" t="s">
        <v>3531</v>
      </c>
      <c r="H1561" s="165" t="s">
        <v>3532</v>
      </c>
      <c r="I1561" s="165" t="s">
        <v>3531</v>
      </c>
      <c r="J1561" s="165" t="s">
        <v>1205</v>
      </c>
      <c r="K1561" s="165" t="s">
        <v>3573</v>
      </c>
      <c r="L1561" s="165" t="s">
        <v>3574</v>
      </c>
      <c r="M1561" s="165" t="s">
        <v>3573</v>
      </c>
    </row>
    <row r="1562" spans="1:13" x14ac:dyDescent="0.35">
      <c r="A1562" s="164" t="str">
        <f t="shared" si="24"/>
        <v>SavaSambavaTanambao Daoud</v>
      </c>
      <c r="B1562" s="165" t="s">
        <v>1200</v>
      </c>
      <c r="C1562" s="165" t="s">
        <v>1201</v>
      </c>
      <c r="D1562" s="165" t="s">
        <v>3496</v>
      </c>
      <c r="E1562" s="165" t="s">
        <v>3497</v>
      </c>
      <c r="F1562" s="165" t="s">
        <v>3496</v>
      </c>
      <c r="G1562" s="165" t="s">
        <v>3531</v>
      </c>
      <c r="H1562" s="165" t="s">
        <v>3532</v>
      </c>
      <c r="I1562" s="165" t="s">
        <v>3531</v>
      </c>
      <c r="J1562" s="165" t="s">
        <v>1205</v>
      </c>
      <c r="K1562" s="165" t="s">
        <v>3575</v>
      </c>
      <c r="L1562" s="165" t="s">
        <v>3576</v>
      </c>
      <c r="M1562" s="165" t="s">
        <v>3575</v>
      </c>
    </row>
    <row r="1563" spans="1:13" x14ac:dyDescent="0.35">
      <c r="A1563" s="164" t="str">
        <f t="shared" si="24"/>
        <v>SavaSambavaAntsahavaribe</v>
      </c>
      <c r="B1563" s="165" t="s">
        <v>1200</v>
      </c>
      <c r="C1563" s="165" t="s">
        <v>1201</v>
      </c>
      <c r="D1563" s="165" t="s">
        <v>3496</v>
      </c>
      <c r="E1563" s="165" t="s">
        <v>3497</v>
      </c>
      <c r="F1563" s="165" t="s">
        <v>3496</v>
      </c>
      <c r="G1563" s="165" t="s">
        <v>3531</v>
      </c>
      <c r="H1563" s="165" t="s">
        <v>3532</v>
      </c>
      <c r="I1563" s="165" t="s">
        <v>3531</v>
      </c>
      <c r="J1563" s="165" t="s">
        <v>1205</v>
      </c>
      <c r="K1563" s="165" t="s">
        <v>3577</v>
      </c>
      <c r="L1563" s="165" t="s">
        <v>3578</v>
      </c>
      <c r="M1563" s="165" t="s">
        <v>3577</v>
      </c>
    </row>
    <row r="1564" spans="1:13" x14ac:dyDescent="0.35">
      <c r="A1564" s="164" t="str">
        <f t="shared" si="24"/>
        <v>SavaSambavaBevonotra</v>
      </c>
      <c r="B1564" s="165" t="s">
        <v>1200</v>
      </c>
      <c r="C1564" s="165" t="s">
        <v>1201</v>
      </c>
      <c r="D1564" s="165" t="s">
        <v>3496</v>
      </c>
      <c r="E1564" s="165" t="s">
        <v>3497</v>
      </c>
      <c r="F1564" s="165" t="s">
        <v>3496</v>
      </c>
      <c r="G1564" s="165" t="s">
        <v>3531</v>
      </c>
      <c r="H1564" s="165" t="s">
        <v>3532</v>
      </c>
      <c r="I1564" s="165" t="s">
        <v>3531</v>
      </c>
      <c r="J1564" s="165" t="s">
        <v>1205</v>
      </c>
      <c r="K1564" s="165" t="s">
        <v>3579</v>
      </c>
      <c r="L1564" s="165" t="s">
        <v>3580</v>
      </c>
      <c r="M1564" s="165" t="s">
        <v>3579</v>
      </c>
    </row>
    <row r="1565" spans="1:13" x14ac:dyDescent="0.35">
      <c r="A1565" s="164" t="str">
        <f t="shared" si="24"/>
        <v>SavaAndapaAndapa</v>
      </c>
      <c r="B1565" s="165" t="s">
        <v>1200</v>
      </c>
      <c r="C1565" s="165" t="s">
        <v>1201</v>
      </c>
      <c r="D1565" s="165" t="s">
        <v>3496</v>
      </c>
      <c r="E1565" s="165" t="s">
        <v>3497</v>
      </c>
      <c r="F1565" s="165" t="s">
        <v>3496</v>
      </c>
      <c r="G1565" s="165" t="s">
        <v>3581</v>
      </c>
      <c r="H1565" s="165" t="s">
        <v>3582</v>
      </c>
      <c r="I1565" s="165" t="s">
        <v>3581</v>
      </c>
      <c r="J1565" s="165" t="s">
        <v>1205</v>
      </c>
      <c r="K1565" s="165" t="s">
        <v>3582</v>
      </c>
      <c r="L1565" s="165" t="s">
        <v>3583</v>
      </c>
      <c r="M1565" s="165" t="s">
        <v>3582</v>
      </c>
    </row>
    <row r="1566" spans="1:13" x14ac:dyDescent="0.35">
      <c r="A1566" s="164" t="str">
        <f t="shared" si="24"/>
        <v>SavaAndapaTanandava</v>
      </c>
      <c r="B1566" s="165" t="s">
        <v>1200</v>
      </c>
      <c r="C1566" s="165" t="s">
        <v>1201</v>
      </c>
      <c r="D1566" s="165" t="s">
        <v>3496</v>
      </c>
      <c r="E1566" s="165" t="s">
        <v>3497</v>
      </c>
      <c r="F1566" s="165" t="s">
        <v>3496</v>
      </c>
      <c r="G1566" s="165" t="s">
        <v>3581</v>
      </c>
      <c r="H1566" s="165" t="s">
        <v>3582</v>
      </c>
      <c r="I1566" s="165" t="s">
        <v>3581</v>
      </c>
      <c r="J1566" s="165" t="s">
        <v>1205</v>
      </c>
      <c r="K1566" s="165" t="s">
        <v>3201</v>
      </c>
      <c r="L1566" s="165" t="s">
        <v>3584</v>
      </c>
      <c r="M1566" s="165" t="s">
        <v>3201</v>
      </c>
    </row>
    <row r="1567" spans="1:13" x14ac:dyDescent="0.35">
      <c r="A1567" s="164" t="str">
        <f t="shared" si="24"/>
        <v>SavaAndapaAnkiakabe Nord</v>
      </c>
      <c r="B1567" s="165" t="s">
        <v>1200</v>
      </c>
      <c r="C1567" s="165" t="s">
        <v>1201</v>
      </c>
      <c r="D1567" s="165" t="s">
        <v>3496</v>
      </c>
      <c r="E1567" s="165" t="s">
        <v>3497</v>
      </c>
      <c r="F1567" s="165" t="s">
        <v>3496</v>
      </c>
      <c r="G1567" s="165" t="s">
        <v>3581</v>
      </c>
      <c r="H1567" s="165" t="s">
        <v>3582</v>
      </c>
      <c r="I1567" s="165" t="s">
        <v>3581</v>
      </c>
      <c r="J1567" s="165" t="s">
        <v>1205</v>
      </c>
      <c r="K1567" s="165" t="s">
        <v>3585</v>
      </c>
      <c r="L1567" s="165" t="s">
        <v>3586</v>
      </c>
      <c r="M1567" s="165" t="s">
        <v>3585</v>
      </c>
    </row>
    <row r="1568" spans="1:13" x14ac:dyDescent="0.35">
      <c r="A1568" s="164" t="str">
        <f t="shared" si="24"/>
        <v>SavaAndapaBelaoka Marovato</v>
      </c>
      <c r="B1568" s="165" t="s">
        <v>1200</v>
      </c>
      <c r="C1568" s="165" t="s">
        <v>1201</v>
      </c>
      <c r="D1568" s="165" t="s">
        <v>3496</v>
      </c>
      <c r="E1568" s="165" t="s">
        <v>3497</v>
      </c>
      <c r="F1568" s="165" t="s">
        <v>3496</v>
      </c>
      <c r="G1568" s="165" t="s">
        <v>3581</v>
      </c>
      <c r="H1568" s="165" t="s">
        <v>3582</v>
      </c>
      <c r="I1568" s="165" t="s">
        <v>3581</v>
      </c>
      <c r="J1568" s="165" t="s">
        <v>1205</v>
      </c>
      <c r="K1568" s="165" t="s">
        <v>3587</v>
      </c>
      <c r="L1568" s="165" t="s">
        <v>3588</v>
      </c>
      <c r="M1568" s="165" t="s">
        <v>3587</v>
      </c>
    </row>
    <row r="1569" spans="1:13" x14ac:dyDescent="0.35">
      <c r="A1569" s="164" t="str">
        <f t="shared" si="24"/>
        <v>SavaAndapaAmbodimanga I</v>
      </c>
      <c r="B1569" s="165" t="s">
        <v>1200</v>
      </c>
      <c r="C1569" s="165" t="s">
        <v>1201</v>
      </c>
      <c r="D1569" s="165" t="s">
        <v>3496</v>
      </c>
      <c r="E1569" s="165" t="s">
        <v>3497</v>
      </c>
      <c r="F1569" s="165" t="s">
        <v>3496</v>
      </c>
      <c r="G1569" s="165" t="s">
        <v>3581</v>
      </c>
      <c r="H1569" s="165" t="s">
        <v>3582</v>
      </c>
      <c r="I1569" s="165" t="s">
        <v>3581</v>
      </c>
      <c r="J1569" s="165" t="s">
        <v>1205</v>
      </c>
      <c r="K1569" s="165" t="s">
        <v>3589</v>
      </c>
      <c r="L1569" s="165" t="s">
        <v>3590</v>
      </c>
      <c r="M1569" s="165" t="s">
        <v>3589</v>
      </c>
    </row>
    <row r="1570" spans="1:13" x14ac:dyDescent="0.35">
      <c r="A1570" s="164" t="str">
        <f t="shared" si="24"/>
        <v>SavaAndapaMarovato</v>
      </c>
      <c r="B1570" s="165" t="s">
        <v>1200</v>
      </c>
      <c r="C1570" s="165" t="s">
        <v>1201</v>
      </c>
      <c r="D1570" s="165" t="s">
        <v>3496</v>
      </c>
      <c r="E1570" s="165" t="s">
        <v>3497</v>
      </c>
      <c r="F1570" s="165" t="s">
        <v>3496</v>
      </c>
      <c r="G1570" s="165" t="s">
        <v>3581</v>
      </c>
      <c r="H1570" s="165" t="s">
        <v>3582</v>
      </c>
      <c r="I1570" s="165" t="s">
        <v>3581</v>
      </c>
      <c r="J1570" s="165" t="s">
        <v>1205</v>
      </c>
      <c r="K1570" s="165" t="s">
        <v>2332</v>
      </c>
      <c r="L1570" s="165" t="s">
        <v>3591</v>
      </c>
      <c r="M1570" s="165" t="s">
        <v>2332</v>
      </c>
    </row>
    <row r="1571" spans="1:13" x14ac:dyDescent="0.35">
      <c r="A1571" s="164" t="str">
        <f t="shared" si="24"/>
        <v>SavaAndapaAndrakata</v>
      </c>
      <c r="B1571" s="165" t="s">
        <v>1200</v>
      </c>
      <c r="C1571" s="165" t="s">
        <v>1201</v>
      </c>
      <c r="D1571" s="165" t="s">
        <v>3496</v>
      </c>
      <c r="E1571" s="165" t="s">
        <v>3497</v>
      </c>
      <c r="F1571" s="165" t="s">
        <v>3496</v>
      </c>
      <c r="G1571" s="165" t="s">
        <v>3581</v>
      </c>
      <c r="H1571" s="165" t="s">
        <v>3582</v>
      </c>
      <c r="I1571" s="165" t="s">
        <v>3581</v>
      </c>
      <c r="J1571" s="165" t="s">
        <v>1205</v>
      </c>
      <c r="K1571" s="165" t="s">
        <v>3592</v>
      </c>
      <c r="L1571" s="165" t="s">
        <v>3593</v>
      </c>
      <c r="M1571" s="165" t="s">
        <v>3592</v>
      </c>
    </row>
    <row r="1572" spans="1:13" x14ac:dyDescent="0.35">
      <c r="A1572" s="164" t="str">
        <f t="shared" si="24"/>
        <v>SavaAndapaBealampona</v>
      </c>
      <c r="B1572" s="165" t="s">
        <v>1200</v>
      </c>
      <c r="C1572" s="165" t="s">
        <v>1201</v>
      </c>
      <c r="D1572" s="165" t="s">
        <v>3496</v>
      </c>
      <c r="E1572" s="165" t="s">
        <v>3497</v>
      </c>
      <c r="F1572" s="165" t="s">
        <v>3496</v>
      </c>
      <c r="G1572" s="165" t="s">
        <v>3581</v>
      </c>
      <c r="H1572" s="165" t="s">
        <v>3582</v>
      </c>
      <c r="I1572" s="165" t="s">
        <v>3581</v>
      </c>
      <c r="J1572" s="165" t="s">
        <v>1205</v>
      </c>
      <c r="K1572" s="165" t="s">
        <v>3594</v>
      </c>
      <c r="L1572" s="165" t="s">
        <v>3595</v>
      </c>
      <c r="M1572" s="165" t="s">
        <v>3594</v>
      </c>
    </row>
    <row r="1573" spans="1:13" x14ac:dyDescent="0.35">
      <c r="A1573" s="164" t="str">
        <f t="shared" si="24"/>
        <v>SavaAndapaMatsohely</v>
      </c>
      <c r="B1573" s="165" t="s">
        <v>1200</v>
      </c>
      <c r="C1573" s="165" t="s">
        <v>1201</v>
      </c>
      <c r="D1573" s="165" t="s">
        <v>3496</v>
      </c>
      <c r="E1573" s="165" t="s">
        <v>3497</v>
      </c>
      <c r="F1573" s="165" t="s">
        <v>3496</v>
      </c>
      <c r="G1573" s="165" t="s">
        <v>3581</v>
      </c>
      <c r="H1573" s="165" t="s">
        <v>3582</v>
      </c>
      <c r="I1573" s="165" t="s">
        <v>3581</v>
      </c>
      <c r="J1573" s="165" t="s">
        <v>1205</v>
      </c>
      <c r="K1573" s="165" t="s">
        <v>3596</v>
      </c>
      <c r="L1573" s="165" t="s">
        <v>3597</v>
      </c>
      <c r="M1573" s="165" t="s">
        <v>3596</v>
      </c>
    </row>
    <row r="1574" spans="1:13" x14ac:dyDescent="0.35">
      <c r="A1574" s="164" t="str">
        <f t="shared" si="24"/>
        <v>SavaAndapaAndranomena</v>
      </c>
      <c r="B1574" s="165" t="s">
        <v>1200</v>
      </c>
      <c r="C1574" s="165" t="s">
        <v>1201</v>
      </c>
      <c r="D1574" s="165" t="s">
        <v>3496</v>
      </c>
      <c r="E1574" s="165" t="s">
        <v>3497</v>
      </c>
      <c r="F1574" s="165" t="s">
        <v>3496</v>
      </c>
      <c r="G1574" s="165" t="s">
        <v>3581</v>
      </c>
      <c r="H1574" s="165" t="s">
        <v>3582</v>
      </c>
      <c r="I1574" s="165" t="s">
        <v>3581</v>
      </c>
      <c r="J1574" s="165" t="s">
        <v>1205</v>
      </c>
      <c r="K1574" s="165" t="s">
        <v>3598</v>
      </c>
      <c r="L1574" s="165" t="s">
        <v>3599</v>
      </c>
      <c r="M1574" s="165" t="s">
        <v>3598</v>
      </c>
    </row>
    <row r="1575" spans="1:13" x14ac:dyDescent="0.35">
      <c r="A1575" s="164" t="str">
        <f t="shared" si="24"/>
        <v>SavaAndapaAmbalamanasy II</v>
      </c>
      <c r="B1575" s="165" t="s">
        <v>1200</v>
      </c>
      <c r="C1575" s="165" t="s">
        <v>1201</v>
      </c>
      <c r="D1575" s="165" t="s">
        <v>3496</v>
      </c>
      <c r="E1575" s="165" t="s">
        <v>3497</v>
      </c>
      <c r="F1575" s="165" t="s">
        <v>3496</v>
      </c>
      <c r="G1575" s="165" t="s">
        <v>3581</v>
      </c>
      <c r="H1575" s="165" t="s">
        <v>3582</v>
      </c>
      <c r="I1575" s="165" t="s">
        <v>3581</v>
      </c>
      <c r="J1575" s="165" t="s">
        <v>1205</v>
      </c>
      <c r="K1575" s="165" t="s">
        <v>3600</v>
      </c>
      <c r="L1575" s="165" t="s">
        <v>3601</v>
      </c>
      <c r="M1575" s="165" t="s">
        <v>3600</v>
      </c>
    </row>
    <row r="1576" spans="1:13" x14ac:dyDescent="0.35">
      <c r="A1576" s="164" t="str">
        <f t="shared" si="24"/>
        <v>SavaAndapaAmbodiangezoka</v>
      </c>
      <c r="B1576" s="165" t="s">
        <v>1200</v>
      </c>
      <c r="C1576" s="165" t="s">
        <v>1201</v>
      </c>
      <c r="D1576" s="165" t="s">
        <v>3496</v>
      </c>
      <c r="E1576" s="165" t="s">
        <v>3497</v>
      </c>
      <c r="F1576" s="165" t="s">
        <v>3496</v>
      </c>
      <c r="G1576" s="165" t="s">
        <v>3581</v>
      </c>
      <c r="H1576" s="165" t="s">
        <v>3582</v>
      </c>
      <c r="I1576" s="165" t="s">
        <v>3581</v>
      </c>
      <c r="J1576" s="165" t="s">
        <v>1205</v>
      </c>
      <c r="K1576" s="165" t="s">
        <v>3602</v>
      </c>
      <c r="L1576" s="165" t="s">
        <v>3603</v>
      </c>
      <c r="M1576" s="165" t="s">
        <v>3602</v>
      </c>
    </row>
    <row r="1577" spans="1:13" x14ac:dyDescent="0.35">
      <c r="A1577" s="164" t="str">
        <f t="shared" si="24"/>
        <v>SavaAndapaBetsakotsako Andranotsara</v>
      </c>
      <c r="B1577" s="165" t="s">
        <v>1200</v>
      </c>
      <c r="C1577" s="165" t="s">
        <v>1201</v>
      </c>
      <c r="D1577" s="165" t="s">
        <v>3496</v>
      </c>
      <c r="E1577" s="165" t="s">
        <v>3497</v>
      </c>
      <c r="F1577" s="165" t="s">
        <v>3496</v>
      </c>
      <c r="G1577" s="165" t="s">
        <v>3581</v>
      </c>
      <c r="H1577" s="165" t="s">
        <v>3582</v>
      </c>
      <c r="I1577" s="165" t="s">
        <v>3581</v>
      </c>
      <c r="J1577" s="165" t="s">
        <v>1205</v>
      </c>
      <c r="K1577" s="165" t="s">
        <v>3604</v>
      </c>
      <c r="L1577" s="165" t="s">
        <v>3605</v>
      </c>
      <c r="M1577" s="165" t="s">
        <v>3604</v>
      </c>
    </row>
    <row r="1578" spans="1:13" x14ac:dyDescent="0.35">
      <c r="A1578" s="164" t="str">
        <f t="shared" si="24"/>
        <v>SavaAndapaBelaoka Lokoho</v>
      </c>
      <c r="B1578" s="165" t="s">
        <v>1200</v>
      </c>
      <c r="C1578" s="165" t="s">
        <v>1201</v>
      </c>
      <c r="D1578" s="165" t="s">
        <v>3496</v>
      </c>
      <c r="E1578" s="165" t="s">
        <v>3497</v>
      </c>
      <c r="F1578" s="165" t="s">
        <v>3496</v>
      </c>
      <c r="G1578" s="165" t="s">
        <v>3581</v>
      </c>
      <c r="H1578" s="165" t="s">
        <v>3582</v>
      </c>
      <c r="I1578" s="165" t="s">
        <v>3581</v>
      </c>
      <c r="J1578" s="165" t="s">
        <v>1205</v>
      </c>
      <c r="K1578" s="165" t="s">
        <v>3606</v>
      </c>
      <c r="L1578" s="165" t="s">
        <v>3607</v>
      </c>
      <c r="M1578" s="165" t="s">
        <v>3606</v>
      </c>
    </row>
    <row r="1579" spans="1:13" x14ac:dyDescent="0.35">
      <c r="A1579" s="164" t="str">
        <f t="shared" si="24"/>
        <v>SavaAndapaAnoviara</v>
      </c>
      <c r="B1579" s="165" t="s">
        <v>1200</v>
      </c>
      <c r="C1579" s="165" t="s">
        <v>1201</v>
      </c>
      <c r="D1579" s="165" t="s">
        <v>3496</v>
      </c>
      <c r="E1579" s="165" t="s">
        <v>3497</v>
      </c>
      <c r="F1579" s="165" t="s">
        <v>3496</v>
      </c>
      <c r="G1579" s="165" t="s">
        <v>3581</v>
      </c>
      <c r="H1579" s="165" t="s">
        <v>3582</v>
      </c>
      <c r="I1579" s="165" t="s">
        <v>3581</v>
      </c>
      <c r="J1579" s="165" t="s">
        <v>1205</v>
      </c>
      <c r="K1579" s="165" t="s">
        <v>3608</v>
      </c>
      <c r="L1579" s="165" t="s">
        <v>3609</v>
      </c>
      <c r="M1579" s="165" t="s">
        <v>3608</v>
      </c>
    </row>
    <row r="1580" spans="1:13" x14ac:dyDescent="0.35">
      <c r="A1580" s="164" t="str">
        <f t="shared" si="24"/>
        <v>SavaAndapaDoany</v>
      </c>
      <c r="B1580" s="165" t="s">
        <v>1200</v>
      </c>
      <c r="C1580" s="165" t="s">
        <v>1201</v>
      </c>
      <c r="D1580" s="165" t="s">
        <v>3496</v>
      </c>
      <c r="E1580" s="165" t="s">
        <v>3497</v>
      </c>
      <c r="F1580" s="165" t="s">
        <v>3496</v>
      </c>
      <c r="G1580" s="165" t="s">
        <v>3581</v>
      </c>
      <c r="H1580" s="165" t="s">
        <v>3582</v>
      </c>
      <c r="I1580" s="165" t="s">
        <v>3581</v>
      </c>
      <c r="J1580" s="165" t="s">
        <v>1205</v>
      </c>
      <c r="K1580" s="165" t="s">
        <v>3610</v>
      </c>
      <c r="L1580" s="165" t="s">
        <v>3611</v>
      </c>
      <c r="M1580" s="165" t="s">
        <v>3610</v>
      </c>
    </row>
    <row r="1581" spans="1:13" x14ac:dyDescent="0.35">
      <c r="A1581" s="164" t="str">
        <f t="shared" si="24"/>
        <v>SavaAndapaAnjialavabe</v>
      </c>
      <c r="B1581" s="165" t="s">
        <v>1200</v>
      </c>
      <c r="C1581" s="165" t="s">
        <v>1201</v>
      </c>
      <c r="D1581" s="165" t="s">
        <v>3496</v>
      </c>
      <c r="E1581" s="165" t="s">
        <v>3497</v>
      </c>
      <c r="F1581" s="165" t="s">
        <v>3496</v>
      </c>
      <c r="G1581" s="165" t="s">
        <v>3581</v>
      </c>
      <c r="H1581" s="165" t="s">
        <v>3582</v>
      </c>
      <c r="I1581" s="165" t="s">
        <v>3581</v>
      </c>
      <c r="J1581" s="165" t="s">
        <v>1205</v>
      </c>
      <c r="K1581" s="165" t="s">
        <v>3612</v>
      </c>
      <c r="L1581" s="165" t="s">
        <v>3613</v>
      </c>
      <c r="M1581" s="165" t="s">
        <v>3612</v>
      </c>
    </row>
    <row r="1582" spans="1:13" x14ac:dyDescent="0.35">
      <c r="A1582" s="164" t="str">
        <f t="shared" si="24"/>
        <v>SavaAndapaAntsahamena</v>
      </c>
      <c r="B1582" s="165" t="s">
        <v>1200</v>
      </c>
      <c r="C1582" s="165" t="s">
        <v>1201</v>
      </c>
      <c r="D1582" s="165" t="s">
        <v>3496</v>
      </c>
      <c r="E1582" s="165" t="s">
        <v>3497</v>
      </c>
      <c r="F1582" s="165" t="s">
        <v>3496</v>
      </c>
      <c r="G1582" s="165" t="s">
        <v>3581</v>
      </c>
      <c r="H1582" s="165" t="s">
        <v>3582</v>
      </c>
      <c r="I1582" s="165" t="s">
        <v>3581</v>
      </c>
      <c r="J1582" s="165" t="s">
        <v>1205</v>
      </c>
      <c r="K1582" s="165" t="s">
        <v>3614</v>
      </c>
      <c r="L1582" s="165" t="s">
        <v>3615</v>
      </c>
      <c r="M1582" s="165" t="s">
        <v>3614</v>
      </c>
    </row>
    <row r="1583" spans="1:13" x14ac:dyDescent="0.35">
      <c r="A1583" s="164" t="str">
        <f t="shared" si="24"/>
        <v>SavaVohemarVohemar</v>
      </c>
      <c r="B1583" s="165" t="s">
        <v>1200</v>
      </c>
      <c r="C1583" s="165" t="s">
        <v>1201</v>
      </c>
      <c r="D1583" s="165" t="s">
        <v>3496</v>
      </c>
      <c r="E1583" s="165" t="s">
        <v>3497</v>
      </c>
      <c r="F1583" s="165" t="s">
        <v>3496</v>
      </c>
      <c r="G1583" s="165" t="s">
        <v>3616</v>
      </c>
      <c r="H1583" s="165" t="s">
        <v>3617</v>
      </c>
      <c r="I1583" s="165" t="s">
        <v>3616</v>
      </c>
      <c r="J1583" s="165" t="s">
        <v>1205</v>
      </c>
      <c r="K1583" s="165" t="s">
        <v>3617</v>
      </c>
      <c r="L1583" s="165" t="s">
        <v>3618</v>
      </c>
      <c r="M1583" s="165" t="s">
        <v>3617</v>
      </c>
    </row>
    <row r="1584" spans="1:13" x14ac:dyDescent="0.35">
      <c r="A1584" s="164" t="str">
        <f t="shared" si="24"/>
        <v>SavaVohemarAmpondra</v>
      </c>
      <c r="B1584" s="165" t="s">
        <v>1200</v>
      </c>
      <c r="C1584" s="165" t="s">
        <v>1201</v>
      </c>
      <c r="D1584" s="165" t="s">
        <v>3496</v>
      </c>
      <c r="E1584" s="165" t="s">
        <v>3497</v>
      </c>
      <c r="F1584" s="165" t="s">
        <v>3496</v>
      </c>
      <c r="G1584" s="165" t="s">
        <v>3616</v>
      </c>
      <c r="H1584" s="165" t="s">
        <v>3617</v>
      </c>
      <c r="I1584" s="165" t="s">
        <v>3616</v>
      </c>
      <c r="J1584" s="165" t="s">
        <v>1205</v>
      </c>
      <c r="K1584" s="165" t="s">
        <v>3619</v>
      </c>
      <c r="L1584" s="165" t="s">
        <v>3620</v>
      </c>
      <c r="M1584" s="165" t="s">
        <v>3619</v>
      </c>
    </row>
    <row r="1585" spans="1:13" x14ac:dyDescent="0.35">
      <c r="A1585" s="164" t="str">
        <f t="shared" si="24"/>
        <v>SavaVohemarFanambana</v>
      </c>
      <c r="B1585" s="165" t="s">
        <v>1200</v>
      </c>
      <c r="C1585" s="165" t="s">
        <v>1201</v>
      </c>
      <c r="D1585" s="165" t="s">
        <v>3496</v>
      </c>
      <c r="E1585" s="165" t="s">
        <v>3497</v>
      </c>
      <c r="F1585" s="165" t="s">
        <v>3496</v>
      </c>
      <c r="G1585" s="165" t="s">
        <v>3616</v>
      </c>
      <c r="H1585" s="165" t="s">
        <v>3617</v>
      </c>
      <c r="I1585" s="165" t="s">
        <v>3616</v>
      </c>
      <c r="J1585" s="165" t="s">
        <v>1205</v>
      </c>
      <c r="K1585" s="165" t="s">
        <v>3621</v>
      </c>
      <c r="L1585" s="165" t="s">
        <v>3622</v>
      </c>
      <c r="M1585" s="165" t="s">
        <v>3621</v>
      </c>
    </row>
    <row r="1586" spans="1:13" x14ac:dyDescent="0.35">
      <c r="A1586" s="164" t="str">
        <f t="shared" si="24"/>
        <v>SavaVohemarMilanoa</v>
      </c>
      <c r="B1586" s="165" t="s">
        <v>1200</v>
      </c>
      <c r="C1586" s="165" t="s">
        <v>1201</v>
      </c>
      <c r="D1586" s="165" t="s">
        <v>3496</v>
      </c>
      <c r="E1586" s="165" t="s">
        <v>3497</v>
      </c>
      <c r="F1586" s="165" t="s">
        <v>3496</v>
      </c>
      <c r="G1586" s="165" t="s">
        <v>3616</v>
      </c>
      <c r="H1586" s="165" t="s">
        <v>3617</v>
      </c>
      <c r="I1586" s="165" t="s">
        <v>3616</v>
      </c>
      <c r="J1586" s="165" t="s">
        <v>1205</v>
      </c>
      <c r="K1586" s="165" t="s">
        <v>3623</v>
      </c>
      <c r="L1586" s="165" t="s">
        <v>3624</v>
      </c>
      <c r="M1586" s="165" t="s">
        <v>3623</v>
      </c>
    </row>
    <row r="1587" spans="1:13" x14ac:dyDescent="0.35">
      <c r="A1587" s="164" t="str">
        <f t="shared" si="24"/>
        <v>SavaVohemarBobakindro</v>
      </c>
      <c r="B1587" s="165" t="s">
        <v>1200</v>
      </c>
      <c r="C1587" s="165" t="s">
        <v>1201</v>
      </c>
      <c r="D1587" s="165" t="s">
        <v>3496</v>
      </c>
      <c r="E1587" s="165" t="s">
        <v>3497</v>
      </c>
      <c r="F1587" s="165" t="s">
        <v>3496</v>
      </c>
      <c r="G1587" s="165" t="s">
        <v>3616</v>
      </c>
      <c r="H1587" s="165" t="s">
        <v>3617</v>
      </c>
      <c r="I1587" s="165" t="s">
        <v>3616</v>
      </c>
      <c r="J1587" s="165" t="s">
        <v>1205</v>
      </c>
      <c r="K1587" s="165" t="s">
        <v>3625</v>
      </c>
      <c r="L1587" s="165" t="s">
        <v>3626</v>
      </c>
      <c r="M1587" s="165" t="s">
        <v>3625</v>
      </c>
    </row>
    <row r="1588" spans="1:13" x14ac:dyDescent="0.35">
      <c r="A1588" s="164" t="str">
        <f t="shared" si="24"/>
        <v>SavaVohemarDaraina</v>
      </c>
      <c r="B1588" s="165" t="s">
        <v>1200</v>
      </c>
      <c r="C1588" s="165" t="s">
        <v>1201</v>
      </c>
      <c r="D1588" s="165" t="s">
        <v>3496</v>
      </c>
      <c r="E1588" s="165" t="s">
        <v>3497</v>
      </c>
      <c r="F1588" s="165" t="s">
        <v>3496</v>
      </c>
      <c r="G1588" s="165" t="s">
        <v>3616</v>
      </c>
      <c r="H1588" s="165" t="s">
        <v>3617</v>
      </c>
      <c r="I1588" s="165" t="s">
        <v>3616</v>
      </c>
      <c r="J1588" s="165" t="s">
        <v>1205</v>
      </c>
      <c r="K1588" s="165" t="s">
        <v>3627</v>
      </c>
      <c r="L1588" s="165" t="s">
        <v>3628</v>
      </c>
      <c r="M1588" s="165" t="s">
        <v>3627</v>
      </c>
    </row>
    <row r="1589" spans="1:13" x14ac:dyDescent="0.35">
      <c r="A1589" s="164" t="str">
        <f t="shared" si="24"/>
        <v>SavaVohemarAmbalasatrana</v>
      </c>
      <c r="B1589" s="165" t="s">
        <v>1200</v>
      </c>
      <c r="C1589" s="165" t="s">
        <v>1201</v>
      </c>
      <c r="D1589" s="165" t="s">
        <v>3496</v>
      </c>
      <c r="E1589" s="165" t="s">
        <v>3497</v>
      </c>
      <c r="F1589" s="165" t="s">
        <v>3496</v>
      </c>
      <c r="G1589" s="165" t="s">
        <v>3616</v>
      </c>
      <c r="H1589" s="165" t="s">
        <v>3617</v>
      </c>
      <c r="I1589" s="165" t="s">
        <v>3616</v>
      </c>
      <c r="J1589" s="165" t="s">
        <v>1205</v>
      </c>
      <c r="K1589" s="165" t="s">
        <v>3629</v>
      </c>
      <c r="L1589" s="165" t="s">
        <v>3630</v>
      </c>
      <c r="M1589" s="165" t="s">
        <v>3629</v>
      </c>
    </row>
    <row r="1590" spans="1:13" x14ac:dyDescent="0.35">
      <c r="A1590" s="164" t="str">
        <f t="shared" si="24"/>
        <v>SavaVohemarTsarabaria</v>
      </c>
      <c r="B1590" s="165" t="s">
        <v>1200</v>
      </c>
      <c r="C1590" s="165" t="s">
        <v>1201</v>
      </c>
      <c r="D1590" s="165" t="s">
        <v>3496</v>
      </c>
      <c r="E1590" s="165" t="s">
        <v>3497</v>
      </c>
      <c r="F1590" s="165" t="s">
        <v>3496</v>
      </c>
      <c r="G1590" s="165" t="s">
        <v>3616</v>
      </c>
      <c r="H1590" s="165" t="s">
        <v>3617</v>
      </c>
      <c r="I1590" s="165" t="s">
        <v>3616</v>
      </c>
      <c r="J1590" s="165" t="s">
        <v>1205</v>
      </c>
      <c r="K1590" s="165" t="s">
        <v>3631</v>
      </c>
      <c r="L1590" s="165" t="s">
        <v>3632</v>
      </c>
      <c r="M1590" s="165" t="s">
        <v>3631</v>
      </c>
    </row>
    <row r="1591" spans="1:13" x14ac:dyDescent="0.35">
      <c r="A1591" s="164" t="str">
        <f t="shared" si="24"/>
        <v>SavaVohemarNosibe</v>
      </c>
      <c r="B1591" s="165" t="s">
        <v>1200</v>
      </c>
      <c r="C1591" s="165" t="s">
        <v>1201</v>
      </c>
      <c r="D1591" s="165" t="s">
        <v>3496</v>
      </c>
      <c r="E1591" s="165" t="s">
        <v>3497</v>
      </c>
      <c r="F1591" s="165" t="s">
        <v>3496</v>
      </c>
      <c r="G1591" s="165" t="s">
        <v>3616</v>
      </c>
      <c r="H1591" s="165" t="s">
        <v>3617</v>
      </c>
      <c r="I1591" s="165" t="s">
        <v>3616</v>
      </c>
      <c r="J1591" s="165" t="s">
        <v>1205</v>
      </c>
      <c r="K1591" s="165" t="s">
        <v>3633</v>
      </c>
      <c r="L1591" s="165" t="s">
        <v>3634</v>
      </c>
      <c r="M1591" s="165" t="s">
        <v>3633</v>
      </c>
    </row>
    <row r="1592" spans="1:13" x14ac:dyDescent="0.35">
      <c r="A1592" s="164" t="str">
        <f t="shared" si="24"/>
        <v>SavaVohemarAndravory</v>
      </c>
      <c r="B1592" s="165" t="s">
        <v>1200</v>
      </c>
      <c r="C1592" s="165" t="s">
        <v>1201</v>
      </c>
      <c r="D1592" s="165" t="s">
        <v>3496</v>
      </c>
      <c r="E1592" s="165" t="s">
        <v>3497</v>
      </c>
      <c r="F1592" s="165" t="s">
        <v>3496</v>
      </c>
      <c r="G1592" s="165" t="s">
        <v>3616</v>
      </c>
      <c r="H1592" s="165" t="s">
        <v>3617</v>
      </c>
      <c r="I1592" s="165" t="s">
        <v>3616</v>
      </c>
      <c r="J1592" s="165" t="s">
        <v>1205</v>
      </c>
      <c r="K1592" s="165" t="s">
        <v>3635</v>
      </c>
      <c r="L1592" s="165" t="s">
        <v>3636</v>
      </c>
      <c r="M1592" s="165" t="s">
        <v>3635</v>
      </c>
    </row>
    <row r="1593" spans="1:13" x14ac:dyDescent="0.35">
      <c r="A1593" s="164" t="str">
        <f t="shared" si="24"/>
        <v>SavaVohemarAndrafainkona</v>
      </c>
      <c r="B1593" s="165" t="s">
        <v>1200</v>
      </c>
      <c r="C1593" s="165" t="s">
        <v>1201</v>
      </c>
      <c r="D1593" s="165" t="s">
        <v>3496</v>
      </c>
      <c r="E1593" s="165" t="s">
        <v>3497</v>
      </c>
      <c r="F1593" s="165" t="s">
        <v>3496</v>
      </c>
      <c r="G1593" s="165" t="s">
        <v>3616</v>
      </c>
      <c r="H1593" s="165" t="s">
        <v>3617</v>
      </c>
      <c r="I1593" s="165" t="s">
        <v>3616</v>
      </c>
      <c r="J1593" s="165" t="s">
        <v>1205</v>
      </c>
      <c r="K1593" s="165" t="s">
        <v>3637</v>
      </c>
      <c r="L1593" s="165" t="s">
        <v>3638</v>
      </c>
      <c r="M1593" s="165" t="s">
        <v>3637</v>
      </c>
    </row>
    <row r="1594" spans="1:13" x14ac:dyDescent="0.35">
      <c r="A1594" s="164" t="str">
        <f t="shared" si="24"/>
        <v>SavaVohemarAmpanefena</v>
      </c>
      <c r="B1594" s="165" t="s">
        <v>1200</v>
      </c>
      <c r="C1594" s="165" t="s">
        <v>1201</v>
      </c>
      <c r="D1594" s="165" t="s">
        <v>3496</v>
      </c>
      <c r="E1594" s="165" t="s">
        <v>3497</v>
      </c>
      <c r="F1594" s="165" t="s">
        <v>3496</v>
      </c>
      <c r="G1594" s="165" t="s">
        <v>3616</v>
      </c>
      <c r="H1594" s="165" t="s">
        <v>3617</v>
      </c>
      <c r="I1594" s="165" t="s">
        <v>3616</v>
      </c>
      <c r="J1594" s="165" t="s">
        <v>1205</v>
      </c>
      <c r="K1594" s="165" t="s">
        <v>3639</v>
      </c>
      <c r="L1594" s="165" t="s">
        <v>3640</v>
      </c>
      <c r="M1594" s="165" t="s">
        <v>3639</v>
      </c>
    </row>
    <row r="1595" spans="1:13" x14ac:dyDescent="0.35">
      <c r="A1595" s="164" t="str">
        <f t="shared" si="24"/>
        <v>SavaVohemarAmbodisambalahy</v>
      </c>
      <c r="B1595" s="165" t="s">
        <v>1200</v>
      </c>
      <c r="C1595" s="165" t="s">
        <v>1201</v>
      </c>
      <c r="D1595" s="165" t="s">
        <v>3496</v>
      </c>
      <c r="E1595" s="165" t="s">
        <v>3497</v>
      </c>
      <c r="F1595" s="165" t="s">
        <v>3496</v>
      </c>
      <c r="G1595" s="165" t="s">
        <v>3616</v>
      </c>
      <c r="H1595" s="165" t="s">
        <v>3617</v>
      </c>
      <c r="I1595" s="165" t="s">
        <v>3616</v>
      </c>
      <c r="J1595" s="165" t="s">
        <v>1205</v>
      </c>
      <c r="K1595" s="165" t="s">
        <v>3641</v>
      </c>
      <c r="L1595" s="165" t="s">
        <v>3642</v>
      </c>
      <c r="M1595" s="165" t="s">
        <v>3641</v>
      </c>
    </row>
    <row r="1596" spans="1:13" x14ac:dyDescent="0.35">
      <c r="A1596" s="164" t="str">
        <f t="shared" si="24"/>
        <v>SavaVohemarAmbinanin'andravory</v>
      </c>
      <c r="B1596" s="165" t="s">
        <v>1200</v>
      </c>
      <c r="C1596" s="165" t="s">
        <v>1201</v>
      </c>
      <c r="D1596" s="165" t="s">
        <v>3496</v>
      </c>
      <c r="E1596" s="165" t="s">
        <v>3497</v>
      </c>
      <c r="F1596" s="165" t="s">
        <v>3496</v>
      </c>
      <c r="G1596" s="165" t="s">
        <v>3616</v>
      </c>
      <c r="H1596" s="165" t="s">
        <v>3617</v>
      </c>
      <c r="I1596" s="165" t="s">
        <v>3616</v>
      </c>
      <c r="J1596" s="165" t="s">
        <v>1205</v>
      </c>
      <c r="K1596" s="165" t="s">
        <v>3643</v>
      </c>
      <c r="L1596" s="165" t="s">
        <v>3644</v>
      </c>
      <c r="M1596" s="165" t="s">
        <v>3643</v>
      </c>
    </row>
    <row r="1597" spans="1:13" x14ac:dyDescent="0.35">
      <c r="A1597" s="164" t="str">
        <f t="shared" si="24"/>
        <v>SavaVohemarAmboriala</v>
      </c>
      <c r="B1597" s="165" t="s">
        <v>1200</v>
      </c>
      <c r="C1597" s="165" t="s">
        <v>1201</v>
      </c>
      <c r="D1597" s="165" t="s">
        <v>3496</v>
      </c>
      <c r="E1597" s="165" t="s">
        <v>3497</v>
      </c>
      <c r="F1597" s="165" t="s">
        <v>3496</v>
      </c>
      <c r="G1597" s="165" t="s">
        <v>3616</v>
      </c>
      <c r="H1597" s="165" t="s">
        <v>3617</v>
      </c>
      <c r="I1597" s="165" t="s">
        <v>3616</v>
      </c>
      <c r="J1597" s="165" t="s">
        <v>1205</v>
      </c>
      <c r="K1597" s="165" t="s">
        <v>3645</v>
      </c>
      <c r="L1597" s="165" t="s">
        <v>3646</v>
      </c>
      <c r="M1597" s="165" t="s">
        <v>3645</v>
      </c>
    </row>
    <row r="1598" spans="1:13" x14ac:dyDescent="0.35">
      <c r="A1598" s="164" t="str">
        <f t="shared" si="24"/>
        <v>SavaVohemarMaromokotra Loky</v>
      </c>
      <c r="B1598" s="165" t="s">
        <v>1200</v>
      </c>
      <c r="C1598" s="165" t="s">
        <v>1201</v>
      </c>
      <c r="D1598" s="165" t="s">
        <v>3496</v>
      </c>
      <c r="E1598" s="165" t="s">
        <v>3497</v>
      </c>
      <c r="F1598" s="165" t="s">
        <v>3496</v>
      </c>
      <c r="G1598" s="165" t="s">
        <v>3616</v>
      </c>
      <c r="H1598" s="165" t="s">
        <v>3617</v>
      </c>
      <c r="I1598" s="165" t="s">
        <v>3616</v>
      </c>
      <c r="J1598" s="165" t="s">
        <v>1205</v>
      </c>
      <c r="K1598" s="165" t="s">
        <v>3647</v>
      </c>
      <c r="L1598" s="165" t="s">
        <v>3648</v>
      </c>
      <c r="M1598" s="165" t="s">
        <v>3647</v>
      </c>
    </row>
    <row r="1599" spans="1:13" x14ac:dyDescent="0.35">
      <c r="A1599" s="164" t="str">
        <f t="shared" si="24"/>
        <v>SavaVohemarAntsirabe Nord</v>
      </c>
      <c r="B1599" s="165" t="s">
        <v>1200</v>
      </c>
      <c r="C1599" s="165" t="s">
        <v>1201</v>
      </c>
      <c r="D1599" s="165" t="s">
        <v>3496</v>
      </c>
      <c r="E1599" s="165" t="s">
        <v>3497</v>
      </c>
      <c r="F1599" s="165" t="s">
        <v>3496</v>
      </c>
      <c r="G1599" s="165" t="s">
        <v>3616</v>
      </c>
      <c r="H1599" s="165" t="s">
        <v>3617</v>
      </c>
      <c r="I1599" s="165" t="s">
        <v>3616</v>
      </c>
      <c r="J1599" s="165" t="s">
        <v>1205</v>
      </c>
      <c r="K1599" s="165" t="s">
        <v>3649</v>
      </c>
      <c r="L1599" s="165" t="s">
        <v>3650</v>
      </c>
      <c r="M1599" s="165" t="s">
        <v>3649</v>
      </c>
    </row>
    <row r="1600" spans="1:13" x14ac:dyDescent="0.35">
      <c r="A1600" s="164" t="str">
        <f t="shared" si="24"/>
        <v>SavaVohemarAmpisikinana</v>
      </c>
      <c r="B1600" s="165" t="s">
        <v>1200</v>
      </c>
      <c r="C1600" s="165" t="s">
        <v>1201</v>
      </c>
      <c r="D1600" s="165" t="s">
        <v>3496</v>
      </c>
      <c r="E1600" s="165" t="s">
        <v>3497</v>
      </c>
      <c r="F1600" s="165" t="s">
        <v>3496</v>
      </c>
      <c r="G1600" s="165" t="s">
        <v>3616</v>
      </c>
      <c r="H1600" s="165" t="s">
        <v>3617</v>
      </c>
      <c r="I1600" s="165" t="s">
        <v>3616</v>
      </c>
      <c r="J1600" s="165" t="s">
        <v>1205</v>
      </c>
      <c r="K1600" s="165" t="s">
        <v>3651</v>
      </c>
      <c r="L1600" s="165" t="s">
        <v>3652</v>
      </c>
      <c r="M1600" s="165" t="s">
        <v>3651</v>
      </c>
    </row>
    <row r="1601" spans="1:13" x14ac:dyDescent="0.35">
      <c r="A1601" s="164" t="str">
        <f t="shared" si="24"/>
        <v>SavaVohemarBelambo</v>
      </c>
      <c r="B1601" s="165" t="s">
        <v>1200</v>
      </c>
      <c r="C1601" s="165" t="s">
        <v>1201</v>
      </c>
      <c r="D1601" s="165" t="s">
        <v>3496</v>
      </c>
      <c r="E1601" s="165" t="s">
        <v>3497</v>
      </c>
      <c r="F1601" s="165" t="s">
        <v>3496</v>
      </c>
      <c r="G1601" s="165" t="s">
        <v>3616</v>
      </c>
      <c r="H1601" s="165" t="s">
        <v>3617</v>
      </c>
      <c r="I1601" s="165" t="s">
        <v>3616</v>
      </c>
      <c r="J1601" s="165" t="s">
        <v>1205</v>
      </c>
      <c r="K1601" s="165" t="s">
        <v>3653</v>
      </c>
      <c r="L1601" s="165" t="s">
        <v>3654</v>
      </c>
      <c r="M1601" s="165" t="s">
        <v>3653</v>
      </c>
    </row>
  </sheetData>
  <autoFilter ref="A1:M1601" xr:uid="{5725AFE0-CA6C-4A52-B736-69C2BE438407}"/>
  <conditionalFormatting sqref="L579">
    <cfRule type="duplicateValues" dxfId="186" priority="9"/>
    <cfRule type="duplicateValues" dxfId="185" priority="10"/>
  </conditionalFormatting>
  <conditionalFormatting sqref="L694">
    <cfRule type="duplicateValues" dxfId="184" priority="7"/>
    <cfRule type="duplicateValues" dxfId="183" priority="8"/>
  </conditionalFormatting>
  <conditionalFormatting sqref="L1277">
    <cfRule type="duplicateValues" dxfId="182" priority="5"/>
    <cfRule type="duplicateValues" dxfId="181" priority="6"/>
  </conditionalFormatting>
  <conditionalFormatting sqref="L1418">
    <cfRule type="duplicateValues" dxfId="180" priority="3"/>
    <cfRule type="duplicateValues" dxfId="179" priority="4"/>
  </conditionalFormatting>
  <conditionalFormatting sqref="L1276">
    <cfRule type="duplicateValues" dxfId="178" priority="1"/>
    <cfRule type="duplicateValues" dxfId="177" priority="2"/>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BDD98-C30A-4ED4-ABE5-D7E412C637B4}">
  <sheetPr>
    <tabColor rgb="FF00B050"/>
  </sheetPr>
  <dimension ref="A1:M42"/>
  <sheetViews>
    <sheetView topLeftCell="A4" workbookViewId="0">
      <selection activeCell="C25" sqref="C25"/>
    </sheetView>
  </sheetViews>
  <sheetFormatPr defaultColWidth="8.81640625" defaultRowHeight="14.5" x14ac:dyDescent="0.35"/>
  <cols>
    <col min="1" max="1" width="14" bestFit="1" customWidth="1"/>
    <col min="3" max="3" width="17.7265625" bestFit="1" customWidth="1"/>
    <col min="4" max="4" width="46.54296875" bestFit="1" customWidth="1"/>
  </cols>
  <sheetData>
    <row r="1" spans="1:13" ht="42" x14ac:dyDescent="0.35">
      <c r="A1" s="174" t="s">
        <v>3655</v>
      </c>
      <c r="C1" s="310" t="s">
        <v>3656</v>
      </c>
      <c r="D1" s="311" t="s">
        <v>3657</v>
      </c>
      <c r="E1" s="311" t="s">
        <v>3658</v>
      </c>
      <c r="G1" t="s">
        <v>3659</v>
      </c>
      <c r="I1" s="322" t="s">
        <v>3660</v>
      </c>
      <c r="K1" s="322" t="s">
        <v>3661</v>
      </c>
      <c r="M1" t="s">
        <v>861</v>
      </c>
    </row>
    <row r="2" spans="1:13" x14ac:dyDescent="0.35">
      <c r="A2" s="28" t="s">
        <v>884</v>
      </c>
      <c r="C2" s="312" t="s">
        <v>480</v>
      </c>
      <c r="D2" s="312" t="s">
        <v>3662</v>
      </c>
      <c r="E2" s="312" t="s">
        <v>3663</v>
      </c>
      <c r="G2" t="s">
        <v>3664</v>
      </c>
      <c r="I2" t="s">
        <v>443</v>
      </c>
      <c r="K2" t="s">
        <v>3665</v>
      </c>
      <c r="M2" t="s">
        <v>3666</v>
      </c>
    </row>
    <row r="3" spans="1:13" x14ac:dyDescent="0.35">
      <c r="A3" s="28" t="s">
        <v>881</v>
      </c>
      <c r="C3" s="312" t="s">
        <v>499</v>
      </c>
      <c r="D3" s="312" t="s">
        <v>3667</v>
      </c>
      <c r="E3" s="312" t="s">
        <v>3663</v>
      </c>
      <c r="G3" t="s">
        <v>3668</v>
      </c>
      <c r="I3" t="s">
        <v>449</v>
      </c>
      <c r="K3" t="s">
        <v>3669</v>
      </c>
      <c r="M3" t="s">
        <v>522</v>
      </c>
    </row>
    <row r="4" spans="1:13" x14ac:dyDescent="0.35">
      <c r="A4" s="28" t="s">
        <v>3670</v>
      </c>
      <c r="C4" s="312" t="s">
        <v>493</v>
      </c>
      <c r="D4" s="312" t="s">
        <v>3671</v>
      </c>
      <c r="E4" s="312" t="s">
        <v>3663</v>
      </c>
      <c r="G4" t="s">
        <v>448</v>
      </c>
      <c r="I4" t="s">
        <v>472</v>
      </c>
      <c r="K4" t="s">
        <v>3672</v>
      </c>
      <c r="M4" t="s">
        <v>3673</v>
      </c>
    </row>
    <row r="5" spans="1:13" x14ac:dyDescent="0.35">
      <c r="A5" s="28" t="s">
        <v>3674</v>
      </c>
      <c r="C5" s="312" t="s">
        <v>3675</v>
      </c>
      <c r="D5" s="312" t="s">
        <v>3675</v>
      </c>
      <c r="E5" s="312" t="s">
        <v>3676</v>
      </c>
      <c r="G5" t="s">
        <v>3677</v>
      </c>
      <c r="K5" t="s">
        <v>3678</v>
      </c>
    </row>
    <row r="6" spans="1:13" x14ac:dyDescent="0.35">
      <c r="A6" s="28" t="s">
        <v>889</v>
      </c>
      <c r="C6" s="312" t="s">
        <v>456</v>
      </c>
      <c r="D6" s="312" t="s">
        <v>3679</v>
      </c>
      <c r="E6" s="312" t="s">
        <v>3680</v>
      </c>
      <c r="G6" t="s">
        <v>3681</v>
      </c>
      <c r="K6" t="s">
        <v>533</v>
      </c>
    </row>
    <row r="7" spans="1:13" x14ac:dyDescent="0.35">
      <c r="A7" s="28" t="s">
        <v>879</v>
      </c>
      <c r="C7" s="312" t="s">
        <v>3682</v>
      </c>
      <c r="D7" s="312" t="s">
        <v>3683</v>
      </c>
      <c r="E7" s="312" t="s">
        <v>3684</v>
      </c>
      <c r="G7" t="s">
        <v>3685</v>
      </c>
    </row>
    <row r="8" spans="1:13" x14ac:dyDescent="0.35">
      <c r="A8" s="28" t="s">
        <v>3686</v>
      </c>
      <c r="C8" s="312" t="s">
        <v>452</v>
      </c>
      <c r="D8" s="312" t="s">
        <v>3687</v>
      </c>
      <c r="E8" s="312" t="s">
        <v>3688</v>
      </c>
      <c r="G8" t="s">
        <v>3689</v>
      </c>
    </row>
    <row r="9" spans="1:13" x14ac:dyDescent="0.35">
      <c r="C9" s="312" t="s">
        <v>3690</v>
      </c>
      <c r="D9" s="312" t="s">
        <v>3690</v>
      </c>
      <c r="E9" s="312" t="s">
        <v>3676</v>
      </c>
      <c r="G9" t="s">
        <v>3691</v>
      </c>
    </row>
    <row r="10" spans="1:13" x14ac:dyDescent="0.35">
      <c r="C10" s="312" t="s">
        <v>3692</v>
      </c>
      <c r="D10" s="312" t="s">
        <v>3693</v>
      </c>
      <c r="E10" s="312" t="s">
        <v>3684</v>
      </c>
      <c r="G10" t="s">
        <v>521</v>
      </c>
    </row>
    <row r="11" spans="1:13" x14ac:dyDescent="0.35">
      <c r="C11" s="312" t="s">
        <v>3694</v>
      </c>
      <c r="D11" s="312" t="s">
        <v>3695</v>
      </c>
      <c r="E11" s="312" t="s">
        <v>3663</v>
      </c>
      <c r="G11" t="s">
        <v>3696</v>
      </c>
    </row>
    <row r="12" spans="1:13" x14ac:dyDescent="0.35">
      <c r="C12" s="312" t="s">
        <v>564</v>
      </c>
      <c r="D12" s="312" t="s">
        <v>3697</v>
      </c>
      <c r="E12" s="312" t="s">
        <v>3663</v>
      </c>
      <c r="G12" t="s">
        <v>3698</v>
      </c>
    </row>
    <row r="13" spans="1:13" x14ac:dyDescent="0.35">
      <c r="C13" s="312" t="s">
        <v>3699</v>
      </c>
      <c r="D13" s="312" t="s">
        <v>3700</v>
      </c>
      <c r="E13" s="312" t="s">
        <v>3688</v>
      </c>
      <c r="G13" t="s">
        <v>3701</v>
      </c>
    </row>
    <row r="14" spans="1:13" x14ac:dyDescent="0.35">
      <c r="C14" s="312" t="s">
        <v>3702</v>
      </c>
      <c r="D14" s="312" t="s">
        <v>3703</v>
      </c>
      <c r="E14" s="312" t="s">
        <v>3688</v>
      </c>
      <c r="G14" t="s">
        <v>3682</v>
      </c>
    </row>
    <row r="15" spans="1:13" x14ac:dyDescent="0.35">
      <c r="C15" s="312" t="s">
        <v>442</v>
      </c>
      <c r="D15" s="312" t="s">
        <v>3704</v>
      </c>
      <c r="E15" s="312" t="s">
        <v>3684</v>
      </c>
      <c r="G15" t="s">
        <v>3705</v>
      </c>
    </row>
    <row r="16" spans="1:13" x14ac:dyDescent="0.35">
      <c r="C16" s="312" t="s">
        <v>464</v>
      </c>
      <c r="D16" s="312" t="s">
        <v>464</v>
      </c>
      <c r="E16" s="312" t="s">
        <v>3663</v>
      </c>
      <c r="G16" t="s">
        <v>3706</v>
      </c>
    </row>
    <row r="17" spans="3:7" x14ac:dyDescent="0.35">
      <c r="C17" s="312" t="s">
        <v>3707</v>
      </c>
      <c r="D17" s="312" t="s">
        <v>3708</v>
      </c>
      <c r="E17" s="312" t="s">
        <v>3663</v>
      </c>
      <c r="G17" t="s">
        <v>3709</v>
      </c>
    </row>
    <row r="18" spans="3:7" x14ac:dyDescent="0.35">
      <c r="C18" s="312" t="s">
        <v>3710</v>
      </c>
      <c r="D18" s="312" t="s">
        <v>3711</v>
      </c>
      <c r="E18" s="312" t="s">
        <v>3663</v>
      </c>
      <c r="G18" t="s">
        <v>3712</v>
      </c>
    </row>
    <row r="19" spans="3:7" x14ac:dyDescent="0.35">
      <c r="C19" s="312" t="s">
        <v>461</v>
      </c>
      <c r="D19" s="312"/>
      <c r="E19" s="312" t="s">
        <v>3663</v>
      </c>
      <c r="G19" t="s">
        <v>3713</v>
      </c>
    </row>
    <row r="20" spans="3:7" x14ac:dyDescent="0.35">
      <c r="C20" s="312" t="s">
        <v>3714</v>
      </c>
      <c r="D20" s="312" t="s">
        <v>3714</v>
      </c>
      <c r="E20" s="312" t="s">
        <v>3714</v>
      </c>
      <c r="G20" t="s">
        <v>3715</v>
      </c>
    </row>
    <row r="21" spans="3:7" x14ac:dyDescent="0.35">
      <c r="C21" s="312" t="s">
        <v>520</v>
      </c>
      <c r="D21" s="312" t="s">
        <v>520</v>
      </c>
      <c r="E21" s="312" t="s">
        <v>3676</v>
      </c>
      <c r="G21" t="s">
        <v>3716</v>
      </c>
    </row>
    <row r="22" spans="3:7" x14ac:dyDescent="0.35">
      <c r="C22" s="378" t="s">
        <v>674</v>
      </c>
      <c r="D22" s="378"/>
      <c r="E22" s="378"/>
      <c r="G22" t="s">
        <v>3717</v>
      </c>
    </row>
    <row r="23" spans="3:7" x14ac:dyDescent="0.35">
      <c r="C23" s="378" t="s">
        <v>10546</v>
      </c>
      <c r="D23" s="379"/>
      <c r="E23" s="379"/>
      <c r="G23" t="s">
        <v>3718</v>
      </c>
    </row>
    <row r="24" spans="3:7" x14ac:dyDescent="0.35">
      <c r="G24" t="s">
        <v>3719</v>
      </c>
    </row>
    <row r="25" spans="3:7" x14ac:dyDescent="0.35">
      <c r="G25" t="s">
        <v>3720</v>
      </c>
    </row>
    <row r="26" spans="3:7" x14ac:dyDescent="0.35">
      <c r="G26" t="s">
        <v>3721</v>
      </c>
    </row>
    <row r="27" spans="3:7" x14ac:dyDescent="0.35">
      <c r="G27" t="s">
        <v>3722</v>
      </c>
    </row>
    <row r="28" spans="3:7" x14ac:dyDescent="0.35">
      <c r="G28" t="s">
        <v>3723</v>
      </c>
    </row>
    <row r="29" spans="3:7" x14ac:dyDescent="0.35">
      <c r="G29" t="s">
        <v>3724</v>
      </c>
    </row>
    <row r="30" spans="3:7" x14ac:dyDescent="0.35">
      <c r="G30" t="s">
        <v>3725</v>
      </c>
    </row>
    <row r="31" spans="3:7" x14ac:dyDescent="0.35">
      <c r="G31" t="s">
        <v>3726</v>
      </c>
    </row>
    <row r="32" spans="3:7" x14ac:dyDescent="0.35">
      <c r="G32" t="s">
        <v>3727</v>
      </c>
    </row>
    <row r="33" spans="7:7" x14ac:dyDescent="0.35">
      <c r="G33" t="s">
        <v>3728</v>
      </c>
    </row>
    <row r="34" spans="7:7" x14ac:dyDescent="0.35">
      <c r="G34" t="s">
        <v>3729</v>
      </c>
    </row>
    <row r="35" spans="7:7" x14ac:dyDescent="0.35">
      <c r="G35" t="s">
        <v>3730</v>
      </c>
    </row>
    <row r="36" spans="7:7" x14ac:dyDescent="0.35">
      <c r="G36" t="s">
        <v>3731</v>
      </c>
    </row>
    <row r="37" spans="7:7" x14ac:dyDescent="0.35">
      <c r="G37" t="s">
        <v>3732</v>
      </c>
    </row>
    <row r="38" spans="7:7" x14ac:dyDescent="0.35">
      <c r="G38" t="s">
        <v>510</v>
      </c>
    </row>
    <row r="39" spans="7:7" x14ac:dyDescent="0.35">
      <c r="G39" t="s">
        <v>3733</v>
      </c>
    </row>
    <row r="40" spans="7:7" x14ac:dyDescent="0.35">
      <c r="G40" t="s">
        <v>3734</v>
      </c>
    </row>
    <row r="41" spans="7:7" x14ac:dyDescent="0.35">
      <c r="G41" t="s">
        <v>3735</v>
      </c>
    </row>
    <row r="42" spans="7:7" x14ac:dyDescent="0.35">
      <c r="G42" t="s">
        <v>481</v>
      </c>
    </row>
  </sheetData>
  <dataValidations count="1">
    <dataValidation type="list" allowBlank="1" showInputMessage="1" showErrorMessage="1" sqref="E2:E19" xr:uid="{B0945977-38A9-4652-9379-4DAF31192BAF}">
      <formula1>Type_org</formula1>
    </dataValidation>
  </dataValidations>
  <pageMargins left="0.7" right="0.7" top="0.75" bottom="0.75" header="0.3" footer="0.3"/>
  <tableParts count="5">
    <tablePart r:id="rId1"/>
    <tablePart r:id="rId2"/>
    <tablePart r:id="rId3"/>
    <tablePart r:id="rId4"/>
    <tablePart r:id="rId5"/>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F8C4-FE30-4657-AE30-04DACA48F19F}">
  <dimension ref="A1:AO346"/>
  <sheetViews>
    <sheetView topLeftCell="A2" zoomScale="85" zoomScaleNormal="85" workbookViewId="0">
      <pane xSplit="7" ySplit="1" topLeftCell="H168" activePane="bottomRight" state="frozen"/>
      <selection pane="topRight" activeCell="H2" sqref="H2"/>
      <selection pane="bottomLeft" activeCell="A3" sqref="A3"/>
      <selection pane="bottomRight" activeCell="M2" sqref="M2"/>
    </sheetView>
  </sheetViews>
  <sheetFormatPr defaultColWidth="9.26953125" defaultRowHeight="14.5" x14ac:dyDescent="0.35"/>
  <cols>
    <col min="1" max="1" width="6" style="2" customWidth="1"/>
    <col min="2" max="2" width="18.7265625" style="2" bestFit="1" customWidth="1"/>
    <col min="3" max="3" width="18.54296875" style="2" bestFit="1" customWidth="1"/>
    <col min="4" max="4" width="12.26953125" style="2" hidden="1" customWidth="1"/>
    <col min="5" max="5" width="20.7265625" style="2" customWidth="1"/>
    <col min="6" max="6" width="10.26953125" style="2" hidden="1" customWidth="1"/>
    <col min="7" max="7" width="12.453125" style="16" customWidth="1"/>
    <col min="8" max="8" width="11.7265625" style="2" customWidth="1"/>
    <col min="9" max="9" width="14.26953125" style="2" customWidth="1"/>
    <col min="10" max="10" width="0.453125" style="2" customWidth="1"/>
    <col min="11" max="11" width="17.26953125" style="2" hidden="1" customWidth="1"/>
    <col min="12" max="12" width="20.26953125" style="2" hidden="1" customWidth="1"/>
    <col min="13" max="13" width="11.7265625" style="2" customWidth="1"/>
    <col min="14" max="14" width="9" style="2" customWidth="1"/>
    <col min="15" max="18" width="13.26953125" style="2" customWidth="1"/>
    <col min="19" max="19" width="10.26953125" style="2" customWidth="1"/>
    <col min="20" max="20" width="16.453125" style="2" customWidth="1"/>
    <col min="21" max="21" width="10.26953125" style="2" hidden="1" customWidth="1"/>
    <col min="22" max="22" width="14.453125" style="16" hidden="1" customWidth="1"/>
    <col min="23" max="23" width="12.7265625" style="2" hidden="1" customWidth="1"/>
    <col min="24" max="24" width="10.26953125" style="2" hidden="1" customWidth="1"/>
    <col min="25" max="25" width="21" style="2" customWidth="1"/>
    <col min="26" max="26" width="21" style="70" hidden="1" customWidth="1"/>
    <col min="27" max="27" width="10" style="2" customWidth="1"/>
    <col min="28" max="28" width="10.7265625" style="2" customWidth="1"/>
    <col min="29" max="29" width="11.26953125" style="2" hidden="1" customWidth="1"/>
    <col min="30" max="30" width="10.54296875" style="2" customWidth="1"/>
    <col min="31" max="31" width="11.26953125" style="2" customWidth="1"/>
    <col min="32" max="32" width="10.7265625" style="2" customWidth="1"/>
    <col min="33" max="34" width="12.26953125" style="2" customWidth="1"/>
    <col min="35" max="35" width="9.26953125" style="2"/>
    <col min="36" max="36" width="17.54296875" style="2" customWidth="1"/>
    <col min="37" max="16384" width="9.26953125" style="2"/>
  </cols>
  <sheetData>
    <row r="1" spans="1:37" hidden="1" x14ac:dyDescent="0.35">
      <c r="A1" s="2" t="s">
        <v>407</v>
      </c>
      <c r="B1" s="210">
        <v>44531</v>
      </c>
      <c r="C1" s="210">
        <v>44562</v>
      </c>
      <c r="D1" s="210">
        <v>44593</v>
      </c>
      <c r="AA1" s="211">
        <v>44440</v>
      </c>
      <c r="AB1" s="210">
        <v>44470</v>
      </c>
      <c r="AC1" s="211">
        <v>44501</v>
      </c>
      <c r="AD1" s="210">
        <v>44531</v>
      </c>
      <c r="AE1" s="211">
        <v>44562</v>
      </c>
      <c r="AF1" s="210">
        <v>44593</v>
      </c>
      <c r="AG1" s="211">
        <v>44621</v>
      </c>
      <c r="AH1" s="210">
        <v>44652</v>
      </c>
    </row>
    <row r="2" spans="1:37" s="131" customFormat="1" ht="66.650000000000006" customHeight="1" x14ac:dyDescent="0.35">
      <c r="A2" s="192" t="s">
        <v>408</v>
      </c>
      <c r="B2" s="192" t="s">
        <v>0</v>
      </c>
      <c r="C2" s="192" t="s">
        <v>1</v>
      </c>
      <c r="D2" s="192" t="s">
        <v>434</v>
      </c>
      <c r="E2" s="192" t="s">
        <v>2</v>
      </c>
      <c r="F2" s="192" t="s">
        <v>436</v>
      </c>
      <c r="G2" s="192" t="s">
        <v>4</v>
      </c>
      <c r="H2" s="192" t="s">
        <v>412</v>
      </c>
      <c r="I2" s="192" t="s">
        <v>3736</v>
      </c>
      <c r="J2" s="192" t="s">
        <v>414</v>
      </c>
      <c r="K2" s="192" t="s">
        <v>437</v>
      </c>
      <c r="L2" s="192" t="s">
        <v>438</v>
      </c>
      <c r="M2" s="192" t="s">
        <v>415</v>
      </c>
      <c r="N2" s="192" t="s">
        <v>417</v>
      </c>
      <c r="O2" s="192" t="s">
        <v>3737</v>
      </c>
      <c r="P2" s="192" t="s">
        <v>439</v>
      </c>
      <c r="Q2" s="192" t="s">
        <v>440</v>
      </c>
      <c r="R2" s="192" t="s">
        <v>441</v>
      </c>
      <c r="S2" s="192" t="s">
        <v>418</v>
      </c>
      <c r="T2" s="192" t="s">
        <v>419</v>
      </c>
      <c r="U2" s="192" t="s">
        <v>3738</v>
      </c>
      <c r="V2" s="126" t="s">
        <v>3739</v>
      </c>
      <c r="W2" s="126" t="s">
        <v>3740</v>
      </c>
      <c r="X2" s="126" t="s">
        <v>3741</v>
      </c>
      <c r="Y2" s="192" t="s">
        <v>3742</v>
      </c>
      <c r="Z2" s="214" t="s">
        <v>3743</v>
      </c>
      <c r="AA2" s="192" t="s">
        <v>428</v>
      </c>
      <c r="AB2" s="192" t="s">
        <v>429</v>
      </c>
      <c r="AC2" s="192" t="s">
        <v>3744</v>
      </c>
      <c r="AD2" s="192" t="s">
        <v>3745</v>
      </c>
      <c r="AE2" s="192" t="s">
        <v>420</v>
      </c>
      <c r="AF2" s="192" t="s">
        <v>421</v>
      </c>
      <c r="AG2" s="192" t="s">
        <v>422</v>
      </c>
      <c r="AH2" s="192" t="s">
        <v>423</v>
      </c>
    </row>
    <row r="3" spans="1:37" x14ac:dyDescent="0.35">
      <c r="A3" s="3">
        <v>3</v>
      </c>
      <c r="B3" s="1" t="s">
        <v>7</v>
      </c>
      <c r="C3" s="1" t="s">
        <v>3253</v>
      </c>
      <c r="D3" s="189" t="str">
        <f t="shared" ref="D3:D68" si="0">VLOOKUP(C3,admin_2,2,FALSE)</f>
        <v>MDG53519</v>
      </c>
      <c r="E3" s="1" t="s">
        <v>11</v>
      </c>
      <c r="F3" s="1" t="e">
        <f t="shared" ref="F3:F44" si="1">VLOOKUP(E3,admin_3,2,FALSE)</f>
        <v>#N/A</v>
      </c>
      <c r="G3" s="72">
        <v>1</v>
      </c>
      <c r="H3" s="71">
        <v>29191.503550075064</v>
      </c>
      <c r="I3" s="1" t="s">
        <v>452</v>
      </c>
      <c r="J3" s="1" t="s">
        <v>3746</v>
      </c>
      <c r="K3" s="1" t="e">
        <f>IF(I3="FID",F3&amp;I3&amp;L3,IF(I3="PAM",F3&amp;I3&amp;L3,IF(I3="CRS",F3&amp;I3&amp;L3,F3&amp;"autreong"&amp;L3)))</f>
        <v>#N/A</v>
      </c>
      <c r="L3" s="1" t="s">
        <v>446</v>
      </c>
      <c r="M3" s="1" t="s">
        <v>3747</v>
      </c>
      <c r="N3" s="125">
        <f t="shared" ref="N3:N65" si="2">IF(I3&lt;&gt;"",IF(G3=1,IF(I3="PAM",IF(V3="",1,0.5),0.5),0.5),"")</f>
        <v>0.5</v>
      </c>
      <c r="O3" s="8">
        <f>6237*5</f>
        <v>31185</v>
      </c>
      <c r="P3" s="8">
        <f>AD3</f>
        <v>31185</v>
      </c>
      <c r="Q3" s="8">
        <f t="shared" ref="Q3:R18" si="3">AE3</f>
        <v>31185</v>
      </c>
      <c r="R3" s="8">
        <f t="shared" si="3"/>
        <v>31185</v>
      </c>
      <c r="S3" s="1" t="s">
        <v>444</v>
      </c>
      <c r="T3" s="1" t="s">
        <v>453</v>
      </c>
      <c r="U3" s="7">
        <f t="shared" ref="U3:U17" si="4">O3/H3</f>
        <v>1.0682902970895383</v>
      </c>
      <c r="V3" s="193"/>
      <c r="W3" s="128">
        <f t="shared" ref="W3:W66" si="5">IF(V3="x","",O3)</f>
        <v>31185</v>
      </c>
      <c r="X3" s="125">
        <f t="shared" ref="X3:X66" si="6">IFERROR(1-(W3*N3)/H3,"")</f>
        <v>0.46585485145523087</v>
      </c>
      <c r="Y3" s="1" t="s">
        <v>3748</v>
      </c>
      <c r="Z3" s="215"/>
      <c r="AA3" s="120">
        <v>31185</v>
      </c>
      <c r="AB3" s="9">
        <v>31185</v>
      </c>
      <c r="AC3" s="9">
        <v>31185</v>
      </c>
      <c r="AD3" s="9">
        <v>31185</v>
      </c>
      <c r="AE3" s="9">
        <v>31185</v>
      </c>
      <c r="AF3" s="9">
        <v>31185</v>
      </c>
      <c r="AG3" s="9">
        <v>31185</v>
      </c>
      <c r="AH3" s="9"/>
      <c r="AJ3" s="4" t="s">
        <v>3749</v>
      </c>
      <c r="AK3" s="9">
        <f>SUMIF($G$3:$G$244,"1",$O$3:$O$244)</f>
        <v>693684</v>
      </c>
    </row>
    <row r="4" spans="1:37" x14ac:dyDescent="0.35">
      <c r="A4" s="3">
        <v>4</v>
      </c>
      <c r="B4" s="1" t="s">
        <v>7</v>
      </c>
      <c r="C4" s="1" t="s">
        <v>3253</v>
      </c>
      <c r="D4" s="189" t="str">
        <f t="shared" si="0"/>
        <v>MDG53519</v>
      </c>
      <c r="E4" s="1" t="s">
        <v>11</v>
      </c>
      <c r="F4" s="1" t="e">
        <f t="shared" si="1"/>
        <v>#N/A</v>
      </c>
      <c r="G4" s="72">
        <v>1</v>
      </c>
      <c r="H4" s="71">
        <v>0</v>
      </c>
      <c r="I4" s="1" t="s">
        <v>442</v>
      </c>
      <c r="J4" s="1"/>
      <c r="K4" s="1" t="e">
        <f t="shared" ref="K4:K67" si="7">IF(I4="FID",F4&amp;I4&amp;L4,IF(I4="PAM",F4&amp;I4&amp;L4,IF(I4="CRS",F4&amp;I4&amp;L4,F4&amp;"autreong"&amp;L4)))</f>
        <v>#N/A</v>
      </c>
      <c r="L4" s="1" t="s">
        <v>446</v>
      </c>
      <c r="M4" s="1" t="s">
        <v>3750</v>
      </c>
      <c r="N4" s="125">
        <f t="shared" si="2"/>
        <v>0.5</v>
      </c>
      <c r="O4" s="8">
        <v>31185</v>
      </c>
      <c r="P4" s="8">
        <f>AD4</f>
        <v>33185</v>
      </c>
      <c r="Q4" s="8">
        <f t="shared" si="3"/>
        <v>33185</v>
      </c>
      <c r="R4" s="8">
        <f t="shared" si="3"/>
        <v>33185</v>
      </c>
      <c r="S4" s="1" t="s">
        <v>444</v>
      </c>
      <c r="T4" s="1" t="s">
        <v>455</v>
      </c>
      <c r="U4" s="7" t="e">
        <f t="shared" si="4"/>
        <v>#DIV/0!</v>
      </c>
      <c r="V4" s="193" t="s">
        <v>3751</v>
      </c>
      <c r="W4" s="128" t="str">
        <f t="shared" si="5"/>
        <v/>
      </c>
      <c r="X4" s="125" t="str">
        <f t="shared" si="6"/>
        <v/>
      </c>
      <c r="Y4" s="1"/>
      <c r="Z4" s="215" t="s">
        <v>3752</v>
      </c>
      <c r="AA4" s="120">
        <v>2000</v>
      </c>
      <c r="AB4" s="120">
        <v>2000</v>
      </c>
      <c r="AC4" s="120">
        <v>2000</v>
      </c>
      <c r="AD4" s="120">
        <f>31185+2000</f>
        <v>33185</v>
      </c>
      <c r="AE4" s="120">
        <f t="shared" ref="AE4:AG4" si="8">31185+2000</f>
        <v>33185</v>
      </c>
      <c r="AF4" s="120">
        <f t="shared" si="8"/>
        <v>33185</v>
      </c>
      <c r="AG4" s="120">
        <f t="shared" si="8"/>
        <v>33185</v>
      </c>
      <c r="AH4" s="120"/>
      <c r="AJ4" s="4" t="s">
        <v>3753</v>
      </c>
      <c r="AK4" s="9">
        <f>SUMIF($G$3:$G$244,"2",$O$3:$O$244)</f>
        <v>1058381.7802918309</v>
      </c>
    </row>
    <row r="5" spans="1:37" x14ac:dyDescent="0.35">
      <c r="A5" s="116">
        <v>5</v>
      </c>
      <c r="B5" s="1" t="s">
        <v>7</v>
      </c>
      <c r="C5" s="1" t="s">
        <v>3253</v>
      </c>
      <c r="D5" s="189" t="str">
        <f t="shared" si="0"/>
        <v>MDG53519</v>
      </c>
      <c r="E5" s="124" t="s">
        <v>11</v>
      </c>
      <c r="F5" s="1" t="e">
        <f t="shared" si="1"/>
        <v>#N/A</v>
      </c>
      <c r="G5" s="72">
        <v>1</v>
      </c>
      <c r="H5" s="71"/>
      <c r="I5" s="117" t="s">
        <v>456</v>
      </c>
      <c r="J5" s="117" t="s">
        <v>3746</v>
      </c>
      <c r="K5" s="1" t="e">
        <f t="shared" si="7"/>
        <v>#N/A</v>
      </c>
      <c r="L5" s="1" t="s">
        <v>446</v>
      </c>
      <c r="M5" s="117" t="s">
        <v>3750</v>
      </c>
      <c r="N5" s="125">
        <f t="shared" si="2"/>
        <v>0.5</v>
      </c>
      <c r="P5" s="8">
        <v>6000</v>
      </c>
      <c r="Q5" s="8">
        <f t="shared" si="3"/>
        <v>0</v>
      </c>
      <c r="R5" s="8">
        <f t="shared" si="3"/>
        <v>0</v>
      </c>
      <c r="S5" s="117" t="s">
        <v>3754</v>
      </c>
      <c r="T5" s="118" t="s">
        <v>3755</v>
      </c>
      <c r="U5" s="119" t="e">
        <f>P5/H5</f>
        <v>#DIV/0!</v>
      </c>
      <c r="V5" s="130"/>
      <c r="W5" s="128">
        <f>IF(V5="x","",P5)</f>
        <v>6000</v>
      </c>
      <c r="X5" s="125" t="str">
        <f t="shared" si="6"/>
        <v/>
      </c>
      <c r="Y5" s="117" t="s">
        <v>3748</v>
      </c>
      <c r="Z5" s="216" t="s">
        <v>3756</v>
      </c>
      <c r="AA5" s="121"/>
      <c r="AB5" s="121"/>
      <c r="AC5" s="121"/>
      <c r="AD5" s="121">
        <v>6000</v>
      </c>
      <c r="AE5" s="121"/>
      <c r="AF5" s="121"/>
      <c r="AG5" s="121"/>
      <c r="AH5" s="121"/>
      <c r="AJ5" s="4"/>
      <c r="AK5" s="9"/>
    </row>
    <row r="6" spans="1:37" x14ac:dyDescent="0.35">
      <c r="A6" s="116"/>
      <c r="B6" s="1" t="s">
        <v>7</v>
      </c>
      <c r="C6" s="1" t="s">
        <v>3253</v>
      </c>
      <c r="D6" s="189" t="str">
        <f t="shared" si="0"/>
        <v>MDG53519</v>
      </c>
      <c r="E6" s="2" t="s">
        <v>460</v>
      </c>
      <c r="F6" s="1" t="e">
        <f t="shared" si="1"/>
        <v>#N/A</v>
      </c>
      <c r="G6" s="72">
        <v>1</v>
      </c>
      <c r="H6" s="71"/>
      <c r="I6" s="1" t="s">
        <v>461</v>
      </c>
      <c r="K6" s="1" t="e">
        <f t="shared" si="7"/>
        <v>#N/A</v>
      </c>
      <c r="L6" s="1" t="s">
        <v>446</v>
      </c>
      <c r="M6" s="1" t="s">
        <v>3750</v>
      </c>
      <c r="N6" s="125">
        <f t="shared" si="2"/>
        <v>0.5</v>
      </c>
      <c r="O6" s="8">
        <f>AC6</f>
        <v>0</v>
      </c>
      <c r="P6" s="8">
        <v>5105</v>
      </c>
      <c r="Q6" s="8">
        <f t="shared" si="3"/>
        <v>5105</v>
      </c>
      <c r="R6" s="8">
        <f t="shared" si="3"/>
        <v>5105</v>
      </c>
      <c r="S6" s="290" t="s">
        <v>462</v>
      </c>
      <c r="T6" s="2" t="s">
        <v>463</v>
      </c>
      <c r="W6" s="128">
        <f t="shared" ref="W6" si="9">IF(V6="x","",O6)</f>
        <v>0</v>
      </c>
      <c r="X6" s="125" t="str">
        <f t="shared" si="6"/>
        <v/>
      </c>
      <c r="Y6" s="1" t="s">
        <v>3748</v>
      </c>
      <c r="Z6" s="115"/>
      <c r="AA6" s="9"/>
      <c r="AB6" s="9"/>
      <c r="AC6" s="9"/>
      <c r="AD6" s="9">
        <v>5105</v>
      </c>
      <c r="AE6" s="9">
        <v>5105</v>
      </c>
      <c r="AF6" s="9">
        <v>5105</v>
      </c>
      <c r="AG6" s="9">
        <v>5105</v>
      </c>
      <c r="AH6" s="9">
        <v>5105</v>
      </c>
      <c r="AJ6" s="73"/>
    </row>
    <row r="7" spans="1:37" x14ac:dyDescent="0.35">
      <c r="A7" s="3">
        <v>6</v>
      </c>
      <c r="B7" s="1" t="s">
        <v>7</v>
      </c>
      <c r="C7" s="1" t="s">
        <v>3253</v>
      </c>
      <c r="D7" s="189" t="str">
        <f t="shared" si="0"/>
        <v>MDG53519</v>
      </c>
      <c r="E7" s="1" t="s">
        <v>15</v>
      </c>
      <c r="F7" s="1" t="e">
        <f t="shared" si="1"/>
        <v>#N/A</v>
      </c>
      <c r="G7" s="72">
        <v>1</v>
      </c>
      <c r="H7" s="71">
        <v>11816.642147626528</v>
      </c>
      <c r="I7" s="1" t="s">
        <v>452</v>
      </c>
      <c r="J7" s="1" t="s">
        <v>3746</v>
      </c>
      <c r="K7" s="1" t="e">
        <f t="shared" si="7"/>
        <v>#N/A</v>
      </c>
      <c r="L7" s="1" t="s">
        <v>446</v>
      </c>
      <c r="M7" s="1" t="s">
        <v>3747</v>
      </c>
      <c r="N7" s="125">
        <f t="shared" si="2"/>
        <v>0.5</v>
      </c>
      <c r="O7" s="8">
        <f>3040*5</f>
        <v>15200</v>
      </c>
      <c r="P7" s="8">
        <f t="shared" ref="P7:R68" si="10">AD7</f>
        <v>15200</v>
      </c>
      <c r="Q7" s="8">
        <f t="shared" si="3"/>
        <v>15200</v>
      </c>
      <c r="R7" s="8">
        <f t="shared" si="3"/>
        <v>15200</v>
      </c>
      <c r="S7" s="1" t="s">
        <v>444</v>
      </c>
      <c r="T7" s="1" t="s">
        <v>468</v>
      </c>
      <c r="U7" s="7">
        <f t="shared" si="4"/>
        <v>1.2863214278730652</v>
      </c>
      <c r="V7" s="193"/>
      <c r="W7" s="128">
        <f t="shared" si="5"/>
        <v>15200</v>
      </c>
      <c r="X7" s="125">
        <f t="shared" si="6"/>
        <v>0.35683928606346738</v>
      </c>
      <c r="Y7" s="1" t="s">
        <v>3748</v>
      </c>
      <c r="Z7" s="215"/>
      <c r="AA7" s="120">
        <v>15200</v>
      </c>
      <c r="AB7" s="120">
        <v>15200</v>
      </c>
      <c r="AC7" s="120">
        <v>15200</v>
      </c>
      <c r="AD7" s="120">
        <v>15200</v>
      </c>
      <c r="AE7" s="120">
        <v>15200</v>
      </c>
      <c r="AF7" s="120">
        <v>15200</v>
      </c>
      <c r="AG7" s="120">
        <v>15200</v>
      </c>
      <c r="AH7" s="120"/>
      <c r="AJ7" s="4" t="s">
        <v>3757</v>
      </c>
      <c r="AK7" s="9">
        <f>SUMIF($G$3:$G$244,"3",$O$3:$O$244)</f>
        <v>211984</v>
      </c>
    </row>
    <row r="8" spans="1:37" x14ac:dyDescent="0.35">
      <c r="A8" s="3">
        <v>7</v>
      </c>
      <c r="B8" s="1" t="s">
        <v>7</v>
      </c>
      <c r="C8" s="1" t="s">
        <v>3253</v>
      </c>
      <c r="D8" s="189" t="str">
        <f t="shared" si="0"/>
        <v>MDG53519</v>
      </c>
      <c r="E8" s="1" t="s">
        <v>15</v>
      </c>
      <c r="F8" s="1" t="e">
        <f t="shared" si="1"/>
        <v>#N/A</v>
      </c>
      <c r="G8" s="72">
        <v>1</v>
      </c>
      <c r="H8" s="71">
        <v>0</v>
      </c>
      <c r="I8" s="1" t="s">
        <v>442</v>
      </c>
      <c r="J8" s="1"/>
      <c r="K8" s="1" t="e">
        <f t="shared" si="7"/>
        <v>#N/A</v>
      </c>
      <c r="L8" s="1" t="s">
        <v>446</v>
      </c>
      <c r="M8" s="1" t="s">
        <v>3750</v>
      </c>
      <c r="N8" s="125">
        <f t="shared" si="2"/>
        <v>0.5</v>
      </c>
      <c r="O8" s="8">
        <v>1775</v>
      </c>
      <c r="P8" s="8">
        <f t="shared" si="10"/>
        <v>16975</v>
      </c>
      <c r="Q8" s="8">
        <f t="shared" si="3"/>
        <v>16975</v>
      </c>
      <c r="R8" s="8">
        <f t="shared" si="3"/>
        <v>16975</v>
      </c>
      <c r="S8" s="1" t="s">
        <v>444</v>
      </c>
      <c r="T8" s="1" t="s">
        <v>455</v>
      </c>
      <c r="U8" s="7" t="e">
        <f t="shared" si="4"/>
        <v>#DIV/0!</v>
      </c>
      <c r="V8" s="193" t="s">
        <v>3751</v>
      </c>
      <c r="W8" s="128" t="str">
        <f t="shared" si="5"/>
        <v/>
      </c>
      <c r="X8" s="125" t="str">
        <f t="shared" si="6"/>
        <v/>
      </c>
      <c r="Y8" s="1"/>
      <c r="Z8" s="215" t="s">
        <v>3752</v>
      </c>
      <c r="AA8" s="120">
        <v>1775</v>
      </c>
      <c r="AB8" s="120">
        <v>1775</v>
      </c>
      <c r="AC8" s="120">
        <v>1775</v>
      </c>
      <c r="AD8" s="120">
        <f>15200+AA8</f>
        <v>16975</v>
      </c>
      <c r="AE8" s="120">
        <f>15200+AB8</f>
        <v>16975</v>
      </c>
      <c r="AF8" s="120">
        <f>15200+AC8</f>
        <v>16975</v>
      </c>
      <c r="AG8" s="120">
        <f t="shared" ref="AG8" si="11">15200+AD8</f>
        <v>32175</v>
      </c>
      <c r="AH8" s="120"/>
      <c r="AJ8" s="4" t="s">
        <v>3758</v>
      </c>
      <c r="AK8" s="9">
        <f>SUMIF($G$3:$G$244,"4",$O$3:$O$244)</f>
        <v>159740</v>
      </c>
    </row>
    <row r="9" spans="1:37" x14ac:dyDescent="0.35">
      <c r="B9" s="1" t="s">
        <v>7</v>
      </c>
      <c r="C9" s="1" t="s">
        <v>3253</v>
      </c>
      <c r="D9" s="189" t="str">
        <f>VLOOKUP(C9,admin_2,2,FALSE)</f>
        <v>MDG53519</v>
      </c>
      <c r="E9" s="2" t="s">
        <v>469</v>
      </c>
      <c r="F9" s="1" t="e">
        <f>VLOOKUP(E9,admin_3,2,FALSE)</f>
        <v>#N/A</v>
      </c>
      <c r="G9" s="72">
        <v>1</v>
      </c>
      <c r="H9" s="71"/>
      <c r="I9" s="1" t="s">
        <v>461</v>
      </c>
      <c r="K9" s="1" t="e">
        <f t="shared" si="7"/>
        <v>#N/A</v>
      </c>
      <c r="L9" s="1" t="s">
        <v>446</v>
      </c>
      <c r="M9" s="1" t="s">
        <v>3750</v>
      </c>
      <c r="N9" s="125">
        <f t="shared" si="2"/>
        <v>0.5</v>
      </c>
      <c r="O9" s="114">
        <v>1100</v>
      </c>
      <c r="P9" s="8">
        <f t="shared" si="10"/>
        <v>1100</v>
      </c>
      <c r="Q9" s="8">
        <f t="shared" si="3"/>
        <v>1100</v>
      </c>
      <c r="R9" s="8">
        <f t="shared" si="3"/>
        <v>1100</v>
      </c>
      <c r="S9" s="290" t="s">
        <v>462</v>
      </c>
      <c r="T9" s="2" t="s">
        <v>463</v>
      </c>
      <c r="W9" s="128">
        <f>IF(V9="x","",O9)</f>
        <v>1100</v>
      </c>
      <c r="X9" s="125" t="str">
        <f>IFERROR(1-(W9*N9)/H9,"")</f>
        <v/>
      </c>
      <c r="Y9" s="1" t="s">
        <v>3748</v>
      </c>
      <c r="Z9" s="2"/>
      <c r="AA9" s="1"/>
      <c r="AB9" s="1"/>
      <c r="AC9" s="1"/>
      <c r="AD9" s="9">
        <v>1100</v>
      </c>
      <c r="AE9" s="9">
        <v>1100</v>
      </c>
      <c r="AF9" s="9">
        <v>1100</v>
      </c>
      <c r="AG9" s="9">
        <v>1100</v>
      </c>
      <c r="AH9" s="9">
        <v>1100</v>
      </c>
      <c r="AJ9" s="73"/>
    </row>
    <row r="10" spans="1:37" x14ac:dyDescent="0.35">
      <c r="A10" s="3">
        <v>8</v>
      </c>
      <c r="B10" s="1" t="s">
        <v>7</v>
      </c>
      <c r="C10" s="1" t="s">
        <v>3253</v>
      </c>
      <c r="D10" s="189" t="str">
        <f t="shared" si="0"/>
        <v>MDG53519</v>
      </c>
      <c r="E10" s="1" t="s">
        <v>17</v>
      </c>
      <c r="F10" s="1" t="e">
        <f t="shared" si="1"/>
        <v>#N/A</v>
      </c>
      <c r="G10" s="72">
        <v>1</v>
      </c>
      <c r="H10" s="71">
        <v>13587.484295871423</v>
      </c>
      <c r="I10" s="1" t="s">
        <v>442</v>
      </c>
      <c r="J10" s="1"/>
      <c r="K10" s="1" t="e">
        <f t="shared" si="7"/>
        <v>#N/A</v>
      </c>
      <c r="L10" s="1" t="s">
        <v>446</v>
      </c>
      <c r="M10" s="1" t="s">
        <v>3750</v>
      </c>
      <c r="N10" s="125">
        <f t="shared" si="2"/>
        <v>1</v>
      </c>
      <c r="O10" s="8">
        <f t="shared" ref="O10:O11" si="12">AB10</f>
        <v>13760</v>
      </c>
      <c r="P10" s="8">
        <f t="shared" si="10"/>
        <v>13760</v>
      </c>
      <c r="Q10" s="8">
        <f t="shared" si="3"/>
        <v>13760</v>
      </c>
      <c r="R10" s="8">
        <f t="shared" si="3"/>
        <v>13760</v>
      </c>
      <c r="S10" s="1" t="s">
        <v>444</v>
      </c>
      <c r="T10" s="1"/>
      <c r="U10" s="7">
        <f t="shared" si="4"/>
        <v>1.0126966626324636</v>
      </c>
      <c r="V10" s="193"/>
      <c r="W10" s="128">
        <f t="shared" si="5"/>
        <v>13760</v>
      </c>
      <c r="X10" s="125">
        <f t="shared" si="6"/>
        <v>-1.2696662632463607E-2</v>
      </c>
      <c r="Y10" s="1"/>
      <c r="Z10" s="215"/>
      <c r="AA10" s="9">
        <v>13760</v>
      </c>
      <c r="AB10" s="9">
        <v>13760</v>
      </c>
      <c r="AC10" s="9">
        <v>13760</v>
      </c>
      <c r="AD10" s="9">
        <v>13760</v>
      </c>
      <c r="AE10" s="9">
        <v>13760</v>
      </c>
      <c r="AF10" s="9">
        <v>13760</v>
      </c>
      <c r="AG10" s="9">
        <v>13760</v>
      </c>
      <c r="AH10" s="9"/>
      <c r="AJ10" s="73"/>
      <c r="AK10" s="114">
        <f>SUM(AK3:AK8)</f>
        <v>2123789.7802918311</v>
      </c>
    </row>
    <row r="11" spans="1:37" x14ac:dyDescent="0.35">
      <c r="A11" s="3">
        <v>9</v>
      </c>
      <c r="B11" s="1" t="s">
        <v>7</v>
      </c>
      <c r="C11" s="1" t="s">
        <v>3253</v>
      </c>
      <c r="D11" s="189" t="str">
        <f t="shared" si="0"/>
        <v>MDG53519</v>
      </c>
      <c r="E11" s="1" t="s">
        <v>19</v>
      </c>
      <c r="F11" s="1" t="e">
        <f t="shared" si="1"/>
        <v>#N/A</v>
      </c>
      <c r="G11" s="72">
        <v>1</v>
      </c>
      <c r="H11" s="71">
        <v>11831.168306224168</v>
      </c>
      <c r="I11" s="1" t="s">
        <v>442</v>
      </c>
      <c r="J11" s="1"/>
      <c r="K11" s="1" t="e">
        <f t="shared" si="7"/>
        <v>#N/A</v>
      </c>
      <c r="L11" s="1" t="s">
        <v>446</v>
      </c>
      <c r="M11" s="1" t="s">
        <v>3750</v>
      </c>
      <c r="N11" s="125">
        <f t="shared" si="2"/>
        <v>1</v>
      </c>
      <c r="O11" s="8">
        <f t="shared" si="12"/>
        <v>11980</v>
      </c>
      <c r="P11" s="8">
        <f t="shared" si="10"/>
        <v>11980</v>
      </c>
      <c r="Q11" s="8">
        <f t="shared" si="3"/>
        <v>11980</v>
      </c>
      <c r="R11" s="8">
        <f t="shared" si="3"/>
        <v>11980</v>
      </c>
      <c r="S11" s="1" t="s">
        <v>444</v>
      </c>
      <c r="T11" s="1"/>
      <c r="U11" s="7">
        <f t="shared" si="4"/>
        <v>1.0125796278037507</v>
      </c>
      <c r="V11" s="193"/>
      <c r="W11" s="128">
        <f t="shared" si="5"/>
        <v>11980</v>
      </c>
      <c r="X11" s="125">
        <f t="shared" si="6"/>
        <v>-1.2579627803750659E-2</v>
      </c>
      <c r="Y11" s="1"/>
      <c r="Z11" s="215"/>
      <c r="AA11" s="9">
        <v>11980</v>
      </c>
      <c r="AB11" s="9">
        <v>11980</v>
      </c>
      <c r="AC11" s="9">
        <v>11980</v>
      </c>
      <c r="AD11" s="9">
        <v>11980</v>
      </c>
      <c r="AE11" s="9">
        <v>11980</v>
      </c>
      <c r="AF11" s="9">
        <v>11980</v>
      </c>
      <c r="AG11" s="9">
        <v>11980</v>
      </c>
      <c r="AH11" s="9"/>
      <c r="AJ11" s="73"/>
    </row>
    <row r="12" spans="1:37" x14ac:dyDescent="0.35">
      <c r="A12" s="3">
        <v>12</v>
      </c>
      <c r="B12" s="1" t="s">
        <v>7</v>
      </c>
      <c r="C12" s="1" t="s">
        <v>3253</v>
      </c>
      <c r="D12" s="189" t="str">
        <f t="shared" si="0"/>
        <v>MDG53519</v>
      </c>
      <c r="E12" s="1" t="s">
        <v>3759</v>
      </c>
      <c r="F12" s="1" t="e">
        <f t="shared" si="1"/>
        <v>#N/A</v>
      </c>
      <c r="G12" s="72">
        <v>1</v>
      </c>
      <c r="H12" s="71">
        <v>5025.1685997718305</v>
      </c>
      <c r="I12" s="1" t="s">
        <v>442</v>
      </c>
      <c r="J12" s="1"/>
      <c r="K12" s="1" t="e">
        <f t="shared" si="7"/>
        <v>#N/A</v>
      </c>
      <c r="L12" s="1" t="s">
        <v>446</v>
      </c>
      <c r="M12" s="1" t="s">
        <v>3750</v>
      </c>
      <c r="N12" s="125">
        <f t="shared" si="2"/>
        <v>1</v>
      </c>
      <c r="O12" s="8">
        <f>AB12</f>
        <v>5330</v>
      </c>
      <c r="P12" s="8">
        <f t="shared" si="10"/>
        <v>5330</v>
      </c>
      <c r="Q12" s="8">
        <f t="shared" si="3"/>
        <v>5330</v>
      </c>
      <c r="R12" s="8">
        <f t="shared" si="3"/>
        <v>5330</v>
      </c>
      <c r="S12" s="1" t="s">
        <v>444</v>
      </c>
      <c r="T12" s="1"/>
      <c r="U12" s="7">
        <f t="shared" si="4"/>
        <v>1.060660929912284</v>
      </c>
      <c r="V12" s="193"/>
      <c r="W12" s="128">
        <f t="shared" si="5"/>
        <v>5330</v>
      </c>
      <c r="X12" s="125">
        <f t="shared" si="6"/>
        <v>-6.0660929912284001E-2</v>
      </c>
      <c r="Y12" s="1"/>
      <c r="Z12" s="215"/>
      <c r="AA12" s="9">
        <v>5330</v>
      </c>
      <c r="AB12" s="9">
        <v>5330</v>
      </c>
      <c r="AC12" s="9">
        <v>5330</v>
      </c>
      <c r="AD12" s="9">
        <v>5330</v>
      </c>
      <c r="AE12" s="9">
        <v>5330</v>
      </c>
      <c r="AF12" s="9">
        <v>5330</v>
      </c>
      <c r="AG12" s="9">
        <v>5330</v>
      </c>
      <c r="AH12" s="9"/>
      <c r="AJ12" s="73"/>
    </row>
    <row r="13" spans="1:37" x14ac:dyDescent="0.35">
      <c r="A13" s="3">
        <v>13</v>
      </c>
      <c r="B13" s="1" t="s">
        <v>7</v>
      </c>
      <c r="C13" s="1" t="s">
        <v>3253</v>
      </c>
      <c r="D13" s="189" t="str">
        <f t="shared" si="0"/>
        <v>MDG53519</v>
      </c>
      <c r="E13" s="1" t="s">
        <v>27</v>
      </c>
      <c r="F13" s="1" t="e">
        <f t="shared" si="1"/>
        <v>#N/A</v>
      </c>
      <c r="G13" s="72">
        <v>1</v>
      </c>
      <c r="H13" s="71">
        <v>18103.118459826201</v>
      </c>
      <c r="I13" s="1" t="s">
        <v>442</v>
      </c>
      <c r="J13" s="1"/>
      <c r="K13" s="1" t="e">
        <f t="shared" si="7"/>
        <v>#N/A</v>
      </c>
      <c r="L13" s="1" t="s">
        <v>446</v>
      </c>
      <c r="M13" s="1" t="s">
        <v>3750</v>
      </c>
      <c r="N13" s="125">
        <f t="shared" si="2"/>
        <v>1</v>
      </c>
      <c r="O13" s="8">
        <f>AB13</f>
        <v>18332</v>
      </c>
      <c r="P13" s="8">
        <f t="shared" si="10"/>
        <v>18332</v>
      </c>
      <c r="Q13" s="8">
        <f t="shared" si="3"/>
        <v>18332</v>
      </c>
      <c r="R13" s="8">
        <f t="shared" si="3"/>
        <v>18332</v>
      </c>
      <c r="S13" s="1" t="s">
        <v>444</v>
      </c>
      <c r="T13" s="1"/>
      <c r="U13" s="7">
        <f t="shared" si="4"/>
        <v>1.0126432106535526</v>
      </c>
      <c r="V13" s="193"/>
      <c r="W13" s="128">
        <f t="shared" si="5"/>
        <v>18332</v>
      </c>
      <c r="X13" s="125">
        <f t="shared" si="6"/>
        <v>-1.2643210653552561E-2</v>
      </c>
      <c r="Y13" s="1"/>
      <c r="Z13" s="215"/>
      <c r="AA13" s="9">
        <v>18332</v>
      </c>
      <c r="AB13" s="9">
        <v>18332</v>
      </c>
      <c r="AC13" s="9">
        <v>18332</v>
      </c>
      <c r="AD13" s="9">
        <v>18332</v>
      </c>
      <c r="AE13" s="9">
        <v>18332</v>
      </c>
      <c r="AF13" s="9">
        <v>18332</v>
      </c>
      <c r="AG13" s="9">
        <v>18332</v>
      </c>
      <c r="AH13" s="9"/>
      <c r="AJ13" s="73"/>
    </row>
    <row r="14" spans="1:37" x14ac:dyDescent="0.35">
      <c r="A14" s="3">
        <v>14</v>
      </c>
      <c r="B14" s="1" t="s">
        <v>7</v>
      </c>
      <c r="C14" s="1" t="s">
        <v>3253</v>
      </c>
      <c r="D14" s="189" t="str">
        <f t="shared" si="0"/>
        <v>MDG53519</v>
      </c>
      <c r="E14" s="1" t="s">
        <v>29</v>
      </c>
      <c r="F14" s="1" t="e">
        <f t="shared" si="1"/>
        <v>#N/A</v>
      </c>
      <c r="G14" s="72">
        <v>1</v>
      </c>
      <c r="H14" s="71">
        <v>13300.668069730495</v>
      </c>
      <c r="I14" s="1" t="s">
        <v>442</v>
      </c>
      <c r="J14" s="1"/>
      <c r="K14" s="1" t="e">
        <f t="shared" si="7"/>
        <v>#N/A</v>
      </c>
      <c r="L14" s="1" t="s">
        <v>446</v>
      </c>
      <c r="M14" s="1" t="s">
        <v>3750</v>
      </c>
      <c r="N14" s="125">
        <f t="shared" si="2"/>
        <v>1</v>
      </c>
      <c r="O14" s="8">
        <f>AB14</f>
        <v>13470</v>
      </c>
      <c r="P14" s="8">
        <f t="shared" si="10"/>
        <v>13470</v>
      </c>
      <c r="Q14" s="8">
        <f t="shared" si="3"/>
        <v>13470</v>
      </c>
      <c r="R14" s="8">
        <f t="shared" si="3"/>
        <v>13470</v>
      </c>
      <c r="S14" s="1" t="s">
        <v>444</v>
      </c>
      <c r="T14" s="1"/>
      <c r="U14" s="7">
        <f t="shared" si="4"/>
        <v>1.0127310845877635</v>
      </c>
      <c r="V14" s="193"/>
      <c r="W14" s="128">
        <f t="shared" si="5"/>
        <v>13470</v>
      </c>
      <c r="X14" s="125">
        <f t="shared" si="6"/>
        <v>-1.2731084587763508E-2</v>
      </c>
      <c r="Y14" s="1"/>
      <c r="Z14" s="215"/>
      <c r="AA14" s="9">
        <v>13470</v>
      </c>
      <c r="AB14" s="9">
        <v>13470</v>
      </c>
      <c r="AC14" s="9">
        <v>13470</v>
      </c>
      <c r="AD14" s="9">
        <v>13470</v>
      </c>
      <c r="AE14" s="9">
        <v>13470</v>
      </c>
      <c r="AF14" s="9">
        <v>13470</v>
      </c>
      <c r="AG14" s="9">
        <v>13470</v>
      </c>
      <c r="AH14" s="9"/>
      <c r="AJ14" s="73"/>
    </row>
    <row r="15" spans="1:37" x14ac:dyDescent="0.35">
      <c r="A15" s="3">
        <v>15</v>
      </c>
      <c r="B15" s="1" t="s">
        <v>7</v>
      </c>
      <c r="C15" s="1" t="s">
        <v>3253</v>
      </c>
      <c r="D15" s="189" t="str">
        <f t="shared" si="0"/>
        <v>MDG53519</v>
      </c>
      <c r="E15" s="1" t="s">
        <v>31</v>
      </c>
      <c r="F15" s="1" t="e">
        <f t="shared" si="1"/>
        <v>#N/A</v>
      </c>
      <c r="G15" s="72">
        <v>1</v>
      </c>
      <c r="H15" s="71">
        <v>10885.187521295558</v>
      </c>
      <c r="I15" s="1" t="s">
        <v>442</v>
      </c>
      <c r="J15" s="1"/>
      <c r="K15" s="1" t="e">
        <f t="shared" si="7"/>
        <v>#N/A</v>
      </c>
      <c r="L15" s="1" t="s">
        <v>446</v>
      </c>
      <c r="M15" s="1" t="s">
        <v>3750</v>
      </c>
      <c r="N15" s="125">
        <f t="shared" si="2"/>
        <v>1</v>
      </c>
      <c r="O15" s="8">
        <f>AB15</f>
        <v>12580</v>
      </c>
      <c r="P15" s="8">
        <f t="shared" si="10"/>
        <v>12580</v>
      </c>
      <c r="Q15" s="8">
        <f t="shared" si="3"/>
        <v>12580</v>
      </c>
      <c r="R15" s="8">
        <f t="shared" si="3"/>
        <v>12580</v>
      </c>
      <c r="S15" s="1" t="s">
        <v>444</v>
      </c>
      <c r="T15" s="1"/>
      <c r="U15" s="7">
        <f t="shared" si="4"/>
        <v>1.1556989693920059</v>
      </c>
      <c r="V15" s="193"/>
      <c r="W15" s="128">
        <f t="shared" si="5"/>
        <v>12580</v>
      </c>
      <c r="X15" s="125">
        <f t="shared" si="6"/>
        <v>-0.15569896939200589</v>
      </c>
      <c r="Y15" s="1"/>
      <c r="Z15" s="215"/>
      <c r="AA15" s="9">
        <v>12580</v>
      </c>
      <c r="AB15" s="9">
        <v>12580</v>
      </c>
      <c r="AC15" s="9">
        <v>12580</v>
      </c>
      <c r="AD15" s="9">
        <v>12580</v>
      </c>
      <c r="AE15" s="9">
        <v>12580</v>
      </c>
      <c r="AF15" s="9">
        <v>12580</v>
      </c>
      <c r="AG15" s="9">
        <v>12580</v>
      </c>
      <c r="AH15" s="9"/>
      <c r="AJ15" s="73"/>
    </row>
    <row r="16" spans="1:37" x14ac:dyDescent="0.35">
      <c r="A16" s="3">
        <v>16</v>
      </c>
      <c r="B16" s="1" t="s">
        <v>7</v>
      </c>
      <c r="C16" s="1" t="s">
        <v>3253</v>
      </c>
      <c r="D16" s="189" t="str">
        <f t="shared" si="0"/>
        <v>MDG53519</v>
      </c>
      <c r="E16" s="1" t="s">
        <v>33</v>
      </c>
      <c r="F16" s="1" t="e">
        <f t="shared" si="1"/>
        <v>#N/A</v>
      </c>
      <c r="G16" s="72">
        <v>1</v>
      </c>
      <c r="H16" s="71">
        <v>7384.0850214054681</v>
      </c>
      <c r="I16" s="1" t="s">
        <v>442</v>
      </c>
      <c r="J16" s="1"/>
      <c r="K16" s="1" t="e">
        <f t="shared" si="7"/>
        <v>#N/A</v>
      </c>
      <c r="L16" s="1" t="s">
        <v>446</v>
      </c>
      <c r="M16" s="1" t="s">
        <v>3750</v>
      </c>
      <c r="N16" s="125">
        <f t="shared" si="2"/>
        <v>1</v>
      </c>
      <c r="O16" s="8">
        <f>AB16</f>
        <v>10577</v>
      </c>
      <c r="P16" s="8">
        <f t="shared" si="10"/>
        <v>10577</v>
      </c>
      <c r="Q16" s="8">
        <f t="shared" si="3"/>
        <v>10577</v>
      </c>
      <c r="R16" s="8">
        <f t="shared" si="3"/>
        <v>10577</v>
      </c>
      <c r="S16" s="1" t="s">
        <v>444</v>
      </c>
      <c r="T16" s="1"/>
      <c r="U16" s="7">
        <f t="shared" si="4"/>
        <v>1.432404958683263</v>
      </c>
      <c r="V16" s="193"/>
      <c r="W16" s="128">
        <f t="shared" si="5"/>
        <v>10577</v>
      </c>
      <c r="X16" s="125">
        <f t="shared" si="6"/>
        <v>-0.43240495868326301</v>
      </c>
      <c r="Y16" s="1"/>
      <c r="Z16" s="215"/>
      <c r="AA16" s="9">
        <v>10577</v>
      </c>
      <c r="AB16" s="9">
        <v>10577</v>
      </c>
      <c r="AC16" s="9">
        <v>10577</v>
      </c>
      <c r="AD16" s="9">
        <v>10577</v>
      </c>
      <c r="AE16" s="9">
        <v>10577</v>
      </c>
      <c r="AF16" s="9">
        <v>10577</v>
      </c>
      <c r="AG16" s="9">
        <v>10577</v>
      </c>
      <c r="AH16" s="9"/>
      <c r="AJ16" s="73"/>
    </row>
    <row r="17" spans="1:36" x14ac:dyDescent="0.35">
      <c r="A17" s="3">
        <v>18</v>
      </c>
      <c r="B17" s="1" t="s">
        <v>7</v>
      </c>
      <c r="C17" s="1" t="s">
        <v>3253</v>
      </c>
      <c r="D17" s="189" t="str">
        <f t="shared" si="0"/>
        <v>MDG53519</v>
      </c>
      <c r="E17" s="1" t="s">
        <v>37</v>
      </c>
      <c r="F17" s="1" t="e">
        <f t="shared" si="1"/>
        <v>#N/A</v>
      </c>
      <c r="G17" s="72">
        <v>1</v>
      </c>
      <c r="H17" s="71">
        <v>9628.4170140323222</v>
      </c>
      <c r="I17" s="1" t="s">
        <v>461</v>
      </c>
      <c r="J17" s="1"/>
      <c r="K17" s="1" t="e">
        <f t="shared" si="7"/>
        <v>#N/A</v>
      </c>
      <c r="L17" s="1" t="s">
        <v>446</v>
      </c>
      <c r="M17" s="1" t="s">
        <v>3760</v>
      </c>
      <c r="N17" s="125">
        <f t="shared" si="2"/>
        <v>0.5</v>
      </c>
      <c r="O17" s="8">
        <f>1950*5</f>
        <v>9750</v>
      </c>
      <c r="P17" s="8">
        <f t="shared" si="10"/>
        <v>9750</v>
      </c>
      <c r="Q17" s="8">
        <f t="shared" si="3"/>
        <v>9750</v>
      </c>
      <c r="R17" s="8">
        <f t="shared" si="3"/>
        <v>9750</v>
      </c>
      <c r="S17" s="290" t="s">
        <v>462</v>
      </c>
      <c r="T17" s="1"/>
      <c r="U17" s="7">
        <f t="shared" si="4"/>
        <v>1.012627515591658</v>
      </c>
      <c r="V17" s="193"/>
      <c r="W17" s="128">
        <f t="shared" si="5"/>
        <v>9750</v>
      </c>
      <c r="X17" s="125">
        <f t="shared" si="6"/>
        <v>0.49368624220417101</v>
      </c>
      <c r="Y17" s="1" t="s">
        <v>3748</v>
      </c>
      <c r="Z17" s="215"/>
      <c r="AA17" s="120">
        <f>1950*5</f>
        <v>9750</v>
      </c>
      <c r="AB17" s="120">
        <f>1950*5</f>
        <v>9750</v>
      </c>
      <c r="AC17" s="120">
        <f>1950*5</f>
        <v>9750</v>
      </c>
      <c r="AD17" s="120">
        <f t="shared" ref="AD17:AH17" si="13">1950*5</f>
        <v>9750</v>
      </c>
      <c r="AE17" s="120">
        <f t="shared" si="13"/>
        <v>9750</v>
      </c>
      <c r="AF17" s="120">
        <f t="shared" si="13"/>
        <v>9750</v>
      </c>
      <c r="AG17" s="120">
        <f t="shared" si="13"/>
        <v>9750</v>
      </c>
      <c r="AH17" s="120">
        <f t="shared" si="13"/>
        <v>9750</v>
      </c>
      <c r="AJ17" s="73"/>
    </row>
    <row r="18" spans="1:36" x14ac:dyDescent="0.35">
      <c r="A18" s="3"/>
      <c r="B18" s="1" t="s">
        <v>7</v>
      </c>
      <c r="C18" s="1" t="s">
        <v>3253</v>
      </c>
      <c r="D18" s="189" t="str">
        <f t="shared" si="0"/>
        <v>MDG53519</v>
      </c>
      <c r="E18" s="1" t="s">
        <v>37</v>
      </c>
      <c r="F18" s="1" t="e">
        <f t="shared" si="1"/>
        <v>#N/A</v>
      </c>
      <c r="G18" s="72">
        <v>1</v>
      </c>
      <c r="H18" s="71"/>
      <c r="I18" s="1" t="s">
        <v>442</v>
      </c>
      <c r="J18" s="1"/>
      <c r="K18" s="1" t="e">
        <f t="shared" si="7"/>
        <v>#N/A</v>
      </c>
      <c r="L18" s="1" t="s">
        <v>446</v>
      </c>
      <c r="M18" s="1" t="s">
        <v>3750</v>
      </c>
      <c r="N18" s="125">
        <f t="shared" si="2"/>
        <v>1</v>
      </c>
      <c r="O18" s="8"/>
      <c r="P18" s="8">
        <f t="shared" si="10"/>
        <v>9750</v>
      </c>
      <c r="Q18" s="8">
        <f t="shared" si="3"/>
        <v>9750</v>
      </c>
      <c r="R18" s="8">
        <f t="shared" si="3"/>
        <v>9750</v>
      </c>
      <c r="S18" s="1" t="s">
        <v>471</v>
      </c>
      <c r="T18" s="1"/>
      <c r="U18" s="7"/>
      <c r="V18" s="193"/>
      <c r="W18" s="128">
        <f t="shared" si="5"/>
        <v>0</v>
      </c>
      <c r="X18" s="125" t="str">
        <f t="shared" si="6"/>
        <v/>
      </c>
      <c r="Y18" s="1"/>
      <c r="Z18" s="215" t="s">
        <v>3752</v>
      </c>
      <c r="AA18" s="120"/>
      <c r="AB18" s="120"/>
      <c r="AC18" s="120"/>
      <c r="AD18" s="9">
        <v>9750</v>
      </c>
      <c r="AE18" s="9">
        <v>9750</v>
      </c>
      <c r="AF18" s="9">
        <v>9750</v>
      </c>
      <c r="AG18" s="9">
        <v>9750</v>
      </c>
      <c r="AH18" s="9"/>
      <c r="AJ18" s="73"/>
    </row>
    <row r="19" spans="1:36" x14ac:dyDescent="0.35">
      <c r="A19" s="3">
        <v>19</v>
      </c>
      <c r="B19" s="1" t="s">
        <v>7</v>
      </c>
      <c r="C19" s="1" t="s">
        <v>3253</v>
      </c>
      <c r="D19" s="189" t="str">
        <f t="shared" si="0"/>
        <v>MDG53519</v>
      </c>
      <c r="E19" s="1" t="s">
        <v>39</v>
      </c>
      <c r="F19" s="1" t="e">
        <f t="shared" si="1"/>
        <v>#N/A</v>
      </c>
      <c r="G19" s="72">
        <v>1</v>
      </c>
      <c r="H19" s="71">
        <v>3342.9395894681434</v>
      </c>
      <c r="I19" s="1" t="s">
        <v>442</v>
      </c>
      <c r="J19" s="1"/>
      <c r="K19" s="1" t="e">
        <f t="shared" si="7"/>
        <v>#N/A</v>
      </c>
      <c r="L19" s="1" t="s">
        <v>446</v>
      </c>
      <c r="M19" s="1" t="s">
        <v>3750</v>
      </c>
      <c r="N19" s="125">
        <f t="shared" si="2"/>
        <v>1</v>
      </c>
      <c r="O19" s="8">
        <f>AB19</f>
        <v>4290</v>
      </c>
      <c r="P19" s="8">
        <f t="shared" si="10"/>
        <v>4290</v>
      </c>
      <c r="Q19" s="8">
        <f t="shared" si="10"/>
        <v>4290</v>
      </c>
      <c r="R19" s="8">
        <f t="shared" si="10"/>
        <v>4290</v>
      </c>
      <c r="S19" s="1" t="s">
        <v>444</v>
      </c>
      <c r="T19" s="1"/>
      <c r="U19" s="7">
        <f t="shared" ref="U19:U25" si="14">O19/H19</f>
        <v>1.2833016826016088</v>
      </c>
      <c r="V19" s="193"/>
      <c r="W19" s="128">
        <f t="shared" si="5"/>
        <v>4290</v>
      </c>
      <c r="X19" s="125">
        <f t="shared" si="6"/>
        <v>-0.28330168260160882</v>
      </c>
      <c r="Y19" s="1"/>
      <c r="Z19" s="215"/>
      <c r="AA19" s="9">
        <v>4290</v>
      </c>
      <c r="AB19" s="9">
        <v>4290</v>
      </c>
      <c r="AC19" s="9">
        <v>4290</v>
      </c>
      <c r="AD19" s="9">
        <v>4290</v>
      </c>
      <c r="AE19" s="9">
        <v>4290</v>
      </c>
      <c r="AF19" s="9">
        <v>4290</v>
      </c>
      <c r="AG19" s="9">
        <v>4290</v>
      </c>
      <c r="AH19" s="9"/>
      <c r="AJ19" s="73"/>
    </row>
    <row r="20" spans="1:36" x14ac:dyDescent="0.35">
      <c r="A20" s="3">
        <v>20</v>
      </c>
      <c r="B20" s="1" t="s">
        <v>7</v>
      </c>
      <c r="C20" s="1" t="s">
        <v>3253</v>
      </c>
      <c r="D20" s="189" t="str">
        <f t="shared" si="0"/>
        <v>MDG53519</v>
      </c>
      <c r="E20" s="1" t="s">
        <v>41</v>
      </c>
      <c r="F20" s="1" t="e">
        <f t="shared" si="1"/>
        <v>#N/A</v>
      </c>
      <c r="G20" s="72">
        <v>1</v>
      </c>
      <c r="H20" s="71">
        <v>18407.914814638738</v>
      </c>
      <c r="I20" s="1" t="s">
        <v>442</v>
      </c>
      <c r="J20" s="1"/>
      <c r="K20" s="1" t="e">
        <f t="shared" si="7"/>
        <v>#N/A</v>
      </c>
      <c r="L20" s="1" t="s">
        <v>446</v>
      </c>
      <c r="M20" s="1" t="s">
        <v>3750</v>
      </c>
      <c r="N20" s="125">
        <f t="shared" si="2"/>
        <v>1</v>
      </c>
      <c r="O20" s="8">
        <f>AB20</f>
        <v>26500</v>
      </c>
      <c r="P20" s="8">
        <f t="shared" si="10"/>
        <v>26500</v>
      </c>
      <c r="Q20" s="8">
        <f t="shared" si="10"/>
        <v>26500</v>
      </c>
      <c r="R20" s="8">
        <f t="shared" si="10"/>
        <v>26500</v>
      </c>
      <c r="S20" s="1" t="s">
        <v>444</v>
      </c>
      <c r="T20" s="1"/>
      <c r="U20" s="7">
        <f t="shared" si="14"/>
        <v>1.4395981438878727</v>
      </c>
      <c r="V20" s="193"/>
      <c r="W20" s="128">
        <f t="shared" si="5"/>
        <v>26500</v>
      </c>
      <c r="X20" s="125">
        <f t="shared" si="6"/>
        <v>-0.43959814388787266</v>
      </c>
      <c r="Y20" s="1"/>
      <c r="Z20" s="215"/>
      <c r="AA20" s="9">
        <v>26500</v>
      </c>
      <c r="AB20" s="9">
        <v>26500</v>
      </c>
      <c r="AC20" s="9">
        <v>26500</v>
      </c>
      <c r="AD20" s="9">
        <v>26500</v>
      </c>
      <c r="AE20" s="9">
        <v>26500</v>
      </c>
      <c r="AF20" s="9">
        <v>26500</v>
      </c>
      <c r="AG20" s="9">
        <v>26500</v>
      </c>
      <c r="AH20" s="9"/>
      <c r="AJ20" s="73"/>
    </row>
    <row r="21" spans="1:36" x14ac:dyDescent="0.35">
      <c r="A21" s="3">
        <v>21</v>
      </c>
      <c r="B21" s="1" t="s">
        <v>7</v>
      </c>
      <c r="C21" s="1" t="s">
        <v>3253</v>
      </c>
      <c r="D21" s="189" t="str">
        <f t="shared" si="0"/>
        <v>MDG53519</v>
      </c>
      <c r="E21" s="1" t="s">
        <v>43</v>
      </c>
      <c r="F21" s="1" t="e">
        <f t="shared" si="1"/>
        <v>#N/A</v>
      </c>
      <c r="G21" s="72">
        <v>1</v>
      </c>
      <c r="H21" s="71">
        <v>19628.183453963033</v>
      </c>
      <c r="I21" s="1" t="s">
        <v>442</v>
      </c>
      <c r="J21" s="1"/>
      <c r="K21" s="1" t="e">
        <f t="shared" si="7"/>
        <v>#N/A</v>
      </c>
      <c r="L21" s="1" t="s">
        <v>446</v>
      </c>
      <c r="M21" s="1" t="s">
        <v>3750</v>
      </c>
      <c r="N21" s="125">
        <f t="shared" si="2"/>
        <v>1</v>
      </c>
      <c r="O21" s="8">
        <f>AB21</f>
        <v>27990</v>
      </c>
      <c r="P21" s="8">
        <f t="shared" si="10"/>
        <v>27990</v>
      </c>
      <c r="Q21" s="8">
        <f t="shared" si="10"/>
        <v>27990</v>
      </c>
      <c r="R21" s="8">
        <f t="shared" si="10"/>
        <v>27990</v>
      </c>
      <c r="S21" s="1" t="s">
        <v>444</v>
      </c>
      <c r="T21" s="1"/>
      <c r="U21" s="7">
        <f t="shared" si="14"/>
        <v>1.4260107190076559</v>
      </c>
      <c r="V21" s="193"/>
      <c r="W21" s="128">
        <f t="shared" si="5"/>
        <v>27990</v>
      </c>
      <c r="X21" s="125">
        <f t="shared" si="6"/>
        <v>-0.42601071900765586</v>
      </c>
      <c r="Y21" s="1"/>
      <c r="Z21" s="215"/>
      <c r="AA21" s="9">
        <v>27990</v>
      </c>
      <c r="AB21" s="9">
        <v>27990</v>
      </c>
      <c r="AC21" s="9">
        <v>27990</v>
      </c>
      <c r="AD21" s="9">
        <v>27990</v>
      </c>
      <c r="AE21" s="9">
        <v>27990</v>
      </c>
      <c r="AF21" s="9">
        <v>27990</v>
      </c>
      <c r="AG21" s="9">
        <v>27990</v>
      </c>
      <c r="AH21" s="9"/>
      <c r="AJ21" s="73"/>
    </row>
    <row r="22" spans="1:36" x14ac:dyDescent="0.35">
      <c r="A22" s="3">
        <v>10</v>
      </c>
      <c r="B22" s="1" t="s">
        <v>7</v>
      </c>
      <c r="C22" s="1" t="s">
        <v>3253</v>
      </c>
      <c r="D22" s="189" t="str">
        <f t="shared" si="0"/>
        <v>MDG53519</v>
      </c>
      <c r="E22" s="1" t="s">
        <v>21</v>
      </c>
      <c r="F22" s="1" t="e">
        <f t="shared" si="1"/>
        <v>#N/A</v>
      </c>
      <c r="G22" s="72">
        <v>2</v>
      </c>
      <c r="H22" s="71">
        <v>24987.200726693398</v>
      </c>
      <c r="I22" s="1" t="s">
        <v>452</v>
      </c>
      <c r="J22" s="1" t="s">
        <v>3692</v>
      </c>
      <c r="K22" s="1" t="e">
        <f t="shared" si="7"/>
        <v>#N/A</v>
      </c>
      <c r="L22" s="1" t="s">
        <v>446</v>
      </c>
      <c r="M22" s="1" t="s">
        <v>3747</v>
      </c>
      <c r="N22" s="125">
        <f t="shared" si="2"/>
        <v>0.5</v>
      </c>
      <c r="O22" s="8">
        <f>5216*5</f>
        <v>26080</v>
      </c>
      <c r="P22" s="8">
        <f t="shared" si="10"/>
        <v>26080</v>
      </c>
      <c r="Q22" s="8">
        <f t="shared" si="10"/>
        <v>0</v>
      </c>
      <c r="R22" s="8">
        <f t="shared" si="10"/>
        <v>0</v>
      </c>
      <c r="S22" s="1" t="s">
        <v>3761</v>
      </c>
      <c r="T22" s="1" t="s">
        <v>3762</v>
      </c>
      <c r="U22" s="7">
        <f t="shared" si="14"/>
        <v>1.0437343616541721</v>
      </c>
      <c r="V22" s="193"/>
      <c r="W22" s="128">
        <f t="shared" si="5"/>
        <v>26080</v>
      </c>
      <c r="X22" s="125">
        <f t="shared" si="6"/>
        <v>0.47813281917291395</v>
      </c>
      <c r="Y22" s="1"/>
      <c r="Z22" s="215"/>
      <c r="AA22" s="9">
        <f>5216*5</f>
        <v>26080</v>
      </c>
      <c r="AB22" s="9">
        <f>5216*5</f>
        <v>26080</v>
      </c>
      <c r="AC22" s="9">
        <f>5216*5</f>
        <v>26080</v>
      </c>
      <c r="AD22" s="9">
        <f>5216*5</f>
        <v>26080</v>
      </c>
      <c r="AE22" s="9"/>
      <c r="AF22" s="9"/>
      <c r="AG22" s="9"/>
      <c r="AH22" s="9"/>
      <c r="AJ22" s="73"/>
    </row>
    <row r="23" spans="1:36" x14ac:dyDescent="0.35">
      <c r="A23" s="3">
        <v>11</v>
      </c>
      <c r="B23" s="1" t="s">
        <v>7</v>
      </c>
      <c r="C23" s="1" t="s">
        <v>3253</v>
      </c>
      <c r="D23" s="189" t="str">
        <f t="shared" si="0"/>
        <v>MDG53519</v>
      </c>
      <c r="E23" s="1" t="s">
        <v>23</v>
      </c>
      <c r="F23" s="1" t="e">
        <f t="shared" si="1"/>
        <v>#N/A</v>
      </c>
      <c r="G23" s="72">
        <v>2</v>
      </c>
      <c r="H23" s="71">
        <v>10356.132454579625</v>
      </c>
      <c r="I23" s="1" t="s">
        <v>442</v>
      </c>
      <c r="J23" s="129"/>
      <c r="K23" s="1" t="e">
        <f t="shared" si="7"/>
        <v>#N/A</v>
      </c>
      <c r="L23" s="1" t="s">
        <v>446</v>
      </c>
      <c r="M23" s="1" t="s">
        <v>3750</v>
      </c>
      <c r="N23" s="125">
        <f t="shared" si="2"/>
        <v>0.5</v>
      </c>
      <c r="O23" s="8">
        <v>10356.1324545796</v>
      </c>
      <c r="P23" s="8">
        <f t="shared" si="10"/>
        <v>10356.1324545796</v>
      </c>
      <c r="Q23" s="8">
        <f t="shared" si="10"/>
        <v>10356.1324545796</v>
      </c>
      <c r="R23" s="8">
        <f t="shared" si="10"/>
        <v>10356.1324545796</v>
      </c>
      <c r="S23" s="1" t="s">
        <v>471</v>
      </c>
      <c r="T23" s="1"/>
      <c r="U23" s="7">
        <f t="shared" si="14"/>
        <v>0.99999999999999756</v>
      </c>
      <c r="V23" s="193"/>
      <c r="W23" s="128">
        <f t="shared" si="5"/>
        <v>10356.1324545796</v>
      </c>
      <c r="X23" s="125">
        <f t="shared" si="6"/>
        <v>0.50000000000000122</v>
      </c>
      <c r="Y23" s="1" t="s">
        <v>3763</v>
      </c>
      <c r="Z23" s="215"/>
      <c r="AA23" s="9"/>
      <c r="AB23" s="9"/>
      <c r="AC23" s="9"/>
      <c r="AD23" s="9">
        <v>10356.1324545796</v>
      </c>
      <c r="AE23" s="9">
        <v>10356.1324545796</v>
      </c>
      <c r="AF23" s="9">
        <v>10356.1324545796</v>
      </c>
      <c r="AG23" s="9">
        <v>10356.1324545796</v>
      </c>
      <c r="AH23" s="9"/>
      <c r="AJ23" s="73"/>
    </row>
    <row r="24" spans="1:36" x14ac:dyDescent="0.35">
      <c r="A24" s="3">
        <v>1</v>
      </c>
      <c r="B24" s="1" t="s">
        <v>7</v>
      </c>
      <c r="C24" s="1" t="s">
        <v>3253</v>
      </c>
      <c r="D24" s="189" t="str">
        <f t="shared" si="0"/>
        <v>MDG53519</v>
      </c>
      <c r="E24" s="1" t="s">
        <v>9</v>
      </c>
      <c r="F24" s="1" t="e">
        <f t="shared" si="1"/>
        <v>#N/A</v>
      </c>
      <c r="G24" s="72">
        <v>3</v>
      </c>
      <c r="H24" s="71">
        <v>48474.224599247602</v>
      </c>
      <c r="I24" s="1" t="s">
        <v>442</v>
      </c>
      <c r="J24" s="1"/>
      <c r="K24" s="1" t="e">
        <f t="shared" si="7"/>
        <v>#N/A</v>
      </c>
      <c r="L24" s="1" t="s">
        <v>446</v>
      </c>
      <c r="M24" s="1" t="s">
        <v>3750</v>
      </c>
      <c r="N24" s="125">
        <f t="shared" si="2"/>
        <v>0.5</v>
      </c>
      <c r="O24" s="8">
        <v>1000</v>
      </c>
      <c r="P24" s="8">
        <f t="shared" si="10"/>
        <v>1000</v>
      </c>
      <c r="Q24" s="8">
        <f t="shared" si="10"/>
        <v>1000</v>
      </c>
      <c r="R24" s="8">
        <f t="shared" si="10"/>
        <v>1000</v>
      </c>
      <c r="S24" s="1" t="s">
        <v>444</v>
      </c>
      <c r="T24" s="1" t="s">
        <v>445</v>
      </c>
      <c r="U24" s="7">
        <f t="shared" si="14"/>
        <v>2.0629520291811365E-2</v>
      </c>
      <c r="V24" s="193"/>
      <c r="W24" s="128">
        <f t="shared" si="5"/>
        <v>1000</v>
      </c>
      <c r="X24" s="125">
        <f t="shared" si="6"/>
        <v>0.98968523985409429</v>
      </c>
      <c r="Y24" s="1"/>
      <c r="Z24" s="215"/>
      <c r="AA24" s="120">
        <v>1000</v>
      </c>
      <c r="AB24" s="120">
        <v>1000</v>
      </c>
      <c r="AC24" s="120">
        <v>1000</v>
      </c>
      <c r="AD24" s="120">
        <v>1000</v>
      </c>
      <c r="AE24" s="120">
        <v>1000</v>
      </c>
      <c r="AF24" s="120">
        <v>1000</v>
      </c>
      <c r="AG24" s="120">
        <v>1000</v>
      </c>
      <c r="AH24" s="120"/>
      <c r="AJ24" s="73"/>
    </row>
    <row r="25" spans="1:36" x14ac:dyDescent="0.35">
      <c r="A25" s="3">
        <v>2</v>
      </c>
      <c r="B25" s="1" t="s">
        <v>7</v>
      </c>
      <c r="C25" s="1" t="s">
        <v>3253</v>
      </c>
      <c r="D25" s="189" t="str">
        <f t="shared" si="0"/>
        <v>MDG53519</v>
      </c>
      <c r="E25" s="1" t="s">
        <v>9</v>
      </c>
      <c r="F25" s="1" t="e">
        <f t="shared" si="1"/>
        <v>#N/A</v>
      </c>
      <c r="G25" s="72">
        <v>3</v>
      </c>
      <c r="H25" s="71"/>
      <c r="I25" s="1" t="s">
        <v>447</v>
      </c>
      <c r="J25" s="1" t="s">
        <v>3746</v>
      </c>
      <c r="K25" s="1" t="e">
        <f t="shared" si="7"/>
        <v>#N/A</v>
      </c>
      <c r="L25" s="1" t="s">
        <v>451</v>
      </c>
      <c r="M25" s="1" t="s">
        <v>3747</v>
      </c>
      <c r="N25" s="125">
        <f t="shared" si="2"/>
        <v>0.5</v>
      </c>
      <c r="O25" s="8">
        <f>10262*5</f>
        <v>51310</v>
      </c>
      <c r="P25" s="8">
        <f t="shared" si="10"/>
        <v>51310</v>
      </c>
      <c r="Q25" s="8">
        <f t="shared" si="10"/>
        <v>0</v>
      </c>
      <c r="R25" s="8">
        <f t="shared" si="10"/>
        <v>51310</v>
      </c>
      <c r="S25" s="1" t="s">
        <v>444</v>
      </c>
      <c r="T25" s="1" t="s">
        <v>450</v>
      </c>
      <c r="U25" s="7" t="e">
        <f t="shared" si="14"/>
        <v>#DIV/0!</v>
      </c>
      <c r="V25" s="193"/>
      <c r="W25" s="128">
        <f t="shared" si="5"/>
        <v>51310</v>
      </c>
      <c r="X25" s="125" t="str">
        <f t="shared" si="6"/>
        <v/>
      </c>
      <c r="Y25" s="1"/>
      <c r="Z25" s="215"/>
      <c r="AA25" s="120">
        <f>10262*5</f>
        <v>51310</v>
      </c>
      <c r="AB25" s="120">
        <f>10262*5</f>
        <v>51310</v>
      </c>
      <c r="AC25" s="9"/>
      <c r="AD25" s="120">
        <f>10262*5</f>
        <v>51310</v>
      </c>
      <c r="AE25" s="9"/>
      <c r="AF25" s="120">
        <f>10262*5</f>
        <v>51310</v>
      </c>
      <c r="AG25" s="9"/>
      <c r="AH25" s="9"/>
      <c r="AJ25" s="73"/>
    </row>
    <row r="26" spans="1:36" x14ac:dyDescent="0.35">
      <c r="A26" s="3">
        <v>5</v>
      </c>
      <c r="B26" s="1" t="s">
        <v>7</v>
      </c>
      <c r="C26" s="1" t="s">
        <v>3253</v>
      </c>
      <c r="D26" s="189" t="str">
        <f t="shared" si="0"/>
        <v>MDG53519</v>
      </c>
      <c r="E26" s="1" t="s">
        <v>13</v>
      </c>
      <c r="F26" s="1" t="e">
        <f t="shared" si="1"/>
        <v>#N/A</v>
      </c>
      <c r="G26" s="72">
        <v>3</v>
      </c>
      <c r="H26" s="71">
        <v>7171.3557831040498</v>
      </c>
      <c r="I26" s="1" t="s">
        <v>464</v>
      </c>
      <c r="J26" s="1"/>
      <c r="K26" s="1" t="e">
        <f t="shared" si="7"/>
        <v>#N/A</v>
      </c>
      <c r="L26" s="1" t="s">
        <v>446</v>
      </c>
      <c r="M26" s="1" t="s">
        <v>3747</v>
      </c>
      <c r="N26" s="125">
        <f t="shared" si="2"/>
        <v>0.5</v>
      </c>
      <c r="O26" s="8">
        <f>9659+6922</f>
        <v>16581</v>
      </c>
      <c r="P26" s="8">
        <f t="shared" si="10"/>
        <v>16581</v>
      </c>
      <c r="Q26" s="8">
        <f t="shared" si="10"/>
        <v>0</v>
      </c>
      <c r="R26" s="8">
        <f t="shared" si="10"/>
        <v>0</v>
      </c>
      <c r="S26" s="1" t="s">
        <v>3764</v>
      </c>
      <c r="T26" s="1" t="s">
        <v>467</v>
      </c>
      <c r="U26" s="7" t="e">
        <f>O26/I26</f>
        <v>#VALUE!</v>
      </c>
      <c r="V26" s="193"/>
      <c r="W26" s="128">
        <f t="shared" si="5"/>
        <v>16581</v>
      </c>
      <c r="X26" s="125">
        <f t="shared" si="6"/>
        <v>-0.15605755044711223</v>
      </c>
      <c r="Y26" s="1"/>
      <c r="Z26" s="215"/>
      <c r="AA26" s="120">
        <f>9659+6922</f>
        <v>16581</v>
      </c>
      <c r="AB26" s="120">
        <f>9659+6922</f>
        <v>16581</v>
      </c>
      <c r="AC26" s="120">
        <f>9659+6922</f>
        <v>16581</v>
      </c>
      <c r="AD26" s="120">
        <f>9659+6922</f>
        <v>16581</v>
      </c>
      <c r="AE26" s="120"/>
      <c r="AF26" s="120"/>
      <c r="AG26" s="120"/>
      <c r="AH26" s="120"/>
      <c r="AJ26" s="73"/>
    </row>
    <row r="27" spans="1:36" x14ac:dyDescent="0.35">
      <c r="A27" s="3">
        <v>17</v>
      </c>
      <c r="B27" s="1" t="s">
        <v>7</v>
      </c>
      <c r="C27" s="1" t="s">
        <v>3253</v>
      </c>
      <c r="D27" s="189" t="str">
        <f t="shared" si="0"/>
        <v>MDG53519</v>
      </c>
      <c r="E27" s="1" t="s">
        <v>35</v>
      </c>
      <c r="F27" s="1" t="e">
        <f t="shared" si="1"/>
        <v>#N/A</v>
      </c>
      <c r="G27" s="72">
        <v>3</v>
      </c>
      <c r="H27" s="71">
        <v>15237.664295539202</v>
      </c>
      <c r="I27" s="1" t="s">
        <v>447</v>
      </c>
      <c r="J27" s="1" t="s">
        <v>3746</v>
      </c>
      <c r="K27" s="1" t="e">
        <f t="shared" si="7"/>
        <v>#N/A</v>
      </c>
      <c r="L27" s="1" t="s">
        <v>451</v>
      </c>
      <c r="M27" s="1" t="s">
        <v>3747</v>
      </c>
      <c r="N27" s="125">
        <f t="shared" si="2"/>
        <v>0.5</v>
      </c>
      <c r="O27" s="8">
        <f>3274*5</f>
        <v>16370</v>
      </c>
      <c r="P27" s="8">
        <f t="shared" si="10"/>
        <v>16370</v>
      </c>
      <c r="Q27" s="8">
        <f t="shared" si="10"/>
        <v>0</v>
      </c>
      <c r="R27" s="8">
        <f t="shared" si="10"/>
        <v>16370</v>
      </c>
      <c r="S27" s="1" t="s">
        <v>444</v>
      </c>
      <c r="T27" s="1" t="s">
        <v>450</v>
      </c>
      <c r="U27" s="7">
        <f t="shared" ref="U27:U37" si="15">O27/H27</f>
        <v>1.0743116321831745</v>
      </c>
      <c r="V27" s="193"/>
      <c r="W27" s="128">
        <f t="shared" si="5"/>
        <v>16370</v>
      </c>
      <c r="X27" s="125">
        <f t="shared" si="6"/>
        <v>0.46284418390841275</v>
      </c>
      <c r="Y27" s="1"/>
      <c r="Z27" s="215"/>
      <c r="AA27" s="9">
        <v>16370</v>
      </c>
      <c r="AB27" s="9">
        <v>16370</v>
      </c>
      <c r="AC27" s="9"/>
      <c r="AD27" s="9">
        <v>16370</v>
      </c>
      <c r="AE27" s="9"/>
      <c r="AF27" s="9">
        <v>16370</v>
      </c>
      <c r="AG27" s="9"/>
      <c r="AH27" s="9"/>
      <c r="AJ27" s="73"/>
    </row>
    <row r="28" spans="1:36" x14ac:dyDescent="0.35">
      <c r="A28" s="3">
        <v>22</v>
      </c>
      <c r="B28" s="1" t="s">
        <v>45</v>
      </c>
      <c r="C28" s="1" t="s">
        <v>3765</v>
      </c>
      <c r="D28" s="189" t="str">
        <f t="shared" si="0"/>
        <v>MDG52516</v>
      </c>
      <c r="E28" s="1" t="s">
        <v>47</v>
      </c>
      <c r="F28" s="1" t="e">
        <f t="shared" si="1"/>
        <v>#N/A</v>
      </c>
      <c r="G28" s="72">
        <v>2</v>
      </c>
      <c r="H28" s="71">
        <v>13748.643893826056</v>
      </c>
      <c r="I28" s="1" t="s">
        <v>442</v>
      </c>
      <c r="J28" s="1"/>
      <c r="K28" s="1" t="e">
        <f t="shared" si="7"/>
        <v>#N/A</v>
      </c>
      <c r="L28" s="1" t="s">
        <v>446</v>
      </c>
      <c r="M28" s="1" t="s">
        <v>3747</v>
      </c>
      <c r="N28" s="125">
        <f t="shared" si="2"/>
        <v>0.5</v>
      </c>
      <c r="O28" s="8">
        <f>AB28</f>
        <v>11415</v>
      </c>
      <c r="P28" s="8">
        <f t="shared" si="10"/>
        <v>11415</v>
      </c>
      <c r="Q28" s="8">
        <f t="shared" si="10"/>
        <v>11415</v>
      </c>
      <c r="R28" s="8">
        <f t="shared" si="10"/>
        <v>11415</v>
      </c>
      <c r="S28" s="1" t="s">
        <v>444</v>
      </c>
      <c r="T28" s="1"/>
      <c r="U28" s="7">
        <f t="shared" si="15"/>
        <v>0.8302637036897873</v>
      </c>
      <c r="V28" s="193"/>
      <c r="W28" s="128">
        <f t="shared" si="5"/>
        <v>11415</v>
      </c>
      <c r="X28" s="125">
        <f t="shared" si="6"/>
        <v>0.58486814815510635</v>
      </c>
      <c r="Y28" s="1"/>
      <c r="Z28" s="215"/>
      <c r="AA28" s="9">
        <v>11415</v>
      </c>
      <c r="AB28" s="9">
        <v>11415</v>
      </c>
      <c r="AC28" s="9">
        <v>11415</v>
      </c>
      <c r="AD28" s="9">
        <v>11415</v>
      </c>
      <c r="AE28" s="9">
        <v>11415</v>
      </c>
      <c r="AF28" s="9">
        <v>11415</v>
      </c>
      <c r="AG28" s="9">
        <v>11415</v>
      </c>
      <c r="AH28" s="9"/>
      <c r="AJ28" s="73"/>
    </row>
    <row r="29" spans="1:36" x14ac:dyDescent="0.35">
      <c r="A29" s="3">
        <v>23</v>
      </c>
      <c r="B29" s="1" t="s">
        <v>45</v>
      </c>
      <c r="C29" s="1" t="s">
        <v>3765</v>
      </c>
      <c r="D29" s="189" t="str">
        <f t="shared" si="0"/>
        <v>MDG52516</v>
      </c>
      <c r="E29" s="1" t="s">
        <v>49</v>
      </c>
      <c r="F29" s="1" t="e">
        <f t="shared" si="1"/>
        <v>#N/A</v>
      </c>
      <c r="G29" s="72">
        <v>2</v>
      </c>
      <c r="H29" s="71">
        <v>10546.801694385562</v>
      </c>
      <c r="I29" s="1" t="s">
        <v>442</v>
      </c>
      <c r="J29" s="1"/>
      <c r="K29" s="1" t="e">
        <f t="shared" si="7"/>
        <v>#N/A</v>
      </c>
      <c r="L29" s="1" t="s">
        <v>446</v>
      </c>
      <c r="M29" s="1" t="s">
        <v>3747</v>
      </c>
      <c r="N29" s="125">
        <f t="shared" si="2"/>
        <v>0.5</v>
      </c>
      <c r="O29" s="8">
        <f>AB29</f>
        <v>14090</v>
      </c>
      <c r="P29" s="8">
        <f t="shared" si="10"/>
        <v>14090</v>
      </c>
      <c r="Q29" s="8">
        <f t="shared" si="10"/>
        <v>14090</v>
      </c>
      <c r="R29" s="8">
        <f t="shared" si="10"/>
        <v>14090</v>
      </c>
      <c r="S29" s="1" t="s">
        <v>444</v>
      </c>
      <c r="T29" s="69" t="s">
        <v>477</v>
      </c>
      <c r="U29" s="7">
        <f t="shared" si="15"/>
        <v>1.3359500262056325</v>
      </c>
      <c r="V29" s="130"/>
      <c r="W29" s="128">
        <f t="shared" si="5"/>
        <v>14090</v>
      </c>
      <c r="X29" s="125">
        <f t="shared" si="6"/>
        <v>0.33202498689718374</v>
      </c>
      <c r="Y29" s="1"/>
      <c r="Z29" s="215" t="s">
        <v>3766</v>
      </c>
      <c r="AA29" s="9">
        <v>14090</v>
      </c>
      <c r="AB29" s="9">
        <v>14090</v>
      </c>
      <c r="AC29" s="9">
        <v>14090</v>
      </c>
      <c r="AD29" s="9">
        <v>14090</v>
      </c>
      <c r="AE29" s="9">
        <v>14090</v>
      </c>
      <c r="AF29" s="9">
        <v>14090</v>
      </c>
      <c r="AG29" s="9">
        <v>14090</v>
      </c>
      <c r="AH29" s="9"/>
      <c r="AJ29" s="73"/>
    </row>
    <row r="30" spans="1:36" x14ac:dyDescent="0.35">
      <c r="A30" s="3">
        <v>24</v>
      </c>
      <c r="B30" s="1" t="s">
        <v>45</v>
      </c>
      <c r="C30" s="1" t="s">
        <v>3765</v>
      </c>
      <c r="D30" s="189" t="str">
        <f t="shared" si="0"/>
        <v>MDG52516</v>
      </c>
      <c r="E30" s="1" t="s">
        <v>49</v>
      </c>
      <c r="F30" s="1" t="e">
        <f t="shared" si="1"/>
        <v>#N/A</v>
      </c>
      <c r="G30" s="72">
        <v>2</v>
      </c>
      <c r="H30" s="71"/>
      <c r="I30" s="1" t="s">
        <v>452</v>
      </c>
      <c r="J30" s="1" t="s">
        <v>3746</v>
      </c>
      <c r="K30" s="1" t="e">
        <f t="shared" si="7"/>
        <v>#N/A</v>
      </c>
      <c r="L30" s="1" t="s">
        <v>446</v>
      </c>
      <c r="M30" s="1" t="s">
        <v>3747</v>
      </c>
      <c r="N30" s="125">
        <f t="shared" si="2"/>
        <v>0.5</v>
      </c>
      <c r="O30" s="8">
        <f>815*5</f>
        <v>4075</v>
      </c>
      <c r="P30" s="8">
        <f t="shared" si="10"/>
        <v>4075</v>
      </c>
      <c r="Q30" s="8">
        <f t="shared" si="10"/>
        <v>4075</v>
      </c>
      <c r="R30" s="8">
        <f t="shared" si="10"/>
        <v>4075</v>
      </c>
      <c r="S30" s="1" t="s">
        <v>444</v>
      </c>
      <c r="T30" s="1" t="s">
        <v>478</v>
      </c>
      <c r="U30" s="7" t="e">
        <f t="shared" si="15"/>
        <v>#DIV/0!</v>
      </c>
      <c r="V30" s="193"/>
      <c r="W30" s="128">
        <f t="shared" si="5"/>
        <v>4075</v>
      </c>
      <c r="X30" s="125" t="str">
        <f t="shared" si="6"/>
        <v/>
      </c>
      <c r="Y30" s="1"/>
      <c r="Z30" s="215" t="s">
        <v>3766</v>
      </c>
      <c r="AA30" s="120">
        <f t="shared" ref="AA30:AG30" si="16">815*5</f>
        <v>4075</v>
      </c>
      <c r="AB30" s="120">
        <f t="shared" si="16"/>
        <v>4075</v>
      </c>
      <c r="AC30" s="120">
        <f t="shared" si="16"/>
        <v>4075</v>
      </c>
      <c r="AD30" s="120">
        <f t="shared" si="16"/>
        <v>4075</v>
      </c>
      <c r="AE30" s="120">
        <f t="shared" si="16"/>
        <v>4075</v>
      </c>
      <c r="AF30" s="120">
        <f t="shared" si="16"/>
        <v>4075</v>
      </c>
      <c r="AG30" s="120">
        <f t="shared" si="16"/>
        <v>4075</v>
      </c>
      <c r="AH30" s="120"/>
      <c r="AJ30" s="73"/>
    </row>
    <row r="31" spans="1:36" x14ac:dyDescent="0.35">
      <c r="A31" s="3">
        <v>25</v>
      </c>
      <c r="B31" s="1" t="s">
        <v>45</v>
      </c>
      <c r="C31" s="1" t="s">
        <v>3765</v>
      </c>
      <c r="D31" s="189" t="str">
        <f t="shared" si="0"/>
        <v>MDG52516</v>
      </c>
      <c r="E31" s="129" t="s">
        <v>51</v>
      </c>
      <c r="F31" s="129" t="s">
        <v>51</v>
      </c>
      <c r="G31" s="72">
        <v>1</v>
      </c>
      <c r="H31" s="71">
        <v>7772.957349809777</v>
      </c>
      <c r="I31" s="1" t="s">
        <v>442</v>
      </c>
      <c r="J31" s="1"/>
      <c r="K31" s="1" t="str">
        <f t="shared" si="7"/>
        <v>AMBINAGNYPAMUrgence</v>
      </c>
      <c r="L31" s="1" t="s">
        <v>446</v>
      </c>
      <c r="M31" s="1" t="s">
        <v>3750</v>
      </c>
      <c r="N31" s="125">
        <f t="shared" si="2"/>
        <v>1</v>
      </c>
      <c r="O31" s="8">
        <v>6930</v>
      </c>
      <c r="P31" s="8">
        <f t="shared" si="10"/>
        <v>6930</v>
      </c>
      <c r="Q31" s="8">
        <f t="shared" si="10"/>
        <v>6930</v>
      </c>
      <c r="R31" s="8">
        <f t="shared" si="10"/>
        <v>6930</v>
      </c>
      <c r="S31" s="1" t="s">
        <v>444</v>
      </c>
      <c r="T31" s="1"/>
      <c r="U31" s="7">
        <f t="shared" si="15"/>
        <v>0.89155255691317969</v>
      </c>
      <c r="V31" s="193"/>
      <c r="W31" s="128">
        <f t="shared" si="5"/>
        <v>6930</v>
      </c>
      <c r="X31" s="125">
        <f t="shared" si="6"/>
        <v>0.10844744308682031</v>
      </c>
      <c r="Y31" s="1"/>
      <c r="Z31" s="215"/>
      <c r="AA31" s="120">
        <v>6930</v>
      </c>
      <c r="AB31" s="120">
        <v>6930</v>
      </c>
      <c r="AC31" s="120">
        <v>6930</v>
      </c>
      <c r="AD31" s="120">
        <v>6930</v>
      </c>
      <c r="AE31" s="120">
        <v>6930</v>
      </c>
      <c r="AF31" s="120">
        <v>6930</v>
      </c>
      <c r="AG31" s="120">
        <v>6930</v>
      </c>
      <c r="AH31" s="120"/>
      <c r="AJ31" s="73"/>
    </row>
    <row r="32" spans="1:36" x14ac:dyDescent="0.35">
      <c r="A32" s="3">
        <v>26</v>
      </c>
      <c r="B32" s="1" t="s">
        <v>45</v>
      </c>
      <c r="C32" s="1" t="s">
        <v>3765</v>
      </c>
      <c r="D32" s="189" t="str">
        <f t="shared" si="0"/>
        <v>MDG52516</v>
      </c>
      <c r="E32" s="1" t="s">
        <v>53</v>
      </c>
      <c r="F32" s="1" t="e">
        <f t="shared" si="1"/>
        <v>#N/A</v>
      </c>
      <c r="G32" s="72">
        <v>2</v>
      </c>
      <c r="H32" s="71">
        <v>10471.258497880281</v>
      </c>
      <c r="I32" s="1" t="s">
        <v>452</v>
      </c>
      <c r="J32" s="1" t="s">
        <v>3746</v>
      </c>
      <c r="K32" s="1" t="e">
        <f t="shared" si="7"/>
        <v>#N/A</v>
      </c>
      <c r="L32" s="1" t="s">
        <v>446</v>
      </c>
      <c r="M32" s="1" t="s">
        <v>3747</v>
      </c>
      <c r="N32" s="125">
        <f t="shared" si="2"/>
        <v>0.5</v>
      </c>
      <c r="O32" s="8">
        <f>2059*5</f>
        <v>10295</v>
      </c>
      <c r="P32" s="8">
        <f t="shared" si="10"/>
        <v>10295</v>
      </c>
      <c r="Q32" s="8">
        <f t="shared" si="10"/>
        <v>10295</v>
      </c>
      <c r="R32" s="8">
        <f t="shared" si="10"/>
        <v>10295</v>
      </c>
      <c r="S32" s="1" t="s">
        <v>444</v>
      </c>
      <c r="T32" s="1" t="s">
        <v>479</v>
      </c>
      <c r="U32" s="7">
        <f t="shared" si="15"/>
        <v>0.9831674007555099</v>
      </c>
      <c r="V32" s="193"/>
      <c r="W32" s="128">
        <f t="shared" si="5"/>
        <v>10295</v>
      </c>
      <c r="X32" s="125">
        <f t="shared" si="6"/>
        <v>0.50841629962224499</v>
      </c>
      <c r="Y32" s="1"/>
      <c r="Z32" s="215"/>
      <c r="AA32" s="120">
        <f t="shared" ref="AA32:AG32" si="17">2059*5</f>
        <v>10295</v>
      </c>
      <c r="AB32" s="120">
        <f t="shared" si="17"/>
        <v>10295</v>
      </c>
      <c r="AC32" s="120">
        <f t="shared" si="17"/>
        <v>10295</v>
      </c>
      <c r="AD32" s="120">
        <f t="shared" si="17"/>
        <v>10295</v>
      </c>
      <c r="AE32" s="120">
        <f t="shared" si="17"/>
        <v>10295</v>
      </c>
      <c r="AF32" s="120">
        <f t="shared" si="17"/>
        <v>10295</v>
      </c>
      <c r="AG32" s="120">
        <f t="shared" si="17"/>
        <v>10295</v>
      </c>
      <c r="AH32" s="120"/>
      <c r="AJ32" s="73"/>
    </row>
    <row r="33" spans="1:36" x14ac:dyDescent="0.35">
      <c r="A33" s="3">
        <v>27</v>
      </c>
      <c r="B33" s="1" t="s">
        <v>45</v>
      </c>
      <c r="C33" s="1" t="s">
        <v>3765</v>
      </c>
      <c r="D33" s="189" t="str">
        <f t="shared" si="0"/>
        <v>MDG52516</v>
      </c>
      <c r="E33" s="1" t="s">
        <v>55</v>
      </c>
      <c r="F33" s="1" t="e">
        <f t="shared" si="1"/>
        <v>#N/A</v>
      </c>
      <c r="G33" s="72">
        <v>4</v>
      </c>
      <c r="H33" s="71">
        <v>6923.1235474165123</v>
      </c>
      <c r="I33" s="1" t="s">
        <v>452</v>
      </c>
      <c r="J33" s="1" t="s">
        <v>3746</v>
      </c>
      <c r="K33" s="1" t="e">
        <f t="shared" si="7"/>
        <v>#N/A</v>
      </c>
      <c r="L33" s="1" t="s">
        <v>446</v>
      </c>
      <c r="M33" s="1" t="s">
        <v>3747</v>
      </c>
      <c r="N33" s="125">
        <f t="shared" si="2"/>
        <v>0.5</v>
      </c>
      <c r="O33" s="8">
        <f>1358*5</f>
        <v>6790</v>
      </c>
      <c r="P33" s="8">
        <f t="shared" si="10"/>
        <v>6790</v>
      </c>
      <c r="Q33" s="8">
        <f t="shared" si="10"/>
        <v>6790</v>
      </c>
      <c r="R33" s="8">
        <f t="shared" si="10"/>
        <v>6790</v>
      </c>
      <c r="S33" s="1" t="s">
        <v>444</v>
      </c>
      <c r="T33" s="1" t="s">
        <v>478</v>
      </c>
      <c r="U33" s="7">
        <f t="shared" si="15"/>
        <v>0.98077117264992475</v>
      </c>
      <c r="V33" s="193"/>
      <c r="W33" s="128">
        <f t="shared" si="5"/>
        <v>6790</v>
      </c>
      <c r="X33" s="125">
        <f t="shared" si="6"/>
        <v>0.50961441367503757</v>
      </c>
      <c r="Y33" s="1"/>
      <c r="Z33" s="215"/>
      <c r="AA33" s="120">
        <v>6790</v>
      </c>
      <c r="AB33" s="120">
        <v>6790</v>
      </c>
      <c r="AC33" s="120">
        <v>6790</v>
      </c>
      <c r="AD33" s="120">
        <v>6790</v>
      </c>
      <c r="AE33" s="120">
        <v>6790</v>
      </c>
      <c r="AF33" s="120">
        <v>6790</v>
      </c>
      <c r="AG33" s="120">
        <v>6790</v>
      </c>
      <c r="AH33" s="120"/>
      <c r="AJ33" s="73"/>
    </row>
    <row r="34" spans="1:36" x14ac:dyDescent="0.35">
      <c r="A34" s="3">
        <v>28</v>
      </c>
      <c r="B34" s="1" t="s">
        <v>45</v>
      </c>
      <c r="C34" s="1" t="s">
        <v>3765</v>
      </c>
      <c r="D34" s="189" t="str">
        <f t="shared" si="0"/>
        <v>MDG52516</v>
      </c>
      <c r="E34" s="1" t="s">
        <v>57</v>
      </c>
      <c r="F34" s="1" t="e">
        <f t="shared" si="1"/>
        <v>#N/A</v>
      </c>
      <c r="G34" s="72">
        <v>2</v>
      </c>
      <c r="H34" s="71">
        <v>21512.611137933807</v>
      </c>
      <c r="I34" s="1" t="s">
        <v>480</v>
      </c>
      <c r="J34" s="1" t="s">
        <v>3767</v>
      </c>
      <c r="K34" s="1" t="e">
        <f t="shared" si="7"/>
        <v>#N/A</v>
      </c>
      <c r="L34" s="1" t="s">
        <v>446</v>
      </c>
      <c r="M34" s="1" t="s">
        <v>3747</v>
      </c>
      <c r="N34" s="125">
        <f t="shared" si="2"/>
        <v>0.5</v>
      </c>
      <c r="O34" s="8">
        <v>23500</v>
      </c>
      <c r="P34" s="8">
        <f t="shared" si="10"/>
        <v>23500</v>
      </c>
      <c r="Q34" s="8">
        <f t="shared" si="10"/>
        <v>23500</v>
      </c>
      <c r="R34" s="8">
        <f t="shared" si="10"/>
        <v>23500</v>
      </c>
      <c r="S34" s="1" t="s">
        <v>3768</v>
      </c>
      <c r="T34" s="1"/>
      <c r="U34" s="7">
        <f t="shared" si="15"/>
        <v>1.0923825029571501</v>
      </c>
      <c r="V34" s="193"/>
      <c r="W34" s="128">
        <f t="shared" si="5"/>
        <v>23500</v>
      </c>
      <c r="X34" s="125">
        <f t="shared" si="6"/>
        <v>0.45380874852142494</v>
      </c>
      <c r="Y34" s="1"/>
      <c r="Z34" s="215"/>
      <c r="AA34" s="120">
        <v>23500</v>
      </c>
      <c r="AB34" s="120">
        <v>23500</v>
      </c>
      <c r="AC34" s="120">
        <v>23500</v>
      </c>
      <c r="AD34" s="120">
        <v>23500</v>
      </c>
      <c r="AE34" s="120">
        <v>23500</v>
      </c>
      <c r="AF34" s="120">
        <v>23500</v>
      </c>
      <c r="AG34" s="9"/>
      <c r="AH34" s="9"/>
      <c r="AJ34" s="73"/>
    </row>
    <row r="35" spans="1:36" x14ac:dyDescent="0.35">
      <c r="A35" s="3">
        <v>29</v>
      </c>
      <c r="B35" s="1" t="s">
        <v>45</v>
      </c>
      <c r="C35" s="1" t="s">
        <v>3765</v>
      </c>
      <c r="D35" s="189" t="str">
        <f t="shared" si="0"/>
        <v>MDG52516</v>
      </c>
      <c r="E35" s="1" t="s">
        <v>490</v>
      </c>
      <c r="F35" s="1" t="s">
        <v>490</v>
      </c>
      <c r="G35" s="72">
        <v>2</v>
      </c>
      <c r="H35" s="71">
        <v>72693.381086492125</v>
      </c>
      <c r="I35" s="1" t="s">
        <v>442</v>
      </c>
      <c r="J35" s="1"/>
      <c r="K35" s="1" t="str">
        <f t="shared" si="7"/>
        <v>Toby MahaveloPAMUrgence</v>
      </c>
      <c r="L35" s="1" t="s">
        <v>446</v>
      </c>
      <c r="M35" s="1" t="s">
        <v>3750</v>
      </c>
      <c r="N35" s="125">
        <f t="shared" si="2"/>
        <v>0.5</v>
      </c>
      <c r="O35" s="8">
        <f>4250-910</f>
        <v>3340</v>
      </c>
      <c r="P35" s="8">
        <f t="shared" si="10"/>
        <v>3340</v>
      </c>
      <c r="Q35" s="8">
        <f t="shared" si="10"/>
        <v>3340</v>
      </c>
      <c r="R35" s="8">
        <f t="shared" si="10"/>
        <v>3340</v>
      </c>
      <c r="S35" s="1" t="s">
        <v>444</v>
      </c>
      <c r="T35" s="1" t="s">
        <v>491</v>
      </c>
      <c r="U35" s="7">
        <f t="shared" si="15"/>
        <v>4.5946411490008936E-2</v>
      </c>
      <c r="V35" s="193"/>
      <c r="W35" s="128">
        <f t="shared" si="5"/>
        <v>3340</v>
      </c>
      <c r="X35" s="125">
        <f t="shared" si="6"/>
        <v>0.9770267942549955</v>
      </c>
      <c r="Y35" s="1"/>
      <c r="Z35" s="215" t="s">
        <v>3769</v>
      </c>
      <c r="AA35" s="9">
        <v>3340</v>
      </c>
      <c r="AB35" s="9">
        <v>3340</v>
      </c>
      <c r="AC35" s="9">
        <v>3340</v>
      </c>
      <c r="AD35" s="9">
        <v>3340</v>
      </c>
      <c r="AE35" s="9">
        <v>3340</v>
      </c>
      <c r="AF35" s="9">
        <v>3340</v>
      </c>
      <c r="AG35" s="9">
        <v>3340</v>
      </c>
      <c r="AH35" s="9"/>
      <c r="AJ35" s="73"/>
    </row>
    <row r="36" spans="1:36" x14ac:dyDescent="0.35">
      <c r="A36" s="3">
        <v>30</v>
      </c>
      <c r="B36" s="1" t="s">
        <v>45</v>
      </c>
      <c r="C36" s="1" t="s">
        <v>3765</v>
      </c>
      <c r="D36" s="189" t="str">
        <f t="shared" si="0"/>
        <v>MDG52516</v>
      </c>
      <c r="E36" s="1" t="s">
        <v>59</v>
      </c>
      <c r="F36" s="1" t="e">
        <f t="shared" si="1"/>
        <v>#N/A</v>
      </c>
      <c r="G36" s="72">
        <v>2</v>
      </c>
      <c r="H36" s="71"/>
      <c r="I36" s="1" t="s">
        <v>442</v>
      </c>
      <c r="J36" s="1"/>
      <c r="K36" s="1" t="e">
        <f t="shared" si="7"/>
        <v>#N/A</v>
      </c>
      <c r="L36" s="1" t="s">
        <v>446</v>
      </c>
      <c r="M36" s="1" t="s">
        <v>3747</v>
      </c>
      <c r="N36" s="125">
        <f t="shared" si="2"/>
        <v>0.5</v>
      </c>
      <c r="O36" s="291">
        <v>910</v>
      </c>
      <c r="P36" s="8">
        <f t="shared" si="10"/>
        <v>910</v>
      </c>
      <c r="Q36" s="8">
        <f t="shared" si="10"/>
        <v>910</v>
      </c>
      <c r="R36" s="8">
        <f t="shared" si="10"/>
        <v>910</v>
      </c>
      <c r="S36" s="1" t="s">
        <v>444</v>
      </c>
      <c r="T36" s="1" t="s">
        <v>3770</v>
      </c>
      <c r="U36" s="7" t="e">
        <f t="shared" si="15"/>
        <v>#DIV/0!</v>
      </c>
      <c r="V36" s="193"/>
      <c r="W36" s="128">
        <f t="shared" si="5"/>
        <v>910</v>
      </c>
      <c r="X36" s="125" t="str">
        <f t="shared" si="6"/>
        <v/>
      </c>
      <c r="Y36" s="1"/>
      <c r="Z36" s="215" t="s">
        <v>3769</v>
      </c>
      <c r="AA36" s="120">
        <v>910</v>
      </c>
      <c r="AB36" s="120">
        <v>910</v>
      </c>
      <c r="AC36" s="120">
        <v>910</v>
      </c>
      <c r="AD36" s="120">
        <v>910</v>
      </c>
      <c r="AE36" s="120">
        <v>910</v>
      </c>
      <c r="AF36" s="120">
        <v>910</v>
      </c>
      <c r="AG36" s="120">
        <v>910</v>
      </c>
      <c r="AH36" s="120"/>
      <c r="AJ36" s="73"/>
    </row>
    <row r="37" spans="1:36" x14ac:dyDescent="0.35">
      <c r="A37" s="3">
        <v>31</v>
      </c>
      <c r="B37" s="1" t="s">
        <v>45</v>
      </c>
      <c r="C37" s="1" t="s">
        <v>3765</v>
      </c>
      <c r="D37" s="189" t="str">
        <f t="shared" si="0"/>
        <v>MDG52516</v>
      </c>
      <c r="E37" s="1" t="s">
        <v>59</v>
      </c>
      <c r="F37" s="1" t="e">
        <f t="shared" si="1"/>
        <v>#N/A</v>
      </c>
      <c r="G37" s="72">
        <v>2</v>
      </c>
      <c r="H37" s="71"/>
      <c r="I37" s="1" t="s">
        <v>442</v>
      </c>
      <c r="J37" s="1"/>
      <c r="K37" s="1" t="e">
        <f t="shared" si="7"/>
        <v>#N/A</v>
      </c>
      <c r="L37" s="1" t="s">
        <v>446</v>
      </c>
      <c r="M37" s="1" t="s">
        <v>3747</v>
      </c>
      <c r="N37" s="125">
        <f t="shared" si="2"/>
        <v>0.5</v>
      </c>
      <c r="O37" s="291">
        <v>9635</v>
      </c>
      <c r="P37" s="8">
        <f t="shared" si="10"/>
        <v>9635</v>
      </c>
      <c r="Q37" s="8">
        <f t="shared" si="10"/>
        <v>9635</v>
      </c>
      <c r="R37" s="8">
        <f t="shared" si="10"/>
        <v>9635</v>
      </c>
      <c r="S37" s="1" t="s">
        <v>444</v>
      </c>
      <c r="T37" s="1"/>
      <c r="U37" s="7" t="e">
        <f t="shared" si="15"/>
        <v>#DIV/0!</v>
      </c>
      <c r="V37" s="193"/>
      <c r="W37" s="128">
        <f t="shared" si="5"/>
        <v>9635</v>
      </c>
      <c r="X37" s="125" t="str">
        <f t="shared" si="6"/>
        <v/>
      </c>
      <c r="Y37" s="1"/>
      <c r="Z37" s="215" t="s">
        <v>3769</v>
      </c>
      <c r="AA37" s="120">
        <v>9635</v>
      </c>
      <c r="AB37" s="120">
        <v>9635</v>
      </c>
      <c r="AC37" s="120">
        <v>9635</v>
      </c>
      <c r="AD37" s="120">
        <v>9635</v>
      </c>
      <c r="AE37" s="120">
        <v>9635</v>
      </c>
      <c r="AF37" s="120">
        <v>9635</v>
      </c>
      <c r="AG37" s="120">
        <v>9635</v>
      </c>
      <c r="AH37" s="120"/>
      <c r="AJ37" s="73"/>
    </row>
    <row r="38" spans="1:36" x14ac:dyDescent="0.35">
      <c r="A38" s="3">
        <v>32</v>
      </c>
      <c r="B38" s="1" t="s">
        <v>45</v>
      </c>
      <c r="C38" s="1" t="s">
        <v>3765</v>
      </c>
      <c r="D38" s="189" t="str">
        <f t="shared" si="0"/>
        <v>MDG52516</v>
      </c>
      <c r="E38" s="1" t="s">
        <v>59</v>
      </c>
      <c r="F38" s="1" t="e">
        <f t="shared" si="1"/>
        <v>#N/A</v>
      </c>
      <c r="G38" s="72">
        <v>2</v>
      </c>
      <c r="H38" s="71"/>
      <c r="I38" s="1" t="s">
        <v>464</v>
      </c>
      <c r="J38" s="1"/>
      <c r="K38" s="1" t="e">
        <f t="shared" si="7"/>
        <v>#N/A</v>
      </c>
      <c r="L38" s="1" t="s">
        <v>446</v>
      </c>
      <c r="M38" s="1" t="s">
        <v>3747</v>
      </c>
      <c r="N38" s="125">
        <f t="shared" si="2"/>
        <v>0.5</v>
      </c>
      <c r="O38" s="8">
        <f>11014+(720*6)+8389</f>
        <v>23723</v>
      </c>
      <c r="P38" s="8">
        <f t="shared" si="10"/>
        <v>23723</v>
      </c>
      <c r="Q38" s="8">
        <f t="shared" si="10"/>
        <v>11014</v>
      </c>
      <c r="R38" s="8">
        <f t="shared" si="10"/>
        <v>0</v>
      </c>
      <c r="S38" s="1" t="s">
        <v>484</v>
      </c>
      <c r="T38" s="1" t="s">
        <v>485</v>
      </c>
      <c r="U38" s="7" t="e">
        <f>O38/I38</f>
        <v>#VALUE!</v>
      </c>
      <c r="V38" s="193"/>
      <c r="W38" s="128">
        <f t="shared" si="5"/>
        <v>23723</v>
      </c>
      <c r="X38" s="125" t="str">
        <f t="shared" si="6"/>
        <v/>
      </c>
      <c r="Y38" s="1"/>
      <c r="Z38" s="215" t="s">
        <v>3769</v>
      </c>
      <c r="AA38" s="120">
        <f>11014+8389</f>
        <v>19403</v>
      </c>
      <c r="AB38" s="120">
        <f>11014+8389</f>
        <v>19403</v>
      </c>
      <c r="AC38" s="120">
        <f>11014+8389+(720*6)</f>
        <v>23723</v>
      </c>
      <c r="AD38" s="9">
        <f>11014+8389+(720*6)</f>
        <v>23723</v>
      </c>
      <c r="AE38" s="9">
        <v>11014</v>
      </c>
      <c r="AF38" s="9"/>
      <c r="AG38" s="9"/>
      <c r="AH38" s="9"/>
      <c r="AJ38" s="73"/>
    </row>
    <row r="39" spans="1:36" x14ac:dyDescent="0.35">
      <c r="A39" s="3">
        <v>33</v>
      </c>
      <c r="B39" s="1" t="s">
        <v>45</v>
      </c>
      <c r="C39" s="1" t="s">
        <v>3765</v>
      </c>
      <c r="D39" s="189" t="str">
        <f t="shared" si="0"/>
        <v>MDG52516</v>
      </c>
      <c r="E39" s="1" t="s">
        <v>59</v>
      </c>
      <c r="F39" s="1" t="e">
        <f t="shared" si="1"/>
        <v>#N/A</v>
      </c>
      <c r="G39" s="72">
        <v>2</v>
      </c>
      <c r="H39" s="71"/>
      <c r="I39" s="1" t="s">
        <v>3710</v>
      </c>
      <c r="J39" s="1"/>
      <c r="K39" s="1" t="e">
        <f t="shared" si="7"/>
        <v>#N/A</v>
      </c>
      <c r="L39" s="1" t="s">
        <v>446</v>
      </c>
      <c r="M39" s="1" t="s">
        <v>3747</v>
      </c>
      <c r="N39" s="125">
        <f t="shared" si="2"/>
        <v>0.5</v>
      </c>
      <c r="O39" s="291">
        <f>1600*5</f>
        <v>8000</v>
      </c>
      <c r="P39" s="8">
        <f t="shared" si="10"/>
        <v>0</v>
      </c>
      <c r="Q39" s="8">
        <f t="shared" si="10"/>
        <v>0</v>
      </c>
      <c r="R39" s="8">
        <f t="shared" si="10"/>
        <v>0</v>
      </c>
      <c r="S39" s="1" t="s">
        <v>497</v>
      </c>
      <c r="T39" s="1"/>
      <c r="U39" s="7" t="e">
        <f>O39/H39</f>
        <v>#DIV/0!</v>
      </c>
      <c r="V39" s="193"/>
      <c r="W39" s="128">
        <f t="shared" si="5"/>
        <v>8000</v>
      </c>
      <c r="X39" s="125" t="str">
        <f t="shared" si="6"/>
        <v/>
      </c>
      <c r="Y39" s="1"/>
      <c r="Z39" s="215" t="s">
        <v>3769</v>
      </c>
      <c r="AA39" s="120">
        <f>1600*5</f>
        <v>8000</v>
      </c>
      <c r="AB39" s="120">
        <f>1600*5</f>
        <v>8000</v>
      </c>
      <c r="AC39" s="9"/>
      <c r="AD39" s="9"/>
      <c r="AE39" s="9"/>
      <c r="AF39" s="9"/>
      <c r="AG39" s="9"/>
      <c r="AH39" s="9"/>
      <c r="AJ39" s="73"/>
    </row>
    <row r="40" spans="1:36" x14ac:dyDescent="0.35">
      <c r="A40" s="3">
        <v>34</v>
      </c>
      <c r="B40" s="1" t="s">
        <v>45</v>
      </c>
      <c r="C40" s="1" t="s">
        <v>3765</v>
      </c>
      <c r="D40" s="189" t="str">
        <f t="shared" si="0"/>
        <v>MDG52516</v>
      </c>
      <c r="E40" s="1" t="s">
        <v>59</v>
      </c>
      <c r="F40" s="1" t="e">
        <f t="shared" si="1"/>
        <v>#N/A</v>
      </c>
      <c r="G40" s="72">
        <v>2</v>
      </c>
      <c r="H40" s="71"/>
      <c r="I40" s="1" t="s">
        <v>452</v>
      </c>
      <c r="J40" s="1" t="s">
        <v>3746</v>
      </c>
      <c r="K40" s="1" t="e">
        <f t="shared" si="7"/>
        <v>#N/A</v>
      </c>
      <c r="L40" s="1" t="s">
        <v>446</v>
      </c>
      <c r="M40" s="1" t="s">
        <v>3747</v>
      </c>
      <c r="N40" s="125">
        <f t="shared" si="2"/>
        <v>0.5</v>
      </c>
      <c r="O40" s="8">
        <f>4749*5</f>
        <v>23745</v>
      </c>
      <c r="P40" s="8">
        <f t="shared" si="10"/>
        <v>23745</v>
      </c>
      <c r="Q40" s="8">
        <f t="shared" si="10"/>
        <v>23745</v>
      </c>
      <c r="R40" s="8">
        <f t="shared" si="10"/>
        <v>23745</v>
      </c>
      <c r="S40" s="1" t="s">
        <v>444</v>
      </c>
      <c r="T40" s="1" t="s">
        <v>478</v>
      </c>
      <c r="U40" s="7" t="e">
        <f>O40/H40</f>
        <v>#DIV/0!</v>
      </c>
      <c r="V40" s="193"/>
      <c r="W40" s="128">
        <f t="shared" si="5"/>
        <v>23745</v>
      </c>
      <c r="X40" s="125" t="str">
        <f t="shared" si="6"/>
        <v/>
      </c>
      <c r="Y40" s="1"/>
      <c r="Z40" s="215" t="s">
        <v>3769</v>
      </c>
      <c r="AA40" s="120">
        <f t="shared" ref="AA40:AG40" si="18">4749*5</f>
        <v>23745</v>
      </c>
      <c r="AB40" s="120">
        <f t="shared" si="18"/>
        <v>23745</v>
      </c>
      <c r="AC40" s="120">
        <f t="shared" si="18"/>
        <v>23745</v>
      </c>
      <c r="AD40" s="120">
        <f t="shared" si="18"/>
        <v>23745</v>
      </c>
      <c r="AE40" s="120">
        <f t="shared" si="18"/>
        <v>23745</v>
      </c>
      <c r="AF40" s="120">
        <f t="shared" si="18"/>
        <v>23745</v>
      </c>
      <c r="AG40" s="120">
        <f t="shared" si="18"/>
        <v>23745</v>
      </c>
      <c r="AH40" s="120"/>
      <c r="AJ40" s="73"/>
    </row>
    <row r="41" spans="1:36" x14ac:dyDescent="0.35">
      <c r="A41" s="3">
        <v>35</v>
      </c>
      <c r="B41" s="1" t="s">
        <v>45</v>
      </c>
      <c r="C41" s="1" t="s">
        <v>3765</v>
      </c>
      <c r="D41" s="189" t="str">
        <f t="shared" si="0"/>
        <v>MDG52516</v>
      </c>
      <c r="E41" s="1" t="s">
        <v>61</v>
      </c>
      <c r="F41" s="1" t="e">
        <f t="shared" si="1"/>
        <v>#N/A</v>
      </c>
      <c r="G41" s="72">
        <v>2</v>
      </c>
      <c r="H41" s="71">
        <v>12091.928898953935</v>
      </c>
      <c r="I41" s="1" t="s">
        <v>442</v>
      </c>
      <c r="J41" s="1"/>
      <c r="K41" s="1" t="e">
        <f t="shared" si="7"/>
        <v>#N/A</v>
      </c>
      <c r="L41" s="1" t="s">
        <v>446</v>
      </c>
      <c r="M41" s="1" t="s">
        <v>3747</v>
      </c>
      <c r="N41" s="125">
        <f t="shared" si="2"/>
        <v>0.5</v>
      </c>
      <c r="O41" s="8">
        <f>AB41</f>
        <v>11774</v>
      </c>
      <c r="P41" s="8">
        <f t="shared" si="10"/>
        <v>11774</v>
      </c>
      <c r="Q41" s="8">
        <f t="shared" si="10"/>
        <v>11774</v>
      </c>
      <c r="R41" s="8">
        <f t="shared" si="10"/>
        <v>11774</v>
      </c>
      <c r="S41" s="1" t="s">
        <v>444</v>
      </c>
      <c r="T41" s="1"/>
      <c r="U41" s="7">
        <f>O41/H41</f>
        <v>0.9737073463125111</v>
      </c>
      <c r="V41" s="193"/>
      <c r="W41" s="128">
        <f t="shared" si="5"/>
        <v>11774</v>
      </c>
      <c r="X41" s="125">
        <f t="shared" si="6"/>
        <v>0.51314632684374439</v>
      </c>
      <c r="Y41" s="1"/>
      <c r="Z41" s="215"/>
      <c r="AA41" s="9">
        <v>11774</v>
      </c>
      <c r="AB41" s="9">
        <v>11774</v>
      </c>
      <c r="AC41" s="9">
        <v>11774</v>
      </c>
      <c r="AD41" s="9">
        <v>11774</v>
      </c>
      <c r="AE41" s="9">
        <v>11774</v>
      </c>
      <c r="AF41" s="9">
        <v>11774</v>
      </c>
      <c r="AG41" s="9">
        <v>11774</v>
      </c>
      <c r="AH41" s="9"/>
      <c r="AJ41" s="73"/>
    </row>
    <row r="42" spans="1:36" x14ac:dyDescent="0.35">
      <c r="A42" s="3">
        <v>36</v>
      </c>
      <c r="B42" s="1" t="s">
        <v>45</v>
      </c>
      <c r="C42" s="1" t="s">
        <v>3765</v>
      </c>
      <c r="D42" s="189" t="str">
        <f t="shared" si="0"/>
        <v>MDG52516</v>
      </c>
      <c r="E42" s="1" t="s">
        <v>3771</v>
      </c>
      <c r="F42" s="1" t="e">
        <f t="shared" si="1"/>
        <v>#N/A</v>
      </c>
      <c r="G42" s="72">
        <v>2</v>
      </c>
      <c r="H42" s="71">
        <v>5877.5417691310859</v>
      </c>
      <c r="I42" s="1" t="s">
        <v>452</v>
      </c>
      <c r="J42" s="1" t="s">
        <v>3746</v>
      </c>
      <c r="K42" s="1" t="e">
        <f t="shared" si="7"/>
        <v>#N/A</v>
      </c>
      <c r="L42" s="1" t="s">
        <v>446</v>
      </c>
      <c r="M42" s="1" t="s">
        <v>3747</v>
      </c>
      <c r="N42" s="125">
        <f t="shared" si="2"/>
        <v>0.5</v>
      </c>
      <c r="O42" s="8">
        <f>1153*5</f>
        <v>5765</v>
      </c>
      <c r="P42" s="8">
        <f t="shared" si="10"/>
        <v>5765</v>
      </c>
      <c r="Q42" s="8">
        <f t="shared" si="10"/>
        <v>5765</v>
      </c>
      <c r="R42" s="8">
        <f t="shared" si="10"/>
        <v>5765</v>
      </c>
      <c r="S42" s="1" t="s">
        <v>444</v>
      </c>
      <c r="T42" s="1" t="s">
        <v>479</v>
      </c>
      <c r="U42" s="7">
        <f>O42/H42</f>
        <v>0.98085223830783197</v>
      </c>
      <c r="V42" s="193"/>
      <c r="W42" s="128">
        <f t="shared" si="5"/>
        <v>5765</v>
      </c>
      <c r="X42" s="125">
        <f t="shared" si="6"/>
        <v>0.50957388084608402</v>
      </c>
      <c r="Y42" s="1"/>
      <c r="Z42" s="215"/>
      <c r="AA42" s="120">
        <v>5765</v>
      </c>
      <c r="AB42" s="120">
        <v>5765</v>
      </c>
      <c r="AC42" s="120">
        <v>5765</v>
      </c>
      <c r="AD42" s="120">
        <v>5765</v>
      </c>
      <c r="AE42" s="120">
        <v>5765</v>
      </c>
      <c r="AF42" s="120">
        <v>5765</v>
      </c>
      <c r="AG42" s="120">
        <v>5765</v>
      </c>
      <c r="AH42" s="120"/>
      <c r="AJ42" s="73"/>
    </row>
    <row r="43" spans="1:36" x14ac:dyDescent="0.35">
      <c r="A43" s="3">
        <v>37</v>
      </c>
      <c r="B43" s="1" t="s">
        <v>45</v>
      </c>
      <c r="C43" s="1" t="s">
        <v>3765</v>
      </c>
      <c r="D43" s="189" t="str">
        <f t="shared" si="0"/>
        <v>MDG52516</v>
      </c>
      <c r="E43" s="1" t="s">
        <v>65</v>
      </c>
      <c r="F43" s="1" t="e">
        <f t="shared" si="1"/>
        <v>#N/A</v>
      </c>
      <c r="G43" s="72">
        <v>2</v>
      </c>
      <c r="H43" s="71">
        <v>41321.932132140049</v>
      </c>
      <c r="I43" s="1" t="s">
        <v>442</v>
      </c>
      <c r="J43" s="1"/>
      <c r="K43" s="1" t="e">
        <f t="shared" si="7"/>
        <v>#N/A</v>
      </c>
      <c r="L43" s="1" t="s">
        <v>446</v>
      </c>
      <c r="M43" s="1" t="s">
        <v>3747</v>
      </c>
      <c r="N43" s="125">
        <f t="shared" si="2"/>
        <v>0.5</v>
      </c>
      <c r="O43" s="8">
        <v>31141</v>
      </c>
      <c r="P43" s="8">
        <f t="shared" si="10"/>
        <v>31141</v>
      </c>
      <c r="Q43" s="8">
        <f t="shared" si="10"/>
        <v>31141</v>
      </c>
      <c r="R43" s="8">
        <f t="shared" si="10"/>
        <v>31141</v>
      </c>
      <c r="S43" s="1" t="s">
        <v>444</v>
      </c>
      <c r="T43" s="69" t="s">
        <v>477</v>
      </c>
      <c r="U43" s="7">
        <f>(O43)/H43</f>
        <v>0.75361916525143902</v>
      </c>
      <c r="V43" s="130"/>
      <c r="W43" s="128">
        <f t="shared" si="5"/>
        <v>31141</v>
      </c>
      <c r="X43" s="125">
        <f t="shared" si="6"/>
        <v>0.62319041737428049</v>
      </c>
      <c r="Y43" s="1"/>
      <c r="Z43" s="215" t="s">
        <v>3766</v>
      </c>
      <c r="AA43" s="120">
        <v>31141</v>
      </c>
      <c r="AB43" s="120">
        <v>31141</v>
      </c>
      <c r="AC43" s="120">
        <v>31141</v>
      </c>
      <c r="AD43" s="120">
        <v>31141</v>
      </c>
      <c r="AE43" s="120">
        <v>31141</v>
      </c>
      <c r="AF43" s="120">
        <v>31141</v>
      </c>
      <c r="AG43" s="120">
        <v>31141</v>
      </c>
      <c r="AH43" s="120"/>
      <c r="AJ43" s="73"/>
    </row>
    <row r="44" spans="1:36" x14ac:dyDescent="0.35">
      <c r="A44" s="3">
        <v>38</v>
      </c>
      <c r="B44" s="1" t="s">
        <v>45</v>
      </c>
      <c r="C44" s="1" t="s">
        <v>3765</v>
      </c>
      <c r="D44" s="189" t="str">
        <f t="shared" si="0"/>
        <v>MDG52516</v>
      </c>
      <c r="E44" s="1" t="s">
        <v>65</v>
      </c>
      <c r="F44" s="1" t="e">
        <f t="shared" si="1"/>
        <v>#N/A</v>
      </c>
      <c r="G44" s="72">
        <v>2</v>
      </c>
      <c r="H44" s="71"/>
      <c r="I44" s="1" t="s">
        <v>452</v>
      </c>
      <c r="J44" s="1" t="s">
        <v>3746</v>
      </c>
      <c r="K44" s="1" t="e">
        <f t="shared" si="7"/>
        <v>#N/A</v>
      </c>
      <c r="L44" s="1" t="s">
        <v>446</v>
      </c>
      <c r="M44" s="1" t="s">
        <v>3747</v>
      </c>
      <c r="N44" s="125">
        <f t="shared" si="2"/>
        <v>0.5</v>
      </c>
      <c r="O44" s="8">
        <f>2001*5</f>
        <v>10005</v>
      </c>
      <c r="P44" s="8">
        <f t="shared" si="10"/>
        <v>10005</v>
      </c>
      <c r="Q44" s="8">
        <f t="shared" si="10"/>
        <v>10005</v>
      </c>
      <c r="R44" s="8">
        <f t="shared" si="10"/>
        <v>10005</v>
      </c>
      <c r="S44" s="1" t="s">
        <v>444</v>
      </c>
      <c r="T44" s="1" t="s">
        <v>478</v>
      </c>
      <c r="U44" s="7" t="e">
        <f>(O44)/H44</f>
        <v>#DIV/0!</v>
      </c>
      <c r="V44" s="193"/>
      <c r="W44" s="128">
        <f t="shared" si="5"/>
        <v>10005</v>
      </c>
      <c r="X44" s="125" t="str">
        <f t="shared" si="6"/>
        <v/>
      </c>
      <c r="Y44" s="1"/>
      <c r="Z44" s="215" t="s">
        <v>3766</v>
      </c>
      <c r="AA44" s="120">
        <f t="shared" ref="AA44:AG44" si="19">2001*5</f>
        <v>10005</v>
      </c>
      <c r="AB44" s="120">
        <f t="shared" si="19"/>
        <v>10005</v>
      </c>
      <c r="AC44" s="120">
        <f t="shared" si="19"/>
        <v>10005</v>
      </c>
      <c r="AD44" s="120">
        <f t="shared" si="19"/>
        <v>10005</v>
      </c>
      <c r="AE44" s="120">
        <f t="shared" si="19"/>
        <v>10005</v>
      </c>
      <c r="AF44" s="120">
        <f t="shared" si="19"/>
        <v>10005</v>
      </c>
      <c r="AG44" s="120">
        <f t="shared" si="19"/>
        <v>10005</v>
      </c>
      <c r="AH44" s="120"/>
      <c r="AJ44" s="73"/>
    </row>
    <row r="45" spans="1:36" x14ac:dyDescent="0.35">
      <c r="A45" s="3">
        <v>39</v>
      </c>
      <c r="B45" s="1" t="s">
        <v>45</v>
      </c>
      <c r="C45" s="1" t="s">
        <v>3765</v>
      </c>
      <c r="D45" s="189" t="str">
        <f t="shared" si="0"/>
        <v>MDG52516</v>
      </c>
      <c r="E45" s="1" t="s">
        <v>67</v>
      </c>
      <c r="F45" s="1" t="s">
        <v>67</v>
      </c>
      <c r="G45" s="72">
        <v>1</v>
      </c>
      <c r="H45" s="71">
        <v>3956.0705985237214</v>
      </c>
      <c r="I45" s="1" t="s">
        <v>442</v>
      </c>
      <c r="J45" s="1"/>
      <c r="K45" s="1" t="str">
        <f t="shared" si="7"/>
        <v>ANDRAGNANIVOPAMUrgence</v>
      </c>
      <c r="L45" s="1" t="s">
        <v>446</v>
      </c>
      <c r="M45" s="1" t="s">
        <v>3750</v>
      </c>
      <c r="N45" s="125">
        <f t="shared" si="2"/>
        <v>1</v>
      </c>
      <c r="O45" s="8">
        <f>AB45</f>
        <v>5515</v>
      </c>
      <c r="P45" s="8">
        <f t="shared" si="10"/>
        <v>5515</v>
      </c>
      <c r="Q45" s="8">
        <f t="shared" si="10"/>
        <v>5515</v>
      </c>
      <c r="R45" s="8">
        <f t="shared" si="10"/>
        <v>5515</v>
      </c>
      <c r="S45" s="1" t="s">
        <v>444</v>
      </c>
      <c r="T45" s="1"/>
      <c r="U45" s="7">
        <f>O45/H45</f>
        <v>1.3940600559701894</v>
      </c>
      <c r="V45" s="193"/>
      <c r="W45" s="128">
        <f t="shared" si="5"/>
        <v>5515</v>
      </c>
      <c r="X45" s="125">
        <f t="shared" si="6"/>
        <v>-0.39406005597018945</v>
      </c>
      <c r="Y45" s="1"/>
      <c r="Z45" s="215"/>
      <c r="AA45" s="9">
        <v>5515</v>
      </c>
      <c r="AB45" s="9">
        <v>5515</v>
      </c>
      <c r="AC45" s="9">
        <v>5515</v>
      </c>
      <c r="AD45" s="9">
        <v>5515</v>
      </c>
      <c r="AE45" s="9">
        <v>5515</v>
      </c>
      <c r="AF45" s="9">
        <v>5515</v>
      </c>
      <c r="AG45" s="9">
        <v>5515</v>
      </c>
      <c r="AH45" s="9"/>
      <c r="AJ45" s="73"/>
    </row>
    <row r="46" spans="1:36" x14ac:dyDescent="0.35">
      <c r="A46" s="3">
        <v>40</v>
      </c>
      <c r="B46" s="1" t="s">
        <v>45</v>
      </c>
      <c r="C46" s="1" t="s">
        <v>3765</v>
      </c>
      <c r="D46" s="189" t="str">
        <f t="shared" si="0"/>
        <v>MDG52516</v>
      </c>
      <c r="E46" s="1" t="s">
        <v>69</v>
      </c>
      <c r="F46" s="1" t="e">
        <f t="shared" ref="F46:F109" si="20">VLOOKUP(E46,admin_3,2,FALSE)</f>
        <v>#N/A</v>
      </c>
      <c r="G46" s="72">
        <v>1</v>
      </c>
      <c r="H46" s="71">
        <v>16568.52178884967</v>
      </c>
      <c r="I46" s="1" t="s">
        <v>442</v>
      </c>
      <c r="J46" s="1"/>
      <c r="K46" s="1" t="e">
        <f t="shared" si="7"/>
        <v>#N/A</v>
      </c>
      <c r="L46" s="1" t="s">
        <v>446</v>
      </c>
      <c r="M46" s="1" t="s">
        <v>3750</v>
      </c>
      <c r="N46" s="125">
        <f t="shared" si="2"/>
        <v>1</v>
      </c>
      <c r="O46" s="8">
        <f>AB46</f>
        <v>21285</v>
      </c>
      <c r="P46" s="8">
        <f t="shared" si="10"/>
        <v>21285</v>
      </c>
      <c r="Q46" s="8">
        <f t="shared" si="10"/>
        <v>21285</v>
      </c>
      <c r="R46" s="8">
        <f t="shared" si="10"/>
        <v>21285</v>
      </c>
      <c r="S46" s="1" t="s">
        <v>444</v>
      </c>
      <c r="T46" s="1"/>
      <c r="U46" s="7">
        <f>O46/H46</f>
        <v>1.2846649973520534</v>
      </c>
      <c r="V46" s="193"/>
      <c r="W46" s="128">
        <f t="shared" si="5"/>
        <v>21285</v>
      </c>
      <c r="X46" s="125">
        <f t="shared" si="6"/>
        <v>-0.28466499735205342</v>
      </c>
      <c r="Y46" s="1"/>
      <c r="Z46" s="215"/>
      <c r="AA46" s="9">
        <v>21285</v>
      </c>
      <c r="AB46" s="9">
        <v>21285</v>
      </c>
      <c r="AC46" s="9">
        <v>21285</v>
      </c>
      <c r="AD46" s="9">
        <v>21285</v>
      </c>
      <c r="AE46" s="9">
        <v>21285</v>
      </c>
      <c r="AF46" s="9">
        <v>21285</v>
      </c>
      <c r="AG46" s="9">
        <v>21285</v>
      </c>
      <c r="AH46" s="9"/>
      <c r="AJ46" s="73"/>
    </row>
    <row r="47" spans="1:36" x14ac:dyDescent="0.35">
      <c r="A47" s="3">
        <v>41</v>
      </c>
      <c r="B47" s="1" t="s">
        <v>45</v>
      </c>
      <c r="C47" s="1" t="s">
        <v>3765</v>
      </c>
      <c r="D47" s="189" t="str">
        <f t="shared" si="0"/>
        <v>MDG52516</v>
      </c>
      <c r="E47" s="1" t="s">
        <v>71</v>
      </c>
      <c r="F47" s="1" t="e">
        <f t="shared" si="20"/>
        <v>#N/A</v>
      </c>
      <c r="G47" s="72">
        <v>1</v>
      </c>
      <c r="H47" s="71">
        <v>32794.204836163772</v>
      </c>
      <c r="I47" s="1" t="s">
        <v>442</v>
      </c>
      <c r="J47" s="1"/>
      <c r="K47" s="1" t="e">
        <f t="shared" si="7"/>
        <v>#N/A</v>
      </c>
      <c r="L47" s="1" t="s">
        <v>446</v>
      </c>
      <c r="M47" s="1" t="s">
        <v>3750</v>
      </c>
      <c r="N47" s="125">
        <f t="shared" si="2"/>
        <v>1</v>
      </c>
      <c r="O47" s="8">
        <f>AB47</f>
        <v>23685</v>
      </c>
      <c r="P47" s="8">
        <f t="shared" si="10"/>
        <v>26235.200000000001</v>
      </c>
      <c r="Q47" s="8">
        <f t="shared" si="10"/>
        <v>26235.200000000001</v>
      </c>
      <c r="R47" s="8">
        <f t="shared" si="10"/>
        <v>26235.200000000001</v>
      </c>
      <c r="S47" s="1" t="s">
        <v>444</v>
      </c>
      <c r="T47" s="1"/>
      <c r="U47" s="7">
        <f>O47/H47</f>
        <v>0.72223126367379986</v>
      </c>
      <c r="V47" s="193"/>
      <c r="W47" s="128">
        <f t="shared" si="5"/>
        <v>23685</v>
      </c>
      <c r="X47" s="125">
        <f t="shared" si="6"/>
        <v>0.27776873632620014</v>
      </c>
      <c r="Y47" s="28" t="s">
        <v>3772</v>
      </c>
      <c r="Z47" s="215"/>
      <c r="AA47" s="9">
        <v>23685</v>
      </c>
      <c r="AB47" s="9">
        <v>23685</v>
      </c>
      <c r="AC47" s="9">
        <v>23685</v>
      </c>
      <c r="AD47" s="9">
        <v>26235.200000000001</v>
      </c>
      <c r="AE47" s="9">
        <v>26235.200000000001</v>
      </c>
      <c r="AF47" s="9">
        <v>26235.200000000001</v>
      </c>
      <c r="AG47" s="9">
        <v>26235.200000000001</v>
      </c>
      <c r="AH47" s="9"/>
      <c r="AJ47" s="73"/>
    </row>
    <row r="48" spans="1:36" x14ac:dyDescent="0.35">
      <c r="A48" s="3">
        <v>42</v>
      </c>
      <c r="B48" s="1" t="s">
        <v>45</v>
      </c>
      <c r="C48" s="1" t="s">
        <v>3765</v>
      </c>
      <c r="D48" s="189" t="str">
        <f t="shared" si="0"/>
        <v>MDG52516</v>
      </c>
      <c r="E48" s="1" t="s">
        <v>73</v>
      </c>
      <c r="F48" s="1" t="e">
        <f t="shared" si="20"/>
        <v>#N/A</v>
      </c>
      <c r="G48" s="72">
        <v>1</v>
      </c>
      <c r="H48" s="71">
        <v>10337.610712981184</v>
      </c>
      <c r="I48" s="1" t="s">
        <v>480</v>
      </c>
      <c r="J48" s="1" t="s">
        <v>3767</v>
      </c>
      <c r="K48" s="1" t="e">
        <f t="shared" si="7"/>
        <v>#N/A</v>
      </c>
      <c r="L48" s="1" t="s">
        <v>446</v>
      </c>
      <c r="M48" s="1" t="s">
        <v>3747</v>
      </c>
      <c r="N48" s="125">
        <f t="shared" si="2"/>
        <v>0.5</v>
      </c>
      <c r="O48" s="8">
        <v>6500</v>
      </c>
      <c r="P48" s="8">
        <f t="shared" si="10"/>
        <v>6500</v>
      </c>
      <c r="Q48" s="8">
        <f t="shared" si="10"/>
        <v>6500</v>
      </c>
      <c r="R48" s="8">
        <f t="shared" si="10"/>
        <v>6500</v>
      </c>
      <c r="S48" s="1" t="s">
        <v>3768</v>
      </c>
      <c r="T48" s="1" t="s">
        <v>477</v>
      </c>
      <c r="U48" s="7">
        <f>O48/H48</f>
        <v>0.62877198421079983</v>
      </c>
      <c r="V48" s="193"/>
      <c r="W48" s="128">
        <f t="shared" si="5"/>
        <v>6500</v>
      </c>
      <c r="X48" s="125">
        <f t="shared" si="6"/>
        <v>0.68561400789460003</v>
      </c>
      <c r="Y48" s="1" t="s">
        <v>3748</v>
      </c>
      <c r="Z48" s="215" t="s">
        <v>3773</v>
      </c>
      <c r="AA48" s="120">
        <v>6500</v>
      </c>
      <c r="AB48" s="120">
        <v>6500</v>
      </c>
      <c r="AC48" s="120">
        <v>6500</v>
      </c>
      <c r="AD48" s="120">
        <v>6500</v>
      </c>
      <c r="AE48" s="120">
        <v>6500</v>
      </c>
      <c r="AF48" s="120">
        <v>6500</v>
      </c>
      <c r="AG48" s="9"/>
      <c r="AH48" s="9"/>
      <c r="AJ48" s="73"/>
    </row>
    <row r="49" spans="1:36" x14ac:dyDescent="0.35">
      <c r="A49" s="3">
        <v>43</v>
      </c>
      <c r="B49" s="1" t="s">
        <v>45</v>
      </c>
      <c r="C49" s="1" t="s">
        <v>3765</v>
      </c>
      <c r="D49" s="189" t="str">
        <f t="shared" si="0"/>
        <v>MDG52516</v>
      </c>
      <c r="E49" s="1" t="s">
        <v>73</v>
      </c>
      <c r="F49" s="1" t="e">
        <f t="shared" si="20"/>
        <v>#N/A</v>
      </c>
      <c r="G49" s="72">
        <v>1</v>
      </c>
      <c r="H49" s="71"/>
      <c r="I49" s="1" t="s">
        <v>452</v>
      </c>
      <c r="J49" s="1" t="s">
        <v>3746</v>
      </c>
      <c r="K49" s="1" t="e">
        <f t="shared" si="7"/>
        <v>#N/A</v>
      </c>
      <c r="L49" s="1" t="s">
        <v>446</v>
      </c>
      <c r="M49" s="1" t="s">
        <v>3747</v>
      </c>
      <c r="N49" s="125">
        <f t="shared" si="2"/>
        <v>0.5</v>
      </c>
      <c r="O49" s="8">
        <f>715*5</f>
        <v>3575</v>
      </c>
      <c r="P49" s="8">
        <f t="shared" si="10"/>
        <v>3575</v>
      </c>
      <c r="Q49" s="8">
        <f t="shared" si="10"/>
        <v>3575</v>
      </c>
      <c r="R49" s="8">
        <f t="shared" si="10"/>
        <v>3575</v>
      </c>
      <c r="S49" s="1" t="s">
        <v>444</v>
      </c>
      <c r="T49" s="1" t="s">
        <v>478</v>
      </c>
      <c r="U49" s="7" t="e">
        <f>O49/H49</f>
        <v>#DIV/0!</v>
      </c>
      <c r="V49" s="193"/>
      <c r="W49" s="128">
        <f t="shared" si="5"/>
        <v>3575</v>
      </c>
      <c r="X49" s="125" t="str">
        <f t="shared" si="6"/>
        <v/>
      </c>
      <c r="Y49" s="1" t="s">
        <v>3748</v>
      </c>
      <c r="Z49" s="215" t="s">
        <v>3773</v>
      </c>
      <c r="AA49" s="120">
        <f t="shared" ref="AA49:AF49" si="21">715*5</f>
        <v>3575</v>
      </c>
      <c r="AB49" s="120">
        <f t="shared" si="21"/>
        <v>3575</v>
      </c>
      <c r="AC49" s="120">
        <f t="shared" si="21"/>
        <v>3575</v>
      </c>
      <c r="AD49" s="120">
        <f t="shared" si="21"/>
        <v>3575</v>
      </c>
      <c r="AE49" s="120">
        <f t="shared" si="21"/>
        <v>3575</v>
      </c>
      <c r="AF49" s="120">
        <f t="shared" si="21"/>
        <v>3575</v>
      </c>
      <c r="AG49" s="120"/>
      <c r="AH49" s="120"/>
      <c r="AJ49" s="73"/>
    </row>
    <row r="50" spans="1:36" x14ac:dyDescent="0.35">
      <c r="A50" s="3"/>
      <c r="B50" s="1" t="s">
        <v>45</v>
      </c>
      <c r="C50" s="1" t="s">
        <v>3765</v>
      </c>
      <c r="D50" s="189" t="str">
        <f t="shared" si="0"/>
        <v>MDG52516</v>
      </c>
      <c r="E50" s="124" t="s">
        <v>73</v>
      </c>
      <c r="F50" s="1" t="e">
        <f t="shared" si="20"/>
        <v>#N/A</v>
      </c>
      <c r="G50" s="72">
        <v>1</v>
      </c>
      <c r="H50" s="71"/>
      <c r="I50" s="1" t="s">
        <v>442</v>
      </c>
      <c r="J50" s="1"/>
      <c r="K50" s="1" t="e">
        <f t="shared" si="7"/>
        <v>#N/A</v>
      </c>
      <c r="L50" s="1" t="s">
        <v>446</v>
      </c>
      <c r="M50" s="1" t="s">
        <v>3750</v>
      </c>
      <c r="N50" s="125">
        <f t="shared" si="2"/>
        <v>1</v>
      </c>
      <c r="O50" s="8">
        <v>10075</v>
      </c>
      <c r="P50" s="8">
        <f t="shared" si="10"/>
        <v>10075</v>
      </c>
      <c r="Q50" s="8">
        <f t="shared" si="10"/>
        <v>10075</v>
      </c>
      <c r="R50" s="8">
        <f t="shared" si="10"/>
        <v>10075</v>
      </c>
      <c r="S50" s="1"/>
      <c r="T50" s="1"/>
      <c r="U50" s="7"/>
      <c r="V50" s="193"/>
      <c r="W50" s="128">
        <f t="shared" si="5"/>
        <v>10075</v>
      </c>
      <c r="X50" s="125" t="str">
        <f t="shared" si="6"/>
        <v/>
      </c>
      <c r="Y50" s="1"/>
      <c r="Z50" s="215" t="s">
        <v>3766</v>
      </c>
      <c r="AA50" s="120"/>
      <c r="AB50" s="120"/>
      <c r="AC50" s="120"/>
      <c r="AD50" s="120">
        <v>10075</v>
      </c>
      <c r="AE50" s="120">
        <v>10075</v>
      </c>
      <c r="AF50" s="120">
        <v>10075</v>
      </c>
      <c r="AG50" s="120">
        <v>10075</v>
      </c>
      <c r="AH50" s="120"/>
      <c r="AJ50" s="73"/>
    </row>
    <row r="51" spans="1:36" x14ac:dyDescent="0.35">
      <c r="A51" s="3">
        <v>44</v>
      </c>
      <c r="B51" s="1" t="s">
        <v>45</v>
      </c>
      <c r="C51" s="1" t="s">
        <v>3765</v>
      </c>
      <c r="D51" s="189" t="str">
        <f t="shared" si="0"/>
        <v>MDG52516</v>
      </c>
      <c r="E51" s="1" t="s">
        <v>75</v>
      </c>
      <c r="F51" s="1" t="e">
        <f t="shared" si="20"/>
        <v>#N/A</v>
      </c>
      <c r="G51" s="72">
        <v>1</v>
      </c>
      <c r="H51" s="71">
        <v>21457.04590852269</v>
      </c>
      <c r="I51" s="1" t="s">
        <v>442</v>
      </c>
      <c r="J51" s="1"/>
      <c r="K51" s="1" t="e">
        <f t="shared" si="7"/>
        <v>#N/A</v>
      </c>
      <c r="L51" s="1" t="s">
        <v>446</v>
      </c>
      <c r="M51" s="1" t="s">
        <v>3750</v>
      </c>
      <c r="N51" s="125">
        <f t="shared" si="2"/>
        <v>1</v>
      </c>
      <c r="O51" s="8">
        <f>AB51</f>
        <v>21729</v>
      </c>
      <c r="P51" s="8">
        <f t="shared" si="10"/>
        <v>21729</v>
      </c>
      <c r="Q51" s="8">
        <f t="shared" si="10"/>
        <v>21729</v>
      </c>
      <c r="R51" s="8">
        <f t="shared" si="10"/>
        <v>21729</v>
      </c>
      <c r="S51" s="1" t="s">
        <v>444</v>
      </c>
      <c r="T51" s="1"/>
      <c r="U51" s="7">
        <f>O51/H51</f>
        <v>1.0126743491455779</v>
      </c>
      <c r="V51" s="193"/>
      <c r="W51" s="128">
        <f t="shared" si="5"/>
        <v>21729</v>
      </c>
      <c r="X51" s="125">
        <f t="shared" si="6"/>
        <v>-1.2674349145577857E-2</v>
      </c>
      <c r="Y51" s="28" t="s">
        <v>3774</v>
      </c>
      <c r="Z51" s="215"/>
      <c r="AA51" s="9">
        <v>21729</v>
      </c>
      <c r="AB51" s="9">
        <v>21729</v>
      </c>
      <c r="AC51" s="9">
        <v>21729</v>
      </c>
      <c r="AD51" s="9">
        <v>21729</v>
      </c>
      <c r="AE51" s="9">
        <v>21729</v>
      </c>
      <c r="AF51" s="9">
        <v>21729</v>
      </c>
      <c r="AG51" s="9">
        <v>21729</v>
      </c>
      <c r="AH51" s="9"/>
      <c r="AJ51" s="73"/>
    </row>
    <row r="52" spans="1:36" x14ac:dyDescent="0.35">
      <c r="A52" s="3">
        <v>45</v>
      </c>
      <c r="B52" s="1" t="s">
        <v>45</v>
      </c>
      <c r="C52" s="1" t="s">
        <v>3765</v>
      </c>
      <c r="D52" s="189" t="str">
        <f t="shared" si="0"/>
        <v>MDG52516</v>
      </c>
      <c r="E52" s="1" t="s">
        <v>77</v>
      </c>
      <c r="F52" s="1" t="e">
        <f t="shared" si="20"/>
        <v>#N/A</v>
      </c>
      <c r="G52" s="72">
        <v>1</v>
      </c>
      <c r="H52" s="71">
        <v>33201.598879989011</v>
      </c>
      <c r="I52" s="1" t="s">
        <v>442</v>
      </c>
      <c r="J52" s="1"/>
      <c r="K52" s="1" t="e">
        <f t="shared" si="7"/>
        <v>#N/A</v>
      </c>
      <c r="L52" s="1" t="s">
        <v>446</v>
      </c>
      <c r="M52" s="1" t="s">
        <v>3750</v>
      </c>
      <c r="N52" s="125">
        <f t="shared" si="2"/>
        <v>1</v>
      </c>
      <c r="O52" s="8">
        <f>AB52</f>
        <v>24430</v>
      </c>
      <c r="P52" s="8">
        <f t="shared" si="10"/>
        <v>26561.600000000002</v>
      </c>
      <c r="Q52" s="8">
        <f t="shared" si="10"/>
        <v>26561.600000000002</v>
      </c>
      <c r="R52" s="8">
        <f t="shared" si="10"/>
        <v>26561.600000000002</v>
      </c>
      <c r="S52" s="1" t="s">
        <v>444</v>
      </c>
      <c r="T52" s="1"/>
      <c r="U52" s="7">
        <f>O52/H52</f>
        <v>0.73580793769315267</v>
      </c>
      <c r="V52" s="193"/>
      <c r="W52" s="128">
        <f t="shared" si="5"/>
        <v>24430</v>
      </c>
      <c r="X52" s="125">
        <f t="shared" si="6"/>
        <v>0.26419206230684733</v>
      </c>
      <c r="Y52" s="1" t="s">
        <v>3774</v>
      </c>
      <c r="Z52" s="215"/>
      <c r="AA52" s="9">
        <v>24430</v>
      </c>
      <c r="AB52" s="9">
        <v>24430</v>
      </c>
      <c r="AC52" s="9">
        <v>24430</v>
      </c>
      <c r="AD52" s="9">
        <v>26561.600000000002</v>
      </c>
      <c r="AE52" s="9">
        <v>26561.600000000002</v>
      </c>
      <c r="AF52" s="9">
        <v>26561.600000000002</v>
      </c>
      <c r="AG52" s="9">
        <v>26561.600000000002</v>
      </c>
      <c r="AH52" s="9"/>
      <c r="AJ52" s="73"/>
    </row>
    <row r="53" spans="1:36" x14ac:dyDescent="0.35">
      <c r="A53" s="3">
        <v>46</v>
      </c>
      <c r="B53" s="1" t="s">
        <v>45</v>
      </c>
      <c r="C53" s="1" t="s">
        <v>3765</v>
      </c>
      <c r="D53" s="189" t="str">
        <f t="shared" si="0"/>
        <v>MDG52516</v>
      </c>
      <c r="E53" s="124" t="s">
        <v>79</v>
      </c>
      <c r="F53" s="1" t="e">
        <f t="shared" si="20"/>
        <v>#N/A</v>
      </c>
      <c r="G53" s="72">
        <v>1</v>
      </c>
      <c r="H53" s="71">
        <v>13937.31530603252</v>
      </c>
      <c r="I53" s="1" t="s">
        <v>452</v>
      </c>
      <c r="J53" s="1" t="s">
        <v>3746</v>
      </c>
      <c r="K53" s="1" t="e">
        <f t="shared" si="7"/>
        <v>#N/A</v>
      </c>
      <c r="L53" s="1" t="s">
        <v>446</v>
      </c>
      <c r="M53" s="1" t="s">
        <v>3747</v>
      </c>
      <c r="N53" s="125">
        <f t="shared" si="2"/>
        <v>0.5</v>
      </c>
      <c r="O53" s="8">
        <f>2766*5</f>
        <v>13830</v>
      </c>
      <c r="P53" s="8">
        <f t="shared" si="10"/>
        <v>13830</v>
      </c>
      <c r="Q53" s="8">
        <f t="shared" si="10"/>
        <v>13830</v>
      </c>
      <c r="R53" s="8">
        <f t="shared" si="10"/>
        <v>13830</v>
      </c>
      <c r="S53" s="1" t="s">
        <v>444</v>
      </c>
      <c r="T53" s="1" t="s">
        <v>479</v>
      </c>
      <c r="U53" s="7">
        <f>O53/H53</f>
        <v>0.99230014506552267</v>
      </c>
      <c r="V53" s="193"/>
      <c r="W53" s="128">
        <f t="shared" si="5"/>
        <v>13830</v>
      </c>
      <c r="X53" s="125">
        <f t="shared" si="6"/>
        <v>0.50384992746723867</v>
      </c>
      <c r="Y53" s="1" t="s">
        <v>3748</v>
      </c>
      <c r="Z53" s="215"/>
      <c r="AA53" s="120">
        <f t="shared" ref="AA53:AG53" si="22">2766*5</f>
        <v>13830</v>
      </c>
      <c r="AB53" s="120">
        <f t="shared" si="22"/>
        <v>13830</v>
      </c>
      <c r="AC53" s="120">
        <f t="shared" si="22"/>
        <v>13830</v>
      </c>
      <c r="AD53" s="120">
        <f t="shared" si="22"/>
        <v>13830</v>
      </c>
      <c r="AE53" s="120">
        <f t="shared" si="22"/>
        <v>13830</v>
      </c>
      <c r="AF53" s="120">
        <f t="shared" si="22"/>
        <v>13830</v>
      </c>
      <c r="AG53" s="120">
        <f t="shared" si="22"/>
        <v>13830</v>
      </c>
      <c r="AH53" s="120"/>
      <c r="AJ53" s="73"/>
    </row>
    <row r="54" spans="1:36" x14ac:dyDescent="0.35">
      <c r="A54" s="3"/>
      <c r="B54" s="1" t="s">
        <v>45</v>
      </c>
      <c r="C54" s="1" t="s">
        <v>3765</v>
      </c>
      <c r="D54" s="189" t="str">
        <f t="shared" si="0"/>
        <v>MDG52516</v>
      </c>
      <c r="E54" s="124" t="s">
        <v>79</v>
      </c>
      <c r="F54" s="1" t="e">
        <f t="shared" si="20"/>
        <v>#N/A</v>
      </c>
      <c r="G54" s="72">
        <v>1</v>
      </c>
      <c r="H54" s="71"/>
      <c r="I54" s="1" t="s">
        <v>442</v>
      </c>
      <c r="J54" s="1"/>
      <c r="K54" s="1" t="e">
        <f t="shared" si="7"/>
        <v>#N/A</v>
      </c>
      <c r="L54" s="1" t="s">
        <v>446</v>
      </c>
      <c r="M54" s="1" t="s">
        <v>3750</v>
      </c>
      <c r="N54" s="125">
        <f t="shared" si="2"/>
        <v>1</v>
      </c>
      <c r="O54" s="8">
        <v>13830</v>
      </c>
      <c r="P54" s="8">
        <f t="shared" si="10"/>
        <v>13830</v>
      </c>
      <c r="Q54" s="8">
        <f t="shared" si="10"/>
        <v>13830</v>
      </c>
      <c r="R54" s="8">
        <f t="shared" si="10"/>
        <v>13830</v>
      </c>
      <c r="S54" s="1"/>
      <c r="T54" s="1"/>
      <c r="U54" s="7"/>
      <c r="V54" s="193"/>
      <c r="W54" s="128">
        <f t="shared" si="5"/>
        <v>13830</v>
      </c>
      <c r="X54" s="125" t="str">
        <f t="shared" si="6"/>
        <v/>
      </c>
      <c r="Y54" s="1"/>
      <c r="Z54" s="215" t="s">
        <v>3752</v>
      </c>
      <c r="AA54" s="120"/>
      <c r="AB54" s="120"/>
      <c r="AC54" s="120"/>
      <c r="AD54" s="120">
        <v>13830</v>
      </c>
      <c r="AE54" s="120">
        <v>13830</v>
      </c>
      <c r="AF54" s="120">
        <v>13830</v>
      </c>
      <c r="AG54" s="120">
        <v>13830</v>
      </c>
      <c r="AH54" s="120"/>
      <c r="AJ54" s="73"/>
    </row>
    <row r="55" spans="1:36" x14ac:dyDescent="0.35">
      <c r="A55" s="3">
        <v>47</v>
      </c>
      <c r="B55" s="1" t="s">
        <v>45</v>
      </c>
      <c r="C55" s="1" t="s">
        <v>3765</v>
      </c>
      <c r="D55" s="189" t="str">
        <f t="shared" si="0"/>
        <v>MDG52516</v>
      </c>
      <c r="E55" s="124" t="s">
        <v>81</v>
      </c>
      <c r="F55" s="1" t="e">
        <f t="shared" si="20"/>
        <v>#N/A</v>
      </c>
      <c r="G55" s="72">
        <v>1</v>
      </c>
      <c r="H55" s="71">
        <v>18041.018251004603</v>
      </c>
      <c r="I55" s="1" t="s">
        <v>452</v>
      </c>
      <c r="J55" s="1" t="s">
        <v>3746</v>
      </c>
      <c r="K55" s="1" t="e">
        <f t="shared" si="7"/>
        <v>#N/A</v>
      </c>
      <c r="L55" s="1" t="s">
        <v>446</v>
      </c>
      <c r="M55" s="1" t="s">
        <v>3747</v>
      </c>
      <c r="N55" s="125">
        <f t="shared" si="2"/>
        <v>0.5</v>
      </c>
      <c r="O55" s="8">
        <f>7753*5</f>
        <v>38765</v>
      </c>
      <c r="P55" s="8">
        <f t="shared" si="10"/>
        <v>38765</v>
      </c>
      <c r="Q55" s="8">
        <f t="shared" si="10"/>
        <v>38765</v>
      </c>
      <c r="R55" s="8">
        <f t="shared" si="10"/>
        <v>38765</v>
      </c>
      <c r="S55" s="1" t="s">
        <v>444</v>
      </c>
      <c r="T55" s="1" t="s">
        <v>478</v>
      </c>
      <c r="U55" s="7">
        <f>O55/H55</f>
        <v>2.148714637980115</v>
      </c>
      <c r="V55" s="193"/>
      <c r="W55" s="128">
        <f t="shared" si="5"/>
        <v>38765</v>
      </c>
      <c r="X55" s="125">
        <f t="shared" si="6"/>
        <v>-7.4357318990057486E-2</v>
      </c>
      <c r="Y55" s="1" t="s">
        <v>3748</v>
      </c>
      <c r="Z55" s="215"/>
      <c r="AA55" s="120">
        <f t="shared" ref="AA55:AG55" si="23">7753*5</f>
        <v>38765</v>
      </c>
      <c r="AB55" s="120">
        <f t="shared" si="23"/>
        <v>38765</v>
      </c>
      <c r="AC55" s="120">
        <f t="shared" si="23"/>
        <v>38765</v>
      </c>
      <c r="AD55" s="120">
        <f t="shared" si="23"/>
        <v>38765</v>
      </c>
      <c r="AE55" s="120">
        <f t="shared" si="23"/>
        <v>38765</v>
      </c>
      <c r="AF55" s="120">
        <f t="shared" si="23"/>
        <v>38765</v>
      </c>
      <c r="AG55" s="120">
        <f t="shared" si="23"/>
        <v>38765</v>
      </c>
      <c r="AH55" s="120"/>
      <c r="AJ55" s="73"/>
    </row>
    <row r="56" spans="1:36" x14ac:dyDescent="0.35">
      <c r="A56" s="3"/>
      <c r="B56" s="1" t="s">
        <v>45</v>
      </c>
      <c r="C56" s="1" t="s">
        <v>3765</v>
      </c>
      <c r="D56" s="189" t="str">
        <f t="shared" si="0"/>
        <v>MDG52516</v>
      </c>
      <c r="E56" s="124" t="s">
        <v>81</v>
      </c>
      <c r="F56" s="1" t="e">
        <f t="shared" si="20"/>
        <v>#N/A</v>
      </c>
      <c r="G56" s="72">
        <v>1</v>
      </c>
      <c r="H56" s="71"/>
      <c r="I56" s="1" t="s">
        <v>442</v>
      </c>
      <c r="J56" s="1"/>
      <c r="K56" s="1" t="e">
        <f t="shared" si="7"/>
        <v>#N/A</v>
      </c>
      <c r="L56" s="1" t="s">
        <v>446</v>
      </c>
      <c r="M56" s="1" t="s">
        <v>3750</v>
      </c>
      <c r="N56" s="125">
        <f t="shared" si="2"/>
        <v>1</v>
      </c>
      <c r="O56" s="8">
        <v>38765</v>
      </c>
      <c r="P56" s="8">
        <f t="shared" si="10"/>
        <v>38765</v>
      </c>
      <c r="Q56" s="8">
        <f t="shared" si="10"/>
        <v>38765</v>
      </c>
      <c r="R56" s="8">
        <f t="shared" si="10"/>
        <v>38765</v>
      </c>
      <c r="S56" s="1"/>
      <c r="T56" s="1"/>
      <c r="U56" s="7"/>
      <c r="V56" s="193"/>
      <c r="W56" s="128">
        <f t="shared" si="5"/>
        <v>38765</v>
      </c>
      <c r="X56" s="125" t="str">
        <f t="shared" si="6"/>
        <v/>
      </c>
      <c r="Y56" s="1"/>
      <c r="Z56" s="215" t="s">
        <v>3752</v>
      </c>
      <c r="AA56" s="120"/>
      <c r="AB56" s="120"/>
      <c r="AC56" s="120"/>
      <c r="AD56" s="120">
        <v>38765</v>
      </c>
      <c r="AE56" s="120">
        <v>38765</v>
      </c>
      <c r="AF56" s="120">
        <v>38765</v>
      </c>
      <c r="AG56" s="120">
        <v>38765</v>
      </c>
      <c r="AH56" s="120"/>
      <c r="AJ56" s="73"/>
    </row>
    <row r="57" spans="1:36" x14ac:dyDescent="0.35">
      <c r="A57" s="3">
        <v>48</v>
      </c>
      <c r="B57" s="1" t="s">
        <v>45</v>
      </c>
      <c r="C57" s="1" t="s">
        <v>3765</v>
      </c>
      <c r="D57" s="189" t="str">
        <f t="shared" si="0"/>
        <v>MDG52516</v>
      </c>
      <c r="E57" s="1" t="s">
        <v>83</v>
      </c>
      <c r="F57" s="1" t="e">
        <f t="shared" si="20"/>
        <v>#N/A</v>
      </c>
      <c r="G57" s="72">
        <v>2</v>
      </c>
      <c r="H57" s="71">
        <v>8140.8527910071152</v>
      </c>
      <c r="I57" s="1" t="s">
        <v>452</v>
      </c>
      <c r="J57" s="1" t="s">
        <v>3746</v>
      </c>
      <c r="K57" s="1" t="e">
        <f t="shared" si="7"/>
        <v>#N/A</v>
      </c>
      <c r="L57" s="1" t="s">
        <v>446</v>
      </c>
      <c r="M57" s="1" t="s">
        <v>3747</v>
      </c>
      <c r="N57" s="125">
        <f t="shared" si="2"/>
        <v>0.5</v>
      </c>
      <c r="O57" s="8">
        <f>1592*5</f>
        <v>7960</v>
      </c>
      <c r="P57" s="8">
        <f t="shared" si="10"/>
        <v>7960</v>
      </c>
      <c r="Q57" s="8">
        <f t="shared" si="10"/>
        <v>7960</v>
      </c>
      <c r="R57" s="8">
        <f t="shared" si="10"/>
        <v>7960</v>
      </c>
      <c r="S57" s="1" t="s">
        <v>444</v>
      </c>
      <c r="T57" s="1" t="s">
        <v>479</v>
      </c>
      <c r="U57" s="7">
        <f>O57/H57</f>
        <v>0.9777845398203372</v>
      </c>
      <c r="V57" s="193"/>
      <c r="W57" s="128">
        <f t="shared" si="5"/>
        <v>7960</v>
      </c>
      <c r="X57" s="125">
        <f t="shared" si="6"/>
        <v>0.51110773008983146</v>
      </c>
      <c r="Y57" s="1"/>
      <c r="Z57" s="215"/>
      <c r="AA57" s="9">
        <v>7960</v>
      </c>
      <c r="AB57" s="9">
        <v>7960</v>
      </c>
      <c r="AC57" s="9">
        <v>7960</v>
      </c>
      <c r="AD57" s="9">
        <v>7960</v>
      </c>
      <c r="AE57" s="9">
        <v>7960</v>
      </c>
      <c r="AF57" s="9">
        <v>7960</v>
      </c>
      <c r="AG57" s="9">
        <v>7960</v>
      </c>
      <c r="AH57" s="9"/>
      <c r="AJ57" s="73"/>
    </row>
    <row r="58" spans="1:36" x14ac:dyDescent="0.35">
      <c r="A58" s="3">
        <v>49</v>
      </c>
      <c r="B58" s="1" t="s">
        <v>45</v>
      </c>
      <c r="C58" s="1" t="s">
        <v>3765</v>
      </c>
      <c r="D58" s="189" t="str">
        <f t="shared" si="0"/>
        <v>MDG52516</v>
      </c>
      <c r="E58" s="124" t="s">
        <v>85</v>
      </c>
      <c r="F58" s="1" t="e">
        <f t="shared" si="20"/>
        <v>#N/A</v>
      </c>
      <c r="G58" s="72">
        <v>1</v>
      </c>
      <c r="H58" s="71">
        <v>25535.234827988948</v>
      </c>
      <c r="I58" s="1" t="s">
        <v>452</v>
      </c>
      <c r="J58" s="1" t="s">
        <v>3746</v>
      </c>
      <c r="K58" s="1" t="e">
        <f t="shared" si="7"/>
        <v>#N/A</v>
      </c>
      <c r="L58" s="1" t="s">
        <v>446</v>
      </c>
      <c r="M58" s="1" t="s">
        <v>3747</v>
      </c>
      <c r="N58" s="125">
        <f t="shared" si="2"/>
        <v>0.5</v>
      </c>
      <c r="O58" s="8">
        <f>5013*5</f>
        <v>25065</v>
      </c>
      <c r="P58" s="8">
        <f t="shared" si="10"/>
        <v>25065</v>
      </c>
      <c r="Q58" s="8">
        <f t="shared" si="10"/>
        <v>25065</v>
      </c>
      <c r="R58" s="8">
        <f t="shared" si="10"/>
        <v>25065</v>
      </c>
      <c r="S58" s="1" t="s">
        <v>444</v>
      </c>
      <c r="T58" s="1" t="s">
        <v>479</v>
      </c>
      <c r="U58" s="7">
        <f>O58/H58</f>
        <v>0.98158486377131227</v>
      </c>
      <c r="V58" s="193"/>
      <c r="W58" s="128">
        <f t="shared" si="5"/>
        <v>25065</v>
      </c>
      <c r="X58" s="125">
        <f t="shared" si="6"/>
        <v>0.50920756811434387</v>
      </c>
      <c r="Y58" s="1" t="s">
        <v>3748</v>
      </c>
      <c r="Z58" s="215"/>
      <c r="AA58" s="9">
        <v>25065</v>
      </c>
      <c r="AB58" s="9">
        <v>25065</v>
      </c>
      <c r="AC58" s="9">
        <v>25065</v>
      </c>
      <c r="AD58" s="9">
        <v>25065</v>
      </c>
      <c r="AE58" s="9">
        <v>25065</v>
      </c>
      <c r="AF58" s="9">
        <v>25065</v>
      </c>
      <c r="AG58" s="9">
        <v>25065</v>
      </c>
      <c r="AH58" s="9"/>
      <c r="AJ58" s="73"/>
    </row>
    <row r="59" spans="1:36" x14ac:dyDescent="0.35">
      <c r="A59" s="3"/>
      <c r="B59" s="1" t="s">
        <v>45</v>
      </c>
      <c r="C59" s="1" t="s">
        <v>3765</v>
      </c>
      <c r="D59" s="189" t="str">
        <f t="shared" si="0"/>
        <v>MDG52516</v>
      </c>
      <c r="E59" s="124" t="s">
        <v>85</v>
      </c>
      <c r="F59" s="1" t="e">
        <f t="shared" si="20"/>
        <v>#N/A</v>
      </c>
      <c r="G59" s="72">
        <v>1</v>
      </c>
      <c r="H59" s="71"/>
      <c r="I59" s="1" t="s">
        <v>442</v>
      </c>
      <c r="J59" s="1"/>
      <c r="K59" s="1" t="e">
        <f t="shared" si="7"/>
        <v>#N/A</v>
      </c>
      <c r="L59" s="1" t="s">
        <v>446</v>
      </c>
      <c r="M59" s="1" t="s">
        <v>3750</v>
      </c>
      <c r="N59" s="125">
        <f t="shared" si="2"/>
        <v>1</v>
      </c>
      <c r="O59" s="8">
        <v>25065</v>
      </c>
      <c r="P59" s="8">
        <f t="shared" si="10"/>
        <v>25065</v>
      </c>
      <c r="Q59" s="8">
        <f t="shared" si="10"/>
        <v>25065</v>
      </c>
      <c r="R59" s="8">
        <f t="shared" si="10"/>
        <v>25065</v>
      </c>
      <c r="S59" s="1"/>
      <c r="T59" s="1"/>
      <c r="U59" s="7"/>
      <c r="V59" s="193"/>
      <c r="W59" s="128">
        <f t="shared" si="5"/>
        <v>25065</v>
      </c>
      <c r="X59" s="125" t="str">
        <f t="shared" si="6"/>
        <v/>
      </c>
      <c r="Y59" s="1"/>
      <c r="Z59" s="215" t="s">
        <v>3752</v>
      </c>
      <c r="AA59" s="9"/>
      <c r="AB59" s="9"/>
      <c r="AC59" s="9"/>
      <c r="AD59" s="9">
        <v>25065</v>
      </c>
      <c r="AE59" s="9">
        <v>25065</v>
      </c>
      <c r="AF59" s="9">
        <v>25065</v>
      </c>
      <c r="AG59" s="9">
        <v>25065</v>
      </c>
      <c r="AH59" s="9"/>
      <c r="AJ59" s="73"/>
    </row>
    <row r="60" spans="1:36" x14ac:dyDescent="0.35">
      <c r="A60" s="3">
        <v>50</v>
      </c>
      <c r="B60" s="1" t="s">
        <v>45</v>
      </c>
      <c r="C60" s="1" t="s">
        <v>3765</v>
      </c>
      <c r="D60" s="189" t="str">
        <f t="shared" si="0"/>
        <v>MDG52516</v>
      </c>
      <c r="E60" s="1" t="s">
        <v>87</v>
      </c>
      <c r="F60" s="1" t="e">
        <f t="shared" si="20"/>
        <v>#N/A</v>
      </c>
      <c r="G60" s="72">
        <v>2</v>
      </c>
      <c r="H60" s="71">
        <v>5526.1702553665073</v>
      </c>
      <c r="I60" s="1" t="s">
        <v>452</v>
      </c>
      <c r="J60" s="1" t="s">
        <v>3746</v>
      </c>
      <c r="K60" s="1" t="e">
        <f t="shared" si="7"/>
        <v>#N/A</v>
      </c>
      <c r="L60" s="1" t="s">
        <v>446</v>
      </c>
      <c r="M60" s="1" t="s">
        <v>3747</v>
      </c>
      <c r="N60" s="125">
        <f t="shared" si="2"/>
        <v>0.5</v>
      </c>
      <c r="O60" s="8">
        <f>1184*5</f>
        <v>5920</v>
      </c>
      <c r="P60" s="8">
        <f t="shared" si="10"/>
        <v>5920</v>
      </c>
      <c r="Q60" s="8">
        <f t="shared" si="10"/>
        <v>5920</v>
      </c>
      <c r="R60" s="8">
        <f t="shared" si="10"/>
        <v>5920</v>
      </c>
      <c r="S60" s="1" t="s">
        <v>444</v>
      </c>
      <c r="T60" s="1" t="s">
        <v>478</v>
      </c>
      <c r="U60" s="7">
        <f t="shared" ref="U60:U77" si="24">O60/H60</f>
        <v>1.0712663067611863</v>
      </c>
      <c r="V60" s="193"/>
      <c r="W60" s="128">
        <f t="shared" si="5"/>
        <v>5920</v>
      </c>
      <c r="X60" s="125">
        <f t="shared" si="6"/>
        <v>0.46436684661940686</v>
      </c>
      <c r="Y60" s="1"/>
      <c r="Z60" s="215"/>
      <c r="AA60" s="120">
        <f t="shared" ref="AA60:AG60" si="25">1184*5</f>
        <v>5920</v>
      </c>
      <c r="AB60" s="120">
        <f t="shared" si="25"/>
        <v>5920</v>
      </c>
      <c r="AC60" s="120">
        <f t="shared" si="25"/>
        <v>5920</v>
      </c>
      <c r="AD60" s="120">
        <f t="shared" si="25"/>
        <v>5920</v>
      </c>
      <c r="AE60" s="120">
        <f t="shared" si="25"/>
        <v>5920</v>
      </c>
      <c r="AF60" s="120">
        <f t="shared" si="25"/>
        <v>5920</v>
      </c>
      <c r="AG60" s="120">
        <f t="shared" si="25"/>
        <v>5920</v>
      </c>
      <c r="AH60" s="120"/>
      <c r="AJ60" s="73"/>
    </row>
    <row r="61" spans="1:36" x14ac:dyDescent="0.35">
      <c r="A61" s="3">
        <v>51</v>
      </c>
      <c r="B61" s="1" t="s">
        <v>89</v>
      </c>
      <c r="C61" s="1" t="s">
        <v>492</v>
      </c>
      <c r="D61" s="189" t="str">
        <f t="shared" si="0"/>
        <v>MDG51507</v>
      </c>
      <c r="E61" s="1" t="s">
        <v>91</v>
      </c>
      <c r="F61" s="1" t="e">
        <f t="shared" si="20"/>
        <v>#N/A</v>
      </c>
      <c r="G61" s="72">
        <v>2</v>
      </c>
      <c r="H61" s="71">
        <v>10307.102208094839</v>
      </c>
      <c r="I61" s="1" t="s">
        <v>442</v>
      </c>
      <c r="J61" s="1"/>
      <c r="K61" s="1" t="e">
        <f t="shared" si="7"/>
        <v>#N/A</v>
      </c>
      <c r="L61" s="1" t="s">
        <v>446</v>
      </c>
      <c r="M61" s="1" t="s">
        <v>3747</v>
      </c>
      <c r="N61" s="125">
        <f t="shared" si="2"/>
        <v>0.5</v>
      </c>
      <c r="O61" s="8">
        <f>AB61</f>
        <v>11100</v>
      </c>
      <c r="P61" s="8">
        <f t="shared" si="10"/>
        <v>11100</v>
      </c>
      <c r="Q61" s="8">
        <f t="shared" si="10"/>
        <v>11100</v>
      </c>
      <c r="R61" s="8">
        <f t="shared" si="10"/>
        <v>11100</v>
      </c>
      <c r="S61" s="1" t="s">
        <v>444</v>
      </c>
      <c r="T61" s="1"/>
      <c r="U61" s="7">
        <f t="shared" si="24"/>
        <v>1.0769273240816848</v>
      </c>
      <c r="V61" s="193"/>
      <c r="W61" s="128">
        <f t="shared" si="5"/>
        <v>11100</v>
      </c>
      <c r="X61" s="125">
        <f t="shared" si="6"/>
        <v>0.46153633795915761</v>
      </c>
      <c r="Y61" s="1"/>
      <c r="Z61" s="215"/>
      <c r="AA61" s="9">
        <v>11100</v>
      </c>
      <c r="AB61" s="9">
        <v>11100</v>
      </c>
      <c r="AC61" s="9">
        <v>11100</v>
      </c>
      <c r="AD61" s="9">
        <v>11100</v>
      </c>
      <c r="AE61" s="9">
        <v>11100</v>
      </c>
      <c r="AF61" s="9">
        <v>11100</v>
      </c>
      <c r="AG61" s="9">
        <v>11100</v>
      </c>
      <c r="AH61" s="9"/>
      <c r="AJ61" s="73"/>
    </row>
    <row r="62" spans="1:36" x14ac:dyDescent="0.35">
      <c r="A62" s="3">
        <v>52</v>
      </c>
      <c r="B62" s="1" t="s">
        <v>89</v>
      </c>
      <c r="C62" s="1" t="s">
        <v>492</v>
      </c>
      <c r="D62" s="189" t="str">
        <f t="shared" si="0"/>
        <v>MDG51507</v>
      </c>
      <c r="E62" s="1" t="s">
        <v>3775</v>
      </c>
      <c r="F62" s="1" t="e">
        <f t="shared" si="20"/>
        <v>#N/A</v>
      </c>
      <c r="G62" s="72">
        <v>1</v>
      </c>
      <c r="H62" s="71">
        <v>22041.666209672178</v>
      </c>
      <c r="I62" s="1" t="s">
        <v>442</v>
      </c>
      <c r="J62" s="1"/>
      <c r="K62" s="1" t="e">
        <f t="shared" si="7"/>
        <v>#N/A</v>
      </c>
      <c r="L62" s="1" t="s">
        <v>446</v>
      </c>
      <c r="M62" s="1" t="s">
        <v>3750</v>
      </c>
      <c r="N62" s="125">
        <f t="shared" si="2"/>
        <v>1</v>
      </c>
      <c r="O62" s="8">
        <f>AB62</f>
        <v>15225</v>
      </c>
      <c r="P62" s="8">
        <f t="shared" si="10"/>
        <v>17633.600000000002</v>
      </c>
      <c r="Q62" s="8">
        <f t="shared" si="10"/>
        <v>17633.600000000002</v>
      </c>
      <c r="R62" s="8">
        <f t="shared" si="10"/>
        <v>17633.600000000002</v>
      </c>
      <c r="S62" s="1" t="s">
        <v>444</v>
      </c>
      <c r="T62" s="1"/>
      <c r="U62" s="7">
        <f t="shared" si="24"/>
        <v>0.69073725439681444</v>
      </c>
      <c r="V62" s="193"/>
      <c r="W62" s="128">
        <f t="shared" si="5"/>
        <v>15225</v>
      </c>
      <c r="X62" s="125">
        <f t="shared" si="6"/>
        <v>0.30926274560318556</v>
      </c>
      <c r="Y62" s="1" t="s">
        <v>3776</v>
      </c>
      <c r="Z62" s="215"/>
      <c r="AA62" s="9">
        <v>15225</v>
      </c>
      <c r="AB62" s="9">
        <v>15225</v>
      </c>
      <c r="AC62" s="9">
        <v>15225</v>
      </c>
      <c r="AD62" s="9">
        <v>17633.600000000002</v>
      </c>
      <c r="AE62" s="9">
        <v>17633.600000000002</v>
      </c>
      <c r="AF62" s="9">
        <v>17633.600000000002</v>
      </c>
      <c r="AG62" s="9">
        <v>17633.600000000002</v>
      </c>
      <c r="AH62" s="9"/>
      <c r="AJ62" s="73"/>
    </row>
    <row r="63" spans="1:36" x14ac:dyDescent="0.35">
      <c r="A63" s="3">
        <v>53</v>
      </c>
      <c r="B63" s="1" t="s">
        <v>89</v>
      </c>
      <c r="C63" s="1" t="s">
        <v>492</v>
      </c>
      <c r="D63" s="189" t="str">
        <f t="shared" si="0"/>
        <v>MDG51507</v>
      </c>
      <c r="E63" s="1" t="s">
        <v>90</v>
      </c>
      <c r="F63" s="1" t="e">
        <f t="shared" si="20"/>
        <v>#N/A</v>
      </c>
      <c r="G63" s="72">
        <v>2</v>
      </c>
      <c r="H63" s="71">
        <v>44611.845880324203</v>
      </c>
      <c r="I63" s="1" t="s">
        <v>499</v>
      </c>
      <c r="J63" s="1"/>
      <c r="K63" s="1" t="e">
        <f t="shared" si="7"/>
        <v>#N/A</v>
      </c>
      <c r="L63" s="1" t="s">
        <v>446</v>
      </c>
      <c r="M63" s="1" t="s">
        <v>3750</v>
      </c>
      <c r="N63" s="125">
        <f t="shared" si="2"/>
        <v>0.5</v>
      </c>
      <c r="O63" s="196"/>
      <c r="P63" s="8">
        <f t="shared" si="10"/>
        <v>0</v>
      </c>
      <c r="Q63" s="8">
        <f t="shared" si="10"/>
        <v>0</v>
      </c>
      <c r="R63" s="8">
        <f t="shared" si="10"/>
        <v>0</v>
      </c>
      <c r="S63" s="1" t="s">
        <v>444</v>
      </c>
      <c r="T63" s="69"/>
      <c r="U63" s="7">
        <f t="shared" si="24"/>
        <v>0</v>
      </c>
      <c r="V63" s="130"/>
      <c r="W63" s="128">
        <f t="shared" si="5"/>
        <v>0</v>
      </c>
      <c r="X63" s="125">
        <f t="shared" si="6"/>
        <v>1</v>
      </c>
      <c r="Y63" s="69"/>
      <c r="Z63" s="215"/>
      <c r="AA63" s="9"/>
      <c r="AB63" s="9"/>
      <c r="AC63" s="9"/>
      <c r="AD63" s="9"/>
      <c r="AE63" s="9"/>
      <c r="AF63" s="9"/>
      <c r="AG63" s="9"/>
      <c r="AH63" s="9"/>
      <c r="AJ63" s="73"/>
    </row>
    <row r="64" spans="1:36" x14ac:dyDescent="0.35">
      <c r="A64" s="3">
        <v>54</v>
      </c>
      <c r="B64" s="1" t="s">
        <v>89</v>
      </c>
      <c r="C64" s="1" t="s">
        <v>492</v>
      </c>
      <c r="D64" s="189" t="str">
        <f t="shared" si="0"/>
        <v>MDG51507</v>
      </c>
      <c r="E64" s="1" t="s">
        <v>90</v>
      </c>
      <c r="F64" s="1" t="e">
        <f t="shared" si="20"/>
        <v>#N/A</v>
      </c>
      <c r="G64" s="72">
        <v>2</v>
      </c>
      <c r="H64" s="71"/>
      <c r="I64" s="1" t="s">
        <v>452</v>
      </c>
      <c r="J64" s="1" t="s">
        <v>3746</v>
      </c>
      <c r="K64" s="1" t="e">
        <f t="shared" si="7"/>
        <v>#N/A</v>
      </c>
      <c r="L64" s="1" t="s">
        <v>446</v>
      </c>
      <c r="M64" s="1" t="s">
        <v>3747</v>
      </c>
      <c r="N64" s="125">
        <f t="shared" si="2"/>
        <v>0.5</v>
      </c>
      <c r="O64" s="8">
        <f>9847*5</f>
        <v>49235</v>
      </c>
      <c r="P64" s="8">
        <f t="shared" si="10"/>
        <v>49235</v>
      </c>
      <c r="Q64" s="8">
        <f t="shared" si="10"/>
        <v>49235</v>
      </c>
      <c r="R64" s="8">
        <f t="shared" si="10"/>
        <v>49235</v>
      </c>
      <c r="S64" s="1" t="s">
        <v>444</v>
      </c>
      <c r="T64" s="1" t="s">
        <v>479</v>
      </c>
      <c r="U64" s="7" t="e">
        <f t="shared" si="24"/>
        <v>#DIV/0!</v>
      </c>
      <c r="V64" s="193"/>
      <c r="W64" s="128">
        <f t="shared" si="5"/>
        <v>49235</v>
      </c>
      <c r="X64" s="125" t="str">
        <f t="shared" si="6"/>
        <v/>
      </c>
      <c r="Y64" s="69"/>
      <c r="Z64" s="215"/>
      <c r="AA64" s="9">
        <v>49235</v>
      </c>
      <c r="AB64" s="9">
        <v>49235</v>
      </c>
      <c r="AC64" s="9">
        <v>49235</v>
      </c>
      <c r="AD64" s="9">
        <v>49235</v>
      </c>
      <c r="AE64" s="9">
        <v>49235</v>
      </c>
      <c r="AF64" s="9">
        <v>49235</v>
      </c>
      <c r="AG64" s="9">
        <v>49235</v>
      </c>
      <c r="AH64" s="9"/>
      <c r="AJ64" s="73"/>
    </row>
    <row r="65" spans="1:41" x14ac:dyDescent="0.35">
      <c r="A65" s="3">
        <v>55</v>
      </c>
      <c r="B65" s="1" t="s">
        <v>89</v>
      </c>
      <c r="C65" s="1" t="s">
        <v>492</v>
      </c>
      <c r="D65" s="189" t="str">
        <f t="shared" si="0"/>
        <v>MDG51507</v>
      </c>
      <c r="E65" s="1" t="s">
        <v>96</v>
      </c>
      <c r="F65" s="1" t="e">
        <f t="shared" si="20"/>
        <v>#N/A</v>
      </c>
      <c r="G65" s="72">
        <v>1</v>
      </c>
      <c r="H65" s="71">
        <v>17476.460188239122</v>
      </c>
      <c r="I65" s="1" t="s">
        <v>442</v>
      </c>
      <c r="J65" s="1"/>
      <c r="K65" s="1" t="e">
        <f t="shared" si="7"/>
        <v>#N/A</v>
      </c>
      <c r="L65" s="1" t="s">
        <v>446</v>
      </c>
      <c r="M65" s="1" t="s">
        <v>3750</v>
      </c>
      <c r="N65" s="125">
        <f t="shared" si="2"/>
        <v>1</v>
      </c>
      <c r="O65" s="8">
        <f>AB65</f>
        <v>17280</v>
      </c>
      <c r="P65" s="8">
        <f t="shared" si="10"/>
        <v>17280</v>
      </c>
      <c r="Q65" s="8">
        <f t="shared" si="10"/>
        <v>17280</v>
      </c>
      <c r="R65" s="8">
        <f t="shared" si="10"/>
        <v>17280</v>
      </c>
      <c r="S65" s="1" t="s">
        <v>444</v>
      </c>
      <c r="T65" s="1"/>
      <c r="U65" s="7">
        <f t="shared" si="24"/>
        <v>0.98875858233743863</v>
      </c>
      <c r="V65" s="193"/>
      <c r="W65" s="128">
        <f t="shared" si="5"/>
        <v>17280</v>
      </c>
      <c r="X65" s="125">
        <f t="shared" si="6"/>
        <v>1.124141766256137E-2</v>
      </c>
      <c r="Y65" s="1"/>
      <c r="Z65" s="215"/>
      <c r="AA65" s="9">
        <v>17280</v>
      </c>
      <c r="AB65" s="9">
        <v>17280</v>
      </c>
      <c r="AC65" s="9">
        <v>17280</v>
      </c>
      <c r="AD65" s="9">
        <v>17280</v>
      </c>
      <c r="AE65" s="9">
        <v>17280</v>
      </c>
      <c r="AF65" s="9">
        <v>17280</v>
      </c>
      <c r="AG65" s="9">
        <v>17280</v>
      </c>
      <c r="AH65" s="9"/>
      <c r="AJ65" s="73"/>
    </row>
    <row r="66" spans="1:41" x14ac:dyDescent="0.35">
      <c r="A66" s="3">
        <v>56</v>
      </c>
      <c r="B66" s="1" t="s">
        <v>89</v>
      </c>
      <c r="C66" s="1" t="s">
        <v>492</v>
      </c>
      <c r="D66" s="189" t="str">
        <f t="shared" si="0"/>
        <v>MDG51507</v>
      </c>
      <c r="E66" s="1" t="s">
        <v>98</v>
      </c>
      <c r="F66" s="1" t="e">
        <f t="shared" si="20"/>
        <v>#N/A</v>
      </c>
      <c r="G66" s="72">
        <v>2</v>
      </c>
      <c r="H66" s="71">
        <v>60208</v>
      </c>
      <c r="I66" s="1" t="s">
        <v>493</v>
      </c>
      <c r="J66" s="1" t="s">
        <v>494</v>
      </c>
      <c r="K66" s="1" t="e">
        <f t="shared" si="7"/>
        <v>#N/A</v>
      </c>
      <c r="L66" s="1" t="s">
        <v>446</v>
      </c>
      <c r="M66" s="1" t="s">
        <v>3750</v>
      </c>
      <c r="N66" s="125">
        <v>0.78</v>
      </c>
      <c r="O66" s="8">
        <v>52632</v>
      </c>
      <c r="P66" s="8">
        <f t="shared" si="10"/>
        <v>51315</v>
      </c>
      <c r="Q66" s="8">
        <f t="shared" si="10"/>
        <v>51315</v>
      </c>
      <c r="R66" s="8">
        <f t="shared" si="10"/>
        <v>51315</v>
      </c>
      <c r="S66" s="1" t="s">
        <v>495</v>
      </c>
      <c r="T66" s="1" t="s">
        <v>3777</v>
      </c>
      <c r="U66" s="7">
        <f t="shared" si="24"/>
        <v>0.87416954557533888</v>
      </c>
      <c r="V66" s="193"/>
      <c r="W66" s="128">
        <f t="shared" si="5"/>
        <v>52632</v>
      </c>
      <c r="X66" s="125">
        <f t="shared" si="6"/>
        <v>0.31814775445123578</v>
      </c>
      <c r="Y66" s="1"/>
      <c r="Z66" s="215"/>
      <c r="AA66" s="122"/>
      <c r="AB66" s="122"/>
      <c r="AC66" s="120">
        <v>52632</v>
      </c>
      <c r="AD66" s="120">
        <v>51315</v>
      </c>
      <c r="AE66" s="120">
        <v>51315</v>
      </c>
      <c r="AF66" s="120">
        <v>51315</v>
      </c>
      <c r="AG66" s="120">
        <v>51315</v>
      </c>
      <c r="AH66" s="120"/>
      <c r="AJ66" s="73"/>
    </row>
    <row r="67" spans="1:41" x14ac:dyDescent="0.35">
      <c r="A67" s="3">
        <v>57</v>
      </c>
      <c r="B67" s="1" t="s">
        <v>89</v>
      </c>
      <c r="C67" s="1" t="s">
        <v>492</v>
      </c>
      <c r="D67" s="189" t="str">
        <f t="shared" si="0"/>
        <v>MDG51507</v>
      </c>
      <c r="E67" s="1" t="s">
        <v>100</v>
      </c>
      <c r="F67" s="1" t="e">
        <f t="shared" si="20"/>
        <v>#N/A</v>
      </c>
      <c r="G67" s="72">
        <v>2</v>
      </c>
      <c r="H67" s="71">
        <v>20536.121855702058</v>
      </c>
      <c r="I67" s="1" t="s">
        <v>452</v>
      </c>
      <c r="J67" s="1" t="s">
        <v>3746</v>
      </c>
      <c r="K67" s="1" t="e">
        <f t="shared" si="7"/>
        <v>#N/A</v>
      </c>
      <c r="L67" s="1" t="s">
        <v>446</v>
      </c>
      <c r="M67" s="1" t="s">
        <v>3747</v>
      </c>
      <c r="N67" s="125">
        <f t="shared" ref="N67:N130" si="26">IF(I67&lt;&gt;"",IF(G67=1,IF(I67="PAM",IF(V67="",1,0.5),0.5),0.5),"")</f>
        <v>0.5</v>
      </c>
      <c r="O67" s="8">
        <f>4200*5</f>
        <v>21000</v>
      </c>
      <c r="P67" s="8">
        <f t="shared" si="10"/>
        <v>21000</v>
      </c>
      <c r="Q67" s="8">
        <f t="shared" si="10"/>
        <v>21000</v>
      </c>
      <c r="R67" s="8">
        <f t="shared" si="10"/>
        <v>21000</v>
      </c>
      <c r="S67" s="1" t="s">
        <v>497</v>
      </c>
      <c r="T67" s="1" t="s">
        <v>498</v>
      </c>
      <c r="U67" s="7">
        <f t="shared" si="24"/>
        <v>1.0225884004563959</v>
      </c>
      <c r="V67" s="193"/>
      <c r="W67" s="128">
        <f t="shared" ref="W67:W78" si="27">IF(V67="x","",O67)</f>
        <v>21000</v>
      </c>
      <c r="X67" s="125">
        <f t="shared" ref="X67:X78" si="28">IFERROR(1-(W67*N67)/H67,"")</f>
        <v>0.48870579977180206</v>
      </c>
      <c r="Y67" s="1"/>
      <c r="Z67" s="215"/>
      <c r="AA67" s="9">
        <v>21000</v>
      </c>
      <c r="AB67" s="9">
        <v>21000</v>
      </c>
      <c r="AC67" s="9">
        <v>21000</v>
      </c>
      <c r="AD67" s="9">
        <v>21000</v>
      </c>
      <c r="AE67" s="9">
        <v>21000</v>
      </c>
      <c r="AF67" s="9">
        <v>21000</v>
      </c>
      <c r="AG67" s="9">
        <v>21000</v>
      </c>
      <c r="AH67" s="9"/>
      <c r="AJ67" s="73"/>
    </row>
    <row r="68" spans="1:41" x14ac:dyDescent="0.35">
      <c r="A68" s="3">
        <v>58</v>
      </c>
      <c r="B68" s="1" t="s">
        <v>89</v>
      </c>
      <c r="C68" s="1" t="s">
        <v>492</v>
      </c>
      <c r="D68" s="189" t="str">
        <f t="shared" si="0"/>
        <v>MDG51507</v>
      </c>
      <c r="E68" s="1" t="s">
        <v>100</v>
      </c>
      <c r="F68" s="1" t="e">
        <f t="shared" si="20"/>
        <v>#N/A</v>
      </c>
      <c r="G68" s="72">
        <v>2</v>
      </c>
      <c r="H68" s="71"/>
      <c r="I68" s="1" t="s">
        <v>493</v>
      </c>
      <c r="J68" s="1"/>
      <c r="K68" s="1" t="e">
        <f t="shared" ref="K68:K131" si="29">IF(I68="FID",F68&amp;I68&amp;L68,IF(I68="PAM",F68&amp;I68&amp;L68,IF(I68="CRS",F68&amp;I68&amp;L68,F68&amp;"autreong"&amp;L68)))</f>
        <v>#N/A</v>
      </c>
      <c r="L68" s="1" t="s">
        <v>446</v>
      </c>
      <c r="M68" s="1" t="s">
        <v>3750</v>
      </c>
      <c r="N68" s="125">
        <f t="shared" si="26"/>
        <v>0.5</v>
      </c>
      <c r="O68" s="293">
        <v>23292</v>
      </c>
      <c r="P68" s="8">
        <f t="shared" si="10"/>
        <v>23290</v>
      </c>
      <c r="Q68" s="8">
        <f t="shared" si="10"/>
        <v>23290</v>
      </c>
      <c r="R68" s="8">
        <f t="shared" si="10"/>
        <v>23290</v>
      </c>
      <c r="S68" s="1" t="s">
        <v>495</v>
      </c>
      <c r="T68" s="1" t="s">
        <v>3777</v>
      </c>
      <c r="U68" s="7" t="e">
        <f t="shared" si="24"/>
        <v>#DIV/0!</v>
      </c>
      <c r="V68" s="193"/>
      <c r="W68" s="128">
        <f t="shared" si="27"/>
        <v>23292</v>
      </c>
      <c r="X68" s="125" t="str">
        <f t="shared" si="28"/>
        <v/>
      </c>
      <c r="Y68" s="1"/>
      <c r="Z68" s="215"/>
      <c r="AA68" s="122"/>
      <c r="AB68" s="122"/>
      <c r="AC68" s="120">
        <v>23292</v>
      </c>
      <c r="AD68" s="120">
        <v>23290</v>
      </c>
      <c r="AE68" s="120">
        <v>23290</v>
      </c>
      <c r="AF68" s="120">
        <v>23290</v>
      </c>
      <c r="AG68" s="120">
        <v>23290</v>
      </c>
      <c r="AH68" s="120"/>
      <c r="AJ68" s="73"/>
    </row>
    <row r="69" spans="1:41" x14ac:dyDescent="0.35">
      <c r="A69" s="3">
        <v>59</v>
      </c>
      <c r="B69" s="1" t="s">
        <v>89</v>
      </c>
      <c r="C69" s="1" t="s">
        <v>492</v>
      </c>
      <c r="D69" s="189" t="str">
        <f t="shared" ref="D69:D132" si="30">VLOOKUP(C69,admin_2,2,FALSE)</f>
        <v>MDG51507</v>
      </c>
      <c r="E69" s="1" t="s">
        <v>102</v>
      </c>
      <c r="F69" s="1" t="e">
        <f t="shared" si="20"/>
        <v>#N/A</v>
      </c>
      <c r="G69" s="72">
        <v>2</v>
      </c>
      <c r="H69" s="71">
        <v>13579.95040816493</v>
      </c>
      <c r="I69" s="1" t="s">
        <v>442</v>
      </c>
      <c r="J69" s="1"/>
      <c r="K69" s="1" t="e">
        <f t="shared" si="29"/>
        <v>#N/A</v>
      </c>
      <c r="L69" s="1" t="s">
        <v>446</v>
      </c>
      <c r="M69" s="1" t="s">
        <v>3747</v>
      </c>
      <c r="N69" s="125">
        <f t="shared" si="26"/>
        <v>0.5</v>
      </c>
      <c r="O69" s="8">
        <f>AB69</f>
        <v>11470</v>
      </c>
      <c r="P69" s="8">
        <f t="shared" ref="P69:R132" si="31">AD69</f>
        <v>11470</v>
      </c>
      <c r="Q69" s="8">
        <f t="shared" si="31"/>
        <v>11470</v>
      </c>
      <c r="R69" s="8">
        <f t="shared" si="31"/>
        <v>11470</v>
      </c>
      <c r="S69" s="1" t="s">
        <v>444</v>
      </c>
      <c r="T69" s="1"/>
      <c r="U69" s="7">
        <f t="shared" si="24"/>
        <v>0.84462753215237629</v>
      </c>
      <c r="V69" s="193"/>
      <c r="W69" s="128">
        <f t="shared" si="27"/>
        <v>11470</v>
      </c>
      <c r="X69" s="125">
        <f t="shared" si="28"/>
        <v>0.5776862339238118</v>
      </c>
      <c r="Y69" s="1"/>
      <c r="Z69" s="215"/>
      <c r="AA69" s="9">
        <v>11470</v>
      </c>
      <c r="AB69" s="9">
        <v>11470</v>
      </c>
      <c r="AC69" s="9">
        <v>11470</v>
      </c>
      <c r="AD69" s="9">
        <v>11470</v>
      </c>
      <c r="AE69" s="9">
        <v>11470</v>
      </c>
      <c r="AF69" s="9">
        <v>11470</v>
      </c>
      <c r="AG69" s="9">
        <v>11470</v>
      </c>
      <c r="AH69" s="9"/>
      <c r="AJ69" s="73"/>
    </row>
    <row r="70" spans="1:41" x14ac:dyDescent="0.35">
      <c r="A70" s="3">
        <v>60</v>
      </c>
      <c r="B70" s="1" t="s">
        <v>89</v>
      </c>
      <c r="C70" s="1" t="s">
        <v>492</v>
      </c>
      <c r="D70" s="189" t="str">
        <f t="shared" si="30"/>
        <v>MDG51507</v>
      </c>
      <c r="E70" s="1" t="s">
        <v>104</v>
      </c>
      <c r="F70" s="1" t="e">
        <f t="shared" si="20"/>
        <v>#N/A</v>
      </c>
      <c r="G70" s="72">
        <v>2</v>
      </c>
      <c r="H70" s="71">
        <v>9035.2639384151753</v>
      </c>
      <c r="I70" s="1" t="s">
        <v>442</v>
      </c>
      <c r="J70" s="1"/>
      <c r="K70" s="1" t="e">
        <f t="shared" si="29"/>
        <v>#N/A</v>
      </c>
      <c r="L70" s="1" t="s">
        <v>446</v>
      </c>
      <c r="M70" s="1" t="s">
        <v>3747</v>
      </c>
      <c r="N70" s="125">
        <f t="shared" si="26"/>
        <v>0.5</v>
      </c>
      <c r="O70" s="8">
        <f>AB70</f>
        <v>10050</v>
      </c>
      <c r="P70" s="8">
        <f t="shared" si="31"/>
        <v>10050</v>
      </c>
      <c r="Q70" s="8">
        <f t="shared" si="31"/>
        <v>10050</v>
      </c>
      <c r="R70" s="8">
        <f t="shared" si="31"/>
        <v>10050</v>
      </c>
      <c r="S70" s="1" t="s">
        <v>444</v>
      </c>
      <c r="T70" s="1"/>
      <c r="U70" s="7">
        <f t="shared" si="24"/>
        <v>1.112308402776202</v>
      </c>
      <c r="V70" s="193"/>
      <c r="W70" s="128">
        <f t="shared" si="27"/>
        <v>10050</v>
      </c>
      <c r="X70" s="125">
        <f t="shared" si="28"/>
        <v>0.44384579861189899</v>
      </c>
      <c r="Y70" s="1"/>
      <c r="Z70" s="215"/>
      <c r="AA70" s="9">
        <v>10050</v>
      </c>
      <c r="AB70" s="9">
        <v>10050</v>
      </c>
      <c r="AC70" s="9">
        <v>10050</v>
      </c>
      <c r="AD70" s="9">
        <v>10050</v>
      </c>
      <c r="AE70" s="9">
        <v>10050</v>
      </c>
      <c r="AF70" s="9">
        <v>10050</v>
      </c>
      <c r="AG70" s="9">
        <v>10050</v>
      </c>
      <c r="AH70" s="9"/>
      <c r="AJ70" s="73"/>
    </row>
    <row r="71" spans="1:41" x14ac:dyDescent="0.35">
      <c r="A71" s="3">
        <v>61</v>
      </c>
      <c r="B71" s="1" t="s">
        <v>89</v>
      </c>
      <c r="C71" s="1" t="s">
        <v>492</v>
      </c>
      <c r="D71" s="189" t="str">
        <f t="shared" si="30"/>
        <v>MDG51507</v>
      </c>
      <c r="E71" s="1" t="s">
        <v>106</v>
      </c>
      <c r="F71" s="1" t="e">
        <f t="shared" si="20"/>
        <v>#N/A</v>
      </c>
      <c r="G71" s="72">
        <v>1</v>
      </c>
      <c r="H71" s="71">
        <v>11238.556833163275</v>
      </c>
      <c r="I71" s="1" t="s">
        <v>442</v>
      </c>
      <c r="J71" s="1"/>
      <c r="K71" s="1" t="e">
        <f t="shared" si="29"/>
        <v>#N/A</v>
      </c>
      <c r="L71" s="1" t="s">
        <v>446</v>
      </c>
      <c r="M71" s="1" t="s">
        <v>3750</v>
      </c>
      <c r="N71" s="125">
        <f t="shared" si="26"/>
        <v>1</v>
      </c>
      <c r="O71" s="8">
        <f>AB71</f>
        <v>13415</v>
      </c>
      <c r="P71" s="8">
        <f t="shared" si="31"/>
        <v>13415</v>
      </c>
      <c r="Q71" s="8">
        <f t="shared" si="31"/>
        <v>13415</v>
      </c>
      <c r="R71" s="8">
        <f t="shared" si="31"/>
        <v>13415</v>
      </c>
      <c r="S71" s="1" t="s">
        <v>444</v>
      </c>
      <c r="T71" s="1"/>
      <c r="U71" s="7">
        <f t="shared" si="24"/>
        <v>1.1936585986213437</v>
      </c>
      <c r="V71" s="193"/>
      <c r="W71" s="128">
        <f t="shared" si="27"/>
        <v>13415</v>
      </c>
      <c r="X71" s="125">
        <f t="shared" si="28"/>
        <v>-0.19365859862134371</v>
      </c>
      <c r="Y71" s="69"/>
      <c r="Z71" s="215" t="s">
        <v>3778</v>
      </c>
      <c r="AA71" s="9">
        <v>13415</v>
      </c>
      <c r="AB71" s="9">
        <v>13415</v>
      </c>
      <c r="AC71" s="9">
        <v>13415</v>
      </c>
      <c r="AD71" s="9">
        <v>13415</v>
      </c>
      <c r="AE71" s="9">
        <v>13415</v>
      </c>
      <c r="AF71" s="9">
        <v>13415</v>
      </c>
      <c r="AG71" s="9">
        <v>13415</v>
      </c>
      <c r="AH71" s="9"/>
      <c r="AJ71" s="73"/>
    </row>
    <row r="72" spans="1:41" x14ac:dyDescent="0.35">
      <c r="A72" s="3">
        <v>62</v>
      </c>
      <c r="B72" s="1" t="s">
        <v>89</v>
      </c>
      <c r="C72" s="1" t="s">
        <v>492</v>
      </c>
      <c r="D72" s="189" t="str">
        <f t="shared" si="30"/>
        <v>MDG51507</v>
      </c>
      <c r="E72" s="1" t="s">
        <v>106</v>
      </c>
      <c r="F72" s="1" t="e">
        <f t="shared" si="20"/>
        <v>#N/A</v>
      </c>
      <c r="G72" s="72">
        <v>1</v>
      </c>
      <c r="H72" s="71"/>
      <c r="I72" s="1" t="s">
        <v>499</v>
      </c>
      <c r="J72" s="1"/>
      <c r="K72" s="1" t="e">
        <f t="shared" si="29"/>
        <v>#N/A</v>
      </c>
      <c r="L72" s="1" t="s">
        <v>446</v>
      </c>
      <c r="M72" s="1" t="s">
        <v>3750</v>
      </c>
      <c r="N72" s="125">
        <f t="shared" si="26"/>
        <v>0.5</v>
      </c>
      <c r="O72" s="8"/>
      <c r="P72" s="8">
        <f t="shared" si="31"/>
        <v>0</v>
      </c>
      <c r="Q72" s="8">
        <f t="shared" si="31"/>
        <v>0</v>
      </c>
      <c r="R72" s="8">
        <f t="shared" si="31"/>
        <v>0</v>
      </c>
      <c r="S72" s="1" t="s">
        <v>444</v>
      </c>
      <c r="T72" s="69"/>
      <c r="U72" s="7" t="e">
        <f t="shared" si="24"/>
        <v>#DIV/0!</v>
      </c>
      <c r="V72" s="130"/>
      <c r="W72" s="128">
        <f t="shared" si="27"/>
        <v>0</v>
      </c>
      <c r="X72" s="125" t="str">
        <f t="shared" si="28"/>
        <v/>
      </c>
      <c r="Y72" s="69"/>
      <c r="Z72" s="215"/>
      <c r="AA72" s="9"/>
      <c r="AB72" s="9"/>
      <c r="AC72" s="9"/>
      <c r="AD72" s="9"/>
      <c r="AE72" s="9"/>
      <c r="AF72" s="9"/>
      <c r="AG72" s="9"/>
      <c r="AH72" s="9"/>
      <c r="AJ72" s="73"/>
    </row>
    <row r="73" spans="1:41" x14ac:dyDescent="0.35">
      <c r="A73" s="3">
        <v>63</v>
      </c>
      <c r="B73" s="1" t="s">
        <v>89</v>
      </c>
      <c r="C73" s="1" t="s">
        <v>492</v>
      </c>
      <c r="D73" s="189" t="str">
        <f t="shared" si="30"/>
        <v>MDG51507</v>
      </c>
      <c r="E73" s="1" t="s">
        <v>108</v>
      </c>
      <c r="F73" s="1" t="e">
        <f t="shared" si="20"/>
        <v>#N/A</v>
      </c>
      <c r="G73" s="72">
        <v>2</v>
      </c>
      <c r="H73" s="71">
        <v>22506.62327075818</v>
      </c>
      <c r="I73" s="1" t="s">
        <v>452</v>
      </c>
      <c r="J73" s="1" t="s">
        <v>3746</v>
      </c>
      <c r="K73" s="1" t="e">
        <f t="shared" si="29"/>
        <v>#N/A</v>
      </c>
      <c r="L73" s="1" t="s">
        <v>446</v>
      </c>
      <c r="M73" s="1" t="s">
        <v>3747</v>
      </c>
      <c r="N73" s="125">
        <f t="shared" si="26"/>
        <v>0.5</v>
      </c>
      <c r="O73" s="8">
        <f>3812*5</f>
        <v>19060</v>
      </c>
      <c r="P73" s="8">
        <f t="shared" si="31"/>
        <v>19060</v>
      </c>
      <c r="Q73" s="8">
        <f t="shared" si="31"/>
        <v>19060</v>
      </c>
      <c r="R73" s="8">
        <f t="shared" si="31"/>
        <v>19060</v>
      </c>
      <c r="S73" s="1" t="s">
        <v>444</v>
      </c>
      <c r="T73" s="1" t="s">
        <v>478</v>
      </c>
      <c r="U73" s="7">
        <f t="shared" si="24"/>
        <v>0.84686182243801011</v>
      </c>
      <c r="V73" s="193"/>
      <c r="W73" s="128">
        <f t="shared" si="27"/>
        <v>19060</v>
      </c>
      <c r="X73" s="125">
        <f t="shared" si="28"/>
        <v>0.57656908878099489</v>
      </c>
      <c r="Y73" s="1"/>
      <c r="Z73" s="215"/>
      <c r="AA73" s="9">
        <v>19060</v>
      </c>
      <c r="AB73" s="9">
        <v>19060</v>
      </c>
      <c r="AC73" s="9">
        <v>19060</v>
      </c>
      <c r="AD73" s="9">
        <v>19060</v>
      </c>
      <c r="AE73" s="9">
        <v>19060</v>
      </c>
      <c r="AF73" s="9">
        <v>19060</v>
      </c>
      <c r="AG73" s="9">
        <v>19060</v>
      </c>
      <c r="AH73" s="9"/>
      <c r="AJ73" s="73"/>
    </row>
    <row r="74" spans="1:41" x14ac:dyDescent="0.35">
      <c r="A74" s="3">
        <v>64</v>
      </c>
      <c r="B74" s="1" t="s">
        <v>89</v>
      </c>
      <c r="C74" s="1" t="s">
        <v>492</v>
      </c>
      <c r="D74" s="189" t="str">
        <f t="shared" si="30"/>
        <v>MDG51507</v>
      </c>
      <c r="E74" s="129" t="s">
        <v>110</v>
      </c>
      <c r="F74" s="129" t="s">
        <v>110</v>
      </c>
      <c r="G74" s="72">
        <v>1</v>
      </c>
      <c r="H74" s="71">
        <v>3777.3881508694139</v>
      </c>
      <c r="I74" s="1" t="s">
        <v>442</v>
      </c>
      <c r="J74" s="1"/>
      <c r="K74" s="1" t="str">
        <f t="shared" si="29"/>
        <v>BEARAPAMUrgence</v>
      </c>
      <c r="L74" s="1" t="s">
        <v>446</v>
      </c>
      <c r="M74" s="1" t="s">
        <v>3750</v>
      </c>
      <c r="N74" s="125">
        <f t="shared" si="26"/>
        <v>1</v>
      </c>
      <c r="O74" s="8">
        <f>AB74</f>
        <v>5350</v>
      </c>
      <c r="P74" s="8">
        <f t="shared" si="31"/>
        <v>5350</v>
      </c>
      <c r="Q74" s="8">
        <f t="shared" si="31"/>
        <v>5350</v>
      </c>
      <c r="R74" s="8">
        <f t="shared" si="31"/>
        <v>5350</v>
      </c>
      <c r="S74" s="1" t="s">
        <v>444</v>
      </c>
      <c r="T74" s="1"/>
      <c r="U74" s="7">
        <f t="shared" si="24"/>
        <v>1.4163225451873749</v>
      </c>
      <c r="V74" s="193"/>
      <c r="W74" s="128">
        <f t="shared" si="27"/>
        <v>5350</v>
      </c>
      <c r="X74" s="125">
        <f t="shared" si="28"/>
        <v>-0.41632254518737488</v>
      </c>
      <c r="Y74" s="1"/>
      <c r="Z74" s="215"/>
      <c r="AA74" s="9">
        <v>5350</v>
      </c>
      <c r="AB74" s="9">
        <v>5350</v>
      </c>
      <c r="AC74" s="9">
        <v>5350</v>
      </c>
      <c r="AD74" s="9">
        <v>5350</v>
      </c>
      <c r="AE74" s="9">
        <v>5350</v>
      </c>
      <c r="AF74" s="9">
        <v>5350</v>
      </c>
      <c r="AG74" s="9">
        <v>5350</v>
      </c>
      <c r="AH74" s="9"/>
      <c r="AJ74" s="73"/>
    </row>
    <row r="75" spans="1:41" x14ac:dyDescent="0.35">
      <c r="A75" s="3">
        <v>65</v>
      </c>
      <c r="B75" s="1" t="s">
        <v>89</v>
      </c>
      <c r="C75" s="1" t="s">
        <v>492</v>
      </c>
      <c r="D75" s="189" t="str">
        <f t="shared" si="30"/>
        <v>MDG51507</v>
      </c>
      <c r="E75" s="1" t="s">
        <v>112</v>
      </c>
      <c r="F75" s="1" t="e">
        <f t="shared" si="20"/>
        <v>#N/A</v>
      </c>
      <c r="G75" s="72">
        <v>2</v>
      </c>
      <c r="H75" s="71">
        <v>10688.982226238071</v>
      </c>
      <c r="I75" s="1" t="s">
        <v>493</v>
      </c>
      <c r="J75" s="1"/>
      <c r="K75" s="1" t="e">
        <f t="shared" si="29"/>
        <v>#N/A</v>
      </c>
      <c r="L75" s="1" t="s">
        <v>446</v>
      </c>
      <c r="M75" s="1" t="s">
        <v>3750</v>
      </c>
      <c r="N75" s="125">
        <v>0.78</v>
      </c>
      <c r="O75" s="8">
        <v>15976</v>
      </c>
      <c r="P75" s="8">
        <f t="shared" si="31"/>
        <v>16285</v>
      </c>
      <c r="Q75" s="8">
        <f t="shared" si="31"/>
        <v>16285</v>
      </c>
      <c r="R75" s="8">
        <f t="shared" si="31"/>
        <v>16285</v>
      </c>
      <c r="S75" s="1" t="s">
        <v>495</v>
      </c>
      <c r="T75" s="1" t="s">
        <v>3777</v>
      </c>
      <c r="U75" s="7">
        <f t="shared" si="24"/>
        <v>1.4946231233114011</v>
      </c>
      <c r="V75" s="193"/>
      <c r="W75" s="128">
        <f t="shared" si="27"/>
        <v>15976</v>
      </c>
      <c r="X75" s="125">
        <f t="shared" si="28"/>
        <v>-0.16580603618289302</v>
      </c>
      <c r="Y75" s="1"/>
      <c r="Z75" s="215"/>
      <c r="AA75" s="122"/>
      <c r="AB75" s="122"/>
      <c r="AC75" s="120">
        <v>15976</v>
      </c>
      <c r="AD75" s="120">
        <v>16285</v>
      </c>
      <c r="AE75" s="120">
        <v>16285</v>
      </c>
      <c r="AF75" s="120">
        <v>16285</v>
      </c>
      <c r="AG75" s="120">
        <v>16285</v>
      </c>
      <c r="AH75" s="120"/>
      <c r="AJ75" s="73"/>
    </row>
    <row r="76" spans="1:41" x14ac:dyDescent="0.35">
      <c r="A76" s="3">
        <v>66</v>
      </c>
      <c r="B76" s="1" t="s">
        <v>89</v>
      </c>
      <c r="C76" s="1" t="s">
        <v>492</v>
      </c>
      <c r="D76" s="189" t="str">
        <f t="shared" si="30"/>
        <v>MDG51507</v>
      </c>
      <c r="E76" s="1" t="s">
        <v>114</v>
      </c>
      <c r="F76" s="1" t="e">
        <f t="shared" si="20"/>
        <v>#N/A</v>
      </c>
      <c r="G76" s="72">
        <v>3</v>
      </c>
      <c r="H76" s="71">
        <v>14571.507472647627</v>
      </c>
      <c r="I76" s="1" t="s">
        <v>452</v>
      </c>
      <c r="J76" s="1"/>
      <c r="K76" s="1" t="e">
        <f t="shared" si="29"/>
        <v>#N/A</v>
      </c>
      <c r="L76" s="1" t="s">
        <v>446</v>
      </c>
      <c r="M76" s="1" t="s">
        <v>3747</v>
      </c>
      <c r="N76" s="125">
        <f t="shared" si="26"/>
        <v>0.5</v>
      </c>
      <c r="O76" s="8">
        <f>3202*5</f>
        <v>16010</v>
      </c>
      <c r="P76" s="8">
        <f t="shared" si="31"/>
        <v>0</v>
      </c>
      <c r="Q76" s="8">
        <f t="shared" si="31"/>
        <v>0</v>
      </c>
      <c r="R76" s="8">
        <f t="shared" si="31"/>
        <v>0</v>
      </c>
      <c r="S76" s="1"/>
      <c r="T76" s="1" t="s">
        <v>3779</v>
      </c>
      <c r="U76" s="7">
        <f t="shared" si="24"/>
        <v>1.0987195408609978</v>
      </c>
      <c r="V76" s="193"/>
      <c r="W76" s="128">
        <f t="shared" si="27"/>
        <v>16010</v>
      </c>
      <c r="X76" s="125">
        <f t="shared" si="28"/>
        <v>0.45064022956950112</v>
      </c>
      <c r="Y76" s="1"/>
      <c r="Z76" s="215"/>
      <c r="AA76" s="120">
        <f>3202*5</f>
        <v>16010</v>
      </c>
      <c r="AB76" s="9"/>
      <c r="AC76" s="9"/>
      <c r="AD76" s="9"/>
      <c r="AE76" s="9"/>
      <c r="AF76" s="9"/>
      <c r="AG76" s="9"/>
      <c r="AH76" s="9"/>
      <c r="AJ76" s="73"/>
    </row>
    <row r="77" spans="1:41" x14ac:dyDescent="0.35">
      <c r="A77" s="3">
        <v>67</v>
      </c>
      <c r="B77" s="1" t="s">
        <v>89</v>
      </c>
      <c r="C77" s="1" t="s">
        <v>492</v>
      </c>
      <c r="D77" s="189" t="str">
        <f t="shared" si="30"/>
        <v>MDG51507</v>
      </c>
      <c r="E77" s="124" t="s">
        <v>116</v>
      </c>
      <c r="F77" s="1" t="e">
        <f t="shared" si="20"/>
        <v>#N/A</v>
      </c>
      <c r="G77" s="72">
        <v>2</v>
      </c>
      <c r="H77" s="71">
        <v>55581.566647506188</v>
      </c>
      <c r="I77" s="1" t="s">
        <v>499</v>
      </c>
      <c r="J77" s="1"/>
      <c r="K77" s="1" t="e">
        <f t="shared" si="29"/>
        <v>#N/A</v>
      </c>
      <c r="L77" s="1" t="s">
        <v>446</v>
      </c>
      <c r="M77" s="1" t="s">
        <v>3750</v>
      </c>
      <c r="N77" s="125">
        <f t="shared" si="26"/>
        <v>0.5</v>
      </c>
      <c r="O77" s="8">
        <f>13000</f>
        <v>13000</v>
      </c>
      <c r="P77" s="8">
        <f t="shared" si="31"/>
        <v>13000</v>
      </c>
      <c r="Q77" s="8">
        <f t="shared" si="31"/>
        <v>13000</v>
      </c>
      <c r="R77" s="8">
        <f t="shared" si="31"/>
        <v>13000</v>
      </c>
      <c r="S77" s="1" t="s">
        <v>444</v>
      </c>
      <c r="T77" s="1" t="s">
        <v>500</v>
      </c>
      <c r="U77" s="7">
        <f t="shared" si="24"/>
        <v>0.2338904925520533</v>
      </c>
      <c r="V77" s="193"/>
      <c r="W77" s="128">
        <f t="shared" si="27"/>
        <v>13000</v>
      </c>
      <c r="X77" s="125">
        <f t="shared" si="28"/>
        <v>0.88305475372397335</v>
      </c>
      <c r="Y77" s="1" t="s">
        <v>3780</v>
      </c>
      <c r="Z77" s="215" t="s">
        <v>499</v>
      </c>
      <c r="AA77" s="9"/>
      <c r="AB77" s="9">
        <v>13000</v>
      </c>
      <c r="AC77" s="9">
        <v>13000</v>
      </c>
      <c r="AD77" s="9">
        <v>13000</v>
      </c>
      <c r="AE77" s="9">
        <v>13000</v>
      </c>
      <c r="AF77" s="9">
        <v>13000</v>
      </c>
      <c r="AG77" s="9">
        <v>13000</v>
      </c>
      <c r="AH77" s="9"/>
      <c r="AJ77" s="73"/>
    </row>
    <row r="78" spans="1:41" x14ac:dyDescent="0.35">
      <c r="A78" s="3"/>
      <c r="B78" s="1" t="s">
        <v>89</v>
      </c>
      <c r="C78" s="1" t="s">
        <v>492</v>
      </c>
      <c r="D78" s="189" t="str">
        <f t="shared" si="30"/>
        <v>MDG51507</v>
      </c>
      <c r="E78" s="124" t="s">
        <v>116</v>
      </c>
      <c r="F78" s="1" t="e">
        <f t="shared" si="20"/>
        <v>#N/A</v>
      </c>
      <c r="G78" s="72">
        <v>2</v>
      </c>
      <c r="H78" s="71"/>
      <c r="I78" s="1" t="s">
        <v>442</v>
      </c>
      <c r="J78" s="1"/>
      <c r="K78" s="1" t="e">
        <f t="shared" si="29"/>
        <v>#N/A</v>
      </c>
      <c r="L78" s="1" t="s">
        <v>446</v>
      </c>
      <c r="M78" s="1" t="s">
        <v>3750</v>
      </c>
      <c r="N78" s="125">
        <f t="shared" si="26"/>
        <v>0.5</v>
      </c>
      <c r="O78" s="8">
        <v>4000</v>
      </c>
      <c r="P78" s="8">
        <f t="shared" si="31"/>
        <v>8255</v>
      </c>
      <c r="Q78" s="8">
        <f t="shared" si="31"/>
        <v>8255</v>
      </c>
      <c r="R78" s="8">
        <f t="shared" si="31"/>
        <v>8255</v>
      </c>
      <c r="S78" s="1"/>
      <c r="T78" s="1"/>
      <c r="U78" s="7"/>
      <c r="V78" s="193"/>
      <c r="W78" s="128">
        <f t="shared" si="27"/>
        <v>4000</v>
      </c>
      <c r="X78" s="125" t="str">
        <f t="shared" si="28"/>
        <v/>
      </c>
      <c r="Y78" s="1"/>
      <c r="Z78" s="215" t="s">
        <v>3781</v>
      </c>
      <c r="AA78" s="9"/>
      <c r="AB78" s="9"/>
      <c r="AC78" s="9"/>
      <c r="AD78" s="9">
        <v>8255</v>
      </c>
      <c r="AE78" s="9">
        <v>8255</v>
      </c>
      <c r="AF78" s="9">
        <v>8255</v>
      </c>
      <c r="AG78" s="9">
        <v>8255</v>
      </c>
      <c r="AH78" s="9"/>
      <c r="AJ78" s="73"/>
    </row>
    <row r="79" spans="1:41" x14ac:dyDescent="0.35">
      <c r="A79" s="193"/>
      <c r="B79" s="1" t="s">
        <v>89</v>
      </c>
      <c r="C79" s="1" t="s">
        <v>492</v>
      </c>
      <c r="D79" s="189" t="str">
        <f t="shared" si="30"/>
        <v>MDG51507</v>
      </c>
      <c r="E79" s="194" t="s">
        <v>116</v>
      </c>
      <c r="F79" s="1" t="e">
        <f t="shared" si="20"/>
        <v>#N/A</v>
      </c>
      <c r="G79" s="72">
        <v>2</v>
      </c>
      <c r="H79" s="4"/>
      <c r="I79" s="1" t="s">
        <v>501</v>
      </c>
      <c r="J79" s="1"/>
      <c r="K79" s="1" t="e">
        <f t="shared" si="29"/>
        <v>#N/A</v>
      </c>
      <c r="L79" s="1" t="s">
        <v>446</v>
      </c>
      <c r="M79" s="1" t="s">
        <v>3750</v>
      </c>
      <c r="N79" s="125">
        <f t="shared" si="26"/>
        <v>0.5</v>
      </c>
      <c r="O79" s="292">
        <v>6300</v>
      </c>
      <c r="P79" s="8">
        <f t="shared" si="31"/>
        <v>0</v>
      </c>
      <c r="Q79" s="8">
        <f t="shared" si="31"/>
        <v>2500</v>
      </c>
      <c r="R79" s="8">
        <f t="shared" si="31"/>
        <v>2500</v>
      </c>
      <c r="S79" s="1" t="s">
        <v>502</v>
      </c>
      <c r="T79" s="1" t="s">
        <v>503</v>
      </c>
      <c r="U79" s="7"/>
      <c r="V79" s="7"/>
      <c r="W79" s="7"/>
      <c r="X79" s="7"/>
      <c r="Y79" s="1"/>
      <c r="Z79" s="215" t="s">
        <v>3782</v>
      </c>
      <c r="AA79" s="9">
        <v>3800</v>
      </c>
      <c r="AB79" s="9"/>
      <c r="AC79" s="9"/>
      <c r="AD79" s="9"/>
      <c r="AE79" s="9">
        <v>2500</v>
      </c>
      <c r="AF79" s="9">
        <v>2500</v>
      </c>
      <c r="AG79" s="9">
        <v>2500</v>
      </c>
      <c r="AH79" s="9"/>
      <c r="AI79"/>
      <c r="AJ79" s="73"/>
      <c r="AK79" s="9"/>
      <c r="AL79" s="9"/>
      <c r="AM79" s="9"/>
      <c r="AO79" s="73"/>
    </row>
    <row r="80" spans="1:41" x14ac:dyDescent="0.35">
      <c r="A80" s="3">
        <v>68</v>
      </c>
      <c r="B80" s="1" t="s">
        <v>89</v>
      </c>
      <c r="C80" s="1" t="s">
        <v>492</v>
      </c>
      <c r="D80" s="189" t="str">
        <f t="shared" si="30"/>
        <v>MDG51507</v>
      </c>
      <c r="E80" s="1" t="s">
        <v>118</v>
      </c>
      <c r="F80" s="1" t="e">
        <f t="shared" si="20"/>
        <v>#N/A</v>
      </c>
      <c r="G80" s="72">
        <v>2</v>
      </c>
      <c r="H80" s="71">
        <v>55421.49024461853</v>
      </c>
      <c r="I80" s="1" t="s">
        <v>442</v>
      </c>
      <c r="J80" s="1"/>
      <c r="K80" s="1" t="e">
        <f t="shared" si="29"/>
        <v>#N/A</v>
      </c>
      <c r="L80" s="1" t="s">
        <v>446</v>
      </c>
      <c r="M80" s="194"/>
      <c r="N80" s="125">
        <f t="shared" si="26"/>
        <v>0.5</v>
      </c>
      <c r="O80" s="196"/>
      <c r="P80" s="8">
        <f t="shared" si="31"/>
        <v>0</v>
      </c>
      <c r="Q80" s="8">
        <f t="shared" si="31"/>
        <v>0</v>
      </c>
      <c r="R80" s="8">
        <f t="shared" si="31"/>
        <v>0</v>
      </c>
      <c r="S80" s="1"/>
      <c r="T80" s="1" t="s">
        <v>3783</v>
      </c>
      <c r="U80" s="7">
        <f t="shared" ref="U80:U88" si="32">O80/H80</f>
        <v>0</v>
      </c>
      <c r="V80" s="193"/>
      <c r="W80" s="128">
        <f t="shared" ref="W80:W143" si="33">IF(V80="x","",O80)</f>
        <v>0</v>
      </c>
      <c r="X80" s="125">
        <f t="shared" ref="X80:X143" si="34">IFERROR(1-(W80*N80)/H80,"")</f>
        <v>1</v>
      </c>
      <c r="Y80" s="1"/>
      <c r="Z80" s="215"/>
      <c r="AA80" s="9"/>
      <c r="AB80" s="9">
        <v>0</v>
      </c>
      <c r="AC80" s="9">
        <v>0</v>
      </c>
      <c r="AD80" s="9">
        <v>0</v>
      </c>
      <c r="AE80" s="9">
        <v>0</v>
      </c>
      <c r="AF80" s="9">
        <v>0</v>
      </c>
      <c r="AG80" s="9">
        <v>0</v>
      </c>
      <c r="AH80" s="9"/>
      <c r="AJ80" s="73"/>
    </row>
    <row r="81" spans="1:36" x14ac:dyDescent="0.35">
      <c r="A81" s="3">
        <v>69</v>
      </c>
      <c r="B81" s="1" t="s">
        <v>89</v>
      </c>
      <c r="C81" s="1" t="s">
        <v>492</v>
      </c>
      <c r="D81" s="189" t="str">
        <f t="shared" si="30"/>
        <v>MDG51507</v>
      </c>
      <c r="E81" s="1" t="s">
        <v>120</v>
      </c>
      <c r="F81" s="1" t="e">
        <f t="shared" si="20"/>
        <v>#N/A</v>
      </c>
      <c r="G81" s="72">
        <v>3</v>
      </c>
      <c r="H81" s="71">
        <v>21507.616656844359</v>
      </c>
      <c r="I81" s="129"/>
      <c r="J81" s="1"/>
      <c r="K81" s="1" t="e">
        <f t="shared" si="29"/>
        <v>#N/A</v>
      </c>
      <c r="L81" s="1" t="s">
        <v>446</v>
      </c>
      <c r="M81" s="1"/>
      <c r="N81" s="125" t="str">
        <f t="shared" si="26"/>
        <v/>
      </c>
      <c r="O81" s="196">
        <v>0</v>
      </c>
      <c r="P81" s="8">
        <f t="shared" si="31"/>
        <v>0</v>
      </c>
      <c r="Q81" s="8">
        <f t="shared" si="31"/>
        <v>0</v>
      </c>
      <c r="R81" s="8">
        <f t="shared" si="31"/>
        <v>0</v>
      </c>
      <c r="S81" s="1"/>
      <c r="T81" s="1" t="s">
        <v>3777</v>
      </c>
      <c r="U81" s="7">
        <f t="shared" si="32"/>
        <v>0</v>
      </c>
      <c r="V81" s="193"/>
      <c r="W81" s="128">
        <f t="shared" si="33"/>
        <v>0</v>
      </c>
      <c r="X81" s="125" t="str">
        <f t="shared" si="34"/>
        <v/>
      </c>
      <c r="Y81" s="1"/>
      <c r="Z81" s="215"/>
      <c r="AA81" s="122"/>
      <c r="AB81" s="122"/>
      <c r="AC81" s="120"/>
      <c r="AD81" s="120"/>
      <c r="AE81" s="120"/>
      <c r="AF81" s="120"/>
      <c r="AG81" s="120"/>
      <c r="AH81" s="120"/>
      <c r="AJ81" s="73"/>
    </row>
    <row r="82" spans="1:36" x14ac:dyDescent="0.35">
      <c r="A82" s="3">
        <v>70</v>
      </c>
      <c r="B82" s="1" t="s">
        <v>89</v>
      </c>
      <c r="C82" s="1" t="s">
        <v>492</v>
      </c>
      <c r="D82" s="189" t="str">
        <f t="shared" si="30"/>
        <v>MDG51507</v>
      </c>
      <c r="E82" s="1" t="s">
        <v>122</v>
      </c>
      <c r="F82" s="1" t="e">
        <f t="shared" si="20"/>
        <v>#N/A</v>
      </c>
      <c r="G82" s="72">
        <v>1</v>
      </c>
      <c r="H82" s="71">
        <v>27437.18536098058</v>
      </c>
      <c r="I82" s="1" t="s">
        <v>442</v>
      </c>
      <c r="J82" s="1"/>
      <c r="K82" s="1" t="e">
        <f t="shared" si="29"/>
        <v>#N/A</v>
      </c>
      <c r="L82" s="1" t="s">
        <v>446</v>
      </c>
      <c r="M82" s="1" t="s">
        <v>3750</v>
      </c>
      <c r="N82" s="125">
        <f t="shared" si="26"/>
        <v>1</v>
      </c>
      <c r="O82" s="8">
        <v>30080</v>
      </c>
      <c r="P82" s="8">
        <f t="shared" si="31"/>
        <v>30080</v>
      </c>
      <c r="Q82" s="8">
        <f t="shared" si="31"/>
        <v>30080</v>
      </c>
      <c r="R82" s="8">
        <f t="shared" si="31"/>
        <v>30080</v>
      </c>
      <c r="S82" s="1" t="s">
        <v>444</v>
      </c>
      <c r="T82" s="1"/>
      <c r="U82" s="7">
        <f t="shared" si="32"/>
        <v>1.0963223670449034</v>
      </c>
      <c r="V82" s="193"/>
      <c r="W82" s="128">
        <f t="shared" si="33"/>
        <v>30080</v>
      </c>
      <c r="X82" s="125">
        <f t="shared" si="34"/>
        <v>-9.6322367044903379E-2</v>
      </c>
      <c r="Y82" s="1"/>
      <c r="Z82" s="215"/>
      <c r="AA82" s="9">
        <v>30080</v>
      </c>
      <c r="AB82" s="9">
        <v>30080</v>
      </c>
      <c r="AC82" s="9">
        <v>30080</v>
      </c>
      <c r="AD82" s="9">
        <v>30080</v>
      </c>
      <c r="AE82" s="9">
        <v>30080</v>
      </c>
      <c r="AF82" s="9">
        <v>30080</v>
      </c>
      <c r="AG82" s="9">
        <v>30080</v>
      </c>
      <c r="AH82" s="9"/>
      <c r="AJ82" s="73"/>
    </row>
    <row r="83" spans="1:36" x14ac:dyDescent="0.35">
      <c r="A83" s="3">
        <v>71</v>
      </c>
      <c r="B83" s="1" t="s">
        <v>89</v>
      </c>
      <c r="C83" s="1" t="s">
        <v>492</v>
      </c>
      <c r="D83" s="189" t="str">
        <f t="shared" si="30"/>
        <v>MDG51507</v>
      </c>
      <c r="E83" s="1" t="s">
        <v>124</v>
      </c>
      <c r="F83" s="1" t="e">
        <f t="shared" si="20"/>
        <v>#N/A</v>
      </c>
      <c r="G83" s="72">
        <v>3</v>
      </c>
      <c r="H83" s="71">
        <v>12000.319083389746</v>
      </c>
      <c r="I83" s="1" t="s">
        <v>452</v>
      </c>
      <c r="J83" s="1"/>
      <c r="K83" s="1" t="e">
        <f t="shared" si="29"/>
        <v>#N/A</v>
      </c>
      <c r="L83" s="1" t="s">
        <v>446</v>
      </c>
      <c r="M83" s="1" t="s">
        <v>3747</v>
      </c>
      <c r="N83" s="125">
        <f t="shared" si="26"/>
        <v>0.5</v>
      </c>
      <c r="O83" s="9">
        <f>2631*5</f>
        <v>13155</v>
      </c>
      <c r="P83" s="8">
        <f t="shared" si="31"/>
        <v>0</v>
      </c>
      <c r="Q83" s="8">
        <f t="shared" si="31"/>
        <v>0</v>
      </c>
      <c r="R83" s="8">
        <f t="shared" si="31"/>
        <v>0</v>
      </c>
      <c r="S83" s="1" t="s">
        <v>3764</v>
      </c>
      <c r="T83" s="1" t="s">
        <v>3784</v>
      </c>
      <c r="U83" s="7">
        <f t="shared" si="32"/>
        <v>1.0962208511779079</v>
      </c>
      <c r="V83" s="193"/>
      <c r="W83" s="128">
        <f t="shared" si="33"/>
        <v>13155</v>
      </c>
      <c r="X83" s="125">
        <f t="shared" si="34"/>
        <v>0.45188957441104605</v>
      </c>
      <c r="Y83" s="1"/>
      <c r="Z83" s="215" t="s">
        <v>3785</v>
      </c>
      <c r="AA83" s="9">
        <f>2631*5</f>
        <v>13155</v>
      </c>
      <c r="AB83" s="9"/>
      <c r="AC83" s="9"/>
      <c r="AD83" s="9"/>
      <c r="AE83" s="9"/>
      <c r="AF83" s="9"/>
      <c r="AG83" s="9"/>
      <c r="AH83" s="9"/>
      <c r="AJ83" s="73"/>
    </row>
    <row r="84" spans="1:36" x14ac:dyDescent="0.35">
      <c r="A84" s="3">
        <v>72</v>
      </c>
      <c r="B84" s="1" t="s">
        <v>89</v>
      </c>
      <c r="C84" s="1" t="s">
        <v>492</v>
      </c>
      <c r="D84" s="189" t="str">
        <f t="shared" si="30"/>
        <v>MDG51507</v>
      </c>
      <c r="E84" s="1" t="s">
        <v>124</v>
      </c>
      <c r="F84" s="1" t="e">
        <f t="shared" si="20"/>
        <v>#N/A</v>
      </c>
      <c r="G84" s="72">
        <v>3</v>
      </c>
      <c r="H84" s="71"/>
      <c r="I84" s="1" t="s">
        <v>499</v>
      </c>
      <c r="J84" s="1"/>
      <c r="K84" s="1" t="e">
        <f t="shared" si="29"/>
        <v>#N/A</v>
      </c>
      <c r="L84" s="1" t="s">
        <v>446</v>
      </c>
      <c r="M84" s="1" t="s">
        <v>3750</v>
      </c>
      <c r="N84" s="125">
        <f t="shared" si="26"/>
        <v>0.5</v>
      </c>
      <c r="O84" s="8">
        <v>3000</v>
      </c>
      <c r="P84" s="8">
        <f t="shared" si="31"/>
        <v>3000</v>
      </c>
      <c r="Q84" s="8">
        <f t="shared" si="31"/>
        <v>3000</v>
      </c>
      <c r="R84" s="8">
        <f t="shared" si="31"/>
        <v>3000</v>
      </c>
      <c r="S84" s="1" t="s">
        <v>504</v>
      </c>
      <c r="T84" s="1" t="s">
        <v>505</v>
      </c>
      <c r="U84" s="7" t="e">
        <f t="shared" si="32"/>
        <v>#DIV/0!</v>
      </c>
      <c r="V84" s="193"/>
      <c r="W84" s="128">
        <f t="shared" si="33"/>
        <v>3000</v>
      </c>
      <c r="X84" s="125" t="str">
        <f t="shared" si="34"/>
        <v/>
      </c>
      <c r="Y84" s="1"/>
      <c r="Z84" s="215" t="s">
        <v>499</v>
      </c>
      <c r="AA84" s="9"/>
      <c r="AB84" s="9">
        <v>3000</v>
      </c>
      <c r="AC84" s="9">
        <v>3000</v>
      </c>
      <c r="AD84" s="9">
        <v>3000</v>
      </c>
      <c r="AE84" s="9">
        <v>3000</v>
      </c>
      <c r="AF84" s="9">
        <v>3000</v>
      </c>
      <c r="AG84" s="9">
        <v>3000</v>
      </c>
      <c r="AH84" s="9"/>
      <c r="AJ84" s="73"/>
    </row>
    <row r="85" spans="1:36" x14ac:dyDescent="0.35">
      <c r="A85" s="3">
        <v>73</v>
      </c>
      <c r="B85" s="1" t="s">
        <v>89</v>
      </c>
      <c r="C85" s="1" t="s">
        <v>492</v>
      </c>
      <c r="D85" s="189" t="str">
        <f t="shared" si="30"/>
        <v>MDG51507</v>
      </c>
      <c r="E85" s="1" t="s">
        <v>126</v>
      </c>
      <c r="F85" s="1" t="e">
        <f t="shared" si="20"/>
        <v>#N/A</v>
      </c>
      <c r="G85" s="72">
        <v>1</v>
      </c>
      <c r="H85" s="71">
        <v>17460.935136233733</v>
      </c>
      <c r="I85" s="1" t="s">
        <v>442</v>
      </c>
      <c r="J85" s="1"/>
      <c r="K85" s="1" t="e">
        <f t="shared" si="29"/>
        <v>#N/A</v>
      </c>
      <c r="L85" s="1" t="s">
        <v>446</v>
      </c>
      <c r="M85" s="1" t="s">
        <v>3750</v>
      </c>
      <c r="N85" s="125">
        <f t="shared" si="26"/>
        <v>1</v>
      </c>
      <c r="O85" s="8">
        <f>AB85</f>
        <v>8755</v>
      </c>
      <c r="P85" s="8">
        <f t="shared" si="31"/>
        <v>13968.800000000001</v>
      </c>
      <c r="Q85" s="8">
        <f t="shared" si="31"/>
        <v>13968.800000000001</v>
      </c>
      <c r="R85" s="8">
        <f t="shared" si="31"/>
        <v>13968.800000000001</v>
      </c>
      <c r="S85" s="1" t="s">
        <v>444</v>
      </c>
      <c r="T85" s="1"/>
      <c r="U85" s="7">
        <f t="shared" si="32"/>
        <v>0.5014049895776902</v>
      </c>
      <c r="V85" s="193"/>
      <c r="W85" s="128">
        <f t="shared" si="33"/>
        <v>8755</v>
      </c>
      <c r="X85" s="125">
        <f t="shared" si="34"/>
        <v>0.4985950104223098</v>
      </c>
      <c r="Y85" s="1" t="s">
        <v>3786</v>
      </c>
      <c r="Z85" s="215"/>
      <c r="AA85" s="9">
        <v>8755</v>
      </c>
      <c r="AB85" s="9">
        <v>8755</v>
      </c>
      <c r="AC85" s="9">
        <v>8755</v>
      </c>
      <c r="AD85" s="9">
        <v>13968.800000000001</v>
      </c>
      <c r="AE85" s="9">
        <v>13968.800000000001</v>
      </c>
      <c r="AF85" s="9">
        <v>13968.800000000001</v>
      </c>
      <c r="AG85" s="9">
        <v>13968.800000000001</v>
      </c>
      <c r="AH85" s="9"/>
      <c r="AJ85" s="73"/>
    </row>
    <row r="86" spans="1:36" x14ac:dyDescent="0.35">
      <c r="A86" s="3">
        <v>74</v>
      </c>
      <c r="B86" s="1" t="s">
        <v>45</v>
      </c>
      <c r="C86" s="1" t="s">
        <v>128</v>
      </c>
      <c r="D86" s="189" t="str">
        <f t="shared" si="30"/>
        <v>MDG52518</v>
      </c>
      <c r="E86" s="1" t="s">
        <v>129</v>
      </c>
      <c r="F86" s="1" t="e">
        <f t="shared" si="20"/>
        <v>#N/A</v>
      </c>
      <c r="G86" s="72">
        <v>2</v>
      </c>
      <c r="H86" s="71">
        <v>24481.661878837371</v>
      </c>
      <c r="I86" s="1" t="s">
        <v>442</v>
      </c>
      <c r="J86" s="1"/>
      <c r="K86" s="1" t="e">
        <f t="shared" si="29"/>
        <v>#N/A</v>
      </c>
      <c r="L86" s="1" t="s">
        <v>446</v>
      </c>
      <c r="M86" s="1" t="s">
        <v>3750</v>
      </c>
      <c r="N86" s="125">
        <f t="shared" si="26"/>
        <v>0.5</v>
      </c>
      <c r="O86" s="8">
        <f>AB86</f>
        <v>24481.661878837371</v>
      </c>
      <c r="P86" s="8">
        <f t="shared" si="31"/>
        <v>24481.661878837371</v>
      </c>
      <c r="Q86" s="8">
        <f t="shared" si="31"/>
        <v>0</v>
      </c>
      <c r="R86" s="8">
        <f t="shared" si="31"/>
        <v>0</v>
      </c>
      <c r="S86" s="1" t="s">
        <v>444</v>
      </c>
      <c r="T86" s="1"/>
      <c r="U86" s="7">
        <f t="shared" si="32"/>
        <v>1</v>
      </c>
      <c r="V86" s="193"/>
      <c r="W86" s="128">
        <f t="shared" si="33"/>
        <v>24481.661878837371</v>
      </c>
      <c r="X86" s="125">
        <f t="shared" si="34"/>
        <v>0.5</v>
      </c>
      <c r="Y86" s="1"/>
      <c r="Z86" s="215"/>
      <c r="AA86" s="9">
        <v>24481.661878837371</v>
      </c>
      <c r="AB86" s="9">
        <v>24481.661878837371</v>
      </c>
      <c r="AC86" s="9">
        <v>24481.661878837371</v>
      </c>
      <c r="AD86" s="9">
        <v>24481.661878837371</v>
      </c>
      <c r="AE86" s="9"/>
      <c r="AF86" s="9"/>
      <c r="AG86" s="9"/>
      <c r="AH86" s="9"/>
      <c r="AJ86" s="73"/>
    </row>
    <row r="87" spans="1:36" x14ac:dyDescent="0.35">
      <c r="A87" s="3">
        <v>75</v>
      </c>
      <c r="B87" s="1" t="s">
        <v>45</v>
      </c>
      <c r="C87" s="1" t="s">
        <v>128</v>
      </c>
      <c r="D87" s="189" t="str">
        <f t="shared" si="30"/>
        <v>MDG52518</v>
      </c>
      <c r="E87" s="1" t="s">
        <v>131</v>
      </c>
      <c r="F87" s="1" t="e">
        <f t="shared" si="20"/>
        <v>#N/A</v>
      </c>
      <c r="G87" s="72">
        <v>1</v>
      </c>
      <c r="H87" s="71">
        <v>10924.228801094445</v>
      </c>
      <c r="I87" s="1" t="s">
        <v>442</v>
      </c>
      <c r="J87" s="1"/>
      <c r="K87" s="1" t="e">
        <f t="shared" si="29"/>
        <v>#N/A</v>
      </c>
      <c r="L87" s="1" t="s">
        <v>446</v>
      </c>
      <c r="M87" s="1" t="s">
        <v>3750</v>
      </c>
      <c r="N87" s="125">
        <f t="shared" si="26"/>
        <v>1</v>
      </c>
      <c r="O87" s="8">
        <f>AB87</f>
        <v>7435</v>
      </c>
      <c r="P87" s="8">
        <f t="shared" si="31"/>
        <v>8739.2000000000007</v>
      </c>
      <c r="Q87" s="8">
        <f t="shared" si="31"/>
        <v>8739.2000000000007</v>
      </c>
      <c r="R87" s="8">
        <f t="shared" si="31"/>
        <v>8739.2000000000007</v>
      </c>
      <c r="S87" s="1" t="s">
        <v>444</v>
      </c>
      <c r="T87" s="1"/>
      <c r="U87" s="7">
        <f t="shared" si="32"/>
        <v>0.6805972426406085</v>
      </c>
      <c r="V87" s="193"/>
      <c r="W87" s="128">
        <f t="shared" si="33"/>
        <v>7435</v>
      </c>
      <c r="X87" s="125">
        <f t="shared" si="34"/>
        <v>0.3194027573593915</v>
      </c>
      <c r="Y87" s="1" t="s">
        <v>3787</v>
      </c>
      <c r="Z87" s="215"/>
      <c r="AA87" s="9">
        <v>7435</v>
      </c>
      <c r="AB87" s="9">
        <v>7435</v>
      </c>
      <c r="AC87" s="9">
        <v>7435</v>
      </c>
      <c r="AD87" s="9">
        <v>8739.2000000000007</v>
      </c>
      <c r="AE87" s="9">
        <v>8739.2000000000007</v>
      </c>
      <c r="AF87" s="9">
        <v>8739.2000000000007</v>
      </c>
      <c r="AG87" s="9">
        <v>8739.2000000000007</v>
      </c>
      <c r="AH87" s="9"/>
      <c r="AJ87" s="73"/>
    </row>
    <row r="88" spans="1:36" x14ac:dyDescent="0.35">
      <c r="A88" s="3">
        <v>76</v>
      </c>
      <c r="B88" s="1" t="s">
        <v>45</v>
      </c>
      <c r="C88" s="1" t="s">
        <v>128</v>
      </c>
      <c r="D88" s="189" t="str">
        <f t="shared" si="30"/>
        <v>MDG52518</v>
      </c>
      <c r="E88" s="1" t="s">
        <v>133</v>
      </c>
      <c r="F88" s="1" t="e">
        <f t="shared" si="20"/>
        <v>#N/A</v>
      </c>
      <c r="G88" s="72">
        <v>1</v>
      </c>
      <c r="H88" s="71">
        <v>5631.7646487101647</v>
      </c>
      <c r="I88" s="1" t="s">
        <v>452</v>
      </c>
      <c r="J88" s="1" t="s">
        <v>3746</v>
      </c>
      <c r="K88" s="1" t="e">
        <f t="shared" si="29"/>
        <v>#N/A</v>
      </c>
      <c r="L88" s="1" t="s">
        <v>446</v>
      </c>
      <c r="M88" s="1" t="s">
        <v>3747</v>
      </c>
      <c r="N88" s="125">
        <f t="shared" si="26"/>
        <v>0.5</v>
      </c>
      <c r="O88" s="8">
        <f>1327*5</f>
        <v>6635</v>
      </c>
      <c r="P88" s="8">
        <f t="shared" si="31"/>
        <v>6635</v>
      </c>
      <c r="Q88" s="8">
        <f t="shared" si="31"/>
        <v>6635</v>
      </c>
      <c r="R88" s="8">
        <f t="shared" si="31"/>
        <v>6635</v>
      </c>
      <c r="S88" s="1" t="s">
        <v>444</v>
      </c>
      <c r="T88" s="1" t="s">
        <v>479</v>
      </c>
      <c r="U88" s="7">
        <f t="shared" si="32"/>
        <v>1.1781387209637044</v>
      </c>
      <c r="V88" s="193"/>
      <c r="W88" s="128">
        <f t="shared" si="33"/>
        <v>6635</v>
      </c>
      <c r="X88" s="125">
        <f t="shared" si="34"/>
        <v>0.41093063951814779</v>
      </c>
      <c r="Y88" s="1" t="s">
        <v>3748</v>
      </c>
      <c r="Z88" s="215"/>
      <c r="AA88" s="9">
        <v>6635</v>
      </c>
      <c r="AB88" s="9">
        <v>6635</v>
      </c>
      <c r="AC88" s="9">
        <v>6635</v>
      </c>
      <c r="AD88" s="9">
        <v>6635</v>
      </c>
      <c r="AE88" s="9">
        <v>6635</v>
      </c>
      <c r="AF88" s="9">
        <v>6635</v>
      </c>
      <c r="AG88" s="9">
        <v>6635</v>
      </c>
      <c r="AH88" s="9"/>
      <c r="AJ88" s="73"/>
    </row>
    <row r="89" spans="1:36" x14ac:dyDescent="0.35">
      <c r="A89" s="3"/>
      <c r="B89" s="1" t="s">
        <v>45</v>
      </c>
      <c r="C89" s="1" t="s">
        <v>128</v>
      </c>
      <c r="D89" s="189" t="str">
        <f t="shared" si="30"/>
        <v>MDG52518</v>
      </c>
      <c r="E89" s="1" t="s">
        <v>133</v>
      </c>
      <c r="F89" s="1" t="e">
        <f t="shared" si="20"/>
        <v>#N/A</v>
      </c>
      <c r="G89" s="72">
        <v>1</v>
      </c>
      <c r="H89" s="71"/>
      <c r="I89" s="1" t="s">
        <v>442</v>
      </c>
      <c r="J89" s="1" t="s">
        <v>3750</v>
      </c>
      <c r="K89" s="1" t="e">
        <f t="shared" si="29"/>
        <v>#N/A</v>
      </c>
      <c r="L89" s="1" t="s">
        <v>446</v>
      </c>
      <c r="M89" s="194" t="s">
        <v>3750</v>
      </c>
      <c r="N89" s="125">
        <f t="shared" si="26"/>
        <v>0.5</v>
      </c>
      <c r="O89" s="8">
        <v>6635</v>
      </c>
      <c r="P89" s="8">
        <f t="shared" si="31"/>
        <v>6635</v>
      </c>
      <c r="Q89" s="8">
        <f t="shared" si="31"/>
        <v>6635</v>
      </c>
      <c r="R89" s="8">
        <f t="shared" si="31"/>
        <v>6635</v>
      </c>
      <c r="S89" s="1"/>
      <c r="T89" s="1"/>
      <c r="U89" s="7"/>
      <c r="V89" s="193" t="s">
        <v>3751</v>
      </c>
      <c r="W89" s="128" t="str">
        <f t="shared" si="33"/>
        <v/>
      </c>
      <c r="X89" s="125" t="str">
        <f t="shared" si="34"/>
        <v/>
      </c>
      <c r="Y89" s="1"/>
      <c r="Z89" s="215" t="s">
        <v>3752</v>
      </c>
      <c r="AA89" s="9"/>
      <c r="AB89" s="9"/>
      <c r="AC89" s="9"/>
      <c r="AD89" s="9">
        <v>6635</v>
      </c>
      <c r="AE89" s="9">
        <v>6635</v>
      </c>
      <c r="AF89" s="9">
        <v>6635</v>
      </c>
      <c r="AG89" s="9">
        <v>6635</v>
      </c>
      <c r="AH89" s="9"/>
      <c r="AJ89" s="73"/>
    </row>
    <row r="90" spans="1:36" x14ac:dyDescent="0.35">
      <c r="A90" s="3">
        <v>77</v>
      </c>
      <c r="B90" s="1" t="s">
        <v>45</v>
      </c>
      <c r="C90" s="1" t="s">
        <v>128</v>
      </c>
      <c r="D90" s="189" t="str">
        <f t="shared" si="30"/>
        <v>MDG52518</v>
      </c>
      <c r="E90" s="1" t="s">
        <v>135</v>
      </c>
      <c r="F90" s="1" t="e">
        <f t="shared" si="20"/>
        <v>#N/A</v>
      </c>
      <c r="G90" s="72">
        <v>2</v>
      </c>
      <c r="H90" s="71">
        <v>3679.7849497118705</v>
      </c>
      <c r="I90" s="1" t="s">
        <v>452</v>
      </c>
      <c r="J90" s="1" t="s">
        <v>3746</v>
      </c>
      <c r="K90" s="1" t="e">
        <f t="shared" si="29"/>
        <v>#N/A</v>
      </c>
      <c r="L90" s="1" t="s">
        <v>446</v>
      </c>
      <c r="M90" s="1" t="s">
        <v>3747</v>
      </c>
      <c r="N90" s="125">
        <f t="shared" si="26"/>
        <v>0.5</v>
      </c>
      <c r="O90" s="8">
        <f>784*5</f>
        <v>3920</v>
      </c>
      <c r="P90" s="8">
        <f t="shared" si="31"/>
        <v>3920</v>
      </c>
      <c r="Q90" s="8">
        <f t="shared" si="31"/>
        <v>3920</v>
      </c>
      <c r="R90" s="8">
        <f t="shared" si="31"/>
        <v>3920</v>
      </c>
      <c r="S90" s="1" t="s">
        <v>444</v>
      </c>
      <c r="T90" s="1" t="s">
        <v>479</v>
      </c>
      <c r="U90" s="7">
        <f t="shared" ref="U90:U104" si="35">O90/H90</f>
        <v>1.0652796436669318</v>
      </c>
      <c r="V90" s="193"/>
      <c r="W90" s="128">
        <f t="shared" si="33"/>
        <v>3920</v>
      </c>
      <c r="X90" s="125">
        <f t="shared" si="34"/>
        <v>0.46736017816653408</v>
      </c>
      <c r="Y90" s="1"/>
      <c r="Z90" s="215"/>
      <c r="AA90" s="120">
        <v>3920</v>
      </c>
      <c r="AB90" s="120">
        <v>3920</v>
      </c>
      <c r="AC90" s="120">
        <v>3920</v>
      </c>
      <c r="AD90" s="120">
        <v>3920</v>
      </c>
      <c r="AE90" s="120">
        <v>3920</v>
      </c>
      <c r="AF90" s="120">
        <v>3920</v>
      </c>
      <c r="AG90" s="120">
        <v>3920</v>
      </c>
      <c r="AH90" s="120"/>
      <c r="AJ90" s="73"/>
    </row>
    <row r="91" spans="1:36" x14ac:dyDescent="0.35">
      <c r="A91" s="3">
        <v>78</v>
      </c>
      <c r="B91" s="1" t="s">
        <v>45</v>
      </c>
      <c r="C91" s="1" t="s">
        <v>128</v>
      </c>
      <c r="D91" s="189" t="str">
        <f t="shared" si="30"/>
        <v>MDG52518</v>
      </c>
      <c r="E91" s="1" t="s">
        <v>137</v>
      </c>
      <c r="F91" s="1" t="e">
        <f t="shared" si="20"/>
        <v>#N/A</v>
      </c>
      <c r="G91" s="72">
        <v>1</v>
      </c>
      <c r="H91" s="71">
        <v>5248.8857106304395</v>
      </c>
      <c r="I91" s="1" t="s">
        <v>452</v>
      </c>
      <c r="J91" s="1" t="s">
        <v>3746</v>
      </c>
      <c r="K91" s="1" t="e">
        <f t="shared" si="29"/>
        <v>#N/A</v>
      </c>
      <c r="L91" s="1" t="s">
        <v>446</v>
      </c>
      <c r="M91" s="1" t="s">
        <v>3747</v>
      </c>
      <c r="N91" s="125">
        <f t="shared" si="26"/>
        <v>0.5</v>
      </c>
      <c r="O91" s="8">
        <f>1175*5</f>
        <v>5875</v>
      </c>
      <c r="P91" s="8">
        <f t="shared" si="31"/>
        <v>5875</v>
      </c>
      <c r="Q91" s="8">
        <f t="shared" si="31"/>
        <v>5875</v>
      </c>
      <c r="R91" s="8">
        <f t="shared" si="31"/>
        <v>5875</v>
      </c>
      <c r="S91" s="1" t="s">
        <v>444</v>
      </c>
      <c r="T91" s="1" t="s">
        <v>506</v>
      </c>
      <c r="U91" s="7">
        <f t="shared" si="35"/>
        <v>1.1192851823962382</v>
      </c>
      <c r="V91" s="193"/>
      <c r="W91" s="128">
        <f t="shared" si="33"/>
        <v>5875</v>
      </c>
      <c r="X91" s="125">
        <f t="shared" si="34"/>
        <v>0.4403574088018809</v>
      </c>
      <c r="Y91" s="69"/>
      <c r="Z91" s="215"/>
      <c r="AA91" s="9">
        <v>5875</v>
      </c>
      <c r="AB91" s="9">
        <v>5875</v>
      </c>
      <c r="AC91" s="9">
        <v>5875</v>
      </c>
      <c r="AD91" s="9">
        <v>5875</v>
      </c>
      <c r="AE91" s="9">
        <v>5875</v>
      </c>
      <c r="AF91" s="9">
        <v>5875</v>
      </c>
      <c r="AG91" s="9">
        <v>5875</v>
      </c>
      <c r="AH91" s="9"/>
      <c r="AJ91" s="73"/>
    </row>
    <row r="92" spans="1:36" x14ac:dyDescent="0.35">
      <c r="A92" s="3">
        <v>79</v>
      </c>
      <c r="B92" s="1" t="s">
        <v>45</v>
      </c>
      <c r="C92" s="1" t="s">
        <v>128</v>
      </c>
      <c r="D92" s="189" t="str">
        <f t="shared" si="30"/>
        <v>MDG52518</v>
      </c>
      <c r="E92" s="1" t="s">
        <v>137</v>
      </c>
      <c r="F92" s="1" t="e">
        <f t="shared" si="20"/>
        <v>#N/A</v>
      </c>
      <c r="G92" s="72">
        <v>1</v>
      </c>
      <c r="H92" s="71"/>
      <c r="I92" s="1" t="s">
        <v>442</v>
      </c>
      <c r="J92" s="1"/>
      <c r="K92" s="1" t="e">
        <f t="shared" si="29"/>
        <v>#N/A</v>
      </c>
      <c r="L92" s="1" t="s">
        <v>446</v>
      </c>
      <c r="M92" s="1" t="s">
        <v>3750</v>
      </c>
      <c r="N92" s="125">
        <f t="shared" si="26"/>
        <v>0.5</v>
      </c>
      <c r="O92" s="8">
        <f>AB92</f>
        <v>5111</v>
      </c>
      <c r="P92" s="8">
        <f t="shared" si="31"/>
        <v>5111</v>
      </c>
      <c r="Q92" s="8">
        <f t="shared" si="31"/>
        <v>5111</v>
      </c>
      <c r="R92" s="8">
        <f t="shared" si="31"/>
        <v>5111</v>
      </c>
      <c r="S92" s="1" t="s">
        <v>444</v>
      </c>
      <c r="T92" s="69" t="s">
        <v>507</v>
      </c>
      <c r="U92" s="7" t="e">
        <f t="shared" si="35"/>
        <v>#DIV/0!</v>
      </c>
      <c r="V92" s="130" t="s">
        <v>3751</v>
      </c>
      <c r="W92" s="128" t="str">
        <f t="shared" si="33"/>
        <v/>
      </c>
      <c r="X92" s="125" t="str">
        <f t="shared" si="34"/>
        <v/>
      </c>
      <c r="Y92" s="69"/>
      <c r="Z92" s="215" t="s">
        <v>3752</v>
      </c>
      <c r="AA92" s="9">
        <v>5111</v>
      </c>
      <c r="AB92" s="9">
        <v>5111</v>
      </c>
      <c r="AC92" s="9">
        <v>5111</v>
      </c>
      <c r="AD92" s="9">
        <v>5111</v>
      </c>
      <c r="AE92" s="9">
        <v>5111</v>
      </c>
      <c r="AF92" s="9">
        <v>5111</v>
      </c>
      <c r="AG92" s="9">
        <v>5111</v>
      </c>
      <c r="AH92" s="9"/>
      <c r="AJ92" s="73"/>
    </row>
    <row r="93" spans="1:36" x14ac:dyDescent="0.35">
      <c r="A93" s="3">
        <v>80</v>
      </c>
      <c r="B93" s="1" t="s">
        <v>45</v>
      </c>
      <c r="C93" s="1" t="s">
        <v>128</v>
      </c>
      <c r="D93" s="189" t="str">
        <f t="shared" si="30"/>
        <v>MDG52518</v>
      </c>
      <c r="E93" s="1" t="s">
        <v>139</v>
      </c>
      <c r="F93" s="1" t="e">
        <f t="shared" si="20"/>
        <v>#N/A</v>
      </c>
      <c r="G93" s="72">
        <v>2</v>
      </c>
      <c r="H93" s="71">
        <v>9078.8423992458884</v>
      </c>
      <c r="I93" s="1" t="s">
        <v>452</v>
      </c>
      <c r="J93" s="1" t="s">
        <v>3746</v>
      </c>
      <c r="K93" s="1" t="e">
        <f t="shared" si="29"/>
        <v>#N/A</v>
      </c>
      <c r="L93" s="1" t="s">
        <v>446</v>
      </c>
      <c r="M93" s="1" t="s">
        <v>3747</v>
      </c>
      <c r="N93" s="125">
        <f t="shared" si="26"/>
        <v>0.5</v>
      </c>
      <c r="O93" s="8">
        <f>2198*5</f>
        <v>10990</v>
      </c>
      <c r="P93" s="8">
        <f t="shared" si="31"/>
        <v>10990</v>
      </c>
      <c r="Q93" s="8">
        <f t="shared" si="31"/>
        <v>10990</v>
      </c>
      <c r="R93" s="8">
        <f t="shared" si="31"/>
        <v>10990</v>
      </c>
      <c r="S93" s="1" t="s">
        <v>444</v>
      </c>
      <c r="T93" s="1" t="s">
        <v>479</v>
      </c>
      <c r="U93" s="7">
        <f t="shared" si="35"/>
        <v>1.2105067492869859</v>
      </c>
      <c r="V93" s="193"/>
      <c r="W93" s="128">
        <f t="shared" si="33"/>
        <v>10990</v>
      </c>
      <c r="X93" s="125">
        <f t="shared" si="34"/>
        <v>0.39474662535650706</v>
      </c>
      <c r="Y93" s="1"/>
      <c r="Z93" s="215"/>
      <c r="AA93" s="9">
        <v>10990</v>
      </c>
      <c r="AB93" s="9">
        <v>10990</v>
      </c>
      <c r="AC93" s="9">
        <v>10990</v>
      </c>
      <c r="AD93" s="9">
        <v>10990</v>
      </c>
      <c r="AE93" s="9">
        <v>10990</v>
      </c>
      <c r="AF93" s="9">
        <v>10990</v>
      </c>
      <c r="AG93" s="9">
        <v>10990</v>
      </c>
      <c r="AH93" s="9"/>
      <c r="AJ93" s="73"/>
    </row>
    <row r="94" spans="1:36" x14ac:dyDescent="0.35">
      <c r="A94" s="3">
        <v>81</v>
      </c>
      <c r="B94" s="1" t="s">
        <v>45</v>
      </c>
      <c r="C94" s="1" t="s">
        <v>128</v>
      </c>
      <c r="D94" s="189" t="str">
        <f t="shared" si="30"/>
        <v>MDG52518</v>
      </c>
      <c r="E94" s="1" t="s">
        <v>128</v>
      </c>
      <c r="F94" s="1" t="e">
        <f t="shared" si="20"/>
        <v>#N/A</v>
      </c>
      <c r="G94" s="72">
        <v>2</v>
      </c>
      <c r="H94" s="71">
        <v>24032.687163359984</v>
      </c>
      <c r="I94" s="1" t="s">
        <v>452</v>
      </c>
      <c r="J94" s="1" t="s">
        <v>3746</v>
      </c>
      <c r="K94" s="1" t="e">
        <f t="shared" si="29"/>
        <v>#N/A</v>
      </c>
      <c r="L94" s="1" t="s">
        <v>446</v>
      </c>
      <c r="M94" s="1" t="s">
        <v>3747</v>
      </c>
      <c r="N94" s="125">
        <f t="shared" si="26"/>
        <v>0.5</v>
      </c>
      <c r="O94" s="8">
        <f>5142*5</f>
        <v>25710</v>
      </c>
      <c r="P94" s="8">
        <f t="shared" si="31"/>
        <v>25710</v>
      </c>
      <c r="Q94" s="8">
        <f t="shared" si="31"/>
        <v>25710</v>
      </c>
      <c r="R94" s="8">
        <f t="shared" si="31"/>
        <v>25710</v>
      </c>
      <c r="S94" s="1" t="s">
        <v>444</v>
      </c>
      <c r="T94" s="1" t="s">
        <v>478</v>
      </c>
      <c r="U94" s="7">
        <f t="shared" si="35"/>
        <v>1.0697929792552383</v>
      </c>
      <c r="V94" s="193"/>
      <c r="W94" s="128">
        <f t="shared" si="33"/>
        <v>25710</v>
      </c>
      <c r="X94" s="125">
        <f t="shared" si="34"/>
        <v>0.46510351037238085</v>
      </c>
      <c r="Y94" s="1"/>
      <c r="Z94" s="215"/>
      <c r="AA94" s="9">
        <v>25710</v>
      </c>
      <c r="AB94" s="9">
        <v>25710</v>
      </c>
      <c r="AC94" s="9">
        <v>25710</v>
      </c>
      <c r="AD94" s="9">
        <v>25710</v>
      </c>
      <c r="AE94" s="9">
        <v>25710</v>
      </c>
      <c r="AF94" s="9">
        <v>25710</v>
      </c>
      <c r="AG94" s="9">
        <v>25710</v>
      </c>
      <c r="AH94" s="9"/>
      <c r="AJ94" s="73"/>
    </row>
    <row r="95" spans="1:36" x14ac:dyDescent="0.35">
      <c r="A95" s="3">
        <v>82</v>
      </c>
      <c r="B95" s="1" t="s">
        <v>45</v>
      </c>
      <c r="C95" s="1" t="s">
        <v>128</v>
      </c>
      <c r="D95" s="189" t="str">
        <f t="shared" si="30"/>
        <v>MDG52518</v>
      </c>
      <c r="E95" s="1" t="s">
        <v>142</v>
      </c>
      <c r="F95" s="1" t="e">
        <f t="shared" si="20"/>
        <v>#N/A</v>
      </c>
      <c r="G95" s="72">
        <v>2</v>
      </c>
      <c r="H95" s="71">
        <v>31854.67475747511</v>
      </c>
      <c r="I95" s="1" t="s">
        <v>442</v>
      </c>
      <c r="J95" s="1"/>
      <c r="K95" s="1" t="e">
        <f t="shared" si="29"/>
        <v>#N/A</v>
      </c>
      <c r="L95" s="1" t="s">
        <v>446</v>
      </c>
      <c r="M95" s="1" t="s">
        <v>3747</v>
      </c>
      <c r="N95" s="125">
        <f t="shared" si="26"/>
        <v>0.5</v>
      </c>
      <c r="O95" s="8">
        <f>AB95</f>
        <v>18000</v>
      </c>
      <c r="P95" s="8">
        <f t="shared" si="31"/>
        <v>25484</v>
      </c>
      <c r="Q95" s="8">
        <f t="shared" si="31"/>
        <v>25484</v>
      </c>
      <c r="R95" s="8">
        <f t="shared" si="31"/>
        <v>25484</v>
      </c>
      <c r="S95" s="1" t="s">
        <v>444</v>
      </c>
      <c r="T95" s="1"/>
      <c r="U95" s="7">
        <f t="shared" si="35"/>
        <v>0.56506619945243886</v>
      </c>
      <c r="V95" s="193"/>
      <c r="W95" s="128">
        <f t="shared" si="33"/>
        <v>18000</v>
      </c>
      <c r="X95" s="125">
        <f t="shared" si="34"/>
        <v>0.71746690027378057</v>
      </c>
      <c r="Y95" s="28" t="s">
        <v>3788</v>
      </c>
      <c r="Z95" s="215"/>
      <c r="AA95" s="9">
        <v>18000</v>
      </c>
      <c r="AB95" s="9">
        <v>18000</v>
      </c>
      <c r="AC95" s="9">
        <v>18000</v>
      </c>
      <c r="AD95" s="9">
        <v>25484</v>
      </c>
      <c r="AE95" s="9">
        <v>25484</v>
      </c>
      <c r="AF95" s="9">
        <v>25484</v>
      </c>
      <c r="AG95" s="9">
        <v>25484</v>
      </c>
      <c r="AH95" s="9"/>
      <c r="AJ95" s="73"/>
    </row>
    <row r="96" spans="1:36" x14ac:dyDescent="0.35">
      <c r="A96" s="3">
        <v>83</v>
      </c>
      <c r="B96" s="1" t="s">
        <v>45</v>
      </c>
      <c r="C96" s="1" t="s">
        <v>128</v>
      </c>
      <c r="D96" s="189" t="str">
        <f t="shared" si="30"/>
        <v>MDG52518</v>
      </c>
      <c r="E96" s="1" t="s">
        <v>144</v>
      </c>
      <c r="F96" s="1" t="e">
        <f t="shared" si="20"/>
        <v>#N/A</v>
      </c>
      <c r="G96" s="72">
        <v>2</v>
      </c>
      <c r="H96" s="71">
        <v>19353.895597922965</v>
      </c>
      <c r="I96" s="1" t="s">
        <v>452</v>
      </c>
      <c r="J96" s="1" t="s">
        <v>3746</v>
      </c>
      <c r="K96" s="1" t="e">
        <f t="shared" si="29"/>
        <v>#N/A</v>
      </c>
      <c r="L96" s="1" t="s">
        <v>446</v>
      </c>
      <c r="M96" s="1" t="s">
        <v>3747</v>
      </c>
      <c r="N96" s="125">
        <f t="shared" si="26"/>
        <v>0.5</v>
      </c>
      <c r="O96" s="8">
        <f>4168*5</f>
        <v>20840</v>
      </c>
      <c r="P96" s="8">
        <f t="shared" si="31"/>
        <v>20840</v>
      </c>
      <c r="Q96" s="8">
        <f t="shared" si="31"/>
        <v>20840</v>
      </c>
      <c r="R96" s="8">
        <f t="shared" si="31"/>
        <v>20840</v>
      </c>
      <c r="S96" s="1" t="s">
        <v>444</v>
      </c>
      <c r="T96" s="1" t="s">
        <v>478</v>
      </c>
      <c r="U96" s="7">
        <f t="shared" si="35"/>
        <v>1.0767858023496066</v>
      </c>
      <c r="V96" s="193"/>
      <c r="W96" s="128">
        <f t="shared" si="33"/>
        <v>20840</v>
      </c>
      <c r="X96" s="125">
        <f t="shared" si="34"/>
        <v>0.46160709882519668</v>
      </c>
      <c r="Y96" s="1"/>
      <c r="Z96" s="215"/>
      <c r="AA96" s="9">
        <v>20840</v>
      </c>
      <c r="AB96" s="9">
        <v>20840</v>
      </c>
      <c r="AC96" s="9">
        <v>20840</v>
      </c>
      <c r="AD96" s="9">
        <v>20840</v>
      </c>
      <c r="AE96" s="9">
        <v>20840</v>
      </c>
      <c r="AF96" s="9">
        <v>20840</v>
      </c>
      <c r="AG96" s="9">
        <v>20840</v>
      </c>
      <c r="AH96" s="9"/>
      <c r="AJ96" s="73"/>
    </row>
    <row r="97" spans="1:36" x14ac:dyDescent="0.35">
      <c r="A97" s="3">
        <v>84</v>
      </c>
      <c r="B97" s="1" t="s">
        <v>45</v>
      </c>
      <c r="C97" s="1" t="s">
        <v>128</v>
      </c>
      <c r="D97" s="189" t="str">
        <f t="shared" si="30"/>
        <v>MDG52518</v>
      </c>
      <c r="E97" s="1" t="s">
        <v>146</v>
      </c>
      <c r="F97" s="1" t="e">
        <f t="shared" si="20"/>
        <v>#N/A</v>
      </c>
      <c r="G97" s="72">
        <v>2</v>
      </c>
      <c r="H97" s="71">
        <v>26213.920036078285</v>
      </c>
      <c r="I97" s="1" t="s">
        <v>452</v>
      </c>
      <c r="J97" s="1" t="s">
        <v>3746</v>
      </c>
      <c r="K97" s="1" t="e">
        <f t="shared" si="29"/>
        <v>#N/A</v>
      </c>
      <c r="L97" s="1" t="s">
        <v>446</v>
      </c>
      <c r="M97" s="1" t="s">
        <v>3747</v>
      </c>
      <c r="N97" s="125">
        <f t="shared" si="26"/>
        <v>0.5</v>
      </c>
      <c r="O97" s="8">
        <f>5554*5</f>
        <v>27770</v>
      </c>
      <c r="P97" s="8">
        <f t="shared" si="31"/>
        <v>27770</v>
      </c>
      <c r="Q97" s="8">
        <f t="shared" si="31"/>
        <v>27770</v>
      </c>
      <c r="R97" s="8">
        <f t="shared" si="31"/>
        <v>27770</v>
      </c>
      <c r="S97" s="1" t="s">
        <v>444</v>
      </c>
      <c r="T97" s="1" t="s">
        <v>479</v>
      </c>
      <c r="U97" s="7">
        <f t="shared" si="35"/>
        <v>1.0593608266821626</v>
      </c>
      <c r="V97" s="193"/>
      <c r="W97" s="128">
        <f t="shared" si="33"/>
        <v>27770</v>
      </c>
      <c r="X97" s="125">
        <f t="shared" si="34"/>
        <v>0.47031958665891871</v>
      </c>
      <c r="Y97" s="1"/>
      <c r="Z97" s="215"/>
      <c r="AA97" s="9">
        <v>27770</v>
      </c>
      <c r="AB97" s="9">
        <v>27770</v>
      </c>
      <c r="AC97" s="9">
        <v>27770</v>
      </c>
      <c r="AD97" s="9">
        <v>27770</v>
      </c>
      <c r="AE97" s="9">
        <v>27770</v>
      </c>
      <c r="AF97" s="9">
        <v>27770</v>
      </c>
      <c r="AG97" s="9">
        <v>27770</v>
      </c>
      <c r="AH97" s="9"/>
      <c r="AJ97" s="73"/>
    </row>
    <row r="98" spans="1:36" x14ac:dyDescent="0.35">
      <c r="A98" s="3">
        <v>85</v>
      </c>
      <c r="B98" s="1" t="s">
        <v>45</v>
      </c>
      <c r="C98" s="1" t="s">
        <v>128</v>
      </c>
      <c r="D98" s="189" t="str">
        <f t="shared" si="30"/>
        <v>MDG52518</v>
      </c>
      <c r="E98" s="1" t="s">
        <v>3789</v>
      </c>
      <c r="F98" s="1" t="e">
        <f t="shared" si="20"/>
        <v>#N/A</v>
      </c>
      <c r="G98" s="72">
        <v>2</v>
      </c>
      <c r="H98" s="71">
        <v>4007.0986608564858</v>
      </c>
      <c r="I98" s="1" t="s">
        <v>452</v>
      </c>
      <c r="J98" s="1" t="s">
        <v>3746</v>
      </c>
      <c r="K98" s="1" t="e">
        <f t="shared" si="29"/>
        <v>#N/A</v>
      </c>
      <c r="L98" s="1" t="s">
        <v>446</v>
      </c>
      <c r="M98" s="1" t="s">
        <v>3747</v>
      </c>
      <c r="N98" s="125">
        <f t="shared" si="26"/>
        <v>0.5</v>
      </c>
      <c r="O98" s="8">
        <f>856*5</f>
        <v>4280</v>
      </c>
      <c r="P98" s="8">
        <f t="shared" si="31"/>
        <v>4280</v>
      </c>
      <c r="Q98" s="8">
        <f t="shared" si="31"/>
        <v>4280</v>
      </c>
      <c r="R98" s="8">
        <f t="shared" si="31"/>
        <v>4280</v>
      </c>
      <c r="S98" s="1" t="s">
        <v>444</v>
      </c>
      <c r="T98" s="1" t="s">
        <v>479</v>
      </c>
      <c r="U98" s="7">
        <f t="shared" si="35"/>
        <v>1.0681044721482309</v>
      </c>
      <c r="V98" s="193"/>
      <c r="W98" s="128">
        <f t="shared" si="33"/>
        <v>4280</v>
      </c>
      <c r="X98" s="125">
        <f t="shared" si="34"/>
        <v>0.46594776392588455</v>
      </c>
      <c r="Y98" s="1"/>
      <c r="Z98" s="215"/>
      <c r="AA98" s="9">
        <v>4280</v>
      </c>
      <c r="AB98" s="9">
        <v>4280</v>
      </c>
      <c r="AC98" s="9">
        <v>4280</v>
      </c>
      <c r="AD98" s="9">
        <v>4280</v>
      </c>
      <c r="AE98" s="9">
        <v>4280</v>
      </c>
      <c r="AF98" s="9">
        <v>4280</v>
      </c>
      <c r="AG98" s="9">
        <v>4280</v>
      </c>
      <c r="AH98" s="9"/>
      <c r="AJ98" s="73"/>
    </row>
    <row r="99" spans="1:36" x14ac:dyDescent="0.35">
      <c r="A99" s="3">
        <v>86</v>
      </c>
      <c r="B99" s="1" t="s">
        <v>45</v>
      </c>
      <c r="C99" s="1" t="s">
        <v>128</v>
      </c>
      <c r="D99" s="189" t="str">
        <f t="shared" si="30"/>
        <v>MDG52518</v>
      </c>
      <c r="E99" s="1" t="s">
        <v>150</v>
      </c>
      <c r="F99" s="1" t="e">
        <f t="shared" si="20"/>
        <v>#N/A</v>
      </c>
      <c r="G99" s="72">
        <v>1</v>
      </c>
      <c r="H99" s="71">
        <v>14650.047307399976</v>
      </c>
      <c r="I99" s="1" t="s">
        <v>442</v>
      </c>
      <c r="J99" s="1"/>
      <c r="K99" s="1" t="e">
        <f t="shared" si="29"/>
        <v>#N/A</v>
      </c>
      <c r="L99" s="1" t="s">
        <v>446</v>
      </c>
      <c r="M99" s="1" t="s">
        <v>3750</v>
      </c>
      <c r="N99" s="125">
        <f t="shared" si="26"/>
        <v>1</v>
      </c>
      <c r="O99" s="8">
        <f>AB99</f>
        <v>8220</v>
      </c>
      <c r="P99" s="8">
        <f t="shared" si="31"/>
        <v>8220</v>
      </c>
      <c r="Q99" s="8">
        <f t="shared" si="31"/>
        <v>8220</v>
      </c>
      <c r="R99" s="8">
        <f t="shared" si="31"/>
        <v>8220</v>
      </c>
      <c r="S99" s="1" t="s">
        <v>444</v>
      </c>
      <c r="T99" s="1" t="s">
        <v>508</v>
      </c>
      <c r="U99" s="7">
        <f t="shared" si="35"/>
        <v>0.56109033831228272</v>
      </c>
      <c r="V99" s="193"/>
      <c r="W99" s="128">
        <f t="shared" si="33"/>
        <v>8220</v>
      </c>
      <c r="X99" s="125">
        <f t="shared" si="34"/>
        <v>0.43890966168771728</v>
      </c>
      <c r="Y99" s="1"/>
      <c r="Z99" s="215"/>
      <c r="AA99" s="9">
        <v>8220</v>
      </c>
      <c r="AB99" s="9">
        <v>8220</v>
      </c>
      <c r="AC99" s="9">
        <v>8220</v>
      </c>
      <c r="AD99" s="9">
        <v>8220</v>
      </c>
      <c r="AE99" s="9">
        <v>8220</v>
      </c>
      <c r="AF99" s="9">
        <v>8220</v>
      </c>
      <c r="AG99" s="9">
        <v>8220</v>
      </c>
      <c r="AH99" s="9"/>
      <c r="AJ99" s="73"/>
    </row>
    <row r="100" spans="1:36" x14ac:dyDescent="0.35">
      <c r="A100" s="3">
        <v>87</v>
      </c>
      <c r="B100" s="1" t="s">
        <v>45</v>
      </c>
      <c r="C100" s="1" t="s">
        <v>128</v>
      </c>
      <c r="D100" s="189" t="str">
        <f t="shared" si="30"/>
        <v>MDG52518</v>
      </c>
      <c r="E100" s="1" t="s">
        <v>152</v>
      </c>
      <c r="F100" s="1" t="e">
        <f t="shared" si="20"/>
        <v>#N/A</v>
      </c>
      <c r="G100" s="72">
        <v>2</v>
      </c>
      <c r="H100" s="71">
        <v>9284.0377602917688</v>
      </c>
      <c r="I100" s="1" t="s">
        <v>452</v>
      </c>
      <c r="J100" s="1" t="s">
        <v>3746</v>
      </c>
      <c r="K100" s="1" t="e">
        <f t="shared" si="29"/>
        <v>#N/A</v>
      </c>
      <c r="L100" s="1" t="s">
        <v>446</v>
      </c>
      <c r="M100" s="1" t="s">
        <v>3747</v>
      </c>
      <c r="N100" s="125">
        <f t="shared" si="26"/>
        <v>0.5</v>
      </c>
      <c r="O100" s="8">
        <f>733*5</f>
        <v>3665</v>
      </c>
      <c r="P100" s="8">
        <f t="shared" si="31"/>
        <v>3665</v>
      </c>
      <c r="Q100" s="8">
        <f t="shared" si="31"/>
        <v>3665</v>
      </c>
      <c r="R100" s="8">
        <f t="shared" si="31"/>
        <v>3665</v>
      </c>
      <c r="S100" s="1" t="s">
        <v>444</v>
      </c>
      <c r="T100" s="1" t="s">
        <v>478</v>
      </c>
      <c r="U100" s="7">
        <f t="shared" si="35"/>
        <v>0.39476358181947124</v>
      </c>
      <c r="V100" s="193"/>
      <c r="W100" s="128">
        <f t="shared" si="33"/>
        <v>3665</v>
      </c>
      <c r="X100" s="125">
        <f t="shared" si="34"/>
        <v>0.80261820909026438</v>
      </c>
      <c r="Y100" s="69"/>
      <c r="Z100" s="215" t="s">
        <v>3766</v>
      </c>
      <c r="AA100" s="120">
        <f t="shared" ref="AA100:AG100" si="36">733*5</f>
        <v>3665</v>
      </c>
      <c r="AB100" s="120">
        <f t="shared" si="36"/>
        <v>3665</v>
      </c>
      <c r="AC100" s="120">
        <f t="shared" si="36"/>
        <v>3665</v>
      </c>
      <c r="AD100" s="120">
        <f t="shared" si="36"/>
        <v>3665</v>
      </c>
      <c r="AE100" s="120">
        <f t="shared" si="36"/>
        <v>3665</v>
      </c>
      <c r="AF100" s="120">
        <f t="shared" si="36"/>
        <v>3665</v>
      </c>
      <c r="AG100" s="120">
        <f t="shared" si="36"/>
        <v>3665</v>
      </c>
      <c r="AH100" s="120"/>
      <c r="AJ100" s="73"/>
    </row>
    <row r="101" spans="1:36" x14ac:dyDescent="0.35">
      <c r="A101" s="3">
        <v>88</v>
      </c>
      <c r="B101" s="1" t="s">
        <v>45</v>
      </c>
      <c r="C101" s="1" t="s">
        <v>128</v>
      </c>
      <c r="D101" s="189" t="str">
        <f t="shared" si="30"/>
        <v>MDG52518</v>
      </c>
      <c r="E101" s="1" t="s">
        <v>152</v>
      </c>
      <c r="F101" s="1" t="e">
        <f t="shared" si="20"/>
        <v>#N/A</v>
      </c>
      <c r="G101" s="72">
        <v>2</v>
      </c>
      <c r="H101" s="71"/>
      <c r="I101" s="1" t="s">
        <v>442</v>
      </c>
      <c r="J101" s="1"/>
      <c r="K101" s="1" t="e">
        <f t="shared" si="29"/>
        <v>#N/A</v>
      </c>
      <c r="L101" s="1" t="s">
        <v>446</v>
      </c>
      <c r="M101" s="1" t="s">
        <v>3747</v>
      </c>
      <c r="N101" s="125">
        <f t="shared" si="26"/>
        <v>0.5</v>
      </c>
      <c r="O101" s="8">
        <f>AB101</f>
        <v>9450</v>
      </c>
      <c r="P101" s="8">
        <f t="shared" si="31"/>
        <v>9450</v>
      </c>
      <c r="Q101" s="8">
        <f t="shared" si="31"/>
        <v>9450</v>
      </c>
      <c r="R101" s="8">
        <f t="shared" si="31"/>
        <v>9450</v>
      </c>
      <c r="S101" s="1" t="s">
        <v>444</v>
      </c>
      <c r="T101" s="69" t="s">
        <v>509</v>
      </c>
      <c r="U101" s="7" t="e">
        <f t="shared" si="35"/>
        <v>#DIV/0!</v>
      </c>
      <c r="V101" s="130"/>
      <c r="W101" s="128">
        <f t="shared" si="33"/>
        <v>9450</v>
      </c>
      <c r="X101" s="125" t="str">
        <f t="shared" si="34"/>
        <v/>
      </c>
      <c r="Y101" s="69"/>
      <c r="Z101" s="215" t="s">
        <v>3766</v>
      </c>
      <c r="AA101" s="9">
        <v>9450</v>
      </c>
      <c r="AB101" s="9">
        <v>9450</v>
      </c>
      <c r="AC101" s="9">
        <v>9450</v>
      </c>
      <c r="AD101" s="9">
        <v>9450</v>
      </c>
      <c r="AE101" s="9">
        <v>9450</v>
      </c>
      <c r="AF101" s="9">
        <v>9450</v>
      </c>
      <c r="AG101" s="9">
        <v>9450</v>
      </c>
      <c r="AH101" s="9"/>
      <c r="AJ101" s="73"/>
    </row>
    <row r="102" spans="1:36" x14ac:dyDescent="0.35">
      <c r="A102" s="3">
        <v>89</v>
      </c>
      <c r="B102" s="1" t="s">
        <v>45</v>
      </c>
      <c r="C102" s="1" t="s">
        <v>128</v>
      </c>
      <c r="D102" s="189" t="str">
        <f t="shared" si="30"/>
        <v>MDG52518</v>
      </c>
      <c r="E102" s="1" t="s">
        <v>154</v>
      </c>
      <c r="F102" s="1" t="e">
        <f t="shared" si="20"/>
        <v>#N/A</v>
      </c>
      <c r="G102" s="72">
        <v>2</v>
      </c>
      <c r="H102" s="71">
        <v>9896.1698720566874</v>
      </c>
      <c r="I102" s="1" t="s">
        <v>452</v>
      </c>
      <c r="J102" s="1" t="s">
        <v>3746</v>
      </c>
      <c r="K102" s="1" t="e">
        <f t="shared" si="29"/>
        <v>#N/A</v>
      </c>
      <c r="L102" s="1" t="s">
        <v>446</v>
      </c>
      <c r="M102" s="1" t="s">
        <v>3747</v>
      </c>
      <c r="N102" s="125">
        <f t="shared" si="26"/>
        <v>0.5</v>
      </c>
      <c r="O102" s="8">
        <f>2120*5</f>
        <v>10600</v>
      </c>
      <c r="P102" s="8">
        <f t="shared" si="31"/>
        <v>10600</v>
      </c>
      <c r="Q102" s="8">
        <f t="shared" si="31"/>
        <v>10600</v>
      </c>
      <c r="R102" s="8">
        <f t="shared" si="31"/>
        <v>10600</v>
      </c>
      <c r="S102" s="1" t="s">
        <v>444</v>
      </c>
      <c r="T102" s="1" t="s">
        <v>478</v>
      </c>
      <c r="U102" s="7">
        <f t="shared" si="35"/>
        <v>1.0711214679055461</v>
      </c>
      <c r="V102" s="193"/>
      <c r="W102" s="128">
        <f t="shared" si="33"/>
        <v>10600</v>
      </c>
      <c r="X102" s="125">
        <f t="shared" si="34"/>
        <v>0.46443926604722696</v>
      </c>
      <c r="Y102" s="1"/>
      <c r="Z102" s="215"/>
      <c r="AA102" s="9">
        <v>10600</v>
      </c>
      <c r="AB102" s="9">
        <v>10600</v>
      </c>
      <c r="AC102" s="9">
        <v>10600</v>
      </c>
      <c r="AD102" s="9">
        <v>10600</v>
      </c>
      <c r="AE102" s="9">
        <v>10600</v>
      </c>
      <c r="AF102" s="9">
        <v>10600</v>
      </c>
      <c r="AG102" s="9">
        <v>10600</v>
      </c>
      <c r="AH102" s="9"/>
      <c r="AJ102" s="73"/>
    </row>
    <row r="103" spans="1:36" x14ac:dyDescent="0.35">
      <c r="A103" s="3">
        <v>90</v>
      </c>
      <c r="B103" s="1" t="s">
        <v>45</v>
      </c>
      <c r="C103" s="1" t="s">
        <v>128</v>
      </c>
      <c r="D103" s="189" t="str">
        <f t="shared" si="30"/>
        <v>MDG52518</v>
      </c>
      <c r="E103" s="1" t="s">
        <v>156</v>
      </c>
      <c r="F103" s="1" t="e">
        <f t="shared" si="20"/>
        <v>#N/A</v>
      </c>
      <c r="G103" s="72">
        <v>1</v>
      </c>
      <c r="H103" s="71">
        <v>11078.39612941047</v>
      </c>
      <c r="I103" s="1" t="s">
        <v>480</v>
      </c>
      <c r="J103" s="1" t="s">
        <v>510</v>
      </c>
      <c r="K103" s="1" t="e">
        <f t="shared" si="29"/>
        <v>#N/A</v>
      </c>
      <c r="L103" s="1" t="s">
        <v>446</v>
      </c>
      <c r="M103" s="1" t="s">
        <v>3747</v>
      </c>
      <c r="N103" s="125">
        <f t="shared" si="26"/>
        <v>0.5</v>
      </c>
      <c r="O103" s="8">
        <v>7500</v>
      </c>
      <c r="P103" s="8">
        <f t="shared" si="31"/>
        <v>7500</v>
      </c>
      <c r="Q103" s="8">
        <f t="shared" si="31"/>
        <v>7500</v>
      </c>
      <c r="R103" s="8">
        <f t="shared" si="31"/>
        <v>7500</v>
      </c>
      <c r="S103" s="1" t="s">
        <v>3768</v>
      </c>
      <c r="T103" s="69"/>
      <c r="U103" s="7">
        <f t="shared" si="35"/>
        <v>0.6769933041200169</v>
      </c>
      <c r="V103" s="130"/>
      <c r="W103" s="128">
        <f t="shared" si="33"/>
        <v>7500</v>
      </c>
      <c r="X103" s="125">
        <f t="shared" si="34"/>
        <v>0.66150334793999155</v>
      </c>
      <c r="Y103" s="1" t="s">
        <v>3748</v>
      </c>
      <c r="Z103" s="215" t="s">
        <v>3773</v>
      </c>
      <c r="AA103" s="120">
        <v>7500</v>
      </c>
      <c r="AB103" s="120">
        <v>7500</v>
      </c>
      <c r="AC103" s="120">
        <v>7500</v>
      </c>
      <c r="AD103" s="120">
        <v>7500</v>
      </c>
      <c r="AE103" s="120">
        <v>7500</v>
      </c>
      <c r="AF103" s="120">
        <v>7500</v>
      </c>
      <c r="AG103" s="9"/>
      <c r="AH103" s="9"/>
      <c r="AJ103" s="73"/>
    </row>
    <row r="104" spans="1:36" x14ac:dyDescent="0.35">
      <c r="A104" s="3">
        <v>91</v>
      </c>
      <c r="B104" s="1" t="s">
        <v>45</v>
      </c>
      <c r="C104" s="1" t="s">
        <v>128</v>
      </c>
      <c r="D104" s="189" t="str">
        <f t="shared" si="30"/>
        <v>MDG52518</v>
      </c>
      <c r="E104" s="1" t="s">
        <v>156</v>
      </c>
      <c r="F104" s="1" t="e">
        <f t="shared" si="20"/>
        <v>#N/A</v>
      </c>
      <c r="G104" s="72">
        <v>1</v>
      </c>
      <c r="H104" s="71"/>
      <c r="I104" s="1" t="s">
        <v>452</v>
      </c>
      <c r="J104" s="1" t="s">
        <v>3746</v>
      </c>
      <c r="K104" s="1" t="e">
        <f t="shared" si="29"/>
        <v>#N/A</v>
      </c>
      <c r="L104" s="1" t="s">
        <v>446</v>
      </c>
      <c r="M104" s="1" t="s">
        <v>3747</v>
      </c>
      <c r="N104" s="125">
        <f t="shared" si="26"/>
        <v>0.5</v>
      </c>
      <c r="O104" s="8">
        <f>2360*5</f>
        <v>11800</v>
      </c>
      <c r="P104" s="8">
        <f t="shared" si="31"/>
        <v>11800</v>
      </c>
      <c r="Q104" s="8">
        <f t="shared" si="31"/>
        <v>11800</v>
      </c>
      <c r="R104" s="8">
        <f t="shared" si="31"/>
        <v>11800</v>
      </c>
      <c r="S104" s="1" t="s">
        <v>444</v>
      </c>
      <c r="T104" s="1" t="s">
        <v>511</v>
      </c>
      <c r="U104" s="7" t="e">
        <f t="shared" si="35"/>
        <v>#DIV/0!</v>
      </c>
      <c r="V104" s="193"/>
      <c r="W104" s="128">
        <f t="shared" si="33"/>
        <v>11800</v>
      </c>
      <c r="X104" s="125" t="str">
        <f t="shared" si="34"/>
        <v/>
      </c>
      <c r="Y104" s="1" t="s">
        <v>3748</v>
      </c>
      <c r="Z104" s="215" t="s">
        <v>3773</v>
      </c>
      <c r="AA104" s="9">
        <v>11800</v>
      </c>
      <c r="AB104" s="9">
        <v>11800</v>
      </c>
      <c r="AC104" s="9">
        <v>11800</v>
      </c>
      <c r="AD104" s="9">
        <v>11800</v>
      </c>
      <c r="AE104" s="9">
        <v>11800</v>
      </c>
      <c r="AF104" s="9">
        <v>11800</v>
      </c>
      <c r="AG104" s="9"/>
      <c r="AH104" s="9"/>
      <c r="AJ104" s="73"/>
    </row>
    <row r="105" spans="1:36" x14ac:dyDescent="0.35">
      <c r="A105" s="3"/>
      <c r="B105" s="1" t="s">
        <v>45</v>
      </c>
      <c r="C105" s="1" t="s">
        <v>128</v>
      </c>
      <c r="D105" s="189" t="str">
        <f t="shared" si="30"/>
        <v>MDG52518</v>
      </c>
      <c r="E105" s="124" t="s">
        <v>156</v>
      </c>
      <c r="F105" s="1" t="e">
        <f t="shared" si="20"/>
        <v>#N/A</v>
      </c>
      <c r="G105" s="72">
        <v>1</v>
      </c>
      <c r="H105" s="71"/>
      <c r="I105" s="1" t="s">
        <v>442</v>
      </c>
      <c r="J105" s="1" t="s">
        <v>3750</v>
      </c>
      <c r="K105" s="1" t="e">
        <f t="shared" si="29"/>
        <v>#N/A</v>
      </c>
      <c r="L105" s="1" t="s">
        <v>446</v>
      </c>
      <c r="M105" s="194" t="s">
        <v>3750</v>
      </c>
      <c r="N105" s="125">
        <f t="shared" si="26"/>
        <v>1</v>
      </c>
      <c r="O105" s="8">
        <v>19300</v>
      </c>
      <c r="P105" s="8">
        <f t="shared" si="31"/>
        <v>19300</v>
      </c>
      <c r="Q105" s="8">
        <f t="shared" si="31"/>
        <v>19300</v>
      </c>
      <c r="R105" s="8">
        <f t="shared" si="31"/>
        <v>19300</v>
      </c>
      <c r="S105" s="1"/>
      <c r="T105" s="1"/>
      <c r="U105" s="7"/>
      <c r="V105" s="193"/>
      <c r="W105" s="128">
        <f t="shared" si="33"/>
        <v>19300</v>
      </c>
      <c r="X105" s="125" t="str">
        <f t="shared" si="34"/>
        <v/>
      </c>
      <c r="Y105" s="1"/>
      <c r="Z105" s="215" t="s">
        <v>3766</v>
      </c>
      <c r="AA105" s="9"/>
      <c r="AB105" s="9"/>
      <c r="AC105" s="9"/>
      <c r="AD105" s="9">
        <v>19300</v>
      </c>
      <c r="AE105" s="9">
        <v>19300</v>
      </c>
      <c r="AF105" s="9">
        <v>19300</v>
      </c>
      <c r="AG105" s="9">
        <v>19300</v>
      </c>
      <c r="AH105" s="9"/>
      <c r="AJ105" s="73"/>
    </row>
    <row r="106" spans="1:36" x14ac:dyDescent="0.35">
      <c r="A106" s="3">
        <v>92</v>
      </c>
      <c r="B106" s="1" t="s">
        <v>45</v>
      </c>
      <c r="C106" s="1" t="s">
        <v>128</v>
      </c>
      <c r="D106" s="189" t="str">
        <f t="shared" si="30"/>
        <v>MDG52518</v>
      </c>
      <c r="E106" s="129" t="s">
        <v>158</v>
      </c>
      <c r="F106" s="129" t="s">
        <v>158</v>
      </c>
      <c r="G106" s="72">
        <v>2</v>
      </c>
      <c r="H106" s="71">
        <v>5310.9859584138612</v>
      </c>
      <c r="I106" s="1" t="s">
        <v>442</v>
      </c>
      <c r="J106" s="1"/>
      <c r="K106" s="1" t="str">
        <f t="shared" si="29"/>
        <v>MIKAIKARIVO AMBATOMAINTYPAMUrgence</v>
      </c>
      <c r="L106" s="1" t="s">
        <v>446</v>
      </c>
      <c r="M106" s="1" t="s">
        <v>3750</v>
      </c>
      <c r="N106" s="125">
        <f t="shared" si="26"/>
        <v>0.5</v>
      </c>
      <c r="O106" s="8">
        <f>AB106</f>
        <v>5310.9859584138612</v>
      </c>
      <c r="P106" s="8">
        <f t="shared" si="31"/>
        <v>5310.9859584138612</v>
      </c>
      <c r="Q106" s="8">
        <f t="shared" si="31"/>
        <v>5310.9859584138612</v>
      </c>
      <c r="R106" s="8">
        <f t="shared" si="31"/>
        <v>5310.9859584138612</v>
      </c>
      <c r="S106" s="1" t="s">
        <v>444</v>
      </c>
      <c r="T106" s="1"/>
      <c r="U106" s="7">
        <f t="shared" ref="U106:U169" si="37">O106/H106</f>
        <v>1</v>
      </c>
      <c r="V106" s="193"/>
      <c r="W106" s="128">
        <f t="shared" si="33"/>
        <v>5310.9859584138612</v>
      </c>
      <c r="X106" s="125">
        <f t="shared" si="34"/>
        <v>0.5</v>
      </c>
      <c r="Y106" s="1"/>
      <c r="Z106" s="215"/>
      <c r="AA106" s="9">
        <v>5310.9859584138612</v>
      </c>
      <c r="AB106" s="9">
        <v>5310.9859584138612</v>
      </c>
      <c r="AC106" s="9">
        <v>5310.9859584138612</v>
      </c>
      <c r="AD106" s="9">
        <v>5310.9859584138612</v>
      </c>
      <c r="AE106" s="9">
        <v>5310.9859584138612</v>
      </c>
      <c r="AF106" s="9">
        <v>5310.9859584138612</v>
      </c>
      <c r="AG106" s="9">
        <v>5310.9859584138612</v>
      </c>
      <c r="AH106" s="9"/>
      <c r="AJ106" s="73"/>
    </row>
    <row r="107" spans="1:36" x14ac:dyDescent="0.35">
      <c r="A107" s="3">
        <v>93</v>
      </c>
      <c r="B107" s="1" t="s">
        <v>45</v>
      </c>
      <c r="C107" s="1" t="s">
        <v>128</v>
      </c>
      <c r="D107" s="189" t="str">
        <f t="shared" si="30"/>
        <v>MDG52518</v>
      </c>
      <c r="E107" s="1" t="s">
        <v>160</v>
      </c>
      <c r="F107" s="1" t="e">
        <f t="shared" si="20"/>
        <v>#N/A</v>
      </c>
      <c r="G107" s="72">
        <v>2</v>
      </c>
      <c r="H107" s="71">
        <v>21488.096016802716</v>
      </c>
      <c r="I107" s="1" t="s">
        <v>442</v>
      </c>
      <c r="J107" s="1"/>
      <c r="K107" s="1" t="e">
        <f t="shared" si="29"/>
        <v>#N/A</v>
      </c>
      <c r="L107" s="1" t="s">
        <v>446</v>
      </c>
      <c r="M107" s="1" t="s">
        <v>3747</v>
      </c>
      <c r="N107" s="125">
        <f t="shared" si="26"/>
        <v>0.5</v>
      </c>
      <c r="O107" s="8">
        <f>AB107</f>
        <v>15290</v>
      </c>
      <c r="P107" s="8">
        <f t="shared" si="31"/>
        <v>17190.400000000001</v>
      </c>
      <c r="Q107" s="8">
        <f t="shared" si="31"/>
        <v>17190.400000000001</v>
      </c>
      <c r="R107" s="8">
        <f t="shared" si="31"/>
        <v>17190.400000000001</v>
      </c>
      <c r="S107" s="1" t="s">
        <v>444</v>
      </c>
      <c r="T107" s="1"/>
      <c r="U107" s="7">
        <f t="shared" si="37"/>
        <v>0.71155676091748254</v>
      </c>
      <c r="V107" s="193"/>
      <c r="W107" s="128">
        <f t="shared" si="33"/>
        <v>15290</v>
      </c>
      <c r="X107" s="125">
        <f t="shared" si="34"/>
        <v>0.64422161954125867</v>
      </c>
      <c r="Y107" s="1" t="s">
        <v>3790</v>
      </c>
      <c r="Z107" s="215"/>
      <c r="AA107" s="9">
        <v>15290</v>
      </c>
      <c r="AB107" s="9">
        <v>15290</v>
      </c>
      <c r="AC107" s="9">
        <v>15290</v>
      </c>
      <c r="AD107" s="9">
        <v>17190.400000000001</v>
      </c>
      <c r="AE107" s="9">
        <v>17190.400000000001</v>
      </c>
      <c r="AF107" s="9">
        <v>17190.400000000001</v>
      </c>
      <c r="AG107" s="9">
        <v>17190.400000000001</v>
      </c>
      <c r="AH107" s="9"/>
      <c r="AJ107" s="73"/>
    </row>
    <row r="108" spans="1:36" x14ac:dyDescent="0.35">
      <c r="A108" s="3">
        <v>94</v>
      </c>
      <c r="B108" s="1" t="s">
        <v>45</v>
      </c>
      <c r="C108" s="1" t="s">
        <v>128</v>
      </c>
      <c r="D108" s="189" t="str">
        <f t="shared" si="30"/>
        <v>MDG52518</v>
      </c>
      <c r="E108" s="1" t="s">
        <v>162</v>
      </c>
      <c r="F108" s="1" t="e">
        <f t="shared" si="20"/>
        <v>#N/A</v>
      </c>
      <c r="G108" s="72">
        <v>2</v>
      </c>
      <c r="H108" s="71">
        <v>8416.681170752925</v>
      </c>
      <c r="I108" s="1" t="s">
        <v>452</v>
      </c>
      <c r="J108" s="1" t="s">
        <v>3746</v>
      </c>
      <c r="K108" s="1" t="e">
        <f t="shared" si="29"/>
        <v>#N/A</v>
      </c>
      <c r="L108" s="1" t="s">
        <v>446</v>
      </c>
      <c r="M108" s="1" t="s">
        <v>3747</v>
      </c>
      <c r="N108" s="125">
        <f t="shared" si="26"/>
        <v>0.5</v>
      </c>
      <c r="O108" s="8">
        <f>1797*5</f>
        <v>8985</v>
      </c>
      <c r="P108" s="8">
        <f t="shared" si="31"/>
        <v>8985</v>
      </c>
      <c r="Q108" s="8">
        <f t="shared" si="31"/>
        <v>8985</v>
      </c>
      <c r="R108" s="8">
        <f t="shared" si="31"/>
        <v>8985</v>
      </c>
      <c r="S108" s="1" t="s">
        <v>444</v>
      </c>
      <c r="T108" s="1" t="s">
        <v>478</v>
      </c>
      <c r="U108" s="7">
        <f t="shared" si="37"/>
        <v>1.0675229128580899</v>
      </c>
      <c r="V108" s="193"/>
      <c r="W108" s="128">
        <f t="shared" si="33"/>
        <v>8985</v>
      </c>
      <c r="X108" s="125">
        <f t="shared" si="34"/>
        <v>0.46623854357095507</v>
      </c>
      <c r="Y108" s="1"/>
      <c r="Z108" s="215"/>
      <c r="AA108" s="9">
        <v>8985</v>
      </c>
      <c r="AB108" s="9">
        <v>8985</v>
      </c>
      <c r="AC108" s="9">
        <v>8985</v>
      </c>
      <c r="AD108" s="9">
        <v>8985</v>
      </c>
      <c r="AE108" s="9">
        <v>8985</v>
      </c>
      <c r="AF108" s="9">
        <v>8985</v>
      </c>
      <c r="AG108" s="9">
        <v>8985</v>
      </c>
      <c r="AH108" s="9"/>
      <c r="AJ108" s="73"/>
    </row>
    <row r="109" spans="1:36" x14ac:dyDescent="0.35">
      <c r="A109" s="3">
        <v>95</v>
      </c>
      <c r="B109" s="1" t="s">
        <v>45</v>
      </c>
      <c r="C109" s="1" t="s">
        <v>128</v>
      </c>
      <c r="D109" s="189" t="str">
        <f t="shared" si="30"/>
        <v>MDG52518</v>
      </c>
      <c r="E109" s="1" t="s">
        <v>164</v>
      </c>
      <c r="F109" s="1" t="e">
        <f t="shared" si="20"/>
        <v>#N/A</v>
      </c>
      <c r="G109" s="72">
        <v>2</v>
      </c>
      <c r="H109" s="71">
        <v>4493.1168394802326</v>
      </c>
      <c r="I109" s="1" t="s">
        <v>452</v>
      </c>
      <c r="J109" s="1" t="s">
        <v>3746</v>
      </c>
      <c r="K109" s="1" t="e">
        <f t="shared" si="29"/>
        <v>#N/A</v>
      </c>
      <c r="L109" s="1" t="s">
        <v>446</v>
      </c>
      <c r="M109" s="1" t="s">
        <v>3747</v>
      </c>
      <c r="N109" s="125">
        <f t="shared" si="26"/>
        <v>0.5</v>
      </c>
      <c r="O109" s="8">
        <f>1028*5</f>
        <v>5140</v>
      </c>
      <c r="P109" s="8">
        <f t="shared" si="31"/>
        <v>5140</v>
      </c>
      <c r="Q109" s="8">
        <f t="shared" si="31"/>
        <v>5140</v>
      </c>
      <c r="R109" s="8">
        <f t="shared" si="31"/>
        <v>5140</v>
      </c>
      <c r="S109" s="1" t="s">
        <v>444</v>
      </c>
      <c r="T109" s="1" t="s">
        <v>511</v>
      </c>
      <c r="U109" s="7">
        <f t="shared" si="37"/>
        <v>1.1439720318055648</v>
      </c>
      <c r="V109" s="193"/>
      <c r="W109" s="128">
        <f t="shared" si="33"/>
        <v>5140</v>
      </c>
      <c r="X109" s="125">
        <f t="shared" si="34"/>
        <v>0.42801398409721758</v>
      </c>
      <c r="Y109" s="1"/>
      <c r="Z109" s="215"/>
      <c r="AA109" s="9">
        <v>5140</v>
      </c>
      <c r="AB109" s="9">
        <v>5140</v>
      </c>
      <c r="AC109" s="9">
        <v>5140</v>
      </c>
      <c r="AD109" s="9">
        <v>5140</v>
      </c>
      <c r="AE109" s="9">
        <v>5140</v>
      </c>
      <c r="AF109" s="9">
        <v>5140</v>
      </c>
      <c r="AG109" s="9">
        <v>5140</v>
      </c>
      <c r="AH109" s="9"/>
      <c r="AJ109" s="73"/>
    </row>
    <row r="110" spans="1:36" x14ac:dyDescent="0.35">
      <c r="A110" s="3">
        <v>96</v>
      </c>
      <c r="B110" s="1" t="s">
        <v>45</v>
      </c>
      <c r="C110" s="1" t="s">
        <v>128</v>
      </c>
      <c r="D110" s="189" t="str">
        <f t="shared" si="30"/>
        <v>MDG52518</v>
      </c>
      <c r="E110" s="1" t="s">
        <v>166</v>
      </c>
      <c r="F110" s="1" t="e">
        <f t="shared" ref="F110:F173" si="38">VLOOKUP(E110,admin_3,2,FALSE)</f>
        <v>#N/A</v>
      </c>
      <c r="G110" s="72">
        <v>2</v>
      </c>
      <c r="H110" s="71">
        <v>7286.0245771534946</v>
      </c>
      <c r="I110" s="1" t="s">
        <v>452</v>
      </c>
      <c r="J110" s="1" t="s">
        <v>3746</v>
      </c>
      <c r="K110" s="1" t="e">
        <f t="shared" si="29"/>
        <v>#N/A</v>
      </c>
      <c r="L110" s="1" t="s">
        <v>446</v>
      </c>
      <c r="M110" s="1" t="s">
        <v>3747</v>
      </c>
      <c r="N110" s="125">
        <f t="shared" si="26"/>
        <v>0.5</v>
      </c>
      <c r="O110" s="8">
        <f>1456*5</f>
        <v>7280</v>
      </c>
      <c r="P110" s="8">
        <f t="shared" si="31"/>
        <v>7280</v>
      </c>
      <c r="Q110" s="8">
        <f t="shared" si="31"/>
        <v>7280</v>
      </c>
      <c r="R110" s="8">
        <f t="shared" si="31"/>
        <v>7280</v>
      </c>
      <c r="S110" s="1" t="s">
        <v>444</v>
      </c>
      <c r="T110" s="1" t="s">
        <v>511</v>
      </c>
      <c r="U110" s="7">
        <f t="shared" si="37"/>
        <v>0.99917313246892059</v>
      </c>
      <c r="V110" s="193"/>
      <c r="W110" s="128">
        <f t="shared" si="33"/>
        <v>7280</v>
      </c>
      <c r="X110" s="125">
        <f t="shared" si="34"/>
        <v>0.50041343376553971</v>
      </c>
      <c r="Y110" s="1"/>
      <c r="Z110" s="215"/>
      <c r="AA110" s="9">
        <v>7280</v>
      </c>
      <c r="AB110" s="120">
        <v>7280</v>
      </c>
      <c r="AC110" s="120">
        <v>7280</v>
      </c>
      <c r="AD110" s="120">
        <v>7280</v>
      </c>
      <c r="AE110" s="120">
        <v>7280</v>
      </c>
      <c r="AF110" s="120">
        <v>7280</v>
      </c>
      <c r="AG110" s="120">
        <v>7280</v>
      </c>
      <c r="AH110" s="120"/>
      <c r="AJ110" s="73"/>
    </row>
    <row r="111" spans="1:36" x14ac:dyDescent="0.35">
      <c r="A111" s="3">
        <v>97</v>
      </c>
      <c r="B111" s="1" t="s">
        <v>45</v>
      </c>
      <c r="C111" s="1" t="s">
        <v>168</v>
      </c>
      <c r="D111" s="189" t="str">
        <f t="shared" si="30"/>
        <v>MDG52513</v>
      </c>
      <c r="E111" s="1" t="s">
        <v>169</v>
      </c>
      <c r="F111" s="1" t="e">
        <f t="shared" si="38"/>
        <v>#N/A</v>
      </c>
      <c r="G111" s="72">
        <v>1</v>
      </c>
      <c r="H111" s="71">
        <v>8723.4752941416809</v>
      </c>
      <c r="I111" s="1" t="s">
        <v>442</v>
      </c>
      <c r="J111" s="1"/>
      <c r="K111" s="1" t="e">
        <f t="shared" si="29"/>
        <v>#N/A</v>
      </c>
      <c r="L111" s="1" t="s">
        <v>446</v>
      </c>
      <c r="M111" s="1" t="s">
        <v>3750</v>
      </c>
      <c r="N111" s="125">
        <f t="shared" si="26"/>
        <v>1</v>
      </c>
      <c r="O111" s="8">
        <f>AB111</f>
        <v>11020</v>
      </c>
      <c r="P111" s="8">
        <f t="shared" si="31"/>
        <v>11020</v>
      </c>
      <c r="Q111" s="8">
        <f t="shared" si="31"/>
        <v>11020</v>
      </c>
      <c r="R111" s="8">
        <f t="shared" si="31"/>
        <v>11020</v>
      </c>
      <c r="S111" s="1" t="s">
        <v>444</v>
      </c>
      <c r="T111" s="1"/>
      <c r="U111" s="7">
        <f t="shared" si="37"/>
        <v>1.2632580053732219</v>
      </c>
      <c r="V111" s="193"/>
      <c r="W111" s="128">
        <f t="shared" si="33"/>
        <v>11020</v>
      </c>
      <c r="X111" s="125">
        <f t="shared" si="34"/>
        <v>-0.26325800537322186</v>
      </c>
      <c r="Y111" s="1"/>
      <c r="Z111" s="215"/>
      <c r="AA111" s="120">
        <v>11020</v>
      </c>
      <c r="AB111" s="120">
        <v>11020</v>
      </c>
      <c r="AC111" s="120">
        <v>11020</v>
      </c>
      <c r="AD111" s="120">
        <v>11020</v>
      </c>
      <c r="AE111" s="120">
        <v>11020</v>
      </c>
      <c r="AF111" s="120">
        <v>11020</v>
      </c>
      <c r="AG111" s="120">
        <v>11020</v>
      </c>
      <c r="AH111" s="120"/>
      <c r="AJ111" s="73"/>
    </row>
    <row r="112" spans="1:36" x14ac:dyDescent="0.35">
      <c r="A112" s="3">
        <v>98</v>
      </c>
      <c r="B112" s="1" t="s">
        <v>45</v>
      </c>
      <c r="C112" s="1" t="s">
        <v>168</v>
      </c>
      <c r="D112" s="189" t="str">
        <f t="shared" si="30"/>
        <v>MDG52513</v>
      </c>
      <c r="E112" s="1" t="s">
        <v>171</v>
      </c>
      <c r="F112" s="1" t="e">
        <f t="shared" si="38"/>
        <v>#N/A</v>
      </c>
      <c r="G112" s="72">
        <v>3</v>
      </c>
      <c r="H112" s="71">
        <v>7465.7059131373553</v>
      </c>
      <c r="I112" s="1" t="s">
        <v>493</v>
      </c>
      <c r="J112" s="1" t="s">
        <v>494</v>
      </c>
      <c r="K112" s="1" t="e">
        <f t="shared" si="29"/>
        <v>#N/A</v>
      </c>
      <c r="L112" s="1" t="s">
        <v>446</v>
      </c>
      <c r="M112" s="1" t="s">
        <v>3750</v>
      </c>
      <c r="N112" s="125">
        <v>0.9</v>
      </c>
      <c r="O112" s="8">
        <v>12112</v>
      </c>
      <c r="P112" s="8">
        <f t="shared" si="31"/>
        <v>9965</v>
      </c>
      <c r="Q112" s="8">
        <f t="shared" si="31"/>
        <v>9965</v>
      </c>
      <c r="R112" s="8">
        <f t="shared" si="31"/>
        <v>9965</v>
      </c>
      <c r="S112" s="1" t="s">
        <v>495</v>
      </c>
      <c r="T112" s="1" t="s">
        <v>3777</v>
      </c>
      <c r="U112" s="7">
        <f t="shared" si="37"/>
        <v>1.6223516089331338</v>
      </c>
      <c r="V112" s="193"/>
      <c r="W112" s="128">
        <f t="shared" si="33"/>
        <v>12112</v>
      </c>
      <c r="X112" s="125">
        <f t="shared" si="34"/>
        <v>-0.46011644803982055</v>
      </c>
      <c r="Y112" s="1"/>
      <c r="Z112" s="215"/>
      <c r="AA112" s="123"/>
      <c r="AB112" s="123"/>
      <c r="AC112" s="120">
        <v>12112</v>
      </c>
      <c r="AD112" s="120">
        <v>9965</v>
      </c>
      <c r="AE112" s="120">
        <v>9965</v>
      </c>
      <c r="AF112" s="120">
        <v>9965</v>
      </c>
      <c r="AG112" s="120">
        <v>9965</v>
      </c>
      <c r="AH112" s="120"/>
      <c r="AJ112" s="73"/>
    </row>
    <row r="113" spans="1:36" x14ac:dyDescent="0.35">
      <c r="A113" s="3">
        <v>99</v>
      </c>
      <c r="B113" s="1" t="s">
        <v>45</v>
      </c>
      <c r="C113" s="1" t="s">
        <v>168</v>
      </c>
      <c r="D113" s="189" t="str">
        <f t="shared" si="30"/>
        <v>MDG52513</v>
      </c>
      <c r="E113" s="1" t="s">
        <v>168</v>
      </c>
      <c r="F113" s="1" t="e">
        <f t="shared" si="38"/>
        <v>#N/A</v>
      </c>
      <c r="G113" s="72">
        <v>2</v>
      </c>
      <c r="H113" s="71">
        <v>36624.618819868942</v>
      </c>
      <c r="I113" s="1" t="s">
        <v>452</v>
      </c>
      <c r="J113" s="1" t="s">
        <v>3746</v>
      </c>
      <c r="K113" s="1" t="e">
        <f t="shared" si="29"/>
        <v>#N/A</v>
      </c>
      <c r="L113" s="1" t="s">
        <v>446</v>
      </c>
      <c r="M113" s="1" t="s">
        <v>3747</v>
      </c>
      <c r="N113" s="125">
        <f t="shared" si="26"/>
        <v>0.5</v>
      </c>
      <c r="O113" s="8">
        <f>7823*5</f>
        <v>39115</v>
      </c>
      <c r="P113" s="8">
        <f t="shared" si="31"/>
        <v>39115</v>
      </c>
      <c r="Q113" s="8">
        <f t="shared" si="31"/>
        <v>39115</v>
      </c>
      <c r="R113" s="8">
        <f t="shared" si="31"/>
        <v>39115</v>
      </c>
      <c r="S113" s="1" t="s">
        <v>444</v>
      </c>
      <c r="T113" s="1" t="s">
        <v>478</v>
      </c>
      <c r="U113" s="7">
        <f t="shared" si="37"/>
        <v>1.0679974634652039</v>
      </c>
      <c r="V113" s="193"/>
      <c r="W113" s="128">
        <f t="shared" si="33"/>
        <v>39115</v>
      </c>
      <c r="X113" s="125">
        <f t="shared" si="34"/>
        <v>0.46600126826739807</v>
      </c>
      <c r="Y113" s="1"/>
      <c r="Z113" s="215"/>
      <c r="AA113" s="120">
        <v>39115</v>
      </c>
      <c r="AB113" s="120">
        <v>39115</v>
      </c>
      <c r="AC113" s="120">
        <v>39115</v>
      </c>
      <c r="AD113" s="120">
        <v>39115</v>
      </c>
      <c r="AE113" s="120">
        <v>39115</v>
      </c>
      <c r="AF113" s="120">
        <v>39115</v>
      </c>
      <c r="AG113" s="120">
        <v>39115</v>
      </c>
      <c r="AH113" s="120"/>
      <c r="AJ113" s="73"/>
    </row>
    <row r="114" spans="1:36" x14ac:dyDescent="0.35">
      <c r="A114" s="3">
        <v>100</v>
      </c>
      <c r="B114" s="1" t="s">
        <v>45</v>
      </c>
      <c r="C114" s="1" t="s">
        <v>168</v>
      </c>
      <c r="D114" s="189" t="str">
        <f t="shared" si="30"/>
        <v>MDG52513</v>
      </c>
      <c r="E114" s="1" t="s">
        <v>3791</v>
      </c>
      <c r="F114" s="1" t="e">
        <f t="shared" si="38"/>
        <v>#N/A</v>
      </c>
      <c r="G114" s="72">
        <v>2</v>
      </c>
      <c r="H114" s="71">
        <v>23476.120280008385</v>
      </c>
      <c r="I114" s="1" t="s">
        <v>493</v>
      </c>
      <c r="J114" s="1" t="s">
        <v>494</v>
      </c>
      <c r="K114" s="1" t="e">
        <f t="shared" si="29"/>
        <v>#N/A</v>
      </c>
      <c r="L114" s="1" t="s">
        <v>446</v>
      </c>
      <c r="M114" s="1" t="s">
        <v>3750</v>
      </c>
      <c r="N114" s="125">
        <v>0.31</v>
      </c>
      <c r="O114" s="8">
        <v>23816</v>
      </c>
      <c r="P114" s="8">
        <f t="shared" si="31"/>
        <v>7570</v>
      </c>
      <c r="Q114" s="8">
        <f t="shared" si="31"/>
        <v>7570</v>
      </c>
      <c r="R114" s="8">
        <f t="shared" si="31"/>
        <v>7570</v>
      </c>
      <c r="S114" s="1" t="s">
        <v>495</v>
      </c>
      <c r="T114" s="1" t="s">
        <v>3777</v>
      </c>
      <c r="U114" s="7">
        <f t="shared" si="37"/>
        <v>1.0144776784212104</v>
      </c>
      <c r="V114" s="193"/>
      <c r="W114" s="128">
        <f t="shared" si="33"/>
        <v>23816</v>
      </c>
      <c r="X114" s="125">
        <f t="shared" si="34"/>
        <v>0.68551191968942482</v>
      </c>
      <c r="Y114" s="1"/>
      <c r="Z114" s="217" t="s">
        <v>3792</v>
      </c>
      <c r="AA114" s="123"/>
      <c r="AB114" s="123"/>
      <c r="AC114" s="120">
        <v>23816</v>
      </c>
      <c r="AD114" s="120">
        <v>7570</v>
      </c>
      <c r="AE114" s="120">
        <v>7570</v>
      </c>
      <c r="AF114" s="120">
        <v>7570</v>
      </c>
      <c r="AG114" s="120">
        <v>7570</v>
      </c>
      <c r="AH114" s="120"/>
      <c r="AJ114" s="73"/>
    </row>
    <row r="115" spans="1:36" x14ac:dyDescent="0.35">
      <c r="A115" s="3">
        <v>101</v>
      </c>
      <c r="B115" s="1" t="s">
        <v>45</v>
      </c>
      <c r="C115" s="1" t="s">
        <v>168</v>
      </c>
      <c r="D115" s="189" t="str">
        <f t="shared" si="30"/>
        <v>MDG52513</v>
      </c>
      <c r="E115" s="1" t="s">
        <v>3791</v>
      </c>
      <c r="F115" s="1" t="e">
        <f t="shared" si="38"/>
        <v>#N/A</v>
      </c>
      <c r="G115" s="72">
        <v>2</v>
      </c>
      <c r="H115" s="71"/>
      <c r="I115" s="1" t="s">
        <v>452</v>
      </c>
      <c r="J115" s="1" t="s">
        <v>3746</v>
      </c>
      <c r="K115" s="1" t="e">
        <f t="shared" si="29"/>
        <v>#N/A</v>
      </c>
      <c r="L115" s="1" t="s">
        <v>446</v>
      </c>
      <c r="M115" s="1" t="s">
        <v>3747</v>
      </c>
      <c r="N115" s="125">
        <f t="shared" si="26"/>
        <v>0.5</v>
      </c>
      <c r="O115" s="8">
        <f>4837*5</f>
        <v>24185</v>
      </c>
      <c r="P115" s="8">
        <f t="shared" si="31"/>
        <v>0</v>
      </c>
      <c r="Q115" s="8">
        <f t="shared" si="31"/>
        <v>0</v>
      </c>
      <c r="R115" s="8">
        <f t="shared" si="31"/>
        <v>0</v>
      </c>
      <c r="S115" s="1" t="s">
        <v>497</v>
      </c>
      <c r="T115" s="1" t="s">
        <v>478</v>
      </c>
      <c r="U115" s="7" t="e">
        <f t="shared" si="37"/>
        <v>#DIV/0!</v>
      </c>
      <c r="V115" s="193"/>
      <c r="W115" s="128">
        <f t="shared" si="33"/>
        <v>24185</v>
      </c>
      <c r="X115" s="125" t="str">
        <f t="shared" si="34"/>
        <v/>
      </c>
      <c r="Y115" s="1"/>
      <c r="Z115" s="217" t="s">
        <v>3792</v>
      </c>
      <c r="AA115" s="120">
        <f>4837*5</f>
        <v>24185</v>
      </c>
      <c r="AB115" s="120">
        <f>4837*5</f>
        <v>24185</v>
      </c>
      <c r="AC115" s="123"/>
      <c r="AD115" s="123"/>
      <c r="AE115" s="123"/>
      <c r="AF115" s="123"/>
      <c r="AG115" s="123"/>
      <c r="AH115" s="123"/>
      <c r="AJ115" s="73"/>
    </row>
    <row r="116" spans="1:36" x14ac:dyDescent="0.35">
      <c r="A116" s="3">
        <v>102</v>
      </c>
      <c r="B116" s="1" t="s">
        <v>45</v>
      </c>
      <c r="C116" s="1" t="s">
        <v>168</v>
      </c>
      <c r="D116" s="189" t="str">
        <f t="shared" si="30"/>
        <v>MDG52513</v>
      </c>
      <c r="E116" s="129" t="s">
        <v>176</v>
      </c>
      <c r="F116" s="129" t="s">
        <v>176</v>
      </c>
      <c r="G116" s="72">
        <v>2</v>
      </c>
      <c r="H116" s="71">
        <v>8350.5853407962586</v>
      </c>
      <c r="I116" s="1" t="s">
        <v>442</v>
      </c>
      <c r="J116" s="1"/>
      <c r="K116" s="1" t="str">
        <f t="shared" si="29"/>
        <v>MAHENYPAMUrgence</v>
      </c>
      <c r="L116" s="1" t="s">
        <v>446</v>
      </c>
      <c r="M116" s="1" t="s">
        <v>3747</v>
      </c>
      <c r="N116" s="125">
        <f t="shared" si="26"/>
        <v>0.5</v>
      </c>
      <c r="O116" s="8">
        <f>AB116</f>
        <v>8650</v>
      </c>
      <c r="P116" s="8">
        <f t="shared" si="31"/>
        <v>8650</v>
      </c>
      <c r="Q116" s="8">
        <f t="shared" si="31"/>
        <v>8650</v>
      </c>
      <c r="R116" s="8">
        <f t="shared" si="31"/>
        <v>8650</v>
      </c>
      <c r="S116" s="1" t="s">
        <v>444</v>
      </c>
      <c r="T116" s="1"/>
      <c r="U116" s="7">
        <f t="shared" si="37"/>
        <v>1.0358555295209031</v>
      </c>
      <c r="V116" s="193"/>
      <c r="W116" s="128">
        <f t="shared" si="33"/>
        <v>8650</v>
      </c>
      <c r="X116" s="125">
        <f t="shared" si="34"/>
        <v>0.48207223523954845</v>
      </c>
      <c r="Y116" s="1"/>
      <c r="Z116" s="215"/>
      <c r="AA116" s="120">
        <v>8650</v>
      </c>
      <c r="AB116" s="120">
        <v>8650</v>
      </c>
      <c r="AC116" s="120">
        <v>8650</v>
      </c>
      <c r="AD116" s="120">
        <v>8650</v>
      </c>
      <c r="AE116" s="120">
        <v>8650</v>
      </c>
      <c r="AF116" s="120">
        <v>8650</v>
      </c>
      <c r="AG116" s="120">
        <v>8650</v>
      </c>
      <c r="AH116" s="120"/>
      <c r="AJ116" s="73"/>
    </row>
    <row r="117" spans="1:36" x14ac:dyDescent="0.35">
      <c r="A117" s="3">
        <v>103</v>
      </c>
      <c r="B117" s="1" t="s">
        <v>45</v>
      </c>
      <c r="C117" s="1" t="s">
        <v>168</v>
      </c>
      <c r="D117" s="189" t="str">
        <f t="shared" si="30"/>
        <v>MDG52513</v>
      </c>
      <c r="E117" s="1" t="s">
        <v>177</v>
      </c>
      <c r="F117" s="1" t="e">
        <f t="shared" si="38"/>
        <v>#N/A</v>
      </c>
      <c r="G117" s="72">
        <v>3</v>
      </c>
      <c r="H117" s="71">
        <v>28525.804002749261</v>
      </c>
      <c r="I117" s="1" t="s">
        <v>493</v>
      </c>
      <c r="J117" s="1" t="s">
        <v>494</v>
      </c>
      <c r="K117" s="1" t="e">
        <f t="shared" si="29"/>
        <v>#N/A</v>
      </c>
      <c r="L117" s="1" t="s">
        <v>446</v>
      </c>
      <c r="M117" s="1" t="s">
        <v>3750</v>
      </c>
      <c r="N117" s="125">
        <v>0.37</v>
      </c>
      <c r="O117" s="8">
        <v>27912</v>
      </c>
      <c r="P117" s="8">
        <f t="shared" si="31"/>
        <v>11230</v>
      </c>
      <c r="Q117" s="8">
        <f t="shared" si="31"/>
        <v>11230</v>
      </c>
      <c r="R117" s="8">
        <f t="shared" si="31"/>
        <v>11230</v>
      </c>
      <c r="S117" s="1" t="s">
        <v>495</v>
      </c>
      <c r="T117" s="1" t="s">
        <v>3777</v>
      </c>
      <c r="U117" s="7">
        <f t="shared" si="37"/>
        <v>0.97848249946994992</v>
      </c>
      <c r="V117" s="193"/>
      <c r="W117" s="128">
        <f t="shared" si="33"/>
        <v>27912</v>
      </c>
      <c r="X117" s="125">
        <f t="shared" si="34"/>
        <v>0.63796147519611845</v>
      </c>
      <c r="Y117" s="1"/>
      <c r="Z117" s="215"/>
      <c r="AA117" s="123"/>
      <c r="AB117" s="123"/>
      <c r="AC117" s="120">
        <v>27912</v>
      </c>
      <c r="AD117" s="120">
        <v>11230</v>
      </c>
      <c r="AE117" s="120">
        <v>11230</v>
      </c>
      <c r="AF117" s="120">
        <v>11230</v>
      </c>
      <c r="AG117" s="120">
        <v>11230</v>
      </c>
      <c r="AH117" s="120"/>
      <c r="AJ117" s="73"/>
    </row>
    <row r="118" spans="1:36" x14ac:dyDescent="0.35">
      <c r="A118" s="3">
        <v>104</v>
      </c>
      <c r="B118" s="1" t="s">
        <v>45</v>
      </c>
      <c r="C118" s="1" t="s">
        <v>168</v>
      </c>
      <c r="D118" s="189" t="str">
        <f t="shared" si="30"/>
        <v>MDG52513</v>
      </c>
      <c r="E118" s="1" t="s">
        <v>177</v>
      </c>
      <c r="F118" s="1" t="e">
        <f t="shared" si="38"/>
        <v>#N/A</v>
      </c>
      <c r="G118" s="72">
        <v>3</v>
      </c>
      <c r="H118" s="71"/>
      <c r="I118" s="1" t="s">
        <v>447</v>
      </c>
      <c r="J118" s="1" t="s">
        <v>3746</v>
      </c>
      <c r="K118" s="1" t="e">
        <f t="shared" si="29"/>
        <v>#N/A</v>
      </c>
      <c r="L118" s="1" t="s">
        <v>451</v>
      </c>
      <c r="M118" s="1" t="s">
        <v>3747</v>
      </c>
      <c r="N118" s="125">
        <f t="shared" si="26"/>
        <v>0.5</v>
      </c>
      <c r="O118" s="8">
        <f>1624*5</f>
        <v>8120</v>
      </c>
      <c r="P118" s="8">
        <f t="shared" si="31"/>
        <v>8120</v>
      </c>
      <c r="Q118" s="8">
        <f t="shared" si="31"/>
        <v>0</v>
      </c>
      <c r="R118" s="8">
        <f t="shared" si="31"/>
        <v>8120</v>
      </c>
      <c r="S118" s="1" t="s">
        <v>444</v>
      </c>
      <c r="T118" s="1" t="s">
        <v>512</v>
      </c>
      <c r="U118" s="7" t="e">
        <f t="shared" si="37"/>
        <v>#DIV/0!</v>
      </c>
      <c r="V118" s="193"/>
      <c r="W118" s="128">
        <f t="shared" si="33"/>
        <v>8120</v>
      </c>
      <c r="X118" s="125" t="str">
        <f t="shared" si="34"/>
        <v/>
      </c>
      <c r="Y118" s="1"/>
      <c r="Z118" s="215"/>
      <c r="AA118" s="120"/>
      <c r="AB118" s="120">
        <f>1624*5</f>
        <v>8120</v>
      </c>
      <c r="AC118" s="120"/>
      <c r="AD118" s="120">
        <f>1624*5</f>
        <v>8120</v>
      </c>
      <c r="AE118" s="120"/>
      <c r="AF118" s="120">
        <f>1624*5</f>
        <v>8120</v>
      </c>
      <c r="AG118" s="120"/>
      <c r="AH118" s="120"/>
      <c r="AJ118" s="73"/>
    </row>
    <row r="119" spans="1:36" x14ac:dyDescent="0.35">
      <c r="A119" s="3">
        <v>105</v>
      </c>
      <c r="B119" s="1" t="s">
        <v>45</v>
      </c>
      <c r="C119" s="1" t="s">
        <v>168</v>
      </c>
      <c r="D119" s="189" t="str">
        <f t="shared" si="30"/>
        <v>MDG52513</v>
      </c>
      <c r="E119" s="1" t="s">
        <v>179</v>
      </c>
      <c r="F119" s="1" t="e">
        <f t="shared" si="38"/>
        <v>#N/A</v>
      </c>
      <c r="G119" s="72">
        <v>2</v>
      </c>
      <c r="H119" s="71">
        <v>21838.925932281036</v>
      </c>
      <c r="I119" s="1" t="s">
        <v>493</v>
      </c>
      <c r="J119" s="1" t="s">
        <v>494</v>
      </c>
      <c r="K119" s="1" t="e">
        <f t="shared" si="29"/>
        <v>#N/A</v>
      </c>
      <c r="L119" s="1" t="s">
        <v>446</v>
      </c>
      <c r="M119" s="1" t="s">
        <v>3750</v>
      </c>
      <c r="N119" s="125">
        <v>0.8</v>
      </c>
      <c r="O119" s="8">
        <v>23136</v>
      </c>
      <c r="P119" s="8">
        <f t="shared" si="31"/>
        <v>18095</v>
      </c>
      <c r="Q119" s="8">
        <f t="shared" si="31"/>
        <v>18095</v>
      </c>
      <c r="R119" s="8">
        <f t="shared" si="31"/>
        <v>18095</v>
      </c>
      <c r="S119" s="1" t="s">
        <v>495</v>
      </c>
      <c r="T119" s="1" t="s">
        <v>3777</v>
      </c>
      <c r="U119" s="7">
        <f t="shared" si="37"/>
        <v>1.0593927591375591</v>
      </c>
      <c r="V119" s="193"/>
      <c r="W119" s="128">
        <f t="shared" si="33"/>
        <v>23136</v>
      </c>
      <c r="X119" s="125">
        <f t="shared" si="34"/>
        <v>0.15248579268995266</v>
      </c>
      <c r="Y119" s="1"/>
      <c r="Z119" s="215"/>
      <c r="AA119" s="123"/>
      <c r="AB119" s="123"/>
      <c r="AC119" s="120">
        <v>23136</v>
      </c>
      <c r="AD119" s="120">
        <v>18095</v>
      </c>
      <c r="AE119" s="120">
        <v>18095</v>
      </c>
      <c r="AF119" s="120">
        <v>18095</v>
      </c>
      <c r="AG119" s="120">
        <v>18095</v>
      </c>
      <c r="AH119" s="120"/>
      <c r="AJ119" s="73"/>
    </row>
    <row r="120" spans="1:36" x14ac:dyDescent="0.35">
      <c r="A120" s="3">
        <v>106</v>
      </c>
      <c r="B120" s="1" t="s">
        <v>45</v>
      </c>
      <c r="C120" s="1" t="s">
        <v>168</v>
      </c>
      <c r="D120" s="189" t="str">
        <f t="shared" si="30"/>
        <v>MDG52513</v>
      </c>
      <c r="E120" s="1" t="s">
        <v>181</v>
      </c>
      <c r="F120" s="1" t="e">
        <f t="shared" si="38"/>
        <v>#N/A</v>
      </c>
      <c r="G120" s="72">
        <v>4</v>
      </c>
      <c r="H120" s="71">
        <v>32514.922498679171</v>
      </c>
      <c r="I120" s="1" t="s">
        <v>447</v>
      </c>
      <c r="J120" s="1" t="s">
        <v>3746</v>
      </c>
      <c r="K120" s="1" t="e">
        <f t="shared" si="29"/>
        <v>#N/A</v>
      </c>
      <c r="L120" s="1" t="s">
        <v>451</v>
      </c>
      <c r="M120" s="1" t="s">
        <v>3747</v>
      </c>
      <c r="N120" s="125">
        <f t="shared" si="26"/>
        <v>0.5</v>
      </c>
      <c r="O120" s="8">
        <f>4473*5</f>
        <v>22365</v>
      </c>
      <c r="P120" s="8">
        <f t="shared" si="31"/>
        <v>22365</v>
      </c>
      <c r="Q120" s="8">
        <f t="shared" si="31"/>
        <v>0</v>
      </c>
      <c r="R120" s="8">
        <f t="shared" si="31"/>
        <v>22365</v>
      </c>
      <c r="S120" s="1" t="s">
        <v>444</v>
      </c>
      <c r="T120" s="1" t="s">
        <v>512</v>
      </c>
      <c r="U120" s="7">
        <f t="shared" si="37"/>
        <v>0.6878380227081432</v>
      </c>
      <c r="V120" s="193"/>
      <c r="W120" s="128">
        <f t="shared" si="33"/>
        <v>22365</v>
      </c>
      <c r="X120" s="125">
        <f t="shared" si="34"/>
        <v>0.65608098864592845</v>
      </c>
      <c r="Y120" s="1"/>
      <c r="Z120" s="215"/>
      <c r="AA120" s="120"/>
      <c r="AB120" s="120">
        <f>4473*5</f>
        <v>22365</v>
      </c>
      <c r="AC120" s="120"/>
      <c r="AD120" s="120">
        <f>4473*5</f>
        <v>22365</v>
      </c>
      <c r="AE120" s="120"/>
      <c r="AF120" s="120">
        <f>4473*5</f>
        <v>22365</v>
      </c>
      <c r="AG120" s="120"/>
      <c r="AH120" s="120"/>
      <c r="AJ120" s="73"/>
    </row>
    <row r="121" spans="1:36" x14ac:dyDescent="0.35">
      <c r="A121" s="3">
        <v>107</v>
      </c>
      <c r="B121" s="1" t="s">
        <v>45</v>
      </c>
      <c r="C121" s="1" t="s">
        <v>168</v>
      </c>
      <c r="D121" s="189" t="str">
        <f t="shared" si="30"/>
        <v>MDG52513</v>
      </c>
      <c r="E121" s="1" t="s">
        <v>181</v>
      </c>
      <c r="F121" s="1" t="e">
        <f t="shared" si="38"/>
        <v>#N/A</v>
      </c>
      <c r="G121" s="72">
        <v>4</v>
      </c>
      <c r="H121" s="71"/>
      <c r="I121" s="1" t="s">
        <v>493</v>
      </c>
      <c r="J121" s="1" t="s">
        <v>494</v>
      </c>
      <c r="K121" s="1" t="e">
        <f t="shared" si="29"/>
        <v>#N/A</v>
      </c>
      <c r="L121" s="1" t="s">
        <v>446</v>
      </c>
      <c r="M121" s="1" t="s">
        <v>3750</v>
      </c>
      <c r="N121" s="125">
        <v>0.64</v>
      </c>
      <c r="O121" s="8">
        <v>29972</v>
      </c>
      <c r="P121" s="8">
        <f t="shared" si="31"/>
        <v>23840</v>
      </c>
      <c r="Q121" s="8">
        <f t="shared" si="31"/>
        <v>23840</v>
      </c>
      <c r="R121" s="8">
        <f t="shared" si="31"/>
        <v>23840</v>
      </c>
      <c r="S121" s="1" t="s">
        <v>495</v>
      </c>
      <c r="T121" s="1" t="s">
        <v>3777</v>
      </c>
      <c r="U121" s="7" t="e">
        <f t="shared" si="37"/>
        <v>#DIV/0!</v>
      </c>
      <c r="V121" s="193"/>
      <c r="W121" s="128">
        <f t="shared" si="33"/>
        <v>29972</v>
      </c>
      <c r="X121" s="125" t="str">
        <f t="shared" si="34"/>
        <v/>
      </c>
      <c r="Y121" s="1"/>
      <c r="Z121" s="215"/>
      <c r="AA121" s="123"/>
      <c r="AB121" s="123"/>
      <c r="AC121" s="120">
        <v>29972</v>
      </c>
      <c r="AD121" s="120">
        <v>23840</v>
      </c>
      <c r="AE121" s="120">
        <v>23840</v>
      </c>
      <c r="AF121" s="120">
        <v>23840</v>
      </c>
      <c r="AG121" s="120">
        <v>23840</v>
      </c>
      <c r="AH121" s="120"/>
      <c r="AJ121" s="73"/>
    </row>
    <row r="122" spans="1:36" x14ac:dyDescent="0.35">
      <c r="A122" s="3">
        <v>108</v>
      </c>
      <c r="B122" s="1" t="s">
        <v>89</v>
      </c>
      <c r="C122" s="1" t="s">
        <v>183</v>
      </c>
      <c r="D122" s="189" t="str">
        <f t="shared" si="30"/>
        <v>MDG51506</v>
      </c>
      <c r="E122" s="1" t="s">
        <v>3793</v>
      </c>
      <c r="F122" s="1" t="e">
        <f t="shared" si="38"/>
        <v>#N/A</v>
      </c>
      <c r="G122" s="72">
        <v>4</v>
      </c>
      <c r="H122" s="71">
        <v>4305.4443444925519</v>
      </c>
      <c r="I122" s="1"/>
      <c r="J122" s="1"/>
      <c r="K122" s="1" t="e">
        <f t="shared" si="29"/>
        <v>#N/A</v>
      </c>
      <c r="L122" s="1" t="s">
        <v>446</v>
      </c>
      <c r="M122" s="1"/>
      <c r="N122" s="125" t="str">
        <f t="shared" si="26"/>
        <v/>
      </c>
      <c r="O122" s="8">
        <f>AB122</f>
        <v>0</v>
      </c>
      <c r="P122" s="8">
        <f t="shared" si="31"/>
        <v>0</v>
      </c>
      <c r="Q122" s="8">
        <f t="shared" si="31"/>
        <v>0</v>
      </c>
      <c r="R122" s="8">
        <f t="shared" si="31"/>
        <v>0</v>
      </c>
      <c r="S122" s="1"/>
      <c r="T122" s="1"/>
      <c r="U122" s="7">
        <f t="shared" si="37"/>
        <v>0</v>
      </c>
      <c r="V122" s="193"/>
      <c r="W122" s="128">
        <f t="shared" si="33"/>
        <v>0</v>
      </c>
      <c r="X122" s="125" t="str">
        <f t="shared" si="34"/>
        <v/>
      </c>
      <c r="Y122" s="1"/>
      <c r="Z122" s="215"/>
      <c r="AA122" s="9"/>
      <c r="AB122" s="9"/>
      <c r="AC122" s="9"/>
      <c r="AD122" s="9"/>
      <c r="AE122" s="9"/>
      <c r="AF122" s="9"/>
      <c r="AG122" s="9"/>
      <c r="AH122" s="9"/>
      <c r="AJ122" s="73"/>
    </row>
    <row r="123" spans="1:36" x14ac:dyDescent="0.35">
      <c r="A123" s="3">
        <v>109</v>
      </c>
      <c r="B123" s="1" t="s">
        <v>89</v>
      </c>
      <c r="C123" s="1" t="s">
        <v>183</v>
      </c>
      <c r="D123" s="189" t="str">
        <f t="shared" si="30"/>
        <v>MDG51506</v>
      </c>
      <c r="E123" s="1" t="s">
        <v>186</v>
      </c>
      <c r="F123" s="1" t="e">
        <f t="shared" si="38"/>
        <v>#N/A</v>
      </c>
      <c r="G123" s="72">
        <v>4</v>
      </c>
      <c r="H123" s="71">
        <v>14094.022053803981</v>
      </c>
      <c r="I123" s="1"/>
      <c r="J123" s="1"/>
      <c r="K123" s="1" t="e">
        <f t="shared" si="29"/>
        <v>#N/A</v>
      </c>
      <c r="L123" s="1" t="s">
        <v>446</v>
      </c>
      <c r="M123" s="1"/>
      <c r="N123" s="125" t="str">
        <f t="shared" si="26"/>
        <v/>
      </c>
      <c r="O123" s="8"/>
      <c r="P123" s="8">
        <f t="shared" si="31"/>
        <v>0</v>
      </c>
      <c r="Q123" s="8">
        <f t="shared" si="31"/>
        <v>0</v>
      </c>
      <c r="R123" s="8">
        <f t="shared" si="31"/>
        <v>0</v>
      </c>
      <c r="S123" s="1"/>
      <c r="T123" s="1"/>
      <c r="U123" s="7">
        <f t="shared" si="37"/>
        <v>0</v>
      </c>
      <c r="V123" s="193"/>
      <c r="W123" s="128">
        <f t="shared" si="33"/>
        <v>0</v>
      </c>
      <c r="X123" s="125" t="str">
        <f t="shared" si="34"/>
        <v/>
      </c>
      <c r="Y123" s="1"/>
      <c r="Z123" s="215"/>
      <c r="AA123" s="9"/>
      <c r="AB123" s="9"/>
      <c r="AC123" s="9"/>
      <c r="AD123" s="9"/>
      <c r="AE123" s="9"/>
      <c r="AF123" s="9"/>
      <c r="AG123" s="9"/>
      <c r="AH123" s="9"/>
      <c r="AJ123" s="73"/>
    </row>
    <row r="124" spans="1:36" x14ac:dyDescent="0.35">
      <c r="A124" s="3">
        <v>110</v>
      </c>
      <c r="B124" s="1" t="s">
        <v>89</v>
      </c>
      <c r="C124" s="1" t="s">
        <v>183</v>
      </c>
      <c r="D124" s="189" t="str">
        <f t="shared" si="30"/>
        <v>MDG51506</v>
      </c>
      <c r="E124" s="1" t="s">
        <v>188</v>
      </c>
      <c r="F124" s="1" t="e">
        <f t="shared" si="38"/>
        <v>#N/A</v>
      </c>
      <c r="G124" s="72">
        <v>2</v>
      </c>
      <c r="H124" s="71">
        <v>6286.9336335773451</v>
      </c>
      <c r="I124" s="1" t="s">
        <v>442</v>
      </c>
      <c r="J124" s="1"/>
      <c r="K124" s="1" t="e">
        <f t="shared" si="29"/>
        <v>#N/A</v>
      </c>
      <c r="L124" s="1" t="s">
        <v>446</v>
      </c>
      <c r="M124" s="1" t="s">
        <v>3747</v>
      </c>
      <c r="N124" s="125">
        <f t="shared" si="26"/>
        <v>0.5</v>
      </c>
      <c r="O124" s="8">
        <f t="shared" ref="O124:O144" si="39">AB124</f>
        <v>3960</v>
      </c>
      <c r="P124" s="8">
        <f t="shared" si="31"/>
        <v>5029.6000000000004</v>
      </c>
      <c r="Q124" s="8">
        <f t="shared" si="31"/>
        <v>5029.6000000000004</v>
      </c>
      <c r="R124" s="8">
        <f t="shared" si="31"/>
        <v>5029.6000000000004</v>
      </c>
      <c r="S124" s="1" t="s">
        <v>444</v>
      </c>
      <c r="T124" s="1"/>
      <c r="U124" s="7">
        <f t="shared" si="37"/>
        <v>0.62987781179212321</v>
      </c>
      <c r="V124" s="193"/>
      <c r="W124" s="128">
        <f t="shared" si="33"/>
        <v>3960</v>
      </c>
      <c r="X124" s="125">
        <f t="shared" si="34"/>
        <v>0.68506109410393834</v>
      </c>
      <c r="Y124" s="1" t="s">
        <v>3794</v>
      </c>
      <c r="Z124" s="215"/>
      <c r="AA124" s="9">
        <v>3960</v>
      </c>
      <c r="AB124" s="9">
        <v>3960</v>
      </c>
      <c r="AC124" s="9">
        <v>3960</v>
      </c>
      <c r="AD124" s="9">
        <v>5029.6000000000004</v>
      </c>
      <c r="AE124" s="9">
        <v>5029.6000000000004</v>
      </c>
      <c r="AF124" s="9">
        <v>5029.6000000000004</v>
      </c>
      <c r="AG124" s="9">
        <v>5029.6000000000004</v>
      </c>
      <c r="AH124" s="9"/>
      <c r="AJ124" s="73"/>
    </row>
    <row r="125" spans="1:36" x14ac:dyDescent="0.35">
      <c r="A125" s="3">
        <v>111</v>
      </c>
      <c r="B125" s="1" t="s">
        <v>89</v>
      </c>
      <c r="C125" s="1" t="s">
        <v>183</v>
      </c>
      <c r="D125" s="189" t="str">
        <f t="shared" si="30"/>
        <v>MDG51506</v>
      </c>
      <c r="E125" s="1" t="s">
        <v>190</v>
      </c>
      <c r="F125" s="1" t="e">
        <f t="shared" si="38"/>
        <v>#N/A</v>
      </c>
      <c r="G125" s="72">
        <v>4</v>
      </c>
      <c r="H125" s="71">
        <v>21652.252306765356</v>
      </c>
      <c r="I125" s="1"/>
      <c r="J125" s="1"/>
      <c r="K125" s="1" t="e">
        <f t="shared" si="29"/>
        <v>#N/A</v>
      </c>
      <c r="L125" s="1" t="s">
        <v>446</v>
      </c>
      <c r="M125" s="1"/>
      <c r="N125" s="125" t="str">
        <f t="shared" si="26"/>
        <v/>
      </c>
      <c r="O125" s="8">
        <f t="shared" si="39"/>
        <v>0</v>
      </c>
      <c r="P125" s="8">
        <f t="shared" si="31"/>
        <v>0</v>
      </c>
      <c r="Q125" s="8">
        <f t="shared" si="31"/>
        <v>0</v>
      </c>
      <c r="R125" s="8">
        <f t="shared" si="31"/>
        <v>0</v>
      </c>
      <c r="S125" s="1"/>
      <c r="T125" s="1"/>
      <c r="U125" s="7">
        <f t="shared" si="37"/>
        <v>0</v>
      </c>
      <c r="V125" s="193"/>
      <c r="W125" s="128">
        <f t="shared" si="33"/>
        <v>0</v>
      </c>
      <c r="X125" s="125" t="str">
        <f t="shared" si="34"/>
        <v/>
      </c>
      <c r="Y125" s="1"/>
      <c r="Z125" s="215"/>
      <c r="AA125" s="9"/>
      <c r="AB125" s="9"/>
      <c r="AC125" s="9"/>
      <c r="AD125" s="9"/>
      <c r="AE125" s="9"/>
      <c r="AF125" s="9"/>
      <c r="AG125" s="9"/>
      <c r="AH125" s="9"/>
      <c r="AJ125" s="73"/>
    </row>
    <row r="126" spans="1:36" x14ac:dyDescent="0.35">
      <c r="A126" s="3">
        <v>112</v>
      </c>
      <c r="B126" s="1" t="s">
        <v>89</v>
      </c>
      <c r="C126" s="1" t="s">
        <v>183</v>
      </c>
      <c r="D126" s="189" t="str">
        <f t="shared" si="30"/>
        <v>MDG51506</v>
      </c>
      <c r="E126" s="1" t="s">
        <v>3795</v>
      </c>
      <c r="F126" s="1" t="e">
        <f t="shared" si="38"/>
        <v>#N/A</v>
      </c>
      <c r="G126" s="72">
        <v>4</v>
      </c>
      <c r="H126" s="71">
        <v>13140.507364468371</v>
      </c>
      <c r="I126" s="1"/>
      <c r="J126" s="1"/>
      <c r="K126" s="1" t="e">
        <f t="shared" si="29"/>
        <v>#N/A</v>
      </c>
      <c r="L126" s="1" t="s">
        <v>446</v>
      </c>
      <c r="M126" s="1"/>
      <c r="N126" s="125" t="str">
        <f t="shared" si="26"/>
        <v/>
      </c>
      <c r="O126" s="8">
        <f t="shared" si="39"/>
        <v>0</v>
      </c>
      <c r="P126" s="8">
        <f t="shared" si="31"/>
        <v>0</v>
      </c>
      <c r="Q126" s="8">
        <f t="shared" si="31"/>
        <v>0</v>
      </c>
      <c r="R126" s="8">
        <f t="shared" si="31"/>
        <v>0</v>
      </c>
      <c r="S126" s="1"/>
      <c r="T126" s="1"/>
      <c r="U126" s="7">
        <f t="shared" si="37"/>
        <v>0</v>
      </c>
      <c r="V126" s="193"/>
      <c r="W126" s="128">
        <f t="shared" si="33"/>
        <v>0</v>
      </c>
      <c r="X126" s="125" t="str">
        <f t="shared" si="34"/>
        <v/>
      </c>
      <c r="Y126" s="1"/>
      <c r="Z126" s="215"/>
      <c r="AA126" s="9"/>
      <c r="AB126" s="9"/>
      <c r="AC126" s="9"/>
      <c r="AD126" s="9"/>
      <c r="AE126" s="9"/>
      <c r="AF126" s="9"/>
      <c r="AG126" s="9"/>
      <c r="AH126" s="9"/>
      <c r="AJ126" s="73"/>
    </row>
    <row r="127" spans="1:36" x14ac:dyDescent="0.35">
      <c r="A127" s="3">
        <v>113</v>
      </c>
      <c r="B127" s="1" t="s">
        <v>89</v>
      </c>
      <c r="C127" s="1" t="s">
        <v>183</v>
      </c>
      <c r="D127" s="189" t="str">
        <f t="shared" si="30"/>
        <v>MDG51506</v>
      </c>
      <c r="E127" s="1" t="s">
        <v>194</v>
      </c>
      <c r="F127" s="1" t="e">
        <f t="shared" si="38"/>
        <v>#N/A</v>
      </c>
      <c r="G127" s="72">
        <v>4</v>
      </c>
      <c r="H127" s="71">
        <v>14691.086381490697</v>
      </c>
      <c r="I127" s="1"/>
      <c r="J127" s="1"/>
      <c r="K127" s="1" t="e">
        <f t="shared" si="29"/>
        <v>#N/A</v>
      </c>
      <c r="L127" s="1" t="s">
        <v>446</v>
      </c>
      <c r="M127" s="1"/>
      <c r="N127" s="125" t="str">
        <f t="shared" si="26"/>
        <v/>
      </c>
      <c r="O127" s="8">
        <f t="shared" si="39"/>
        <v>0</v>
      </c>
      <c r="P127" s="8">
        <f t="shared" si="31"/>
        <v>0</v>
      </c>
      <c r="Q127" s="8">
        <f t="shared" si="31"/>
        <v>0</v>
      </c>
      <c r="R127" s="8">
        <f t="shared" si="31"/>
        <v>0</v>
      </c>
      <c r="S127" s="1"/>
      <c r="T127" s="1"/>
      <c r="U127" s="7">
        <f t="shared" si="37"/>
        <v>0</v>
      </c>
      <c r="V127" s="193"/>
      <c r="W127" s="128">
        <f t="shared" si="33"/>
        <v>0</v>
      </c>
      <c r="X127" s="125" t="str">
        <f t="shared" si="34"/>
        <v/>
      </c>
      <c r="Y127" s="1"/>
      <c r="Z127" s="215"/>
      <c r="AA127" s="9"/>
      <c r="AB127" s="9"/>
      <c r="AC127" s="9"/>
      <c r="AD127" s="9"/>
      <c r="AE127" s="9"/>
      <c r="AF127" s="9"/>
      <c r="AG127" s="9"/>
      <c r="AH127" s="9"/>
      <c r="AJ127" s="73"/>
    </row>
    <row r="128" spans="1:36" x14ac:dyDescent="0.35">
      <c r="A128" s="3">
        <v>114</v>
      </c>
      <c r="B128" s="1" t="s">
        <v>89</v>
      </c>
      <c r="C128" s="1" t="s">
        <v>183</v>
      </c>
      <c r="D128" s="189" t="str">
        <f t="shared" si="30"/>
        <v>MDG51506</v>
      </c>
      <c r="E128" s="1" t="s">
        <v>196</v>
      </c>
      <c r="F128" s="1" t="e">
        <f t="shared" si="38"/>
        <v>#N/A</v>
      </c>
      <c r="G128" s="72">
        <v>4</v>
      </c>
      <c r="H128" s="71">
        <v>1347.3814451900557</v>
      </c>
      <c r="I128" s="1"/>
      <c r="J128" s="1"/>
      <c r="K128" s="1" t="e">
        <f t="shared" si="29"/>
        <v>#N/A</v>
      </c>
      <c r="L128" s="1" t="s">
        <v>446</v>
      </c>
      <c r="M128" s="1"/>
      <c r="N128" s="125" t="str">
        <f t="shared" si="26"/>
        <v/>
      </c>
      <c r="O128" s="8">
        <f t="shared" si="39"/>
        <v>0</v>
      </c>
      <c r="P128" s="8">
        <f t="shared" si="31"/>
        <v>0</v>
      </c>
      <c r="Q128" s="8">
        <f t="shared" si="31"/>
        <v>0</v>
      </c>
      <c r="R128" s="8">
        <f t="shared" si="31"/>
        <v>0</v>
      </c>
      <c r="S128" s="1"/>
      <c r="T128" s="1"/>
      <c r="U128" s="7">
        <f t="shared" si="37"/>
        <v>0</v>
      </c>
      <c r="V128" s="193"/>
      <c r="W128" s="128">
        <f t="shared" si="33"/>
        <v>0</v>
      </c>
      <c r="X128" s="125" t="str">
        <f t="shared" si="34"/>
        <v/>
      </c>
      <c r="Y128" s="1"/>
      <c r="Z128" s="215"/>
      <c r="AA128" s="9"/>
      <c r="AB128" s="9"/>
      <c r="AC128" s="9"/>
      <c r="AD128" s="9"/>
      <c r="AE128" s="9"/>
      <c r="AF128" s="9"/>
      <c r="AG128" s="9"/>
      <c r="AH128" s="9"/>
      <c r="AJ128" s="73"/>
    </row>
    <row r="129" spans="1:36" x14ac:dyDescent="0.35">
      <c r="A129" s="3">
        <v>115</v>
      </c>
      <c r="B129" s="1" t="s">
        <v>89</v>
      </c>
      <c r="C129" s="1" t="s">
        <v>183</v>
      </c>
      <c r="D129" s="189" t="str">
        <f t="shared" si="30"/>
        <v>MDG51506</v>
      </c>
      <c r="E129" s="1" t="s">
        <v>198</v>
      </c>
      <c r="F129" s="1" t="e">
        <f t="shared" si="38"/>
        <v>#N/A</v>
      </c>
      <c r="G129" s="72">
        <v>4</v>
      </c>
      <c r="H129" s="71">
        <v>11724.575050001331</v>
      </c>
      <c r="I129" s="1"/>
      <c r="J129" s="1"/>
      <c r="K129" s="1" t="e">
        <f t="shared" si="29"/>
        <v>#N/A</v>
      </c>
      <c r="L129" s="1" t="s">
        <v>446</v>
      </c>
      <c r="M129" s="1"/>
      <c r="N129" s="125" t="str">
        <f t="shared" si="26"/>
        <v/>
      </c>
      <c r="O129" s="8">
        <f t="shared" si="39"/>
        <v>0</v>
      </c>
      <c r="P129" s="8">
        <f t="shared" si="31"/>
        <v>0</v>
      </c>
      <c r="Q129" s="8">
        <f t="shared" si="31"/>
        <v>0</v>
      </c>
      <c r="R129" s="8">
        <f t="shared" si="31"/>
        <v>0</v>
      </c>
      <c r="S129" s="1"/>
      <c r="T129" s="1"/>
      <c r="U129" s="7">
        <f t="shared" si="37"/>
        <v>0</v>
      </c>
      <c r="V129" s="193"/>
      <c r="W129" s="128">
        <f t="shared" si="33"/>
        <v>0</v>
      </c>
      <c r="X129" s="125" t="str">
        <f t="shared" si="34"/>
        <v/>
      </c>
      <c r="Y129" s="1"/>
      <c r="Z129" s="215"/>
      <c r="AA129" s="9"/>
      <c r="AB129" s="9"/>
      <c r="AC129" s="9"/>
      <c r="AD129" s="9"/>
      <c r="AE129" s="9"/>
      <c r="AF129" s="9"/>
      <c r="AG129" s="9"/>
      <c r="AH129" s="9"/>
      <c r="AJ129" s="73"/>
    </row>
    <row r="130" spans="1:36" x14ac:dyDescent="0.35">
      <c r="A130" s="3">
        <v>116</v>
      </c>
      <c r="B130" s="1" t="s">
        <v>89</v>
      </c>
      <c r="C130" s="1" t="s">
        <v>183</v>
      </c>
      <c r="D130" s="189" t="str">
        <f t="shared" si="30"/>
        <v>MDG51506</v>
      </c>
      <c r="E130" s="1" t="s">
        <v>200</v>
      </c>
      <c r="F130" s="1" t="e">
        <f t="shared" si="38"/>
        <v>#N/A</v>
      </c>
      <c r="G130" s="72">
        <v>4</v>
      </c>
      <c r="H130" s="71">
        <v>5520.1768724471558</v>
      </c>
      <c r="I130" s="1"/>
      <c r="J130" s="1"/>
      <c r="K130" s="1" t="e">
        <f t="shared" si="29"/>
        <v>#N/A</v>
      </c>
      <c r="L130" s="1" t="s">
        <v>446</v>
      </c>
      <c r="M130" s="1"/>
      <c r="N130" s="125" t="str">
        <f t="shared" si="26"/>
        <v/>
      </c>
      <c r="O130" s="8">
        <f t="shared" si="39"/>
        <v>0</v>
      </c>
      <c r="P130" s="8">
        <f t="shared" si="31"/>
        <v>0</v>
      </c>
      <c r="Q130" s="8">
        <f t="shared" si="31"/>
        <v>0</v>
      </c>
      <c r="R130" s="8">
        <f t="shared" si="31"/>
        <v>0</v>
      </c>
      <c r="S130" s="1"/>
      <c r="T130" s="1"/>
      <c r="U130" s="7">
        <f t="shared" si="37"/>
        <v>0</v>
      </c>
      <c r="V130" s="193"/>
      <c r="W130" s="128">
        <f t="shared" si="33"/>
        <v>0</v>
      </c>
      <c r="X130" s="125" t="str">
        <f t="shared" si="34"/>
        <v/>
      </c>
      <c r="Y130" s="1"/>
      <c r="Z130" s="215"/>
      <c r="AA130" s="9"/>
      <c r="AB130" s="9"/>
      <c r="AC130" s="9"/>
      <c r="AD130" s="9"/>
      <c r="AE130" s="9"/>
      <c r="AF130" s="9"/>
      <c r="AG130" s="9"/>
      <c r="AH130" s="9"/>
      <c r="AJ130" s="73"/>
    </row>
    <row r="131" spans="1:36" x14ac:dyDescent="0.35">
      <c r="A131" s="3">
        <v>117</v>
      </c>
      <c r="B131" s="1" t="s">
        <v>89</v>
      </c>
      <c r="C131" s="1" t="s">
        <v>183</v>
      </c>
      <c r="D131" s="189" t="str">
        <f t="shared" si="30"/>
        <v>MDG51506</v>
      </c>
      <c r="E131" s="129" t="s">
        <v>202</v>
      </c>
      <c r="F131" s="129" t="s">
        <v>202</v>
      </c>
      <c r="G131" s="72">
        <v>4</v>
      </c>
      <c r="H131" s="71">
        <v>2915.4833194953412</v>
      </c>
      <c r="I131" s="1"/>
      <c r="J131" s="1"/>
      <c r="K131" s="1" t="str">
        <f t="shared" si="29"/>
        <v>BEORAautreongUrgence</v>
      </c>
      <c r="L131" s="1" t="s">
        <v>446</v>
      </c>
      <c r="M131" s="1"/>
      <c r="N131" s="125" t="str">
        <f t="shared" ref="N131:N194" si="40">IF(I131&lt;&gt;"",IF(G131=1,IF(I131="PAM",IF(V131="",1,0.5),0.5),0.5),"")</f>
        <v/>
      </c>
      <c r="O131" s="8">
        <f t="shared" si="39"/>
        <v>0</v>
      </c>
      <c r="P131" s="8">
        <f t="shared" si="31"/>
        <v>0</v>
      </c>
      <c r="Q131" s="8">
        <f t="shared" si="31"/>
        <v>0</v>
      </c>
      <c r="R131" s="8">
        <f t="shared" si="31"/>
        <v>0</v>
      </c>
      <c r="S131" s="1"/>
      <c r="T131" s="1"/>
      <c r="U131" s="7">
        <f t="shared" si="37"/>
        <v>0</v>
      </c>
      <c r="V131" s="193"/>
      <c r="W131" s="128">
        <f t="shared" si="33"/>
        <v>0</v>
      </c>
      <c r="X131" s="125" t="str">
        <f t="shared" si="34"/>
        <v/>
      </c>
      <c r="Y131" s="1"/>
      <c r="Z131" s="215"/>
      <c r="AA131" s="9"/>
      <c r="AB131" s="9"/>
      <c r="AC131" s="9"/>
      <c r="AD131" s="9"/>
      <c r="AE131" s="9"/>
      <c r="AF131" s="9"/>
      <c r="AG131" s="9"/>
      <c r="AH131" s="9"/>
      <c r="AJ131" s="73"/>
    </row>
    <row r="132" spans="1:36" x14ac:dyDescent="0.35">
      <c r="A132" s="3">
        <v>118</v>
      </c>
      <c r="B132" s="1" t="s">
        <v>89</v>
      </c>
      <c r="C132" s="1" t="s">
        <v>183</v>
      </c>
      <c r="D132" s="189" t="str">
        <f t="shared" si="30"/>
        <v>MDG51506</v>
      </c>
      <c r="E132" s="1" t="s">
        <v>204</v>
      </c>
      <c r="F132" s="1" t="e">
        <f t="shared" si="38"/>
        <v>#N/A</v>
      </c>
      <c r="G132" s="72">
        <v>4</v>
      </c>
      <c r="H132" s="71">
        <v>5902.0568953605207</v>
      </c>
      <c r="I132" s="1"/>
      <c r="J132" s="1"/>
      <c r="K132" s="1" t="e">
        <f t="shared" ref="K132:K195" si="41">IF(I132="FID",F132&amp;I132&amp;L132,IF(I132="PAM",F132&amp;I132&amp;L132,IF(I132="CRS",F132&amp;I132&amp;L132,F132&amp;"autreong"&amp;L132)))</f>
        <v>#N/A</v>
      </c>
      <c r="L132" s="1" t="s">
        <v>446</v>
      </c>
      <c r="M132" s="1"/>
      <c r="N132" s="125" t="str">
        <f t="shared" si="40"/>
        <v/>
      </c>
      <c r="O132" s="8">
        <f t="shared" si="39"/>
        <v>0</v>
      </c>
      <c r="P132" s="8">
        <f t="shared" si="31"/>
        <v>0</v>
      </c>
      <c r="Q132" s="8">
        <f t="shared" si="31"/>
        <v>0</v>
      </c>
      <c r="R132" s="8">
        <f t="shared" si="31"/>
        <v>0</v>
      </c>
      <c r="S132" s="1"/>
      <c r="T132" s="1"/>
      <c r="U132" s="7">
        <f t="shared" si="37"/>
        <v>0</v>
      </c>
      <c r="V132" s="193"/>
      <c r="W132" s="128">
        <f t="shared" si="33"/>
        <v>0</v>
      </c>
      <c r="X132" s="125" t="str">
        <f t="shared" si="34"/>
        <v/>
      </c>
      <c r="Y132" s="1"/>
      <c r="Z132" s="215"/>
      <c r="AA132" s="9"/>
      <c r="AB132" s="9"/>
      <c r="AC132" s="9"/>
      <c r="AD132" s="9"/>
      <c r="AE132" s="9"/>
      <c r="AF132" s="9"/>
      <c r="AG132" s="9"/>
      <c r="AH132" s="9"/>
      <c r="AJ132" s="73"/>
    </row>
    <row r="133" spans="1:36" x14ac:dyDescent="0.35">
      <c r="A133" s="3">
        <v>119</v>
      </c>
      <c r="B133" s="1" t="s">
        <v>89</v>
      </c>
      <c r="C133" s="1" t="s">
        <v>183</v>
      </c>
      <c r="D133" s="189" t="str">
        <f t="shared" ref="D133:D196" si="42">VLOOKUP(C133,admin_2,2,FALSE)</f>
        <v>MDG51506</v>
      </c>
      <c r="E133" s="1" t="s">
        <v>183</v>
      </c>
      <c r="F133" s="1" t="e">
        <f t="shared" si="38"/>
        <v>#N/A</v>
      </c>
      <c r="G133" s="72">
        <v>4</v>
      </c>
      <c r="H133" s="71">
        <v>26791.548056898937</v>
      </c>
      <c r="I133" s="1"/>
      <c r="J133" s="1"/>
      <c r="K133" s="1" t="e">
        <f t="shared" si="41"/>
        <v>#N/A</v>
      </c>
      <c r="L133" s="1" t="s">
        <v>446</v>
      </c>
      <c r="M133" s="1"/>
      <c r="N133" s="125" t="str">
        <f t="shared" si="40"/>
        <v/>
      </c>
      <c r="O133" s="8">
        <f t="shared" si="39"/>
        <v>0</v>
      </c>
      <c r="P133" s="8">
        <f t="shared" ref="P133:R196" si="43">AD133</f>
        <v>0</v>
      </c>
      <c r="Q133" s="8">
        <f t="shared" si="43"/>
        <v>0</v>
      </c>
      <c r="R133" s="8">
        <f t="shared" si="43"/>
        <v>0</v>
      </c>
      <c r="S133" s="1"/>
      <c r="T133" s="1"/>
      <c r="U133" s="7">
        <f t="shared" si="37"/>
        <v>0</v>
      </c>
      <c r="V133" s="193"/>
      <c r="W133" s="128">
        <f t="shared" si="33"/>
        <v>0</v>
      </c>
      <c r="X133" s="125" t="str">
        <f t="shared" si="34"/>
        <v/>
      </c>
      <c r="Y133" s="1"/>
      <c r="Z133" s="215"/>
      <c r="AA133" s="9"/>
      <c r="AB133" s="9"/>
      <c r="AC133" s="9"/>
      <c r="AD133" s="9"/>
      <c r="AE133" s="9"/>
      <c r="AF133" s="9"/>
      <c r="AG133" s="9"/>
      <c r="AH133" s="9"/>
      <c r="AJ133" s="73"/>
    </row>
    <row r="134" spans="1:36" x14ac:dyDescent="0.35">
      <c r="A134" s="3">
        <v>120</v>
      </c>
      <c r="B134" s="1" t="s">
        <v>89</v>
      </c>
      <c r="C134" s="1" t="s">
        <v>183</v>
      </c>
      <c r="D134" s="189" t="str">
        <f t="shared" si="42"/>
        <v>MDG51506</v>
      </c>
      <c r="E134" s="1" t="s">
        <v>207</v>
      </c>
      <c r="F134" s="1" t="e">
        <f t="shared" si="38"/>
        <v>#N/A</v>
      </c>
      <c r="G134" s="72">
        <v>4</v>
      </c>
      <c r="H134" s="71">
        <v>31278.045681038962</v>
      </c>
      <c r="I134" s="1"/>
      <c r="J134" s="1"/>
      <c r="K134" s="1" t="e">
        <f t="shared" si="41"/>
        <v>#N/A</v>
      </c>
      <c r="L134" s="1" t="s">
        <v>446</v>
      </c>
      <c r="M134" s="1"/>
      <c r="N134" s="125" t="str">
        <f t="shared" si="40"/>
        <v/>
      </c>
      <c r="O134" s="8">
        <f t="shared" si="39"/>
        <v>0</v>
      </c>
      <c r="P134" s="8">
        <f t="shared" si="43"/>
        <v>0</v>
      </c>
      <c r="Q134" s="8">
        <f t="shared" si="43"/>
        <v>0</v>
      </c>
      <c r="R134" s="8">
        <f t="shared" si="43"/>
        <v>0</v>
      </c>
      <c r="S134" s="1"/>
      <c r="T134" s="1"/>
      <c r="U134" s="7">
        <f t="shared" si="37"/>
        <v>0</v>
      </c>
      <c r="V134" s="193"/>
      <c r="W134" s="128">
        <f t="shared" si="33"/>
        <v>0</v>
      </c>
      <c r="X134" s="125" t="str">
        <f t="shared" si="34"/>
        <v/>
      </c>
      <c r="Y134" s="1"/>
      <c r="Z134" s="215"/>
      <c r="AA134" s="9"/>
      <c r="AB134" s="9"/>
      <c r="AC134" s="9"/>
      <c r="AD134" s="9"/>
      <c r="AE134" s="9"/>
      <c r="AF134" s="9"/>
      <c r="AG134" s="9"/>
      <c r="AH134" s="9"/>
      <c r="AJ134" s="73"/>
    </row>
    <row r="135" spans="1:36" x14ac:dyDescent="0.35">
      <c r="A135" s="3">
        <v>121</v>
      </c>
      <c r="B135" s="1" t="s">
        <v>89</v>
      </c>
      <c r="C135" s="1" t="s">
        <v>183</v>
      </c>
      <c r="D135" s="189" t="str">
        <f t="shared" si="42"/>
        <v>MDG51506</v>
      </c>
      <c r="E135" s="1" t="s">
        <v>209</v>
      </c>
      <c r="F135" s="1" t="e">
        <f t="shared" si="38"/>
        <v>#N/A</v>
      </c>
      <c r="G135" s="72">
        <v>4</v>
      </c>
      <c r="H135" s="71">
        <v>8455.180818404715</v>
      </c>
      <c r="I135" s="1"/>
      <c r="J135" s="1"/>
      <c r="K135" s="1" t="e">
        <f t="shared" si="41"/>
        <v>#N/A</v>
      </c>
      <c r="L135" s="1" t="s">
        <v>446</v>
      </c>
      <c r="M135" s="1"/>
      <c r="N135" s="125" t="str">
        <f t="shared" si="40"/>
        <v/>
      </c>
      <c r="O135" s="8">
        <f t="shared" si="39"/>
        <v>0</v>
      </c>
      <c r="P135" s="8">
        <f t="shared" si="43"/>
        <v>0</v>
      </c>
      <c r="Q135" s="8">
        <f t="shared" si="43"/>
        <v>0</v>
      </c>
      <c r="R135" s="8">
        <f t="shared" si="43"/>
        <v>0</v>
      </c>
      <c r="S135" s="1"/>
      <c r="T135" s="1"/>
      <c r="U135" s="7">
        <f t="shared" si="37"/>
        <v>0</v>
      </c>
      <c r="V135" s="193"/>
      <c r="W135" s="128">
        <f t="shared" si="33"/>
        <v>0</v>
      </c>
      <c r="X135" s="125" t="str">
        <f t="shared" si="34"/>
        <v/>
      </c>
      <c r="Y135" s="1"/>
      <c r="Z135" s="215"/>
      <c r="AA135" s="9"/>
      <c r="AB135" s="9"/>
      <c r="AC135" s="9"/>
      <c r="AD135" s="9"/>
      <c r="AE135" s="9"/>
      <c r="AF135" s="9"/>
      <c r="AG135" s="9"/>
      <c r="AH135" s="9"/>
      <c r="AJ135" s="73"/>
    </row>
    <row r="136" spans="1:36" x14ac:dyDescent="0.35">
      <c r="A136" s="3">
        <v>122</v>
      </c>
      <c r="B136" s="1" t="s">
        <v>89</v>
      </c>
      <c r="C136" s="1" t="s">
        <v>183</v>
      </c>
      <c r="D136" s="189" t="str">
        <f t="shared" si="42"/>
        <v>MDG51506</v>
      </c>
      <c r="E136" s="1" t="s">
        <v>211</v>
      </c>
      <c r="F136" s="1" t="e">
        <f t="shared" si="38"/>
        <v>#N/A</v>
      </c>
      <c r="G136" s="72">
        <v>3</v>
      </c>
      <c r="H136" s="71">
        <v>19692.738751544406</v>
      </c>
      <c r="I136" s="1"/>
      <c r="J136" s="1"/>
      <c r="K136" s="1" t="e">
        <f t="shared" si="41"/>
        <v>#N/A</v>
      </c>
      <c r="L136" s="1" t="s">
        <v>446</v>
      </c>
      <c r="M136" s="1"/>
      <c r="N136" s="125" t="str">
        <f t="shared" si="40"/>
        <v/>
      </c>
      <c r="O136" s="8">
        <f t="shared" si="39"/>
        <v>0</v>
      </c>
      <c r="P136" s="8">
        <f t="shared" si="43"/>
        <v>0</v>
      </c>
      <c r="Q136" s="8">
        <f t="shared" si="43"/>
        <v>0</v>
      </c>
      <c r="R136" s="8">
        <f t="shared" si="43"/>
        <v>0</v>
      </c>
      <c r="S136" s="1"/>
      <c r="T136" s="1"/>
      <c r="U136" s="7">
        <f t="shared" si="37"/>
        <v>0</v>
      </c>
      <c r="V136" s="193"/>
      <c r="W136" s="128">
        <f t="shared" si="33"/>
        <v>0</v>
      </c>
      <c r="X136" s="125" t="str">
        <f t="shared" si="34"/>
        <v/>
      </c>
      <c r="Y136" s="1"/>
      <c r="Z136" s="215"/>
      <c r="AA136" s="9"/>
      <c r="AB136" s="9"/>
      <c r="AC136" s="9"/>
      <c r="AD136" s="9"/>
      <c r="AE136" s="9"/>
      <c r="AF136" s="9"/>
      <c r="AG136" s="9"/>
      <c r="AH136" s="9"/>
      <c r="AJ136" s="73"/>
    </row>
    <row r="137" spans="1:36" x14ac:dyDescent="0.35">
      <c r="A137" s="3">
        <v>123</v>
      </c>
      <c r="B137" s="1" t="s">
        <v>89</v>
      </c>
      <c r="C137" s="1" t="s">
        <v>183</v>
      </c>
      <c r="D137" s="189" t="str">
        <f t="shared" si="42"/>
        <v>MDG51506</v>
      </c>
      <c r="E137" s="1" t="s">
        <v>213</v>
      </c>
      <c r="F137" s="1" t="e">
        <f t="shared" si="38"/>
        <v>#N/A</v>
      </c>
      <c r="G137" s="72">
        <v>4</v>
      </c>
      <c r="H137" s="71">
        <v>8585.2903441835988</v>
      </c>
      <c r="I137" s="1"/>
      <c r="J137" s="1"/>
      <c r="K137" s="1" t="e">
        <f t="shared" si="41"/>
        <v>#N/A</v>
      </c>
      <c r="L137" s="1" t="s">
        <v>446</v>
      </c>
      <c r="M137" s="1"/>
      <c r="N137" s="125" t="str">
        <f t="shared" si="40"/>
        <v/>
      </c>
      <c r="O137" s="8">
        <f t="shared" si="39"/>
        <v>0</v>
      </c>
      <c r="P137" s="8">
        <f t="shared" si="43"/>
        <v>0</v>
      </c>
      <c r="Q137" s="8">
        <f t="shared" si="43"/>
        <v>0</v>
      </c>
      <c r="R137" s="8">
        <f t="shared" si="43"/>
        <v>0</v>
      </c>
      <c r="S137" s="1"/>
      <c r="T137" s="1"/>
      <c r="U137" s="7">
        <f t="shared" si="37"/>
        <v>0</v>
      </c>
      <c r="V137" s="193"/>
      <c r="W137" s="128">
        <f t="shared" si="33"/>
        <v>0</v>
      </c>
      <c r="X137" s="125" t="str">
        <f t="shared" si="34"/>
        <v/>
      </c>
      <c r="Y137" s="1"/>
      <c r="Z137" s="215"/>
      <c r="AA137" s="9"/>
      <c r="AB137" s="9"/>
      <c r="AC137" s="9"/>
      <c r="AD137" s="9"/>
      <c r="AE137" s="9"/>
      <c r="AF137" s="9"/>
      <c r="AG137" s="9"/>
      <c r="AH137" s="9"/>
      <c r="AJ137" s="73"/>
    </row>
    <row r="138" spans="1:36" x14ac:dyDescent="0.35">
      <c r="A138" s="3">
        <v>124</v>
      </c>
      <c r="B138" s="1" t="s">
        <v>89</v>
      </c>
      <c r="C138" s="1" t="s">
        <v>183</v>
      </c>
      <c r="D138" s="189" t="str">
        <f t="shared" si="42"/>
        <v>MDG51506</v>
      </c>
      <c r="E138" s="1" t="s">
        <v>3796</v>
      </c>
      <c r="F138" s="1" t="e">
        <f t="shared" si="38"/>
        <v>#N/A</v>
      </c>
      <c r="G138" s="72">
        <v>2</v>
      </c>
      <c r="H138" s="71">
        <v>8949.1901938192877</v>
      </c>
      <c r="I138" s="1" t="s">
        <v>442</v>
      </c>
      <c r="J138" s="1"/>
      <c r="K138" s="1" t="e">
        <f t="shared" si="41"/>
        <v>#N/A</v>
      </c>
      <c r="L138" s="1" t="s">
        <v>446</v>
      </c>
      <c r="M138" s="1" t="s">
        <v>3747</v>
      </c>
      <c r="N138" s="125">
        <f t="shared" si="40"/>
        <v>0.5</v>
      </c>
      <c r="O138" s="8">
        <f t="shared" si="39"/>
        <v>5780</v>
      </c>
      <c r="P138" s="8">
        <f t="shared" si="43"/>
        <v>7159.2000000000007</v>
      </c>
      <c r="Q138" s="8">
        <f t="shared" si="43"/>
        <v>7159.2000000000007</v>
      </c>
      <c r="R138" s="8">
        <f t="shared" si="43"/>
        <v>7159.2000000000007</v>
      </c>
      <c r="S138" s="1" t="s">
        <v>444</v>
      </c>
      <c r="T138" s="1"/>
      <c r="U138" s="7">
        <f t="shared" si="37"/>
        <v>0.64586849478201136</v>
      </c>
      <c r="V138" s="193"/>
      <c r="W138" s="128">
        <f t="shared" si="33"/>
        <v>5780</v>
      </c>
      <c r="X138" s="125">
        <f t="shared" si="34"/>
        <v>0.67706575260899426</v>
      </c>
      <c r="Y138" s="1" t="s">
        <v>3797</v>
      </c>
      <c r="Z138" s="215"/>
      <c r="AA138" s="9">
        <v>5780</v>
      </c>
      <c r="AB138" s="9">
        <v>5780</v>
      </c>
      <c r="AC138" s="9">
        <v>5780</v>
      </c>
      <c r="AD138" s="9">
        <v>7159.2000000000007</v>
      </c>
      <c r="AE138" s="9">
        <v>7159.2000000000007</v>
      </c>
      <c r="AF138" s="9">
        <v>7159.2000000000007</v>
      </c>
      <c r="AG138" s="9">
        <v>7159.2000000000007</v>
      </c>
      <c r="AH138" s="9"/>
      <c r="AJ138" s="73"/>
    </row>
    <row r="139" spans="1:36" x14ac:dyDescent="0.35">
      <c r="A139" s="3">
        <v>125</v>
      </c>
      <c r="B139" s="1" t="s">
        <v>89</v>
      </c>
      <c r="C139" s="1" t="s">
        <v>183</v>
      </c>
      <c r="D139" s="189" t="str">
        <f t="shared" si="42"/>
        <v>MDG51506</v>
      </c>
      <c r="E139" s="1" t="s">
        <v>217</v>
      </c>
      <c r="F139" s="1" t="e">
        <f t="shared" si="38"/>
        <v>#N/A</v>
      </c>
      <c r="G139" s="72">
        <v>2</v>
      </c>
      <c r="H139" s="71">
        <v>5618.7789686646602</v>
      </c>
      <c r="I139" s="1" t="s">
        <v>442</v>
      </c>
      <c r="J139" s="1"/>
      <c r="K139" s="1" t="e">
        <f t="shared" si="41"/>
        <v>#N/A</v>
      </c>
      <c r="L139" s="1" t="s">
        <v>446</v>
      </c>
      <c r="M139" s="1" t="s">
        <v>3750</v>
      </c>
      <c r="N139" s="125">
        <f t="shared" si="40"/>
        <v>0.5</v>
      </c>
      <c r="O139" s="8">
        <f t="shared" si="39"/>
        <v>3195</v>
      </c>
      <c r="P139" s="8">
        <f t="shared" si="43"/>
        <v>4495.2</v>
      </c>
      <c r="Q139" s="8">
        <f t="shared" si="43"/>
        <v>4495.2</v>
      </c>
      <c r="R139" s="8">
        <f t="shared" si="43"/>
        <v>4495.2</v>
      </c>
      <c r="S139" s="1" t="s">
        <v>444</v>
      </c>
      <c r="T139" s="1"/>
      <c r="U139" s="7">
        <f t="shared" si="37"/>
        <v>0.56862888143815216</v>
      </c>
      <c r="V139" s="193"/>
      <c r="W139" s="128">
        <f t="shared" si="33"/>
        <v>3195</v>
      </c>
      <c r="X139" s="125">
        <f t="shared" si="34"/>
        <v>0.71568555928092392</v>
      </c>
      <c r="Y139" s="1" t="s">
        <v>3797</v>
      </c>
      <c r="Z139" s="215"/>
      <c r="AA139" s="9">
        <v>3195</v>
      </c>
      <c r="AB139" s="9">
        <v>3195</v>
      </c>
      <c r="AC139" s="9">
        <v>3195</v>
      </c>
      <c r="AD139" s="9">
        <v>4495.2</v>
      </c>
      <c r="AE139" s="9">
        <v>4495.2</v>
      </c>
      <c r="AF139" s="9">
        <v>4495.2</v>
      </c>
      <c r="AG139" s="9">
        <v>4495.2</v>
      </c>
      <c r="AH139" s="9"/>
      <c r="AJ139" s="73"/>
    </row>
    <row r="140" spans="1:36" x14ac:dyDescent="0.35">
      <c r="A140" s="3">
        <v>126</v>
      </c>
      <c r="B140" s="1" t="s">
        <v>89</v>
      </c>
      <c r="C140" s="1" t="s">
        <v>183</v>
      </c>
      <c r="D140" s="189" t="str">
        <f t="shared" si="42"/>
        <v>MDG51506</v>
      </c>
      <c r="E140" s="1" t="s">
        <v>219</v>
      </c>
      <c r="F140" s="1" t="e">
        <f t="shared" si="38"/>
        <v>#N/A</v>
      </c>
      <c r="G140" s="72">
        <v>2</v>
      </c>
      <c r="H140" s="71">
        <v>15369.314297359913</v>
      </c>
      <c r="I140" s="1" t="s">
        <v>442</v>
      </c>
      <c r="J140" s="1"/>
      <c r="K140" s="1" t="e">
        <f t="shared" si="41"/>
        <v>#N/A</v>
      </c>
      <c r="L140" s="1" t="s">
        <v>446</v>
      </c>
      <c r="M140" s="1" t="s">
        <v>3747</v>
      </c>
      <c r="N140" s="125">
        <f t="shared" si="40"/>
        <v>0.5</v>
      </c>
      <c r="O140" s="8">
        <f t="shared" si="39"/>
        <v>24000</v>
      </c>
      <c r="P140" s="8">
        <f t="shared" si="43"/>
        <v>14130</v>
      </c>
      <c r="Q140" s="8">
        <f t="shared" si="43"/>
        <v>14130</v>
      </c>
      <c r="R140" s="8">
        <f t="shared" si="43"/>
        <v>14130</v>
      </c>
      <c r="S140" s="1" t="s">
        <v>444</v>
      </c>
      <c r="T140" s="1"/>
      <c r="U140" s="7">
        <f t="shared" si="37"/>
        <v>1.5615530748904416</v>
      </c>
      <c r="V140" s="193"/>
      <c r="W140" s="128">
        <f t="shared" si="33"/>
        <v>24000</v>
      </c>
      <c r="X140" s="125">
        <f t="shared" si="34"/>
        <v>0.2192234625547792</v>
      </c>
      <c r="Y140" s="1"/>
      <c r="Z140" s="215"/>
      <c r="AA140" s="9">
        <v>24000</v>
      </c>
      <c r="AB140" s="9">
        <v>24000</v>
      </c>
      <c r="AC140" s="9">
        <v>24000</v>
      </c>
      <c r="AD140" s="9">
        <v>14130</v>
      </c>
      <c r="AE140" s="9">
        <v>14130</v>
      </c>
      <c r="AF140" s="9">
        <v>14130</v>
      </c>
      <c r="AG140" s="9">
        <v>14130</v>
      </c>
      <c r="AH140" s="9"/>
      <c r="AJ140" s="73"/>
    </row>
    <row r="141" spans="1:36" x14ac:dyDescent="0.35">
      <c r="A141" s="3">
        <v>127</v>
      </c>
      <c r="B141" s="1" t="s">
        <v>89</v>
      </c>
      <c r="C141" s="1" t="s">
        <v>183</v>
      </c>
      <c r="D141" s="189" t="str">
        <f t="shared" si="42"/>
        <v>MDG51506</v>
      </c>
      <c r="E141" s="1" t="s">
        <v>221</v>
      </c>
      <c r="F141" s="1" t="e">
        <f t="shared" si="38"/>
        <v>#N/A</v>
      </c>
      <c r="G141" s="72">
        <v>4</v>
      </c>
      <c r="H141" s="71">
        <v>3399.9610915252179</v>
      </c>
      <c r="I141" s="1"/>
      <c r="J141" s="1"/>
      <c r="K141" s="1" t="e">
        <f t="shared" si="41"/>
        <v>#N/A</v>
      </c>
      <c r="L141" s="1" t="s">
        <v>446</v>
      </c>
      <c r="M141" s="1"/>
      <c r="N141" s="125" t="str">
        <f t="shared" si="40"/>
        <v/>
      </c>
      <c r="O141" s="8">
        <f t="shared" si="39"/>
        <v>0</v>
      </c>
      <c r="P141" s="8">
        <f t="shared" si="43"/>
        <v>0</v>
      </c>
      <c r="Q141" s="8">
        <f t="shared" si="43"/>
        <v>0</v>
      </c>
      <c r="R141" s="8">
        <f t="shared" si="43"/>
        <v>0</v>
      </c>
      <c r="S141" s="1"/>
      <c r="T141" s="1"/>
      <c r="U141" s="7">
        <f t="shared" si="37"/>
        <v>0</v>
      </c>
      <c r="V141" s="193"/>
      <c r="W141" s="128">
        <f t="shared" si="33"/>
        <v>0</v>
      </c>
      <c r="X141" s="125" t="str">
        <f t="shared" si="34"/>
        <v/>
      </c>
      <c r="Y141" s="1"/>
      <c r="Z141" s="215"/>
      <c r="AA141" s="9"/>
      <c r="AB141" s="9"/>
      <c r="AC141" s="9"/>
      <c r="AD141" s="9"/>
      <c r="AE141" s="9"/>
      <c r="AF141" s="9"/>
      <c r="AG141" s="9"/>
      <c r="AH141" s="9"/>
      <c r="AJ141" s="73"/>
    </row>
    <row r="142" spans="1:36" x14ac:dyDescent="0.35">
      <c r="A142" s="3">
        <v>128</v>
      </c>
      <c r="B142" s="1" t="s">
        <v>89</v>
      </c>
      <c r="C142" s="1" t="s">
        <v>183</v>
      </c>
      <c r="D142" s="189" t="str">
        <f t="shared" si="42"/>
        <v>MDG51506</v>
      </c>
      <c r="E142" s="1" t="s">
        <v>223</v>
      </c>
      <c r="F142" s="1" t="e">
        <f t="shared" si="38"/>
        <v>#N/A</v>
      </c>
      <c r="G142" s="72">
        <v>2</v>
      </c>
      <c r="H142" s="71">
        <v>6594.2693591166535</v>
      </c>
      <c r="I142" s="1" t="s">
        <v>442</v>
      </c>
      <c r="J142" s="1"/>
      <c r="K142" s="1" t="e">
        <f t="shared" si="41"/>
        <v>#N/A</v>
      </c>
      <c r="L142" s="1" t="s">
        <v>446</v>
      </c>
      <c r="M142" s="1" t="s">
        <v>3750</v>
      </c>
      <c r="N142" s="125">
        <f t="shared" si="40"/>
        <v>0.5</v>
      </c>
      <c r="O142" s="8">
        <f t="shared" si="39"/>
        <v>5270</v>
      </c>
      <c r="P142" s="8">
        <f t="shared" si="43"/>
        <v>8525</v>
      </c>
      <c r="Q142" s="8">
        <f t="shared" si="43"/>
        <v>8525</v>
      </c>
      <c r="R142" s="8">
        <f t="shared" si="43"/>
        <v>8525</v>
      </c>
      <c r="S142" s="1" t="s">
        <v>444</v>
      </c>
      <c r="T142" s="1"/>
      <c r="U142" s="7">
        <f t="shared" si="37"/>
        <v>0.79917875855558795</v>
      </c>
      <c r="V142" s="193"/>
      <c r="W142" s="128">
        <f t="shared" si="33"/>
        <v>5270</v>
      </c>
      <c r="X142" s="125">
        <f t="shared" si="34"/>
        <v>0.60041062072220597</v>
      </c>
      <c r="Y142" s="1"/>
      <c r="Z142" s="215"/>
      <c r="AA142" s="9">
        <v>5270</v>
      </c>
      <c r="AB142" s="9">
        <v>5270</v>
      </c>
      <c r="AC142" s="9">
        <v>5270</v>
      </c>
      <c r="AD142" s="9">
        <v>8525</v>
      </c>
      <c r="AE142" s="9">
        <v>8525</v>
      </c>
      <c r="AF142" s="9">
        <v>8525</v>
      </c>
      <c r="AG142" s="9">
        <v>8525</v>
      </c>
      <c r="AH142" s="9"/>
      <c r="AJ142" s="73"/>
    </row>
    <row r="143" spans="1:36" x14ac:dyDescent="0.35">
      <c r="A143" s="3">
        <v>129</v>
      </c>
      <c r="B143" s="1" t="s">
        <v>89</v>
      </c>
      <c r="C143" s="1" t="s">
        <v>183</v>
      </c>
      <c r="D143" s="189" t="str">
        <f t="shared" si="42"/>
        <v>MDG51506</v>
      </c>
      <c r="E143" s="1" t="s">
        <v>225</v>
      </c>
      <c r="F143" s="1" t="e">
        <f t="shared" si="38"/>
        <v>#N/A</v>
      </c>
      <c r="G143" s="72">
        <v>4</v>
      </c>
      <c r="H143" s="71">
        <v>7710.94142508817</v>
      </c>
      <c r="I143" s="1"/>
      <c r="J143" s="1"/>
      <c r="K143" s="1" t="e">
        <f t="shared" si="41"/>
        <v>#N/A</v>
      </c>
      <c r="L143" s="1" t="s">
        <v>446</v>
      </c>
      <c r="M143" s="1"/>
      <c r="N143" s="125" t="str">
        <f t="shared" si="40"/>
        <v/>
      </c>
      <c r="O143" s="8">
        <f t="shared" si="39"/>
        <v>0</v>
      </c>
      <c r="P143" s="8">
        <f t="shared" si="43"/>
        <v>0</v>
      </c>
      <c r="Q143" s="8">
        <f t="shared" si="43"/>
        <v>0</v>
      </c>
      <c r="R143" s="8">
        <f t="shared" si="43"/>
        <v>0</v>
      </c>
      <c r="S143" s="1"/>
      <c r="T143" s="1"/>
      <c r="U143" s="7">
        <f t="shared" si="37"/>
        <v>0</v>
      </c>
      <c r="V143" s="193"/>
      <c r="W143" s="128">
        <f t="shared" si="33"/>
        <v>0</v>
      </c>
      <c r="X143" s="125" t="str">
        <f t="shared" si="34"/>
        <v/>
      </c>
      <c r="Y143" s="1"/>
      <c r="Z143" s="215"/>
      <c r="AA143" s="9"/>
      <c r="AB143" s="9"/>
      <c r="AC143" s="9"/>
      <c r="AD143" s="9"/>
      <c r="AE143" s="9"/>
      <c r="AF143" s="9"/>
      <c r="AG143" s="9"/>
      <c r="AH143" s="9"/>
      <c r="AJ143" s="73"/>
    </row>
    <row r="144" spans="1:36" x14ac:dyDescent="0.35">
      <c r="A144" s="3">
        <v>130</v>
      </c>
      <c r="B144" s="1" t="s">
        <v>89</v>
      </c>
      <c r="C144" s="1" t="s">
        <v>183</v>
      </c>
      <c r="D144" s="189" t="str">
        <f t="shared" si="42"/>
        <v>MDG51506</v>
      </c>
      <c r="E144" s="129" t="s">
        <v>227</v>
      </c>
      <c r="F144" s="129" t="s">
        <v>227</v>
      </c>
      <c r="G144" s="72">
        <v>4</v>
      </c>
      <c r="H144" s="71">
        <v>11427.769865767286</v>
      </c>
      <c r="I144" s="1"/>
      <c r="J144" s="1"/>
      <c r="K144" s="1" t="str">
        <f t="shared" si="41"/>
        <v>SAVAZY IIautreongUrgence</v>
      </c>
      <c r="L144" s="1" t="s">
        <v>446</v>
      </c>
      <c r="M144" s="1"/>
      <c r="N144" s="125" t="str">
        <f t="shared" si="40"/>
        <v/>
      </c>
      <c r="O144" s="8">
        <f t="shared" si="39"/>
        <v>0</v>
      </c>
      <c r="P144" s="8">
        <f t="shared" si="43"/>
        <v>0</v>
      </c>
      <c r="Q144" s="8">
        <f t="shared" si="43"/>
        <v>0</v>
      </c>
      <c r="R144" s="8">
        <f t="shared" si="43"/>
        <v>0</v>
      </c>
      <c r="S144" s="1"/>
      <c r="T144" s="1"/>
      <c r="U144" s="7">
        <f t="shared" si="37"/>
        <v>0</v>
      </c>
      <c r="V144" s="193"/>
      <c r="W144" s="128">
        <f t="shared" ref="W144:W207" si="44">IF(V144="x","",O144)</f>
        <v>0</v>
      </c>
      <c r="X144" s="125" t="str">
        <f t="shared" ref="X144:X207" si="45">IFERROR(1-(W144*N144)/H144,"")</f>
        <v/>
      </c>
      <c r="Y144" s="1"/>
      <c r="Z144" s="215"/>
      <c r="AA144" s="9"/>
      <c r="AB144" s="9"/>
      <c r="AC144" s="9"/>
      <c r="AD144" s="9"/>
      <c r="AE144" s="9"/>
      <c r="AF144" s="9"/>
      <c r="AG144" s="9"/>
      <c r="AH144" s="9"/>
      <c r="AJ144" s="73"/>
    </row>
    <row r="145" spans="1:36" x14ac:dyDescent="0.35">
      <c r="A145" s="3">
        <v>131</v>
      </c>
      <c r="B145" s="1" t="s">
        <v>89</v>
      </c>
      <c r="C145" s="1" t="s">
        <v>183</v>
      </c>
      <c r="D145" s="189" t="str">
        <f t="shared" si="42"/>
        <v>MDG51506</v>
      </c>
      <c r="E145" s="1" t="s">
        <v>229</v>
      </c>
      <c r="F145" s="1" t="e">
        <f t="shared" si="38"/>
        <v>#N/A</v>
      </c>
      <c r="G145" s="72">
        <v>3</v>
      </c>
      <c r="H145" s="71">
        <v>18652.69307089844</v>
      </c>
      <c r="I145" s="1" t="s">
        <v>896</v>
      </c>
      <c r="J145" s="1"/>
      <c r="K145" s="1" t="e">
        <f t="shared" si="41"/>
        <v>#N/A</v>
      </c>
      <c r="L145" s="1" t="s">
        <v>446</v>
      </c>
      <c r="M145" s="1" t="s">
        <v>3747</v>
      </c>
      <c r="N145" s="125">
        <f t="shared" si="40"/>
        <v>0.5</v>
      </c>
      <c r="O145" s="8">
        <f>480*5</f>
        <v>2400</v>
      </c>
      <c r="P145" s="8">
        <f t="shared" si="43"/>
        <v>0</v>
      </c>
      <c r="Q145" s="8">
        <f t="shared" si="43"/>
        <v>0</v>
      </c>
      <c r="R145" s="8">
        <f t="shared" si="43"/>
        <v>0</v>
      </c>
      <c r="S145" s="1" t="s">
        <v>3798</v>
      </c>
      <c r="T145" s="1"/>
      <c r="U145" s="7">
        <f t="shared" si="37"/>
        <v>0.12866774737983719</v>
      </c>
      <c r="V145" s="193"/>
      <c r="W145" s="128">
        <f t="shared" si="44"/>
        <v>2400</v>
      </c>
      <c r="X145" s="125">
        <f t="shared" si="45"/>
        <v>0.93566612631008139</v>
      </c>
      <c r="Y145" s="1"/>
      <c r="Z145" s="215"/>
      <c r="AA145" s="9"/>
      <c r="AB145" s="9"/>
      <c r="AC145" s="9">
        <f>480*5</f>
        <v>2400</v>
      </c>
      <c r="AD145" s="9"/>
      <c r="AE145" s="9"/>
      <c r="AF145" s="9"/>
      <c r="AG145" s="9"/>
      <c r="AH145" s="9"/>
      <c r="AJ145" s="73"/>
    </row>
    <row r="146" spans="1:36" x14ac:dyDescent="0.35">
      <c r="A146" s="3">
        <v>132</v>
      </c>
      <c r="B146" s="1" t="s">
        <v>89</v>
      </c>
      <c r="C146" s="1" t="s">
        <v>183</v>
      </c>
      <c r="D146" s="189" t="str">
        <f t="shared" si="42"/>
        <v>MDG51506</v>
      </c>
      <c r="E146" s="1" t="s">
        <v>231</v>
      </c>
      <c r="F146" s="1" t="e">
        <f t="shared" si="38"/>
        <v>#N/A</v>
      </c>
      <c r="G146" s="72">
        <v>2</v>
      </c>
      <c r="H146" s="71">
        <v>4747.8840554616299</v>
      </c>
      <c r="I146" s="1" t="s">
        <v>442</v>
      </c>
      <c r="J146" s="1"/>
      <c r="K146" s="1" t="e">
        <f t="shared" si="41"/>
        <v>#N/A</v>
      </c>
      <c r="L146" s="1" t="s">
        <v>446</v>
      </c>
      <c r="M146" s="1" t="s">
        <v>3750</v>
      </c>
      <c r="N146" s="125">
        <f t="shared" si="40"/>
        <v>0.5</v>
      </c>
      <c r="O146" s="8">
        <f>AB146</f>
        <v>2700</v>
      </c>
      <c r="P146" s="8">
        <f t="shared" si="43"/>
        <v>3798.4</v>
      </c>
      <c r="Q146" s="8">
        <f t="shared" si="43"/>
        <v>3798.4</v>
      </c>
      <c r="R146" s="8">
        <f t="shared" si="43"/>
        <v>3798.4</v>
      </c>
      <c r="S146" s="1" t="s">
        <v>444</v>
      </c>
      <c r="T146" s="1"/>
      <c r="U146" s="7">
        <f t="shared" si="37"/>
        <v>0.56867437546081412</v>
      </c>
      <c r="V146" s="193"/>
      <c r="W146" s="128">
        <f t="shared" si="44"/>
        <v>2700</v>
      </c>
      <c r="X146" s="125">
        <f t="shared" si="45"/>
        <v>0.71566281226959294</v>
      </c>
      <c r="Y146" s="1" t="s">
        <v>3799</v>
      </c>
      <c r="Z146" s="215"/>
      <c r="AA146" s="9">
        <v>2700</v>
      </c>
      <c r="AB146" s="9">
        <v>2700</v>
      </c>
      <c r="AC146" s="9">
        <v>2700</v>
      </c>
      <c r="AD146" s="9">
        <v>3798.4</v>
      </c>
      <c r="AE146" s="9">
        <v>3798.4</v>
      </c>
      <c r="AF146" s="9">
        <v>3798.4</v>
      </c>
      <c r="AG146" s="9">
        <v>3798.4</v>
      </c>
      <c r="AH146" s="9"/>
      <c r="AJ146" s="73"/>
    </row>
    <row r="147" spans="1:36" x14ac:dyDescent="0.35">
      <c r="A147" s="3">
        <v>133</v>
      </c>
      <c r="B147" s="1" t="s">
        <v>89</v>
      </c>
      <c r="C147" s="1" t="s">
        <v>183</v>
      </c>
      <c r="D147" s="189" t="str">
        <f t="shared" si="42"/>
        <v>MDG51506</v>
      </c>
      <c r="E147" s="1" t="s">
        <v>3800</v>
      </c>
      <c r="F147" s="1" t="e">
        <f t="shared" si="38"/>
        <v>#N/A</v>
      </c>
      <c r="G147" s="72">
        <v>3</v>
      </c>
      <c r="H147" s="71">
        <v>13602.467739834365</v>
      </c>
      <c r="I147" s="1" t="s">
        <v>896</v>
      </c>
      <c r="J147" s="1"/>
      <c r="K147" s="1" t="e">
        <f t="shared" si="41"/>
        <v>#N/A</v>
      </c>
      <c r="L147" s="1" t="s">
        <v>446</v>
      </c>
      <c r="M147" s="1" t="s">
        <v>3747</v>
      </c>
      <c r="N147" s="125">
        <f t="shared" si="40"/>
        <v>0.5</v>
      </c>
      <c r="O147" s="8">
        <f>358*5</f>
        <v>1790</v>
      </c>
      <c r="P147" s="8">
        <f t="shared" si="43"/>
        <v>0</v>
      </c>
      <c r="Q147" s="8">
        <f t="shared" si="43"/>
        <v>0</v>
      </c>
      <c r="R147" s="8">
        <f t="shared" si="43"/>
        <v>0</v>
      </c>
      <c r="S147" s="1" t="s">
        <v>3798</v>
      </c>
      <c r="T147" s="1"/>
      <c r="U147" s="7">
        <f t="shared" si="37"/>
        <v>0.13159376917748872</v>
      </c>
      <c r="V147" s="193"/>
      <c r="W147" s="128">
        <f t="shared" si="44"/>
        <v>1790</v>
      </c>
      <c r="X147" s="125">
        <f t="shared" si="45"/>
        <v>0.93420311541125567</v>
      </c>
      <c r="Y147" s="1"/>
      <c r="Z147" s="215"/>
      <c r="AA147" s="9"/>
      <c r="AB147" s="9"/>
      <c r="AC147" s="8">
        <f>358*5</f>
        <v>1790</v>
      </c>
      <c r="AD147" s="9"/>
      <c r="AE147" s="9"/>
      <c r="AF147" s="9"/>
      <c r="AG147" s="9"/>
      <c r="AH147" s="9"/>
      <c r="AJ147" s="73"/>
    </row>
    <row r="148" spans="1:36" x14ac:dyDescent="0.35">
      <c r="A148" s="3">
        <v>134</v>
      </c>
      <c r="B148" s="1" t="s">
        <v>89</v>
      </c>
      <c r="C148" s="1" t="s">
        <v>183</v>
      </c>
      <c r="D148" s="189" t="str">
        <f t="shared" si="42"/>
        <v>MDG51506</v>
      </c>
      <c r="E148" s="1" t="s">
        <v>235</v>
      </c>
      <c r="F148" s="1" t="e">
        <f t="shared" si="38"/>
        <v>#N/A</v>
      </c>
      <c r="G148" s="72">
        <v>4</v>
      </c>
      <c r="H148" s="71">
        <v>8925.6739660883741</v>
      </c>
      <c r="I148" s="1"/>
      <c r="J148" s="1"/>
      <c r="K148" s="1" t="e">
        <f t="shared" si="41"/>
        <v>#N/A</v>
      </c>
      <c r="L148" s="1" t="s">
        <v>446</v>
      </c>
      <c r="M148" s="1"/>
      <c r="N148" s="125" t="str">
        <f t="shared" si="40"/>
        <v/>
      </c>
      <c r="O148" s="8">
        <f t="shared" ref="O148:O173" si="46">AB148</f>
        <v>0</v>
      </c>
      <c r="P148" s="8">
        <f t="shared" si="43"/>
        <v>0</v>
      </c>
      <c r="Q148" s="8">
        <f t="shared" si="43"/>
        <v>0</v>
      </c>
      <c r="R148" s="8">
        <f t="shared" si="43"/>
        <v>0</v>
      </c>
      <c r="S148" s="1"/>
      <c r="T148" s="1"/>
      <c r="U148" s="7">
        <f t="shared" si="37"/>
        <v>0</v>
      </c>
      <c r="V148" s="193"/>
      <c r="W148" s="128">
        <f t="shared" si="44"/>
        <v>0</v>
      </c>
      <c r="X148" s="125" t="str">
        <f t="shared" si="45"/>
        <v/>
      </c>
      <c r="Y148" s="1"/>
      <c r="Z148" s="215"/>
      <c r="AA148" s="9"/>
      <c r="AB148" s="9"/>
      <c r="AC148" s="9"/>
      <c r="AD148" s="9"/>
      <c r="AE148" s="9"/>
      <c r="AF148" s="9"/>
      <c r="AG148" s="9"/>
      <c r="AH148" s="9"/>
      <c r="AJ148" s="73"/>
    </row>
    <row r="149" spans="1:36" x14ac:dyDescent="0.35">
      <c r="A149" s="3">
        <v>135</v>
      </c>
      <c r="B149" s="1" t="s">
        <v>89</v>
      </c>
      <c r="C149" s="1" t="s">
        <v>183</v>
      </c>
      <c r="D149" s="189" t="str">
        <f t="shared" si="42"/>
        <v>MDG51506</v>
      </c>
      <c r="E149" s="1" t="s">
        <v>237</v>
      </c>
      <c r="F149" s="1" t="e">
        <f t="shared" si="38"/>
        <v>#N/A</v>
      </c>
      <c r="G149" s="72">
        <v>4</v>
      </c>
      <c r="H149" s="71">
        <v>15666.119481773516</v>
      </c>
      <c r="I149" s="1"/>
      <c r="J149" s="1"/>
      <c r="K149" s="1" t="e">
        <f t="shared" si="41"/>
        <v>#N/A</v>
      </c>
      <c r="L149" s="1" t="s">
        <v>446</v>
      </c>
      <c r="M149" s="1"/>
      <c r="N149" s="125" t="str">
        <f t="shared" si="40"/>
        <v/>
      </c>
      <c r="O149" s="8">
        <f t="shared" si="46"/>
        <v>0</v>
      </c>
      <c r="P149" s="8">
        <f t="shared" si="43"/>
        <v>0</v>
      </c>
      <c r="Q149" s="8">
        <f t="shared" si="43"/>
        <v>0</v>
      </c>
      <c r="R149" s="8">
        <f t="shared" si="43"/>
        <v>0</v>
      </c>
      <c r="S149" s="1"/>
      <c r="T149" s="1"/>
      <c r="U149" s="7">
        <f t="shared" si="37"/>
        <v>0</v>
      </c>
      <c r="V149" s="193"/>
      <c r="W149" s="128">
        <f t="shared" si="44"/>
        <v>0</v>
      </c>
      <c r="X149" s="125" t="str">
        <f t="shared" si="45"/>
        <v/>
      </c>
      <c r="Y149" s="1"/>
      <c r="Z149" s="215"/>
      <c r="AA149" s="9"/>
      <c r="AB149" s="9"/>
      <c r="AC149" s="9"/>
      <c r="AD149" s="9"/>
      <c r="AE149" s="9"/>
      <c r="AF149" s="9"/>
      <c r="AG149" s="9"/>
      <c r="AH149" s="9"/>
      <c r="AJ149" s="73"/>
    </row>
    <row r="150" spans="1:36" x14ac:dyDescent="0.35">
      <c r="A150" s="3">
        <v>136</v>
      </c>
      <c r="B150" s="1" t="s">
        <v>89</v>
      </c>
      <c r="C150" s="1" t="s">
        <v>183</v>
      </c>
      <c r="D150" s="189" t="str">
        <f t="shared" si="42"/>
        <v>MDG51506</v>
      </c>
      <c r="E150" s="1" t="s">
        <v>239</v>
      </c>
      <c r="F150" s="1" t="e">
        <f t="shared" si="38"/>
        <v>#N/A</v>
      </c>
      <c r="G150" s="72">
        <v>4</v>
      </c>
      <c r="H150" s="71">
        <v>10970.803981423378</v>
      </c>
      <c r="I150" s="1"/>
      <c r="J150" s="1"/>
      <c r="K150" s="1" t="e">
        <f t="shared" si="41"/>
        <v>#N/A</v>
      </c>
      <c r="L150" s="1" t="s">
        <v>446</v>
      </c>
      <c r="M150" s="1"/>
      <c r="N150" s="125" t="str">
        <f t="shared" si="40"/>
        <v/>
      </c>
      <c r="O150" s="8">
        <f t="shared" si="46"/>
        <v>0</v>
      </c>
      <c r="P150" s="8">
        <f t="shared" si="43"/>
        <v>0</v>
      </c>
      <c r="Q150" s="8">
        <f t="shared" si="43"/>
        <v>0</v>
      </c>
      <c r="R150" s="8">
        <f t="shared" si="43"/>
        <v>0</v>
      </c>
      <c r="S150" s="1"/>
      <c r="T150" s="1"/>
      <c r="U150" s="7">
        <f t="shared" si="37"/>
        <v>0</v>
      </c>
      <c r="V150" s="193"/>
      <c r="W150" s="128">
        <f t="shared" si="44"/>
        <v>0</v>
      </c>
      <c r="X150" s="125" t="str">
        <f t="shared" si="45"/>
        <v/>
      </c>
      <c r="Y150" s="1"/>
      <c r="Z150" s="215"/>
      <c r="AA150" s="9"/>
      <c r="AB150" s="9"/>
      <c r="AC150" s="9"/>
      <c r="AD150" s="9"/>
      <c r="AE150" s="9"/>
      <c r="AF150" s="9"/>
      <c r="AG150" s="9"/>
      <c r="AH150" s="9"/>
      <c r="AJ150" s="73"/>
    </row>
    <row r="151" spans="1:36" x14ac:dyDescent="0.35">
      <c r="A151" s="3">
        <v>137</v>
      </c>
      <c r="B151" s="1" t="s">
        <v>89</v>
      </c>
      <c r="C151" s="1" t="s">
        <v>183</v>
      </c>
      <c r="D151" s="189" t="str">
        <f t="shared" si="42"/>
        <v>MDG51506</v>
      </c>
      <c r="E151" s="129" t="s">
        <v>241</v>
      </c>
      <c r="F151" s="129" t="e">
        <f t="shared" si="38"/>
        <v>#N/A</v>
      </c>
      <c r="G151" s="72">
        <v>4</v>
      </c>
      <c r="H151" s="71">
        <v>6447.6359153185258</v>
      </c>
      <c r="I151" s="1"/>
      <c r="J151" s="1"/>
      <c r="K151" s="1" t="e">
        <f t="shared" si="41"/>
        <v>#N/A</v>
      </c>
      <c r="L151" s="1" t="s">
        <v>446</v>
      </c>
      <c r="M151" s="1"/>
      <c r="N151" s="125" t="str">
        <f t="shared" si="40"/>
        <v/>
      </c>
      <c r="O151" s="8">
        <f t="shared" si="46"/>
        <v>0</v>
      </c>
      <c r="P151" s="8">
        <f t="shared" si="43"/>
        <v>0</v>
      </c>
      <c r="Q151" s="8">
        <f t="shared" si="43"/>
        <v>0</v>
      </c>
      <c r="R151" s="8">
        <f t="shared" si="43"/>
        <v>0</v>
      </c>
      <c r="S151" s="1"/>
      <c r="T151" s="1"/>
      <c r="U151" s="7">
        <f t="shared" si="37"/>
        <v>0</v>
      </c>
      <c r="V151" s="193"/>
      <c r="W151" s="128">
        <f t="shared" si="44"/>
        <v>0</v>
      </c>
      <c r="X151" s="125" t="str">
        <f t="shared" si="45"/>
        <v/>
      </c>
      <c r="Y151" s="1"/>
      <c r="Z151" s="215"/>
      <c r="AA151" s="9"/>
      <c r="AB151" s="9"/>
      <c r="AC151" s="9"/>
      <c r="AD151" s="9"/>
      <c r="AE151" s="9"/>
      <c r="AF151" s="9"/>
      <c r="AG151" s="9"/>
      <c r="AH151" s="9"/>
      <c r="AJ151" s="73"/>
    </row>
    <row r="152" spans="1:36" x14ac:dyDescent="0.35">
      <c r="A152" s="3">
        <v>138</v>
      </c>
      <c r="B152" s="1" t="s">
        <v>7</v>
      </c>
      <c r="C152" s="1" t="s">
        <v>243</v>
      </c>
      <c r="D152" s="189" t="str">
        <f t="shared" si="42"/>
        <v>MDG53517</v>
      </c>
      <c r="E152" s="1" t="s">
        <v>244</v>
      </c>
      <c r="F152" s="1" t="e">
        <f t="shared" si="38"/>
        <v>#N/A</v>
      </c>
      <c r="G152" s="72">
        <v>4</v>
      </c>
      <c r="H152" s="71">
        <v>5234.3595698179979</v>
      </c>
      <c r="I152" s="1"/>
      <c r="J152" s="1"/>
      <c r="K152" s="1" t="e">
        <f t="shared" si="41"/>
        <v>#N/A</v>
      </c>
      <c r="L152" s="1" t="s">
        <v>446</v>
      </c>
      <c r="M152" s="1"/>
      <c r="N152" s="125" t="str">
        <f t="shared" si="40"/>
        <v/>
      </c>
      <c r="O152" s="8">
        <f t="shared" si="46"/>
        <v>0</v>
      </c>
      <c r="P152" s="8">
        <f t="shared" si="43"/>
        <v>0</v>
      </c>
      <c r="Q152" s="8">
        <f t="shared" si="43"/>
        <v>0</v>
      </c>
      <c r="R152" s="8">
        <f t="shared" si="43"/>
        <v>0</v>
      </c>
      <c r="S152" s="1"/>
      <c r="T152" s="1"/>
      <c r="U152" s="7">
        <f t="shared" si="37"/>
        <v>0</v>
      </c>
      <c r="V152" s="193"/>
      <c r="W152" s="128">
        <f t="shared" si="44"/>
        <v>0</v>
      </c>
      <c r="X152" s="125" t="str">
        <f t="shared" si="45"/>
        <v/>
      </c>
      <c r="Y152" s="1"/>
      <c r="Z152" s="215"/>
      <c r="AA152" s="9"/>
      <c r="AB152" s="9"/>
      <c r="AC152" s="9"/>
      <c r="AD152" s="9"/>
      <c r="AE152" s="9"/>
      <c r="AF152" s="9"/>
      <c r="AG152" s="9"/>
      <c r="AH152" s="9"/>
      <c r="AJ152" s="73"/>
    </row>
    <row r="153" spans="1:36" x14ac:dyDescent="0.35">
      <c r="A153" s="3">
        <v>139</v>
      </c>
      <c r="B153" s="1" t="s">
        <v>7</v>
      </c>
      <c r="C153" s="1" t="s">
        <v>243</v>
      </c>
      <c r="D153" s="189" t="str">
        <f t="shared" si="42"/>
        <v>MDG53517</v>
      </c>
      <c r="E153" s="1" t="s">
        <v>246</v>
      </c>
      <c r="F153" s="1" t="e">
        <f t="shared" si="38"/>
        <v>#N/A</v>
      </c>
      <c r="G153" s="72">
        <v>2</v>
      </c>
      <c r="H153" s="71">
        <v>14445.309257621459</v>
      </c>
      <c r="I153" s="1" t="s">
        <v>442</v>
      </c>
      <c r="J153" s="1"/>
      <c r="K153" s="1" t="e">
        <f t="shared" si="41"/>
        <v>#N/A</v>
      </c>
      <c r="L153" s="1" t="s">
        <v>446</v>
      </c>
      <c r="M153" s="1" t="s">
        <v>3750</v>
      </c>
      <c r="N153" s="125">
        <f t="shared" si="40"/>
        <v>0.5</v>
      </c>
      <c r="O153" s="8">
        <f t="shared" si="46"/>
        <v>12250</v>
      </c>
      <c r="P153" s="8">
        <f t="shared" si="43"/>
        <v>12250</v>
      </c>
      <c r="Q153" s="8">
        <f t="shared" si="43"/>
        <v>12250</v>
      </c>
      <c r="R153" s="8">
        <f t="shared" si="43"/>
        <v>12250</v>
      </c>
      <c r="S153" s="1" t="s">
        <v>444</v>
      </c>
      <c r="T153" s="1"/>
      <c r="U153" s="7">
        <f t="shared" si="37"/>
        <v>0.84802615032535933</v>
      </c>
      <c r="V153" s="193"/>
      <c r="W153" s="128">
        <f t="shared" si="44"/>
        <v>12250</v>
      </c>
      <c r="X153" s="125">
        <f t="shared" si="45"/>
        <v>0.57598692483732039</v>
      </c>
      <c r="Y153" s="1"/>
      <c r="Z153" s="215"/>
      <c r="AA153" s="9">
        <v>12250</v>
      </c>
      <c r="AB153" s="9">
        <v>12250</v>
      </c>
      <c r="AC153" s="9">
        <v>12250</v>
      </c>
      <c r="AD153" s="9">
        <v>12250</v>
      </c>
      <c r="AE153" s="9">
        <v>12250</v>
      </c>
      <c r="AF153" s="9">
        <v>12250</v>
      </c>
      <c r="AG153" s="9">
        <v>12250</v>
      </c>
      <c r="AH153" s="9"/>
      <c r="AJ153" s="73"/>
    </row>
    <row r="154" spans="1:36" x14ac:dyDescent="0.35">
      <c r="A154" s="3">
        <v>140</v>
      </c>
      <c r="B154" s="1" t="s">
        <v>7</v>
      </c>
      <c r="C154" s="1" t="s">
        <v>243</v>
      </c>
      <c r="D154" s="189" t="str">
        <f t="shared" si="42"/>
        <v>MDG53517</v>
      </c>
      <c r="E154" s="1" t="s">
        <v>3801</v>
      </c>
      <c r="F154" s="1" t="e">
        <f t="shared" si="38"/>
        <v>#N/A</v>
      </c>
      <c r="G154" s="72">
        <v>4</v>
      </c>
      <c r="H154" s="71">
        <v>8204.4092039187399</v>
      </c>
      <c r="I154" s="1"/>
      <c r="J154" s="1"/>
      <c r="K154" s="1" t="e">
        <f t="shared" si="41"/>
        <v>#N/A</v>
      </c>
      <c r="L154" s="1" t="s">
        <v>446</v>
      </c>
      <c r="M154" s="1"/>
      <c r="N154" s="125" t="str">
        <f t="shared" si="40"/>
        <v/>
      </c>
      <c r="O154" s="8">
        <f t="shared" si="46"/>
        <v>0</v>
      </c>
      <c r="P154" s="8">
        <f t="shared" si="43"/>
        <v>0</v>
      </c>
      <c r="Q154" s="8">
        <f t="shared" si="43"/>
        <v>0</v>
      </c>
      <c r="R154" s="8">
        <f t="shared" si="43"/>
        <v>0</v>
      </c>
      <c r="S154" s="1"/>
      <c r="T154" s="1"/>
      <c r="U154" s="7">
        <f t="shared" si="37"/>
        <v>0</v>
      </c>
      <c r="V154" s="193"/>
      <c r="W154" s="128">
        <f t="shared" si="44"/>
        <v>0</v>
      </c>
      <c r="X154" s="125" t="str">
        <f t="shared" si="45"/>
        <v/>
      </c>
      <c r="Y154" s="1"/>
      <c r="Z154" s="215"/>
      <c r="AA154" s="9"/>
      <c r="AB154" s="9"/>
      <c r="AC154" s="9"/>
      <c r="AD154" s="9"/>
      <c r="AE154" s="9"/>
      <c r="AF154" s="9"/>
      <c r="AG154" s="9"/>
      <c r="AH154" s="9"/>
      <c r="AJ154" s="73"/>
    </row>
    <row r="155" spans="1:36" x14ac:dyDescent="0.35">
      <c r="A155" s="3">
        <v>141</v>
      </c>
      <c r="B155" s="1" t="s">
        <v>7</v>
      </c>
      <c r="C155" s="1" t="s">
        <v>243</v>
      </c>
      <c r="D155" s="189" t="str">
        <f t="shared" si="42"/>
        <v>MDG53517</v>
      </c>
      <c r="E155" s="1" t="s">
        <v>249</v>
      </c>
      <c r="F155" s="1" t="e">
        <f t="shared" si="38"/>
        <v>#N/A</v>
      </c>
      <c r="G155" s="72">
        <v>4</v>
      </c>
      <c r="H155" s="71">
        <v>9558.3256148143882</v>
      </c>
      <c r="I155" s="1"/>
      <c r="J155" s="1"/>
      <c r="K155" s="1" t="e">
        <f t="shared" si="41"/>
        <v>#N/A</v>
      </c>
      <c r="L155" s="1" t="s">
        <v>446</v>
      </c>
      <c r="M155" s="1"/>
      <c r="N155" s="125" t="str">
        <f t="shared" si="40"/>
        <v/>
      </c>
      <c r="O155" s="8">
        <f t="shared" si="46"/>
        <v>0</v>
      </c>
      <c r="P155" s="8">
        <f t="shared" si="43"/>
        <v>0</v>
      </c>
      <c r="Q155" s="8">
        <f t="shared" si="43"/>
        <v>0</v>
      </c>
      <c r="R155" s="8">
        <f t="shared" si="43"/>
        <v>0</v>
      </c>
      <c r="S155" s="1"/>
      <c r="T155" s="1"/>
      <c r="U155" s="7">
        <f t="shared" si="37"/>
        <v>0</v>
      </c>
      <c r="V155" s="193"/>
      <c r="W155" s="128">
        <f t="shared" si="44"/>
        <v>0</v>
      </c>
      <c r="X155" s="125" t="str">
        <f t="shared" si="45"/>
        <v/>
      </c>
      <c r="Y155" s="1"/>
      <c r="Z155" s="215"/>
      <c r="AA155" s="9"/>
      <c r="AB155" s="9"/>
      <c r="AC155" s="9"/>
      <c r="AD155" s="9"/>
      <c r="AE155" s="9"/>
      <c r="AF155" s="9"/>
      <c r="AG155" s="9"/>
      <c r="AH155" s="9"/>
      <c r="AJ155" s="73"/>
    </row>
    <row r="156" spans="1:36" x14ac:dyDescent="0.35">
      <c r="A156" s="3">
        <v>142</v>
      </c>
      <c r="B156" s="1" t="s">
        <v>7</v>
      </c>
      <c r="C156" s="1" t="s">
        <v>243</v>
      </c>
      <c r="D156" s="189" t="str">
        <f t="shared" si="42"/>
        <v>MDG53517</v>
      </c>
      <c r="E156" s="1" t="s">
        <v>251</v>
      </c>
      <c r="F156" s="1" t="e">
        <f t="shared" si="38"/>
        <v>#N/A</v>
      </c>
      <c r="G156" s="72">
        <v>4</v>
      </c>
      <c r="H156" s="71">
        <v>7552.7785127191191</v>
      </c>
      <c r="I156" s="1"/>
      <c r="J156" s="1"/>
      <c r="K156" s="1" t="e">
        <f t="shared" si="41"/>
        <v>#N/A</v>
      </c>
      <c r="L156" s="1" t="s">
        <v>446</v>
      </c>
      <c r="M156" s="1"/>
      <c r="N156" s="125" t="str">
        <f t="shared" si="40"/>
        <v/>
      </c>
      <c r="O156" s="8">
        <f t="shared" si="46"/>
        <v>0</v>
      </c>
      <c r="P156" s="8">
        <f t="shared" si="43"/>
        <v>0</v>
      </c>
      <c r="Q156" s="8">
        <f t="shared" si="43"/>
        <v>0</v>
      </c>
      <c r="R156" s="8">
        <f t="shared" si="43"/>
        <v>0</v>
      </c>
      <c r="S156" s="1"/>
      <c r="T156" s="1"/>
      <c r="U156" s="7">
        <f t="shared" si="37"/>
        <v>0</v>
      </c>
      <c r="V156" s="193"/>
      <c r="W156" s="128">
        <f t="shared" si="44"/>
        <v>0</v>
      </c>
      <c r="X156" s="125" t="str">
        <f t="shared" si="45"/>
        <v/>
      </c>
      <c r="Y156" s="1"/>
      <c r="Z156" s="215"/>
      <c r="AA156" s="9"/>
      <c r="AB156" s="9"/>
      <c r="AC156" s="9"/>
      <c r="AD156" s="9"/>
      <c r="AE156" s="9"/>
      <c r="AF156" s="9"/>
      <c r="AG156" s="9"/>
      <c r="AH156" s="9"/>
      <c r="AJ156" s="73"/>
    </row>
    <row r="157" spans="1:36" x14ac:dyDescent="0.35">
      <c r="A157" s="3">
        <v>143</v>
      </c>
      <c r="B157" s="1" t="s">
        <v>7</v>
      </c>
      <c r="C157" s="1" t="s">
        <v>243</v>
      </c>
      <c r="D157" s="189" t="str">
        <f t="shared" si="42"/>
        <v>MDG53517</v>
      </c>
      <c r="E157" s="1" t="s">
        <v>253</v>
      </c>
      <c r="F157" s="1" t="e">
        <f t="shared" si="38"/>
        <v>#N/A</v>
      </c>
      <c r="G157" s="72">
        <v>4</v>
      </c>
      <c r="H157" s="71">
        <v>9060.3206543497417</v>
      </c>
      <c r="I157" s="1"/>
      <c r="J157" s="1"/>
      <c r="K157" s="1" t="e">
        <f t="shared" si="41"/>
        <v>#N/A</v>
      </c>
      <c r="L157" s="1" t="s">
        <v>446</v>
      </c>
      <c r="M157" s="1"/>
      <c r="N157" s="125" t="str">
        <f t="shared" si="40"/>
        <v/>
      </c>
      <c r="O157" s="8">
        <f t="shared" si="46"/>
        <v>0</v>
      </c>
      <c r="P157" s="8">
        <f t="shared" si="43"/>
        <v>0</v>
      </c>
      <c r="Q157" s="8">
        <f t="shared" si="43"/>
        <v>0</v>
      </c>
      <c r="R157" s="8">
        <f t="shared" si="43"/>
        <v>0</v>
      </c>
      <c r="S157" s="1"/>
      <c r="T157" s="1"/>
      <c r="U157" s="7">
        <f t="shared" si="37"/>
        <v>0</v>
      </c>
      <c r="V157" s="193"/>
      <c r="W157" s="128">
        <f t="shared" si="44"/>
        <v>0</v>
      </c>
      <c r="X157" s="125" t="str">
        <f t="shared" si="45"/>
        <v/>
      </c>
      <c r="Y157" s="1"/>
      <c r="Z157" s="215"/>
      <c r="AA157" s="9"/>
      <c r="AB157" s="9"/>
      <c r="AC157" s="9"/>
      <c r="AD157" s="9"/>
      <c r="AE157" s="9"/>
      <c r="AF157" s="9"/>
      <c r="AG157" s="9"/>
      <c r="AH157" s="9"/>
      <c r="AJ157" s="73"/>
    </row>
    <row r="158" spans="1:36" x14ac:dyDescent="0.35">
      <c r="A158" s="3">
        <v>144</v>
      </c>
      <c r="B158" s="1" t="s">
        <v>7</v>
      </c>
      <c r="C158" s="1" t="s">
        <v>243</v>
      </c>
      <c r="D158" s="189" t="str">
        <f t="shared" si="42"/>
        <v>MDG53517</v>
      </c>
      <c r="E158" s="1" t="s">
        <v>255</v>
      </c>
      <c r="F158" s="1" t="e">
        <f t="shared" si="38"/>
        <v>#N/A</v>
      </c>
      <c r="G158" s="72">
        <v>2</v>
      </c>
      <c r="H158" s="71">
        <v>10608.901873358338</v>
      </c>
      <c r="I158" s="1" t="s">
        <v>442</v>
      </c>
      <c r="J158" s="1"/>
      <c r="K158" s="1" t="e">
        <f t="shared" si="41"/>
        <v>#N/A</v>
      </c>
      <c r="L158" s="1" t="s">
        <v>446</v>
      </c>
      <c r="M158" s="1" t="s">
        <v>3750</v>
      </c>
      <c r="N158" s="125">
        <f t="shared" si="40"/>
        <v>0.5</v>
      </c>
      <c r="O158" s="8">
        <f t="shared" si="46"/>
        <v>12075</v>
      </c>
      <c r="P158" s="8">
        <f t="shared" si="43"/>
        <v>12075</v>
      </c>
      <c r="Q158" s="8">
        <f t="shared" si="43"/>
        <v>12075</v>
      </c>
      <c r="R158" s="8">
        <f t="shared" si="43"/>
        <v>12075</v>
      </c>
      <c r="S158" s="1" t="s">
        <v>444</v>
      </c>
      <c r="T158" s="1"/>
      <c r="U158" s="7">
        <f t="shared" si="37"/>
        <v>1.1381950878745903</v>
      </c>
      <c r="V158" s="193"/>
      <c r="W158" s="128">
        <f t="shared" si="44"/>
        <v>12075</v>
      </c>
      <c r="X158" s="125">
        <f t="shared" si="45"/>
        <v>0.43090245606270483</v>
      </c>
      <c r="Y158" s="1"/>
      <c r="Z158" s="215"/>
      <c r="AA158" s="9">
        <v>12075</v>
      </c>
      <c r="AB158" s="9">
        <v>12075</v>
      </c>
      <c r="AC158" s="9">
        <v>12075</v>
      </c>
      <c r="AD158" s="9">
        <v>12075</v>
      </c>
      <c r="AE158" s="9">
        <v>12075</v>
      </c>
      <c r="AF158" s="9">
        <v>12075</v>
      </c>
      <c r="AG158" s="9">
        <v>12075</v>
      </c>
      <c r="AH158" s="9"/>
      <c r="AJ158" s="73"/>
    </row>
    <row r="159" spans="1:36" x14ac:dyDescent="0.35">
      <c r="A159" s="3">
        <v>145</v>
      </c>
      <c r="B159" s="1" t="s">
        <v>7</v>
      </c>
      <c r="C159" s="1" t="s">
        <v>243</v>
      </c>
      <c r="D159" s="189" t="str">
        <f t="shared" si="42"/>
        <v>MDG53517</v>
      </c>
      <c r="E159" s="1" t="s">
        <v>257</v>
      </c>
      <c r="F159" s="1" t="e">
        <f t="shared" si="38"/>
        <v>#N/A</v>
      </c>
      <c r="G159" s="72">
        <v>4</v>
      </c>
      <c r="H159" s="71">
        <v>16734.218587565003</v>
      </c>
      <c r="I159" s="1"/>
      <c r="J159" s="1"/>
      <c r="K159" s="1" t="e">
        <f t="shared" si="41"/>
        <v>#N/A</v>
      </c>
      <c r="L159" s="1" t="s">
        <v>446</v>
      </c>
      <c r="M159" s="1"/>
      <c r="N159" s="125" t="str">
        <f t="shared" si="40"/>
        <v/>
      </c>
      <c r="O159" s="8">
        <f t="shared" si="46"/>
        <v>0</v>
      </c>
      <c r="P159" s="8">
        <f t="shared" si="43"/>
        <v>0</v>
      </c>
      <c r="Q159" s="8">
        <f t="shared" si="43"/>
        <v>0</v>
      </c>
      <c r="R159" s="8">
        <f t="shared" si="43"/>
        <v>0</v>
      </c>
      <c r="S159" s="1"/>
      <c r="T159" s="1"/>
      <c r="U159" s="7">
        <f t="shared" si="37"/>
        <v>0</v>
      </c>
      <c r="V159" s="193"/>
      <c r="W159" s="128">
        <f t="shared" si="44"/>
        <v>0</v>
      </c>
      <c r="X159" s="125" t="str">
        <f t="shared" si="45"/>
        <v/>
      </c>
      <c r="Y159" s="1"/>
      <c r="Z159" s="215"/>
      <c r="AA159" s="9"/>
      <c r="AB159" s="9"/>
      <c r="AC159" s="9"/>
      <c r="AD159" s="9"/>
      <c r="AE159" s="9"/>
      <c r="AF159" s="9"/>
      <c r="AG159" s="9"/>
      <c r="AH159" s="9"/>
      <c r="AJ159" s="73"/>
    </row>
    <row r="160" spans="1:36" x14ac:dyDescent="0.35">
      <c r="A160" s="3">
        <v>146</v>
      </c>
      <c r="B160" s="1" t="s">
        <v>7</v>
      </c>
      <c r="C160" s="1" t="s">
        <v>243</v>
      </c>
      <c r="D160" s="189" t="str">
        <f t="shared" si="42"/>
        <v>MDG53517</v>
      </c>
      <c r="E160" s="1" t="s">
        <v>243</v>
      </c>
      <c r="F160" s="1" t="e">
        <f t="shared" si="38"/>
        <v>#N/A</v>
      </c>
      <c r="G160" s="72">
        <v>4</v>
      </c>
      <c r="H160" s="71">
        <v>17956.942306560606</v>
      </c>
      <c r="I160" s="1"/>
      <c r="J160" s="1"/>
      <c r="K160" s="1" t="e">
        <f t="shared" si="41"/>
        <v>#N/A</v>
      </c>
      <c r="L160" s="1" t="s">
        <v>446</v>
      </c>
      <c r="M160" s="1"/>
      <c r="N160" s="125" t="str">
        <f t="shared" si="40"/>
        <v/>
      </c>
      <c r="O160" s="8">
        <f t="shared" si="46"/>
        <v>0</v>
      </c>
      <c r="P160" s="8">
        <f t="shared" si="43"/>
        <v>0</v>
      </c>
      <c r="Q160" s="8">
        <f t="shared" si="43"/>
        <v>0</v>
      </c>
      <c r="R160" s="8">
        <f t="shared" si="43"/>
        <v>0</v>
      </c>
      <c r="S160" s="1"/>
      <c r="T160" s="1"/>
      <c r="U160" s="7">
        <f t="shared" si="37"/>
        <v>0</v>
      </c>
      <c r="V160" s="193"/>
      <c r="W160" s="128">
        <f t="shared" si="44"/>
        <v>0</v>
      </c>
      <c r="X160" s="125" t="str">
        <f t="shared" si="45"/>
        <v/>
      </c>
      <c r="Y160" s="1"/>
      <c r="Z160" s="215"/>
      <c r="AA160" s="9"/>
      <c r="AB160" s="9"/>
      <c r="AC160" s="9"/>
      <c r="AD160" s="9"/>
      <c r="AE160" s="9"/>
      <c r="AF160" s="9"/>
      <c r="AG160" s="9"/>
      <c r="AH160" s="9"/>
      <c r="AJ160" s="73"/>
    </row>
    <row r="161" spans="1:36" x14ac:dyDescent="0.35">
      <c r="A161" s="3">
        <v>147</v>
      </c>
      <c r="B161" s="1" t="s">
        <v>7</v>
      </c>
      <c r="C161" s="1" t="s">
        <v>243</v>
      </c>
      <c r="D161" s="189" t="str">
        <f t="shared" si="42"/>
        <v>MDG53517</v>
      </c>
      <c r="E161" s="1" t="s">
        <v>260</v>
      </c>
      <c r="F161" s="1" t="e">
        <f t="shared" si="38"/>
        <v>#N/A</v>
      </c>
      <c r="G161" s="72">
        <v>4</v>
      </c>
      <c r="H161" s="71">
        <v>4205.3017496750745</v>
      </c>
      <c r="I161" s="1"/>
      <c r="J161" s="1"/>
      <c r="K161" s="1" t="e">
        <f t="shared" si="41"/>
        <v>#N/A</v>
      </c>
      <c r="L161" s="1" t="s">
        <v>446</v>
      </c>
      <c r="M161" s="1"/>
      <c r="N161" s="125" t="str">
        <f t="shared" si="40"/>
        <v/>
      </c>
      <c r="O161" s="8">
        <f t="shared" si="46"/>
        <v>0</v>
      </c>
      <c r="P161" s="8">
        <f t="shared" si="43"/>
        <v>0</v>
      </c>
      <c r="Q161" s="8">
        <f t="shared" si="43"/>
        <v>0</v>
      </c>
      <c r="R161" s="8">
        <f t="shared" si="43"/>
        <v>0</v>
      </c>
      <c r="S161" s="1"/>
      <c r="T161" s="1"/>
      <c r="U161" s="7">
        <f t="shared" si="37"/>
        <v>0</v>
      </c>
      <c r="V161" s="193"/>
      <c r="W161" s="128">
        <f t="shared" si="44"/>
        <v>0</v>
      </c>
      <c r="X161" s="125" t="str">
        <f t="shared" si="45"/>
        <v/>
      </c>
      <c r="Y161" s="1"/>
      <c r="Z161" s="215"/>
      <c r="AA161" s="9"/>
      <c r="AB161" s="9"/>
      <c r="AC161" s="9"/>
      <c r="AD161" s="9"/>
      <c r="AE161" s="9"/>
      <c r="AF161" s="9"/>
      <c r="AG161" s="9"/>
      <c r="AH161" s="9"/>
      <c r="AJ161" s="73"/>
    </row>
    <row r="162" spans="1:36" x14ac:dyDescent="0.35">
      <c r="A162" s="3">
        <v>148</v>
      </c>
      <c r="B162" s="1" t="s">
        <v>7</v>
      </c>
      <c r="C162" s="1" t="s">
        <v>243</v>
      </c>
      <c r="D162" s="189" t="str">
        <f t="shared" si="42"/>
        <v>MDG53517</v>
      </c>
      <c r="E162" s="1" t="s">
        <v>262</v>
      </c>
      <c r="F162" s="1" t="e">
        <f t="shared" si="38"/>
        <v>#N/A</v>
      </c>
      <c r="G162" s="72">
        <v>2</v>
      </c>
      <c r="H162" s="71">
        <v>15912.353913388872</v>
      </c>
      <c r="I162" s="1" t="s">
        <v>442</v>
      </c>
      <c r="J162" s="1"/>
      <c r="K162" s="1" t="e">
        <f t="shared" si="41"/>
        <v>#N/A</v>
      </c>
      <c r="L162" s="1" t="s">
        <v>446</v>
      </c>
      <c r="M162" s="1" t="s">
        <v>3750</v>
      </c>
      <c r="N162" s="125">
        <f t="shared" si="40"/>
        <v>0.5</v>
      </c>
      <c r="O162" s="8">
        <f t="shared" si="46"/>
        <v>18106</v>
      </c>
      <c r="P162" s="8">
        <f t="shared" si="43"/>
        <v>18106</v>
      </c>
      <c r="Q162" s="8">
        <f t="shared" si="43"/>
        <v>18106</v>
      </c>
      <c r="R162" s="8">
        <f t="shared" si="43"/>
        <v>18106</v>
      </c>
      <c r="S162" s="1" t="s">
        <v>444</v>
      </c>
      <c r="T162" s="1"/>
      <c r="U162" s="7">
        <f t="shared" si="37"/>
        <v>1.1378580503268825</v>
      </c>
      <c r="V162" s="193"/>
      <c r="W162" s="128">
        <f t="shared" si="44"/>
        <v>18106</v>
      </c>
      <c r="X162" s="125">
        <f t="shared" si="45"/>
        <v>0.43107097483655876</v>
      </c>
      <c r="Y162" s="1"/>
      <c r="Z162" s="215"/>
      <c r="AA162" s="9">
        <v>18106</v>
      </c>
      <c r="AB162" s="9">
        <v>18106</v>
      </c>
      <c r="AC162" s="9">
        <v>18106</v>
      </c>
      <c r="AD162" s="9">
        <v>18106</v>
      </c>
      <c r="AE162" s="9">
        <v>18106</v>
      </c>
      <c r="AF162" s="9">
        <v>18106</v>
      </c>
      <c r="AG162" s="9">
        <v>18106</v>
      </c>
      <c r="AH162" s="9"/>
      <c r="AJ162" s="73"/>
    </row>
    <row r="163" spans="1:36" x14ac:dyDescent="0.35">
      <c r="A163" s="3">
        <v>149</v>
      </c>
      <c r="B163" s="1" t="s">
        <v>7</v>
      </c>
      <c r="C163" s="1" t="s">
        <v>243</v>
      </c>
      <c r="D163" s="189" t="str">
        <f t="shared" si="42"/>
        <v>MDG53517</v>
      </c>
      <c r="E163" s="1" t="s">
        <v>264</v>
      </c>
      <c r="F163" s="1" t="e">
        <f t="shared" si="38"/>
        <v>#N/A</v>
      </c>
      <c r="G163" s="72">
        <v>4</v>
      </c>
      <c r="H163" s="71">
        <v>12086.934419189633</v>
      </c>
      <c r="I163" s="1"/>
      <c r="J163" s="1"/>
      <c r="K163" s="1" t="e">
        <f t="shared" si="41"/>
        <v>#N/A</v>
      </c>
      <c r="L163" s="1" t="s">
        <v>446</v>
      </c>
      <c r="M163" s="1"/>
      <c r="N163" s="125" t="str">
        <f t="shared" si="40"/>
        <v/>
      </c>
      <c r="O163" s="8">
        <f t="shared" si="46"/>
        <v>0</v>
      </c>
      <c r="P163" s="8">
        <f t="shared" si="43"/>
        <v>0</v>
      </c>
      <c r="Q163" s="8">
        <f t="shared" si="43"/>
        <v>0</v>
      </c>
      <c r="R163" s="8">
        <f t="shared" si="43"/>
        <v>0</v>
      </c>
      <c r="S163" s="1"/>
      <c r="T163" s="1"/>
      <c r="U163" s="7">
        <f t="shared" si="37"/>
        <v>0</v>
      </c>
      <c r="V163" s="193"/>
      <c r="W163" s="128">
        <f t="shared" si="44"/>
        <v>0</v>
      </c>
      <c r="X163" s="125" t="str">
        <f t="shared" si="45"/>
        <v/>
      </c>
      <c r="Y163" s="1"/>
      <c r="Z163" s="215"/>
      <c r="AA163" s="9"/>
      <c r="AB163" s="9"/>
      <c r="AC163" s="9"/>
      <c r="AD163" s="9"/>
      <c r="AE163" s="9"/>
      <c r="AF163" s="9"/>
      <c r="AG163" s="9"/>
      <c r="AH163" s="9"/>
      <c r="AJ163" s="73"/>
    </row>
    <row r="164" spans="1:36" x14ac:dyDescent="0.35">
      <c r="A164" s="3">
        <v>150</v>
      </c>
      <c r="B164" s="1" t="s">
        <v>7</v>
      </c>
      <c r="C164" s="1" t="s">
        <v>243</v>
      </c>
      <c r="D164" s="189" t="str">
        <f t="shared" si="42"/>
        <v>MDG53517</v>
      </c>
      <c r="E164" s="1" t="s">
        <v>266</v>
      </c>
      <c r="F164" s="1" t="e">
        <f t="shared" si="38"/>
        <v>#N/A</v>
      </c>
      <c r="G164" s="72">
        <v>4</v>
      </c>
      <c r="H164" s="71">
        <v>24747.958567079775</v>
      </c>
      <c r="I164" s="1"/>
      <c r="J164" s="1"/>
      <c r="K164" s="1" t="e">
        <f t="shared" si="41"/>
        <v>#N/A</v>
      </c>
      <c r="L164" s="1" t="s">
        <v>446</v>
      </c>
      <c r="M164" s="1"/>
      <c r="N164" s="125" t="str">
        <f t="shared" si="40"/>
        <v/>
      </c>
      <c r="O164" s="8">
        <f t="shared" si="46"/>
        <v>0</v>
      </c>
      <c r="P164" s="8">
        <f t="shared" si="43"/>
        <v>0</v>
      </c>
      <c r="Q164" s="8">
        <f t="shared" si="43"/>
        <v>0</v>
      </c>
      <c r="R164" s="8">
        <f t="shared" si="43"/>
        <v>0</v>
      </c>
      <c r="S164" s="1"/>
      <c r="T164" s="1"/>
      <c r="U164" s="7">
        <f t="shared" si="37"/>
        <v>0</v>
      </c>
      <c r="V164" s="193"/>
      <c r="W164" s="128">
        <f t="shared" si="44"/>
        <v>0</v>
      </c>
      <c r="X164" s="125" t="str">
        <f t="shared" si="45"/>
        <v/>
      </c>
      <c r="Y164" s="1"/>
      <c r="Z164" s="215"/>
      <c r="AA164" s="9"/>
      <c r="AB164" s="9"/>
      <c r="AC164" s="9"/>
      <c r="AD164" s="9"/>
      <c r="AE164" s="9"/>
      <c r="AF164" s="9"/>
      <c r="AG164" s="9"/>
      <c r="AH164" s="9"/>
      <c r="AJ164" s="73"/>
    </row>
    <row r="165" spans="1:36" x14ac:dyDescent="0.35">
      <c r="A165" s="3">
        <v>151</v>
      </c>
      <c r="B165" s="1" t="s">
        <v>7</v>
      </c>
      <c r="C165" s="1" t="s">
        <v>243</v>
      </c>
      <c r="D165" s="189" t="str">
        <f t="shared" si="42"/>
        <v>MDG53517</v>
      </c>
      <c r="E165" s="1" t="s">
        <v>268</v>
      </c>
      <c r="F165" s="1" t="e">
        <f t="shared" si="38"/>
        <v>#N/A</v>
      </c>
      <c r="G165" s="72">
        <v>4</v>
      </c>
      <c r="H165" s="71">
        <v>11157.477585558172</v>
      </c>
      <c r="I165" s="1"/>
      <c r="J165" s="1"/>
      <c r="K165" s="1" t="e">
        <f t="shared" si="41"/>
        <v>#N/A</v>
      </c>
      <c r="L165" s="1" t="s">
        <v>446</v>
      </c>
      <c r="M165" s="1"/>
      <c r="N165" s="125" t="str">
        <f t="shared" si="40"/>
        <v/>
      </c>
      <c r="O165" s="8">
        <f t="shared" si="46"/>
        <v>0</v>
      </c>
      <c r="P165" s="8">
        <f t="shared" si="43"/>
        <v>0</v>
      </c>
      <c r="Q165" s="8">
        <f t="shared" si="43"/>
        <v>0</v>
      </c>
      <c r="R165" s="8">
        <f t="shared" si="43"/>
        <v>0</v>
      </c>
      <c r="S165" s="1"/>
      <c r="T165" s="1"/>
      <c r="U165" s="7">
        <f t="shared" si="37"/>
        <v>0</v>
      </c>
      <c r="V165" s="193"/>
      <c r="W165" s="128">
        <f t="shared" si="44"/>
        <v>0</v>
      </c>
      <c r="X165" s="125" t="str">
        <f t="shared" si="45"/>
        <v/>
      </c>
      <c r="Y165" s="1"/>
      <c r="Z165" s="215"/>
      <c r="AA165" s="9"/>
      <c r="AB165" s="9"/>
      <c r="AC165" s="9"/>
      <c r="AD165" s="9"/>
      <c r="AE165" s="9"/>
      <c r="AF165" s="9"/>
      <c r="AG165" s="9"/>
      <c r="AH165" s="9"/>
      <c r="AJ165" s="73"/>
    </row>
    <row r="166" spans="1:36" x14ac:dyDescent="0.35">
      <c r="A166" s="3">
        <v>152</v>
      </c>
      <c r="B166" s="1" t="s">
        <v>7</v>
      </c>
      <c r="C166" s="1" t="s">
        <v>243</v>
      </c>
      <c r="D166" s="189" t="str">
        <f t="shared" si="42"/>
        <v>MDG53517</v>
      </c>
      <c r="E166" s="1" t="s">
        <v>270</v>
      </c>
      <c r="F166" s="1" t="e">
        <f t="shared" si="38"/>
        <v>#N/A</v>
      </c>
      <c r="G166" s="72">
        <v>4</v>
      </c>
      <c r="H166" s="71">
        <v>14758.181079114933</v>
      </c>
      <c r="I166" s="1"/>
      <c r="J166" s="1"/>
      <c r="K166" s="1" t="e">
        <f t="shared" si="41"/>
        <v>#N/A</v>
      </c>
      <c r="L166" s="1" t="s">
        <v>446</v>
      </c>
      <c r="M166" s="1"/>
      <c r="N166" s="125" t="str">
        <f t="shared" si="40"/>
        <v/>
      </c>
      <c r="O166" s="8">
        <f t="shared" si="46"/>
        <v>0</v>
      </c>
      <c r="P166" s="8">
        <f t="shared" si="43"/>
        <v>0</v>
      </c>
      <c r="Q166" s="8">
        <f t="shared" si="43"/>
        <v>0</v>
      </c>
      <c r="R166" s="8">
        <f t="shared" si="43"/>
        <v>0</v>
      </c>
      <c r="S166" s="1"/>
      <c r="T166" s="1"/>
      <c r="U166" s="7">
        <f t="shared" si="37"/>
        <v>0</v>
      </c>
      <c r="V166" s="193"/>
      <c r="W166" s="128">
        <f t="shared" si="44"/>
        <v>0</v>
      </c>
      <c r="X166" s="125" t="str">
        <f t="shared" si="45"/>
        <v/>
      </c>
      <c r="Y166" s="1"/>
      <c r="Z166" s="215"/>
      <c r="AA166" s="9"/>
      <c r="AB166" s="9"/>
      <c r="AC166" s="9"/>
      <c r="AD166" s="9"/>
      <c r="AE166" s="9"/>
      <c r="AF166" s="9"/>
      <c r="AG166" s="9"/>
      <c r="AH166" s="9"/>
      <c r="AJ166" s="73"/>
    </row>
    <row r="167" spans="1:36" x14ac:dyDescent="0.35">
      <c r="A167" s="3">
        <v>153</v>
      </c>
      <c r="B167" s="1" t="s">
        <v>7</v>
      </c>
      <c r="C167" s="1" t="s">
        <v>243</v>
      </c>
      <c r="D167" s="189" t="str">
        <f t="shared" si="42"/>
        <v>MDG53517</v>
      </c>
      <c r="E167" s="129" t="s">
        <v>272</v>
      </c>
      <c r="F167" s="129" t="s">
        <v>272</v>
      </c>
      <c r="G167" s="72">
        <v>4</v>
      </c>
      <c r="H167" s="71">
        <v>3588.7167929228908</v>
      </c>
      <c r="I167" s="1"/>
      <c r="J167" s="1"/>
      <c r="K167" s="1" t="str">
        <f t="shared" si="41"/>
        <v>KELIVAOautreongUrgence</v>
      </c>
      <c r="L167" s="1" t="s">
        <v>446</v>
      </c>
      <c r="M167" s="1"/>
      <c r="N167" s="125" t="str">
        <f t="shared" si="40"/>
        <v/>
      </c>
      <c r="O167" s="8">
        <f t="shared" si="46"/>
        <v>0</v>
      </c>
      <c r="P167" s="8">
        <f t="shared" si="43"/>
        <v>0</v>
      </c>
      <c r="Q167" s="8">
        <f t="shared" si="43"/>
        <v>0</v>
      </c>
      <c r="R167" s="8">
        <f t="shared" si="43"/>
        <v>0</v>
      </c>
      <c r="S167" s="1"/>
      <c r="T167" s="1"/>
      <c r="U167" s="7">
        <f t="shared" si="37"/>
        <v>0</v>
      </c>
      <c r="V167" s="193"/>
      <c r="W167" s="128">
        <f t="shared" si="44"/>
        <v>0</v>
      </c>
      <c r="X167" s="125" t="str">
        <f t="shared" si="45"/>
        <v/>
      </c>
      <c r="Y167" s="1"/>
      <c r="Z167" s="215"/>
      <c r="AA167" s="9"/>
      <c r="AB167" s="9"/>
      <c r="AC167" s="9"/>
      <c r="AD167" s="9"/>
      <c r="AE167" s="9"/>
      <c r="AF167" s="9"/>
      <c r="AG167" s="9"/>
      <c r="AH167" s="9"/>
      <c r="AJ167" s="73"/>
    </row>
    <row r="168" spans="1:36" x14ac:dyDescent="0.35">
      <c r="A168" s="3">
        <v>154</v>
      </c>
      <c r="B168" s="1" t="s">
        <v>7</v>
      </c>
      <c r="C168" s="1" t="s">
        <v>243</v>
      </c>
      <c r="D168" s="189" t="str">
        <f t="shared" si="42"/>
        <v>MDG53517</v>
      </c>
      <c r="E168" s="1" t="s">
        <v>3802</v>
      </c>
      <c r="F168" s="1" t="e">
        <f t="shared" si="38"/>
        <v>#N/A</v>
      </c>
      <c r="G168" s="72">
        <v>2</v>
      </c>
      <c r="H168" s="71">
        <v>16656.136026725733</v>
      </c>
      <c r="I168" s="1" t="s">
        <v>442</v>
      </c>
      <c r="J168" s="1"/>
      <c r="K168" s="1" t="e">
        <f t="shared" si="41"/>
        <v>#N/A</v>
      </c>
      <c r="L168" s="1" t="s">
        <v>446</v>
      </c>
      <c r="M168" s="1" t="s">
        <v>3750</v>
      </c>
      <c r="N168" s="125">
        <f t="shared" si="40"/>
        <v>0.5</v>
      </c>
      <c r="O168" s="8">
        <f t="shared" si="46"/>
        <v>18725</v>
      </c>
      <c r="P168" s="8">
        <f t="shared" si="43"/>
        <v>18725</v>
      </c>
      <c r="Q168" s="8">
        <f t="shared" si="43"/>
        <v>18725</v>
      </c>
      <c r="R168" s="8">
        <f t="shared" si="43"/>
        <v>18725</v>
      </c>
      <c r="S168" s="1" t="s">
        <v>444</v>
      </c>
      <c r="T168" s="1" t="s">
        <v>513</v>
      </c>
      <c r="U168" s="7">
        <f t="shared" si="37"/>
        <v>1.1242103192453914</v>
      </c>
      <c r="V168" s="193"/>
      <c r="W168" s="128">
        <f t="shared" si="44"/>
        <v>18725</v>
      </c>
      <c r="X168" s="125">
        <f t="shared" si="45"/>
        <v>0.43789484037730431</v>
      </c>
      <c r="Y168" s="1"/>
      <c r="Z168" s="215"/>
      <c r="AA168" s="9">
        <v>18725</v>
      </c>
      <c r="AB168" s="9">
        <v>18725</v>
      </c>
      <c r="AC168" s="9">
        <v>18725</v>
      </c>
      <c r="AD168" s="9">
        <v>18725</v>
      </c>
      <c r="AE168" s="9">
        <v>18725</v>
      </c>
      <c r="AF168" s="9">
        <v>18725</v>
      </c>
      <c r="AG168" s="9">
        <v>18725</v>
      </c>
      <c r="AH168" s="9"/>
      <c r="AJ168" s="73"/>
    </row>
    <row r="169" spans="1:36" x14ac:dyDescent="0.35">
      <c r="A169" s="3">
        <v>155</v>
      </c>
      <c r="B169" s="1" t="s">
        <v>7</v>
      </c>
      <c r="C169" s="1" t="s">
        <v>243</v>
      </c>
      <c r="D169" s="189" t="str">
        <f t="shared" si="42"/>
        <v>MDG53517</v>
      </c>
      <c r="E169" s="1" t="s">
        <v>274</v>
      </c>
      <c r="F169" s="1" t="e">
        <f t="shared" si="38"/>
        <v>#N/A</v>
      </c>
      <c r="G169" s="72">
        <v>4</v>
      </c>
      <c r="H169" s="71">
        <v>9103.3575181775723</v>
      </c>
      <c r="I169" s="1"/>
      <c r="J169" s="1"/>
      <c r="K169" s="1" t="e">
        <f t="shared" si="41"/>
        <v>#N/A</v>
      </c>
      <c r="L169" s="1" t="s">
        <v>446</v>
      </c>
      <c r="M169" s="1"/>
      <c r="N169" s="125" t="str">
        <f t="shared" si="40"/>
        <v/>
      </c>
      <c r="O169" s="8">
        <f t="shared" si="46"/>
        <v>0</v>
      </c>
      <c r="P169" s="8">
        <f t="shared" si="43"/>
        <v>0</v>
      </c>
      <c r="Q169" s="8">
        <f t="shared" si="43"/>
        <v>0</v>
      </c>
      <c r="R169" s="8">
        <f t="shared" si="43"/>
        <v>0</v>
      </c>
      <c r="S169" s="1"/>
      <c r="T169" s="1"/>
      <c r="U169" s="7">
        <f t="shared" si="37"/>
        <v>0</v>
      </c>
      <c r="V169" s="193"/>
      <c r="W169" s="128">
        <f t="shared" si="44"/>
        <v>0</v>
      </c>
      <c r="X169" s="125" t="str">
        <f t="shared" si="45"/>
        <v/>
      </c>
      <c r="Y169" s="1"/>
      <c r="Z169" s="215"/>
      <c r="AA169" s="9"/>
      <c r="AB169" s="9"/>
      <c r="AC169" s="9"/>
      <c r="AD169" s="9"/>
      <c r="AE169" s="9"/>
      <c r="AF169" s="9"/>
      <c r="AG169" s="9"/>
      <c r="AH169" s="9"/>
      <c r="AJ169" s="73"/>
    </row>
    <row r="170" spans="1:36" x14ac:dyDescent="0.35">
      <c r="A170" s="3">
        <v>156</v>
      </c>
      <c r="B170" s="1" t="s">
        <v>7</v>
      </c>
      <c r="C170" s="1" t="s">
        <v>243</v>
      </c>
      <c r="D170" s="189" t="str">
        <f t="shared" si="42"/>
        <v>MDG53517</v>
      </c>
      <c r="E170" s="1" t="s">
        <v>276</v>
      </c>
      <c r="F170" s="1" t="e">
        <f t="shared" si="38"/>
        <v>#N/A</v>
      </c>
      <c r="G170" s="72">
        <v>4</v>
      </c>
      <c r="H170" s="71">
        <v>6410.0508762822192</v>
      </c>
      <c r="I170" s="1"/>
      <c r="J170" s="1"/>
      <c r="K170" s="1" t="e">
        <f t="shared" si="41"/>
        <v>#N/A</v>
      </c>
      <c r="L170" s="1" t="s">
        <v>446</v>
      </c>
      <c r="M170" s="1"/>
      <c r="N170" s="125" t="str">
        <f t="shared" si="40"/>
        <v/>
      </c>
      <c r="O170" s="8">
        <f t="shared" si="46"/>
        <v>0</v>
      </c>
      <c r="P170" s="8">
        <f t="shared" si="43"/>
        <v>0</v>
      </c>
      <c r="Q170" s="8">
        <f t="shared" si="43"/>
        <v>0</v>
      </c>
      <c r="R170" s="8">
        <f t="shared" si="43"/>
        <v>0</v>
      </c>
      <c r="S170" s="1"/>
      <c r="T170" s="1"/>
      <c r="U170" s="7">
        <f t="shared" ref="U170:U177" si="47">O170/H170</f>
        <v>0</v>
      </c>
      <c r="V170" s="193"/>
      <c r="W170" s="128">
        <f t="shared" si="44"/>
        <v>0</v>
      </c>
      <c r="X170" s="125" t="str">
        <f t="shared" si="45"/>
        <v/>
      </c>
      <c r="Y170" s="1"/>
      <c r="Z170" s="215"/>
      <c r="AA170" s="9"/>
      <c r="AB170" s="9"/>
      <c r="AC170" s="9"/>
      <c r="AD170" s="9"/>
      <c r="AE170" s="9"/>
      <c r="AF170" s="9"/>
      <c r="AG170" s="9"/>
      <c r="AH170" s="9"/>
      <c r="AJ170" s="73"/>
    </row>
    <row r="171" spans="1:36" x14ac:dyDescent="0.35">
      <c r="A171" s="3">
        <v>157</v>
      </c>
      <c r="B171" s="1" t="s">
        <v>7</v>
      </c>
      <c r="C171" s="1" t="s">
        <v>243</v>
      </c>
      <c r="D171" s="189" t="str">
        <f t="shared" si="42"/>
        <v>MDG53517</v>
      </c>
      <c r="E171" s="1" t="s">
        <v>278</v>
      </c>
      <c r="F171" s="1" t="e">
        <f t="shared" si="38"/>
        <v>#N/A</v>
      </c>
      <c r="G171" s="72">
        <v>4</v>
      </c>
      <c r="H171" s="71">
        <v>3440.0012718592779</v>
      </c>
      <c r="I171" s="1"/>
      <c r="J171" s="1"/>
      <c r="K171" s="1" t="e">
        <f t="shared" si="41"/>
        <v>#N/A</v>
      </c>
      <c r="L171" s="1" t="s">
        <v>446</v>
      </c>
      <c r="M171" s="1"/>
      <c r="N171" s="125" t="str">
        <f t="shared" si="40"/>
        <v/>
      </c>
      <c r="O171" s="8">
        <f t="shared" si="46"/>
        <v>0</v>
      </c>
      <c r="P171" s="8">
        <f t="shared" si="43"/>
        <v>0</v>
      </c>
      <c r="Q171" s="8">
        <f t="shared" si="43"/>
        <v>0</v>
      </c>
      <c r="R171" s="8">
        <f t="shared" si="43"/>
        <v>0</v>
      </c>
      <c r="S171" s="1"/>
      <c r="T171" s="1"/>
      <c r="U171" s="7">
        <f t="shared" si="47"/>
        <v>0</v>
      </c>
      <c r="V171" s="193"/>
      <c r="W171" s="128">
        <f t="shared" si="44"/>
        <v>0</v>
      </c>
      <c r="X171" s="125" t="str">
        <f t="shared" si="45"/>
        <v/>
      </c>
      <c r="Y171" s="1"/>
      <c r="Z171" s="215"/>
      <c r="AA171" s="9"/>
      <c r="AB171" s="9"/>
      <c r="AC171" s="9"/>
      <c r="AD171" s="9"/>
      <c r="AE171" s="9"/>
      <c r="AF171" s="9"/>
      <c r="AG171" s="9"/>
      <c r="AH171" s="9"/>
      <c r="AJ171" s="73"/>
    </row>
    <row r="172" spans="1:36" x14ac:dyDescent="0.35">
      <c r="A172" s="3">
        <v>158</v>
      </c>
      <c r="B172" s="1" t="s">
        <v>7</v>
      </c>
      <c r="C172" s="1" t="s">
        <v>243</v>
      </c>
      <c r="D172" s="189" t="str">
        <f t="shared" si="42"/>
        <v>MDG53517</v>
      </c>
      <c r="E172" s="1" t="s">
        <v>280</v>
      </c>
      <c r="F172" s="1" t="e">
        <f t="shared" si="38"/>
        <v>#N/A</v>
      </c>
      <c r="G172" s="72">
        <v>4</v>
      </c>
      <c r="H172" s="71">
        <v>4356.4723617951522</v>
      </c>
      <c r="I172" s="1"/>
      <c r="J172" s="1"/>
      <c r="K172" s="1" t="e">
        <f t="shared" si="41"/>
        <v>#N/A</v>
      </c>
      <c r="L172" s="1" t="s">
        <v>446</v>
      </c>
      <c r="M172" s="1"/>
      <c r="N172" s="125" t="str">
        <f t="shared" si="40"/>
        <v/>
      </c>
      <c r="O172" s="8">
        <f t="shared" si="46"/>
        <v>0</v>
      </c>
      <c r="P172" s="8">
        <f t="shared" si="43"/>
        <v>0</v>
      </c>
      <c r="Q172" s="8">
        <f t="shared" si="43"/>
        <v>0</v>
      </c>
      <c r="R172" s="8">
        <f t="shared" si="43"/>
        <v>0</v>
      </c>
      <c r="S172" s="1"/>
      <c r="T172" s="1"/>
      <c r="U172" s="7">
        <f t="shared" si="47"/>
        <v>0</v>
      </c>
      <c r="V172" s="193"/>
      <c r="W172" s="128">
        <f t="shared" si="44"/>
        <v>0</v>
      </c>
      <c r="X172" s="125" t="str">
        <f t="shared" si="45"/>
        <v/>
      </c>
      <c r="Y172" s="1"/>
      <c r="Z172" s="215"/>
      <c r="AA172" s="9"/>
      <c r="AB172" s="9"/>
      <c r="AC172" s="9"/>
      <c r="AD172" s="9"/>
      <c r="AE172" s="9"/>
      <c r="AF172" s="9"/>
      <c r="AG172" s="9"/>
      <c r="AH172" s="9"/>
      <c r="AJ172" s="73"/>
    </row>
    <row r="173" spans="1:36" x14ac:dyDescent="0.35">
      <c r="A173" s="3">
        <v>159</v>
      </c>
      <c r="B173" s="1" t="s">
        <v>7</v>
      </c>
      <c r="C173" s="1" t="s">
        <v>243</v>
      </c>
      <c r="D173" s="189" t="str">
        <f t="shared" si="42"/>
        <v>MDG53517</v>
      </c>
      <c r="E173" s="1" t="s">
        <v>282</v>
      </c>
      <c r="F173" s="1" t="e">
        <f t="shared" si="38"/>
        <v>#N/A</v>
      </c>
      <c r="G173" s="72">
        <v>4</v>
      </c>
      <c r="H173" s="71">
        <v>2620.218687086156</v>
      </c>
      <c r="I173" s="1"/>
      <c r="J173" s="1"/>
      <c r="K173" s="1" t="e">
        <f t="shared" si="41"/>
        <v>#N/A</v>
      </c>
      <c r="L173" s="1" t="s">
        <v>446</v>
      </c>
      <c r="M173" s="1"/>
      <c r="N173" s="125" t="str">
        <f t="shared" si="40"/>
        <v/>
      </c>
      <c r="O173" s="8">
        <f t="shared" si="46"/>
        <v>0</v>
      </c>
      <c r="P173" s="8">
        <f t="shared" si="43"/>
        <v>0</v>
      </c>
      <c r="Q173" s="8">
        <f t="shared" si="43"/>
        <v>0</v>
      </c>
      <c r="R173" s="8">
        <f t="shared" si="43"/>
        <v>0</v>
      </c>
      <c r="S173" s="1"/>
      <c r="T173" s="1"/>
      <c r="U173" s="7">
        <f t="shared" si="47"/>
        <v>0</v>
      </c>
      <c r="V173" s="193"/>
      <c r="W173" s="128">
        <f t="shared" si="44"/>
        <v>0</v>
      </c>
      <c r="X173" s="125" t="str">
        <f t="shared" si="45"/>
        <v/>
      </c>
      <c r="Y173" s="1"/>
      <c r="Z173" s="215"/>
      <c r="AA173" s="9"/>
      <c r="AB173" s="9"/>
      <c r="AC173" s="9"/>
      <c r="AD173" s="9"/>
      <c r="AE173" s="9"/>
      <c r="AF173" s="9"/>
      <c r="AG173" s="9"/>
      <c r="AH173" s="9"/>
      <c r="AJ173" s="73"/>
    </row>
    <row r="174" spans="1:36" x14ac:dyDescent="0.35">
      <c r="A174" s="3">
        <v>164</v>
      </c>
      <c r="B174" s="1" t="s">
        <v>7</v>
      </c>
      <c r="C174" s="1" t="s">
        <v>284</v>
      </c>
      <c r="D174" s="189" t="str">
        <f t="shared" si="42"/>
        <v>MDG53515</v>
      </c>
      <c r="E174" s="1" t="s">
        <v>292</v>
      </c>
      <c r="F174" s="1" t="e">
        <f t="shared" ref="F174:F234" si="48">VLOOKUP(E174,admin_3,2,FALSE)</f>
        <v>#N/A</v>
      </c>
      <c r="G174" s="72">
        <v>2</v>
      </c>
      <c r="H174" s="71">
        <v>12255.086295610856</v>
      </c>
      <c r="I174" s="1" t="s">
        <v>461</v>
      </c>
      <c r="J174" s="1"/>
      <c r="K174" s="1" t="e">
        <f t="shared" si="41"/>
        <v>#N/A</v>
      </c>
      <c r="L174" s="1" t="s">
        <v>446</v>
      </c>
      <c r="M174" s="1" t="s">
        <v>3747</v>
      </c>
      <c r="N174" s="125">
        <f t="shared" si="40"/>
        <v>0.5</v>
      </c>
      <c r="O174" s="8">
        <f>2056*5</f>
        <v>10280</v>
      </c>
      <c r="P174" s="8">
        <f t="shared" si="43"/>
        <v>12255</v>
      </c>
      <c r="Q174" s="8">
        <f t="shared" si="43"/>
        <v>0</v>
      </c>
      <c r="R174" s="8">
        <f t="shared" si="43"/>
        <v>0</v>
      </c>
      <c r="S174" s="1" t="s">
        <v>3761</v>
      </c>
      <c r="T174" s="1" t="s">
        <v>3803</v>
      </c>
      <c r="U174" s="7">
        <f t="shared" si="47"/>
        <v>0.83883538247150247</v>
      </c>
      <c r="V174" s="193"/>
      <c r="W174" s="128">
        <f t="shared" si="44"/>
        <v>10280</v>
      </c>
      <c r="X174" s="125">
        <f t="shared" si="45"/>
        <v>0.58058230876424877</v>
      </c>
      <c r="Y174" s="1"/>
      <c r="Z174" s="215" t="s">
        <v>3804</v>
      </c>
      <c r="AA174" s="120">
        <f>2056*5</f>
        <v>10280</v>
      </c>
      <c r="AB174" s="120">
        <f>2056*5</f>
        <v>10280</v>
      </c>
      <c r="AC174" s="120">
        <f>2056*5</f>
        <v>10280</v>
      </c>
      <c r="AD174" s="9">
        <v>12255</v>
      </c>
      <c r="AE174" s="9"/>
      <c r="AF174" s="9"/>
      <c r="AG174" s="9"/>
      <c r="AH174" s="9"/>
      <c r="AJ174" s="73"/>
    </row>
    <row r="175" spans="1:36" x14ac:dyDescent="0.35">
      <c r="A175" s="3">
        <v>165</v>
      </c>
      <c r="B175" s="1" t="s">
        <v>7</v>
      </c>
      <c r="C175" s="1" t="s">
        <v>284</v>
      </c>
      <c r="D175" s="189" t="str">
        <f t="shared" si="42"/>
        <v>MDG53515</v>
      </c>
      <c r="E175" s="1" t="s">
        <v>292</v>
      </c>
      <c r="F175" s="1" t="e">
        <f t="shared" si="48"/>
        <v>#N/A</v>
      </c>
      <c r="G175" s="72">
        <v>2</v>
      </c>
      <c r="H175" s="71"/>
      <c r="I175" s="1" t="s">
        <v>452</v>
      </c>
      <c r="J175" s="1" t="s">
        <v>516</v>
      </c>
      <c r="K175" s="1" t="e">
        <f t="shared" si="41"/>
        <v>#N/A</v>
      </c>
      <c r="L175" s="1" t="s">
        <v>446</v>
      </c>
      <c r="M175" s="1" t="s">
        <v>3747</v>
      </c>
      <c r="N175" s="125">
        <f t="shared" si="40"/>
        <v>0.5</v>
      </c>
      <c r="O175" s="8">
        <f>1555*5</f>
        <v>7775</v>
      </c>
      <c r="P175" s="8">
        <f t="shared" si="43"/>
        <v>7775</v>
      </c>
      <c r="Q175" s="8">
        <f t="shared" si="43"/>
        <v>7775</v>
      </c>
      <c r="R175" s="8">
        <f t="shared" si="43"/>
        <v>7775</v>
      </c>
      <c r="S175" s="1" t="s">
        <v>444</v>
      </c>
      <c r="T175" s="1" t="s">
        <v>517</v>
      </c>
      <c r="U175" s="7" t="e">
        <f t="shared" si="47"/>
        <v>#DIV/0!</v>
      </c>
      <c r="V175" s="193"/>
      <c r="W175" s="128">
        <f t="shared" si="44"/>
        <v>7775</v>
      </c>
      <c r="X175" s="125" t="str">
        <f t="shared" si="45"/>
        <v/>
      </c>
      <c r="Y175" s="1"/>
      <c r="Z175" s="215" t="s">
        <v>3804</v>
      </c>
      <c r="AA175" s="120">
        <f t="shared" ref="AA175:AG175" si="49">1555*5</f>
        <v>7775</v>
      </c>
      <c r="AB175" s="120">
        <f t="shared" si="49"/>
        <v>7775</v>
      </c>
      <c r="AC175" s="120">
        <f t="shared" si="49"/>
        <v>7775</v>
      </c>
      <c r="AD175" s="120">
        <f t="shared" si="49"/>
        <v>7775</v>
      </c>
      <c r="AE175" s="120">
        <f t="shared" si="49"/>
        <v>7775</v>
      </c>
      <c r="AF175" s="120">
        <f t="shared" si="49"/>
        <v>7775</v>
      </c>
      <c r="AG175" s="120">
        <f t="shared" si="49"/>
        <v>7775</v>
      </c>
      <c r="AH175" s="120"/>
      <c r="AJ175" s="73"/>
    </row>
    <row r="176" spans="1:36" x14ac:dyDescent="0.35">
      <c r="A176" s="3">
        <v>168</v>
      </c>
      <c r="B176" s="1" t="s">
        <v>7</v>
      </c>
      <c r="C176" s="1" t="s">
        <v>284</v>
      </c>
      <c r="D176" s="189" t="str">
        <f t="shared" si="42"/>
        <v>MDG53515</v>
      </c>
      <c r="E176" s="1" t="s">
        <v>298</v>
      </c>
      <c r="F176" s="1" t="e">
        <f t="shared" si="48"/>
        <v>#N/A</v>
      </c>
      <c r="G176" s="72">
        <v>3</v>
      </c>
      <c r="H176" s="71">
        <v>5783.934160762029</v>
      </c>
      <c r="I176" s="1" t="s">
        <v>452</v>
      </c>
      <c r="J176" s="1"/>
      <c r="K176" s="1" t="e">
        <f t="shared" si="41"/>
        <v>#N/A</v>
      </c>
      <c r="L176" s="1" t="s">
        <v>446</v>
      </c>
      <c r="M176" s="1" t="s">
        <v>3747</v>
      </c>
      <c r="N176" s="125">
        <f t="shared" si="40"/>
        <v>0.5</v>
      </c>
      <c r="O176" s="8">
        <f>AB176</f>
        <v>6135</v>
      </c>
      <c r="P176" s="8">
        <f t="shared" si="43"/>
        <v>6135</v>
      </c>
      <c r="Q176" s="8">
        <f t="shared" si="43"/>
        <v>0</v>
      </c>
      <c r="R176" s="8">
        <f t="shared" si="43"/>
        <v>6135</v>
      </c>
      <c r="S176" s="1" t="s">
        <v>444</v>
      </c>
      <c r="T176" s="1" t="s">
        <v>519</v>
      </c>
      <c r="U176" s="7">
        <f t="shared" si="47"/>
        <v>1.0606967212074416</v>
      </c>
      <c r="V176" s="193"/>
      <c r="W176" s="128">
        <f t="shared" si="44"/>
        <v>6135</v>
      </c>
      <c r="X176" s="125">
        <f t="shared" si="45"/>
        <v>0.46965163939627919</v>
      </c>
      <c r="Y176" s="1"/>
      <c r="Z176" s="215"/>
      <c r="AA176" s="9"/>
      <c r="AB176" s="9">
        <f>1227*5</f>
        <v>6135</v>
      </c>
      <c r="AC176" s="9"/>
      <c r="AD176" s="9">
        <f>1227*5</f>
        <v>6135</v>
      </c>
      <c r="AE176" s="9"/>
      <c r="AF176" s="9">
        <f>1227*5</f>
        <v>6135</v>
      </c>
      <c r="AG176" s="9"/>
      <c r="AH176" s="9"/>
      <c r="AJ176" s="73"/>
    </row>
    <row r="177" spans="1:36" x14ac:dyDescent="0.35">
      <c r="A177" s="3">
        <v>169</v>
      </c>
      <c r="B177" s="1" t="s">
        <v>7</v>
      </c>
      <c r="C177" s="1" t="s">
        <v>284</v>
      </c>
      <c r="D177" s="189" t="str">
        <f t="shared" si="42"/>
        <v>MDG53515</v>
      </c>
      <c r="E177" s="1" t="s">
        <v>3805</v>
      </c>
      <c r="F177" s="1" t="e">
        <f t="shared" si="48"/>
        <v>#N/A</v>
      </c>
      <c r="G177" s="72">
        <v>3</v>
      </c>
      <c r="H177" s="71">
        <v>3784.3804300018664</v>
      </c>
      <c r="I177" s="1" t="s">
        <v>456</v>
      </c>
      <c r="J177" s="1"/>
      <c r="K177" s="1" t="e">
        <f t="shared" si="41"/>
        <v>#N/A</v>
      </c>
      <c r="L177" s="1" t="s">
        <v>446</v>
      </c>
      <c r="M177" s="1" t="s">
        <v>3747</v>
      </c>
      <c r="N177" s="125">
        <f t="shared" si="40"/>
        <v>0.5</v>
      </c>
      <c r="O177" s="8">
        <v>900</v>
      </c>
      <c r="P177" s="8">
        <f t="shared" si="43"/>
        <v>900</v>
      </c>
      <c r="Q177" s="8">
        <f t="shared" si="43"/>
        <v>0</v>
      </c>
      <c r="R177" s="8">
        <f t="shared" si="43"/>
        <v>0</v>
      </c>
      <c r="S177" s="1" t="s">
        <v>3806</v>
      </c>
      <c r="T177" s="1" t="s">
        <v>3807</v>
      </c>
      <c r="U177" s="7">
        <f t="shared" si="47"/>
        <v>0.23781964224975027</v>
      </c>
      <c r="V177" s="193"/>
      <c r="W177" s="128">
        <f t="shared" si="44"/>
        <v>900</v>
      </c>
      <c r="X177" s="125">
        <f t="shared" si="45"/>
        <v>0.88109017887512486</v>
      </c>
      <c r="Y177" s="1"/>
      <c r="Z177" s="218" t="s">
        <v>3808</v>
      </c>
      <c r="AA177" s="9"/>
      <c r="AB177" s="9">
        <v>900</v>
      </c>
      <c r="AC177" s="9">
        <v>900</v>
      </c>
      <c r="AD177" s="9">
        <v>900</v>
      </c>
      <c r="AE177" s="9"/>
      <c r="AF177" s="9"/>
      <c r="AG177" s="9"/>
      <c r="AH177" s="9"/>
      <c r="AJ177" s="73"/>
    </row>
    <row r="178" spans="1:36" x14ac:dyDescent="0.35">
      <c r="A178" s="3"/>
      <c r="B178" s="1" t="s">
        <v>7</v>
      </c>
      <c r="C178" s="1" t="s">
        <v>284</v>
      </c>
      <c r="D178" s="189" t="str">
        <f t="shared" si="42"/>
        <v>MDG53515</v>
      </c>
      <c r="E178" s="1" t="s">
        <v>3805</v>
      </c>
      <c r="F178" s="1" t="e">
        <f t="shared" si="48"/>
        <v>#N/A</v>
      </c>
      <c r="G178" s="72">
        <v>3</v>
      </c>
      <c r="H178" s="71"/>
      <c r="I178" s="1" t="s">
        <v>452</v>
      </c>
      <c r="J178" s="1"/>
      <c r="K178" s="1" t="e">
        <f t="shared" si="41"/>
        <v>#N/A</v>
      </c>
      <c r="L178" s="1" t="s">
        <v>446</v>
      </c>
      <c r="M178" s="1" t="s">
        <v>3747</v>
      </c>
      <c r="N178" s="125">
        <f t="shared" si="40"/>
        <v>0.5</v>
      </c>
      <c r="O178" s="8"/>
      <c r="P178" s="8">
        <f t="shared" si="43"/>
        <v>4030</v>
      </c>
      <c r="Q178" s="8">
        <f t="shared" si="43"/>
        <v>0</v>
      </c>
      <c r="R178" s="8">
        <f t="shared" si="43"/>
        <v>4030</v>
      </c>
      <c r="S178" s="1" t="s">
        <v>444</v>
      </c>
      <c r="T178" s="1" t="s">
        <v>519</v>
      </c>
      <c r="U178" s="7"/>
      <c r="V178" s="193"/>
      <c r="W178" s="128">
        <f t="shared" si="44"/>
        <v>0</v>
      </c>
      <c r="X178" s="125" t="str">
        <f t="shared" si="45"/>
        <v/>
      </c>
      <c r="Y178" s="1"/>
      <c r="Z178" s="218"/>
      <c r="AA178" s="9"/>
      <c r="AB178" s="9">
        <f>806*5</f>
        <v>4030</v>
      </c>
      <c r="AC178" s="9"/>
      <c r="AD178" s="9">
        <f>806*5</f>
        <v>4030</v>
      </c>
      <c r="AE178" s="9"/>
      <c r="AF178" s="9">
        <f>806*5</f>
        <v>4030</v>
      </c>
      <c r="AG178" s="9"/>
      <c r="AH178" s="9"/>
      <c r="AJ178" s="73"/>
    </row>
    <row r="179" spans="1:36" x14ac:dyDescent="0.35">
      <c r="A179" s="3">
        <v>184</v>
      </c>
      <c r="B179" s="1" t="s">
        <v>7</v>
      </c>
      <c r="C179" s="1" t="s">
        <v>284</v>
      </c>
      <c r="D179" s="189" t="str">
        <f t="shared" si="42"/>
        <v>MDG53515</v>
      </c>
      <c r="E179" s="1" t="s">
        <v>329</v>
      </c>
      <c r="F179" s="1" t="e">
        <f t="shared" si="48"/>
        <v>#N/A</v>
      </c>
      <c r="G179" s="72">
        <v>3</v>
      </c>
      <c r="H179" s="71">
        <v>9029.2705473943024</v>
      </c>
      <c r="I179" s="1" t="s">
        <v>461</v>
      </c>
      <c r="J179" s="1"/>
      <c r="K179" s="1" t="e">
        <f t="shared" si="41"/>
        <v>#N/A</v>
      </c>
      <c r="L179" s="1" t="s">
        <v>446</v>
      </c>
      <c r="M179" s="1" t="s">
        <v>3747</v>
      </c>
      <c r="N179" s="125">
        <f t="shared" si="40"/>
        <v>0.5</v>
      </c>
      <c r="O179" s="8">
        <f>1284*5</f>
        <v>6420</v>
      </c>
      <c r="P179" s="8">
        <f t="shared" si="43"/>
        <v>6420</v>
      </c>
      <c r="Q179" s="8">
        <f t="shared" si="43"/>
        <v>0</v>
      </c>
      <c r="R179" s="8">
        <f t="shared" si="43"/>
        <v>0</v>
      </c>
      <c r="S179" s="1" t="s">
        <v>3761</v>
      </c>
      <c r="T179" s="1" t="s">
        <v>3809</v>
      </c>
      <c r="U179" s="7">
        <f t="shared" ref="U179:U242" si="50">O179/H179</f>
        <v>0.71102089214202424</v>
      </c>
      <c r="V179" s="193"/>
      <c r="W179" s="128">
        <f t="shared" si="44"/>
        <v>6420</v>
      </c>
      <c r="X179" s="125">
        <f t="shared" si="45"/>
        <v>0.64448955392898788</v>
      </c>
      <c r="Y179" s="1"/>
      <c r="Z179" s="215"/>
      <c r="AA179" s="120">
        <f>1284*5</f>
        <v>6420</v>
      </c>
      <c r="AB179" s="120">
        <f>1284*5</f>
        <v>6420</v>
      </c>
      <c r="AC179" s="120">
        <f>1284*5</f>
        <v>6420</v>
      </c>
      <c r="AD179" s="120">
        <f>1284*5</f>
        <v>6420</v>
      </c>
      <c r="AE179" s="9"/>
      <c r="AF179" s="9"/>
      <c r="AG179" s="9"/>
      <c r="AH179" s="9"/>
      <c r="AJ179" s="73"/>
    </row>
    <row r="180" spans="1:36" x14ac:dyDescent="0.35">
      <c r="A180" s="3">
        <v>160</v>
      </c>
      <c r="B180" s="1" t="s">
        <v>7</v>
      </c>
      <c r="C180" s="1" t="s">
        <v>284</v>
      </c>
      <c r="D180" s="189" t="str">
        <f t="shared" si="42"/>
        <v>MDG53515</v>
      </c>
      <c r="E180" s="1" t="s">
        <v>285</v>
      </c>
      <c r="F180" s="1" t="e">
        <f t="shared" si="48"/>
        <v>#N/A</v>
      </c>
      <c r="G180" s="72">
        <v>4</v>
      </c>
      <c r="H180" s="71">
        <v>7977.695390162582</v>
      </c>
      <c r="I180" s="1" t="s">
        <v>456</v>
      </c>
      <c r="J180" s="1"/>
      <c r="K180" s="1" t="e">
        <f t="shared" si="41"/>
        <v>#N/A</v>
      </c>
      <c r="L180" s="1" t="s">
        <v>446</v>
      </c>
      <c r="M180" s="1" t="s">
        <v>3747</v>
      </c>
      <c r="N180" s="125">
        <f t="shared" si="40"/>
        <v>0.5</v>
      </c>
      <c r="O180" s="8">
        <v>10309</v>
      </c>
      <c r="P180" s="8">
        <f t="shared" si="43"/>
        <v>10309</v>
      </c>
      <c r="Q180" s="8">
        <f t="shared" si="43"/>
        <v>10309</v>
      </c>
      <c r="R180" s="8">
        <f t="shared" si="43"/>
        <v>0</v>
      </c>
      <c r="S180" s="1" t="s">
        <v>514</v>
      </c>
      <c r="T180" s="1" t="s">
        <v>515</v>
      </c>
      <c r="U180" s="7">
        <f t="shared" si="50"/>
        <v>1.2922278296953009</v>
      </c>
      <c r="V180" s="193"/>
      <c r="W180" s="128">
        <f t="shared" si="44"/>
        <v>10309</v>
      </c>
      <c r="X180" s="125">
        <f t="shared" si="45"/>
        <v>0.35388608515234954</v>
      </c>
      <c r="Y180" s="1"/>
      <c r="Z180" s="215"/>
      <c r="AA180" s="120">
        <v>10309</v>
      </c>
      <c r="AB180" s="120">
        <v>10309</v>
      </c>
      <c r="AC180" s="120">
        <v>10309</v>
      </c>
      <c r="AD180" s="120">
        <v>10309</v>
      </c>
      <c r="AE180" s="120">
        <v>10309</v>
      </c>
      <c r="AF180" s="9"/>
      <c r="AG180" s="9"/>
      <c r="AH180" s="9"/>
      <c r="AJ180" s="73"/>
    </row>
    <row r="181" spans="1:36" x14ac:dyDescent="0.35">
      <c r="A181" s="3">
        <v>161</v>
      </c>
      <c r="B181" s="1" t="s">
        <v>7</v>
      </c>
      <c r="C181" s="1" t="s">
        <v>284</v>
      </c>
      <c r="D181" s="189" t="str">
        <f t="shared" si="42"/>
        <v>MDG53515</v>
      </c>
      <c r="E181" s="1" t="s">
        <v>287</v>
      </c>
      <c r="F181" s="1" t="e">
        <f t="shared" si="48"/>
        <v>#N/A</v>
      </c>
      <c r="G181" s="72">
        <v>4</v>
      </c>
      <c r="H181" s="71">
        <v>11395.720849605314</v>
      </c>
      <c r="I181" s="1"/>
      <c r="J181" s="1"/>
      <c r="K181" s="1" t="e">
        <f t="shared" si="41"/>
        <v>#N/A</v>
      </c>
      <c r="L181" s="1" t="s">
        <v>446</v>
      </c>
      <c r="M181" s="1"/>
      <c r="N181" s="125" t="str">
        <f t="shared" si="40"/>
        <v/>
      </c>
      <c r="O181" s="8">
        <f>AB181</f>
        <v>0</v>
      </c>
      <c r="P181" s="8">
        <f t="shared" si="43"/>
        <v>0</v>
      </c>
      <c r="Q181" s="8">
        <f t="shared" si="43"/>
        <v>0</v>
      </c>
      <c r="R181" s="8">
        <f t="shared" si="43"/>
        <v>0</v>
      </c>
      <c r="S181" s="1"/>
      <c r="T181" s="1"/>
      <c r="U181" s="7">
        <f t="shared" si="50"/>
        <v>0</v>
      </c>
      <c r="V181" s="193"/>
      <c r="W181" s="128">
        <f t="shared" si="44"/>
        <v>0</v>
      </c>
      <c r="X181" s="125" t="str">
        <f t="shared" si="45"/>
        <v/>
      </c>
      <c r="Y181" s="1"/>
      <c r="Z181" s="215"/>
      <c r="AA181" s="9"/>
      <c r="AB181" s="9"/>
      <c r="AC181" s="9"/>
      <c r="AD181" s="9"/>
      <c r="AE181" s="9"/>
      <c r="AF181" s="9"/>
      <c r="AG181" s="9"/>
      <c r="AH181" s="9"/>
      <c r="AJ181" s="73"/>
    </row>
    <row r="182" spans="1:36" x14ac:dyDescent="0.35">
      <c r="A182" s="3">
        <v>162</v>
      </c>
      <c r="B182" s="1" t="s">
        <v>7</v>
      </c>
      <c r="C182" s="1" t="s">
        <v>284</v>
      </c>
      <c r="D182" s="189" t="str">
        <f t="shared" si="42"/>
        <v>MDG53515</v>
      </c>
      <c r="E182" s="1" t="s">
        <v>289</v>
      </c>
      <c r="F182" s="1" t="e">
        <f t="shared" si="48"/>
        <v>#N/A</v>
      </c>
      <c r="G182" s="72">
        <v>4</v>
      </c>
      <c r="H182" s="71">
        <v>9544.7983577665054</v>
      </c>
      <c r="I182" s="1"/>
      <c r="J182" s="1"/>
      <c r="K182" s="1" t="e">
        <f t="shared" si="41"/>
        <v>#N/A</v>
      </c>
      <c r="L182" s="1" t="s">
        <v>446</v>
      </c>
      <c r="M182" s="1"/>
      <c r="N182" s="125" t="str">
        <f t="shared" si="40"/>
        <v/>
      </c>
      <c r="O182" s="8">
        <f>AB182</f>
        <v>0</v>
      </c>
      <c r="P182" s="8">
        <f t="shared" si="43"/>
        <v>0</v>
      </c>
      <c r="Q182" s="8">
        <f t="shared" si="43"/>
        <v>0</v>
      </c>
      <c r="R182" s="8">
        <f t="shared" si="43"/>
        <v>0</v>
      </c>
      <c r="S182" s="1"/>
      <c r="T182" s="1"/>
      <c r="U182" s="7">
        <f t="shared" si="50"/>
        <v>0</v>
      </c>
      <c r="V182" s="193"/>
      <c r="W182" s="128">
        <f t="shared" si="44"/>
        <v>0</v>
      </c>
      <c r="X182" s="125" t="str">
        <f t="shared" si="45"/>
        <v/>
      </c>
      <c r="Y182" s="1"/>
      <c r="Z182" s="215"/>
      <c r="AA182" s="9"/>
      <c r="AB182" s="9"/>
      <c r="AC182" s="9"/>
      <c r="AD182" s="9"/>
      <c r="AE182" s="9"/>
      <c r="AF182" s="9"/>
      <c r="AG182" s="9"/>
      <c r="AH182" s="9"/>
      <c r="AJ182" s="73"/>
    </row>
    <row r="183" spans="1:36" x14ac:dyDescent="0.35">
      <c r="A183" s="3">
        <v>163</v>
      </c>
      <c r="B183" s="1" t="s">
        <v>7</v>
      </c>
      <c r="C183" s="1" t="s">
        <v>284</v>
      </c>
      <c r="D183" s="189" t="str">
        <f t="shared" si="42"/>
        <v>MDG53515</v>
      </c>
      <c r="E183" s="1" t="s">
        <v>3810</v>
      </c>
      <c r="F183" s="1" t="e">
        <f t="shared" si="48"/>
        <v>#N/A</v>
      </c>
      <c r="G183" s="72">
        <v>4</v>
      </c>
      <c r="H183" s="71">
        <v>4319.4288802519559</v>
      </c>
      <c r="I183" s="1"/>
      <c r="J183" s="1"/>
      <c r="K183" s="1" t="e">
        <f t="shared" si="41"/>
        <v>#N/A</v>
      </c>
      <c r="L183" s="1" t="s">
        <v>446</v>
      </c>
      <c r="M183" s="1"/>
      <c r="N183" s="125" t="str">
        <f t="shared" si="40"/>
        <v/>
      </c>
      <c r="O183" s="8">
        <f>AB183</f>
        <v>0</v>
      </c>
      <c r="P183" s="8">
        <f t="shared" si="43"/>
        <v>0</v>
      </c>
      <c r="Q183" s="8">
        <f t="shared" si="43"/>
        <v>0</v>
      </c>
      <c r="R183" s="8">
        <f t="shared" si="43"/>
        <v>0</v>
      </c>
      <c r="S183" s="1"/>
      <c r="T183" s="1"/>
      <c r="U183" s="7">
        <f t="shared" si="50"/>
        <v>0</v>
      </c>
      <c r="V183" s="193"/>
      <c r="W183" s="128">
        <f t="shared" si="44"/>
        <v>0</v>
      </c>
      <c r="X183" s="125" t="str">
        <f t="shared" si="45"/>
        <v/>
      </c>
      <c r="Y183" s="1"/>
      <c r="Z183" s="215"/>
      <c r="AA183" s="9"/>
      <c r="AB183" s="9"/>
      <c r="AC183" s="9"/>
      <c r="AD183" s="9"/>
      <c r="AE183" s="9"/>
      <c r="AF183" s="9"/>
      <c r="AG183" s="9"/>
      <c r="AH183" s="9"/>
      <c r="AJ183" s="73"/>
    </row>
    <row r="184" spans="1:36" x14ac:dyDescent="0.35">
      <c r="A184" s="3">
        <v>166</v>
      </c>
      <c r="B184" s="1" t="s">
        <v>7</v>
      </c>
      <c r="C184" s="1" t="s">
        <v>284</v>
      </c>
      <c r="D184" s="189" t="str">
        <f t="shared" si="42"/>
        <v>MDG53515</v>
      </c>
      <c r="E184" s="1" t="s">
        <v>294</v>
      </c>
      <c r="F184" s="1" t="e">
        <f t="shared" si="48"/>
        <v>#N/A</v>
      </c>
      <c r="G184" s="72">
        <v>4</v>
      </c>
      <c r="H184" s="71">
        <v>9845.5991352767978</v>
      </c>
      <c r="I184" s="1" t="s">
        <v>452</v>
      </c>
      <c r="J184" s="1"/>
      <c r="K184" s="1" t="e">
        <f t="shared" si="41"/>
        <v>#N/A</v>
      </c>
      <c r="L184" s="1" t="s">
        <v>446</v>
      </c>
      <c r="M184" s="1" t="s">
        <v>3747</v>
      </c>
      <c r="N184" s="125">
        <f t="shared" si="40"/>
        <v>0.5</v>
      </c>
      <c r="O184" s="8"/>
      <c r="P184" s="8">
        <f t="shared" si="43"/>
        <v>10070</v>
      </c>
      <c r="Q184" s="8">
        <f t="shared" si="43"/>
        <v>10070</v>
      </c>
      <c r="R184" s="8">
        <f t="shared" si="43"/>
        <v>10070</v>
      </c>
      <c r="S184" s="1" t="s">
        <v>518</v>
      </c>
      <c r="T184" s="1" t="s">
        <v>517</v>
      </c>
      <c r="U184" s="7">
        <f t="shared" si="50"/>
        <v>0</v>
      </c>
      <c r="V184" s="193"/>
      <c r="W184" s="128">
        <f t="shared" si="44"/>
        <v>0</v>
      </c>
      <c r="X184" s="125">
        <f t="shared" si="45"/>
        <v>1</v>
      </c>
      <c r="Y184" s="1"/>
      <c r="Z184" s="215"/>
      <c r="AA184" s="9"/>
      <c r="AB184" s="9"/>
      <c r="AC184" s="9">
        <f>2014*5</f>
        <v>10070</v>
      </c>
      <c r="AD184" s="9">
        <f>2014*5</f>
        <v>10070</v>
      </c>
      <c r="AE184" s="9">
        <f>2014*5</f>
        <v>10070</v>
      </c>
      <c r="AF184" s="9">
        <f>2014*5</f>
        <v>10070</v>
      </c>
      <c r="AG184" s="9">
        <f>2014*5</f>
        <v>10070</v>
      </c>
      <c r="AH184" s="9"/>
      <c r="AJ184" s="73"/>
    </row>
    <row r="185" spans="1:36" x14ac:dyDescent="0.35">
      <c r="A185" s="3">
        <v>167</v>
      </c>
      <c r="B185" s="1" t="s">
        <v>7</v>
      </c>
      <c r="C185" s="1" t="s">
        <v>284</v>
      </c>
      <c r="D185" s="189" t="str">
        <f t="shared" si="42"/>
        <v>MDG53515</v>
      </c>
      <c r="E185" s="1" t="s">
        <v>3811</v>
      </c>
      <c r="F185" s="1" t="e">
        <f t="shared" si="48"/>
        <v>#N/A</v>
      </c>
      <c r="G185" s="72">
        <v>4</v>
      </c>
      <c r="H185" s="71">
        <v>15001.418823655435</v>
      </c>
      <c r="I185" s="1"/>
      <c r="J185" s="1"/>
      <c r="K185" s="1" t="e">
        <f t="shared" si="41"/>
        <v>#N/A</v>
      </c>
      <c r="L185" s="1" t="s">
        <v>446</v>
      </c>
      <c r="M185" s="1"/>
      <c r="N185" s="125" t="str">
        <f t="shared" si="40"/>
        <v/>
      </c>
      <c r="O185" s="8">
        <f t="shared" ref="O185:O199" si="51">AB185</f>
        <v>0</v>
      </c>
      <c r="P185" s="8">
        <f t="shared" si="43"/>
        <v>0</v>
      </c>
      <c r="Q185" s="8">
        <f t="shared" si="43"/>
        <v>0</v>
      </c>
      <c r="R185" s="8">
        <f t="shared" si="43"/>
        <v>0</v>
      </c>
      <c r="S185" s="1"/>
      <c r="T185" s="1"/>
      <c r="U185" s="7">
        <f t="shared" si="50"/>
        <v>0</v>
      </c>
      <c r="V185" s="193"/>
      <c r="W185" s="128">
        <f t="shared" si="44"/>
        <v>0</v>
      </c>
      <c r="X185" s="125" t="str">
        <f t="shared" si="45"/>
        <v/>
      </c>
      <c r="Y185" s="1"/>
      <c r="Z185" s="215"/>
      <c r="AA185" s="9"/>
      <c r="AB185" s="9"/>
      <c r="AC185" s="9"/>
      <c r="AD185" s="9"/>
      <c r="AE185" s="9"/>
      <c r="AF185" s="9"/>
      <c r="AG185" s="9"/>
      <c r="AH185" s="9"/>
      <c r="AJ185" s="73"/>
    </row>
    <row r="186" spans="1:36" x14ac:dyDescent="0.35">
      <c r="A186" s="3">
        <v>170</v>
      </c>
      <c r="B186" s="1" t="s">
        <v>7</v>
      </c>
      <c r="C186" s="1" t="s">
        <v>284</v>
      </c>
      <c r="D186" s="189" t="str">
        <f t="shared" si="42"/>
        <v>MDG53515</v>
      </c>
      <c r="E186" s="1" t="s">
        <v>301</v>
      </c>
      <c r="F186" s="1" t="e">
        <f t="shared" si="48"/>
        <v>#N/A</v>
      </c>
      <c r="G186" s="72">
        <v>4</v>
      </c>
      <c r="H186" s="71">
        <v>14170.564086531625</v>
      </c>
      <c r="I186" s="1"/>
      <c r="J186" s="1"/>
      <c r="K186" s="1" t="e">
        <f t="shared" si="41"/>
        <v>#N/A</v>
      </c>
      <c r="L186" s="1" t="s">
        <v>446</v>
      </c>
      <c r="M186" s="1"/>
      <c r="N186" s="125" t="str">
        <f t="shared" si="40"/>
        <v/>
      </c>
      <c r="O186" s="8">
        <f t="shared" si="51"/>
        <v>0</v>
      </c>
      <c r="P186" s="8">
        <f t="shared" si="43"/>
        <v>0</v>
      </c>
      <c r="Q186" s="8">
        <f t="shared" si="43"/>
        <v>0</v>
      </c>
      <c r="R186" s="8">
        <f t="shared" si="43"/>
        <v>0</v>
      </c>
      <c r="S186" s="1"/>
      <c r="T186" s="1"/>
      <c r="U186" s="7">
        <f t="shared" si="50"/>
        <v>0</v>
      </c>
      <c r="V186" s="193"/>
      <c r="W186" s="128">
        <f t="shared" si="44"/>
        <v>0</v>
      </c>
      <c r="X186" s="125" t="str">
        <f t="shared" si="45"/>
        <v/>
      </c>
      <c r="Y186" s="1"/>
      <c r="Z186" s="215"/>
      <c r="AA186" s="9"/>
      <c r="AB186" s="9"/>
      <c r="AC186" s="9"/>
      <c r="AD186" s="9"/>
      <c r="AE186" s="9"/>
      <c r="AF186" s="9"/>
      <c r="AG186" s="9"/>
      <c r="AH186" s="9"/>
      <c r="AJ186" s="73"/>
    </row>
    <row r="187" spans="1:36" x14ac:dyDescent="0.35">
      <c r="A187" s="3">
        <v>171</v>
      </c>
      <c r="B187" s="1" t="s">
        <v>7</v>
      </c>
      <c r="C187" s="1" t="s">
        <v>284</v>
      </c>
      <c r="D187" s="189" t="str">
        <f t="shared" si="42"/>
        <v>MDG53515</v>
      </c>
      <c r="E187" s="1" t="s">
        <v>303</v>
      </c>
      <c r="F187" s="1" t="e">
        <f t="shared" si="48"/>
        <v>#N/A</v>
      </c>
      <c r="G187" s="72">
        <v>4</v>
      </c>
      <c r="H187" s="71">
        <v>9029.2705473943024</v>
      </c>
      <c r="I187" s="1"/>
      <c r="J187" s="1"/>
      <c r="K187" s="1" t="e">
        <f t="shared" si="41"/>
        <v>#N/A</v>
      </c>
      <c r="L187" s="1" t="s">
        <v>446</v>
      </c>
      <c r="M187" s="1"/>
      <c r="N187" s="125" t="str">
        <f t="shared" si="40"/>
        <v/>
      </c>
      <c r="O187" s="8">
        <f t="shared" si="51"/>
        <v>0</v>
      </c>
      <c r="P187" s="8">
        <f t="shared" si="43"/>
        <v>0</v>
      </c>
      <c r="Q187" s="8">
        <f t="shared" si="43"/>
        <v>0</v>
      </c>
      <c r="R187" s="8">
        <f t="shared" si="43"/>
        <v>0</v>
      </c>
      <c r="S187" s="1"/>
      <c r="T187" s="1"/>
      <c r="U187" s="7">
        <f t="shared" si="50"/>
        <v>0</v>
      </c>
      <c r="V187" s="193"/>
      <c r="W187" s="128">
        <f t="shared" si="44"/>
        <v>0</v>
      </c>
      <c r="X187" s="125" t="str">
        <f t="shared" si="45"/>
        <v/>
      </c>
      <c r="Y187" s="1"/>
      <c r="Z187" s="215"/>
      <c r="AA187" s="9"/>
      <c r="AB187" s="9"/>
      <c r="AC187" s="9"/>
      <c r="AD187" s="9"/>
      <c r="AE187" s="9"/>
      <c r="AF187" s="9"/>
      <c r="AG187" s="9"/>
      <c r="AH187" s="9"/>
      <c r="AJ187" s="73"/>
    </row>
    <row r="188" spans="1:36" x14ac:dyDescent="0.35">
      <c r="A188" s="3">
        <v>172</v>
      </c>
      <c r="B188" s="1" t="s">
        <v>7</v>
      </c>
      <c r="C188" s="1" t="s">
        <v>284</v>
      </c>
      <c r="D188" s="189" t="str">
        <f t="shared" si="42"/>
        <v>MDG53515</v>
      </c>
      <c r="E188" s="1" t="s">
        <v>305</v>
      </c>
      <c r="F188" s="1" t="e">
        <f t="shared" si="48"/>
        <v>#N/A</v>
      </c>
      <c r="G188" s="72">
        <v>4</v>
      </c>
      <c r="H188" s="71">
        <v>4879.5340701986215</v>
      </c>
      <c r="I188" s="1"/>
      <c r="J188" s="1"/>
      <c r="K188" s="1" t="e">
        <f t="shared" si="41"/>
        <v>#N/A</v>
      </c>
      <c r="L188" s="1" t="s">
        <v>446</v>
      </c>
      <c r="M188" s="1"/>
      <c r="N188" s="125" t="str">
        <f t="shared" si="40"/>
        <v/>
      </c>
      <c r="O188" s="8">
        <f t="shared" si="51"/>
        <v>0</v>
      </c>
      <c r="P188" s="8">
        <f t="shared" si="43"/>
        <v>0</v>
      </c>
      <c r="Q188" s="8">
        <f t="shared" si="43"/>
        <v>0</v>
      </c>
      <c r="R188" s="8">
        <f t="shared" si="43"/>
        <v>0</v>
      </c>
      <c r="S188" s="1"/>
      <c r="T188" s="1"/>
      <c r="U188" s="7">
        <f t="shared" si="50"/>
        <v>0</v>
      </c>
      <c r="V188" s="193"/>
      <c r="W188" s="128">
        <f t="shared" si="44"/>
        <v>0</v>
      </c>
      <c r="X188" s="125" t="str">
        <f t="shared" si="45"/>
        <v/>
      </c>
      <c r="Y188" s="1"/>
      <c r="Z188" s="215"/>
      <c r="AA188" s="9"/>
      <c r="AB188" s="9"/>
      <c r="AC188" s="9"/>
      <c r="AD188" s="9"/>
      <c r="AE188" s="9"/>
      <c r="AF188" s="9"/>
      <c r="AG188" s="9"/>
      <c r="AH188" s="9"/>
      <c r="AJ188" s="73"/>
    </row>
    <row r="189" spans="1:36" x14ac:dyDescent="0.35">
      <c r="A189" s="3">
        <v>173</v>
      </c>
      <c r="B189" s="1" t="s">
        <v>7</v>
      </c>
      <c r="C189" s="1" t="s">
        <v>284</v>
      </c>
      <c r="D189" s="189" t="str">
        <f t="shared" si="42"/>
        <v>MDG53515</v>
      </c>
      <c r="E189" s="1" t="s">
        <v>3812</v>
      </c>
      <c r="F189" s="1" t="e">
        <f t="shared" si="48"/>
        <v>#N/A</v>
      </c>
      <c r="G189" s="72">
        <v>4</v>
      </c>
      <c r="H189" s="71">
        <v>6902.6040120413682</v>
      </c>
      <c r="I189" s="1"/>
      <c r="J189" s="1"/>
      <c r="K189" s="1" t="e">
        <f t="shared" si="41"/>
        <v>#N/A</v>
      </c>
      <c r="L189" s="1" t="s">
        <v>446</v>
      </c>
      <c r="M189" s="1"/>
      <c r="N189" s="125" t="str">
        <f t="shared" si="40"/>
        <v/>
      </c>
      <c r="O189" s="8">
        <f t="shared" si="51"/>
        <v>0</v>
      </c>
      <c r="P189" s="8">
        <f t="shared" si="43"/>
        <v>0</v>
      </c>
      <c r="Q189" s="8">
        <f t="shared" si="43"/>
        <v>0</v>
      </c>
      <c r="R189" s="8">
        <f t="shared" si="43"/>
        <v>0</v>
      </c>
      <c r="S189" s="1"/>
      <c r="T189" s="1"/>
      <c r="U189" s="7">
        <f t="shared" si="50"/>
        <v>0</v>
      </c>
      <c r="V189" s="193"/>
      <c r="W189" s="128">
        <f t="shared" si="44"/>
        <v>0</v>
      </c>
      <c r="X189" s="125" t="str">
        <f t="shared" si="45"/>
        <v/>
      </c>
      <c r="Y189" s="1"/>
      <c r="Z189" s="215"/>
      <c r="AA189" s="9"/>
      <c r="AB189" s="9"/>
      <c r="AC189" s="9"/>
      <c r="AD189" s="9"/>
      <c r="AE189" s="9"/>
      <c r="AF189" s="9"/>
      <c r="AG189" s="9"/>
      <c r="AH189" s="9"/>
      <c r="AJ189" s="73"/>
    </row>
    <row r="190" spans="1:36" x14ac:dyDescent="0.35">
      <c r="A190" s="3">
        <v>174</v>
      </c>
      <c r="B190" s="1" t="s">
        <v>7</v>
      </c>
      <c r="C190" s="1" t="s">
        <v>284</v>
      </c>
      <c r="D190" s="189" t="str">
        <f t="shared" si="42"/>
        <v>MDG53515</v>
      </c>
      <c r="E190" s="1" t="s">
        <v>3813</v>
      </c>
      <c r="F190" s="1" t="e">
        <f t="shared" si="48"/>
        <v>#N/A</v>
      </c>
      <c r="G190" s="72">
        <v>4</v>
      </c>
      <c r="H190" s="71">
        <v>4962.6110991287887</v>
      </c>
      <c r="I190" s="1"/>
      <c r="J190" s="1"/>
      <c r="K190" s="1" t="e">
        <f t="shared" si="41"/>
        <v>#N/A</v>
      </c>
      <c r="L190" s="1" t="s">
        <v>446</v>
      </c>
      <c r="M190" s="1"/>
      <c r="N190" s="125" t="str">
        <f t="shared" si="40"/>
        <v/>
      </c>
      <c r="O190" s="8">
        <f t="shared" si="51"/>
        <v>0</v>
      </c>
      <c r="P190" s="8">
        <f t="shared" si="43"/>
        <v>0</v>
      </c>
      <c r="Q190" s="8">
        <f t="shared" si="43"/>
        <v>0</v>
      </c>
      <c r="R190" s="8">
        <f t="shared" si="43"/>
        <v>0</v>
      </c>
      <c r="S190" s="1"/>
      <c r="T190" s="1"/>
      <c r="U190" s="7">
        <f t="shared" si="50"/>
        <v>0</v>
      </c>
      <c r="V190" s="193"/>
      <c r="W190" s="128">
        <f t="shared" si="44"/>
        <v>0</v>
      </c>
      <c r="X190" s="125" t="str">
        <f t="shared" si="45"/>
        <v/>
      </c>
      <c r="Y190" s="1"/>
      <c r="Z190" s="215"/>
      <c r="AA190" s="9"/>
      <c r="AB190" s="9"/>
      <c r="AC190" s="9"/>
      <c r="AD190" s="9"/>
      <c r="AE190" s="9"/>
      <c r="AF190" s="9"/>
      <c r="AG190" s="9"/>
      <c r="AH190" s="9"/>
      <c r="AJ190" s="73"/>
    </row>
    <row r="191" spans="1:36" x14ac:dyDescent="0.35">
      <c r="A191" s="3">
        <v>175</v>
      </c>
      <c r="B191" s="1" t="s">
        <v>7</v>
      </c>
      <c r="C191" s="1" t="s">
        <v>284</v>
      </c>
      <c r="D191" s="189" t="str">
        <f t="shared" si="42"/>
        <v>MDG53515</v>
      </c>
      <c r="E191" s="1" t="s">
        <v>311</v>
      </c>
      <c r="F191" s="1" t="e">
        <f t="shared" si="48"/>
        <v>#N/A</v>
      </c>
      <c r="G191" s="72">
        <v>4</v>
      </c>
      <c r="H191" s="71">
        <v>3685.7783352004139</v>
      </c>
      <c r="I191" s="1"/>
      <c r="J191" s="1"/>
      <c r="K191" s="1" t="e">
        <f t="shared" si="41"/>
        <v>#N/A</v>
      </c>
      <c r="L191" s="1" t="s">
        <v>446</v>
      </c>
      <c r="M191" s="1"/>
      <c r="N191" s="125" t="str">
        <f t="shared" si="40"/>
        <v/>
      </c>
      <c r="O191" s="8">
        <f t="shared" si="51"/>
        <v>0</v>
      </c>
      <c r="P191" s="8">
        <f t="shared" si="43"/>
        <v>0</v>
      </c>
      <c r="Q191" s="8">
        <f t="shared" si="43"/>
        <v>0</v>
      </c>
      <c r="R191" s="8">
        <f t="shared" si="43"/>
        <v>0</v>
      </c>
      <c r="S191" s="1"/>
      <c r="T191" s="1"/>
      <c r="U191" s="7">
        <f t="shared" si="50"/>
        <v>0</v>
      </c>
      <c r="V191" s="193"/>
      <c r="W191" s="128">
        <f t="shared" si="44"/>
        <v>0</v>
      </c>
      <c r="X191" s="125" t="str">
        <f t="shared" si="45"/>
        <v/>
      </c>
      <c r="Y191" s="1"/>
      <c r="Z191" s="215"/>
      <c r="AA191" s="9"/>
      <c r="AB191" s="9"/>
      <c r="AC191" s="9"/>
      <c r="AD191" s="9"/>
      <c r="AE191" s="9"/>
      <c r="AF191" s="9"/>
      <c r="AG191" s="9"/>
      <c r="AH191" s="9"/>
      <c r="AJ191" s="73"/>
    </row>
    <row r="192" spans="1:36" x14ac:dyDescent="0.35">
      <c r="A192" s="3">
        <v>176</v>
      </c>
      <c r="B192" s="1" t="s">
        <v>7</v>
      </c>
      <c r="C192" s="1" t="s">
        <v>284</v>
      </c>
      <c r="D192" s="189" t="str">
        <f t="shared" si="42"/>
        <v>MDG53515</v>
      </c>
      <c r="E192" s="1" t="s">
        <v>313</v>
      </c>
      <c r="F192" s="1" t="e">
        <f t="shared" si="48"/>
        <v>#N/A</v>
      </c>
      <c r="G192" s="72">
        <v>4</v>
      </c>
      <c r="H192" s="71">
        <v>17758.739217878061</v>
      </c>
      <c r="I192" s="1"/>
      <c r="J192" s="1"/>
      <c r="K192" s="1" t="e">
        <f t="shared" si="41"/>
        <v>#N/A</v>
      </c>
      <c r="L192" s="1" t="s">
        <v>446</v>
      </c>
      <c r="M192" s="1"/>
      <c r="N192" s="125" t="str">
        <f t="shared" si="40"/>
        <v/>
      </c>
      <c r="O192" s="8">
        <f t="shared" si="51"/>
        <v>0</v>
      </c>
      <c r="P192" s="8">
        <f t="shared" si="43"/>
        <v>0</v>
      </c>
      <c r="Q192" s="8">
        <f t="shared" si="43"/>
        <v>0</v>
      </c>
      <c r="R192" s="8">
        <f t="shared" si="43"/>
        <v>0</v>
      </c>
      <c r="S192" s="1"/>
      <c r="T192" s="1"/>
      <c r="U192" s="7">
        <f t="shared" si="50"/>
        <v>0</v>
      </c>
      <c r="V192" s="193"/>
      <c r="W192" s="128">
        <f t="shared" si="44"/>
        <v>0</v>
      </c>
      <c r="X192" s="125" t="str">
        <f t="shared" si="45"/>
        <v/>
      </c>
      <c r="Y192" s="1"/>
      <c r="Z192" s="215"/>
      <c r="AA192" s="9"/>
      <c r="AB192" s="9"/>
      <c r="AC192" s="9"/>
      <c r="AD192" s="9"/>
      <c r="AE192" s="9"/>
      <c r="AF192" s="9"/>
      <c r="AG192" s="9"/>
      <c r="AH192" s="9"/>
      <c r="AJ192" s="73"/>
    </row>
    <row r="193" spans="1:36" x14ac:dyDescent="0.35">
      <c r="A193" s="3">
        <v>177</v>
      </c>
      <c r="B193" s="1" t="s">
        <v>7</v>
      </c>
      <c r="C193" s="1" t="s">
        <v>284</v>
      </c>
      <c r="D193" s="189" t="str">
        <f t="shared" si="42"/>
        <v>MDG53515</v>
      </c>
      <c r="E193" s="1" t="s">
        <v>3814</v>
      </c>
      <c r="F193" s="1" t="e">
        <f t="shared" si="48"/>
        <v>#N/A</v>
      </c>
      <c r="G193" s="72">
        <v>4</v>
      </c>
      <c r="H193" s="71">
        <v>13894.278438581745</v>
      </c>
      <c r="I193" s="1"/>
      <c r="J193" s="1"/>
      <c r="K193" s="1" t="e">
        <f t="shared" si="41"/>
        <v>#N/A</v>
      </c>
      <c r="L193" s="1" t="s">
        <v>446</v>
      </c>
      <c r="M193" s="1"/>
      <c r="N193" s="125" t="str">
        <f t="shared" si="40"/>
        <v/>
      </c>
      <c r="O193" s="8">
        <f t="shared" si="51"/>
        <v>0</v>
      </c>
      <c r="P193" s="8">
        <f t="shared" si="43"/>
        <v>0</v>
      </c>
      <c r="Q193" s="8">
        <f t="shared" si="43"/>
        <v>0</v>
      </c>
      <c r="R193" s="8">
        <f t="shared" si="43"/>
        <v>0</v>
      </c>
      <c r="S193" s="1"/>
      <c r="T193" s="1"/>
      <c r="U193" s="7">
        <f t="shared" si="50"/>
        <v>0</v>
      </c>
      <c r="V193" s="193"/>
      <c r="W193" s="128">
        <f t="shared" si="44"/>
        <v>0</v>
      </c>
      <c r="X193" s="125" t="str">
        <f t="shared" si="45"/>
        <v/>
      </c>
      <c r="Y193" s="1"/>
      <c r="Z193" s="215"/>
      <c r="AA193" s="9"/>
      <c r="AB193" s="9"/>
      <c r="AC193" s="9"/>
      <c r="AD193" s="9"/>
      <c r="AE193" s="9"/>
      <c r="AF193" s="9"/>
      <c r="AG193" s="9"/>
      <c r="AH193" s="9"/>
      <c r="AJ193" s="73"/>
    </row>
    <row r="194" spans="1:36" x14ac:dyDescent="0.35">
      <c r="A194" s="3">
        <v>178</v>
      </c>
      <c r="B194" s="1" t="s">
        <v>7</v>
      </c>
      <c r="C194" s="1" t="s">
        <v>284</v>
      </c>
      <c r="D194" s="189" t="str">
        <f t="shared" si="42"/>
        <v>MDG53515</v>
      </c>
      <c r="E194" s="1" t="s">
        <v>317</v>
      </c>
      <c r="F194" s="1" t="e">
        <f t="shared" si="48"/>
        <v>#N/A</v>
      </c>
      <c r="G194" s="72">
        <v>4</v>
      </c>
      <c r="H194" s="71">
        <v>33552.970394656862</v>
      </c>
      <c r="I194" s="1"/>
      <c r="J194" s="1"/>
      <c r="K194" s="1" t="e">
        <f t="shared" si="41"/>
        <v>#N/A</v>
      </c>
      <c r="L194" s="1" t="s">
        <v>446</v>
      </c>
      <c r="M194" s="1"/>
      <c r="N194" s="125" t="str">
        <f t="shared" si="40"/>
        <v/>
      </c>
      <c r="O194" s="8">
        <f t="shared" si="51"/>
        <v>0</v>
      </c>
      <c r="P194" s="8">
        <f t="shared" si="43"/>
        <v>0</v>
      </c>
      <c r="Q194" s="8">
        <f t="shared" si="43"/>
        <v>0</v>
      </c>
      <c r="R194" s="8">
        <f t="shared" si="43"/>
        <v>0</v>
      </c>
      <c r="S194" s="1"/>
      <c r="T194" s="1"/>
      <c r="U194" s="7">
        <f t="shared" si="50"/>
        <v>0</v>
      </c>
      <c r="V194" s="193"/>
      <c r="W194" s="128">
        <f t="shared" si="44"/>
        <v>0</v>
      </c>
      <c r="X194" s="125" t="str">
        <f t="shared" si="45"/>
        <v/>
      </c>
      <c r="Y194" s="1"/>
      <c r="Z194" s="215"/>
      <c r="AA194" s="9"/>
      <c r="AB194" s="9"/>
      <c r="AC194" s="9"/>
      <c r="AD194" s="9"/>
      <c r="AE194" s="9"/>
      <c r="AF194" s="9"/>
      <c r="AG194" s="9"/>
      <c r="AH194" s="9"/>
      <c r="AJ194" s="73"/>
    </row>
    <row r="195" spans="1:36" x14ac:dyDescent="0.35">
      <c r="A195" s="3">
        <v>179</v>
      </c>
      <c r="B195" s="1" t="s">
        <v>7</v>
      </c>
      <c r="C195" s="1" t="s">
        <v>284</v>
      </c>
      <c r="D195" s="189" t="str">
        <f t="shared" si="42"/>
        <v>MDG53515</v>
      </c>
      <c r="E195" s="1" t="s">
        <v>319</v>
      </c>
      <c r="F195" s="1" t="e">
        <f t="shared" si="48"/>
        <v>#N/A</v>
      </c>
      <c r="G195" s="72">
        <v>4</v>
      </c>
      <c r="H195" s="71">
        <v>19781.809179503278</v>
      </c>
      <c r="I195" s="1"/>
      <c r="J195" s="1"/>
      <c r="K195" s="1" t="e">
        <f t="shared" si="41"/>
        <v>#N/A</v>
      </c>
      <c r="L195" s="1" t="s">
        <v>446</v>
      </c>
      <c r="M195" s="1"/>
      <c r="N195" s="125" t="str">
        <f t="shared" ref="N195:N243" si="52">IF(I195&lt;&gt;"",IF(G195=1,IF(I195="PAM",IF(V195="",1,0.5),0.5),0.5),"")</f>
        <v/>
      </c>
      <c r="O195" s="8">
        <f t="shared" si="51"/>
        <v>0</v>
      </c>
      <c r="P195" s="8">
        <f t="shared" si="43"/>
        <v>0</v>
      </c>
      <c r="Q195" s="8">
        <f t="shared" si="43"/>
        <v>0</v>
      </c>
      <c r="R195" s="8">
        <f t="shared" si="43"/>
        <v>0</v>
      </c>
      <c r="S195" s="1"/>
      <c r="T195" s="1"/>
      <c r="U195" s="7">
        <f t="shared" si="50"/>
        <v>0</v>
      </c>
      <c r="V195" s="193"/>
      <c r="W195" s="128">
        <f t="shared" si="44"/>
        <v>0</v>
      </c>
      <c r="X195" s="125" t="str">
        <f t="shared" si="45"/>
        <v/>
      </c>
      <c r="Y195" s="1"/>
      <c r="Z195" s="215"/>
      <c r="AA195" s="9"/>
      <c r="AB195" s="9"/>
      <c r="AC195" s="9"/>
      <c r="AD195" s="9"/>
      <c r="AE195" s="9"/>
      <c r="AF195" s="9"/>
      <c r="AG195" s="9"/>
      <c r="AH195" s="9"/>
      <c r="AJ195" s="73"/>
    </row>
    <row r="196" spans="1:36" x14ac:dyDescent="0.35">
      <c r="A196" s="3">
        <v>180</v>
      </c>
      <c r="B196" s="1" t="s">
        <v>7</v>
      </c>
      <c r="C196" s="1" t="s">
        <v>284</v>
      </c>
      <c r="D196" s="189" t="str">
        <f t="shared" si="42"/>
        <v>MDG53515</v>
      </c>
      <c r="E196" s="1" t="s">
        <v>321</v>
      </c>
      <c r="F196" s="1" t="e">
        <f t="shared" si="48"/>
        <v>#N/A</v>
      </c>
      <c r="G196" s="72">
        <v>4</v>
      </c>
      <c r="H196" s="71">
        <v>11288.128699929021</v>
      </c>
      <c r="I196" s="1"/>
      <c r="J196" s="1"/>
      <c r="K196" s="1" t="e">
        <f t="shared" ref="K196:K244" si="53">IF(I196="FID",F196&amp;I196&amp;L196,IF(I196="PAM",F196&amp;I196&amp;L196,IF(I196="CRS",F196&amp;I196&amp;L196,F196&amp;"autreong"&amp;L196)))</f>
        <v>#N/A</v>
      </c>
      <c r="L196" s="1" t="s">
        <v>446</v>
      </c>
      <c r="M196" s="1"/>
      <c r="N196" s="125" t="str">
        <f t="shared" si="52"/>
        <v/>
      </c>
      <c r="O196" s="8">
        <f t="shared" si="51"/>
        <v>0</v>
      </c>
      <c r="P196" s="8">
        <f t="shared" si="43"/>
        <v>0</v>
      </c>
      <c r="Q196" s="8">
        <f t="shared" si="43"/>
        <v>0</v>
      </c>
      <c r="R196" s="8">
        <f t="shared" si="43"/>
        <v>0</v>
      </c>
      <c r="S196" s="1"/>
      <c r="T196" s="1"/>
      <c r="U196" s="7">
        <f t="shared" si="50"/>
        <v>0</v>
      </c>
      <c r="V196" s="193"/>
      <c r="W196" s="128">
        <f t="shared" si="44"/>
        <v>0</v>
      </c>
      <c r="X196" s="125" t="str">
        <f t="shared" si="45"/>
        <v/>
      </c>
      <c r="Y196" s="1"/>
      <c r="Z196" s="215"/>
      <c r="AA196" s="9"/>
      <c r="AB196" s="9"/>
      <c r="AC196" s="9"/>
      <c r="AD196" s="9"/>
      <c r="AE196" s="9"/>
      <c r="AF196" s="9"/>
      <c r="AG196" s="9"/>
      <c r="AH196" s="9"/>
      <c r="AJ196" s="73"/>
    </row>
    <row r="197" spans="1:36" x14ac:dyDescent="0.35">
      <c r="A197" s="3">
        <v>181</v>
      </c>
      <c r="B197" s="1" t="s">
        <v>7</v>
      </c>
      <c r="C197" s="1" t="s">
        <v>284</v>
      </c>
      <c r="D197" s="189" t="str">
        <f t="shared" ref="D197:D244" si="54">VLOOKUP(C197,admin_2,2,FALSE)</f>
        <v>MDG53515</v>
      </c>
      <c r="E197" s="1" t="s">
        <v>323</v>
      </c>
      <c r="F197" s="1" t="e">
        <f t="shared" si="48"/>
        <v>#N/A</v>
      </c>
      <c r="G197" s="72">
        <v>4</v>
      </c>
      <c r="H197" s="71">
        <v>5484.1322826082851</v>
      </c>
      <c r="I197" s="1"/>
      <c r="J197" s="1"/>
      <c r="K197" s="1" t="e">
        <f t="shared" si="53"/>
        <v>#N/A</v>
      </c>
      <c r="L197" s="1" t="s">
        <v>446</v>
      </c>
      <c r="M197" s="1"/>
      <c r="N197" s="125" t="str">
        <f t="shared" si="52"/>
        <v/>
      </c>
      <c r="O197" s="8">
        <f t="shared" si="51"/>
        <v>0</v>
      </c>
      <c r="P197" s="8">
        <f t="shared" ref="P197:R244" si="55">AD197</f>
        <v>0</v>
      </c>
      <c r="Q197" s="8">
        <f t="shared" si="55"/>
        <v>0</v>
      </c>
      <c r="R197" s="8">
        <f t="shared" si="55"/>
        <v>0</v>
      </c>
      <c r="S197" s="1"/>
      <c r="T197" s="1"/>
      <c r="U197" s="7">
        <f t="shared" si="50"/>
        <v>0</v>
      </c>
      <c r="V197" s="193"/>
      <c r="W197" s="128">
        <f t="shared" si="44"/>
        <v>0</v>
      </c>
      <c r="X197" s="125" t="str">
        <f t="shared" si="45"/>
        <v/>
      </c>
      <c r="Y197" s="1"/>
      <c r="Z197" s="215"/>
      <c r="AA197" s="9"/>
      <c r="AB197" s="9"/>
      <c r="AC197" s="9"/>
      <c r="AD197" s="9"/>
      <c r="AE197" s="9"/>
      <c r="AF197" s="9"/>
      <c r="AG197" s="9"/>
      <c r="AH197" s="9"/>
      <c r="AJ197" s="73"/>
    </row>
    <row r="198" spans="1:36" x14ac:dyDescent="0.35">
      <c r="A198" s="3">
        <v>182</v>
      </c>
      <c r="B198" s="1" t="s">
        <v>7</v>
      </c>
      <c r="C198" s="1" t="s">
        <v>284</v>
      </c>
      <c r="D198" s="189" t="str">
        <f t="shared" si="54"/>
        <v>MDG53515</v>
      </c>
      <c r="E198" s="1" t="s">
        <v>325</v>
      </c>
      <c r="F198" s="1" t="e">
        <f t="shared" si="48"/>
        <v>#N/A</v>
      </c>
      <c r="G198" s="72">
        <v>4</v>
      </c>
      <c r="H198" s="71">
        <v>5464.6116429736612</v>
      </c>
      <c r="I198" s="1"/>
      <c r="J198" s="1"/>
      <c r="K198" s="1" t="e">
        <f t="shared" si="53"/>
        <v>#N/A</v>
      </c>
      <c r="L198" s="1" t="s">
        <v>446</v>
      </c>
      <c r="M198" s="1"/>
      <c r="N198" s="125" t="str">
        <f t="shared" si="52"/>
        <v/>
      </c>
      <c r="O198" s="8">
        <f t="shared" si="51"/>
        <v>0</v>
      </c>
      <c r="P198" s="8">
        <f t="shared" si="55"/>
        <v>0</v>
      </c>
      <c r="Q198" s="8">
        <f t="shared" si="55"/>
        <v>0</v>
      </c>
      <c r="R198" s="8">
        <f t="shared" si="55"/>
        <v>0</v>
      </c>
      <c r="S198" s="1"/>
      <c r="T198" s="1"/>
      <c r="U198" s="7">
        <f t="shared" si="50"/>
        <v>0</v>
      </c>
      <c r="V198" s="193"/>
      <c r="W198" s="128">
        <f t="shared" si="44"/>
        <v>0</v>
      </c>
      <c r="X198" s="125" t="str">
        <f t="shared" si="45"/>
        <v/>
      </c>
      <c r="Y198" s="1"/>
      <c r="Z198" s="215"/>
      <c r="AA198" s="9"/>
      <c r="AB198" s="9"/>
      <c r="AC198" s="9"/>
      <c r="AD198" s="9"/>
      <c r="AE198" s="9"/>
      <c r="AF198" s="9"/>
      <c r="AG198" s="9"/>
      <c r="AH198" s="9"/>
      <c r="AJ198" s="73"/>
    </row>
    <row r="199" spans="1:36" x14ac:dyDescent="0.35">
      <c r="A199" s="3">
        <v>183</v>
      </c>
      <c r="B199" s="1" t="s">
        <v>7</v>
      </c>
      <c r="C199" s="1" t="s">
        <v>284</v>
      </c>
      <c r="D199" s="189" t="str">
        <f t="shared" si="54"/>
        <v>MDG53515</v>
      </c>
      <c r="E199" s="1" t="s">
        <v>3815</v>
      </c>
      <c r="F199" s="1" t="e">
        <f t="shared" si="48"/>
        <v>#N/A</v>
      </c>
      <c r="G199" s="72">
        <v>4</v>
      </c>
      <c r="H199" s="71">
        <v>16556.535035022822</v>
      </c>
      <c r="I199" s="1"/>
      <c r="J199" s="1"/>
      <c r="K199" s="1" t="e">
        <f t="shared" si="53"/>
        <v>#N/A</v>
      </c>
      <c r="L199" s="1" t="s">
        <v>446</v>
      </c>
      <c r="M199" s="1"/>
      <c r="N199" s="125" t="str">
        <f t="shared" si="52"/>
        <v/>
      </c>
      <c r="O199" s="8">
        <f t="shared" si="51"/>
        <v>0</v>
      </c>
      <c r="P199" s="8">
        <f t="shared" si="55"/>
        <v>0</v>
      </c>
      <c r="Q199" s="8">
        <f t="shared" si="55"/>
        <v>0</v>
      </c>
      <c r="R199" s="8">
        <f t="shared" si="55"/>
        <v>0</v>
      </c>
      <c r="S199" s="1"/>
      <c r="T199" s="1"/>
      <c r="U199" s="7">
        <f t="shared" si="50"/>
        <v>0</v>
      </c>
      <c r="V199" s="193"/>
      <c r="W199" s="128">
        <f t="shared" si="44"/>
        <v>0</v>
      </c>
      <c r="X199" s="125" t="str">
        <f t="shared" si="45"/>
        <v/>
      </c>
      <c r="Y199" s="1"/>
      <c r="Z199" s="215"/>
      <c r="AA199" s="9"/>
      <c r="AB199" s="9"/>
      <c r="AC199" s="9"/>
      <c r="AD199" s="9"/>
      <c r="AE199" s="9"/>
      <c r="AF199" s="9"/>
      <c r="AG199" s="9"/>
      <c r="AH199" s="9"/>
      <c r="AJ199" s="73"/>
    </row>
    <row r="200" spans="1:36" x14ac:dyDescent="0.35">
      <c r="A200" s="3">
        <v>185</v>
      </c>
      <c r="B200" s="1" t="s">
        <v>7</v>
      </c>
      <c r="C200" s="1" t="s">
        <v>284</v>
      </c>
      <c r="D200" s="189" t="str">
        <f t="shared" si="54"/>
        <v>MDG53515</v>
      </c>
      <c r="E200" s="1" t="s">
        <v>331</v>
      </c>
      <c r="F200" s="1" t="e">
        <f t="shared" si="48"/>
        <v>#N/A</v>
      </c>
      <c r="G200" s="72">
        <v>4</v>
      </c>
      <c r="H200" s="71">
        <v>10893.178700624472</v>
      </c>
      <c r="I200" s="1" t="s">
        <v>452</v>
      </c>
      <c r="J200" s="1"/>
      <c r="K200" s="1" t="e">
        <f t="shared" si="53"/>
        <v>#N/A</v>
      </c>
      <c r="L200" s="1" t="s">
        <v>446</v>
      </c>
      <c r="M200" s="1" t="s">
        <v>3747</v>
      </c>
      <c r="N200" s="125">
        <f t="shared" si="52"/>
        <v>0.5</v>
      </c>
      <c r="O200" s="8"/>
      <c r="P200" s="8">
        <f t="shared" si="55"/>
        <v>8500</v>
      </c>
      <c r="Q200" s="8">
        <f t="shared" si="55"/>
        <v>8500</v>
      </c>
      <c r="R200" s="8">
        <f t="shared" si="55"/>
        <v>8500</v>
      </c>
      <c r="S200" s="1" t="s">
        <v>518</v>
      </c>
      <c r="T200" s="1" t="s">
        <v>517</v>
      </c>
      <c r="U200" s="7">
        <f t="shared" si="50"/>
        <v>0</v>
      </c>
      <c r="V200" s="193"/>
      <c r="W200" s="128">
        <f t="shared" si="44"/>
        <v>0</v>
      </c>
      <c r="X200" s="125">
        <f t="shared" si="45"/>
        <v>1</v>
      </c>
      <c r="Y200" s="1"/>
      <c r="Z200" s="215"/>
      <c r="AA200" s="9"/>
      <c r="AB200" s="9"/>
      <c r="AC200" s="9">
        <f>1700*5</f>
        <v>8500</v>
      </c>
      <c r="AD200" s="9">
        <f>1700*5</f>
        <v>8500</v>
      </c>
      <c r="AE200" s="9">
        <f>1700*5</f>
        <v>8500</v>
      </c>
      <c r="AF200" s="9">
        <f>1700*5</f>
        <v>8500</v>
      </c>
      <c r="AG200" s="9">
        <f>1700*5</f>
        <v>8500</v>
      </c>
      <c r="AH200" s="9"/>
      <c r="AJ200" s="73"/>
    </row>
    <row r="201" spans="1:36" x14ac:dyDescent="0.35">
      <c r="A201" s="3">
        <v>186</v>
      </c>
      <c r="B201" s="1" t="s">
        <v>7</v>
      </c>
      <c r="C201" s="1" t="s">
        <v>284</v>
      </c>
      <c r="D201" s="189" t="str">
        <f t="shared" si="54"/>
        <v>MDG53515</v>
      </c>
      <c r="E201" s="1" t="s">
        <v>3816</v>
      </c>
      <c r="F201" s="1" t="e">
        <f t="shared" si="48"/>
        <v>#N/A</v>
      </c>
      <c r="G201" s="72">
        <v>4</v>
      </c>
      <c r="H201" s="71">
        <v>13157.031316197785</v>
      </c>
      <c r="I201" s="1"/>
      <c r="J201" s="1"/>
      <c r="K201" s="1" t="e">
        <f t="shared" si="53"/>
        <v>#N/A</v>
      </c>
      <c r="L201" s="1" t="s">
        <v>446</v>
      </c>
      <c r="M201" s="1"/>
      <c r="N201" s="125" t="str">
        <f t="shared" si="52"/>
        <v/>
      </c>
      <c r="O201" s="8"/>
      <c r="P201" s="8">
        <f t="shared" si="55"/>
        <v>0</v>
      </c>
      <c r="Q201" s="8">
        <f t="shared" si="55"/>
        <v>0</v>
      </c>
      <c r="R201" s="8">
        <f t="shared" si="55"/>
        <v>0</v>
      </c>
      <c r="S201" s="1"/>
      <c r="T201" s="1"/>
      <c r="U201" s="7">
        <f t="shared" si="50"/>
        <v>0</v>
      </c>
      <c r="V201" s="193"/>
      <c r="W201" s="128">
        <f t="shared" si="44"/>
        <v>0</v>
      </c>
      <c r="X201" s="125" t="str">
        <f t="shared" si="45"/>
        <v/>
      </c>
      <c r="Y201" s="1"/>
      <c r="Z201" s="215"/>
      <c r="AA201" s="9"/>
      <c r="AB201" s="9"/>
      <c r="AC201" s="9"/>
      <c r="AD201" s="9"/>
      <c r="AE201" s="9"/>
      <c r="AF201" s="9"/>
      <c r="AG201" s="9"/>
      <c r="AH201" s="9"/>
      <c r="AJ201" s="73"/>
    </row>
    <row r="202" spans="1:36" x14ac:dyDescent="0.35">
      <c r="A202" s="3">
        <v>187</v>
      </c>
      <c r="B202" s="1" t="s">
        <v>7</v>
      </c>
      <c r="C202" s="1" t="s">
        <v>284</v>
      </c>
      <c r="D202" s="189" t="str">
        <f t="shared" si="54"/>
        <v>MDG53515</v>
      </c>
      <c r="E202" s="1" t="s">
        <v>335</v>
      </c>
      <c r="F202" s="1" t="e">
        <f t="shared" si="48"/>
        <v>#N/A</v>
      </c>
      <c r="G202" s="72">
        <v>4</v>
      </c>
      <c r="H202" s="71">
        <v>6302.0013883183856</v>
      </c>
      <c r="I202" s="1"/>
      <c r="J202" s="1"/>
      <c r="K202" s="1" t="e">
        <f t="shared" si="53"/>
        <v>#N/A</v>
      </c>
      <c r="L202" s="1" t="s">
        <v>446</v>
      </c>
      <c r="M202" s="1"/>
      <c r="N202" s="125" t="str">
        <f t="shared" si="52"/>
        <v/>
      </c>
      <c r="O202" s="8"/>
      <c r="P202" s="8">
        <f t="shared" si="55"/>
        <v>0</v>
      </c>
      <c r="Q202" s="8">
        <f t="shared" si="55"/>
        <v>0</v>
      </c>
      <c r="R202" s="8">
        <f t="shared" si="55"/>
        <v>0</v>
      </c>
      <c r="S202" s="1"/>
      <c r="T202" s="1"/>
      <c r="U202" s="7">
        <f t="shared" si="50"/>
        <v>0</v>
      </c>
      <c r="V202" s="193"/>
      <c r="W202" s="128">
        <f t="shared" si="44"/>
        <v>0</v>
      </c>
      <c r="X202" s="125" t="str">
        <f t="shared" si="45"/>
        <v/>
      </c>
      <c r="Y202" s="1"/>
      <c r="Z202" s="215"/>
      <c r="AA202" s="9"/>
      <c r="AB202" s="9"/>
      <c r="AC202" s="9"/>
      <c r="AD202" s="9"/>
      <c r="AE202" s="9"/>
      <c r="AF202" s="9"/>
      <c r="AG202" s="9"/>
      <c r="AH202" s="9"/>
      <c r="AJ202" s="73"/>
    </row>
    <row r="203" spans="1:36" x14ac:dyDescent="0.35">
      <c r="A203" s="3">
        <v>188</v>
      </c>
      <c r="B203" s="1" t="s">
        <v>7</v>
      </c>
      <c r="C203" s="1" t="s">
        <v>284</v>
      </c>
      <c r="D203" s="189" t="str">
        <f t="shared" si="54"/>
        <v>MDG53515</v>
      </c>
      <c r="E203" s="129" t="s">
        <v>337</v>
      </c>
      <c r="F203" s="129" t="s">
        <v>337</v>
      </c>
      <c r="G203" s="72">
        <v>4</v>
      </c>
      <c r="H203" s="71">
        <v>4602.2495277707721</v>
      </c>
      <c r="I203" s="1"/>
      <c r="J203" s="1"/>
      <c r="K203" s="1" t="str">
        <f t="shared" si="53"/>
        <v>TANANDAVA MANDREREautreongUrgence</v>
      </c>
      <c r="L203" s="1" t="s">
        <v>446</v>
      </c>
      <c r="M203" s="1"/>
      <c r="N203" s="125" t="str">
        <f t="shared" si="52"/>
        <v/>
      </c>
      <c r="O203" s="8"/>
      <c r="P203" s="8">
        <f t="shared" si="55"/>
        <v>0</v>
      </c>
      <c r="Q203" s="8">
        <f t="shared" si="55"/>
        <v>0</v>
      </c>
      <c r="R203" s="8">
        <f t="shared" si="55"/>
        <v>0</v>
      </c>
      <c r="S203" s="1"/>
      <c r="T203" s="1"/>
      <c r="U203" s="7">
        <f t="shared" si="50"/>
        <v>0</v>
      </c>
      <c r="V203" s="193"/>
      <c r="W203" s="128">
        <f t="shared" si="44"/>
        <v>0</v>
      </c>
      <c r="X203" s="125" t="str">
        <f t="shared" si="45"/>
        <v/>
      </c>
      <c r="Y203" s="1"/>
      <c r="Z203" s="215"/>
      <c r="AA203" s="9"/>
      <c r="AB203" s="9"/>
      <c r="AC203" s="9"/>
      <c r="AD203" s="9"/>
      <c r="AE203" s="9"/>
      <c r="AF203" s="9"/>
      <c r="AG203" s="9"/>
      <c r="AH203" s="9"/>
      <c r="AJ203" s="73"/>
    </row>
    <row r="204" spans="1:36" x14ac:dyDescent="0.35">
      <c r="A204" s="3">
        <v>189</v>
      </c>
      <c r="B204" s="1" t="s">
        <v>7</v>
      </c>
      <c r="C204" s="1" t="s">
        <v>284</v>
      </c>
      <c r="D204" s="189" t="str">
        <f t="shared" si="54"/>
        <v>MDG53515</v>
      </c>
      <c r="E204" s="129" t="s">
        <v>284</v>
      </c>
      <c r="F204" s="129" t="s">
        <v>284</v>
      </c>
      <c r="G204" s="72">
        <v>4</v>
      </c>
      <c r="H204" s="71">
        <v>78592.272557562508</v>
      </c>
      <c r="I204" s="1"/>
      <c r="J204" s="1"/>
      <c r="K204" s="1" t="str">
        <f t="shared" si="53"/>
        <v>TAOLAGNAROautreongUrgence</v>
      </c>
      <c r="L204" s="1" t="s">
        <v>446</v>
      </c>
      <c r="M204" s="1"/>
      <c r="N204" s="125" t="str">
        <f t="shared" si="52"/>
        <v/>
      </c>
      <c r="O204" s="8"/>
      <c r="P204" s="8">
        <f t="shared" si="55"/>
        <v>0</v>
      </c>
      <c r="Q204" s="8">
        <f t="shared" si="55"/>
        <v>0</v>
      </c>
      <c r="R204" s="8">
        <f t="shared" si="55"/>
        <v>0</v>
      </c>
      <c r="S204" s="1"/>
      <c r="T204" s="1"/>
      <c r="U204" s="7">
        <f t="shared" si="50"/>
        <v>0</v>
      </c>
      <c r="V204" s="193"/>
      <c r="W204" s="128">
        <f t="shared" si="44"/>
        <v>0</v>
      </c>
      <c r="X204" s="125" t="str">
        <f t="shared" si="45"/>
        <v/>
      </c>
      <c r="Y204" s="1"/>
      <c r="Z204" s="215"/>
      <c r="AA204" s="9"/>
      <c r="AB204" s="9"/>
      <c r="AC204" s="9"/>
      <c r="AD204" s="9"/>
      <c r="AE204" s="9"/>
      <c r="AF204" s="9"/>
      <c r="AG204" s="9"/>
      <c r="AH204" s="9"/>
      <c r="AJ204" s="73"/>
    </row>
    <row r="205" spans="1:36" x14ac:dyDescent="0.35">
      <c r="A205" s="3">
        <v>190</v>
      </c>
      <c r="B205" s="1" t="s">
        <v>89</v>
      </c>
      <c r="C205" s="1" t="s">
        <v>339</v>
      </c>
      <c r="D205" s="189" t="str">
        <f t="shared" si="54"/>
        <v>MDG51520</v>
      </c>
      <c r="E205" s="1" t="s">
        <v>340</v>
      </c>
      <c r="F205" s="1" t="e">
        <f t="shared" si="48"/>
        <v>#N/A</v>
      </c>
      <c r="G205" s="72">
        <v>4</v>
      </c>
      <c r="H205" s="71">
        <v>14187.088037654705</v>
      </c>
      <c r="I205" s="1"/>
      <c r="J205" s="1"/>
      <c r="K205" s="1" t="e">
        <f t="shared" si="53"/>
        <v>#N/A</v>
      </c>
      <c r="L205" s="1" t="s">
        <v>446</v>
      </c>
      <c r="M205" s="1"/>
      <c r="N205" s="125" t="str">
        <f t="shared" si="52"/>
        <v/>
      </c>
      <c r="O205" s="8"/>
      <c r="P205" s="8">
        <f t="shared" si="55"/>
        <v>0</v>
      </c>
      <c r="Q205" s="8">
        <f t="shared" si="55"/>
        <v>0</v>
      </c>
      <c r="R205" s="8">
        <f t="shared" si="55"/>
        <v>0</v>
      </c>
      <c r="S205" s="1"/>
      <c r="T205" s="1"/>
      <c r="U205" s="7">
        <f t="shared" si="50"/>
        <v>0</v>
      </c>
      <c r="V205" s="193"/>
      <c r="W205" s="128">
        <f t="shared" si="44"/>
        <v>0</v>
      </c>
      <c r="X205" s="125" t="str">
        <f t="shared" si="45"/>
        <v/>
      </c>
      <c r="Y205" s="1"/>
      <c r="Z205" s="215"/>
      <c r="AA205" s="9"/>
      <c r="AB205" s="9"/>
      <c r="AC205" s="9"/>
      <c r="AD205" s="9"/>
      <c r="AE205" s="9"/>
      <c r="AF205" s="9"/>
      <c r="AG205" s="9"/>
      <c r="AH205" s="9"/>
      <c r="AJ205" s="73"/>
    </row>
    <row r="206" spans="1:36" x14ac:dyDescent="0.35">
      <c r="A206" s="3">
        <v>191</v>
      </c>
      <c r="B206" s="1" t="s">
        <v>89</v>
      </c>
      <c r="C206" s="1" t="s">
        <v>339</v>
      </c>
      <c r="D206" s="189" t="str">
        <f t="shared" si="54"/>
        <v>MDG51520</v>
      </c>
      <c r="E206" s="1" t="s">
        <v>342</v>
      </c>
      <c r="F206" s="1" t="e">
        <f t="shared" si="48"/>
        <v>#N/A</v>
      </c>
      <c r="G206" s="72">
        <v>4</v>
      </c>
      <c r="H206" s="71">
        <v>7502.2077569193925</v>
      </c>
      <c r="I206" s="1"/>
      <c r="J206" s="1"/>
      <c r="K206" s="1" t="e">
        <f t="shared" si="53"/>
        <v>#N/A</v>
      </c>
      <c r="L206" s="1" t="s">
        <v>446</v>
      </c>
      <c r="M206" s="1"/>
      <c r="N206" s="125" t="str">
        <f t="shared" si="52"/>
        <v/>
      </c>
      <c r="O206" s="8">
        <f t="shared" ref="O206:O229" si="56">AB206</f>
        <v>0</v>
      </c>
      <c r="P206" s="8">
        <f t="shared" si="55"/>
        <v>0</v>
      </c>
      <c r="Q206" s="8">
        <f t="shared" si="55"/>
        <v>0</v>
      </c>
      <c r="R206" s="8">
        <f t="shared" si="55"/>
        <v>0</v>
      </c>
      <c r="S206" s="1"/>
      <c r="T206" s="1"/>
      <c r="U206" s="7">
        <f t="shared" si="50"/>
        <v>0</v>
      </c>
      <c r="V206" s="193"/>
      <c r="W206" s="128">
        <f t="shared" si="44"/>
        <v>0</v>
      </c>
      <c r="X206" s="125" t="str">
        <f t="shared" si="45"/>
        <v/>
      </c>
      <c r="Y206" s="1"/>
      <c r="Z206" s="215"/>
      <c r="AA206" s="9"/>
      <c r="AB206" s="9"/>
      <c r="AC206" s="9"/>
      <c r="AD206" s="9"/>
      <c r="AE206" s="9"/>
      <c r="AF206" s="9"/>
      <c r="AG206" s="9"/>
      <c r="AH206" s="9"/>
      <c r="AJ206" s="73"/>
    </row>
    <row r="207" spans="1:36" x14ac:dyDescent="0.35">
      <c r="A207" s="3">
        <v>192</v>
      </c>
      <c r="B207" s="1" t="s">
        <v>89</v>
      </c>
      <c r="C207" s="1" t="s">
        <v>339</v>
      </c>
      <c r="D207" s="189" t="str">
        <f t="shared" si="54"/>
        <v>MDG51520</v>
      </c>
      <c r="E207" s="1" t="s">
        <v>344</v>
      </c>
      <c r="F207" s="1" t="e">
        <f t="shared" si="48"/>
        <v>#N/A</v>
      </c>
      <c r="G207" s="72">
        <v>4</v>
      </c>
      <c r="H207" s="71">
        <v>16330.278523761852</v>
      </c>
      <c r="I207" s="1"/>
      <c r="J207" s="1"/>
      <c r="K207" s="1" t="e">
        <f t="shared" si="53"/>
        <v>#N/A</v>
      </c>
      <c r="L207" s="1" t="s">
        <v>446</v>
      </c>
      <c r="M207" s="1"/>
      <c r="N207" s="125" t="str">
        <f t="shared" si="52"/>
        <v/>
      </c>
      <c r="O207" s="8">
        <f t="shared" si="56"/>
        <v>0</v>
      </c>
      <c r="P207" s="8">
        <f t="shared" si="55"/>
        <v>0</v>
      </c>
      <c r="Q207" s="8">
        <f t="shared" si="55"/>
        <v>0</v>
      </c>
      <c r="R207" s="8">
        <f t="shared" si="55"/>
        <v>0</v>
      </c>
      <c r="S207" s="1"/>
      <c r="T207" s="1"/>
      <c r="U207" s="7">
        <f t="shared" si="50"/>
        <v>0</v>
      </c>
      <c r="V207" s="193"/>
      <c r="W207" s="128">
        <f t="shared" si="44"/>
        <v>0</v>
      </c>
      <c r="X207" s="125" t="str">
        <f t="shared" si="45"/>
        <v/>
      </c>
      <c r="Y207" s="1"/>
      <c r="Z207" s="215"/>
      <c r="AA207" s="9"/>
      <c r="AB207" s="9"/>
      <c r="AC207" s="9"/>
      <c r="AD207" s="9"/>
      <c r="AE207" s="9"/>
      <c r="AF207" s="9"/>
      <c r="AG207" s="9"/>
      <c r="AH207" s="9"/>
      <c r="AJ207" s="73"/>
    </row>
    <row r="208" spans="1:36" x14ac:dyDescent="0.35">
      <c r="A208" s="3">
        <v>193</v>
      </c>
      <c r="B208" s="1" t="s">
        <v>89</v>
      </c>
      <c r="C208" s="1" t="s">
        <v>339</v>
      </c>
      <c r="D208" s="189" t="str">
        <f t="shared" si="54"/>
        <v>MDG51520</v>
      </c>
      <c r="E208" s="1" t="s">
        <v>346</v>
      </c>
      <c r="F208" s="1" t="e">
        <f t="shared" si="48"/>
        <v>#N/A</v>
      </c>
      <c r="G208" s="72">
        <v>4</v>
      </c>
      <c r="H208" s="71">
        <v>7775.4967159388907</v>
      </c>
      <c r="I208" s="1"/>
      <c r="J208" s="1"/>
      <c r="K208" s="1" t="e">
        <f t="shared" si="53"/>
        <v>#N/A</v>
      </c>
      <c r="L208" s="1" t="s">
        <v>446</v>
      </c>
      <c r="M208" s="1"/>
      <c r="N208" s="125" t="str">
        <f t="shared" si="52"/>
        <v/>
      </c>
      <c r="O208" s="8">
        <f t="shared" si="56"/>
        <v>0</v>
      </c>
      <c r="P208" s="8">
        <f t="shared" si="55"/>
        <v>0</v>
      </c>
      <c r="Q208" s="8">
        <f t="shared" si="55"/>
        <v>0</v>
      </c>
      <c r="R208" s="8">
        <f t="shared" si="55"/>
        <v>0</v>
      </c>
      <c r="S208" s="1"/>
      <c r="T208" s="1"/>
      <c r="U208" s="7">
        <f t="shared" si="50"/>
        <v>0</v>
      </c>
      <c r="V208" s="193"/>
      <c r="W208" s="128">
        <f t="shared" ref="W208:W244" si="57">IF(V208="x","",O208)</f>
        <v>0</v>
      </c>
      <c r="X208" s="125" t="str">
        <f t="shared" ref="X208:X244" si="58">IFERROR(1-(W208*N208)/H208,"")</f>
        <v/>
      </c>
      <c r="Y208" s="1"/>
      <c r="Z208" s="215"/>
      <c r="AA208" s="9"/>
      <c r="AB208" s="9"/>
      <c r="AC208" s="9"/>
      <c r="AD208" s="9"/>
      <c r="AE208" s="9"/>
      <c r="AF208" s="9"/>
      <c r="AG208" s="9"/>
      <c r="AH208" s="9"/>
      <c r="AJ208" s="73"/>
    </row>
    <row r="209" spans="1:36" x14ac:dyDescent="0.35">
      <c r="A209" s="3">
        <v>194</v>
      </c>
      <c r="B209" s="1" t="s">
        <v>89</v>
      </c>
      <c r="C209" s="1" t="s">
        <v>339</v>
      </c>
      <c r="D209" s="189" t="str">
        <f t="shared" si="54"/>
        <v>MDG51520</v>
      </c>
      <c r="E209" s="1" t="s">
        <v>348</v>
      </c>
      <c r="F209" s="1" t="e">
        <f t="shared" si="48"/>
        <v>#N/A</v>
      </c>
      <c r="G209" s="72">
        <v>4</v>
      </c>
      <c r="H209" s="71">
        <v>19701.271536457774</v>
      </c>
      <c r="I209" s="1"/>
      <c r="J209" s="1"/>
      <c r="K209" s="1" t="e">
        <f t="shared" si="53"/>
        <v>#N/A</v>
      </c>
      <c r="L209" s="1" t="s">
        <v>446</v>
      </c>
      <c r="M209" s="1"/>
      <c r="N209" s="125" t="str">
        <f t="shared" si="52"/>
        <v/>
      </c>
      <c r="O209" s="8">
        <f t="shared" si="56"/>
        <v>0</v>
      </c>
      <c r="P209" s="8">
        <f t="shared" si="55"/>
        <v>0</v>
      </c>
      <c r="Q209" s="8">
        <f t="shared" si="55"/>
        <v>0</v>
      </c>
      <c r="R209" s="8">
        <f t="shared" si="55"/>
        <v>0</v>
      </c>
      <c r="S209" s="1"/>
      <c r="T209" s="1"/>
      <c r="U209" s="7">
        <f t="shared" si="50"/>
        <v>0</v>
      </c>
      <c r="V209" s="193"/>
      <c r="W209" s="128">
        <f t="shared" si="57"/>
        <v>0</v>
      </c>
      <c r="X209" s="125" t="str">
        <f t="shared" si="58"/>
        <v/>
      </c>
      <c r="Y209" s="1"/>
      <c r="Z209" s="215"/>
      <c r="AA209" s="9"/>
      <c r="AB209" s="9"/>
      <c r="AC209" s="9"/>
      <c r="AD209" s="9"/>
      <c r="AE209" s="9"/>
      <c r="AF209" s="9"/>
      <c r="AG209" s="9"/>
      <c r="AH209" s="9"/>
      <c r="AJ209" s="73"/>
    </row>
    <row r="210" spans="1:36" x14ac:dyDescent="0.35">
      <c r="A210" s="3">
        <v>195</v>
      </c>
      <c r="B210" s="1" t="s">
        <v>89</v>
      </c>
      <c r="C210" s="1" t="s">
        <v>339</v>
      </c>
      <c r="D210" s="189" t="str">
        <f t="shared" si="54"/>
        <v>MDG51520</v>
      </c>
      <c r="E210" s="1" t="s">
        <v>350</v>
      </c>
      <c r="F210" s="1" t="e">
        <f t="shared" si="48"/>
        <v>#N/A</v>
      </c>
      <c r="G210" s="72">
        <v>4</v>
      </c>
      <c r="H210" s="71">
        <v>48745.058432602127</v>
      </c>
      <c r="I210" s="1"/>
      <c r="J210" s="1"/>
      <c r="K210" s="1" t="e">
        <f t="shared" si="53"/>
        <v>#N/A</v>
      </c>
      <c r="L210" s="1" t="s">
        <v>446</v>
      </c>
      <c r="M210" s="1"/>
      <c r="N210" s="125" t="str">
        <f t="shared" si="52"/>
        <v/>
      </c>
      <c r="O210" s="8">
        <f t="shared" si="56"/>
        <v>0</v>
      </c>
      <c r="P210" s="8">
        <f t="shared" si="55"/>
        <v>0</v>
      </c>
      <c r="Q210" s="8">
        <f t="shared" si="55"/>
        <v>0</v>
      </c>
      <c r="R210" s="8">
        <f t="shared" si="55"/>
        <v>0</v>
      </c>
      <c r="S210" s="1"/>
      <c r="T210" s="1"/>
      <c r="U210" s="7">
        <f t="shared" si="50"/>
        <v>0</v>
      </c>
      <c r="V210" s="193"/>
      <c r="W210" s="128">
        <f t="shared" si="57"/>
        <v>0</v>
      </c>
      <c r="X210" s="125" t="str">
        <f t="shared" si="58"/>
        <v/>
      </c>
      <c r="Y210" s="1"/>
      <c r="Z210" s="215"/>
      <c r="AA210" s="9"/>
      <c r="AB210" s="9"/>
      <c r="AC210" s="9"/>
      <c r="AD210" s="9"/>
      <c r="AE210" s="9"/>
      <c r="AF210" s="9"/>
      <c r="AG210" s="9"/>
      <c r="AH210" s="9"/>
      <c r="AJ210" s="73"/>
    </row>
    <row r="211" spans="1:36" x14ac:dyDescent="0.35">
      <c r="A211" s="3">
        <v>196</v>
      </c>
      <c r="B211" s="1" t="s">
        <v>89</v>
      </c>
      <c r="C211" s="1" t="s">
        <v>339</v>
      </c>
      <c r="D211" s="189" t="str">
        <f t="shared" si="54"/>
        <v>MDG51520</v>
      </c>
      <c r="E211" s="1" t="s">
        <v>352</v>
      </c>
      <c r="F211" s="1" t="e">
        <f t="shared" si="48"/>
        <v>#N/A</v>
      </c>
      <c r="G211" s="72">
        <v>4</v>
      </c>
      <c r="H211" s="71">
        <v>14619.538806969846</v>
      </c>
      <c r="I211" s="1"/>
      <c r="J211" s="1"/>
      <c r="K211" s="1" t="e">
        <f t="shared" si="53"/>
        <v>#N/A</v>
      </c>
      <c r="L211" s="1" t="s">
        <v>446</v>
      </c>
      <c r="M211" s="1"/>
      <c r="N211" s="125" t="str">
        <f t="shared" si="52"/>
        <v/>
      </c>
      <c r="O211" s="8">
        <f t="shared" si="56"/>
        <v>0</v>
      </c>
      <c r="P211" s="8">
        <f t="shared" si="55"/>
        <v>0</v>
      </c>
      <c r="Q211" s="8">
        <f t="shared" si="55"/>
        <v>0</v>
      </c>
      <c r="R211" s="8">
        <f t="shared" si="55"/>
        <v>0</v>
      </c>
      <c r="S211" s="1"/>
      <c r="T211" s="1"/>
      <c r="U211" s="7">
        <f t="shared" si="50"/>
        <v>0</v>
      </c>
      <c r="V211" s="193"/>
      <c r="W211" s="128">
        <f t="shared" si="57"/>
        <v>0</v>
      </c>
      <c r="X211" s="125" t="str">
        <f t="shared" si="58"/>
        <v/>
      </c>
      <c r="Y211" s="1"/>
      <c r="Z211" s="215"/>
      <c r="AA211" s="9"/>
      <c r="AB211" s="9"/>
      <c r="AC211" s="9"/>
      <c r="AD211" s="9"/>
      <c r="AE211" s="9"/>
      <c r="AF211" s="9"/>
      <c r="AG211" s="9"/>
      <c r="AH211" s="9"/>
      <c r="AJ211" s="73"/>
    </row>
    <row r="212" spans="1:36" x14ac:dyDescent="0.35">
      <c r="A212" s="3">
        <v>197</v>
      </c>
      <c r="B212" s="1" t="s">
        <v>89</v>
      </c>
      <c r="C212" s="1" t="s">
        <v>339</v>
      </c>
      <c r="D212" s="189" t="str">
        <f t="shared" si="54"/>
        <v>MDG51520</v>
      </c>
      <c r="E212" s="1" t="s">
        <v>354</v>
      </c>
      <c r="F212" s="1" t="e">
        <f t="shared" si="48"/>
        <v>#N/A</v>
      </c>
      <c r="G212" s="72">
        <v>4</v>
      </c>
      <c r="H212" s="71">
        <v>3897.5086780172237</v>
      </c>
      <c r="I212" s="1"/>
      <c r="J212" s="1"/>
      <c r="K212" s="1" t="e">
        <f t="shared" si="53"/>
        <v>#N/A</v>
      </c>
      <c r="L212" s="1" t="s">
        <v>446</v>
      </c>
      <c r="M212" s="1"/>
      <c r="N212" s="125" t="str">
        <f t="shared" si="52"/>
        <v/>
      </c>
      <c r="O212" s="8">
        <f t="shared" si="56"/>
        <v>0</v>
      </c>
      <c r="P212" s="8">
        <f t="shared" si="55"/>
        <v>0</v>
      </c>
      <c r="Q212" s="8">
        <f t="shared" si="55"/>
        <v>0</v>
      </c>
      <c r="R212" s="8">
        <f t="shared" si="55"/>
        <v>0</v>
      </c>
      <c r="S212" s="1"/>
      <c r="T212" s="1"/>
      <c r="U212" s="7">
        <f t="shared" si="50"/>
        <v>0</v>
      </c>
      <c r="V212" s="193"/>
      <c r="W212" s="128">
        <f t="shared" si="57"/>
        <v>0</v>
      </c>
      <c r="X212" s="125" t="str">
        <f t="shared" si="58"/>
        <v/>
      </c>
      <c r="Y212" s="1"/>
      <c r="Z212" s="215"/>
      <c r="AA212" s="9"/>
      <c r="AB212" s="9"/>
      <c r="AC212" s="9"/>
      <c r="AD212" s="9"/>
      <c r="AE212" s="9"/>
      <c r="AF212" s="9"/>
      <c r="AG212" s="9"/>
      <c r="AH212" s="9"/>
      <c r="AJ212" s="73"/>
    </row>
    <row r="213" spans="1:36" x14ac:dyDescent="0.35">
      <c r="A213" s="3">
        <v>198</v>
      </c>
      <c r="B213" s="1" t="s">
        <v>89</v>
      </c>
      <c r="C213" s="1" t="s">
        <v>339</v>
      </c>
      <c r="D213" s="189" t="str">
        <f t="shared" si="54"/>
        <v>MDG51520</v>
      </c>
      <c r="E213" s="1" t="s">
        <v>356</v>
      </c>
      <c r="F213" s="1" t="e">
        <f t="shared" si="48"/>
        <v>#N/A</v>
      </c>
      <c r="G213" s="72">
        <v>2</v>
      </c>
      <c r="H213" s="71">
        <v>9561.3223049363787</v>
      </c>
      <c r="I213" s="1" t="s">
        <v>442</v>
      </c>
      <c r="J213" s="1"/>
      <c r="K213" s="1" t="e">
        <f t="shared" si="53"/>
        <v>#N/A</v>
      </c>
      <c r="L213" s="1" t="s">
        <v>446</v>
      </c>
      <c r="M213" s="1" t="s">
        <v>3747</v>
      </c>
      <c r="N213" s="125">
        <f t="shared" si="52"/>
        <v>0.5</v>
      </c>
      <c r="O213" s="8">
        <f t="shared" si="56"/>
        <v>5860</v>
      </c>
      <c r="P213" s="8">
        <f t="shared" si="55"/>
        <v>7648.8</v>
      </c>
      <c r="Q213" s="8">
        <f t="shared" si="55"/>
        <v>7648.8</v>
      </c>
      <c r="R213" s="8">
        <f t="shared" si="55"/>
        <v>7648.8</v>
      </c>
      <c r="S213" s="1" t="s">
        <v>444</v>
      </c>
      <c r="T213" s="1"/>
      <c r="U213" s="7">
        <f t="shared" si="50"/>
        <v>0.61288593911059386</v>
      </c>
      <c r="V213" s="193"/>
      <c r="W213" s="128">
        <f t="shared" si="57"/>
        <v>5860</v>
      </c>
      <c r="X213" s="125">
        <f t="shared" si="58"/>
        <v>0.69355703044470307</v>
      </c>
      <c r="Y213" s="1" t="s">
        <v>3794</v>
      </c>
      <c r="Z213" s="215"/>
      <c r="AA213" s="120">
        <v>5860</v>
      </c>
      <c r="AB213" s="120">
        <v>5860</v>
      </c>
      <c r="AC213" s="120">
        <v>5860</v>
      </c>
      <c r="AD213" s="120">
        <v>7648.8</v>
      </c>
      <c r="AE213" s="120">
        <v>7648.8</v>
      </c>
      <c r="AF213" s="120">
        <v>7648.8</v>
      </c>
      <c r="AG213" s="120">
        <v>7648.8</v>
      </c>
      <c r="AH213" s="120"/>
      <c r="AJ213" s="73"/>
    </row>
    <row r="214" spans="1:36" x14ac:dyDescent="0.35">
      <c r="A214" s="3">
        <v>199</v>
      </c>
      <c r="B214" s="1" t="s">
        <v>89</v>
      </c>
      <c r="C214" s="1" t="s">
        <v>339</v>
      </c>
      <c r="D214" s="189" t="str">
        <f t="shared" si="54"/>
        <v>MDG51520</v>
      </c>
      <c r="E214" s="1" t="s">
        <v>358</v>
      </c>
      <c r="F214" s="1" t="e">
        <f t="shared" si="48"/>
        <v>#N/A</v>
      </c>
      <c r="G214" s="72">
        <v>4</v>
      </c>
      <c r="H214" s="71">
        <v>8048.7856791495524</v>
      </c>
      <c r="I214" s="1"/>
      <c r="J214" s="1"/>
      <c r="K214" s="1" t="e">
        <f t="shared" si="53"/>
        <v>#N/A</v>
      </c>
      <c r="L214" s="1" t="s">
        <v>446</v>
      </c>
      <c r="M214" s="1"/>
      <c r="N214" s="125" t="str">
        <f t="shared" si="52"/>
        <v/>
      </c>
      <c r="O214" s="8">
        <f t="shared" si="56"/>
        <v>0</v>
      </c>
      <c r="P214" s="8">
        <f t="shared" si="55"/>
        <v>0</v>
      </c>
      <c r="Q214" s="8">
        <f t="shared" si="55"/>
        <v>0</v>
      </c>
      <c r="R214" s="8">
        <f t="shared" si="55"/>
        <v>0</v>
      </c>
      <c r="S214" s="1"/>
      <c r="T214" s="1"/>
      <c r="U214" s="7">
        <f t="shared" si="50"/>
        <v>0</v>
      </c>
      <c r="V214" s="193"/>
      <c r="W214" s="128">
        <f t="shared" si="57"/>
        <v>0</v>
      </c>
      <c r="X214" s="125" t="str">
        <f t="shared" si="58"/>
        <v/>
      </c>
      <c r="Y214" s="1"/>
      <c r="Z214" s="215"/>
      <c r="AA214" s="120"/>
      <c r="AB214" s="120"/>
      <c r="AC214" s="120"/>
      <c r="AD214" s="120"/>
      <c r="AE214" s="120"/>
      <c r="AF214" s="120"/>
      <c r="AG214" s="120"/>
      <c r="AH214" s="120"/>
      <c r="AJ214" s="73"/>
    </row>
    <row r="215" spans="1:36" x14ac:dyDescent="0.35">
      <c r="A215" s="3">
        <v>200</v>
      </c>
      <c r="B215" s="1" t="s">
        <v>89</v>
      </c>
      <c r="C215" s="1" t="s">
        <v>339</v>
      </c>
      <c r="D215" s="189" t="str">
        <f t="shared" si="54"/>
        <v>MDG51520</v>
      </c>
      <c r="E215" s="1" t="s">
        <v>360</v>
      </c>
      <c r="F215" s="1" t="e">
        <f t="shared" si="48"/>
        <v>#N/A</v>
      </c>
      <c r="G215" s="72">
        <v>4</v>
      </c>
      <c r="H215" s="71">
        <v>20307.867553626471</v>
      </c>
      <c r="I215" s="1"/>
      <c r="J215" s="1"/>
      <c r="K215" s="1" t="e">
        <f t="shared" si="53"/>
        <v>#N/A</v>
      </c>
      <c r="L215" s="1" t="s">
        <v>446</v>
      </c>
      <c r="M215" s="1"/>
      <c r="N215" s="125" t="str">
        <f t="shared" si="52"/>
        <v/>
      </c>
      <c r="O215" s="8">
        <f t="shared" si="56"/>
        <v>0</v>
      </c>
      <c r="P215" s="8">
        <f t="shared" si="55"/>
        <v>0</v>
      </c>
      <c r="Q215" s="8">
        <f t="shared" si="55"/>
        <v>0</v>
      </c>
      <c r="R215" s="8">
        <f t="shared" si="55"/>
        <v>0</v>
      </c>
      <c r="S215" s="1"/>
      <c r="T215" s="1"/>
      <c r="U215" s="7">
        <f t="shared" si="50"/>
        <v>0</v>
      </c>
      <c r="V215" s="193"/>
      <c r="W215" s="128">
        <f t="shared" si="57"/>
        <v>0</v>
      </c>
      <c r="X215" s="125" t="str">
        <f t="shared" si="58"/>
        <v/>
      </c>
      <c r="Y215" s="1"/>
      <c r="Z215" s="215"/>
      <c r="AA215" s="120"/>
      <c r="AB215" s="120"/>
      <c r="AC215" s="120"/>
      <c r="AD215" s="120"/>
      <c r="AE215" s="120"/>
      <c r="AF215" s="120"/>
      <c r="AG215" s="120"/>
      <c r="AH215" s="120"/>
      <c r="AJ215" s="73"/>
    </row>
    <row r="216" spans="1:36" x14ac:dyDescent="0.35">
      <c r="A216" s="3">
        <v>201</v>
      </c>
      <c r="B216" s="1" t="s">
        <v>89</v>
      </c>
      <c r="C216" s="1" t="s">
        <v>339</v>
      </c>
      <c r="D216" s="189" t="str">
        <f t="shared" si="54"/>
        <v>MDG51520</v>
      </c>
      <c r="E216" s="1" t="s">
        <v>362</v>
      </c>
      <c r="F216" s="1" t="e">
        <f t="shared" si="48"/>
        <v>#N/A</v>
      </c>
      <c r="G216" s="72">
        <v>4</v>
      </c>
      <c r="H216" s="71">
        <v>26776.023001811136</v>
      </c>
      <c r="I216" s="1"/>
      <c r="J216" s="1"/>
      <c r="K216" s="1" t="e">
        <f t="shared" si="53"/>
        <v>#N/A</v>
      </c>
      <c r="L216" s="1" t="s">
        <v>446</v>
      </c>
      <c r="M216" s="1"/>
      <c r="N216" s="125" t="str">
        <f t="shared" si="52"/>
        <v/>
      </c>
      <c r="O216" s="8">
        <f t="shared" si="56"/>
        <v>0</v>
      </c>
      <c r="P216" s="8">
        <f t="shared" si="55"/>
        <v>0</v>
      </c>
      <c r="Q216" s="8">
        <f t="shared" si="55"/>
        <v>0</v>
      </c>
      <c r="R216" s="8">
        <f t="shared" si="55"/>
        <v>0</v>
      </c>
      <c r="S216" s="1"/>
      <c r="T216" s="1"/>
      <c r="U216" s="7">
        <f t="shared" si="50"/>
        <v>0</v>
      </c>
      <c r="V216" s="193"/>
      <c r="W216" s="128">
        <f t="shared" si="57"/>
        <v>0</v>
      </c>
      <c r="X216" s="125" t="str">
        <f t="shared" si="58"/>
        <v/>
      </c>
      <c r="Y216" s="1"/>
      <c r="Z216" s="215"/>
      <c r="AA216" s="120"/>
      <c r="AB216" s="120"/>
      <c r="AC216" s="120"/>
      <c r="AD216" s="120"/>
      <c r="AE216" s="120"/>
      <c r="AF216" s="120"/>
      <c r="AG216" s="120"/>
      <c r="AH216" s="120"/>
      <c r="AJ216" s="73"/>
    </row>
    <row r="217" spans="1:36" x14ac:dyDescent="0.35">
      <c r="A217" s="3">
        <v>202</v>
      </c>
      <c r="B217" s="1" t="s">
        <v>89</v>
      </c>
      <c r="C217" s="1" t="s">
        <v>339</v>
      </c>
      <c r="D217" s="189" t="str">
        <f t="shared" si="54"/>
        <v>MDG51520</v>
      </c>
      <c r="E217" s="1" t="s">
        <v>364</v>
      </c>
      <c r="F217" s="1" t="e">
        <f t="shared" si="48"/>
        <v>#N/A</v>
      </c>
      <c r="G217" s="72">
        <v>2</v>
      </c>
      <c r="H217" s="71">
        <v>5387.527982998462</v>
      </c>
      <c r="I217" s="1" t="s">
        <v>442</v>
      </c>
      <c r="J217" s="1"/>
      <c r="K217" s="1" t="e">
        <f t="shared" si="53"/>
        <v>#N/A</v>
      </c>
      <c r="L217" s="1" t="s">
        <v>446</v>
      </c>
      <c r="M217" s="1" t="s">
        <v>3747</v>
      </c>
      <c r="N217" s="125">
        <f t="shared" si="52"/>
        <v>0.5</v>
      </c>
      <c r="O217" s="8">
        <f t="shared" si="56"/>
        <v>4155</v>
      </c>
      <c r="P217" s="8">
        <f t="shared" si="55"/>
        <v>4310.4000000000005</v>
      </c>
      <c r="Q217" s="8">
        <f t="shared" si="55"/>
        <v>4310.4000000000005</v>
      </c>
      <c r="R217" s="8">
        <f t="shared" si="55"/>
        <v>4310.4000000000005</v>
      </c>
      <c r="S217" s="1" t="s">
        <v>444</v>
      </c>
      <c r="T217" s="1"/>
      <c r="U217" s="7">
        <f t="shared" si="50"/>
        <v>0.77122569258331886</v>
      </c>
      <c r="V217" s="193"/>
      <c r="W217" s="128">
        <f t="shared" si="57"/>
        <v>4155</v>
      </c>
      <c r="X217" s="125">
        <f t="shared" si="58"/>
        <v>0.61438715370834052</v>
      </c>
      <c r="Y217" s="1" t="s">
        <v>3794</v>
      </c>
      <c r="Z217" s="215"/>
      <c r="AA217" s="120">
        <v>4155</v>
      </c>
      <c r="AB217" s="120">
        <v>4155</v>
      </c>
      <c r="AC217" s="120">
        <v>4155</v>
      </c>
      <c r="AD217" s="120">
        <v>4310.4000000000005</v>
      </c>
      <c r="AE217" s="120">
        <v>4310.4000000000005</v>
      </c>
      <c r="AF217" s="120">
        <v>4310.4000000000005</v>
      </c>
      <c r="AG217" s="120">
        <v>4310.4000000000005</v>
      </c>
      <c r="AH217" s="120"/>
      <c r="AJ217" s="73"/>
    </row>
    <row r="218" spans="1:36" x14ac:dyDescent="0.35">
      <c r="A218" s="3">
        <v>203</v>
      </c>
      <c r="B218" s="1" t="s">
        <v>89</v>
      </c>
      <c r="C218" s="1" t="s">
        <v>339</v>
      </c>
      <c r="D218" s="189" t="str">
        <f t="shared" si="54"/>
        <v>MDG51520</v>
      </c>
      <c r="E218" s="1" t="s">
        <v>366</v>
      </c>
      <c r="F218" s="1" t="e">
        <f t="shared" si="48"/>
        <v>#N/A</v>
      </c>
      <c r="G218" s="72">
        <v>4</v>
      </c>
      <c r="H218" s="71">
        <v>17458.93734204031</v>
      </c>
      <c r="I218" s="1"/>
      <c r="J218" s="1"/>
      <c r="K218" s="1" t="e">
        <f t="shared" si="53"/>
        <v>#N/A</v>
      </c>
      <c r="L218" s="1" t="s">
        <v>446</v>
      </c>
      <c r="M218" s="1"/>
      <c r="N218" s="125" t="str">
        <f t="shared" si="52"/>
        <v/>
      </c>
      <c r="O218" s="8">
        <f t="shared" si="56"/>
        <v>0</v>
      </c>
      <c r="P218" s="8">
        <f t="shared" si="55"/>
        <v>0</v>
      </c>
      <c r="Q218" s="8">
        <f t="shared" si="55"/>
        <v>0</v>
      </c>
      <c r="R218" s="8">
        <f t="shared" si="55"/>
        <v>0</v>
      </c>
      <c r="S218" s="1"/>
      <c r="T218" s="1"/>
      <c r="U218" s="7">
        <f t="shared" si="50"/>
        <v>0</v>
      </c>
      <c r="V218" s="193"/>
      <c r="W218" s="128">
        <f t="shared" si="57"/>
        <v>0</v>
      </c>
      <c r="X218" s="125" t="str">
        <f t="shared" si="58"/>
        <v/>
      </c>
      <c r="Y218" s="1"/>
      <c r="Z218" s="215"/>
      <c r="AA218" s="9"/>
      <c r="AB218" s="9"/>
      <c r="AC218" s="9"/>
      <c r="AD218" s="9"/>
      <c r="AE218" s="9"/>
      <c r="AF218" s="9"/>
      <c r="AG218" s="9"/>
      <c r="AH218" s="9"/>
      <c r="AJ218" s="73"/>
    </row>
    <row r="219" spans="1:36" x14ac:dyDescent="0.35">
      <c r="A219" s="3">
        <v>204</v>
      </c>
      <c r="B219" s="1" t="s">
        <v>89</v>
      </c>
      <c r="C219" s="1" t="s">
        <v>339</v>
      </c>
      <c r="D219" s="189" t="str">
        <f t="shared" si="54"/>
        <v>MDG51520</v>
      </c>
      <c r="E219" s="1" t="s">
        <v>368</v>
      </c>
      <c r="F219" s="1" t="e">
        <f t="shared" si="48"/>
        <v>#N/A</v>
      </c>
      <c r="G219" s="72">
        <v>4</v>
      </c>
      <c r="H219" s="71">
        <v>4935.5565856084813</v>
      </c>
      <c r="I219" s="1"/>
      <c r="J219" s="1"/>
      <c r="K219" s="1" t="e">
        <f t="shared" si="53"/>
        <v>#N/A</v>
      </c>
      <c r="L219" s="1" t="s">
        <v>446</v>
      </c>
      <c r="M219" s="1"/>
      <c r="N219" s="125" t="str">
        <f t="shared" si="52"/>
        <v/>
      </c>
      <c r="O219" s="8">
        <f t="shared" si="56"/>
        <v>0</v>
      </c>
      <c r="P219" s="8">
        <f t="shared" si="55"/>
        <v>0</v>
      </c>
      <c r="Q219" s="8">
        <f t="shared" si="55"/>
        <v>0</v>
      </c>
      <c r="R219" s="8">
        <f t="shared" si="55"/>
        <v>0</v>
      </c>
      <c r="S219" s="1"/>
      <c r="T219" s="1"/>
      <c r="U219" s="7">
        <f t="shared" si="50"/>
        <v>0</v>
      </c>
      <c r="V219" s="193"/>
      <c r="W219" s="128">
        <f t="shared" si="57"/>
        <v>0</v>
      </c>
      <c r="X219" s="125" t="str">
        <f t="shared" si="58"/>
        <v/>
      </c>
      <c r="Y219" s="1"/>
      <c r="Z219" s="215"/>
      <c r="AA219" s="9"/>
      <c r="AB219" s="9"/>
      <c r="AC219" s="9"/>
      <c r="AD219" s="9"/>
      <c r="AE219" s="9"/>
      <c r="AF219" s="9"/>
      <c r="AG219" s="9"/>
      <c r="AH219" s="9"/>
      <c r="AJ219" s="73"/>
    </row>
    <row r="220" spans="1:36" x14ac:dyDescent="0.35">
      <c r="A220" s="3">
        <v>205</v>
      </c>
      <c r="B220" s="1" t="s">
        <v>89</v>
      </c>
      <c r="C220" s="1" t="s">
        <v>339</v>
      </c>
      <c r="D220" s="189" t="str">
        <f t="shared" si="54"/>
        <v>MDG51520</v>
      </c>
      <c r="E220" s="1" t="s">
        <v>370</v>
      </c>
      <c r="F220" s="1" t="e">
        <f t="shared" si="48"/>
        <v>#N/A</v>
      </c>
      <c r="G220" s="72">
        <v>4</v>
      </c>
      <c r="H220" s="71">
        <v>9035.805539730718</v>
      </c>
      <c r="I220" s="1"/>
      <c r="J220" s="1"/>
      <c r="K220" s="1" t="e">
        <f t="shared" si="53"/>
        <v>#N/A</v>
      </c>
      <c r="L220" s="1" t="s">
        <v>446</v>
      </c>
      <c r="M220" s="1"/>
      <c r="N220" s="125" t="str">
        <f t="shared" si="52"/>
        <v/>
      </c>
      <c r="O220" s="8">
        <f t="shared" si="56"/>
        <v>0</v>
      </c>
      <c r="P220" s="8">
        <f t="shared" si="55"/>
        <v>0</v>
      </c>
      <c r="Q220" s="8">
        <f t="shared" si="55"/>
        <v>0</v>
      </c>
      <c r="R220" s="8">
        <f t="shared" si="55"/>
        <v>0</v>
      </c>
      <c r="S220" s="1"/>
      <c r="T220" s="1"/>
      <c r="U220" s="7">
        <f t="shared" si="50"/>
        <v>0</v>
      </c>
      <c r="V220" s="193"/>
      <c r="W220" s="128">
        <f t="shared" si="57"/>
        <v>0</v>
      </c>
      <c r="X220" s="125" t="str">
        <f t="shared" si="58"/>
        <v/>
      </c>
      <c r="Y220" s="1"/>
      <c r="Z220" s="215"/>
      <c r="AA220" s="9"/>
      <c r="AB220" s="9"/>
      <c r="AC220" s="9"/>
      <c r="AD220" s="9"/>
      <c r="AE220" s="9"/>
      <c r="AF220" s="9"/>
      <c r="AG220" s="9"/>
      <c r="AH220" s="9"/>
      <c r="AJ220" s="73"/>
    </row>
    <row r="221" spans="1:36" x14ac:dyDescent="0.35">
      <c r="A221" s="3">
        <v>206</v>
      </c>
      <c r="B221" s="1" t="s">
        <v>89</v>
      </c>
      <c r="C221" s="1" t="s">
        <v>339</v>
      </c>
      <c r="D221" s="189" t="str">
        <f t="shared" si="54"/>
        <v>MDG51520</v>
      </c>
      <c r="E221" s="1" t="s">
        <v>3817</v>
      </c>
      <c r="F221" s="1" t="e">
        <f t="shared" si="48"/>
        <v>#N/A</v>
      </c>
      <c r="G221" s="72">
        <v>4</v>
      </c>
      <c r="H221" s="71">
        <v>16129.078745242969</v>
      </c>
      <c r="I221" s="1"/>
      <c r="J221" s="1"/>
      <c r="K221" s="1" t="e">
        <f t="shared" si="53"/>
        <v>#N/A</v>
      </c>
      <c r="L221" s="1" t="s">
        <v>446</v>
      </c>
      <c r="M221" s="1"/>
      <c r="N221" s="125" t="str">
        <f t="shared" si="52"/>
        <v/>
      </c>
      <c r="O221" s="8">
        <f t="shared" si="56"/>
        <v>0</v>
      </c>
      <c r="P221" s="8">
        <f t="shared" si="55"/>
        <v>0</v>
      </c>
      <c r="Q221" s="8">
        <f t="shared" si="55"/>
        <v>0</v>
      </c>
      <c r="R221" s="8">
        <f t="shared" si="55"/>
        <v>0</v>
      </c>
      <c r="S221" s="1"/>
      <c r="T221" s="1"/>
      <c r="U221" s="7">
        <f t="shared" si="50"/>
        <v>0</v>
      </c>
      <c r="V221" s="193"/>
      <c r="W221" s="128">
        <f t="shared" si="57"/>
        <v>0</v>
      </c>
      <c r="X221" s="125" t="str">
        <f t="shared" si="58"/>
        <v/>
      </c>
      <c r="Y221" s="1"/>
      <c r="Z221" s="215"/>
      <c r="AA221" s="9"/>
      <c r="AB221" s="9"/>
      <c r="AC221" s="9"/>
      <c r="AD221" s="9"/>
      <c r="AE221" s="9"/>
      <c r="AF221" s="9"/>
      <c r="AG221" s="9"/>
      <c r="AH221" s="9"/>
      <c r="AJ221" s="73"/>
    </row>
    <row r="222" spans="1:36" x14ac:dyDescent="0.35">
      <c r="A222" s="3">
        <v>207</v>
      </c>
      <c r="B222" s="1" t="s">
        <v>89</v>
      </c>
      <c r="C222" s="1" t="s">
        <v>339</v>
      </c>
      <c r="D222" s="189" t="str">
        <f t="shared" si="54"/>
        <v>MDG51520</v>
      </c>
      <c r="E222" s="1" t="s">
        <v>3118</v>
      </c>
      <c r="F222" s="1" t="e">
        <f t="shared" si="48"/>
        <v>#N/A</v>
      </c>
      <c r="G222" s="72">
        <v>4</v>
      </c>
      <c r="H222" s="71">
        <v>9853.1330070901295</v>
      </c>
      <c r="I222" s="1"/>
      <c r="J222" s="1"/>
      <c r="K222" s="1" t="e">
        <f t="shared" si="53"/>
        <v>#N/A</v>
      </c>
      <c r="L222" s="1" t="s">
        <v>446</v>
      </c>
      <c r="M222" s="1"/>
      <c r="N222" s="125" t="str">
        <f t="shared" si="52"/>
        <v/>
      </c>
      <c r="O222" s="8">
        <f t="shared" si="56"/>
        <v>0</v>
      </c>
      <c r="P222" s="8">
        <f t="shared" si="55"/>
        <v>0</v>
      </c>
      <c r="Q222" s="8">
        <f t="shared" si="55"/>
        <v>0</v>
      </c>
      <c r="R222" s="8">
        <f t="shared" si="55"/>
        <v>0</v>
      </c>
      <c r="S222" s="1"/>
      <c r="T222" s="1"/>
      <c r="U222" s="7">
        <f t="shared" si="50"/>
        <v>0</v>
      </c>
      <c r="V222" s="193"/>
      <c r="W222" s="128">
        <f t="shared" si="57"/>
        <v>0</v>
      </c>
      <c r="X222" s="125" t="str">
        <f t="shared" si="58"/>
        <v/>
      </c>
      <c r="Y222" s="1"/>
      <c r="Z222" s="215"/>
      <c r="AA222" s="9"/>
      <c r="AB222" s="9"/>
      <c r="AC222" s="9"/>
      <c r="AD222" s="9"/>
      <c r="AE222" s="9"/>
      <c r="AF222" s="9"/>
      <c r="AG222" s="9"/>
      <c r="AH222" s="9"/>
      <c r="AJ222" s="73"/>
    </row>
    <row r="223" spans="1:36" x14ac:dyDescent="0.35">
      <c r="A223" s="3">
        <v>208</v>
      </c>
      <c r="B223" s="1" t="s">
        <v>89</v>
      </c>
      <c r="C223" s="1" t="s">
        <v>339</v>
      </c>
      <c r="D223" s="189" t="str">
        <f t="shared" si="54"/>
        <v>MDG51520</v>
      </c>
      <c r="E223" s="1" t="s">
        <v>376</v>
      </c>
      <c r="F223" s="1" t="e">
        <f t="shared" si="48"/>
        <v>#N/A</v>
      </c>
      <c r="G223" s="72">
        <v>4</v>
      </c>
      <c r="H223" s="71">
        <v>23062.191257071732</v>
      </c>
      <c r="I223" s="1"/>
      <c r="J223" s="1"/>
      <c r="K223" s="1" t="e">
        <f t="shared" si="53"/>
        <v>#N/A</v>
      </c>
      <c r="L223" s="1" t="s">
        <v>446</v>
      </c>
      <c r="M223" s="1"/>
      <c r="N223" s="125" t="str">
        <f t="shared" si="52"/>
        <v/>
      </c>
      <c r="O223" s="8">
        <f t="shared" si="56"/>
        <v>0</v>
      </c>
      <c r="P223" s="8">
        <f t="shared" si="55"/>
        <v>0</v>
      </c>
      <c r="Q223" s="8">
        <f t="shared" si="55"/>
        <v>0</v>
      </c>
      <c r="R223" s="8">
        <f t="shared" si="55"/>
        <v>0</v>
      </c>
      <c r="S223" s="1"/>
      <c r="T223" s="1"/>
      <c r="U223" s="7">
        <f t="shared" si="50"/>
        <v>0</v>
      </c>
      <c r="V223" s="193"/>
      <c r="W223" s="128">
        <f t="shared" si="57"/>
        <v>0</v>
      </c>
      <c r="X223" s="125" t="str">
        <f t="shared" si="58"/>
        <v/>
      </c>
      <c r="Y223" s="1"/>
      <c r="Z223" s="215"/>
      <c r="AA223" s="9"/>
      <c r="AB223" s="9"/>
      <c r="AC223" s="9"/>
      <c r="AD223" s="9"/>
      <c r="AE223" s="9"/>
      <c r="AF223" s="9"/>
      <c r="AG223" s="9"/>
      <c r="AH223" s="9"/>
      <c r="AJ223" s="73"/>
    </row>
    <row r="224" spans="1:36" x14ac:dyDescent="0.35">
      <c r="A224" s="3">
        <v>209</v>
      </c>
      <c r="B224" s="1" t="s">
        <v>89</v>
      </c>
      <c r="C224" s="1" t="s">
        <v>339</v>
      </c>
      <c r="D224" s="189" t="str">
        <f t="shared" si="54"/>
        <v>MDG51520</v>
      </c>
      <c r="E224" s="1" t="s">
        <v>378</v>
      </c>
      <c r="F224" s="1" t="e">
        <f t="shared" si="48"/>
        <v>#N/A</v>
      </c>
      <c r="G224" s="72">
        <v>4</v>
      </c>
      <c r="H224" s="71">
        <v>36995.510974899822</v>
      </c>
      <c r="I224" s="1"/>
      <c r="J224" s="1"/>
      <c r="K224" s="1" t="e">
        <f t="shared" si="53"/>
        <v>#N/A</v>
      </c>
      <c r="L224" s="1" t="s">
        <v>446</v>
      </c>
      <c r="M224" s="1"/>
      <c r="N224" s="125" t="str">
        <f t="shared" si="52"/>
        <v/>
      </c>
      <c r="O224" s="8">
        <f t="shared" si="56"/>
        <v>0</v>
      </c>
      <c r="P224" s="8">
        <f t="shared" si="55"/>
        <v>0</v>
      </c>
      <c r="Q224" s="8">
        <f t="shared" si="55"/>
        <v>0</v>
      </c>
      <c r="R224" s="8">
        <f t="shared" si="55"/>
        <v>0</v>
      </c>
      <c r="S224" s="1"/>
      <c r="T224" s="1"/>
      <c r="U224" s="7">
        <f t="shared" si="50"/>
        <v>0</v>
      </c>
      <c r="V224" s="193"/>
      <c r="W224" s="128">
        <f t="shared" si="57"/>
        <v>0</v>
      </c>
      <c r="X224" s="125" t="str">
        <f t="shared" si="58"/>
        <v/>
      </c>
      <c r="Y224" s="1"/>
      <c r="Z224" s="215"/>
      <c r="AA224" s="9"/>
      <c r="AB224" s="9"/>
      <c r="AC224" s="9"/>
      <c r="AD224" s="9"/>
      <c r="AE224" s="9"/>
      <c r="AF224" s="9"/>
      <c r="AG224" s="9"/>
      <c r="AH224" s="9"/>
      <c r="AJ224" s="73"/>
    </row>
    <row r="225" spans="1:36" x14ac:dyDescent="0.35">
      <c r="A225" s="3">
        <v>210</v>
      </c>
      <c r="B225" s="1" t="s">
        <v>89</v>
      </c>
      <c r="C225" s="1" t="s">
        <v>339</v>
      </c>
      <c r="D225" s="189" t="str">
        <f t="shared" si="54"/>
        <v>MDG51520</v>
      </c>
      <c r="E225" s="1" t="s">
        <v>380</v>
      </c>
      <c r="F225" s="1" t="e">
        <f t="shared" si="48"/>
        <v>#N/A</v>
      </c>
      <c r="G225" s="72">
        <v>4</v>
      </c>
      <c r="H225" s="71">
        <v>21083.157062172413</v>
      </c>
      <c r="I225" s="1"/>
      <c r="J225" s="1"/>
      <c r="K225" s="1" t="e">
        <f t="shared" si="53"/>
        <v>#N/A</v>
      </c>
      <c r="L225" s="1" t="s">
        <v>446</v>
      </c>
      <c r="M225" s="1"/>
      <c r="N225" s="125" t="str">
        <f t="shared" si="52"/>
        <v/>
      </c>
      <c r="O225" s="8">
        <f t="shared" si="56"/>
        <v>0</v>
      </c>
      <c r="P225" s="8">
        <f t="shared" si="55"/>
        <v>0</v>
      </c>
      <c r="Q225" s="8">
        <f t="shared" si="55"/>
        <v>0</v>
      </c>
      <c r="R225" s="8">
        <f t="shared" si="55"/>
        <v>0</v>
      </c>
      <c r="S225" s="1"/>
      <c r="T225" s="1"/>
      <c r="U225" s="7">
        <f t="shared" si="50"/>
        <v>0</v>
      </c>
      <c r="V225" s="193"/>
      <c r="W225" s="128">
        <f t="shared" si="57"/>
        <v>0</v>
      </c>
      <c r="X225" s="125" t="str">
        <f t="shared" si="58"/>
        <v/>
      </c>
      <c r="Y225" s="1"/>
      <c r="Z225" s="215"/>
      <c r="AA225" s="9"/>
      <c r="AB225" s="9"/>
      <c r="AC225" s="9"/>
      <c r="AD225" s="9"/>
      <c r="AE225" s="9"/>
      <c r="AF225" s="9"/>
      <c r="AG225" s="9"/>
      <c r="AH225" s="9"/>
      <c r="AJ225" s="73"/>
    </row>
    <row r="226" spans="1:36" x14ac:dyDescent="0.35">
      <c r="A226" s="3">
        <v>211</v>
      </c>
      <c r="B226" s="1" t="s">
        <v>89</v>
      </c>
      <c r="C226" s="1" t="s">
        <v>339</v>
      </c>
      <c r="D226" s="189" t="str">
        <f t="shared" si="54"/>
        <v>MDG51520</v>
      </c>
      <c r="E226" s="129" t="s">
        <v>382</v>
      </c>
      <c r="F226" s="129" t="s">
        <v>382</v>
      </c>
      <c r="G226" s="72">
        <v>4</v>
      </c>
      <c r="H226" s="71">
        <v>20218.797135470351</v>
      </c>
      <c r="I226" s="1"/>
      <c r="J226" s="1"/>
      <c r="K226" s="1" t="str">
        <f t="shared" si="53"/>
        <v>SOAHAZOautreongUrgence</v>
      </c>
      <c r="L226" s="1" t="s">
        <v>446</v>
      </c>
      <c r="M226" s="1"/>
      <c r="N226" s="125" t="str">
        <f t="shared" si="52"/>
        <v/>
      </c>
      <c r="O226" s="8">
        <f t="shared" si="56"/>
        <v>0</v>
      </c>
      <c r="P226" s="8">
        <f t="shared" si="55"/>
        <v>0</v>
      </c>
      <c r="Q226" s="8">
        <f t="shared" si="55"/>
        <v>0</v>
      </c>
      <c r="R226" s="8">
        <f t="shared" si="55"/>
        <v>0</v>
      </c>
      <c r="S226" s="1"/>
      <c r="T226" s="1"/>
      <c r="U226" s="7">
        <f t="shared" si="50"/>
        <v>0</v>
      </c>
      <c r="V226" s="193"/>
      <c r="W226" s="128">
        <f t="shared" si="57"/>
        <v>0</v>
      </c>
      <c r="X226" s="125" t="str">
        <f t="shared" si="58"/>
        <v/>
      </c>
      <c r="Y226" s="1"/>
      <c r="Z226" s="215"/>
      <c r="AA226" s="9"/>
      <c r="AB226" s="9"/>
      <c r="AC226" s="9"/>
      <c r="AD226" s="9"/>
      <c r="AE226" s="9"/>
      <c r="AF226" s="9"/>
      <c r="AG226" s="9"/>
      <c r="AH226" s="9"/>
      <c r="AJ226" s="73"/>
    </row>
    <row r="227" spans="1:36" x14ac:dyDescent="0.35">
      <c r="A227" s="3">
        <v>212</v>
      </c>
      <c r="B227" s="1" t="s">
        <v>89</v>
      </c>
      <c r="C227" s="1" t="s">
        <v>339</v>
      </c>
      <c r="D227" s="189" t="str">
        <f t="shared" si="54"/>
        <v>MDG51520</v>
      </c>
      <c r="E227" s="1" t="s">
        <v>384</v>
      </c>
      <c r="F227" s="1" t="e">
        <f t="shared" si="48"/>
        <v>#N/A</v>
      </c>
      <c r="G227" s="72">
        <v>4</v>
      </c>
      <c r="H227" s="71">
        <v>4353.4756706885864</v>
      </c>
      <c r="I227" s="1"/>
      <c r="J227" s="1"/>
      <c r="K227" s="1" t="e">
        <f t="shared" si="53"/>
        <v>#N/A</v>
      </c>
      <c r="L227" s="1" t="s">
        <v>446</v>
      </c>
      <c r="M227" s="1"/>
      <c r="N227" s="125" t="str">
        <f t="shared" si="52"/>
        <v/>
      </c>
      <c r="O227" s="8">
        <f t="shared" si="56"/>
        <v>0</v>
      </c>
      <c r="P227" s="8">
        <f t="shared" si="55"/>
        <v>0</v>
      </c>
      <c r="Q227" s="8">
        <f t="shared" si="55"/>
        <v>0</v>
      </c>
      <c r="R227" s="8">
        <f t="shared" si="55"/>
        <v>0</v>
      </c>
      <c r="S227" s="1"/>
      <c r="T227" s="1"/>
      <c r="U227" s="7">
        <f t="shared" si="50"/>
        <v>0</v>
      </c>
      <c r="V227" s="193"/>
      <c r="W227" s="128">
        <f t="shared" si="57"/>
        <v>0</v>
      </c>
      <c r="X227" s="125" t="str">
        <f t="shared" si="58"/>
        <v/>
      </c>
      <c r="Y227" s="1"/>
      <c r="Z227" s="215"/>
      <c r="AA227" s="9"/>
      <c r="AB227" s="9"/>
      <c r="AC227" s="9"/>
      <c r="AD227" s="9"/>
      <c r="AE227" s="9"/>
      <c r="AF227" s="9"/>
      <c r="AG227" s="9"/>
      <c r="AH227" s="9"/>
      <c r="AJ227" s="73"/>
    </row>
    <row r="228" spans="1:36" x14ac:dyDescent="0.35">
      <c r="A228" s="3">
        <v>213</v>
      </c>
      <c r="B228" s="1" t="s">
        <v>89</v>
      </c>
      <c r="C228" s="1" t="s">
        <v>339</v>
      </c>
      <c r="D228" s="189" t="str">
        <f t="shared" si="54"/>
        <v>MDG51520</v>
      </c>
      <c r="E228" s="1" t="s">
        <v>386</v>
      </c>
      <c r="F228" s="1" t="e">
        <f t="shared" si="48"/>
        <v>#N/A</v>
      </c>
      <c r="G228" s="72">
        <v>4</v>
      </c>
      <c r="H228" s="71">
        <v>17430.426634793945</v>
      </c>
      <c r="I228" s="1"/>
      <c r="J228" s="1"/>
      <c r="K228" s="1" t="e">
        <f t="shared" si="53"/>
        <v>#N/A</v>
      </c>
      <c r="L228" s="1" t="s">
        <v>446</v>
      </c>
      <c r="M228" s="1"/>
      <c r="N228" s="125" t="str">
        <f t="shared" si="52"/>
        <v/>
      </c>
      <c r="O228" s="8">
        <f t="shared" si="56"/>
        <v>0</v>
      </c>
      <c r="P228" s="8">
        <f t="shared" si="55"/>
        <v>0</v>
      </c>
      <c r="Q228" s="8">
        <f t="shared" si="55"/>
        <v>0</v>
      </c>
      <c r="R228" s="8">
        <f t="shared" si="55"/>
        <v>0</v>
      </c>
      <c r="S228" s="1"/>
      <c r="T228" s="1"/>
      <c r="U228" s="7">
        <f t="shared" si="50"/>
        <v>0</v>
      </c>
      <c r="V228" s="193"/>
      <c r="W228" s="128">
        <f t="shared" si="57"/>
        <v>0</v>
      </c>
      <c r="X228" s="125" t="str">
        <f t="shared" si="58"/>
        <v/>
      </c>
      <c r="Y228" s="1"/>
      <c r="Z228" s="215"/>
      <c r="AA228" s="9"/>
      <c r="AB228" s="9"/>
      <c r="AC228" s="9"/>
      <c r="AD228" s="9"/>
      <c r="AE228" s="9"/>
      <c r="AF228" s="9"/>
      <c r="AG228" s="9"/>
      <c r="AH228" s="9"/>
      <c r="AJ228" s="73"/>
    </row>
    <row r="229" spans="1:36" x14ac:dyDescent="0.35">
      <c r="A229" s="3">
        <v>214</v>
      </c>
      <c r="B229" s="1" t="s">
        <v>89</v>
      </c>
      <c r="C229" s="1" t="s">
        <v>339</v>
      </c>
      <c r="D229" s="189" t="str">
        <f t="shared" si="54"/>
        <v>MDG51520</v>
      </c>
      <c r="E229" s="129" t="s">
        <v>388</v>
      </c>
      <c r="F229" s="129" t="s">
        <v>388</v>
      </c>
      <c r="G229" s="72">
        <v>4</v>
      </c>
      <c r="H229" s="71">
        <v>9081.2975170053378</v>
      </c>
      <c r="I229" s="1"/>
      <c r="J229" s="1"/>
      <c r="K229" s="1" t="str">
        <f t="shared" si="53"/>
        <v>TSIFOTAautreongUrgence</v>
      </c>
      <c r="L229" s="1" t="s">
        <v>446</v>
      </c>
      <c r="M229" s="1"/>
      <c r="N229" s="125" t="str">
        <f t="shared" si="52"/>
        <v/>
      </c>
      <c r="O229" s="8">
        <f t="shared" si="56"/>
        <v>0</v>
      </c>
      <c r="P229" s="8">
        <f t="shared" si="55"/>
        <v>0</v>
      </c>
      <c r="Q229" s="8">
        <f t="shared" si="55"/>
        <v>0</v>
      </c>
      <c r="R229" s="8">
        <f t="shared" si="55"/>
        <v>0</v>
      </c>
      <c r="S229" s="1"/>
      <c r="T229" s="1"/>
      <c r="U229" s="7">
        <f t="shared" si="50"/>
        <v>0</v>
      </c>
      <c r="V229" s="193"/>
      <c r="W229" s="128">
        <f t="shared" si="57"/>
        <v>0</v>
      </c>
      <c r="X229" s="125" t="str">
        <f t="shared" si="58"/>
        <v/>
      </c>
      <c r="Y229" s="1"/>
      <c r="Z229" s="215"/>
      <c r="AA229" s="9"/>
      <c r="AB229" s="9"/>
      <c r="AC229" s="9"/>
      <c r="AD229" s="9"/>
      <c r="AE229" s="9"/>
      <c r="AF229" s="9"/>
      <c r="AG229" s="9"/>
      <c r="AH229" s="9"/>
      <c r="AJ229" s="73"/>
    </row>
    <row r="230" spans="1:36" x14ac:dyDescent="0.35">
      <c r="A230" s="3">
        <v>215</v>
      </c>
      <c r="B230" s="1" t="s">
        <v>45</v>
      </c>
      <c r="C230" s="1" t="s">
        <v>390</v>
      </c>
      <c r="D230" s="189" t="str">
        <f t="shared" si="54"/>
        <v>MDG52514</v>
      </c>
      <c r="E230" s="1" t="s">
        <v>391</v>
      </c>
      <c r="F230" s="1" t="e">
        <f t="shared" si="48"/>
        <v>#N/A</v>
      </c>
      <c r="G230" s="72">
        <v>2</v>
      </c>
      <c r="H230" s="71">
        <v>14585.492006851058</v>
      </c>
      <c r="I230" s="1" t="s">
        <v>493</v>
      </c>
      <c r="J230" s="1" t="s">
        <v>494</v>
      </c>
      <c r="K230" s="1" t="e">
        <f t="shared" si="53"/>
        <v>#N/A</v>
      </c>
      <c r="L230" s="1" t="s">
        <v>446</v>
      </c>
      <c r="M230" s="1" t="s">
        <v>3750</v>
      </c>
      <c r="N230" s="125">
        <v>0.78</v>
      </c>
      <c r="O230" s="8">
        <v>15872</v>
      </c>
      <c r="P230" s="8">
        <f t="shared" si="55"/>
        <v>15475</v>
      </c>
      <c r="Q230" s="8">
        <f t="shared" si="55"/>
        <v>15475</v>
      </c>
      <c r="R230" s="8">
        <f t="shared" si="55"/>
        <v>15475</v>
      </c>
      <c r="S230" s="1" t="s">
        <v>495</v>
      </c>
      <c r="T230" s="1" t="s">
        <v>3777</v>
      </c>
      <c r="U230" s="7">
        <f t="shared" si="50"/>
        <v>1.0882046346153182</v>
      </c>
      <c r="V230" s="193"/>
      <c r="W230" s="128">
        <f t="shared" si="57"/>
        <v>15872</v>
      </c>
      <c r="X230" s="125">
        <f t="shared" si="58"/>
        <v>0.15120038500005184</v>
      </c>
      <c r="Y230" s="1"/>
      <c r="Z230" s="215"/>
      <c r="AA230" s="122"/>
      <c r="AB230" s="123"/>
      <c r="AC230" s="120">
        <v>15872</v>
      </c>
      <c r="AD230" s="120">
        <v>15475</v>
      </c>
      <c r="AE230" s="120">
        <v>15475</v>
      </c>
      <c r="AF230" s="120">
        <v>15475</v>
      </c>
      <c r="AG230" s="120">
        <v>15475</v>
      </c>
      <c r="AH230" s="120"/>
      <c r="AJ230" s="73"/>
    </row>
    <row r="231" spans="1:36" x14ac:dyDescent="0.35">
      <c r="A231" s="3">
        <v>216</v>
      </c>
      <c r="B231" s="1" t="s">
        <v>45</v>
      </c>
      <c r="C231" s="1" t="s">
        <v>390</v>
      </c>
      <c r="D231" s="189" t="str">
        <f t="shared" si="54"/>
        <v>MDG52514</v>
      </c>
      <c r="E231" s="1" t="s">
        <v>391</v>
      </c>
      <c r="F231" s="1" t="e">
        <f t="shared" si="48"/>
        <v>#N/A</v>
      </c>
      <c r="G231" s="72">
        <v>2</v>
      </c>
      <c r="H231" s="71"/>
      <c r="I231" s="1" t="s">
        <v>447</v>
      </c>
      <c r="J231" s="1"/>
      <c r="K231" s="1" t="e">
        <f t="shared" si="53"/>
        <v>#N/A</v>
      </c>
      <c r="L231" s="1" t="s">
        <v>451</v>
      </c>
      <c r="M231" s="1" t="s">
        <v>3747</v>
      </c>
      <c r="N231" s="125">
        <f t="shared" si="52"/>
        <v>0.5</v>
      </c>
      <c r="O231" s="8">
        <f>2958*5</f>
        <v>14790</v>
      </c>
      <c r="P231" s="8">
        <f t="shared" si="55"/>
        <v>14790</v>
      </c>
      <c r="Q231" s="8">
        <f t="shared" si="55"/>
        <v>0</v>
      </c>
      <c r="R231" s="8">
        <f t="shared" si="55"/>
        <v>14790</v>
      </c>
      <c r="S231" s="1" t="s">
        <v>495</v>
      </c>
      <c r="T231" s="1" t="s">
        <v>512</v>
      </c>
      <c r="U231" s="7" t="e">
        <f t="shared" si="50"/>
        <v>#DIV/0!</v>
      </c>
      <c r="V231" s="193"/>
      <c r="W231" s="128">
        <f t="shared" si="57"/>
        <v>14790</v>
      </c>
      <c r="X231" s="125" t="str">
        <f t="shared" si="58"/>
        <v/>
      </c>
      <c r="Y231" s="1"/>
      <c r="Z231" s="215"/>
      <c r="AA231" s="122"/>
      <c r="AB231" s="120">
        <f>2958*5</f>
        <v>14790</v>
      </c>
      <c r="AC231" s="123"/>
      <c r="AD231" s="120">
        <f>2958*5</f>
        <v>14790</v>
      </c>
      <c r="AE231" s="123"/>
      <c r="AF231" s="120">
        <f>2958*5</f>
        <v>14790</v>
      </c>
      <c r="AG231" s="123"/>
      <c r="AH231" s="123"/>
      <c r="AJ231" s="73"/>
    </row>
    <row r="232" spans="1:36" x14ac:dyDescent="0.35">
      <c r="A232" s="3">
        <v>217</v>
      </c>
      <c r="B232" s="1" t="s">
        <v>45</v>
      </c>
      <c r="C232" s="1" t="s">
        <v>390</v>
      </c>
      <c r="D232" s="189" t="str">
        <f t="shared" si="54"/>
        <v>MDG52514</v>
      </c>
      <c r="E232" s="1" t="s">
        <v>3818</v>
      </c>
      <c r="F232" s="1" t="e">
        <f t="shared" si="48"/>
        <v>#N/A</v>
      </c>
      <c r="G232" s="72">
        <v>4</v>
      </c>
      <c r="H232" s="71">
        <v>5988.6722420486931</v>
      </c>
      <c r="I232" s="1" t="s">
        <v>493</v>
      </c>
      <c r="J232" s="1" t="s">
        <v>494</v>
      </c>
      <c r="K232" s="1" t="e">
        <f t="shared" si="53"/>
        <v>#N/A</v>
      </c>
      <c r="L232" s="1" t="s">
        <v>446</v>
      </c>
      <c r="M232" s="1" t="s">
        <v>3750</v>
      </c>
      <c r="N232" s="125">
        <v>0.9</v>
      </c>
      <c r="O232" s="8">
        <v>6708</v>
      </c>
      <c r="P232" s="8">
        <f t="shared" si="55"/>
        <v>5835</v>
      </c>
      <c r="Q232" s="8">
        <f t="shared" si="55"/>
        <v>5835</v>
      </c>
      <c r="R232" s="8">
        <f t="shared" si="55"/>
        <v>5835</v>
      </c>
      <c r="S232" s="1" t="s">
        <v>495</v>
      </c>
      <c r="T232" s="1" t="s">
        <v>3777</v>
      </c>
      <c r="U232" s="7">
        <f t="shared" si="50"/>
        <v>1.120114731425881</v>
      </c>
      <c r="V232" s="193"/>
      <c r="W232" s="128">
        <f t="shared" si="57"/>
        <v>6708</v>
      </c>
      <c r="X232" s="125">
        <f t="shared" si="58"/>
        <v>-8.1032582832927247E-3</v>
      </c>
      <c r="Y232" s="1"/>
      <c r="Z232" s="215"/>
      <c r="AA232" s="122"/>
      <c r="AB232" s="123"/>
      <c r="AC232" s="120">
        <v>6708</v>
      </c>
      <c r="AD232" s="120">
        <v>5835</v>
      </c>
      <c r="AE232" s="120">
        <v>5835</v>
      </c>
      <c r="AF232" s="120">
        <v>5835</v>
      </c>
      <c r="AG232" s="120">
        <v>5835</v>
      </c>
      <c r="AH232" s="120"/>
      <c r="AJ232" s="73"/>
    </row>
    <row r="233" spans="1:36" x14ac:dyDescent="0.35">
      <c r="A233" s="3">
        <v>218</v>
      </c>
      <c r="B233" s="1" t="s">
        <v>45</v>
      </c>
      <c r="C233" s="1" t="s">
        <v>390</v>
      </c>
      <c r="D233" s="189" t="str">
        <f t="shared" si="54"/>
        <v>MDG52514</v>
      </c>
      <c r="E233" s="1" t="s">
        <v>394</v>
      </c>
      <c r="F233" s="1" t="e">
        <f t="shared" si="48"/>
        <v>#N/A</v>
      </c>
      <c r="G233" s="72">
        <v>2</v>
      </c>
      <c r="H233" s="71">
        <v>16660.131609434935</v>
      </c>
      <c r="I233" s="1" t="s">
        <v>493</v>
      </c>
      <c r="J233" s="1" t="s">
        <v>494</v>
      </c>
      <c r="K233" s="1" t="e">
        <f t="shared" si="53"/>
        <v>#N/A</v>
      </c>
      <c r="L233" s="1" t="s">
        <v>446</v>
      </c>
      <c r="M233" s="1" t="s">
        <v>3750</v>
      </c>
      <c r="N233" s="125">
        <v>0.78</v>
      </c>
      <c r="O233" s="8">
        <v>22856</v>
      </c>
      <c r="P233" s="8">
        <f t="shared" si="55"/>
        <v>22285</v>
      </c>
      <c r="Q233" s="8">
        <f t="shared" si="55"/>
        <v>22285</v>
      </c>
      <c r="R233" s="8">
        <f t="shared" si="55"/>
        <v>22285</v>
      </c>
      <c r="S233" s="1" t="s">
        <v>495</v>
      </c>
      <c r="T233" s="1" t="s">
        <v>3777</v>
      </c>
      <c r="U233" s="7">
        <f t="shared" si="50"/>
        <v>1.3718979258877062</v>
      </c>
      <c r="V233" s="193"/>
      <c r="W233" s="128">
        <f t="shared" si="57"/>
        <v>22856</v>
      </c>
      <c r="X233" s="125">
        <f t="shared" si="58"/>
        <v>-7.0080382192410973E-2</v>
      </c>
      <c r="Y233" s="1"/>
      <c r="Z233" s="215"/>
      <c r="AA233" s="122"/>
      <c r="AB233" s="123"/>
      <c r="AC233" s="120">
        <v>22856</v>
      </c>
      <c r="AD233" s="120">
        <v>22285</v>
      </c>
      <c r="AE233" s="120">
        <v>22285</v>
      </c>
      <c r="AF233" s="120">
        <v>22285</v>
      </c>
      <c r="AG233" s="120">
        <v>22285</v>
      </c>
      <c r="AH233" s="120"/>
      <c r="AJ233" s="73"/>
    </row>
    <row r="234" spans="1:36" x14ac:dyDescent="0.35">
      <c r="A234" s="3">
        <v>219</v>
      </c>
      <c r="B234" s="1" t="s">
        <v>45</v>
      </c>
      <c r="C234" s="1" t="s">
        <v>390</v>
      </c>
      <c r="D234" s="189" t="str">
        <f t="shared" si="54"/>
        <v>MDG52514</v>
      </c>
      <c r="E234" s="1" t="s">
        <v>394</v>
      </c>
      <c r="F234" s="1" t="e">
        <f t="shared" si="48"/>
        <v>#N/A</v>
      </c>
      <c r="G234" s="72">
        <v>2</v>
      </c>
      <c r="H234" s="71"/>
      <c r="I234" s="1" t="s">
        <v>447</v>
      </c>
      <c r="J234" s="1"/>
      <c r="K234" s="1" t="e">
        <f t="shared" si="53"/>
        <v>#N/A</v>
      </c>
      <c r="L234" s="1" t="s">
        <v>451</v>
      </c>
      <c r="M234" s="1" t="s">
        <v>3747</v>
      </c>
      <c r="N234" s="125">
        <f t="shared" si="52"/>
        <v>0.5</v>
      </c>
      <c r="O234" s="8">
        <f>1645*5</f>
        <v>8225</v>
      </c>
      <c r="P234" s="8">
        <f t="shared" si="55"/>
        <v>8225</v>
      </c>
      <c r="Q234" s="8">
        <f t="shared" si="55"/>
        <v>0</v>
      </c>
      <c r="R234" s="8">
        <f t="shared" si="55"/>
        <v>8225</v>
      </c>
      <c r="S234" s="1" t="s">
        <v>495</v>
      </c>
      <c r="T234" s="1" t="s">
        <v>512</v>
      </c>
      <c r="U234" s="7" t="e">
        <f t="shared" si="50"/>
        <v>#DIV/0!</v>
      </c>
      <c r="V234" s="193"/>
      <c r="W234" s="128">
        <f t="shared" si="57"/>
        <v>8225</v>
      </c>
      <c r="X234" s="125" t="str">
        <f t="shared" si="58"/>
        <v/>
      </c>
      <c r="Y234" s="1"/>
      <c r="Z234" s="215"/>
      <c r="AA234" s="122"/>
      <c r="AB234" s="120">
        <f>1645*5</f>
        <v>8225</v>
      </c>
      <c r="AC234" s="123"/>
      <c r="AD234" s="120">
        <f>1645*5</f>
        <v>8225</v>
      </c>
      <c r="AE234" s="123"/>
      <c r="AF234" s="120">
        <f>1645*5</f>
        <v>8225</v>
      </c>
      <c r="AG234" s="123"/>
      <c r="AH234" s="123"/>
      <c r="AJ234" s="73"/>
    </row>
    <row r="235" spans="1:36" x14ac:dyDescent="0.35">
      <c r="A235" s="3">
        <v>220</v>
      </c>
      <c r="B235" s="1" t="s">
        <v>45</v>
      </c>
      <c r="C235" s="1" t="s">
        <v>390</v>
      </c>
      <c r="D235" s="189" t="str">
        <f t="shared" si="54"/>
        <v>MDG52514</v>
      </c>
      <c r="E235" s="1" t="s">
        <v>396</v>
      </c>
      <c r="F235" s="194" t="s">
        <v>396</v>
      </c>
      <c r="G235" s="72">
        <v>4</v>
      </c>
      <c r="H235" s="71">
        <v>10025.280483966288</v>
      </c>
      <c r="I235" s="1" t="s">
        <v>493</v>
      </c>
      <c r="J235" s="1" t="s">
        <v>494</v>
      </c>
      <c r="K235" s="1" t="str">
        <f t="shared" si="53"/>
        <v>BEHAZOMANGACRSUrgence</v>
      </c>
      <c r="L235" s="1" t="s">
        <v>446</v>
      </c>
      <c r="M235" s="1" t="s">
        <v>3750</v>
      </c>
      <c r="N235" s="125">
        <v>0.53</v>
      </c>
      <c r="O235" s="8">
        <v>13000</v>
      </c>
      <c r="P235" s="8">
        <f t="shared" si="55"/>
        <v>6560</v>
      </c>
      <c r="Q235" s="8">
        <f t="shared" si="55"/>
        <v>6560</v>
      </c>
      <c r="R235" s="8">
        <f t="shared" si="55"/>
        <v>6560</v>
      </c>
      <c r="S235" s="1" t="s">
        <v>495</v>
      </c>
      <c r="T235" s="1" t="s">
        <v>3777</v>
      </c>
      <c r="U235" s="7">
        <f t="shared" si="50"/>
        <v>1.2967218244707732</v>
      </c>
      <c r="V235" s="193"/>
      <c r="W235" s="128">
        <f t="shared" si="57"/>
        <v>13000</v>
      </c>
      <c r="X235" s="125">
        <f t="shared" si="58"/>
        <v>0.31273743303049029</v>
      </c>
      <c r="Y235" s="1"/>
      <c r="Z235" s="215"/>
      <c r="AA235" s="122"/>
      <c r="AB235" s="123"/>
      <c r="AC235" s="120">
        <v>13000</v>
      </c>
      <c r="AD235" s="120">
        <v>6560</v>
      </c>
      <c r="AE235" s="120">
        <v>6560</v>
      </c>
      <c r="AF235" s="120">
        <v>6560</v>
      </c>
      <c r="AG235" s="120">
        <v>6560</v>
      </c>
      <c r="AH235" s="120"/>
      <c r="AJ235" s="73"/>
    </row>
    <row r="236" spans="1:36" x14ac:dyDescent="0.35">
      <c r="A236" s="3">
        <v>221</v>
      </c>
      <c r="B236" s="1" t="s">
        <v>45</v>
      </c>
      <c r="C236" s="1" t="s">
        <v>390</v>
      </c>
      <c r="D236" s="189" t="str">
        <f t="shared" si="54"/>
        <v>MDG52514</v>
      </c>
      <c r="E236" s="1" t="s">
        <v>398</v>
      </c>
      <c r="F236" s="1" t="e">
        <f t="shared" ref="F236:F244" si="59">VLOOKUP(E236,admin_3,2,FALSE)</f>
        <v>#N/A</v>
      </c>
      <c r="G236" s="72">
        <v>4</v>
      </c>
      <c r="H236" s="71">
        <v>24527.695436369813</v>
      </c>
      <c r="I236" s="1" t="s">
        <v>493</v>
      </c>
      <c r="J236" s="1" t="s">
        <v>494</v>
      </c>
      <c r="K236" s="1" t="e">
        <f t="shared" si="53"/>
        <v>#N/A</v>
      </c>
      <c r="L236" s="1" t="s">
        <v>446</v>
      </c>
      <c r="M236" s="1" t="s">
        <v>3750</v>
      </c>
      <c r="N236" s="125">
        <v>0.27</v>
      </c>
      <c r="O236" s="8">
        <v>19932</v>
      </c>
      <c r="P236" s="8">
        <f t="shared" si="55"/>
        <v>5460</v>
      </c>
      <c r="Q236" s="8">
        <f t="shared" si="55"/>
        <v>5460</v>
      </c>
      <c r="R236" s="8">
        <f t="shared" si="55"/>
        <v>5460</v>
      </c>
      <c r="S236" s="1" t="s">
        <v>495</v>
      </c>
      <c r="T236" s="1" t="s">
        <v>3777</v>
      </c>
      <c r="U236" s="7">
        <f t="shared" si="50"/>
        <v>0.8126323996360747</v>
      </c>
      <c r="V236" s="193"/>
      <c r="W236" s="128">
        <f t="shared" si="57"/>
        <v>19932</v>
      </c>
      <c r="X236" s="125">
        <f t="shared" si="58"/>
        <v>0.7805892520982598</v>
      </c>
      <c r="Y236" s="1"/>
      <c r="Z236" s="215"/>
      <c r="AA236" s="122"/>
      <c r="AB236" s="123"/>
      <c r="AC236" s="120">
        <v>19932</v>
      </c>
      <c r="AD236" s="120">
        <v>5460</v>
      </c>
      <c r="AE236" s="120">
        <v>5460</v>
      </c>
      <c r="AF236" s="120">
        <v>5460</v>
      </c>
      <c r="AG236" s="120">
        <v>5460</v>
      </c>
      <c r="AH236" s="120"/>
      <c r="AJ236" s="73"/>
    </row>
    <row r="237" spans="1:36" x14ac:dyDescent="0.35">
      <c r="A237" s="3">
        <v>222</v>
      </c>
      <c r="B237" s="1" t="s">
        <v>45</v>
      </c>
      <c r="C237" s="1" t="s">
        <v>390</v>
      </c>
      <c r="D237" s="189" t="str">
        <f t="shared" si="54"/>
        <v>MDG52514</v>
      </c>
      <c r="E237" s="1" t="s">
        <v>398</v>
      </c>
      <c r="F237" s="1" t="e">
        <f t="shared" si="59"/>
        <v>#N/A</v>
      </c>
      <c r="G237" s="72">
        <v>4</v>
      </c>
      <c r="H237" s="71"/>
      <c r="I237" s="1" t="s">
        <v>447</v>
      </c>
      <c r="J237" s="1"/>
      <c r="K237" s="1" t="e">
        <f t="shared" si="53"/>
        <v>#N/A</v>
      </c>
      <c r="L237" s="1" t="s">
        <v>451</v>
      </c>
      <c r="M237" s="1" t="s">
        <v>3747</v>
      </c>
      <c r="N237" s="125">
        <f t="shared" si="52"/>
        <v>0.5</v>
      </c>
      <c r="O237" s="8">
        <f>1915*5</f>
        <v>9575</v>
      </c>
      <c r="P237" s="8">
        <f t="shared" si="55"/>
        <v>9575</v>
      </c>
      <c r="Q237" s="8">
        <f t="shared" si="55"/>
        <v>0</v>
      </c>
      <c r="R237" s="8">
        <f t="shared" si="55"/>
        <v>9575</v>
      </c>
      <c r="S237" s="1" t="s">
        <v>495</v>
      </c>
      <c r="T237" s="1" t="s">
        <v>512</v>
      </c>
      <c r="U237" s="7" t="e">
        <f t="shared" si="50"/>
        <v>#DIV/0!</v>
      </c>
      <c r="V237" s="193"/>
      <c r="W237" s="128">
        <f t="shared" si="57"/>
        <v>9575</v>
      </c>
      <c r="X237" s="125" t="str">
        <f t="shared" si="58"/>
        <v/>
      </c>
      <c r="Y237" s="1"/>
      <c r="Z237" s="215"/>
      <c r="AA237" s="122"/>
      <c r="AB237" s="120">
        <f>1915*5</f>
        <v>9575</v>
      </c>
      <c r="AC237" s="123"/>
      <c r="AD237" s="120">
        <f>1915*5</f>
        <v>9575</v>
      </c>
      <c r="AE237" s="123"/>
      <c r="AF237" s="120">
        <f>1915*5</f>
        <v>9575</v>
      </c>
      <c r="AG237" s="123"/>
      <c r="AH237" s="123"/>
      <c r="AJ237" s="73"/>
    </row>
    <row r="238" spans="1:36" x14ac:dyDescent="0.35">
      <c r="A238" s="3">
        <v>223</v>
      </c>
      <c r="B238" s="1" t="s">
        <v>45</v>
      </c>
      <c r="C238" s="1" t="s">
        <v>390</v>
      </c>
      <c r="D238" s="189" t="str">
        <f t="shared" si="54"/>
        <v>MDG52514</v>
      </c>
      <c r="E238" s="1" t="s">
        <v>400</v>
      </c>
      <c r="F238" s="1" t="e">
        <f t="shared" si="59"/>
        <v>#N/A</v>
      </c>
      <c r="G238" s="72">
        <v>2</v>
      </c>
      <c r="H238" s="71">
        <v>15021.938360086748</v>
      </c>
      <c r="I238" s="1" t="s">
        <v>493</v>
      </c>
      <c r="J238" s="1" t="s">
        <v>494</v>
      </c>
      <c r="K238" s="1" t="e">
        <f t="shared" si="53"/>
        <v>#N/A</v>
      </c>
      <c r="L238" s="1" t="s">
        <v>446</v>
      </c>
      <c r="M238" s="1" t="s">
        <v>3750</v>
      </c>
      <c r="N238" s="125">
        <v>0.78</v>
      </c>
      <c r="O238" s="8">
        <v>20144</v>
      </c>
      <c r="P238" s="8">
        <f t="shared" si="55"/>
        <v>19640</v>
      </c>
      <c r="Q238" s="8">
        <f t="shared" si="55"/>
        <v>19640</v>
      </c>
      <c r="R238" s="8">
        <f t="shared" si="55"/>
        <v>19640</v>
      </c>
      <c r="S238" s="1" t="s">
        <v>495</v>
      </c>
      <c r="T238" s="1" t="s">
        <v>3777</v>
      </c>
      <c r="U238" s="7">
        <f t="shared" si="50"/>
        <v>1.3409720847692037</v>
      </c>
      <c r="V238" s="193"/>
      <c r="W238" s="128">
        <f t="shared" si="57"/>
        <v>20144</v>
      </c>
      <c r="X238" s="125">
        <f t="shared" si="58"/>
        <v>-4.5958226119978907E-2</v>
      </c>
      <c r="Y238" s="1"/>
      <c r="Z238" s="215"/>
      <c r="AA238" s="122"/>
      <c r="AB238" s="123"/>
      <c r="AC238" s="120">
        <v>20144</v>
      </c>
      <c r="AD238" s="120">
        <v>19640</v>
      </c>
      <c r="AE238" s="120">
        <v>19640</v>
      </c>
      <c r="AF238" s="120">
        <v>19640</v>
      </c>
      <c r="AG238" s="120">
        <v>19640</v>
      </c>
      <c r="AH238" s="120"/>
      <c r="AJ238" s="73"/>
    </row>
    <row r="239" spans="1:36" x14ac:dyDescent="0.35">
      <c r="A239" s="3">
        <v>224</v>
      </c>
      <c r="B239" s="1" t="s">
        <v>45</v>
      </c>
      <c r="C239" s="1" t="s">
        <v>390</v>
      </c>
      <c r="D239" s="189" t="str">
        <f t="shared" si="54"/>
        <v>MDG52514</v>
      </c>
      <c r="E239" s="1" t="s">
        <v>400</v>
      </c>
      <c r="F239" s="1" t="e">
        <f t="shared" si="59"/>
        <v>#N/A</v>
      </c>
      <c r="G239" s="72">
        <v>2</v>
      </c>
      <c r="H239" s="71"/>
      <c r="I239" s="1" t="s">
        <v>447</v>
      </c>
      <c r="J239" s="1"/>
      <c r="K239" s="1" t="e">
        <f t="shared" si="53"/>
        <v>#N/A</v>
      </c>
      <c r="L239" s="1" t="s">
        <v>451</v>
      </c>
      <c r="M239" s="1" t="s">
        <v>3747</v>
      </c>
      <c r="N239" s="125">
        <f t="shared" si="52"/>
        <v>0.5</v>
      </c>
      <c r="O239" s="8">
        <f>1089*5</f>
        <v>5445</v>
      </c>
      <c r="P239" s="8">
        <f t="shared" si="55"/>
        <v>5445</v>
      </c>
      <c r="Q239" s="8">
        <f t="shared" si="55"/>
        <v>0</v>
      </c>
      <c r="R239" s="8">
        <f t="shared" si="55"/>
        <v>5445</v>
      </c>
      <c r="S239" s="1" t="s">
        <v>495</v>
      </c>
      <c r="T239" s="1" t="s">
        <v>512</v>
      </c>
      <c r="U239" s="7" t="e">
        <f t="shared" si="50"/>
        <v>#DIV/0!</v>
      </c>
      <c r="V239" s="193"/>
      <c r="W239" s="128">
        <f t="shared" si="57"/>
        <v>5445</v>
      </c>
      <c r="X239" s="125" t="str">
        <f t="shared" si="58"/>
        <v/>
      </c>
      <c r="Y239" s="1"/>
      <c r="Z239" s="215"/>
      <c r="AA239" s="122"/>
      <c r="AB239" s="120">
        <f>1089*5</f>
        <v>5445</v>
      </c>
      <c r="AC239" s="123"/>
      <c r="AD239" s="120">
        <f>1089*5</f>
        <v>5445</v>
      </c>
      <c r="AE239" s="123"/>
      <c r="AF239" s="120">
        <f>1089*5</f>
        <v>5445</v>
      </c>
      <c r="AG239" s="123"/>
      <c r="AH239" s="123"/>
      <c r="AJ239" s="73"/>
    </row>
    <row r="240" spans="1:36" x14ac:dyDescent="0.35">
      <c r="A240" s="3">
        <v>225</v>
      </c>
      <c r="B240" s="1" t="s">
        <v>45</v>
      </c>
      <c r="C240" s="1" t="s">
        <v>390</v>
      </c>
      <c r="D240" s="189" t="str">
        <f t="shared" si="54"/>
        <v>MDG52514</v>
      </c>
      <c r="E240" s="1" t="s">
        <v>3819</v>
      </c>
      <c r="F240" s="1" t="e">
        <f t="shared" si="59"/>
        <v>#N/A</v>
      </c>
      <c r="G240" s="72">
        <v>4</v>
      </c>
      <c r="H240" s="71">
        <v>25732.439019636473</v>
      </c>
      <c r="I240" s="1" t="s">
        <v>493</v>
      </c>
      <c r="J240" s="1" t="s">
        <v>494</v>
      </c>
      <c r="K240" s="1" t="e">
        <f t="shared" si="53"/>
        <v>#N/A</v>
      </c>
      <c r="L240" s="1" t="s">
        <v>446</v>
      </c>
      <c r="M240" s="1" t="s">
        <v>3750</v>
      </c>
      <c r="N240" s="125">
        <v>0.33</v>
      </c>
      <c r="O240" s="8">
        <v>30884</v>
      </c>
      <c r="P240" s="8">
        <f t="shared" si="55"/>
        <v>10115</v>
      </c>
      <c r="Q240" s="8">
        <f t="shared" si="55"/>
        <v>10115</v>
      </c>
      <c r="R240" s="8">
        <f t="shared" si="55"/>
        <v>10115</v>
      </c>
      <c r="S240" s="1" t="s">
        <v>495</v>
      </c>
      <c r="T240" s="1" t="s">
        <v>3777</v>
      </c>
      <c r="U240" s="7">
        <f t="shared" si="50"/>
        <v>1.2001971510136431</v>
      </c>
      <c r="V240" s="193"/>
      <c r="W240" s="128">
        <f t="shared" si="57"/>
        <v>30884</v>
      </c>
      <c r="X240" s="125">
        <f t="shared" si="58"/>
        <v>0.60393494016549765</v>
      </c>
      <c r="Y240" s="1"/>
      <c r="Z240" s="215"/>
      <c r="AA240" s="122"/>
      <c r="AB240" s="123"/>
      <c r="AC240" s="120">
        <v>30884</v>
      </c>
      <c r="AD240" s="120">
        <v>10115</v>
      </c>
      <c r="AE240" s="120">
        <v>10115</v>
      </c>
      <c r="AF240" s="120">
        <v>10115</v>
      </c>
      <c r="AG240" s="120">
        <v>10115</v>
      </c>
      <c r="AH240" s="120"/>
      <c r="AJ240" s="73"/>
    </row>
    <row r="241" spans="1:36" x14ac:dyDescent="0.35">
      <c r="A241" s="3">
        <v>226</v>
      </c>
      <c r="B241" s="1" t="s">
        <v>45</v>
      </c>
      <c r="C241" s="1" t="s">
        <v>390</v>
      </c>
      <c r="D241" s="189" t="str">
        <f t="shared" si="54"/>
        <v>MDG52514</v>
      </c>
      <c r="E241" s="1" t="s">
        <v>3819</v>
      </c>
      <c r="F241" s="1" t="e">
        <f t="shared" si="59"/>
        <v>#N/A</v>
      </c>
      <c r="G241" s="72">
        <v>4</v>
      </c>
      <c r="H241" s="71"/>
      <c r="I241" s="1" t="s">
        <v>447</v>
      </c>
      <c r="J241" s="1"/>
      <c r="K241" s="1" t="e">
        <f t="shared" si="53"/>
        <v>#N/A</v>
      </c>
      <c r="L241" s="1" t="s">
        <v>451</v>
      </c>
      <c r="M241" s="1" t="s">
        <v>3747</v>
      </c>
      <c r="N241" s="125">
        <f t="shared" si="52"/>
        <v>0.5</v>
      </c>
      <c r="O241" s="8">
        <f>2041*5</f>
        <v>10205</v>
      </c>
      <c r="P241" s="8">
        <f t="shared" si="55"/>
        <v>10205</v>
      </c>
      <c r="Q241" s="8">
        <f t="shared" si="55"/>
        <v>0</v>
      </c>
      <c r="R241" s="8">
        <f t="shared" si="55"/>
        <v>10205</v>
      </c>
      <c r="S241" s="1" t="s">
        <v>495</v>
      </c>
      <c r="T241" s="1" t="s">
        <v>512</v>
      </c>
      <c r="U241" s="7" t="e">
        <f t="shared" si="50"/>
        <v>#DIV/0!</v>
      </c>
      <c r="V241" s="193"/>
      <c r="W241" s="128">
        <f t="shared" si="57"/>
        <v>10205</v>
      </c>
      <c r="X241" s="125" t="str">
        <f t="shared" si="58"/>
        <v/>
      </c>
      <c r="Y241" s="1"/>
      <c r="Z241" s="215"/>
      <c r="AA241" s="122"/>
      <c r="AB241" s="120">
        <f>2041*5</f>
        <v>10205</v>
      </c>
      <c r="AC241" s="123"/>
      <c r="AD241" s="120">
        <f>2041*5</f>
        <v>10205</v>
      </c>
      <c r="AE241" s="123"/>
      <c r="AF241" s="120">
        <f>2041*5</f>
        <v>10205</v>
      </c>
      <c r="AG241" s="123"/>
      <c r="AH241" s="123"/>
      <c r="AJ241" s="73"/>
    </row>
    <row r="242" spans="1:36" x14ac:dyDescent="0.35">
      <c r="A242" s="3">
        <v>227</v>
      </c>
      <c r="B242" s="1" t="s">
        <v>45</v>
      </c>
      <c r="C242" s="1" t="s">
        <v>390</v>
      </c>
      <c r="D242" s="189" t="str">
        <f t="shared" si="54"/>
        <v>MDG52514</v>
      </c>
      <c r="E242" s="1" t="s">
        <v>404</v>
      </c>
      <c r="F242" s="1" t="e">
        <f t="shared" si="59"/>
        <v>#N/A</v>
      </c>
      <c r="G242" s="72">
        <v>3</v>
      </c>
      <c r="H242" s="71">
        <v>18172.668240427291</v>
      </c>
      <c r="I242" s="1" t="s">
        <v>493</v>
      </c>
      <c r="J242" s="1" t="s">
        <v>494</v>
      </c>
      <c r="K242" s="1" t="e">
        <f t="shared" si="53"/>
        <v>#N/A</v>
      </c>
      <c r="L242" s="1" t="s">
        <v>446</v>
      </c>
      <c r="M242" s="1" t="s">
        <v>3750</v>
      </c>
      <c r="N242" s="125">
        <v>0.7</v>
      </c>
      <c r="O242" s="8">
        <v>17444</v>
      </c>
      <c r="P242" s="8">
        <f t="shared" si="55"/>
        <v>16285</v>
      </c>
      <c r="Q242" s="8">
        <f t="shared" si="55"/>
        <v>16285</v>
      </c>
      <c r="R242" s="8">
        <f t="shared" si="55"/>
        <v>16285</v>
      </c>
      <c r="S242" s="1" t="s">
        <v>495</v>
      </c>
      <c r="T242" s="1" t="s">
        <v>3777</v>
      </c>
      <c r="U242" s="7">
        <f t="shared" si="50"/>
        <v>0.95990306812478532</v>
      </c>
      <c r="V242" s="193"/>
      <c r="W242" s="128">
        <f t="shared" si="57"/>
        <v>17444</v>
      </c>
      <c r="X242" s="125">
        <f t="shared" si="58"/>
        <v>0.32806785231265034</v>
      </c>
      <c r="Y242" s="1"/>
      <c r="Z242" s="215"/>
      <c r="AA242" s="122"/>
      <c r="AB242" s="123"/>
      <c r="AC242" s="120">
        <v>17444</v>
      </c>
      <c r="AD242" s="120">
        <v>16285</v>
      </c>
      <c r="AE242" s="120">
        <v>16285</v>
      </c>
      <c r="AF242" s="120">
        <v>16285</v>
      </c>
      <c r="AG242" s="120">
        <v>16285</v>
      </c>
      <c r="AH242" s="120"/>
      <c r="AJ242" s="73"/>
    </row>
    <row r="243" spans="1:36" x14ac:dyDescent="0.35">
      <c r="A243" s="3">
        <v>228</v>
      </c>
      <c r="B243" s="1" t="s">
        <v>45</v>
      </c>
      <c r="C243" s="1" t="s">
        <v>390</v>
      </c>
      <c r="D243" s="189" t="str">
        <f t="shared" si="54"/>
        <v>MDG52514</v>
      </c>
      <c r="E243" s="1" t="s">
        <v>404</v>
      </c>
      <c r="F243" s="1" t="e">
        <f t="shared" si="59"/>
        <v>#N/A</v>
      </c>
      <c r="G243" s="72">
        <v>3</v>
      </c>
      <c r="H243" s="71"/>
      <c r="I243" s="1" t="s">
        <v>447</v>
      </c>
      <c r="J243" s="10"/>
      <c r="K243" s="1" t="e">
        <f t="shared" si="53"/>
        <v>#N/A</v>
      </c>
      <c r="L243" s="1" t="s">
        <v>451</v>
      </c>
      <c r="M243" s="1" t="s">
        <v>3747</v>
      </c>
      <c r="N243" s="125">
        <f t="shared" si="52"/>
        <v>0.5</v>
      </c>
      <c r="O243" s="8">
        <f>2265*5</f>
        <v>11325</v>
      </c>
      <c r="P243" s="8">
        <f t="shared" si="55"/>
        <v>11325</v>
      </c>
      <c r="Q243" s="8">
        <f t="shared" si="55"/>
        <v>0</v>
      </c>
      <c r="R243" s="8">
        <f t="shared" si="55"/>
        <v>11325</v>
      </c>
      <c r="S243" s="1" t="s">
        <v>495</v>
      </c>
      <c r="T243" s="1" t="s">
        <v>512</v>
      </c>
      <c r="U243" s="7" t="e">
        <f t="shared" ref="U243:U244" si="60">O243/H243</f>
        <v>#DIV/0!</v>
      </c>
      <c r="V243" s="193"/>
      <c r="W243" s="128">
        <f t="shared" si="57"/>
        <v>11325</v>
      </c>
      <c r="X243" s="125" t="str">
        <f t="shared" si="58"/>
        <v/>
      </c>
      <c r="Y243" s="1"/>
      <c r="Z243" s="215"/>
      <c r="AA243" s="122"/>
      <c r="AB243" s="120">
        <f>2265*5</f>
        <v>11325</v>
      </c>
      <c r="AC243" s="123"/>
      <c r="AD243" s="120">
        <f>2265*5</f>
        <v>11325</v>
      </c>
      <c r="AE243" s="123"/>
      <c r="AF243" s="120">
        <f>2265*5</f>
        <v>11325</v>
      </c>
      <c r="AG243" s="123"/>
      <c r="AH243" s="123"/>
      <c r="AJ243" s="73"/>
    </row>
    <row r="244" spans="1:36" ht="15" thickBot="1" x14ac:dyDescent="0.4">
      <c r="A244" s="3">
        <v>229</v>
      </c>
      <c r="B244" s="1" t="s">
        <v>45</v>
      </c>
      <c r="C244" s="1" t="s">
        <v>390</v>
      </c>
      <c r="D244" s="189" t="str">
        <f t="shared" si="54"/>
        <v>MDG52514</v>
      </c>
      <c r="E244" s="1" t="s">
        <v>390</v>
      </c>
      <c r="F244" s="1" t="e">
        <f t="shared" si="59"/>
        <v>#N/A</v>
      </c>
      <c r="G244" s="72">
        <v>2</v>
      </c>
      <c r="H244" s="112">
        <v>31441.828912012865</v>
      </c>
      <c r="I244" s="1" t="s">
        <v>452</v>
      </c>
      <c r="J244" s="1" t="s">
        <v>3746</v>
      </c>
      <c r="K244" s="1" t="e">
        <f t="shared" si="53"/>
        <v>#N/A</v>
      </c>
      <c r="L244" s="1" t="s">
        <v>446</v>
      </c>
      <c r="M244" s="1" t="s">
        <v>3747</v>
      </c>
      <c r="N244" s="125">
        <v>0.3</v>
      </c>
      <c r="O244" s="110">
        <f>7492*5</f>
        <v>37460</v>
      </c>
      <c r="P244" s="8">
        <f t="shared" si="55"/>
        <v>37460</v>
      </c>
      <c r="Q244" s="8">
        <f t="shared" si="55"/>
        <v>37460</v>
      </c>
      <c r="R244" s="8">
        <f t="shared" si="55"/>
        <v>37460</v>
      </c>
      <c r="S244" s="1" t="s">
        <v>444</v>
      </c>
      <c r="T244" s="1" t="s">
        <v>479</v>
      </c>
      <c r="U244" s="7">
        <f t="shared" si="60"/>
        <v>1.1914065210655667</v>
      </c>
      <c r="V244" s="193"/>
      <c r="W244" s="128">
        <f t="shared" si="57"/>
        <v>37460</v>
      </c>
      <c r="X244" s="125">
        <f t="shared" si="58"/>
        <v>0.64257804368033</v>
      </c>
      <c r="Y244" s="1"/>
      <c r="Z244" s="219"/>
      <c r="AA244" s="120">
        <f t="shared" ref="AA244:AG244" si="61">7492*5</f>
        <v>37460</v>
      </c>
      <c r="AB244" s="120">
        <f t="shared" si="61"/>
        <v>37460</v>
      </c>
      <c r="AC244" s="120">
        <f t="shared" si="61"/>
        <v>37460</v>
      </c>
      <c r="AD244" s="120">
        <f t="shared" si="61"/>
        <v>37460</v>
      </c>
      <c r="AE244" s="120">
        <f t="shared" si="61"/>
        <v>37460</v>
      </c>
      <c r="AF244" s="120">
        <f t="shared" si="61"/>
        <v>37460</v>
      </c>
      <c r="AG244" s="120">
        <f t="shared" si="61"/>
        <v>37460</v>
      </c>
      <c r="AH244" s="120"/>
      <c r="AJ244" s="73"/>
    </row>
    <row r="245" spans="1:36" ht="15" thickBot="1" x14ac:dyDescent="0.4">
      <c r="H245" s="113">
        <f>SUM(H3:H244)</f>
        <v>3032128.698313687</v>
      </c>
      <c r="W245" s="127"/>
      <c r="Z245" s="111" t="s">
        <v>3820</v>
      </c>
      <c r="AA245" s="220">
        <f>SUBTOTAL(9,(AA3:AA244))</f>
        <v>1485695.6478372512</v>
      </c>
      <c r="AB245" s="220">
        <f t="shared" ref="AB245:AG245" si="62">SUBTOTAL(9,(AB3:AB244))</f>
        <v>1569845.6478372512</v>
      </c>
      <c r="AC245" s="220">
        <f t="shared" si="62"/>
        <v>1752533.6478372512</v>
      </c>
      <c r="AD245" s="220">
        <f t="shared" si="62"/>
        <v>2049561.1802918306</v>
      </c>
      <c r="AE245" s="220">
        <f t="shared" si="62"/>
        <v>1778739.5184129933</v>
      </c>
      <c r="AF245" s="220">
        <f t="shared" si="62"/>
        <v>1925311.5184129933</v>
      </c>
      <c r="AG245" s="220">
        <f t="shared" si="62"/>
        <v>1719741.5184129933</v>
      </c>
      <c r="AH245" s="221">
        <f t="shared" ref="AH245" si="63">SUM(AH3:AH244)</f>
        <v>15955</v>
      </c>
      <c r="AJ245" s="73"/>
    </row>
    <row r="246" spans="1:36" ht="15" thickBot="1" x14ac:dyDescent="0.4">
      <c r="O246" s="113">
        <f>SUBTOTAL(9,O3:O245)-O36-O37</f>
        <v>2113244.7802918311</v>
      </c>
      <c r="P246" s="113">
        <f>SUBTOTAL(9,P3:P245)</f>
        <v>2049561.1802918306</v>
      </c>
      <c r="Q246" s="113">
        <f>SUBTOTAL(9,Q3:Q245)</f>
        <v>1778739.5184129933</v>
      </c>
      <c r="R246" s="113">
        <f>SUBTOTAL(9,R3:R245)</f>
        <v>1925311.5184129933</v>
      </c>
      <c r="S246" s="127"/>
      <c r="W246" s="113">
        <f>SUBTOTAL(9,W3:W245)-W36-W37</f>
        <v>2068238.7802918309</v>
      </c>
      <c r="AA246" s="114"/>
      <c r="AB246" s="114"/>
      <c r="AC246" s="114"/>
      <c r="AD246" s="114"/>
      <c r="AE246" s="114"/>
      <c r="AF246" s="114"/>
      <c r="AG246" s="114"/>
      <c r="AH246" s="114"/>
      <c r="AJ246" s="73"/>
    </row>
    <row r="247" spans="1:36" x14ac:dyDescent="0.35">
      <c r="Z247" s="10" t="s">
        <v>480</v>
      </c>
      <c r="AA247" s="9">
        <f t="shared" ref="AA247:AG247" si="64">SUMIF($I$3:$I$244,"ACF",AA3:AA244)</f>
        <v>37500</v>
      </c>
      <c r="AB247" s="9">
        <f t="shared" si="64"/>
        <v>37500</v>
      </c>
      <c r="AC247" s="9">
        <f t="shared" si="64"/>
        <v>37500</v>
      </c>
      <c r="AD247" s="9">
        <f t="shared" si="64"/>
        <v>37500</v>
      </c>
      <c r="AE247" s="9">
        <f t="shared" si="64"/>
        <v>37500</v>
      </c>
      <c r="AF247" s="9">
        <f t="shared" si="64"/>
        <v>37500</v>
      </c>
      <c r="AG247" s="9">
        <f t="shared" si="64"/>
        <v>0</v>
      </c>
      <c r="AH247" s="114"/>
      <c r="AJ247" s="73"/>
    </row>
    <row r="248" spans="1:36" x14ac:dyDescent="0.35">
      <c r="Z248" s="10" t="s">
        <v>499</v>
      </c>
      <c r="AA248" s="9">
        <f t="shared" ref="AA248:AG248" si="65">SUMIF($I$3:$I$244,"ADRA",AA3:AA244)</f>
        <v>0</v>
      </c>
      <c r="AB248" s="9">
        <f t="shared" si="65"/>
        <v>16000</v>
      </c>
      <c r="AC248" s="9">
        <f t="shared" si="65"/>
        <v>16000</v>
      </c>
      <c r="AD248" s="9">
        <f t="shared" si="65"/>
        <v>16000</v>
      </c>
      <c r="AE248" s="9">
        <f t="shared" si="65"/>
        <v>16000</v>
      </c>
      <c r="AF248" s="9">
        <f t="shared" si="65"/>
        <v>16000</v>
      </c>
      <c r="AG248" s="9">
        <f t="shared" si="65"/>
        <v>16000</v>
      </c>
      <c r="AH248" s="114"/>
      <c r="AJ248" s="73"/>
    </row>
    <row r="249" spans="1:36" x14ac:dyDescent="0.35">
      <c r="Z249" s="10" t="s">
        <v>456</v>
      </c>
      <c r="AA249" s="9">
        <f t="shared" ref="AA249:AG249" si="66">SUMIF($I$3:$I$244,"CRM",AA3:AA244)</f>
        <v>10309</v>
      </c>
      <c r="AB249" s="9">
        <f t="shared" si="66"/>
        <v>11209</v>
      </c>
      <c r="AC249" s="9">
        <f t="shared" si="66"/>
        <v>11209</v>
      </c>
      <c r="AD249" s="9">
        <f t="shared" si="66"/>
        <v>17209</v>
      </c>
      <c r="AE249" s="9">
        <f t="shared" si="66"/>
        <v>10309</v>
      </c>
      <c r="AF249" s="9">
        <f t="shared" si="66"/>
        <v>0</v>
      </c>
      <c r="AG249" s="9">
        <f t="shared" si="66"/>
        <v>0</v>
      </c>
      <c r="AH249" s="114"/>
      <c r="AJ249" s="73"/>
    </row>
    <row r="250" spans="1:36" x14ac:dyDescent="0.35">
      <c r="Z250" s="10" t="s">
        <v>493</v>
      </c>
      <c r="AA250" s="9">
        <f t="shared" ref="AA250:AG250" si="67">SUMIF($I$3:$I$244,"CRS",AA3:AA244)</f>
        <v>0</v>
      </c>
      <c r="AB250" s="9">
        <f t="shared" si="67"/>
        <v>0</v>
      </c>
      <c r="AC250" s="9">
        <f t="shared" si="67"/>
        <v>355688</v>
      </c>
      <c r="AD250" s="9">
        <f t="shared" si="67"/>
        <v>263245</v>
      </c>
      <c r="AE250" s="9">
        <f t="shared" si="67"/>
        <v>263245</v>
      </c>
      <c r="AF250" s="9">
        <f t="shared" si="67"/>
        <v>263245</v>
      </c>
      <c r="AG250" s="9">
        <f t="shared" si="67"/>
        <v>263245</v>
      </c>
      <c r="AH250" s="114"/>
      <c r="AJ250" s="73"/>
    </row>
    <row r="251" spans="1:36" x14ac:dyDescent="0.35">
      <c r="Z251" s="10" t="s">
        <v>452</v>
      </c>
      <c r="AA251" s="9">
        <f t="shared" ref="AA251:AG251" si="68">SUMIF($I$3:$I$244,"FID",AA3:AA244)</f>
        <v>608740</v>
      </c>
      <c r="AB251" s="9">
        <f t="shared" si="68"/>
        <v>589740</v>
      </c>
      <c r="AC251" s="9">
        <f t="shared" si="68"/>
        <v>573960</v>
      </c>
      <c r="AD251" s="9">
        <f t="shared" si="68"/>
        <v>584125</v>
      </c>
      <c r="AE251" s="9">
        <f t="shared" si="68"/>
        <v>547880</v>
      </c>
      <c r="AF251" s="9">
        <f t="shared" si="68"/>
        <v>558045</v>
      </c>
      <c r="AG251" s="9">
        <f t="shared" si="68"/>
        <v>532505</v>
      </c>
      <c r="AH251" s="114"/>
      <c r="AJ251" s="73"/>
    </row>
    <row r="252" spans="1:36" x14ac:dyDescent="0.35">
      <c r="Z252" s="10" t="s">
        <v>447</v>
      </c>
      <c r="AA252" s="9">
        <f t="shared" ref="AA252:AG252" si="69">SUMIF($I$3:$I$244,"FID TMDH",AA3:AA244)</f>
        <v>67680</v>
      </c>
      <c r="AB252" s="9">
        <f t="shared" si="69"/>
        <v>157730</v>
      </c>
      <c r="AC252" s="9">
        <f t="shared" si="69"/>
        <v>0</v>
      </c>
      <c r="AD252" s="9">
        <f t="shared" si="69"/>
        <v>157730</v>
      </c>
      <c r="AE252" s="9">
        <f t="shared" si="69"/>
        <v>0</v>
      </c>
      <c r="AF252" s="9">
        <f t="shared" si="69"/>
        <v>157730</v>
      </c>
      <c r="AG252" s="9">
        <f t="shared" si="69"/>
        <v>0</v>
      </c>
      <c r="AH252" s="114"/>
      <c r="AJ252" s="73"/>
    </row>
    <row r="253" spans="1:36" x14ac:dyDescent="0.35">
      <c r="G253" s="2"/>
      <c r="Z253" s="10" t="s">
        <v>442</v>
      </c>
      <c r="AA253" s="9">
        <f t="shared" ref="AA253:AG253" si="70">SUMIF($I$3:$I$244,"PAM",AA3:AA244)</f>
        <v>687232.64783725119</v>
      </c>
      <c r="AB253" s="9">
        <f t="shared" si="70"/>
        <v>687232.64783725119</v>
      </c>
      <c r="AC253" s="9">
        <f t="shared" si="70"/>
        <v>687232.64783725119</v>
      </c>
      <c r="AD253" s="9">
        <f t="shared" si="70"/>
        <v>898818.18029183079</v>
      </c>
      <c r="AE253" s="9">
        <f t="shared" si="70"/>
        <v>874336.51841299352</v>
      </c>
      <c r="AF253" s="9">
        <f t="shared" si="70"/>
        <v>874336.51841299352</v>
      </c>
      <c r="AG253" s="9">
        <f t="shared" si="70"/>
        <v>889536.51841299352</v>
      </c>
      <c r="AH253" s="114"/>
      <c r="AJ253" s="73"/>
    </row>
    <row r="254" spans="1:36" x14ac:dyDescent="0.35">
      <c r="G254" s="2"/>
      <c r="Z254" s="10" t="s">
        <v>464</v>
      </c>
      <c r="AA254" s="9">
        <f t="shared" ref="AA254:AG254" si="71">SUMIF($I$3:$I$244,"SAF FJKM",AA3:AA244)</f>
        <v>35984</v>
      </c>
      <c r="AB254" s="9">
        <f t="shared" si="71"/>
        <v>35984</v>
      </c>
      <c r="AC254" s="9">
        <f t="shared" si="71"/>
        <v>40304</v>
      </c>
      <c r="AD254" s="9">
        <f t="shared" si="71"/>
        <v>40304</v>
      </c>
      <c r="AE254" s="9">
        <f t="shared" si="71"/>
        <v>11014</v>
      </c>
      <c r="AF254" s="9">
        <f t="shared" si="71"/>
        <v>0</v>
      </c>
      <c r="AG254" s="9">
        <f t="shared" si="71"/>
        <v>0</v>
      </c>
      <c r="AH254" s="114"/>
      <c r="AJ254" s="73"/>
    </row>
    <row r="255" spans="1:36" x14ac:dyDescent="0.35">
      <c r="G255" s="2"/>
      <c r="Z255" s="10" t="s">
        <v>3710</v>
      </c>
      <c r="AA255" s="9">
        <f t="shared" ref="AA255:AG255" si="72">SUMIF($I$3:$I$244,"SCI",AA3:AA244)</f>
        <v>8000</v>
      </c>
      <c r="AB255" s="9">
        <f t="shared" si="72"/>
        <v>8000</v>
      </c>
      <c r="AC255" s="9">
        <f t="shared" si="72"/>
        <v>0</v>
      </c>
      <c r="AD255" s="9">
        <f t="shared" si="72"/>
        <v>0</v>
      </c>
      <c r="AE255" s="9">
        <f t="shared" si="72"/>
        <v>0</v>
      </c>
      <c r="AF255" s="9">
        <f t="shared" si="72"/>
        <v>0</v>
      </c>
      <c r="AG255" s="9">
        <f t="shared" si="72"/>
        <v>0</v>
      </c>
      <c r="AH255" s="114"/>
      <c r="AJ255" s="73"/>
    </row>
    <row r="256" spans="1:36" x14ac:dyDescent="0.35">
      <c r="G256" s="2"/>
      <c r="Z256" s="10" t="s">
        <v>461</v>
      </c>
      <c r="AA256" s="9">
        <f t="shared" ref="AA256:AG256" si="73">SUMIF($I$3:$I$244,"WHH",AA3:AA244)</f>
        <v>26450</v>
      </c>
      <c r="AB256" s="9">
        <f t="shared" si="73"/>
        <v>26450</v>
      </c>
      <c r="AC256" s="9">
        <f t="shared" si="73"/>
        <v>26450</v>
      </c>
      <c r="AD256" s="9">
        <f t="shared" si="73"/>
        <v>34630</v>
      </c>
      <c r="AE256" s="9">
        <f t="shared" si="73"/>
        <v>15955</v>
      </c>
      <c r="AF256" s="9">
        <f t="shared" si="73"/>
        <v>15955</v>
      </c>
      <c r="AG256" s="9">
        <f t="shared" si="73"/>
        <v>15955</v>
      </c>
      <c r="AH256" s="114"/>
      <c r="AJ256" s="73"/>
    </row>
    <row r="257" spans="4:36" x14ac:dyDescent="0.35">
      <c r="G257" s="2"/>
      <c r="Z257" s="10" t="s">
        <v>896</v>
      </c>
      <c r="AA257" s="9"/>
      <c r="AB257" s="9"/>
      <c r="AC257" s="9">
        <f>SUMIF($I$3:$I$244,"WHH",AC4:AC245)</f>
        <v>47044</v>
      </c>
      <c r="AD257" s="9"/>
      <c r="AE257" s="9"/>
      <c r="AF257" s="9"/>
      <c r="AG257" s="9"/>
      <c r="AH257" s="114"/>
      <c r="AJ257" s="73"/>
    </row>
    <row r="258" spans="4:36" x14ac:dyDescent="0.35">
      <c r="G258" s="2"/>
      <c r="Z258" s="10" t="s">
        <v>3821</v>
      </c>
      <c r="AA258" s="9">
        <f t="shared" ref="AA258:AG258" si="74">SUM(AA247:AA256)</f>
        <v>1481895.6478372512</v>
      </c>
      <c r="AB258" s="9">
        <f t="shared" si="74"/>
        <v>1569845.6478372512</v>
      </c>
      <c r="AC258" s="9">
        <f t="shared" si="74"/>
        <v>1748343.6478372512</v>
      </c>
      <c r="AD258" s="9">
        <f t="shared" si="74"/>
        <v>2049561.1802918308</v>
      </c>
      <c r="AE258" s="9">
        <f t="shared" si="74"/>
        <v>1776239.5184129935</v>
      </c>
      <c r="AF258" s="9">
        <f t="shared" si="74"/>
        <v>1922811.5184129935</v>
      </c>
      <c r="AG258" s="9">
        <f t="shared" si="74"/>
        <v>1717241.5184129935</v>
      </c>
      <c r="AH258" s="114"/>
      <c r="AJ258" s="73"/>
    </row>
    <row r="259" spans="4:36" x14ac:dyDescent="0.35">
      <c r="D259" s="199"/>
      <c r="G259" s="2"/>
      <c r="N259" s="200"/>
      <c r="O259" s="114"/>
      <c r="P259" s="114"/>
      <c r="Q259" s="114"/>
      <c r="R259" s="114"/>
      <c r="Z259" s="115"/>
      <c r="AA259" s="114"/>
      <c r="AB259" s="114"/>
      <c r="AC259" s="114"/>
      <c r="AD259" s="114"/>
      <c r="AE259" s="114"/>
      <c r="AF259" s="114"/>
      <c r="AG259" s="114"/>
      <c r="AH259" s="114"/>
      <c r="AJ259" s="73"/>
    </row>
    <row r="260" spans="4:36" x14ac:dyDescent="0.35">
      <c r="G260" s="2"/>
      <c r="O260" s="201">
        <f>SUBTOTAL(9,O4:O259)</f>
        <v>2092604.7802918309</v>
      </c>
      <c r="P260" s="201"/>
      <c r="Q260" s="201"/>
      <c r="R260" s="201"/>
      <c r="Z260" s="10" t="s">
        <v>3822</v>
      </c>
      <c r="AA260" s="9">
        <f t="shared" ref="AA260:AG260" si="75">AA258-AA245</f>
        <v>-3800</v>
      </c>
      <c r="AB260" s="9">
        <f t="shared" si="75"/>
        <v>0</v>
      </c>
      <c r="AC260" s="9">
        <f t="shared" si="75"/>
        <v>-4190</v>
      </c>
      <c r="AD260" s="9">
        <f t="shared" si="75"/>
        <v>0</v>
      </c>
      <c r="AE260" s="9">
        <f t="shared" si="75"/>
        <v>-2499.9999999997672</v>
      </c>
      <c r="AF260" s="9">
        <f t="shared" si="75"/>
        <v>-2499.9999999997672</v>
      </c>
      <c r="AG260" s="9">
        <f t="shared" si="75"/>
        <v>-2499.9999999997672</v>
      </c>
      <c r="AH260" s="114"/>
      <c r="AJ260" s="73"/>
    </row>
    <row r="261" spans="4:36" x14ac:dyDescent="0.35">
      <c r="G261" s="2"/>
      <c r="Z261" s="70" t="s">
        <v>3823</v>
      </c>
      <c r="AA261" s="114">
        <f>+SUBTOTAL(9,AA4:AA259)</f>
        <v>4418301.9435117543</v>
      </c>
      <c r="AB261" s="114">
        <f t="shared" ref="AB261:AG261" si="76">+SUBTOTAL(9,AB4:AB259)</f>
        <v>4678351.9435117543</v>
      </c>
      <c r="AC261" s="114">
        <f t="shared" si="76"/>
        <v>5265079.9435117543</v>
      </c>
      <c r="AD261" s="114">
        <f>+SUBTOTAL(9,AD4:AD259)</f>
        <v>6117498.5408754917</v>
      </c>
      <c r="AE261" s="114">
        <f t="shared" si="76"/>
        <v>5300033.5552389799</v>
      </c>
      <c r="AF261" s="114">
        <f t="shared" si="76"/>
        <v>5739749.5552389799</v>
      </c>
      <c r="AG261" s="114">
        <f t="shared" si="76"/>
        <v>5123039.5552389799</v>
      </c>
      <c r="AH261" s="114"/>
      <c r="AJ261" s="73"/>
    </row>
    <row r="262" spans="4:36" x14ac:dyDescent="0.35">
      <c r="G262" s="2"/>
      <c r="AA262" s="114"/>
      <c r="AB262" s="114"/>
      <c r="AC262" s="114"/>
      <c r="AD262" s="114"/>
      <c r="AE262" s="114"/>
      <c r="AF262" s="114"/>
      <c r="AG262" s="114"/>
      <c r="AH262" s="114"/>
      <c r="AJ262" s="73"/>
    </row>
    <row r="263" spans="4:36" x14ac:dyDescent="0.35">
      <c r="G263" s="2"/>
      <c r="AA263" s="114"/>
      <c r="AB263" s="114"/>
      <c r="AC263" s="114"/>
      <c r="AD263" s="114"/>
      <c r="AE263" s="114"/>
      <c r="AF263" s="114"/>
      <c r="AG263" s="114"/>
      <c r="AH263" s="114"/>
      <c r="AJ263" s="73"/>
    </row>
    <row r="264" spans="4:36" x14ac:dyDescent="0.35">
      <c r="G264" s="2"/>
      <c r="AA264" s="114"/>
      <c r="AB264" s="114"/>
      <c r="AC264" s="114"/>
      <c r="AD264" s="114"/>
      <c r="AE264" s="114"/>
      <c r="AF264" s="114"/>
      <c r="AG264" s="114"/>
      <c r="AH264" s="114"/>
      <c r="AJ264" s="73"/>
    </row>
    <row r="265" spans="4:36" x14ac:dyDescent="0.35">
      <c r="G265" s="2"/>
      <c r="AA265" s="114"/>
      <c r="AB265" s="114"/>
      <c r="AC265" s="114"/>
      <c r="AD265" s="114"/>
      <c r="AE265" s="114"/>
      <c r="AF265" s="114"/>
      <c r="AG265" s="114"/>
      <c r="AH265" s="114"/>
      <c r="AJ265" s="73"/>
    </row>
    <row r="266" spans="4:36" x14ac:dyDescent="0.35">
      <c r="G266" s="2"/>
      <c r="AA266" s="114"/>
      <c r="AB266" s="114"/>
      <c r="AC266" s="114"/>
      <c r="AD266" s="114"/>
      <c r="AE266" s="114"/>
      <c r="AF266" s="114"/>
      <c r="AG266" s="114"/>
      <c r="AH266" s="114"/>
      <c r="AJ266" s="73"/>
    </row>
    <row r="267" spans="4:36" x14ac:dyDescent="0.35">
      <c r="G267" s="2"/>
      <c r="AA267" s="114"/>
      <c r="AB267" s="114"/>
      <c r="AC267" s="114"/>
      <c r="AD267" s="114"/>
      <c r="AE267" s="114"/>
      <c r="AF267" s="114"/>
      <c r="AG267" s="114"/>
      <c r="AH267" s="114"/>
      <c r="AJ267" s="73"/>
    </row>
    <row r="268" spans="4:36" x14ac:dyDescent="0.35">
      <c r="G268" s="2"/>
      <c r="AA268" s="114"/>
      <c r="AB268" s="114"/>
      <c r="AC268" s="114"/>
      <c r="AD268" s="114"/>
      <c r="AE268" s="114"/>
      <c r="AF268" s="114"/>
      <c r="AG268" s="114"/>
      <c r="AH268" s="114"/>
      <c r="AJ268" s="73"/>
    </row>
    <row r="269" spans="4:36" x14ac:dyDescent="0.35">
      <c r="G269" s="2"/>
      <c r="Z269" s="2"/>
      <c r="AA269" s="114"/>
      <c r="AB269" s="114"/>
      <c r="AC269" s="114"/>
      <c r="AD269" s="114"/>
      <c r="AE269" s="114"/>
      <c r="AF269" s="114"/>
      <c r="AG269" s="114"/>
      <c r="AH269" s="114"/>
      <c r="AJ269" s="73"/>
    </row>
    <row r="270" spans="4:36" x14ac:dyDescent="0.35">
      <c r="G270" s="2"/>
      <c r="Z270" s="2"/>
      <c r="AA270" s="114"/>
      <c r="AB270" s="114"/>
      <c r="AC270" s="114"/>
      <c r="AD270" s="114"/>
      <c r="AE270" s="114"/>
      <c r="AF270" s="114"/>
      <c r="AG270" s="114"/>
      <c r="AH270" s="114"/>
      <c r="AJ270" s="73"/>
    </row>
    <row r="271" spans="4:36" x14ac:dyDescent="0.35">
      <c r="G271" s="2"/>
      <c r="Z271" s="2"/>
      <c r="AA271" s="114"/>
      <c r="AB271" s="114"/>
      <c r="AC271" s="114"/>
      <c r="AD271" s="114"/>
      <c r="AE271" s="114"/>
      <c r="AF271" s="114"/>
      <c r="AG271" s="114"/>
      <c r="AH271" s="114"/>
      <c r="AJ271" s="73"/>
    </row>
    <row r="272" spans="4:36" x14ac:dyDescent="0.35">
      <c r="G272" s="2"/>
      <c r="Z272" s="2"/>
      <c r="AA272" s="114"/>
      <c r="AB272" s="114"/>
      <c r="AC272" s="114"/>
      <c r="AD272" s="114"/>
      <c r="AE272" s="114"/>
      <c r="AF272" s="114"/>
      <c r="AG272" s="114"/>
      <c r="AH272" s="114"/>
      <c r="AJ272" s="73"/>
    </row>
    <row r="273" spans="7:36" x14ac:dyDescent="0.35">
      <c r="G273" s="2"/>
      <c r="Z273" s="2"/>
      <c r="AA273" s="114"/>
      <c r="AB273" s="114"/>
      <c r="AC273" s="114"/>
      <c r="AD273" s="114"/>
      <c r="AE273" s="114"/>
      <c r="AF273" s="114"/>
      <c r="AG273" s="114"/>
      <c r="AH273" s="114"/>
      <c r="AJ273" s="73"/>
    </row>
    <row r="274" spans="7:36" x14ac:dyDescent="0.35">
      <c r="G274" s="2"/>
      <c r="Z274" s="2"/>
      <c r="AA274" s="114"/>
      <c r="AB274" s="114"/>
      <c r="AC274" s="114"/>
      <c r="AD274" s="114"/>
      <c r="AE274" s="114"/>
      <c r="AF274" s="114"/>
      <c r="AG274" s="114"/>
      <c r="AH274" s="114"/>
      <c r="AJ274" s="73"/>
    </row>
    <row r="275" spans="7:36" x14ac:dyDescent="0.35">
      <c r="G275" s="2"/>
      <c r="Z275" s="2"/>
      <c r="AA275" s="114"/>
      <c r="AB275" s="114"/>
      <c r="AC275" s="114"/>
      <c r="AD275" s="114"/>
      <c r="AE275" s="114"/>
      <c r="AF275" s="114"/>
      <c r="AG275" s="114"/>
      <c r="AH275" s="114"/>
      <c r="AJ275" s="73"/>
    </row>
    <row r="276" spans="7:36" x14ac:dyDescent="0.35">
      <c r="G276" s="2"/>
      <c r="Z276" s="2"/>
      <c r="AA276" s="114"/>
      <c r="AB276" s="114"/>
      <c r="AC276" s="114"/>
      <c r="AD276" s="114"/>
      <c r="AE276" s="114"/>
      <c r="AF276" s="114"/>
      <c r="AG276" s="114"/>
      <c r="AH276" s="114"/>
      <c r="AJ276" s="73"/>
    </row>
    <row r="277" spans="7:36" x14ac:dyDescent="0.35">
      <c r="G277" s="2"/>
      <c r="Z277" s="2"/>
      <c r="AA277" s="114"/>
      <c r="AB277" s="114"/>
      <c r="AC277" s="114"/>
      <c r="AD277" s="114"/>
      <c r="AE277" s="114"/>
      <c r="AF277" s="114"/>
      <c r="AG277" s="114"/>
      <c r="AH277" s="114"/>
      <c r="AJ277" s="73"/>
    </row>
    <row r="278" spans="7:36" x14ac:dyDescent="0.35">
      <c r="G278" s="2"/>
      <c r="Z278" s="2"/>
      <c r="AA278" s="114"/>
      <c r="AB278" s="114"/>
      <c r="AC278" s="114"/>
      <c r="AD278" s="114"/>
      <c r="AE278" s="114"/>
      <c r="AF278" s="114"/>
      <c r="AG278" s="114"/>
      <c r="AH278" s="114"/>
      <c r="AJ278" s="73"/>
    </row>
    <row r="279" spans="7:36" x14ac:dyDescent="0.35">
      <c r="G279" s="2"/>
      <c r="Z279" s="2"/>
      <c r="AA279" s="114"/>
      <c r="AB279" s="114"/>
      <c r="AC279" s="114"/>
      <c r="AD279" s="114"/>
      <c r="AE279" s="114"/>
      <c r="AF279" s="114"/>
      <c r="AG279" s="114"/>
      <c r="AH279" s="114"/>
      <c r="AJ279" s="73"/>
    </row>
    <row r="280" spans="7:36" x14ac:dyDescent="0.35">
      <c r="G280" s="2"/>
      <c r="Z280" s="2"/>
      <c r="AA280" s="114"/>
      <c r="AB280" s="114"/>
      <c r="AC280" s="114"/>
      <c r="AD280" s="114"/>
      <c r="AE280" s="114"/>
      <c r="AF280" s="114"/>
      <c r="AG280" s="114"/>
      <c r="AH280" s="114"/>
      <c r="AJ280" s="73"/>
    </row>
    <row r="281" spans="7:36" x14ac:dyDescent="0.35">
      <c r="G281" s="2"/>
      <c r="Z281" s="2"/>
      <c r="AA281" s="114"/>
      <c r="AB281" s="114"/>
      <c r="AC281" s="114"/>
      <c r="AD281" s="114"/>
      <c r="AE281" s="114"/>
      <c r="AF281" s="114"/>
      <c r="AG281" s="114"/>
      <c r="AH281" s="114"/>
      <c r="AJ281" s="73"/>
    </row>
    <row r="282" spans="7:36" x14ac:dyDescent="0.35">
      <c r="G282" s="2"/>
      <c r="Z282" s="2"/>
      <c r="AA282" s="114"/>
      <c r="AB282" s="114"/>
      <c r="AC282" s="114"/>
      <c r="AD282" s="114"/>
      <c r="AE282" s="114"/>
      <c r="AF282" s="114"/>
      <c r="AG282" s="114"/>
      <c r="AH282" s="114"/>
      <c r="AJ282" s="73"/>
    </row>
    <row r="283" spans="7:36" x14ac:dyDescent="0.35">
      <c r="G283" s="2"/>
      <c r="Z283" s="2"/>
      <c r="AA283" s="114"/>
      <c r="AB283" s="114"/>
      <c r="AC283" s="114"/>
      <c r="AD283" s="114"/>
      <c r="AE283" s="114"/>
      <c r="AF283" s="114"/>
      <c r="AG283" s="114"/>
      <c r="AH283" s="114"/>
      <c r="AJ283" s="73"/>
    </row>
    <row r="284" spans="7:36" x14ac:dyDescent="0.35">
      <c r="G284" s="2"/>
      <c r="Z284" s="2"/>
      <c r="AA284" s="114"/>
      <c r="AB284" s="114"/>
      <c r="AC284" s="114"/>
      <c r="AD284" s="114"/>
      <c r="AE284" s="114"/>
      <c r="AF284" s="114"/>
      <c r="AG284" s="114"/>
      <c r="AH284" s="114"/>
      <c r="AJ284" s="73"/>
    </row>
    <row r="285" spans="7:36" x14ac:dyDescent="0.35">
      <c r="G285" s="2"/>
      <c r="Z285" s="2"/>
      <c r="AA285" s="114"/>
      <c r="AB285" s="114"/>
      <c r="AC285" s="114"/>
      <c r="AD285" s="114"/>
      <c r="AE285" s="114"/>
      <c r="AF285" s="114"/>
      <c r="AG285" s="114"/>
      <c r="AH285" s="114"/>
      <c r="AJ285" s="73"/>
    </row>
    <row r="286" spans="7:36" x14ac:dyDescent="0.35">
      <c r="G286" s="2"/>
      <c r="Z286" s="2"/>
      <c r="AA286" s="114"/>
      <c r="AB286" s="114"/>
      <c r="AC286" s="114"/>
      <c r="AD286" s="114"/>
      <c r="AE286" s="114"/>
      <c r="AF286" s="114"/>
      <c r="AG286" s="114"/>
      <c r="AH286" s="114"/>
      <c r="AJ286" s="73"/>
    </row>
    <row r="287" spans="7:36" x14ac:dyDescent="0.35">
      <c r="G287" s="2"/>
      <c r="Z287" s="2"/>
      <c r="AA287" s="114"/>
      <c r="AB287" s="114"/>
      <c r="AC287" s="114"/>
      <c r="AD287" s="114"/>
      <c r="AE287" s="114"/>
      <c r="AF287" s="114"/>
      <c r="AG287" s="114"/>
      <c r="AH287" s="114"/>
      <c r="AJ287" s="73"/>
    </row>
    <row r="288" spans="7:36" x14ac:dyDescent="0.35">
      <c r="G288" s="2"/>
      <c r="Z288" s="2"/>
      <c r="AA288" s="114"/>
      <c r="AB288" s="114"/>
      <c r="AC288" s="114"/>
      <c r="AD288" s="114"/>
      <c r="AE288" s="114"/>
      <c r="AF288" s="114"/>
      <c r="AG288" s="114"/>
      <c r="AH288" s="114"/>
      <c r="AJ288" s="73"/>
    </row>
    <row r="289" spans="7:36" x14ac:dyDescent="0.35">
      <c r="G289" s="2"/>
      <c r="Z289" s="2"/>
      <c r="AA289" s="114"/>
      <c r="AB289" s="114"/>
      <c r="AC289" s="114"/>
      <c r="AD289" s="114"/>
      <c r="AE289" s="114"/>
      <c r="AF289" s="114"/>
      <c r="AG289" s="114"/>
      <c r="AH289" s="114"/>
      <c r="AJ289" s="73"/>
    </row>
    <row r="290" spans="7:36" x14ac:dyDescent="0.35">
      <c r="G290" s="2"/>
      <c r="Z290" s="2"/>
      <c r="AA290" s="114"/>
      <c r="AB290" s="114"/>
      <c r="AC290" s="114"/>
      <c r="AD290" s="114"/>
      <c r="AE290" s="114"/>
      <c r="AF290" s="114"/>
      <c r="AG290" s="114"/>
      <c r="AH290" s="114"/>
      <c r="AJ290" s="73"/>
    </row>
    <row r="291" spans="7:36" x14ac:dyDescent="0.35">
      <c r="G291" s="2"/>
      <c r="Z291" s="2"/>
      <c r="AA291" s="114"/>
      <c r="AB291" s="114"/>
      <c r="AC291" s="114"/>
      <c r="AD291" s="114"/>
      <c r="AE291" s="114"/>
      <c r="AF291" s="114"/>
      <c r="AG291" s="114"/>
      <c r="AH291" s="114"/>
      <c r="AJ291" s="73"/>
    </row>
    <row r="292" spans="7:36" x14ac:dyDescent="0.35">
      <c r="G292" s="2"/>
      <c r="Z292" s="2"/>
      <c r="AA292" s="114"/>
      <c r="AB292" s="114"/>
      <c r="AC292" s="114"/>
      <c r="AD292" s="114"/>
      <c r="AE292" s="114"/>
      <c r="AF292" s="114"/>
      <c r="AG292" s="114"/>
      <c r="AH292" s="114"/>
      <c r="AJ292" s="73"/>
    </row>
    <row r="293" spans="7:36" x14ac:dyDescent="0.35">
      <c r="G293" s="2"/>
      <c r="Z293" s="2"/>
      <c r="AA293" s="114"/>
      <c r="AB293" s="114"/>
      <c r="AC293" s="114"/>
      <c r="AD293" s="114"/>
      <c r="AE293" s="114"/>
      <c r="AF293" s="114"/>
      <c r="AG293" s="114"/>
      <c r="AH293" s="114"/>
      <c r="AJ293" s="73"/>
    </row>
    <row r="294" spans="7:36" x14ac:dyDescent="0.35">
      <c r="G294" s="2"/>
      <c r="Z294" s="2"/>
      <c r="AA294" s="114"/>
      <c r="AB294" s="114"/>
      <c r="AC294" s="114"/>
      <c r="AD294" s="114"/>
      <c r="AE294" s="114"/>
      <c r="AF294" s="114"/>
      <c r="AG294" s="114"/>
      <c r="AH294" s="114"/>
      <c r="AJ294" s="73"/>
    </row>
    <row r="295" spans="7:36" x14ac:dyDescent="0.35">
      <c r="G295" s="2"/>
      <c r="Z295" s="2"/>
      <c r="AA295" s="114"/>
      <c r="AB295" s="114"/>
      <c r="AC295" s="114"/>
      <c r="AD295" s="114"/>
      <c r="AE295" s="114"/>
      <c r="AF295" s="114"/>
      <c r="AG295" s="114"/>
      <c r="AH295" s="114"/>
      <c r="AJ295" s="73"/>
    </row>
    <row r="296" spans="7:36" x14ac:dyDescent="0.35">
      <c r="G296" s="2"/>
      <c r="Z296" s="2"/>
      <c r="AA296" s="114"/>
      <c r="AB296" s="114"/>
      <c r="AC296" s="114"/>
      <c r="AD296" s="114"/>
      <c r="AE296" s="114"/>
      <c r="AF296" s="114"/>
      <c r="AG296" s="114"/>
      <c r="AH296" s="114"/>
      <c r="AJ296" s="73"/>
    </row>
    <row r="297" spans="7:36" x14ac:dyDescent="0.35">
      <c r="G297" s="2"/>
      <c r="Z297" s="2"/>
      <c r="AA297" s="114"/>
      <c r="AB297" s="114"/>
      <c r="AC297" s="114"/>
      <c r="AD297" s="114"/>
      <c r="AE297" s="114"/>
      <c r="AF297" s="114"/>
      <c r="AG297" s="114"/>
      <c r="AH297" s="114"/>
      <c r="AJ297" s="73"/>
    </row>
    <row r="298" spans="7:36" x14ac:dyDescent="0.35">
      <c r="G298" s="2"/>
      <c r="Z298" s="2"/>
      <c r="AA298" s="114"/>
      <c r="AB298" s="114"/>
      <c r="AC298" s="114"/>
      <c r="AD298" s="114"/>
      <c r="AE298" s="114"/>
      <c r="AF298" s="114"/>
      <c r="AG298" s="114"/>
      <c r="AH298" s="114"/>
      <c r="AJ298" s="73"/>
    </row>
    <row r="299" spans="7:36" x14ac:dyDescent="0.35">
      <c r="G299" s="2"/>
      <c r="Z299" s="2"/>
      <c r="AA299" s="114"/>
      <c r="AB299" s="114"/>
      <c r="AC299" s="114"/>
      <c r="AD299" s="114"/>
      <c r="AE299" s="114"/>
      <c r="AF299" s="114"/>
      <c r="AG299" s="114"/>
      <c r="AH299" s="114"/>
      <c r="AJ299" s="73"/>
    </row>
    <row r="300" spans="7:36" x14ac:dyDescent="0.35">
      <c r="G300" s="2"/>
      <c r="Z300" s="2"/>
      <c r="AA300" s="114"/>
      <c r="AB300" s="114"/>
      <c r="AC300" s="114"/>
      <c r="AD300" s="114"/>
      <c r="AE300" s="114"/>
      <c r="AF300" s="114"/>
      <c r="AG300" s="114"/>
      <c r="AH300" s="114"/>
      <c r="AJ300" s="73"/>
    </row>
    <row r="301" spans="7:36" x14ac:dyDescent="0.35">
      <c r="G301" s="2"/>
      <c r="Z301" s="2"/>
      <c r="AA301" s="114"/>
      <c r="AB301" s="114"/>
      <c r="AC301" s="114"/>
      <c r="AD301" s="114"/>
      <c r="AE301" s="114"/>
      <c r="AF301" s="114"/>
      <c r="AG301" s="114"/>
      <c r="AH301" s="114"/>
      <c r="AJ301" s="73"/>
    </row>
    <row r="302" spans="7:36" x14ac:dyDescent="0.35">
      <c r="G302" s="2"/>
      <c r="Z302" s="2"/>
      <c r="AA302" s="114"/>
      <c r="AB302" s="114"/>
      <c r="AC302" s="114"/>
      <c r="AD302" s="114"/>
      <c r="AE302" s="114"/>
      <c r="AF302" s="114"/>
      <c r="AG302" s="114"/>
      <c r="AH302" s="114"/>
      <c r="AJ302" s="73"/>
    </row>
    <row r="303" spans="7:36" x14ac:dyDescent="0.35">
      <c r="G303" s="2"/>
      <c r="Z303" s="2"/>
      <c r="AA303" s="114"/>
      <c r="AB303" s="114"/>
      <c r="AC303" s="114"/>
      <c r="AD303" s="114"/>
      <c r="AE303" s="114"/>
      <c r="AF303" s="114"/>
      <c r="AG303" s="114"/>
      <c r="AH303" s="114"/>
      <c r="AJ303" s="73"/>
    </row>
    <row r="304" spans="7:36" x14ac:dyDescent="0.35">
      <c r="G304" s="2"/>
      <c r="Z304" s="2"/>
      <c r="AA304" s="114"/>
      <c r="AB304" s="114"/>
      <c r="AC304" s="114"/>
      <c r="AD304" s="114"/>
      <c r="AE304" s="114"/>
      <c r="AF304" s="114"/>
      <c r="AG304" s="114"/>
      <c r="AH304" s="114"/>
      <c r="AJ304" s="73"/>
    </row>
    <row r="305" spans="7:36" x14ac:dyDescent="0.35">
      <c r="G305" s="2"/>
      <c r="Z305" s="2"/>
      <c r="AA305" s="114"/>
      <c r="AB305" s="114"/>
      <c r="AC305" s="114"/>
      <c r="AD305" s="114"/>
      <c r="AE305" s="114"/>
      <c r="AF305" s="114"/>
      <c r="AG305" s="114"/>
      <c r="AH305" s="114"/>
      <c r="AJ305" s="73"/>
    </row>
    <row r="306" spans="7:36" x14ac:dyDescent="0.35">
      <c r="G306" s="2"/>
      <c r="Z306" s="2"/>
      <c r="AA306" s="114"/>
      <c r="AB306" s="114"/>
      <c r="AC306" s="114"/>
      <c r="AD306" s="114"/>
      <c r="AE306" s="114"/>
      <c r="AF306" s="114"/>
      <c r="AG306" s="114"/>
      <c r="AH306" s="114"/>
      <c r="AJ306" s="73"/>
    </row>
    <row r="307" spans="7:36" x14ac:dyDescent="0.35">
      <c r="G307" s="2"/>
      <c r="Z307" s="2"/>
      <c r="AA307" s="114"/>
      <c r="AB307" s="114"/>
      <c r="AC307" s="114"/>
      <c r="AD307" s="114"/>
      <c r="AE307" s="114"/>
      <c r="AF307" s="114"/>
      <c r="AG307" s="114"/>
      <c r="AH307" s="114"/>
      <c r="AJ307" s="73"/>
    </row>
    <row r="308" spans="7:36" x14ac:dyDescent="0.35">
      <c r="G308" s="2"/>
      <c r="Z308" s="2"/>
      <c r="AA308" s="114"/>
      <c r="AB308" s="114"/>
      <c r="AC308" s="114"/>
      <c r="AD308" s="114"/>
      <c r="AE308" s="114"/>
      <c r="AF308" s="114"/>
      <c r="AG308" s="114"/>
      <c r="AH308" s="114"/>
      <c r="AJ308" s="73"/>
    </row>
    <row r="309" spans="7:36" x14ac:dyDescent="0.35">
      <c r="G309" s="2"/>
      <c r="Z309" s="2"/>
      <c r="AA309" s="114"/>
      <c r="AB309" s="114"/>
      <c r="AC309" s="114"/>
      <c r="AD309" s="114"/>
      <c r="AE309" s="114"/>
      <c r="AF309" s="114"/>
      <c r="AG309" s="114"/>
      <c r="AH309" s="114"/>
      <c r="AJ309" s="73"/>
    </row>
    <row r="310" spans="7:36" x14ac:dyDescent="0.35">
      <c r="G310" s="2"/>
      <c r="Z310" s="2"/>
      <c r="AA310" s="114"/>
      <c r="AB310" s="114"/>
      <c r="AC310" s="114"/>
      <c r="AD310" s="114"/>
      <c r="AE310" s="114"/>
      <c r="AF310" s="114"/>
      <c r="AG310" s="114"/>
      <c r="AH310" s="114"/>
      <c r="AJ310" s="73"/>
    </row>
    <row r="311" spans="7:36" x14ac:dyDescent="0.35">
      <c r="G311" s="2"/>
      <c r="Z311" s="2"/>
      <c r="AA311" s="114"/>
      <c r="AB311" s="114"/>
      <c r="AC311" s="114"/>
      <c r="AD311" s="114"/>
      <c r="AE311" s="114"/>
      <c r="AF311" s="114"/>
      <c r="AG311" s="114"/>
      <c r="AH311" s="114"/>
      <c r="AJ311" s="73"/>
    </row>
    <row r="312" spans="7:36" x14ac:dyDescent="0.35">
      <c r="G312" s="2"/>
      <c r="Z312" s="2"/>
      <c r="AA312" s="114"/>
      <c r="AB312" s="114"/>
      <c r="AC312" s="114"/>
      <c r="AD312" s="114"/>
      <c r="AE312" s="114"/>
      <c r="AF312" s="114"/>
      <c r="AG312" s="114"/>
      <c r="AH312" s="114"/>
      <c r="AJ312" s="73"/>
    </row>
    <row r="313" spans="7:36" x14ac:dyDescent="0.35">
      <c r="G313" s="2"/>
      <c r="Z313" s="2"/>
      <c r="AA313" s="114"/>
      <c r="AB313" s="114"/>
      <c r="AC313" s="114"/>
      <c r="AD313" s="114"/>
      <c r="AE313" s="114"/>
      <c r="AF313" s="114"/>
      <c r="AG313" s="114"/>
      <c r="AH313" s="114"/>
      <c r="AJ313" s="73"/>
    </row>
    <row r="314" spans="7:36" x14ac:dyDescent="0.35">
      <c r="G314" s="2"/>
      <c r="Z314" s="2"/>
      <c r="AA314" s="114"/>
      <c r="AB314" s="114"/>
      <c r="AC314" s="114"/>
      <c r="AD314" s="114"/>
      <c r="AE314" s="114"/>
      <c r="AF314" s="114"/>
      <c r="AG314" s="114"/>
      <c r="AH314" s="114"/>
      <c r="AJ314" s="73"/>
    </row>
    <row r="315" spans="7:36" x14ac:dyDescent="0.35">
      <c r="G315" s="2"/>
      <c r="Z315" s="2"/>
      <c r="AA315" s="114"/>
      <c r="AB315" s="114"/>
      <c r="AC315" s="114"/>
      <c r="AD315" s="114"/>
      <c r="AE315" s="114"/>
      <c r="AF315" s="114"/>
      <c r="AG315" s="114"/>
      <c r="AH315" s="114"/>
      <c r="AJ315" s="73"/>
    </row>
    <row r="316" spans="7:36" x14ac:dyDescent="0.35">
      <c r="G316" s="2"/>
      <c r="Z316" s="2"/>
      <c r="AA316" s="114"/>
      <c r="AB316" s="114"/>
      <c r="AC316" s="114"/>
      <c r="AD316" s="114"/>
      <c r="AE316" s="114"/>
      <c r="AF316" s="114"/>
      <c r="AG316" s="114"/>
      <c r="AH316" s="114"/>
      <c r="AJ316" s="73"/>
    </row>
    <row r="317" spans="7:36" x14ac:dyDescent="0.35">
      <c r="G317" s="2"/>
      <c r="Z317" s="2"/>
      <c r="AJ317" s="73"/>
    </row>
    <row r="318" spans="7:36" x14ac:dyDescent="0.35">
      <c r="G318" s="2"/>
      <c r="Z318" s="2"/>
      <c r="AJ318" s="73"/>
    </row>
    <row r="319" spans="7:36" x14ac:dyDescent="0.35">
      <c r="G319" s="2"/>
      <c r="Z319" s="2"/>
      <c r="AJ319" s="73"/>
    </row>
    <row r="320" spans="7:36" x14ac:dyDescent="0.35">
      <c r="G320" s="2"/>
      <c r="Z320" s="2"/>
      <c r="AJ320" s="73"/>
    </row>
    <row r="321" spans="7:36" x14ac:dyDescent="0.35">
      <c r="G321" s="2"/>
      <c r="Z321" s="2"/>
      <c r="AJ321" s="73"/>
    </row>
    <row r="322" spans="7:36" x14ac:dyDescent="0.35">
      <c r="G322" s="2"/>
      <c r="Z322" s="2"/>
      <c r="AJ322" s="73"/>
    </row>
    <row r="323" spans="7:36" x14ac:dyDescent="0.35">
      <c r="G323" s="2"/>
      <c r="Z323" s="2"/>
      <c r="AJ323" s="73"/>
    </row>
    <row r="324" spans="7:36" x14ac:dyDescent="0.35">
      <c r="G324" s="2"/>
      <c r="Z324" s="2"/>
      <c r="AJ324" s="73"/>
    </row>
    <row r="325" spans="7:36" x14ac:dyDescent="0.35">
      <c r="G325" s="2"/>
      <c r="Z325" s="2"/>
      <c r="AJ325" s="73"/>
    </row>
    <row r="326" spans="7:36" x14ac:dyDescent="0.35">
      <c r="G326" s="2"/>
      <c r="Z326" s="2"/>
      <c r="AJ326" s="73"/>
    </row>
    <row r="327" spans="7:36" x14ac:dyDescent="0.35">
      <c r="G327" s="2"/>
      <c r="Z327" s="2"/>
      <c r="AJ327" s="73"/>
    </row>
    <row r="328" spans="7:36" x14ac:dyDescent="0.35">
      <c r="G328" s="2"/>
      <c r="Z328" s="2"/>
      <c r="AJ328" s="73"/>
    </row>
    <row r="329" spans="7:36" x14ac:dyDescent="0.35">
      <c r="G329" s="2"/>
      <c r="Z329" s="2"/>
      <c r="AJ329" s="73"/>
    </row>
    <row r="330" spans="7:36" x14ac:dyDescent="0.35">
      <c r="G330" s="2"/>
      <c r="Z330" s="2"/>
      <c r="AJ330" s="73"/>
    </row>
    <row r="331" spans="7:36" x14ac:dyDescent="0.35">
      <c r="G331" s="2"/>
      <c r="Z331" s="2"/>
      <c r="AJ331" s="73"/>
    </row>
    <row r="332" spans="7:36" x14ac:dyDescent="0.35">
      <c r="G332" s="2"/>
      <c r="Z332" s="2"/>
      <c r="AJ332" s="73"/>
    </row>
    <row r="333" spans="7:36" x14ac:dyDescent="0.35">
      <c r="G333" s="2"/>
      <c r="Z333" s="2"/>
      <c r="AJ333" s="73"/>
    </row>
    <row r="334" spans="7:36" x14ac:dyDescent="0.35">
      <c r="G334" s="2"/>
      <c r="Z334" s="2"/>
      <c r="AJ334" s="73"/>
    </row>
    <row r="335" spans="7:36" x14ac:dyDescent="0.35">
      <c r="G335" s="2"/>
      <c r="Z335" s="2"/>
      <c r="AJ335" s="73"/>
    </row>
    <row r="336" spans="7:36" x14ac:dyDescent="0.35">
      <c r="G336" s="2"/>
      <c r="Z336" s="2"/>
      <c r="AJ336" s="73"/>
    </row>
    <row r="337" spans="7:36" x14ac:dyDescent="0.35">
      <c r="G337" s="2"/>
      <c r="Z337" s="2"/>
      <c r="AJ337" s="73"/>
    </row>
    <row r="338" spans="7:36" x14ac:dyDescent="0.35">
      <c r="G338" s="2"/>
      <c r="Z338" s="2"/>
      <c r="AJ338" s="73"/>
    </row>
    <row r="339" spans="7:36" x14ac:dyDescent="0.35">
      <c r="G339" s="2"/>
      <c r="Z339" s="2"/>
      <c r="AJ339" s="73"/>
    </row>
    <row r="340" spans="7:36" x14ac:dyDescent="0.35">
      <c r="G340" s="2"/>
      <c r="Z340" s="2"/>
      <c r="AJ340" s="73"/>
    </row>
    <row r="341" spans="7:36" x14ac:dyDescent="0.35">
      <c r="G341" s="2"/>
      <c r="Z341" s="2"/>
      <c r="AJ341" s="73"/>
    </row>
    <row r="342" spans="7:36" x14ac:dyDescent="0.35">
      <c r="G342" s="2"/>
      <c r="Z342" s="2"/>
      <c r="AJ342" s="73"/>
    </row>
    <row r="343" spans="7:36" x14ac:dyDescent="0.35">
      <c r="G343" s="2"/>
      <c r="Z343" s="2"/>
      <c r="AJ343" s="73"/>
    </row>
    <row r="344" spans="7:36" x14ac:dyDescent="0.35">
      <c r="G344" s="2"/>
      <c r="Z344" s="2"/>
      <c r="AJ344" s="73"/>
    </row>
    <row r="345" spans="7:36" x14ac:dyDescent="0.35">
      <c r="G345" s="2"/>
      <c r="Z345" s="2"/>
      <c r="AJ345" s="73"/>
    </row>
    <row r="346" spans="7:36" x14ac:dyDescent="0.35">
      <c r="G346" s="2"/>
      <c r="Z346" s="2"/>
      <c r="AJ346" s="73"/>
    </row>
  </sheetData>
  <autoFilter ref="A2:AG258" xr:uid="{7DD68C4A-5FFD-4162-8C2D-B267E22F7647}"/>
  <conditionalFormatting sqref="U57 U25:U29 U31:U34 U41:U43 U45:U52 U84:U99 U101:U176 U179 U181:U244 U60:U78 U80:U82 Z79 U3:U23">
    <cfRule type="cellIs" dxfId="165" priority="31" operator="lessThan">
      <formula>0.8</formula>
    </cfRule>
    <cfRule type="cellIs" dxfId="164" priority="32" operator="greaterThan">
      <formula>1.2</formula>
    </cfRule>
  </conditionalFormatting>
  <conditionalFormatting sqref="U24">
    <cfRule type="cellIs" dxfId="163" priority="29" operator="lessThan">
      <formula>0.8</formula>
    </cfRule>
    <cfRule type="cellIs" dxfId="162" priority="30" operator="greaterThan">
      <formula>1.2</formula>
    </cfRule>
  </conditionalFormatting>
  <conditionalFormatting sqref="U55:U56">
    <cfRule type="cellIs" dxfId="161" priority="27" operator="lessThan">
      <formula>0.8</formula>
    </cfRule>
    <cfRule type="cellIs" dxfId="160" priority="28" operator="greaterThan">
      <formula>1.2</formula>
    </cfRule>
  </conditionalFormatting>
  <conditionalFormatting sqref="U58:U59">
    <cfRule type="cellIs" dxfId="159" priority="25" operator="lessThan">
      <formula>0.8</formula>
    </cfRule>
    <cfRule type="cellIs" dxfId="158" priority="26" operator="greaterThan">
      <formula>1.2</formula>
    </cfRule>
  </conditionalFormatting>
  <conditionalFormatting sqref="U53:U54">
    <cfRule type="cellIs" dxfId="157" priority="23" operator="lessThan">
      <formula>0.8</formula>
    </cfRule>
    <cfRule type="cellIs" dxfId="156" priority="24" operator="greaterThan">
      <formula>1.2</formula>
    </cfRule>
  </conditionalFormatting>
  <conditionalFormatting sqref="U30">
    <cfRule type="cellIs" dxfId="155" priority="21" operator="lessThan">
      <formula>0.8</formula>
    </cfRule>
    <cfRule type="cellIs" dxfId="154" priority="22" operator="greaterThan">
      <formula>1.2</formula>
    </cfRule>
  </conditionalFormatting>
  <conditionalFormatting sqref="U44">
    <cfRule type="cellIs" dxfId="153" priority="19" operator="lessThan">
      <formula>0.8</formula>
    </cfRule>
    <cfRule type="cellIs" dxfId="152" priority="20" operator="greaterThan">
      <formula>1.2</formula>
    </cfRule>
  </conditionalFormatting>
  <conditionalFormatting sqref="U35:U37 U39:U40">
    <cfRule type="cellIs" dxfId="151" priority="17" operator="lessThan">
      <formula>0.8</formula>
    </cfRule>
    <cfRule type="cellIs" dxfId="150" priority="18" operator="greaterThan">
      <formula>1.2</formula>
    </cfRule>
  </conditionalFormatting>
  <conditionalFormatting sqref="U38">
    <cfRule type="cellIs" dxfId="149" priority="15" operator="lessThan">
      <formula>0.8</formula>
    </cfRule>
    <cfRule type="cellIs" dxfId="148" priority="16" operator="greaterThan">
      <formula>1.2</formula>
    </cfRule>
  </conditionalFormatting>
  <conditionalFormatting sqref="U83">
    <cfRule type="cellIs" dxfId="147" priority="13" operator="lessThan">
      <formula>0.8</formula>
    </cfRule>
    <cfRule type="cellIs" dxfId="146" priority="14" operator="greaterThan">
      <formula>1.2</formula>
    </cfRule>
  </conditionalFormatting>
  <conditionalFormatting sqref="U100">
    <cfRule type="cellIs" dxfId="145" priority="11" operator="lessThan">
      <formula>0.8</formula>
    </cfRule>
    <cfRule type="cellIs" dxfId="144" priority="12" operator="greaterThan">
      <formula>1.2</formula>
    </cfRule>
  </conditionalFormatting>
  <conditionalFormatting sqref="U177:U178">
    <cfRule type="cellIs" dxfId="143" priority="9" operator="lessThan">
      <formula>0.8</formula>
    </cfRule>
    <cfRule type="cellIs" dxfId="142" priority="10" operator="greaterThan">
      <formula>1.2</formula>
    </cfRule>
  </conditionalFormatting>
  <conditionalFormatting sqref="U180">
    <cfRule type="cellIs" dxfId="141" priority="7" operator="lessThan">
      <formula>0.8</formula>
    </cfRule>
    <cfRule type="cellIs" dxfId="140" priority="8" operator="greaterThan">
      <formula>1.2</formula>
    </cfRule>
  </conditionalFormatting>
  <conditionalFormatting sqref="E2 E3:F1048576">
    <cfRule type="duplicateValues" dxfId="139" priority="6"/>
  </conditionalFormatting>
  <conditionalFormatting sqref="G80:G244 H79 G3:G78">
    <cfRule type="colorScale" priority="5">
      <colorScale>
        <cfvo type="min"/>
        <cfvo type="max"/>
        <color rgb="FFF8696B"/>
        <color rgb="FFFCFCFF"/>
      </colorScale>
    </cfRule>
  </conditionalFormatting>
  <conditionalFormatting sqref="K1:L1048576">
    <cfRule type="duplicateValues" dxfId="138" priority="4"/>
  </conditionalFormatting>
  <conditionalFormatting sqref="A1:A1048576">
    <cfRule type="duplicateValues" dxfId="137" priority="33"/>
  </conditionalFormatting>
  <conditionalFormatting sqref="F2">
    <cfRule type="duplicateValues" dxfId="136" priority="3"/>
  </conditionalFormatting>
  <conditionalFormatting sqref="D2">
    <cfRule type="duplicateValues" dxfId="135" priority="2"/>
  </conditionalFormatting>
  <conditionalFormatting sqref="G79">
    <cfRule type="colorScale" priority="1">
      <colorScale>
        <cfvo type="min"/>
        <cfvo type="max"/>
        <color rgb="FFF8696B"/>
        <color rgb="FFFCFCFF"/>
      </colorScale>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49690-F08B-4A24-9F98-933F11CE1198}">
  <sheetPr>
    <tabColor rgb="FF00B050"/>
  </sheetPr>
  <dimension ref="A1:K202"/>
  <sheetViews>
    <sheetView topLeftCell="D1" workbookViewId="0">
      <selection activeCell="D2" sqref="D2"/>
    </sheetView>
  </sheetViews>
  <sheetFormatPr defaultColWidth="9.26953125" defaultRowHeight="14.5" x14ac:dyDescent="0.35"/>
  <cols>
    <col min="1" max="1" width="6" style="2" customWidth="1"/>
    <col min="2" max="2" width="19.7265625" style="2" bestFit="1" customWidth="1"/>
    <col min="3" max="3" width="15.7265625" style="2" bestFit="1" customWidth="1"/>
    <col min="4" max="4" width="29" style="2" bestFit="1" customWidth="1"/>
    <col min="5" max="6" width="29" style="2" customWidth="1"/>
    <col min="7" max="7" width="16.54296875" style="16" customWidth="1"/>
    <col min="8" max="8" width="16" style="2" bestFit="1" customWidth="1"/>
    <col min="9" max="9" width="6.26953125" style="17" customWidth="1"/>
    <col min="10" max="10" width="11.7265625" style="18" customWidth="1"/>
    <col min="11" max="11" width="16" style="2" bestFit="1" customWidth="1"/>
    <col min="12" max="16384" width="9.26953125" style="2"/>
  </cols>
  <sheetData>
    <row r="1" spans="1:11" s="14" customFormat="1" x14ac:dyDescent="0.35">
      <c r="A1" s="5" t="s">
        <v>408</v>
      </c>
      <c r="B1" s="5" t="s">
        <v>0</v>
      </c>
      <c r="C1" s="5" t="s">
        <v>1</v>
      </c>
      <c r="D1" s="5" t="s">
        <v>2</v>
      </c>
      <c r="E1" s="5"/>
      <c r="F1" s="5"/>
      <c r="G1" s="5" t="s">
        <v>4</v>
      </c>
      <c r="H1" s="20" t="s">
        <v>5</v>
      </c>
      <c r="I1" s="11" t="s">
        <v>3824</v>
      </c>
      <c r="J1" s="15" t="s">
        <v>3825</v>
      </c>
      <c r="K1" s="5" t="s">
        <v>419</v>
      </c>
    </row>
    <row r="2" spans="1:11" x14ac:dyDescent="0.35">
      <c r="A2" s="3">
        <v>1</v>
      </c>
      <c r="B2" s="1" t="s">
        <v>7</v>
      </c>
      <c r="C2" s="1" t="s">
        <v>8</v>
      </c>
      <c r="D2" s="1" t="s">
        <v>9</v>
      </c>
      <c r="E2" s="1" t="str">
        <f>B2&amp;C2&amp;D2</f>
        <v>ANOSYAmboasary-AtsimoAMBOASARY ATSIMO</v>
      </c>
      <c r="F2" s="45" t="str">
        <f t="shared" ref="F2:F33" si="0">VLOOKUP(E2,admin_3_2,12,FALSE)</f>
        <v>MG53519010</v>
      </c>
      <c r="G2" s="3">
        <v>3</v>
      </c>
      <c r="H2" s="19">
        <f t="shared" ref="H2:H65" si="1">VLOOKUP(F2,pop_tot,7,FALSE)</f>
        <v>48474.224599247602</v>
      </c>
      <c r="I2" s="12">
        <v>0.7</v>
      </c>
      <c r="J2" s="13">
        <f t="shared" ref="J2:J32" si="2">+H2*I2</f>
        <v>33931.957219473319</v>
      </c>
      <c r="K2" s="4"/>
    </row>
    <row r="3" spans="1:11" x14ac:dyDescent="0.35">
      <c r="A3" s="3">
        <v>2</v>
      </c>
      <c r="B3" s="1" t="s">
        <v>7</v>
      </c>
      <c r="C3" s="1" t="s">
        <v>8</v>
      </c>
      <c r="D3" s="1" t="s">
        <v>11</v>
      </c>
      <c r="E3" s="1" t="str">
        <f t="shared" ref="E3:E66" si="3">B3&amp;C3&amp;D3</f>
        <v>ANOSYAmboasary-AtsimoBEHARA</v>
      </c>
      <c r="F3" s="45" t="str">
        <f t="shared" si="0"/>
        <v>MG53519030</v>
      </c>
      <c r="G3" s="3">
        <v>1</v>
      </c>
      <c r="H3" s="19">
        <f t="shared" si="1"/>
        <v>29191.503550075064</v>
      </c>
      <c r="I3" s="12">
        <v>1</v>
      </c>
      <c r="J3" s="13">
        <f t="shared" si="2"/>
        <v>29191.503550075064</v>
      </c>
      <c r="K3" s="4"/>
    </row>
    <row r="4" spans="1:11" x14ac:dyDescent="0.35">
      <c r="A4" s="3">
        <v>3</v>
      </c>
      <c r="B4" s="1" t="s">
        <v>7</v>
      </c>
      <c r="C4" s="1" t="s">
        <v>8</v>
      </c>
      <c r="D4" s="1" t="s">
        <v>13</v>
      </c>
      <c r="E4" s="1" t="str">
        <f t="shared" si="3"/>
        <v>ANOSYAmboasary-AtsimoBERANO</v>
      </c>
      <c r="F4" s="45" t="str">
        <f t="shared" si="0"/>
        <v>MG53519050a</v>
      </c>
      <c r="G4" s="3">
        <v>3</v>
      </c>
      <c r="H4" s="19">
        <f t="shared" si="1"/>
        <v>7171.3557831040453</v>
      </c>
      <c r="I4" s="12">
        <v>0.7</v>
      </c>
      <c r="J4" s="13">
        <f t="shared" si="2"/>
        <v>5019.9490481728317</v>
      </c>
      <c r="K4" s="4"/>
    </row>
    <row r="5" spans="1:11" x14ac:dyDescent="0.35">
      <c r="A5" s="3">
        <v>4</v>
      </c>
      <c r="B5" s="1" t="s">
        <v>7</v>
      </c>
      <c r="C5" s="1" t="s">
        <v>8</v>
      </c>
      <c r="D5" s="1" t="s">
        <v>15</v>
      </c>
      <c r="E5" s="1" t="str">
        <f t="shared" si="3"/>
        <v>ANOSYAmboasary-AtsimoEBELO</v>
      </c>
      <c r="F5" s="45" t="str">
        <f t="shared" si="0"/>
        <v>MG53519291</v>
      </c>
      <c r="G5" s="3">
        <v>1</v>
      </c>
      <c r="H5" s="19">
        <f t="shared" si="1"/>
        <v>15290</v>
      </c>
      <c r="I5" s="12">
        <v>1</v>
      </c>
      <c r="J5" s="13">
        <f t="shared" si="2"/>
        <v>15290</v>
      </c>
      <c r="K5" s="4"/>
    </row>
    <row r="6" spans="1:11" x14ac:dyDescent="0.35">
      <c r="A6" s="3">
        <v>5</v>
      </c>
      <c r="B6" s="1" t="s">
        <v>7</v>
      </c>
      <c r="C6" s="1" t="s">
        <v>8</v>
      </c>
      <c r="D6" s="1" t="s">
        <v>17</v>
      </c>
      <c r="E6" s="1" t="str">
        <f t="shared" si="3"/>
        <v>ANOSYAmboasary-AtsimoELONTY</v>
      </c>
      <c r="F6" s="45" t="str">
        <f t="shared" si="0"/>
        <v>MG53519150</v>
      </c>
      <c r="G6" s="3">
        <v>1</v>
      </c>
      <c r="H6" s="19">
        <f t="shared" si="1"/>
        <v>12588</v>
      </c>
      <c r="I6" s="12">
        <v>1</v>
      </c>
      <c r="J6" s="13">
        <f t="shared" si="2"/>
        <v>12588</v>
      </c>
      <c r="K6" s="4"/>
    </row>
    <row r="7" spans="1:11" x14ac:dyDescent="0.35">
      <c r="A7" s="3">
        <v>6</v>
      </c>
      <c r="B7" s="1" t="s">
        <v>7</v>
      </c>
      <c r="C7" s="1" t="s">
        <v>8</v>
      </c>
      <c r="D7" s="1" t="s">
        <v>19</v>
      </c>
      <c r="E7" s="1" t="str">
        <f t="shared" si="3"/>
        <v>ANOSYAmboasary-AtsimoESIRA</v>
      </c>
      <c r="F7" s="45" t="str">
        <f t="shared" si="0"/>
        <v>MG53519170</v>
      </c>
      <c r="G7" s="3">
        <v>1</v>
      </c>
      <c r="H7" s="19">
        <f t="shared" si="1"/>
        <v>11980</v>
      </c>
      <c r="I7" s="12">
        <v>1</v>
      </c>
      <c r="J7" s="13">
        <f t="shared" si="2"/>
        <v>11980</v>
      </c>
      <c r="K7" s="4"/>
    </row>
    <row r="8" spans="1:11" x14ac:dyDescent="0.35">
      <c r="A8" s="3">
        <v>7</v>
      </c>
      <c r="B8" s="1" t="s">
        <v>7</v>
      </c>
      <c r="C8" s="1" t="s">
        <v>8</v>
      </c>
      <c r="D8" s="1" t="s">
        <v>21</v>
      </c>
      <c r="E8" s="1" t="str">
        <f t="shared" si="3"/>
        <v>ANOSYAmboasary-AtsimoIFOTAKA</v>
      </c>
      <c r="F8" s="45" t="str">
        <f t="shared" si="0"/>
        <v>MG53519090</v>
      </c>
      <c r="G8" s="3">
        <v>2</v>
      </c>
      <c r="H8" s="19">
        <f t="shared" si="1"/>
        <v>31837</v>
      </c>
      <c r="I8" s="12">
        <v>1</v>
      </c>
      <c r="J8" s="13">
        <f t="shared" si="2"/>
        <v>31837</v>
      </c>
      <c r="K8" s="4"/>
    </row>
    <row r="9" spans="1:11" x14ac:dyDescent="0.35">
      <c r="A9" s="3">
        <v>8</v>
      </c>
      <c r="B9" s="1" t="s">
        <v>7</v>
      </c>
      <c r="C9" s="1" t="s">
        <v>8</v>
      </c>
      <c r="D9" s="1" t="s">
        <v>23</v>
      </c>
      <c r="E9" s="1" t="str">
        <f t="shared" si="3"/>
        <v>ANOSYAmboasary-AtsimoMANEVY</v>
      </c>
      <c r="F9" s="45" t="str">
        <f t="shared" si="0"/>
        <v>MG53519210</v>
      </c>
      <c r="G9" s="3">
        <v>2</v>
      </c>
      <c r="H9" s="19">
        <f t="shared" si="1"/>
        <v>10356.132454579625</v>
      </c>
      <c r="I9" s="12">
        <v>1</v>
      </c>
      <c r="J9" s="13">
        <f t="shared" si="2"/>
        <v>10356.132454579625</v>
      </c>
      <c r="K9" s="4"/>
    </row>
    <row r="10" spans="1:11" x14ac:dyDescent="0.35">
      <c r="A10" s="3">
        <v>9</v>
      </c>
      <c r="B10" s="1" t="s">
        <v>7</v>
      </c>
      <c r="C10" s="1" t="s">
        <v>8</v>
      </c>
      <c r="D10" s="1" t="s">
        <v>25</v>
      </c>
      <c r="E10" s="1" t="str">
        <f t="shared" si="3"/>
        <v>ANOSYAmboasary-AtsimoMAHABO</v>
      </c>
      <c r="F10" s="45" t="str">
        <f t="shared" si="0"/>
        <v>MG53519090a</v>
      </c>
      <c r="G10" s="3">
        <v>1</v>
      </c>
      <c r="H10" s="19">
        <f t="shared" si="1"/>
        <v>4955</v>
      </c>
      <c r="I10" s="12">
        <v>1</v>
      </c>
      <c r="J10" s="13">
        <f t="shared" si="2"/>
        <v>4955</v>
      </c>
      <c r="K10" s="4" t="s">
        <v>3826</v>
      </c>
    </row>
    <row r="11" spans="1:11" x14ac:dyDescent="0.35">
      <c r="A11" s="3">
        <v>10</v>
      </c>
      <c r="B11" s="1" t="s">
        <v>7</v>
      </c>
      <c r="C11" s="1" t="s">
        <v>8</v>
      </c>
      <c r="D11" s="1" t="s">
        <v>27</v>
      </c>
      <c r="E11" s="1" t="str">
        <f t="shared" si="3"/>
        <v>ANOSYAmboasary-AtsimoMAHALY</v>
      </c>
      <c r="F11" s="45" t="str">
        <f t="shared" si="0"/>
        <v>MG53519190</v>
      </c>
      <c r="G11" s="3">
        <v>1</v>
      </c>
      <c r="H11" s="19">
        <f t="shared" si="1"/>
        <v>17830</v>
      </c>
      <c r="I11" s="12">
        <v>1</v>
      </c>
      <c r="J11" s="13">
        <f t="shared" si="2"/>
        <v>17830</v>
      </c>
      <c r="K11" s="4" t="s">
        <v>3826</v>
      </c>
    </row>
    <row r="12" spans="1:11" x14ac:dyDescent="0.35">
      <c r="A12" s="3">
        <v>11</v>
      </c>
      <c r="B12" s="1" t="s">
        <v>7</v>
      </c>
      <c r="C12" s="1" t="s">
        <v>8</v>
      </c>
      <c r="D12" s="1" t="s">
        <v>29</v>
      </c>
      <c r="E12" s="1" t="str">
        <f t="shared" si="3"/>
        <v>ANOSYAmboasary-AtsimoMAROMBY</v>
      </c>
      <c r="F12" s="45" t="str">
        <f t="shared" si="0"/>
        <v>MG53519130</v>
      </c>
      <c r="G12" s="3">
        <v>1</v>
      </c>
      <c r="H12" s="19">
        <f t="shared" si="1"/>
        <v>14744</v>
      </c>
      <c r="I12" s="12">
        <v>1</v>
      </c>
      <c r="J12" s="13">
        <f t="shared" si="2"/>
        <v>14744</v>
      </c>
      <c r="K12" s="4"/>
    </row>
    <row r="13" spans="1:11" x14ac:dyDescent="0.35">
      <c r="A13" s="3">
        <v>12</v>
      </c>
      <c r="B13" s="1" t="s">
        <v>7</v>
      </c>
      <c r="C13" s="1" t="s">
        <v>8</v>
      </c>
      <c r="D13" s="1" t="s">
        <v>31</v>
      </c>
      <c r="E13" s="1" t="str">
        <f t="shared" si="3"/>
        <v>ANOSYAmboasary-AtsimoMAROTSIRAKA</v>
      </c>
      <c r="F13" s="45" t="str">
        <f t="shared" si="0"/>
        <v>MG53519250</v>
      </c>
      <c r="G13" s="3">
        <v>1</v>
      </c>
      <c r="H13" s="19">
        <f t="shared" si="1"/>
        <v>12949</v>
      </c>
      <c r="I13" s="12">
        <v>1</v>
      </c>
      <c r="J13" s="13">
        <f t="shared" si="2"/>
        <v>12949</v>
      </c>
      <c r="K13" s="4" t="s">
        <v>3826</v>
      </c>
    </row>
    <row r="14" spans="1:11" x14ac:dyDescent="0.35">
      <c r="A14" s="3">
        <v>13</v>
      </c>
      <c r="B14" s="1" t="s">
        <v>7</v>
      </c>
      <c r="C14" s="1" t="s">
        <v>8</v>
      </c>
      <c r="D14" s="1" t="s">
        <v>33</v>
      </c>
      <c r="E14" s="1" t="str">
        <f t="shared" si="3"/>
        <v>ANOSYAmboasary-AtsimoRANOBE</v>
      </c>
      <c r="F14" s="45" t="str">
        <f t="shared" si="0"/>
        <v>MG53519292</v>
      </c>
      <c r="G14" s="3">
        <v>1</v>
      </c>
      <c r="H14" s="19">
        <f t="shared" si="1"/>
        <v>8148</v>
      </c>
      <c r="I14" s="12">
        <v>1</v>
      </c>
      <c r="J14" s="13">
        <f t="shared" si="2"/>
        <v>8148</v>
      </c>
      <c r="K14" s="4" t="s">
        <v>3826</v>
      </c>
    </row>
    <row r="15" spans="1:11" x14ac:dyDescent="0.35">
      <c r="A15" s="3">
        <v>14</v>
      </c>
      <c r="B15" s="1" t="s">
        <v>7</v>
      </c>
      <c r="C15" s="1" t="s">
        <v>8</v>
      </c>
      <c r="D15" s="1" t="s">
        <v>35</v>
      </c>
      <c r="E15" s="1" t="str">
        <f t="shared" si="3"/>
        <v>ANOSYAmboasary-AtsimoSAMPONA</v>
      </c>
      <c r="F15" s="45" t="str">
        <f t="shared" si="0"/>
        <v>MG53519070</v>
      </c>
      <c r="G15" s="3">
        <v>3</v>
      </c>
      <c r="H15" s="19">
        <f t="shared" si="1"/>
        <v>15237.664295539202</v>
      </c>
      <c r="I15" s="12">
        <v>0.7</v>
      </c>
      <c r="J15" s="13">
        <f t="shared" si="2"/>
        <v>10666.36500687744</v>
      </c>
      <c r="K15" s="4"/>
    </row>
    <row r="16" spans="1:11" x14ac:dyDescent="0.35">
      <c r="A16" s="3">
        <v>15</v>
      </c>
      <c r="B16" s="1" t="s">
        <v>7</v>
      </c>
      <c r="C16" s="1" t="s">
        <v>8</v>
      </c>
      <c r="D16" s="1" t="s">
        <v>37</v>
      </c>
      <c r="E16" s="1" t="str">
        <f t="shared" si="3"/>
        <v>ANOSYAmboasary-AtsimoTANANDAVA SUD</v>
      </c>
      <c r="F16" s="45" t="str">
        <f t="shared" si="0"/>
        <v>MG53519050</v>
      </c>
      <c r="G16" s="3">
        <v>1</v>
      </c>
      <c r="H16" s="19">
        <f t="shared" si="1"/>
        <v>9628.4170140323222</v>
      </c>
      <c r="I16" s="12">
        <v>1</v>
      </c>
      <c r="J16" s="13">
        <f t="shared" si="2"/>
        <v>9628.4170140323222</v>
      </c>
      <c r="K16" s="4"/>
    </row>
    <row r="17" spans="1:11" x14ac:dyDescent="0.35">
      <c r="A17" s="3">
        <v>16</v>
      </c>
      <c r="B17" s="1" t="s">
        <v>7</v>
      </c>
      <c r="C17" s="1" t="s">
        <v>8</v>
      </c>
      <c r="D17" s="1" t="s">
        <v>39</v>
      </c>
      <c r="E17" s="1" t="str">
        <f t="shared" si="3"/>
        <v>ANOSYAmboasary-AtsimoTOMBOARIVO</v>
      </c>
      <c r="F17" s="45" t="str">
        <f t="shared" si="0"/>
        <v>MG53519270</v>
      </c>
      <c r="G17" s="3">
        <v>1</v>
      </c>
      <c r="H17" s="19">
        <f t="shared" si="1"/>
        <v>3990</v>
      </c>
      <c r="I17" s="12">
        <v>1</v>
      </c>
      <c r="J17" s="13">
        <f t="shared" si="2"/>
        <v>3990</v>
      </c>
      <c r="K17" s="4"/>
    </row>
    <row r="18" spans="1:11" x14ac:dyDescent="0.35">
      <c r="A18" s="3">
        <v>17</v>
      </c>
      <c r="B18" s="1" t="s">
        <v>7</v>
      </c>
      <c r="C18" s="1" t="s">
        <v>8</v>
      </c>
      <c r="D18" s="1" t="s">
        <v>41</v>
      </c>
      <c r="E18" s="1" t="str">
        <f t="shared" si="3"/>
        <v>ANOSYAmboasary-AtsimoTRANOMARO</v>
      </c>
      <c r="F18" s="45" t="str">
        <f t="shared" si="0"/>
        <v>MG53519110</v>
      </c>
      <c r="G18" s="3">
        <v>1</v>
      </c>
      <c r="H18" s="19">
        <f t="shared" si="1"/>
        <v>21681</v>
      </c>
      <c r="I18" s="12">
        <v>1</v>
      </c>
      <c r="J18" s="13">
        <f t="shared" si="2"/>
        <v>21681</v>
      </c>
      <c r="K18" s="4" t="s">
        <v>3826</v>
      </c>
    </row>
    <row r="19" spans="1:11" x14ac:dyDescent="0.35">
      <c r="A19" s="3">
        <v>18</v>
      </c>
      <c r="B19" s="1" t="s">
        <v>7</v>
      </c>
      <c r="C19" s="1" t="s">
        <v>8</v>
      </c>
      <c r="D19" s="1" t="s">
        <v>43</v>
      </c>
      <c r="E19" s="1" t="str">
        <f t="shared" si="3"/>
        <v>ANOSYAmboasary-AtsimoTSIVORY</v>
      </c>
      <c r="F19" s="45" t="str">
        <f t="shared" si="0"/>
        <v>MG53519230</v>
      </c>
      <c r="G19" s="3">
        <v>1</v>
      </c>
      <c r="H19" s="19">
        <f t="shared" si="1"/>
        <v>27267</v>
      </c>
      <c r="I19" s="12">
        <v>1</v>
      </c>
      <c r="J19" s="13">
        <f t="shared" si="2"/>
        <v>27267</v>
      </c>
      <c r="K19" s="4"/>
    </row>
    <row r="20" spans="1:11" x14ac:dyDescent="0.35">
      <c r="A20" s="3">
        <v>19</v>
      </c>
      <c r="B20" s="1" t="s">
        <v>45</v>
      </c>
      <c r="C20" s="1" t="s">
        <v>46</v>
      </c>
      <c r="D20" s="1" t="s">
        <v>47</v>
      </c>
      <c r="E20" s="1" t="str">
        <f t="shared" si="3"/>
        <v>ANDROYAMBOVOMBE-ANDROYAMBANISARIKA</v>
      </c>
      <c r="F20" s="45" t="str">
        <f t="shared" si="0"/>
        <v>MG52516031</v>
      </c>
      <c r="G20" s="3">
        <v>2</v>
      </c>
      <c r="H20" s="19">
        <f t="shared" si="1"/>
        <v>10979</v>
      </c>
      <c r="I20" s="12">
        <v>1</v>
      </c>
      <c r="J20" s="13">
        <f t="shared" si="2"/>
        <v>10979</v>
      </c>
      <c r="K20" s="4"/>
    </row>
    <row r="21" spans="1:11" x14ac:dyDescent="0.35">
      <c r="A21" s="3">
        <v>20</v>
      </c>
      <c r="B21" s="1" t="s">
        <v>45</v>
      </c>
      <c r="C21" s="1" t="s">
        <v>46</v>
      </c>
      <c r="D21" s="1" t="s">
        <v>49</v>
      </c>
      <c r="E21" s="1" t="str">
        <f t="shared" si="3"/>
        <v>ANDROYAMBOVOMBE-ANDROYAMBAZOA</v>
      </c>
      <c r="F21" s="45" t="str">
        <f t="shared" si="0"/>
        <v>MG52516092</v>
      </c>
      <c r="G21" s="3">
        <v>2</v>
      </c>
      <c r="H21" s="19">
        <f t="shared" si="1"/>
        <v>16075</v>
      </c>
      <c r="I21" s="12">
        <v>1</v>
      </c>
      <c r="J21" s="13">
        <f t="shared" si="2"/>
        <v>16075</v>
      </c>
      <c r="K21" s="4"/>
    </row>
    <row r="22" spans="1:11" x14ac:dyDescent="0.35">
      <c r="A22" s="3">
        <v>21</v>
      </c>
      <c r="B22" s="1" t="s">
        <v>45</v>
      </c>
      <c r="C22" s="1" t="s">
        <v>46</v>
      </c>
      <c r="D22" s="1" t="s">
        <v>51</v>
      </c>
      <c r="E22" s="1" t="str">
        <f t="shared" si="3"/>
        <v>ANDROYAMBOVOMBE-ANDROYAMBINAGNY</v>
      </c>
      <c r="F22" s="45" t="str">
        <f t="shared" si="0"/>
        <v>MG52516130a</v>
      </c>
      <c r="G22" s="3">
        <v>1</v>
      </c>
      <c r="H22" s="19">
        <f t="shared" si="1"/>
        <v>6670</v>
      </c>
      <c r="I22" s="12">
        <v>1</v>
      </c>
      <c r="J22" s="13">
        <f t="shared" si="2"/>
        <v>6670</v>
      </c>
      <c r="K22" s="4"/>
    </row>
    <row r="23" spans="1:11" x14ac:dyDescent="0.35">
      <c r="A23" s="3">
        <v>22</v>
      </c>
      <c r="B23" s="1" t="s">
        <v>45</v>
      </c>
      <c r="C23" s="1" t="s">
        <v>46</v>
      </c>
      <c r="D23" s="1" t="s">
        <v>53</v>
      </c>
      <c r="E23" s="1" t="str">
        <f t="shared" si="3"/>
        <v>ANDROYAMBOVOMBE-ANDROYAMBOHIMALAZA</v>
      </c>
      <c r="F23" s="45" t="str">
        <f t="shared" si="0"/>
        <v>MG52516033</v>
      </c>
      <c r="G23" s="3">
        <v>2</v>
      </c>
      <c r="H23" s="19">
        <f t="shared" si="1"/>
        <v>10471.258497880281</v>
      </c>
      <c r="I23" s="12">
        <v>1</v>
      </c>
      <c r="J23" s="13">
        <f t="shared" si="2"/>
        <v>10471.258497880281</v>
      </c>
      <c r="K23" s="4"/>
    </row>
    <row r="24" spans="1:11" x14ac:dyDescent="0.35">
      <c r="A24" s="3">
        <v>23</v>
      </c>
      <c r="B24" s="1" t="s">
        <v>45</v>
      </c>
      <c r="C24" s="1" t="s">
        <v>46</v>
      </c>
      <c r="D24" s="1" t="s">
        <v>55</v>
      </c>
      <c r="E24" s="1" t="str">
        <f t="shared" si="3"/>
        <v>ANDROYAMBOVOMBE-ANDROYAMBONAIVO</v>
      </c>
      <c r="F24" s="45" t="str">
        <f t="shared" si="0"/>
        <v>MG52516050</v>
      </c>
      <c r="G24" s="3">
        <v>4</v>
      </c>
      <c r="H24" s="19">
        <f t="shared" si="1"/>
        <v>6923.1235474165123</v>
      </c>
      <c r="I24" s="12">
        <v>0.2</v>
      </c>
      <c r="J24" s="13">
        <f t="shared" si="2"/>
        <v>1384.6247094833025</v>
      </c>
      <c r="K24" s="4"/>
    </row>
    <row r="25" spans="1:11" x14ac:dyDescent="0.35">
      <c r="A25" s="3">
        <v>24</v>
      </c>
      <c r="B25" s="1" t="s">
        <v>45</v>
      </c>
      <c r="C25" s="1" t="s">
        <v>46</v>
      </c>
      <c r="D25" s="1" t="s">
        <v>57</v>
      </c>
      <c r="E25" s="1" t="str">
        <f t="shared" si="3"/>
        <v>ANDROYAMBOVOMBE-ANDROYAMBONDRO</v>
      </c>
      <c r="F25" s="45" t="str">
        <f t="shared" si="0"/>
        <v>MG52516091</v>
      </c>
      <c r="G25" s="3">
        <v>2</v>
      </c>
      <c r="H25" s="19">
        <f t="shared" si="1"/>
        <v>21091</v>
      </c>
      <c r="I25" s="12">
        <v>1</v>
      </c>
      <c r="J25" s="13">
        <f t="shared" si="2"/>
        <v>21091</v>
      </c>
      <c r="K25" s="4"/>
    </row>
    <row r="26" spans="1:11" x14ac:dyDescent="0.35">
      <c r="A26" s="3">
        <v>25</v>
      </c>
      <c r="B26" s="1" t="s">
        <v>45</v>
      </c>
      <c r="C26" s="1" t="s">
        <v>46</v>
      </c>
      <c r="D26" s="1" t="s">
        <v>59</v>
      </c>
      <c r="E26" s="1" t="str">
        <f t="shared" si="3"/>
        <v>ANDROYAMBOVOMBE-ANDROYAMBOVOMBE</v>
      </c>
      <c r="F26" s="45" t="str">
        <f t="shared" si="0"/>
        <v>MG52516011</v>
      </c>
      <c r="G26" s="3">
        <v>2</v>
      </c>
      <c r="H26" s="19">
        <f t="shared" si="1"/>
        <v>72693.381086492125</v>
      </c>
      <c r="I26" s="12">
        <v>1</v>
      </c>
      <c r="J26" s="13">
        <f t="shared" si="2"/>
        <v>72693.381086492125</v>
      </c>
      <c r="K26" s="4"/>
    </row>
    <row r="27" spans="1:11" x14ac:dyDescent="0.35">
      <c r="A27" s="3">
        <v>26</v>
      </c>
      <c r="B27" s="1" t="s">
        <v>45</v>
      </c>
      <c r="C27" s="1" t="s">
        <v>46</v>
      </c>
      <c r="D27" s="1" t="s">
        <v>61</v>
      </c>
      <c r="E27" s="1" t="str">
        <f t="shared" si="3"/>
        <v>ANDROYAMBOVOMBE-ANDROYAMPAMATA</v>
      </c>
      <c r="F27" s="45" t="str">
        <f t="shared" si="0"/>
        <v>MG52516152</v>
      </c>
      <c r="G27" s="3">
        <v>2</v>
      </c>
      <c r="H27" s="19">
        <f t="shared" si="1"/>
        <v>12091.928898953935</v>
      </c>
      <c r="I27" s="12">
        <v>1</v>
      </c>
      <c r="J27" s="13">
        <f t="shared" si="2"/>
        <v>12091.928898953935</v>
      </c>
      <c r="K27" s="4"/>
    </row>
    <row r="28" spans="1:11" x14ac:dyDescent="0.35">
      <c r="A28" s="3">
        <v>27</v>
      </c>
      <c r="B28" s="1" t="s">
        <v>45</v>
      </c>
      <c r="C28" s="1" t="s">
        <v>46</v>
      </c>
      <c r="D28" s="1" t="s">
        <v>63</v>
      </c>
      <c r="E28" s="1" t="str">
        <f t="shared" si="3"/>
        <v>ANDROYAMBOVOMBE-ANDROYANALAMARY</v>
      </c>
      <c r="F28" s="45" t="str">
        <f t="shared" si="0"/>
        <v>MG52516032</v>
      </c>
      <c r="G28" s="3">
        <v>2</v>
      </c>
      <c r="H28" s="19">
        <f t="shared" si="1"/>
        <v>5877.5417691310859</v>
      </c>
      <c r="I28" s="12">
        <v>1</v>
      </c>
      <c r="J28" s="13">
        <f t="shared" si="2"/>
        <v>5877.5417691310859</v>
      </c>
      <c r="K28" s="4"/>
    </row>
    <row r="29" spans="1:11" x14ac:dyDescent="0.35">
      <c r="A29" s="3">
        <v>28</v>
      </c>
      <c r="B29" s="1" t="s">
        <v>45</v>
      </c>
      <c r="C29" s="1" t="s">
        <v>46</v>
      </c>
      <c r="D29" s="1" t="s">
        <v>65</v>
      </c>
      <c r="E29" s="1" t="str">
        <f t="shared" si="3"/>
        <v>ANDROYAMBOVOMBE-ANDROYANDALATANOSY</v>
      </c>
      <c r="F29" s="45" t="str">
        <f t="shared" si="0"/>
        <v>MG52516151</v>
      </c>
      <c r="G29" s="3">
        <v>2</v>
      </c>
      <c r="H29" s="19">
        <f t="shared" si="1"/>
        <v>46096</v>
      </c>
      <c r="I29" s="12">
        <v>1</v>
      </c>
      <c r="J29" s="13">
        <f t="shared" si="2"/>
        <v>46096</v>
      </c>
      <c r="K29" s="4"/>
    </row>
    <row r="30" spans="1:11" x14ac:dyDescent="0.35">
      <c r="A30" s="3">
        <v>29</v>
      </c>
      <c r="B30" s="1" t="s">
        <v>45</v>
      </c>
      <c r="C30" s="1" t="s">
        <v>46</v>
      </c>
      <c r="D30" s="1" t="s">
        <v>67</v>
      </c>
      <c r="E30" s="1" t="str">
        <f t="shared" si="3"/>
        <v>ANDROYAMBOVOMBE-ANDROYANDRAGNANIVO</v>
      </c>
      <c r="F30" s="45" t="str">
        <f t="shared" si="0"/>
        <v>MG52516170a</v>
      </c>
      <c r="G30" s="3">
        <v>1</v>
      </c>
      <c r="H30" s="19">
        <f t="shared" si="1"/>
        <v>6233</v>
      </c>
      <c r="I30" s="12">
        <v>1</v>
      </c>
      <c r="J30" s="13">
        <f t="shared" si="2"/>
        <v>6233</v>
      </c>
      <c r="K30" s="4" t="s">
        <v>3826</v>
      </c>
    </row>
    <row r="31" spans="1:11" x14ac:dyDescent="0.35">
      <c r="A31" s="3">
        <v>30</v>
      </c>
      <c r="B31" s="1" t="s">
        <v>45</v>
      </c>
      <c r="C31" s="1" t="s">
        <v>46</v>
      </c>
      <c r="D31" s="1" t="s">
        <v>69</v>
      </c>
      <c r="E31" s="1" t="str">
        <f t="shared" si="3"/>
        <v>ANDROYAMBOVOMBE-ANDROYANJEKY ANKILIKIRA</v>
      </c>
      <c r="F31" s="45" t="str">
        <f t="shared" si="0"/>
        <v>MG52516014</v>
      </c>
      <c r="G31" s="3">
        <v>1</v>
      </c>
      <c r="H31" s="19">
        <f t="shared" si="1"/>
        <v>23693</v>
      </c>
      <c r="I31" s="12">
        <v>1</v>
      </c>
      <c r="J31" s="13">
        <f t="shared" si="2"/>
        <v>23693</v>
      </c>
      <c r="K31" s="4"/>
    </row>
    <row r="32" spans="1:11" x14ac:dyDescent="0.35">
      <c r="A32" s="3">
        <v>31</v>
      </c>
      <c r="B32" s="1" t="s">
        <v>45</v>
      </c>
      <c r="C32" s="1" t="s">
        <v>46</v>
      </c>
      <c r="D32" s="1" t="s">
        <v>71</v>
      </c>
      <c r="E32" s="1" t="str">
        <f t="shared" si="3"/>
        <v>ANDROYAMBOVOMBE-ANDROYANTANIMORA ATSIMO</v>
      </c>
      <c r="F32" s="45" t="str">
        <f t="shared" si="0"/>
        <v>MG52516130</v>
      </c>
      <c r="G32" s="3">
        <v>1</v>
      </c>
      <c r="H32" s="19">
        <f t="shared" si="1"/>
        <v>44400</v>
      </c>
      <c r="I32" s="12">
        <v>1</v>
      </c>
      <c r="J32" s="13">
        <f t="shared" si="2"/>
        <v>44400</v>
      </c>
      <c r="K32" s="4"/>
    </row>
    <row r="33" spans="1:11" x14ac:dyDescent="0.35">
      <c r="A33" s="3">
        <v>32</v>
      </c>
      <c r="B33" s="1" t="s">
        <v>45</v>
      </c>
      <c r="C33" s="1" t="s">
        <v>46</v>
      </c>
      <c r="D33" s="1" t="s">
        <v>73</v>
      </c>
      <c r="E33" s="1" t="str">
        <f t="shared" si="3"/>
        <v>ANDROYAMBOVOMBE-ANDROYERADA</v>
      </c>
      <c r="F33" s="45" t="str">
        <f t="shared" si="0"/>
        <v>MG52516013</v>
      </c>
      <c r="G33" s="3">
        <v>1</v>
      </c>
      <c r="H33" s="19">
        <f t="shared" si="1"/>
        <v>10337.610712981184</v>
      </c>
      <c r="I33" s="12">
        <v>1</v>
      </c>
      <c r="J33" s="13">
        <v>10337.610712981184</v>
      </c>
      <c r="K33" s="4"/>
    </row>
    <row r="34" spans="1:11" x14ac:dyDescent="0.35">
      <c r="A34" s="3">
        <v>33</v>
      </c>
      <c r="B34" s="1" t="s">
        <v>45</v>
      </c>
      <c r="C34" s="1" t="s">
        <v>46</v>
      </c>
      <c r="D34" s="1" t="s">
        <v>75</v>
      </c>
      <c r="E34" s="1" t="str">
        <f t="shared" si="3"/>
        <v>ANDROYAMBOVOMBE-ANDROYIMANOMBO</v>
      </c>
      <c r="F34" s="45" t="str">
        <f t="shared" ref="F34:F65" si="4">VLOOKUP(E34,admin_3_2,12,FALSE)</f>
        <v>MG52516190</v>
      </c>
      <c r="G34" s="3">
        <v>1</v>
      </c>
      <c r="H34" s="19">
        <f t="shared" si="1"/>
        <v>21457.04590852269</v>
      </c>
      <c r="I34" s="12">
        <v>1</v>
      </c>
      <c r="J34" s="13">
        <f t="shared" ref="J34:J63" si="5">+H34*I34</f>
        <v>21457.04590852269</v>
      </c>
      <c r="K34" s="4"/>
    </row>
    <row r="35" spans="1:11" x14ac:dyDescent="0.35">
      <c r="A35" s="3">
        <v>34</v>
      </c>
      <c r="B35" s="1" t="s">
        <v>45</v>
      </c>
      <c r="C35" s="1" t="s">
        <v>46</v>
      </c>
      <c r="D35" s="1" t="s">
        <v>77</v>
      </c>
      <c r="E35" s="1" t="str">
        <f t="shared" si="3"/>
        <v>ANDROYAMBOVOMBE-ANDROYJAFARO</v>
      </c>
      <c r="F35" s="45" t="str">
        <f t="shared" si="4"/>
        <v>MG52516170</v>
      </c>
      <c r="G35" s="3">
        <v>1</v>
      </c>
      <c r="H35" s="19">
        <f t="shared" si="1"/>
        <v>68423</v>
      </c>
      <c r="I35" s="12">
        <v>1</v>
      </c>
      <c r="J35" s="13">
        <f t="shared" si="5"/>
        <v>68423</v>
      </c>
      <c r="K35" s="4"/>
    </row>
    <row r="36" spans="1:11" x14ac:dyDescent="0.35">
      <c r="A36" s="3">
        <v>35</v>
      </c>
      <c r="B36" s="1" t="s">
        <v>45</v>
      </c>
      <c r="C36" s="1" t="s">
        <v>46</v>
      </c>
      <c r="D36" s="1" t="s">
        <v>79</v>
      </c>
      <c r="E36" s="1" t="str">
        <f t="shared" si="3"/>
        <v>ANDROYAMBOVOMBE-ANDROYMAROALOMAINTY</v>
      </c>
      <c r="F36" s="45" t="str">
        <f t="shared" si="4"/>
        <v>MG52516071</v>
      </c>
      <c r="G36" s="3">
        <v>1</v>
      </c>
      <c r="H36" s="19">
        <f t="shared" si="1"/>
        <v>13937.31530603252</v>
      </c>
      <c r="I36" s="12">
        <v>1</v>
      </c>
      <c r="J36" s="13">
        <f t="shared" si="5"/>
        <v>13937.31530603252</v>
      </c>
      <c r="K36" s="4" t="s">
        <v>3826</v>
      </c>
    </row>
    <row r="37" spans="1:11" x14ac:dyDescent="0.35">
      <c r="A37" s="3">
        <v>36</v>
      </c>
      <c r="B37" s="1" t="s">
        <v>45</v>
      </c>
      <c r="C37" s="1" t="s">
        <v>46</v>
      </c>
      <c r="D37" s="1" t="s">
        <v>81</v>
      </c>
      <c r="E37" s="1" t="str">
        <f t="shared" si="3"/>
        <v>ANDROYAMBOVOMBE-ANDROYMAROALOPOTY</v>
      </c>
      <c r="F37" s="45" t="str">
        <f t="shared" si="4"/>
        <v>MG52516072</v>
      </c>
      <c r="G37" s="3">
        <v>1</v>
      </c>
      <c r="H37" s="19">
        <f t="shared" si="1"/>
        <v>24345</v>
      </c>
      <c r="I37" s="12">
        <v>1</v>
      </c>
      <c r="J37" s="13">
        <f t="shared" si="5"/>
        <v>24345</v>
      </c>
      <c r="K37" s="4"/>
    </row>
    <row r="38" spans="1:11" x14ac:dyDescent="0.35">
      <c r="A38" s="3">
        <v>37</v>
      </c>
      <c r="B38" s="1" t="s">
        <v>45</v>
      </c>
      <c r="C38" s="1" t="s">
        <v>46</v>
      </c>
      <c r="D38" s="1" t="s">
        <v>83</v>
      </c>
      <c r="E38" s="1" t="str">
        <f t="shared" si="3"/>
        <v>ANDROYAMBOVOMBE-ANDROYMAROVATO BEFENO</v>
      </c>
      <c r="F38" s="45" t="str">
        <f t="shared" si="4"/>
        <v>MG52516112</v>
      </c>
      <c r="G38" s="3">
        <v>2</v>
      </c>
      <c r="H38" s="19">
        <f t="shared" si="1"/>
        <v>8140.8527910071152</v>
      </c>
      <c r="I38" s="12">
        <v>1</v>
      </c>
      <c r="J38" s="13">
        <f t="shared" si="5"/>
        <v>8140.8527910071152</v>
      </c>
      <c r="K38" s="4"/>
    </row>
    <row r="39" spans="1:11" x14ac:dyDescent="0.35">
      <c r="A39" s="3">
        <v>38</v>
      </c>
      <c r="B39" s="1" t="s">
        <v>45</v>
      </c>
      <c r="C39" s="1" t="s">
        <v>46</v>
      </c>
      <c r="D39" s="1" t="s">
        <v>85</v>
      </c>
      <c r="E39" s="1" t="str">
        <f t="shared" si="3"/>
        <v>ANDROYAMBOVOMBE-ANDROYSIHANAMARO</v>
      </c>
      <c r="F39" s="45" t="str">
        <f t="shared" si="4"/>
        <v>MG52516111</v>
      </c>
      <c r="G39" s="3">
        <v>1</v>
      </c>
      <c r="H39" s="19">
        <f t="shared" si="1"/>
        <v>25535.234827988948</v>
      </c>
      <c r="I39" s="12">
        <v>1</v>
      </c>
      <c r="J39" s="13">
        <f t="shared" si="5"/>
        <v>25535.234827988948</v>
      </c>
      <c r="K39" s="4" t="s">
        <v>3826</v>
      </c>
    </row>
    <row r="40" spans="1:11" x14ac:dyDescent="0.35">
      <c r="A40" s="3">
        <v>39</v>
      </c>
      <c r="B40" s="1" t="s">
        <v>45</v>
      </c>
      <c r="C40" s="1" t="s">
        <v>46</v>
      </c>
      <c r="D40" s="1" t="s">
        <v>87</v>
      </c>
      <c r="E40" s="1" t="str">
        <f t="shared" si="3"/>
        <v>ANDROYAMBOVOMBE-ANDROYTSIMANANADA</v>
      </c>
      <c r="F40" s="45" t="str">
        <f t="shared" si="4"/>
        <v>MG52516012</v>
      </c>
      <c r="G40" s="3">
        <v>2</v>
      </c>
      <c r="H40" s="19">
        <f t="shared" si="1"/>
        <v>5526.1702553665073</v>
      </c>
      <c r="I40" s="12">
        <v>1</v>
      </c>
      <c r="J40" s="13">
        <f t="shared" si="5"/>
        <v>5526.1702553665073</v>
      </c>
      <c r="K40" s="4" t="s">
        <v>3826</v>
      </c>
    </row>
    <row r="41" spans="1:11" x14ac:dyDescent="0.35">
      <c r="A41" s="3">
        <v>40</v>
      </c>
      <c r="B41" s="1" t="s">
        <v>89</v>
      </c>
      <c r="C41" s="1" t="s">
        <v>90</v>
      </c>
      <c r="D41" s="1" t="s">
        <v>91</v>
      </c>
      <c r="E41" s="1" t="str">
        <f t="shared" si="3"/>
        <v>ATSIMO ANDREFANAAMPANIHY OUESTANAVOHA</v>
      </c>
      <c r="F41" s="45" t="str">
        <f t="shared" si="4"/>
        <v>MG51507290a</v>
      </c>
      <c r="G41" s="3">
        <v>2</v>
      </c>
      <c r="H41" s="19">
        <f t="shared" si="1"/>
        <v>10307.102208094839</v>
      </c>
      <c r="I41" s="12">
        <v>1</v>
      </c>
      <c r="J41" s="13">
        <f t="shared" si="5"/>
        <v>10307.102208094839</v>
      </c>
      <c r="K41" s="4"/>
    </row>
    <row r="42" spans="1:11" x14ac:dyDescent="0.35">
      <c r="A42" s="3">
        <v>41</v>
      </c>
      <c r="B42" s="1" t="s">
        <v>89</v>
      </c>
      <c r="C42" s="1" t="s">
        <v>90</v>
      </c>
      <c r="D42" s="1" t="s">
        <v>93</v>
      </c>
      <c r="E42" s="1" t="str">
        <f t="shared" si="3"/>
        <v>ATSIMO ANDREFANAAMPANIHY OUESTAMBOROMPOTSY</v>
      </c>
      <c r="F42" s="45" t="str">
        <f t="shared" si="4"/>
        <v>MG51507050</v>
      </c>
      <c r="G42" s="3">
        <v>1</v>
      </c>
      <c r="H42" s="19">
        <f t="shared" si="1"/>
        <v>22041.666209672178</v>
      </c>
      <c r="I42" s="12">
        <v>1</v>
      </c>
      <c r="J42" s="13">
        <f t="shared" si="5"/>
        <v>22041.666209672178</v>
      </c>
      <c r="K42" s="4"/>
    </row>
    <row r="43" spans="1:11" x14ac:dyDescent="0.35">
      <c r="A43" s="3">
        <v>42</v>
      </c>
      <c r="B43" s="1" t="s">
        <v>89</v>
      </c>
      <c r="C43" s="1" t="s">
        <v>90</v>
      </c>
      <c r="D43" s="1" t="s">
        <v>90</v>
      </c>
      <c r="E43" s="1" t="str">
        <f t="shared" si="3"/>
        <v>ATSIMO ANDREFANAAMPANIHY OUESTAMPANIHY OUEST</v>
      </c>
      <c r="F43" s="45" t="str">
        <f t="shared" si="4"/>
        <v>MG51507010</v>
      </c>
      <c r="G43" s="3">
        <v>2</v>
      </c>
      <c r="H43" s="19">
        <f t="shared" si="1"/>
        <v>44611.845880324203</v>
      </c>
      <c r="I43" s="12">
        <v>1</v>
      </c>
      <c r="J43" s="13">
        <f t="shared" si="5"/>
        <v>44611.845880324203</v>
      </c>
      <c r="K43" s="4"/>
    </row>
    <row r="44" spans="1:11" x14ac:dyDescent="0.35">
      <c r="A44" s="3">
        <v>43</v>
      </c>
      <c r="B44" s="1" t="s">
        <v>89</v>
      </c>
      <c r="C44" s="1" t="s">
        <v>90</v>
      </c>
      <c r="D44" s="1" t="s">
        <v>96</v>
      </c>
      <c r="E44" s="1" t="str">
        <f t="shared" si="3"/>
        <v>ATSIMO ANDREFANAAMPANIHY OUESTANDROIPANO</v>
      </c>
      <c r="F44" s="45" t="str">
        <f t="shared" si="4"/>
        <v>MG51507310a</v>
      </c>
      <c r="G44" s="3">
        <v>1</v>
      </c>
      <c r="H44" s="19">
        <f t="shared" si="1"/>
        <v>33473</v>
      </c>
      <c r="I44" s="12">
        <v>1</v>
      </c>
      <c r="J44" s="13">
        <f t="shared" si="5"/>
        <v>33473</v>
      </c>
      <c r="K44" s="4"/>
    </row>
    <row r="45" spans="1:11" x14ac:dyDescent="0.35">
      <c r="A45" s="3">
        <v>44</v>
      </c>
      <c r="B45" s="1" t="s">
        <v>89</v>
      </c>
      <c r="C45" s="1" t="s">
        <v>90</v>
      </c>
      <c r="D45" s="1" t="s">
        <v>98</v>
      </c>
      <c r="E45" s="1" t="str">
        <f t="shared" si="3"/>
        <v>ATSIMO ANDREFANAAMPANIHY OUESTANDROKA</v>
      </c>
      <c r="F45" s="45" t="str">
        <f t="shared" si="4"/>
        <v>MG51507230</v>
      </c>
      <c r="G45" s="3">
        <v>2</v>
      </c>
      <c r="H45" s="19">
        <f t="shared" si="1"/>
        <v>60208</v>
      </c>
      <c r="I45" s="12">
        <v>1</v>
      </c>
      <c r="J45" s="13">
        <f t="shared" si="5"/>
        <v>60208</v>
      </c>
      <c r="K45" s="4"/>
    </row>
    <row r="46" spans="1:11" x14ac:dyDescent="0.35">
      <c r="A46" s="3">
        <v>45</v>
      </c>
      <c r="B46" s="1" t="s">
        <v>89</v>
      </c>
      <c r="C46" s="1" t="s">
        <v>90</v>
      </c>
      <c r="D46" s="1" t="s">
        <v>100</v>
      </c>
      <c r="E46" s="1" t="str">
        <f t="shared" si="3"/>
        <v>ATSIMO ANDREFANAAMPANIHY OUESTANKILIABO</v>
      </c>
      <c r="F46" s="45" t="str">
        <f t="shared" si="4"/>
        <v>MG51507030</v>
      </c>
      <c r="G46" s="3">
        <v>2</v>
      </c>
      <c r="H46" s="19">
        <f t="shared" si="1"/>
        <v>20536.121855702058</v>
      </c>
      <c r="I46" s="12">
        <v>1</v>
      </c>
      <c r="J46" s="13">
        <f t="shared" si="5"/>
        <v>20536.121855702058</v>
      </c>
      <c r="K46" s="4"/>
    </row>
    <row r="47" spans="1:11" x14ac:dyDescent="0.35">
      <c r="A47" s="3">
        <v>46</v>
      </c>
      <c r="B47" s="1" t="s">
        <v>89</v>
      </c>
      <c r="C47" s="1" t="s">
        <v>90</v>
      </c>
      <c r="D47" s="1" t="s">
        <v>102</v>
      </c>
      <c r="E47" s="1" t="str">
        <f t="shared" si="3"/>
        <v>ATSIMO ANDREFANAAMPANIHY OUESTANKILIMIVORY</v>
      </c>
      <c r="F47" s="45" t="str">
        <f t="shared" si="4"/>
        <v>MG51507130</v>
      </c>
      <c r="G47" s="3">
        <v>2</v>
      </c>
      <c r="H47" s="19">
        <f t="shared" si="1"/>
        <v>13579.95040816493</v>
      </c>
      <c r="I47" s="12">
        <v>1</v>
      </c>
      <c r="J47" s="13">
        <f t="shared" si="5"/>
        <v>13579.95040816493</v>
      </c>
      <c r="K47" s="4"/>
    </row>
    <row r="48" spans="1:11" x14ac:dyDescent="0.35">
      <c r="A48" s="3">
        <v>47</v>
      </c>
      <c r="B48" s="1" t="s">
        <v>89</v>
      </c>
      <c r="C48" s="1" t="s">
        <v>90</v>
      </c>
      <c r="D48" s="1" t="s">
        <v>104</v>
      </c>
      <c r="E48" s="1" t="str">
        <f t="shared" si="3"/>
        <v>ATSIMO ANDREFANAAMPANIHY OUESTANKILIZATO</v>
      </c>
      <c r="F48" s="45" t="str">
        <f t="shared" si="4"/>
        <v>MG51507070</v>
      </c>
      <c r="G48" s="3">
        <v>2</v>
      </c>
      <c r="H48" s="19">
        <f t="shared" si="1"/>
        <v>9035.2639384151753</v>
      </c>
      <c r="I48" s="12">
        <v>1</v>
      </c>
      <c r="J48" s="13">
        <f t="shared" si="5"/>
        <v>9035.2639384151753</v>
      </c>
      <c r="K48" s="4"/>
    </row>
    <row r="49" spans="1:11" x14ac:dyDescent="0.35">
      <c r="A49" s="3">
        <v>48</v>
      </c>
      <c r="B49" s="1" t="s">
        <v>89</v>
      </c>
      <c r="C49" s="1" t="s">
        <v>90</v>
      </c>
      <c r="D49" s="1" t="s">
        <v>106</v>
      </c>
      <c r="E49" s="1" t="str">
        <f t="shared" si="3"/>
        <v>ATSIMO ANDREFANAAMPANIHY OUESTAntaly</v>
      </c>
      <c r="F49" s="45" t="str">
        <f t="shared" si="4"/>
        <v>MG51507110</v>
      </c>
      <c r="G49" s="3">
        <v>1</v>
      </c>
      <c r="H49" s="19">
        <f t="shared" si="1"/>
        <v>11238.556833163275</v>
      </c>
      <c r="I49" s="12">
        <v>1</v>
      </c>
      <c r="J49" s="13">
        <f t="shared" si="5"/>
        <v>11238.556833163275</v>
      </c>
      <c r="K49" s="4"/>
    </row>
    <row r="50" spans="1:11" x14ac:dyDescent="0.35">
      <c r="A50" s="3">
        <v>49</v>
      </c>
      <c r="B50" s="1" t="s">
        <v>89</v>
      </c>
      <c r="C50" s="1" t="s">
        <v>90</v>
      </c>
      <c r="D50" s="1" t="s">
        <v>108</v>
      </c>
      <c r="E50" s="1" t="str">
        <f t="shared" si="3"/>
        <v>ATSIMO ANDREFANAAMPANIHY OUESTBEAHITSE</v>
      </c>
      <c r="F50" s="45" t="str">
        <f t="shared" si="4"/>
        <v>MG51507190</v>
      </c>
      <c r="G50" s="3">
        <v>2</v>
      </c>
      <c r="H50" s="19">
        <f t="shared" si="1"/>
        <v>22506.62327075818</v>
      </c>
      <c r="I50" s="12">
        <v>1</v>
      </c>
      <c r="J50" s="13">
        <f t="shared" si="5"/>
        <v>22506.62327075818</v>
      </c>
      <c r="K50" s="4"/>
    </row>
    <row r="51" spans="1:11" x14ac:dyDescent="0.35">
      <c r="A51" s="3">
        <v>50</v>
      </c>
      <c r="B51" s="1" t="s">
        <v>89</v>
      </c>
      <c r="C51" s="1" t="s">
        <v>90</v>
      </c>
      <c r="D51" s="1" t="s">
        <v>110</v>
      </c>
      <c r="E51" s="1" t="str">
        <f t="shared" si="3"/>
        <v>ATSIMO ANDREFANAAMPANIHY OUESTBEARA</v>
      </c>
      <c r="F51" s="45" t="str">
        <f t="shared" si="4"/>
        <v>MG51507110a</v>
      </c>
      <c r="G51" s="3">
        <v>1</v>
      </c>
      <c r="H51" s="19">
        <f t="shared" si="1"/>
        <v>3777.3881508694139</v>
      </c>
      <c r="I51" s="12">
        <v>1</v>
      </c>
      <c r="J51" s="13">
        <f t="shared" si="5"/>
        <v>3777.3881508694139</v>
      </c>
      <c r="K51" s="4"/>
    </row>
    <row r="52" spans="1:11" x14ac:dyDescent="0.35">
      <c r="A52" s="3">
        <v>51</v>
      </c>
      <c r="B52" s="1" t="s">
        <v>89</v>
      </c>
      <c r="C52" s="1" t="s">
        <v>90</v>
      </c>
      <c r="D52" s="1" t="s">
        <v>112</v>
      </c>
      <c r="E52" s="1" t="str">
        <f t="shared" si="3"/>
        <v>ATSIMO ANDREFANAAMPANIHY OUESTBELAFIKE Haut</v>
      </c>
      <c r="F52" s="45" t="str">
        <f t="shared" si="4"/>
        <v>MG51507170</v>
      </c>
      <c r="G52" s="3">
        <v>2</v>
      </c>
      <c r="H52" s="19">
        <f t="shared" si="1"/>
        <v>19126</v>
      </c>
      <c r="I52" s="12">
        <v>1</v>
      </c>
      <c r="J52" s="13">
        <f t="shared" si="5"/>
        <v>19126</v>
      </c>
      <c r="K52" s="4"/>
    </row>
    <row r="53" spans="1:11" x14ac:dyDescent="0.35">
      <c r="A53" s="3">
        <v>52</v>
      </c>
      <c r="B53" s="1" t="s">
        <v>89</v>
      </c>
      <c r="C53" s="1" t="s">
        <v>90</v>
      </c>
      <c r="D53" s="1" t="s">
        <v>114</v>
      </c>
      <c r="E53" s="1" t="str">
        <f t="shared" si="3"/>
        <v>ATSIMO ANDREFANAAMPANIHY OUESTBEROY Atsimo</v>
      </c>
      <c r="F53" s="45" t="str">
        <f t="shared" si="4"/>
        <v>MG51507270</v>
      </c>
      <c r="G53" s="3">
        <v>3</v>
      </c>
      <c r="H53" s="19">
        <f t="shared" si="1"/>
        <v>14571.507472647627</v>
      </c>
      <c r="I53" s="12">
        <v>0.7</v>
      </c>
      <c r="J53" s="13">
        <f t="shared" si="5"/>
        <v>10200.055230853339</v>
      </c>
      <c r="K53" s="4"/>
    </row>
    <row r="54" spans="1:11" x14ac:dyDescent="0.35">
      <c r="A54" s="3">
        <v>53</v>
      </c>
      <c r="B54" s="1" t="s">
        <v>89</v>
      </c>
      <c r="C54" s="1" t="s">
        <v>90</v>
      </c>
      <c r="D54" s="1" t="s">
        <v>116</v>
      </c>
      <c r="E54" s="1" t="str">
        <f t="shared" si="3"/>
        <v>ATSIMO ANDREFANAAMPANIHY OUESTEJEDA</v>
      </c>
      <c r="F54" s="45" t="str">
        <f t="shared" si="4"/>
        <v>MG51507150</v>
      </c>
      <c r="G54" s="3">
        <v>2</v>
      </c>
      <c r="H54" s="19">
        <f t="shared" si="1"/>
        <v>55581.566647506188</v>
      </c>
      <c r="I54" s="12">
        <v>1</v>
      </c>
      <c r="J54" s="13">
        <f t="shared" si="5"/>
        <v>55581.566647506188</v>
      </c>
      <c r="K54" s="4"/>
    </row>
    <row r="55" spans="1:11" x14ac:dyDescent="0.35">
      <c r="A55" s="3">
        <v>54</v>
      </c>
      <c r="B55" s="1" t="s">
        <v>89</v>
      </c>
      <c r="C55" s="1" t="s">
        <v>90</v>
      </c>
      <c r="D55" s="1" t="s">
        <v>118</v>
      </c>
      <c r="E55" s="1" t="str">
        <f t="shared" si="3"/>
        <v>ATSIMO ANDREFANAAMPANIHY OUESTFOTADREVO</v>
      </c>
      <c r="F55" s="45" t="str">
        <f t="shared" si="4"/>
        <v>MG51507290</v>
      </c>
      <c r="G55" s="3">
        <v>2</v>
      </c>
      <c r="H55" s="19">
        <f t="shared" si="1"/>
        <v>55421.49024461853</v>
      </c>
      <c r="I55" s="12">
        <v>1</v>
      </c>
      <c r="J55" s="13">
        <f t="shared" si="5"/>
        <v>55421.49024461853</v>
      </c>
      <c r="K55" s="4"/>
    </row>
    <row r="56" spans="1:11" x14ac:dyDescent="0.35">
      <c r="A56" s="3">
        <v>55</v>
      </c>
      <c r="B56" s="1" t="s">
        <v>89</v>
      </c>
      <c r="C56" s="1" t="s">
        <v>90</v>
      </c>
      <c r="D56" s="1" t="s">
        <v>120</v>
      </c>
      <c r="E56" s="1" t="str">
        <f t="shared" si="3"/>
        <v>ATSIMO ANDREFANAAMPANIHY OUESTGOGOGOGO</v>
      </c>
      <c r="F56" s="45" t="str">
        <f t="shared" si="4"/>
        <v>MG51507210</v>
      </c>
      <c r="G56" s="3">
        <v>3</v>
      </c>
      <c r="H56" s="19">
        <f t="shared" si="1"/>
        <v>21507.616656844359</v>
      </c>
      <c r="I56" s="12">
        <v>0.7</v>
      </c>
      <c r="J56" s="13">
        <f t="shared" si="5"/>
        <v>15055.331659791051</v>
      </c>
      <c r="K56" s="4"/>
    </row>
    <row r="57" spans="1:11" x14ac:dyDescent="0.35">
      <c r="A57" s="3">
        <v>56</v>
      </c>
      <c r="B57" s="1" t="s">
        <v>89</v>
      </c>
      <c r="C57" s="1" t="s">
        <v>90</v>
      </c>
      <c r="D57" s="1" t="s">
        <v>122</v>
      </c>
      <c r="E57" s="1" t="str">
        <f t="shared" si="3"/>
        <v>ATSIMO ANDREFANAAMPANIHY OUESTITAMPOLO</v>
      </c>
      <c r="F57" s="45" t="str">
        <f t="shared" si="4"/>
        <v>MG51507310</v>
      </c>
      <c r="G57" s="3">
        <v>1</v>
      </c>
      <c r="H57" s="19">
        <f t="shared" si="1"/>
        <v>42276</v>
      </c>
      <c r="I57" s="12">
        <v>1</v>
      </c>
      <c r="J57" s="13">
        <f t="shared" si="5"/>
        <v>42276</v>
      </c>
      <c r="K57" s="4" t="s">
        <v>3826</v>
      </c>
    </row>
    <row r="58" spans="1:11" x14ac:dyDescent="0.35">
      <c r="A58" s="3">
        <v>57</v>
      </c>
      <c r="B58" s="1" t="s">
        <v>89</v>
      </c>
      <c r="C58" s="1" t="s">
        <v>90</v>
      </c>
      <c r="D58" s="1" t="s">
        <v>124</v>
      </c>
      <c r="E58" s="1" t="str">
        <f t="shared" si="3"/>
        <v>ATSIMO ANDREFANAAMPANIHY OUESTMANIRY</v>
      </c>
      <c r="F58" s="45" t="str">
        <f t="shared" si="4"/>
        <v>MG51507090</v>
      </c>
      <c r="G58" s="3">
        <v>3</v>
      </c>
      <c r="H58" s="19">
        <f t="shared" si="1"/>
        <v>12000.319083389746</v>
      </c>
      <c r="I58" s="12">
        <v>0.7</v>
      </c>
      <c r="J58" s="13">
        <f t="shared" si="5"/>
        <v>8400.2233583728212</v>
      </c>
      <c r="K58" s="4"/>
    </row>
    <row r="59" spans="1:11" x14ac:dyDescent="0.35">
      <c r="A59" s="3">
        <v>58</v>
      </c>
      <c r="B59" s="1" t="s">
        <v>89</v>
      </c>
      <c r="C59" s="1" t="s">
        <v>90</v>
      </c>
      <c r="D59" s="1" t="s">
        <v>126</v>
      </c>
      <c r="E59" s="1" t="str">
        <f t="shared" si="3"/>
        <v>ATSIMO ANDREFANAAMPANIHY OUESTVOHITANY</v>
      </c>
      <c r="F59" s="45" t="str">
        <f t="shared" si="4"/>
        <v>MG51507250</v>
      </c>
      <c r="G59" s="3">
        <v>1</v>
      </c>
      <c r="H59" s="19">
        <f t="shared" si="1"/>
        <v>17460.935136233733</v>
      </c>
      <c r="I59" s="12">
        <v>1</v>
      </c>
      <c r="J59" s="13">
        <f t="shared" si="5"/>
        <v>17460.935136233733</v>
      </c>
      <c r="K59" s="4"/>
    </row>
    <row r="60" spans="1:11" x14ac:dyDescent="0.35">
      <c r="A60" s="3">
        <v>59</v>
      </c>
      <c r="B60" s="1" t="s">
        <v>45</v>
      </c>
      <c r="C60" s="1" t="s">
        <v>128</v>
      </c>
      <c r="D60" s="1" t="s">
        <v>129</v>
      </c>
      <c r="E60" s="1" t="str">
        <f t="shared" si="3"/>
        <v>ANDROYBEKILYAMBAHITA</v>
      </c>
      <c r="F60" s="45" t="str">
        <f t="shared" si="4"/>
        <v>MG52518151</v>
      </c>
      <c r="G60" s="3">
        <v>2</v>
      </c>
      <c r="H60" s="19">
        <f t="shared" si="1"/>
        <v>24481.661878837371</v>
      </c>
      <c r="I60" s="12">
        <v>1</v>
      </c>
      <c r="J60" s="13">
        <f t="shared" si="5"/>
        <v>24481.661878837371</v>
      </c>
      <c r="K60" s="4"/>
    </row>
    <row r="61" spans="1:11" x14ac:dyDescent="0.35">
      <c r="A61" s="3">
        <v>60</v>
      </c>
      <c r="B61" s="1" t="s">
        <v>45</v>
      </c>
      <c r="C61" s="1" t="s">
        <v>128</v>
      </c>
      <c r="D61" s="1" t="s">
        <v>131</v>
      </c>
      <c r="E61" s="1" t="str">
        <f t="shared" si="3"/>
        <v>ANDROYBEKILYAMBATOSOLA</v>
      </c>
      <c r="F61" s="45" t="str">
        <f t="shared" si="4"/>
        <v>MG52518091</v>
      </c>
      <c r="G61" s="3">
        <v>1</v>
      </c>
      <c r="H61" s="19">
        <f t="shared" si="1"/>
        <v>10424</v>
      </c>
      <c r="I61" s="12">
        <v>1</v>
      </c>
      <c r="J61" s="13">
        <f t="shared" si="5"/>
        <v>10424</v>
      </c>
      <c r="K61" s="4"/>
    </row>
    <row r="62" spans="1:11" x14ac:dyDescent="0.35">
      <c r="A62" s="3">
        <v>61</v>
      </c>
      <c r="B62" s="1" t="s">
        <v>45</v>
      </c>
      <c r="C62" s="1" t="s">
        <v>128</v>
      </c>
      <c r="D62" s="1" t="s">
        <v>133</v>
      </c>
      <c r="E62" s="1" t="str">
        <f t="shared" si="3"/>
        <v>ANDROYBEKILYANIVORANO MITSINJO</v>
      </c>
      <c r="F62" s="45" t="str">
        <f t="shared" si="4"/>
        <v>MG52518290</v>
      </c>
      <c r="G62" s="3">
        <v>1</v>
      </c>
      <c r="H62" s="19">
        <f t="shared" si="1"/>
        <v>5631.7646487101647</v>
      </c>
      <c r="I62" s="12">
        <v>1</v>
      </c>
      <c r="J62" s="13">
        <f t="shared" si="5"/>
        <v>5631.7646487101647</v>
      </c>
      <c r="K62" s="4"/>
    </row>
    <row r="63" spans="1:11" x14ac:dyDescent="0.35">
      <c r="A63" s="3">
        <v>62</v>
      </c>
      <c r="B63" s="1" t="s">
        <v>45</v>
      </c>
      <c r="C63" s="1" t="s">
        <v>128</v>
      </c>
      <c r="D63" s="1" t="s">
        <v>135</v>
      </c>
      <c r="E63" s="1" t="str">
        <f t="shared" si="3"/>
        <v>ANDROYBEKILYANJA NORD</v>
      </c>
      <c r="F63" s="45" t="str">
        <f t="shared" si="4"/>
        <v>MG52518050</v>
      </c>
      <c r="G63" s="3">
        <v>2</v>
      </c>
      <c r="H63" s="19">
        <f t="shared" si="1"/>
        <v>3679.7849497118705</v>
      </c>
      <c r="I63" s="12">
        <v>1</v>
      </c>
      <c r="J63" s="13">
        <f t="shared" si="5"/>
        <v>3679.7849497118705</v>
      </c>
      <c r="K63" s="4"/>
    </row>
    <row r="64" spans="1:11" x14ac:dyDescent="0.35">
      <c r="A64" s="3">
        <v>63</v>
      </c>
      <c r="B64" s="1" t="s">
        <v>45</v>
      </c>
      <c r="C64" s="1" t="s">
        <v>128</v>
      </c>
      <c r="D64" s="1" t="s">
        <v>137</v>
      </c>
      <c r="E64" s="1" t="str">
        <f t="shared" si="3"/>
        <v>ANDROYBEKILYANKARANABO NORD</v>
      </c>
      <c r="F64" s="45" t="str">
        <f t="shared" si="4"/>
        <v>MG52518031</v>
      </c>
      <c r="G64" s="3">
        <v>1</v>
      </c>
      <c r="H64" s="19">
        <f t="shared" si="1"/>
        <v>6350</v>
      </c>
      <c r="I64" s="12">
        <v>1</v>
      </c>
      <c r="J64" s="13"/>
      <c r="K64" s="4"/>
    </row>
    <row r="65" spans="1:11" x14ac:dyDescent="0.35">
      <c r="A65" s="3">
        <v>64</v>
      </c>
      <c r="B65" s="1" t="s">
        <v>45</v>
      </c>
      <c r="C65" s="1" t="s">
        <v>128</v>
      </c>
      <c r="D65" s="1" t="s">
        <v>139</v>
      </c>
      <c r="E65" s="1" t="str">
        <f t="shared" si="3"/>
        <v>ANDROYBEKILYANTSAKOAMARO</v>
      </c>
      <c r="F65" s="45" t="str">
        <f t="shared" si="4"/>
        <v>MG52518070</v>
      </c>
      <c r="G65" s="3">
        <v>2</v>
      </c>
      <c r="H65" s="19">
        <f t="shared" si="1"/>
        <v>9078.8423992458884</v>
      </c>
      <c r="I65" s="12">
        <v>1</v>
      </c>
      <c r="J65" s="13">
        <f t="shared" ref="J65:J96" si="6">+H65*I65</f>
        <v>9078.8423992458884</v>
      </c>
      <c r="K65" s="4"/>
    </row>
    <row r="66" spans="1:11" x14ac:dyDescent="0.35">
      <c r="A66" s="3">
        <v>65</v>
      </c>
      <c r="B66" s="1" t="s">
        <v>45</v>
      </c>
      <c r="C66" s="1" t="s">
        <v>128</v>
      </c>
      <c r="D66" s="1" t="s">
        <v>128</v>
      </c>
      <c r="E66" s="1" t="str">
        <f t="shared" si="3"/>
        <v>ANDROYBEKILYBEKILY</v>
      </c>
      <c r="F66" s="45" t="str">
        <f t="shared" ref="F66:F83" si="7">VLOOKUP(E66,admin_3_2,12,FALSE)</f>
        <v>MG52518010</v>
      </c>
      <c r="G66" s="3">
        <v>2</v>
      </c>
      <c r="H66" s="19">
        <f t="shared" ref="H66:H129" si="8">VLOOKUP(F66,pop_tot,7,FALSE)</f>
        <v>24032.687163359984</v>
      </c>
      <c r="I66" s="12">
        <v>1</v>
      </c>
      <c r="J66" s="13">
        <f t="shared" si="6"/>
        <v>24032.687163359984</v>
      </c>
      <c r="K66" s="4"/>
    </row>
    <row r="67" spans="1:11" x14ac:dyDescent="0.35">
      <c r="A67" s="3">
        <v>66</v>
      </c>
      <c r="B67" s="1" t="s">
        <v>45</v>
      </c>
      <c r="C67" s="1" t="s">
        <v>128</v>
      </c>
      <c r="D67" s="1" t="s">
        <v>142</v>
      </c>
      <c r="E67" s="1" t="str">
        <f t="shared" ref="E67:E130" si="9">B67&amp;C67&amp;D67</f>
        <v>ANDROYBEKILYBEKITRO</v>
      </c>
      <c r="F67" s="45" t="str">
        <f t="shared" si="7"/>
        <v>MG52518230</v>
      </c>
      <c r="G67" s="3">
        <v>2</v>
      </c>
      <c r="H67" s="19">
        <f t="shared" si="8"/>
        <v>31308</v>
      </c>
      <c r="I67" s="12">
        <v>1</v>
      </c>
      <c r="J67" s="13">
        <f t="shared" si="6"/>
        <v>31308</v>
      </c>
      <c r="K67" s="4"/>
    </row>
    <row r="68" spans="1:11" x14ac:dyDescent="0.35">
      <c r="A68" s="3">
        <v>67</v>
      </c>
      <c r="B68" s="1" t="s">
        <v>45</v>
      </c>
      <c r="C68" s="1" t="s">
        <v>128</v>
      </c>
      <c r="D68" s="1" t="s">
        <v>144</v>
      </c>
      <c r="E68" s="1" t="str">
        <f t="shared" si="9"/>
        <v>ANDROYBEKILYBELINDO MAHASOA</v>
      </c>
      <c r="F68" s="45" t="str">
        <f t="shared" si="7"/>
        <v>MG52518170</v>
      </c>
      <c r="G68" s="3">
        <v>2</v>
      </c>
      <c r="H68" s="19">
        <f t="shared" si="8"/>
        <v>19353.895597922965</v>
      </c>
      <c r="I68" s="12">
        <v>1</v>
      </c>
      <c r="J68" s="13">
        <f t="shared" si="6"/>
        <v>19353.895597922965</v>
      </c>
      <c r="K68" s="4"/>
    </row>
    <row r="69" spans="1:11" x14ac:dyDescent="0.35">
      <c r="A69" s="3">
        <v>68</v>
      </c>
      <c r="B69" s="1" t="s">
        <v>45</v>
      </c>
      <c r="C69" s="1" t="s">
        <v>128</v>
      </c>
      <c r="D69" s="1" t="s">
        <v>146</v>
      </c>
      <c r="E69" s="1" t="str">
        <f t="shared" si="9"/>
        <v>ANDROYBEKILYBERAKETA</v>
      </c>
      <c r="F69" s="45" t="str">
        <f t="shared" si="7"/>
        <v>MG52518251</v>
      </c>
      <c r="G69" s="3">
        <v>2</v>
      </c>
      <c r="H69" s="19">
        <f t="shared" si="8"/>
        <v>26213.920036078285</v>
      </c>
      <c r="I69" s="12">
        <v>1</v>
      </c>
      <c r="J69" s="13">
        <f t="shared" si="6"/>
        <v>26213.920036078285</v>
      </c>
      <c r="K69" s="4"/>
    </row>
    <row r="70" spans="1:11" x14ac:dyDescent="0.35">
      <c r="A70" s="3">
        <v>69</v>
      </c>
      <c r="B70" s="1" t="s">
        <v>45</v>
      </c>
      <c r="C70" s="1" t="s">
        <v>128</v>
      </c>
      <c r="D70" s="1" t="s">
        <v>148</v>
      </c>
      <c r="E70" s="1" t="str">
        <f t="shared" si="9"/>
        <v>ANDROYBEKILYBESAKOA</v>
      </c>
      <c r="F70" s="45" t="str">
        <f t="shared" si="7"/>
        <v>MG52518032</v>
      </c>
      <c r="G70" s="3">
        <v>2</v>
      </c>
      <c r="H70" s="19">
        <f t="shared" si="8"/>
        <v>4007.0986608564858</v>
      </c>
      <c r="I70" s="12">
        <v>1</v>
      </c>
      <c r="J70" s="13">
        <f t="shared" si="6"/>
        <v>4007.0986608564858</v>
      </c>
      <c r="K70" s="4"/>
    </row>
    <row r="71" spans="1:11" x14ac:dyDescent="0.35">
      <c r="A71" s="3">
        <v>70</v>
      </c>
      <c r="B71" s="1" t="s">
        <v>45</v>
      </c>
      <c r="C71" s="1" t="s">
        <v>128</v>
      </c>
      <c r="D71" s="1" t="s">
        <v>150</v>
      </c>
      <c r="E71" s="1" t="str">
        <f t="shared" si="9"/>
        <v>ANDROYBEKILYBETEZA</v>
      </c>
      <c r="F71" s="45" t="str">
        <f t="shared" si="7"/>
        <v>MG52518190</v>
      </c>
      <c r="G71" s="3">
        <v>1</v>
      </c>
      <c r="H71" s="19">
        <f t="shared" si="8"/>
        <v>8560</v>
      </c>
      <c r="I71" s="12">
        <v>1</v>
      </c>
      <c r="J71" s="13">
        <f t="shared" si="6"/>
        <v>8560</v>
      </c>
      <c r="K71" s="4"/>
    </row>
    <row r="72" spans="1:11" x14ac:dyDescent="0.35">
      <c r="A72" s="3">
        <v>71</v>
      </c>
      <c r="B72" s="1" t="s">
        <v>45</v>
      </c>
      <c r="C72" s="1" t="s">
        <v>128</v>
      </c>
      <c r="D72" s="1" t="s">
        <v>152</v>
      </c>
      <c r="E72" s="1" t="str">
        <f t="shared" si="9"/>
        <v>ANDROYBEKILYBEVITIKY</v>
      </c>
      <c r="F72" s="45" t="str">
        <f t="shared" si="7"/>
        <v>MG52518270</v>
      </c>
      <c r="G72" s="3">
        <v>2</v>
      </c>
      <c r="H72" s="19">
        <f t="shared" si="8"/>
        <v>9284.0377602917688</v>
      </c>
      <c r="I72" s="12">
        <v>1</v>
      </c>
      <c r="J72" s="13">
        <f t="shared" si="6"/>
        <v>9284.0377602917688</v>
      </c>
      <c r="K72" s="4" t="s">
        <v>3826</v>
      </c>
    </row>
    <row r="73" spans="1:11" x14ac:dyDescent="0.35">
      <c r="A73" s="3">
        <v>72</v>
      </c>
      <c r="B73" s="1" t="s">
        <v>45</v>
      </c>
      <c r="C73" s="1" t="s">
        <v>128</v>
      </c>
      <c r="D73" s="1" t="s">
        <v>154</v>
      </c>
      <c r="E73" s="1" t="str">
        <f t="shared" si="9"/>
        <v>ANDROYBEKILYMANAKOMPY</v>
      </c>
      <c r="F73" s="45" t="str">
        <f t="shared" si="7"/>
        <v>MG52518130</v>
      </c>
      <c r="G73" s="3">
        <v>2</v>
      </c>
      <c r="H73" s="19">
        <f t="shared" si="8"/>
        <v>9896.1698720566874</v>
      </c>
      <c r="I73" s="12">
        <v>1</v>
      </c>
      <c r="J73" s="13">
        <f t="shared" si="6"/>
        <v>9896.1698720566874</v>
      </c>
      <c r="K73" s="4"/>
    </row>
    <row r="74" spans="1:11" x14ac:dyDescent="0.35">
      <c r="A74" s="3">
        <v>73</v>
      </c>
      <c r="B74" s="1" t="s">
        <v>45</v>
      </c>
      <c r="C74" s="1" t="s">
        <v>128</v>
      </c>
      <c r="D74" s="1" t="s">
        <v>156</v>
      </c>
      <c r="E74" s="1" t="str">
        <f t="shared" si="9"/>
        <v>ANDROYBEKILYMAROVIRO</v>
      </c>
      <c r="F74" s="45" t="str">
        <f t="shared" si="7"/>
        <v>MG52518152</v>
      </c>
      <c r="G74" s="3">
        <v>1</v>
      </c>
      <c r="H74" s="19">
        <f t="shared" si="8"/>
        <v>11078.39612941047</v>
      </c>
      <c r="I74" s="12">
        <v>1</v>
      </c>
      <c r="J74" s="13">
        <f t="shared" si="6"/>
        <v>11078.39612941047</v>
      </c>
      <c r="K74" s="4"/>
    </row>
    <row r="75" spans="1:11" x14ac:dyDescent="0.35">
      <c r="A75" s="3">
        <v>74</v>
      </c>
      <c r="B75" s="1" t="s">
        <v>45</v>
      </c>
      <c r="C75" s="1" t="s">
        <v>128</v>
      </c>
      <c r="D75" s="1" t="s">
        <v>158</v>
      </c>
      <c r="E75" s="1" t="str">
        <f t="shared" si="9"/>
        <v>ANDROYBEKILYMIKAIKARIVO AMBATOMAINTY</v>
      </c>
      <c r="F75" s="45" t="str">
        <f t="shared" si="7"/>
        <v>MG52518290a</v>
      </c>
      <c r="G75" s="3">
        <v>2</v>
      </c>
      <c r="H75" s="19">
        <f t="shared" si="8"/>
        <v>5310.9859584138612</v>
      </c>
      <c r="I75" s="12">
        <v>1</v>
      </c>
      <c r="J75" s="13">
        <f t="shared" si="6"/>
        <v>5310.9859584138612</v>
      </c>
      <c r="K75" s="4"/>
    </row>
    <row r="76" spans="1:11" x14ac:dyDescent="0.35">
      <c r="A76" s="3">
        <v>75</v>
      </c>
      <c r="B76" s="1" t="s">
        <v>45</v>
      </c>
      <c r="C76" s="1" t="s">
        <v>128</v>
      </c>
      <c r="D76" s="1" t="s">
        <v>160</v>
      </c>
      <c r="E76" s="1" t="str">
        <f t="shared" si="9"/>
        <v>ANDROYBEKILYTANANDAVA</v>
      </c>
      <c r="F76" s="45" t="str">
        <f t="shared" si="7"/>
        <v>MG52518210</v>
      </c>
      <c r="G76" s="3">
        <v>2</v>
      </c>
      <c r="H76" s="19">
        <f t="shared" si="8"/>
        <v>21938</v>
      </c>
      <c r="I76" s="12">
        <v>1</v>
      </c>
      <c r="J76" s="13">
        <f t="shared" si="6"/>
        <v>21938</v>
      </c>
      <c r="K76" s="4"/>
    </row>
    <row r="77" spans="1:11" x14ac:dyDescent="0.35">
      <c r="A77" s="3">
        <v>76</v>
      </c>
      <c r="B77" s="1" t="s">
        <v>45</v>
      </c>
      <c r="C77" s="1" t="s">
        <v>128</v>
      </c>
      <c r="D77" s="1" t="s">
        <v>162</v>
      </c>
      <c r="E77" s="1" t="str">
        <f t="shared" si="9"/>
        <v>ANDROYBEKILYTSIKOLAKY</v>
      </c>
      <c r="F77" s="45" t="str">
        <f t="shared" si="7"/>
        <v>MG52518110</v>
      </c>
      <c r="G77" s="3">
        <v>2</v>
      </c>
      <c r="H77" s="19">
        <f t="shared" si="8"/>
        <v>8416.681170752925</v>
      </c>
      <c r="I77" s="12">
        <v>1</v>
      </c>
      <c r="J77" s="13">
        <f t="shared" si="6"/>
        <v>8416.681170752925</v>
      </c>
      <c r="K77" s="4"/>
    </row>
    <row r="78" spans="1:11" x14ac:dyDescent="0.35">
      <c r="A78" s="3">
        <v>77</v>
      </c>
      <c r="B78" s="1" t="s">
        <v>45</v>
      </c>
      <c r="C78" s="1" t="s">
        <v>128</v>
      </c>
      <c r="D78" s="1" t="s">
        <v>164</v>
      </c>
      <c r="E78" s="1" t="str">
        <f t="shared" si="9"/>
        <v>ANDROYBEKILYTSIRANDRANY</v>
      </c>
      <c r="F78" s="45" t="str">
        <f t="shared" si="7"/>
        <v>MG52518092</v>
      </c>
      <c r="G78" s="3">
        <v>2</v>
      </c>
      <c r="H78" s="19">
        <f t="shared" si="8"/>
        <v>4493.1168394802326</v>
      </c>
      <c r="I78" s="12">
        <v>1</v>
      </c>
      <c r="J78" s="13">
        <f t="shared" si="6"/>
        <v>4493.1168394802326</v>
      </c>
      <c r="K78" s="4"/>
    </row>
    <row r="79" spans="1:11" x14ac:dyDescent="0.35">
      <c r="A79" s="3">
        <v>78</v>
      </c>
      <c r="B79" s="1" t="s">
        <v>45</v>
      </c>
      <c r="C79" s="1" t="s">
        <v>128</v>
      </c>
      <c r="D79" s="1" t="s">
        <v>166</v>
      </c>
      <c r="E79" s="1" t="str">
        <f t="shared" si="9"/>
        <v>ANDROYBEKILYVOHIMANGA</v>
      </c>
      <c r="F79" s="45" t="str">
        <f t="shared" si="7"/>
        <v>MG52518252</v>
      </c>
      <c r="G79" s="3">
        <v>2</v>
      </c>
      <c r="H79" s="19">
        <f t="shared" si="8"/>
        <v>7286.0245771534946</v>
      </c>
      <c r="I79" s="12">
        <v>1</v>
      </c>
      <c r="J79" s="13">
        <f t="shared" si="6"/>
        <v>7286.0245771534946</v>
      </c>
      <c r="K79" s="4"/>
    </row>
    <row r="80" spans="1:11" x14ac:dyDescent="0.35">
      <c r="A80" s="3">
        <v>79</v>
      </c>
      <c r="B80" s="1" t="s">
        <v>45</v>
      </c>
      <c r="C80" s="1" t="s">
        <v>168</v>
      </c>
      <c r="D80" s="1" t="s">
        <v>169</v>
      </c>
      <c r="E80" s="1" t="str">
        <f t="shared" si="9"/>
        <v>ANDROYBELOHAAMBATOTSIVALA</v>
      </c>
      <c r="F80" s="45" t="str">
        <f t="shared" si="7"/>
        <v>MG52513091a</v>
      </c>
      <c r="G80" s="3">
        <v>1</v>
      </c>
      <c r="H80" s="19">
        <f t="shared" si="8"/>
        <v>10165</v>
      </c>
      <c r="I80" s="12">
        <v>1</v>
      </c>
      <c r="J80" s="13">
        <f t="shared" si="6"/>
        <v>10165</v>
      </c>
      <c r="K80" s="4"/>
    </row>
    <row r="81" spans="1:11" x14ac:dyDescent="0.35">
      <c r="A81" s="3">
        <v>80</v>
      </c>
      <c r="B81" s="1" t="s">
        <v>45</v>
      </c>
      <c r="C81" s="1" t="s">
        <v>168</v>
      </c>
      <c r="D81" s="1" t="s">
        <v>171</v>
      </c>
      <c r="E81" s="1" t="str">
        <f t="shared" si="9"/>
        <v>ANDROYBELOHABEHABOBO</v>
      </c>
      <c r="F81" s="45" t="str">
        <f t="shared" si="7"/>
        <v>MG52513092</v>
      </c>
      <c r="G81" s="3">
        <v>3</v>
      </c>
      <c r="H81" s="19">
        <f t="shared" si="8"/>
        <v>12664</v>
      </c>
      <c r="I81" s="12">
        <v>0.7</v>
      </c>
      <c r="J81" s="13">
        <f t="shared" si="6"/>
        <v>8864.7999999999993</v>
      </c>
      <c r="K81" s="4"/>
    </row>
    <row r="82" spans="1:11" x14ac:dyDescent="0.35">
      <c r="A82" s="3">
        <v>81</v>
      </c>
      <c r="B82" s="1" t="s">
        <v>45</v>
      </c>
      <c r="C82" s="1" t="s">
        <v>168</v>
      </c>
      <c r="D82" s="1" t="s">
        <v>168</v>
      </c>
      <c r="E82" s="1" t="str">
        <f t="shared" si="9"/>
        <v>ANDROYBELOHABELOHA</v>
      </c>
      <c r="F82" s="45" t="str">
        <f t="shared" si="7"/>
        <v>MG52513010</v>
      </c>
      <c r="G82" s="3">
        <v>2</v>
      </c>
      <c r="H82" s="19">
        <f t="shared" si="8"/>
        <v>43507</v>
      </c>
      <c r="I82" s="12">
        <v>1</v>
      </c>
      <c r="J82" s="13">
        <f t="shared" si="6"/>
        <v>43507</v>
      </c>
      <c r="K82" s="4"/>
    </row>
    <row r="83" spans="1:11" x14ac:dyDescent="0.35">
      <c r="A83" s="3">
        <v>82</v>
      </c>
      <c r="B83" s="1" t="s">
        <v>45</v>
      </c>
      <c r="C83" s="1" t="s">
        <v>168</v>
      </c>
      <c r="D83" s="1" t="s">
        <v>174</v>
      </c>
      <c r="E83" s="1" t="str">
        <f t="shared" si="9"/>
        <v>ANDROYBELOHAKOPOKY</v>
      </c>
      <c r="F83" s="45" t="str">
        <f t="shared" si="7"/>
        <v>MG52513050</v>
      </c>
      <c r="G83" s="3">
        <v>2</v>
      </c>
      <c r="H83" s="19">
        <f t="shared" si="8"/>
        <v>25536</v>
      </c>
      <c r="I83" s="12">
        <v>1</v>
      </c>
      <c r="J83" s="13">
        <f t="shared" si="6"/>
        <v>25536</v>
      </c>
      <c r="K83" s="4"/>
    </row>
    <row r="84" spans="1:11" x14ac:dyDescent="0.35">
      <c r="A84" s="3">
        <v>83</v>
      </c>
      <c r="B84" s="1" t="s">
        <v>45</v>
      </c>
      <c r="C84" s="1" t="s">
        <v>168</v>
      </c>
      <c r="D84" s="1" t="s">
        <v>176</v>
      </c>
      <c r="E84" s="1" t="str">
        <f t="shared" si="9"/>
        <v>ANDROYBELOHAMAHENY</v>
      </c>
      <c r="F84" s="45" t="s">
        <v>176</v>
      </c>
      <c r="G84" s="3">
        <v>2</v>
      </c>
      <c r="H84" s="19">
        <f t="shared" si="8"/>
        <v>8350.5853407962586</v>
      </c>
      <c r="I84" s="12">
        <v>1</v>
      </c>
      <c r="J84" s="13">
        <f t="shared" si="6"/>
        <v>8350.5853407962586</v>
      </c>
      <c r="K84" s="4"/>
    </row>
    <row r="85" spans="1:11" x14ac:dyDescent="0.35">
      <c r="A85" s="3">
        <v>84</v>
      </c>
      <c r="B85" s="1" t="s">
        <v>45</v>
      </c>
      <c r="C85" s="1" t="s">
        <v>168</v>
      </c>
      <c r="D85" s="1" t="s">
        <v>177</v>
      </c>
      <c r="E85" s="1" t="str">
        <f t="shared" si="9"/>
        <v>ANDROYBELOHAMAROLINTA</v>
      </c>
      <c r="F85" s="45" t="str">
        <f t="shared" ref="F85:F132" si="10">VLOOKUP(E85,admin_3_2,12,FALSE)</f>
        <v>MG52513070</v>
      </c>
      <c r="G85" s="3">
        <v>3</v>
      </c>
      <c r="H85" s="19">
        <f t="shared" si="8"/>
        <v>31815</v>
      </c>
      <c r="I85" s="12">
        <v>0.7</v>
      </c>
      <c r="J85" s="13">
        <f t="shared" si="6"/>
        <v>22270.5</v>
      </c>
      <c r="K85" s="4"/>
    </row>
    <row r="86" spans="1:11" x14ac:dyDescent="0.35">
      <c r="A86" s="3">
        <v>85</v>
      </c>
      <c r="B86" s="1" t="s">
        <v>45</v>
      </c>
      <c r="C86" s="1" t="s">
        <v>168</v>
      </c>
      <c r="D86" s="1" t="s">
        <v>179</v>
      </c>
      <c r="E86" s="1" t="str">
        <f t="shared" si="9"/>
        <v>ANDROYBELOHATRANOROA</v>
      </c>
      <c r="F86" s="45" t="str">
        <f t="shared" si="10"/>
        <v>MG52513091</v>
      </c>
      <c r="G86" s="3">
        <v>2</v>
      </c>
      <c r="H86" s="19">
        <f t="shared" si="8"/>
        <v>23552</v>
      </c>
      <c r="I86" s="12">
        <v>1</v>
      </c>
      <c r="J86" s="13">
        <f t="shared" si="6"/>
        <v>23552</v>
      </c>
      <c r="K86" s="4"/>
    </row>
    <row r="87" spans="1:11" x14ac:dyDescent="0.35">
      <c r="A87" s="3">
        <v>86</v>
      </c>
      <c r="B87" s="1" t="s">
        <v>45</v>
      </c>
      <c r="C87" s="1" t="s">
        <v>168</v>
      </c>
      <c r="D87" s="1" t="s">
        <v>181</v>
      </c>
      <c r="E87" s="1" t="str">
        <f t="shared" si="9"/>
        <v>ANDROYBELOHATRANOVAHO</v>
      </c>
      <c r="F87" s="45" t="str">
        <f t="shared" si="10"/>
        <v>MG52513030</v>
      </c>
      <c r="G87" s="3">
        <v>4</v>
      </c>
      <c r="H87" s="19">
        <f t="shared" si="8"/>
        <v>36594</v>
      </c>
      <c r="I87" s="12">
        <v>0.7</v>
      </c>
      <c r="J87" s="13">
        <f t="shared" si="6"/>
        <v>25615.8</v>
      </c>
      <c r="K87" s="4"/>
    </row>
    <row r="88" spans="1:11" x14ac:dyDescent="0.35">
      <c r="A88" s="3">
        <v>87</v>
      </c>
      <c r="B88" s="1" t="s">
        <v>89</v>
      </c>
      <c r="C88" s="1" t="s">
        <v>183</v>
      </c>
      <c r="D88" s="1" t="s">
        <v>184</v>
      </c>
      <c r="E88" s="1" t="str">
        <f t="shared" si="9"/>
        <v>ATSIMO ANDREFANABETIOKY ATSIMOAMBATRY</v>
      </c>
      <c r="F88" s="45" t="str">
        <f t="shared" si="10"/>
        <v>MG51506013</v>
      </c>
      <c r="G88" s="3">
        <v>4</v>
      </c>
      <c r="H88" s="19">
        <f t="shared" si="8"/>
        <v>4305.4443444925519</v>
      </c>
      <c r="I88" s="12">
        <v>0.2</v>
      </c>
      <c r="J88" s="13">
        <f t="shared" si="6"/>
        <v>861.08886889851044</v>
      </c>
      <c r="K88" s="4"/>
    </row>
    <row r="89" spans="1:11" x14ac:dyDescent="0.35">
      <c r="A89" s="3">
        <v>88</v>
      </c>
      <c r="B89" s="1" t="s">
        <v>89</v>
      </c>
      <c r="C89" s="1" t="s">
        <v>183</v>
      </c>
      <c r="D89" s="1" t="s">
        <v>186</v>
      </c>
      <c r="E89" s="1" t="str">
        <f t="shared" si="9"/>
        <v>ATSIMO ANDREFANABETIOKY ATSIMOANDRANOMANGATSIAKA</v>
      </c>
      <c r="F89" s="45" t="str">
        <f t="shared" si="10"/>
        <v>MG51506191</v>
      </c>
      <c r="G89" s="3">
        <v>4</v>
      </c>
      <c r="H89" s="19">
        <f t="shared" si="8"/>
        <v>14094.022053803981</v>
      </c>
      <c r="I89" s="12">
        <v>0.2</v>
      </c>
      <c r="J89" s="13">
        <f t="shared" si="6"/>
        <v>2818.8044107607966</v>
      </c>
      <c r="K89" s="4"/>
    </row>
    <row r="90" spans="1:11" x14ac:dyDescent="0.35">
      <c r="A90" s="3">
        <v>89</v>
      </c>
      <c r="B90" s="1" t="s">
        <v>89</v>
      </c>
      <c r="C90" s="1" t="s">
        <v>183</v>
      </c>
      <c r="D90" s="1" t="s">
        <v>188</v>
      </c>
      <c r="E90" s="1" t="str">
        <f t="shared" si="9"/>
        <v>ATSIMO ANDREFANABETIOKY ATSIMOANKAZOMANGA OUEST</v>
      </c>
      <c r="F90" s="45" t="str">
        <f t="shared" si="10"/>
        <v>MG51506014</v>
      </c>
      <c r="G90" s="3">
        <v>2</v>
      </c>
      <c r="H90" s="19">
        <f t="shared" si="8"/>
        <v>6286.9336335773451</v>
      </c>
      <c r="I90" s="12">
        <v>0.7</v>
      </c>
      <c r="J90" s="13">
        <f t="shared" si="6"/>
        <v>4400.8535435041413</v>
      </c>
      <c r="K90" s="4" t="s">
        <v>3826</v>
      </c>
    </row>
    <row r="91" spans="1:11" x14ac:dyDescent="0.35">
      <c r="A91" s="3">
        <v>90</v>
      </c>
      <c r="B91" s="1" t="s">
        <v>89</v>
      </c>
      <c r="C91" s="1" t="s">
        <v>183</v>
      </c>
      <c r="D91" s="1" t="s">
        <v>190</v>
      </c>
      <c r="E91" s="1" t="str">
        <f t="shared" si="9"/>
        <v>ATSIMO ANDREFANABETIOKY ATSIMOANKAZOMBALALA</v>
      </c>
      <c r="F91" s="45" t="str">
        <f t="shared" si="10"/>
        <v>MG51506130</v>
      </c>
      <c r="G91" s="3">
        <v>4</v>
      </c>
      <c r="H91" s="19">
        <f t="shared" si="8"/>
        <v>21652.252306765356</v>
      </c>
      <c r="I91" s="12">
        <v>0.2</v>
      </c>
      <c r="J91" s="13">
        <f t="shared" si="6"/>
        <v>4330.4504613530717</v>
      </c>
      <c r="K91" s="4"/>
    </row>
    <row r="92" spans="1:11" x14ac:dyDescent="0.35">
      <c r="A92" s="3">
        <v>91</v>
      </c>
      <c r="B92" s="1" t="s">
        <v>89</v>
      </c>
      <c r="C92" s="1" t="s">
        <v>183</v>
      </c>
      <c r="D92" s="1" t="s">
        <v>192</v>
      </c>
      <c r="E92" s="1" t="str">
        <f t="shared" si="9"/>
        <v>ATSIMO ANDREFANABETIOKY ATSIMOANKILIVALO</v>
      </c>
      <c r="F92" s="45" t="str">
        <f t="shared" si="10"/>
        <v>MG51506192</v>
      </c>
      <c r="G92" s="3">
        <v>4</v>
      </c>
      <c r="H92" s="19">
        <f t="shared" si="8"/>
        <v>13140.507364468371</v>
      </c>
      <c r="I92" s="12">
        <v>0.2</v>
      </c>
      <c r="J92" s="13">
        <f t="shared" si="6"/>
        <v>2628.1014728936743</v>
      </c>
      <c r="K92" s="4"/>
    </row>
    <row r="93" spans="1:11" x14ac:dyDescent="0.35">
      <c r="A93" s="3">
        <v>92</v>
      </c>
      <c r="B93" s="1" t="s">
        <v>89</v>
      </c>
      <c r="C93" s="1" t="s">
        <v>183</v>
      </c>
      <c r="D93" s="1" t="s">
        <v>194</v>
      </c>
      <c r="E93" s="1" t="str">
        <f t="shared" si="9"/>
        <v>ATSIMO ANDREFANABETIOKY ATSIMOANTOHABATO</v>
      </c>
      <c r="F93" s="45" t="str">
        <f t="shared" si="10"/>
        <v>MG51506070</v>
      </c>
      <c r="G93" s="3">
        <v>4</v>
      </c>
      <c r="H93" s="19">
        <f t="shared" si="8"/>
        <v>14691.086381490697</v>
      </c>
      <c r="I93" s="12">
        <v>0.2</v>
      </c>
      <c r="J93" s="13">
        <f t="shared" si="6"/>
        <v>2938.2172762981395</v>
      </c>
      <c r="K93" s="4"/>
    </row>
    <row r="94" spans="1:11" x14ac:dyDescent="0.35">
      <c r="A94" s="3">
        <v>93</v>
      </c>
      <c r="B94" s="1" t="s">
        <v>89</v>
      </c>
      <c r="C94" s="1" t="s">
        <v>183</v>
      </c>
      <c r="D94" s="1" t="s">
        <v>196</v>
      </c>
      <c r="E94" s="1" t="str">
        <f t="shared" si="9"/>
        <v>ATSIMO ANDREFANABETIOKY ATSIMOANTSAVOA</v>
      </c>
      <c r="F94" s="45" t="str">
        <f t="shared" si="10"/>
        <v>MG51506312</v>
      </c>
      <c r="G94" s="3">
        <v>4</v>
      </c>
      <c r="H94" s="19">
        <f t="shared" si="8"/>
        <v>1347.3814451900557</v>
      </c>
      <c r="I94" s="12">
        <v>0.2</v>
      </c>
      <c r="J94" s="13">
        <f t="shared" si="6"/>
        <v>269.47628903801115</v>
      </c>
      <c r="K94" s="4"/>
    </row>
    <row r="95" spans="1:11" x14ac:dyDescent="0.35">
      <c r="A95" s="3">
        <v>94</v>
      </c>
      <c r="B95" s="1" t="s">
        <v>89</v>
      </c>
      <c r="C95" s="1" t="s">
        <v>183</v>
      </c>
      <c r="D95" s="1" t="s">
        <v>198</v>
      </c>
      <c r="E95" s="1" t="str">
        <f t="shared" si="9"/>
        <v>ATSIMO ANDREFANABETIOKY ATSIMOBEANTAKE</v>
      </c>
      <c r="F95" s="45" t="str">
        <f t="shared" si="10"/>
        <v>MG51506030</v>
      </c>
      <c r="G95" s="3">
        <v>4</v>
      </c>
      <c r="H95" s="19">
        <f t="shared" si="8"/>
        <v>11724.575050001331</v>
      </c>
      <c r="I95" s="12">
        <v>0.2</v>
      </c>
      <c r="J95" s="13">
        <f t="shared" si="6"/>
        <v>2344.9150100002662</v>
      </c>
      <c r="K95" s="4"/>
    </row>
    <row r="96" spans="1:11" x14ac:dyDescent="0.35">
      <c r="A96" s="3">
        <v>95</v>
      </c>
      <c r="B96" s="1" t="s">
        <v>89</v>
      </c>
      <c r="C96" s="1" t="s">
        <v>183</v>
      </c>
      <c r="D96" s="1" t="s">
        <v>200</v>
      </c>
      <c r="E96" s="1" t="str">
        <f t="shared" si="9"/>
        <v>ATSIMO ANDREFANABETIOKY ATSIMOBELAMOTY</v>
      </c>
      <c r="F96" s="45" t="str">
        <f t="shared" si="10"/>
        <v>MG51506311</v>
      </c>
      <c r="G96" s="3">
        <v>4</v>
      </c>
      <c r="H96" s="19">
        <f t="shared" si="8"/>
        <v>5520.1768724471558</v>
      </c>
      <c r="I96" s="12">
        <v>0.2</v>
      </c>
      <c r="J96" s="13">
        <f t="shared" si="6"/>
        <v>1104.0353744894312</v>
      </c>
      <c r="K96" s="4"/>
    </row>
    <row r="97" spans="1:11" x14ac:dyDescent="0.35">
      <c r="A97" s="3">
        <v>96</v>
      </c>
      <c r="B97" s="1" t="s">
        <v>89</v>
      </c>
      <c r="C97" s="1" t="s">
        <v>183</v>
      </c>
      <c r="D97" s="1" t="s">
        <v>202</v>
      </c>
      <c r="E97" s="1" t="str">
        <f t="shared" si="9"/>
        <v>ATSIMO ANDREFANABETIOKY ATSIMOBEORA</v>
      </c>
      <c r="F97" s="45" t="str">
        <f t="shared" si="10"/>
        <v>MG51506012a</v>
      </c>
      <c r="G97" s="3">
        <v>4</v>
      </c>
      <c r="H97" s="19">
        <f t="shared" si="8"/>
        <v>2915.4833194953412</v>
      </c>
      <c r="I97" s="12">
        <v>0.2</v>
      </c>
      <c r="J97" s="13">
        <f t="shared" ref="J97:J128" si="11">+H97*I97</f>
        <v>583.09666389906829</v>
      </c>
      <c r="K97" s="4"/>
    </row>
    <row r="98" spans="1:11" x14ac:dyDescent="0.35">
      <c r="A98" s="3">
        <v>97</v>
      </c>
      <c r="B98" s="1" t="s">
        <v>89</v>
      </c>
      <c r="C98" s="1" t="s">
        <v>183</v>
      </c>
      <c r="D98" s="1" t="s">
        <v>204</v>
      </c>
      <c r="E98" s="1" t="str">
        <f t="shared" si="9"/>
        <v>ATSIMO ANDREFANABETIOKY ATSIMOBESELY</v>
      </c>
      <c r="F98" s="45" t="str">
        <f t="shared" si="10"/>
        <v>MG51506112</v>
      </c>
      <c r="G98" s="3">
        <v>4</v>
      </c>
      <c r="H98" s="19">
        <f t="shared" si="8"/>
        <v>5902.0568953605207</v>
      </c>
      <c r="I98" s="12">
        <v>0.2</v>
      </c>
      <c r="J98" s="13">
        <f t="shared" si="11"/>
        <v>1180.4113790721042</v>
      </c>
      <c r="K98" s="4"/>
    </row>
    <row r="99" spans="1:11" x14ac:dyDescent="0.35">
      <c r="A99" s="3">
        <v>98</v>
      </c>
      <c r="B99" s="1" t="s">
        <v>89</v>
      </c>
      <c r="C99" s="1" t="s">
        <v>183</v>
      </c>
      <c r="D99" s="1" t="s">
        <v>183</v>
      </c>
      <c r="E99" s="1" t="str">
        <f t="shared" si="9"/>
        <v>ATSIMO ANDREFANABETIOKY ATSIMOBETIOKY ATSIMO</v>
      </c>
      <c r="F99" s="45" t="str">
        <f t="shared" si="10"/>
        <v>MG51506011</v>
      </c>
      <c r="G99" s="3">
        <v>4</v>
      </c>
      <c r="H99" s="19">
        <f t="shared" si="8"/>
        <v>26791.548056898937</v>
      </c>
      <c r="I99" s="12">
        <v>0.2</v>
      </c>
      <c r="J99" s="13">
        <f t="shared" si="11"/>
        <v>5358.3096113797874</v>
      </c>
      <c r="K99" s="4"/>
    </row>
    <row r="100" spans="1:11" x14ac:dyDescent="0.35">
      <c r="A100" s="3">
        <v>99</v>
      </c>
      <c r="B100" s="1" t="s">
        <v>89</v>
      </c>
      <c r="C100" s="1" t="s">
        <v>183</v>
      </c>
      <c r="D100" s="1" t="s">
        <v>207</v>
      </c>
      <c r="E100" s="1" t="str">
        <f t="shared" si="9"/>
        <v>ATSIMO ANDREFANABETIOKY ATSIMOBEZAHA</v>
      </c>
      <c r="F100" s="45" t="str">
        <f t="shared" si="10"/>
        <v>MG51506150</v>
      </c>
      <c r="G100" s="3">
        <v>4</v>
      </c>
      <c r="H100" s="19">
        <f t="shared" si="8"/>
        <v>31278.045681038962</v>
      </c>
      <c r="I100" s="12">
        <v>0.2</v>
      </c>
      <c r="J100" s="13">
        <f t="shared" si="11"/>
        <v>6255.6091362077932</v>
      </c>
      <c r="K100" s="4"/>
    </row>
    <row r="101" spans="1:11" x14ac:dyDescent="0.35">
      <c r="A101" s="3">
        <v>100</v>
      </c>
      <c r="B101" s="1" t="s">
        <v>89</v>
      </c>
      <c r="C101" s="1" t="s">
        <v>183</v>
      </c>
      <c r="D101" s="1" t="s">
        <v>209</v>
      </c>
      <c r="E101" s="1" t="str">
        <f t="shared" si="9"/>
        <v>ATSIMO ANDREFANABETIOKY ATSIMOFENOANDALA</v>
      </c>
      <c r="F101" s="45" t="str">
        <f t="shared" si="10"/>
        <v>MG51506230</v>
      </c>
      <c r="G101" s="3">
        <v>4</v>
      </c>
      <c r="H101" s="19">
        <f t="shared" si="8"/>
        <v>8455.180818404715</v>
      </c>
      <c r="I101" s="12">
        <v>0.2</v>
      </c>
      <c r="J101" s="13">
        <f t="shared" si="11"/>
        <v>1691.036163680943</v>
      </c>
      <c r="K101" s="4"/>
    </row>
    <row r="102" spans="1:11" x14ac:dyDescent="0.35">
      <c r="A102" s="3">
        <v>101</v>
      </c>
      <c r="B102" s="1" t="s">
        <v>89</v>
      </c>
      <c r="C102" s="1" t="s">
        <v>183</v>
      </c>
      <c r="D102" s="1" t="s">
        <v>211</v>
      </c>
      <c r="E102" s="1" t="str">
        <f t="shared" si="9"/>
        <v>ATSIMO ANDREFANABETIOKY ATSIMOLAZARIVO</v>
      </c>
      <c r="F102" s="45" t="str">
        <f t="shared" si="10"/>
        <v>MG51506330</v>
      </c>
      <c r="G102" s="3">
        <v>3</v>
      </c>
      <c r="H102" s="19">
        <f t="shared" si="8"/>
        <v>19692.738751544406</v>
      </c>
      <c r="I102" s="12">
        <v>0.7</v>
      </c>
      <c r="J102" s="13">
        <f t="shared" si="11"/>
        <v>13784.917126081084</v>
      </c>
      <c r="K102" s="4"/>
    </row>
    <row r="103" spans="1:11" x14ac:dyDescent="0.35">
      <c r="A103" s="3">
        <v>102</v>
      </c>
      <c r="B103" s="1" t="s">
        <v>89</v>
      </c>
      <c r="C103" s="1" t="s">
        <v>183</v>
      </c>
      <c r="D103" s="1" t="s">
        <v>213</v>
      </c>
      <c r="E103" s="1" t="str">
        <f t="shared" si="9"/>
        <v>ATSIMO ANDREFANABETIOKY ATSIMOMANALOBE</v>
      </c>
      <c r="F103" s="45" t="str">
        <f t="shared" si="10"/>
        <v>MG51506170</v>
      </c>
      <c r="G103" s="3">
        <v>4</v>
      </c>
      <c r="H103" s="19">
        <f t="shared" si="8"/>
        <v>8585.2903441835988</v>
      </c>
      <c r="I103" s="12">
        <v>0.2</v>
      </c>
      <c r="J103" s="13">
        <f t="shared" si="11"/>
        <v>1717.0580688367199</v>
      </c>
      <c r="K103" s="4"/>
    </row>
    <row r="104" spans="1:11" x14ac:dyDescent="0.35">
      <c r="A104" s="3">
        <v>103</v>
      </c>
      <c r="B104" s="1" t="s">
        <v>89</v>
      </c>
      <c r="C104" s="1" t="s">
        <v>183</v>
      </c>
      <c r="D104" s="1" t="s">
        <v>215</v>
      </c>
      <c r="E104" s="1" t="str">
        <f t="shared" si="9"/>
        <v>ATSIMO ANDREFANABETIOKY ATSIMOMAROARIVO</v>
      </c>
      <c r="F104" s="45" t="str">
        <f t="shared" si="10"/>
        <v>MG51506015</v>
      </c>
      <c r="G104" s="3">
        <v>2</v>
      </c>
      <c r="H104" s="19">
        <f t="shared" si="8"/>
        <v>8949.1901938192877</v>
      </c>
      <c r="I104" s="12">
        <v>0.7</v>
      </c>
      <c r="J104" s="13">
        <f t="shared" si="11"/>
        <v>6264.4331356735011</v>
      </c>
      <c r="K104" s="4" t="s">
        <v>3826</v>
      </c>
    </row>
    <row r="105" spans="1:11" x14ac:dyDescent="0.35">
      <c r="A105" s="3">
        <v>104</v>
      </c>
      <c r="B105" s="1" t="s">
        <v>89</v>
      </c>
      <c r="C105" s="1" t="s">
        <v>183</v>
      </c>
      <c r="D105" s="1" t="s">
        <v>217</v>
      </c>
      <c r="E105" s="1" t="str">
        <f t="shared" si="9"/>
        <v>ATSIMO ANDREFANABETIOKY ATSIMOMAROSAVOA</v>
      </c>
      <c r="F105" s="45" t="str">
        <f t="shared" si="10"/>
        <v>MG51506252</v>
      </c>
      <c r="G105" s="3">
        <v>2</v>
      </c>
      <c r="H105" s="19">
        <f t="shared" si="8"/>
        <v>5618.7789686646602</v>
      </c>
      <c r="I105" s="12">
        <v>0.7</v>
      </c>
      <c r="J105" s="13">
        <f t="shared" si="11"/>
        <v>3933.1452780652617</v>
      </c>
      <c r="K105" s="4" t="s">
        <v>3826</v>
      </c>
    </row>
    <row r="106" spans="1:11" x14ac:dyDescent="0.35">
      <c r="A106" s="3">
        <v>105</v>
      </c>
      <c r="B106" s="1" t="s">
        <v>89</v>
      </c>
      <c r="C106" s="1" t="s">
        <v>183</v>
      </c>
      <c r="D106" s="1" t="s">
        <v>219</v>
      </c>
      <c r="E106" s="1" t="str">
        <f t="shared" si="9"/>
        <v>ATSIMO ANDREFANABETIOKY ATSIMOMASIABOAY</v>
      </c>
      <c r="F106" s="45" t="str">
        <f t="shared" si="10"/>
        <v>MG51506050</v>
      </c>
      <c r="G106" s="3">
        <v>2</v>
      </c>
      <c r="H106" s="19">
        <f t="shared" si="8"/>
        <v>15369.314297359913</v>
      </c>
      <c r="I106" s="12">
        <v>0.7</v>
      </c>
      <c r="J106" s="13">
        <f t="shared" si="11"/>
        <v>10758.520008151938</v>
      </c>
      <c r="K106" s="4" t="s">
        <v>3826</v>
      </c>
    </row>
    <row r="107" spans="1:11" x14ac:dyDescent="0.35">
      <c r="A107" s="3">
        <v>106</v>
      </c>
      <c r="B107" s="1" t="s">
        <v>89</v>
      </c>
      <c r="C107" s="1" t="s">
        <v>183</v>
      </c>
      <c r="D107" s="1" t="s">
        <v>221</v>
      </c>
      <c r="E107" s="1" t="str">
        <f t="shared" si="9"/>
        <v>ATSIMO ANDREFANABETIOKY ATSIMOMONTIFENO</v>
      </c>
      <c r="F107" s="45" t="str">
        <f t="shared" si="10"/>
        <v>MG51506313</v>
      </c>
      <c r="G107" s="3">
        <v>4</v>
      </c>
      <c r="H107" s="19">
        <f t="shared" si="8"/>
        <v>3399.9610915252179</v>
      </c>
      <c r="I107" s="12">
        <v>0.2</v>
      </c>
      <c r="J107" s="13">
        <f t="shared" si="11"/>
        <v>679.99221830504359</v>
      </c>
      <c r="K107" s="4"/>
    </row>
    <row r="108" spans="1:11" x14ac:dyDescent="0.35">
      <c r="A108" s="3">
        <v>107</v>
      </c>
      <c r="B108" s="1" t="s">
        <v>89</v>
      </c>
      <c r="C108" s="1" t="s">
        <v>183</v>
      </c>
      <c r="D108" s="1" t="s">
        <v>223</v>
      </c>
      <c r="E108" s="1" t="str">
        <f t="shared" si="9"/>
        <v>ATSIMO ANDREFANABETIOKY ATSIMOSAKAMASAY</v>
      </c>
      <c r="F108" s="45" t="str">
        <f t="shared" si="10"/>
        <v>MG51506012</v>
      </c>
      <c r="G108" s="3">
        <v>2</v>
      </c>
      <c r="H108" s="19">
        <f t="shared" si="8"/>
        <v>6594.2693591166535</v>
      </c>
      <c r="I108" s="12">
        <v>0.7</v>
      </c>
      <c r="J108" s="13">
        <f t="shared" si="11"/>
        <v>4615.9885513816571</v>
      </c>
      <c r="K108" s="4" t="s">
        <v>3826</v>
      </c>
    </row>
    <row r="109" spans="1:11" x14ac:dyDescent="0.35">
      <c r="A109" s="3">
        <v>108</v>
      </c>
      <c r="B109" s="1" t="s">
        <v>89</v>
      </c>
      <c r="C109" s="1" t="s">
        <v>183</v>
      </c>
      <c r="D109" s="1" t="s">
        <v>225</v>
      </c>
      <c r="E109" s="1" t="str">
        <f t="shared" si="9"/>
        <v>ATSIMO ANDREFANABETIOKY ATSIMOSALOBE</v>
      </c>
      <c r="F109" s="45" t="str">
        <f t="shared" si="10"/>
        <v>MG51506270</v>
      </c>
      <c r="G109" s="3">
        <v>4</v>
      </c>
      <c r="H109" s="19">
        <f t="shared" si="8"/>
        <v>7710.94142508817</v>
      </c>
      <c r="I109" s="12">
        <v>0.2</v>
      </c>
      <c r="J109" s="13">
        <f t="shared" si="11"/>
        <v>1542.1882850176341</v>
      </c>
      <c r="K109" s="4"/>
    </row>
    <row r="110" spans="1:11" x14ac:dyDescent="0.35">
      <c r="A110" s="3">
        <v>109</v>
      </c>
      <c r="B110" s="1" t="s">
        <v>89</v>
      </c>
      <c r="C110" s="1" t="s">
        <v>183</v>
      </c>
      <c r="D110" s="1" t="s">
        <v>227</v>
      </c>
      <c r="E110" s="1" t="str">
        <f t="shared" si="9"/>
        <v>ATSIMO ANDREFANABETIOKY ATSIMOSAVAZY II</v>
      </c>
      <c r="F110" s="45" t="str">
        <f t="shared" si="10"/>
        <v>MG51506311a</v>
      </c>
      <c r="G110" s="3">
        <v>4</v>
      </c>
      <c r="H110" s="19">
        <f t="shared" si="8"/>
        <v>11427.769865767286</v>
      </c>
      <c r="I110" s="12">
        <v>0.2</v>
      </c>
      <c r="J110" s="13">
        <f t="shared" si="11"/>
        <v>2285.5539731534573</v>
      </c>
      <c r="K110" s="4"/>
    </row>
    <row r="111" spans="1:11" x14ac:dyDescent="0.35">
      <c r="A111" s="3">
        <v>110</v>
      </c>
      <c r="B111" s="1" t="s">
        <v>89</v>
      </c>
      <c r="C111" s="1" t="s">
        <v>183</v>
      </c>
      <c r="D111" s="1" t="s">
        <v>229</v>
      </c>
      <c r="E111" s="1" t="str">
        <f t="shared" si="9"/>
        <v>ATSIMO ANDREFANABETIOKY ATSIMOSOAMANONGA</v>
      </c>
      <c r="F111" s="45" t="str">
        <f t="shared" si="10"/>
        <v>MG51506210</v>
      </c>
      <c r="G111" s="3">
        <v>3</v>
      </c>
      <c r="H111" s="19">
        <f t="shared" si="8"/>
        <v>18652.69307089844</v>
      </c>
      <c r="I111" s="12">
        <v>0.7</v>
      </c>
      <c r="J111" s="13">
        <f t="shared" si="11"/>
        <v>13056.885149628908</v>
      </c>
      <c r="K111" s="4"/>
    </row>
    <row r="112" spans="1:11" x14ac:dyDescent="0.35">
      <c r="A112" s="3">
        <v>111</v>
      </c>
      <c r="B112" s="1" t="s">
        <v>89</v>
      </c>
      <c r="C112" s="1" t="s">
        <v>183</v>
      </c>
      <c r="D112" s="1" t="s">
        <v>231</v>
      </c>
      <c r="E112" s="1" t="str">
        <f t="shared" si="9"/>
        <v>ATSIMO ANDREFANABETIOKY ATSIMOSOASERANA</v>
      </c>
      <c r="F112" s="45" t="str">
        <f t="shared" si="10"/>
        <v>MG51506251</v>
      </c>
      <c r="G112" s="3">
        <v>2</v>
      </c>
      <c r="H112" s="19">
        <f t="shared" si="8"/>
        <v>4747.8840554616299</v>
      </c>
      <c r="I112" s="12">
        <v>0.7</v>
      </c>
      <c r="J112" s="13">
        <f t="shared" si="11"/>
        <v>3323.5188388231409</v>
      </c>
      <c r="K112" s="4" t="s">
        <v>3826</v>
      </c>
    </row>
    <row r="113" spans="1:11" x14ac:dyDescent="0.35">
      <c r="A113" s="3">
        <v>112</v>
      </c>
      <c r="B113" s="1" t="s">
        <v>89</v>
      </c>
      <c r="C113" s="1" t="s">
        <v>183</v>
      </c>
      <c r="D113" s="1" t="s">
        <v>233</v>
      </c>
      <c r="E113" s="1" t="str">
        <f t="shared" si="9"/>
        <v>ATSIMO ANDREFANABETIOKY ATSIMOTameantsoa</v>
      </c>
      <c r="F113" s="45" t="str">
        <f t="shared" si="10"/>
        <v>MG51506090</v>
      </c>
      <c r="G113" s="3">
        <v>3</v>
      </c>
      <c r="H113" s="19">
        <f t="shared" si="8"/>
        <v>13602.467739834365</v>
      </c>
      <c r="I113" s="12">
        <v>0.7</v>
      </c>
      <c r="J113" s="13">
        <f t="shared" si="11"/>
        <v>9521.7274178840544</v>
      </c>
      <c r="K113" s="4"/>
    </row>
    <row r="114" spans="1:11" x14ac:dyDescent="0.35">
      <c r="A114" s="3">
        <v>113</v>
      </c>
      <c r="B114" s="1" t="s">
        <v>89</v>
      </c>
      <c r="C114" s="1" t="s">
        <v>183</v>
      </c>
      <c r="D114" s="1" t="s">
        <v>235</v>
      </c>
      <c r="E114" s="1" t="str">
        <f t="shared" si="9"/>
        <v>ATSIMO ANDREFANABETIOKY ATSIMOTANAMBAO Haut</v>
      </c>
      <c r="F114" s="45" t="str">
        <f t="shared" si="10"/>
        <v>MG51506290</v>
      </c>
      <c r="G114" s="3">
        <v>4</v>
      </c>
      <c r="H114" s="19">
        <f t="shared" si="8"/>
        <v>8925.6739660883741</v>
      </c>
      <c r="I114" s="12">
        <v>0.2</v>
      </c>
      <c r="J114" s="13">
        <f t="shared" si="11"/>
        <v>1785.134793217675</v>
      </c>
      <c r="K114" s="4"/>
    </row>
    <row r="115" spans="1:11" x14ac:dyDescent="0.35">
      <c r="A115" s="3">
        <v>114</v>
      </c>
      <c r="B115" s="1" t="s">
        <v>89</v>
      </c>
      <c r="C115" s="1" t="s">
        <v>183</v>
      </c>
      <c r="D115" s="1" t="s">
        <v>237</v>
      </c>
      <c r="E115" s="1" t="str">
        <f t="shared" si="9"/>
        <v>ATSIMO ANDREFANABETIOKY ATSIMOTONGOBORY</v>
      </c>
      <c r="F115" s="45" t="str">
        <f t="shared" si="10"/>
        <v>MG51506111</v>
      </c>
      <c r="G115" s="3">
        <v>4</v>
      </c>
      <c r="H115" s="19">
        <f t="shared" si="8"/>
        <v>15666.119481773516</v>
      </c>
      <c r="I115" s="12">
        <v>0.2</v>
      </c>
      <c r="J115" s="13">
        <f t="shared" si="11"/>
        <v>3133.2238963547034</v>
      </c>
      <c r="K115" s="4"/>
    </row>
    <row r="116" spans="1:11" x14ac:dyDescent="0.35">
      <c r="A116" s="3">
        <v>115</v>
      </c>
      <c r="B116" s="1" t="s">
        <v>89</v>
      </c>
      <c r="C116" s="1" t="s">
        <v>183</v>
      </c>
      <c r="D116" s="1" t="s">
        <v>239</v>
      </c>
      <c r="E116" s="1" t="str">
        <f t="shared" si="9"/>
        <v>ATSIMO ANDREFANABETIOKY ATSIMOVATOLATSAKA</v>
      </c>
      <c r="F116" s="45" t="str">
        <f t="shared" si="10"/>
        <v>MG51506113</v>
      </c>
      <c r="G116" s="3">
        <v>4</v>
      </c>
      <c r="H116" s="19">
        <f t="shared" si="8"/>
        <v>10970.803981423378</v>
      </c>
      <c r="I116" s="12">
        <v>0.2</v>
      </c>
      <c r="J116" s="13">
        <f t="shared" si="11"/>
        <v>2194.1607962846756</v>
      </c>
      <c r="K116" s="4"/>
    </row>
    <row r="117" spans="1:11" x14ac:dyDescent="0.35">
      <c r="A117" s="3">
        <v>116</v>
      </c>
      <c r="B117" s="1" t="s">
        <v>89</v>
      </c>
      <c r="C117" s="1" t="s">
        <v>183</v>
      </c>
      <c r="D117" s="1" t="s">
        <v>241</v>
      </c>
      <c r="E117" s="1" t="str">
        <f t="shared" si="9"/>
        <v>ATSIMO ANDREFANABETIOKY ATSIMOVOHIMARY</v>
      </c>
      <c r="F117" s="45" t="str">
        <f t="shared" si="10"/>
        <v>MG51506330a</v>
      </c>
      <c r="G117" s="3">
        <v>4</v>
      </c>
      <c r="H117" s="19">
        <f t="shared" si="8"/>
        <v>6447.6359153185258</v>
      </c>
      <c r="I117" s="12">
        <v>0.2</v>
      </c>
      <c r="J117" s="13">
        <f t="shared" si="11"/>
        <v>1289.5271830637053</v>
      </c>
      <c r="K117" s="4"/>
    </row>
    <row r="118" spans="1:11" x14ac:dyDescent="0.35">
      <c r="A118" s="3">
        <v>117</v>
      </c>
      <c r="B118" s="1" t="s">
        <v>7</v>
      </c>
      <c r="C118" s="1" t="s">
        <v>243</v>
      </c>
      <c r="D118" s="1" t="s">
        <v>244</v>
      </c>
      <c r="E118" s="1" t="str">
        <f t="shared" si="9"/>
        <v>ANOSYBETROKAAMBALASOA</v>
      </c>
      <c r="F118" s="45" t="str">
        <f t="shared" si="10"/>
        <v>MG53517070</v>
      </c>
      <c r="G118" s="3">
        <v>4</v>
      </c>
      <c r="H118" s="19">
        <f t="shared" si="8"/>
        <v>5234.3595698179979</v>
      </c>
      <c r="I118" s="12">
        <v>0.2</v>
      </c>
      <c r="J118" s="13">
        <f t="shared" si="11"/>
        <v>1046.8719139635996</v>
      </c>
      <c r="K118" s="4"/>
    </row>
    <row r="119" spans="1:11" x14ac:dyDescent="0.35">
      <c r="A119" s="3">
        <v>118</v>
      </c>
      <c r="B119" s="1" t="s">
        <v>7</v>
      </c>
      <c r="C119" s="1" t="s">
        <v>243</v>
      </c>
      <c r="D119" s="1" t="s">
        <v>246</v>
      </c>
      <c r="E119" s="1" t="str">
        <f t="shared" si="9"/>
        <v>ANOSYBETROKAAMBATOMIVARY</v>
      </c>
      <c r="F119" s="45" t="str">
        <f t="shared" si="10"/>
        <v>MG53517350</v>
      </c>
      <c r="G119" s="3">
        <v>2</v>
      </c>
      <c r="H119" s="19">
        <f t="shared" si="8"/>
        <v>17500</v>
      </c>
      <c r="I119" s="12">
        <v>1</v>
      </c>
      <c r="J119" s="13">
        <f t="shared" si="11"/>
        <v>17500</v>
      </c>
      <c r="K119" s="4"/>
    </row>
    <row r="120" spans="1:11" x14ac:dyDescent="0.35">
      <c r="A120" s="3">
        <v>119</v>
      </c>
      <c r="B120" s="1" t="s">
        <v>7</v>
      </c>
      <c r="C120" s="1" t="s">
        <v>243</v>
      </c>
      <c r="D120" s="1" t="s">
        <v>63</v>
      </c>
      <c r="E120" s="1" t="str">
        <f t="shared" si="9"/>
        <v>ANOSYBETROKAANALAMARY</v>
      </c>
      <c r="F120" s="45" t="str">
        <f t="shared" si="10"/>
        <v>MG53517110</v>
      </c>
      <c r="G120" s="3">
        <v>4</v>
      </c>
      <c r="H120" s="19">
        <f t="shared" si="8"/>
        <v>8204.4092039187399</v>
      </c>
      <c r="I120" s="12">
        <v>0.2</v>
      </c>
      <c r="J120" s="13">
        <f t="shared" si="11"/>
        <v>1640.881840783748</v>
      </c>
      <c r="K120" s="4"/>
    </row>
    <row r="121" spans="1:11" x14ac:dyDescent="0.35">
      <c r="A121" s="3">
        <v>120</v>
      </c>
      <c r="B121" s="1" t="s">
        <v>7</v>
      </c>
      <c r="C121" s="1" t="s">
        <v>243</v>
      </c>
      <c r="D121" s="1" t="s">
        <v>249</v>
      </c>
      <c r="E121" s="1" t="str">
        <f t="shared" si="9"/>
        <v>ANOSYBETROKAANDRIANDAMPY</v>
      </c>
      <c r="F121" s="45" t="str">
        <f t="shared" si="10"/>
        <v>MG53517331</v>
      </c>
      <c r="G121" s="3">
        <v>4</v>
      </c>
      <c r="H121" s="19">
        <f t="shared" si="8"/>
        <v>9558.3256148143882</v>
      </c>
      <c r="I121" s="12">
        <v>0.2</v>
      </c>
      <c r="J121" s="13">
        <f t="shared" si="11"/>
        <v>1911.6651229628778</v>
      </c>
      <c r="K121" s="4"/>
    </row>
    <row r="122" spans="1:11" x14ac:dyDescent="0.35">
      <c r="A122" s="3">
        <v>121</v>
      </c>
      <c r="B122" s="1" t="s">
        <v>7</v>
      </c>
      <c r="C122" s="1" t="s">
        <v>243</v>
      </c>
      <c r="D122" s="1" t="s">
        <v>251</v>
      </c>
      <c r="E122" s="1" t="str">
        <f t="shared" si="9"/>
        <v>ANOSYBETROKABEAMPOMBO I</v>
      </c>
      <c r="F122" s="45" t="str">
        <f t="shared" si="10"/>
        <v>MG53517190</v>
      </c>
      <c r="G122" s="3">
        <v>4</v>
      </c>
      <c r="H122" s="19">
        <f t="shared" si="8"/>
        <v>7552.7785127191191</v>
      </c>
      <c r="I122" s="12">
        <v>0.2</v>
      </c>
      <c r="J122" s="13">
        <f t="shared" si="11"/>
        <v>1510.5557025438238</v>
      </c>
      <c r="K122" s="4"/>
    </row>
    <row r="123" spans="1:11" x14ac:dyDescent="0.35">
      <c r="A123" s="3">
        <v>122</v>
      </c>
      <c r="B123" s="1" t="s">
        <v>7</v>
      </c>
      <c r="C123" s="1" t="s">
        <v>243</v>
      </c>
      <c r="D123" s="1" t="s">
        <v>253</v>
      </c>
      <c r="E123" s="1" t="str">
        <f t="shared" si="9"/>
        <v>ANOSYBETROKABEAMPOMBO II</v>
      </c>
      <c r="F123" s="45" t="str">
        <f t="shared" si="10"/>
        <v>MG53517292</v>
      </c>
      <c r="G123" s="3">
        <v>4</v>
      </c>
      <c r="H123" s="19">
        <f t="shared" si="8"/>
        <v>9060.3206543497417</v>
      </c>
      <c r="I123" s="12">
        <v>0.2</v>
      </c>
      <c r="J123" s="13">
        <f t="shared" si="11"/>
        <v>1812.0641308699485</v>
      </c>
      <c r="K123" s="4"/>
    </row>
    <row r="124" spans="1:11" x14ac:dyDescent="0.35">
      <c r="A124" s="3">
        <v>123</v>
      </c>
      <c r="B124" s="1" t="s">
        <v>7</v>
      </c>
      <c r="C124" s="1" t="s">
        <v>243</v>
      </c>
      <c r="D124" s="1" t="s">
        <v>255</v>
      </c>
      <c r="E124" s="1" t="str">
        <f t="shared" si="9"/>
        <v>ANOSYBETROKABEKOROBO</v>
      </c>
      <c r="F124" s="45" t="str">
        <f t="shared" si="10"/>
        <v>MG53517250</v>
      </c>
      <c r="G124" s="3">
        <v>2</v>
      </c>
      <c r="H124" s="19">
        <f t="shared" si="8"/>
        <v>17250</v>
      </c>
      <c r="I124" s="12">
        <v>1</v>
      </c>
      <c r="J124" s="13">
        <f t="shared" si="11"/>
        <v>17250</v>
      </c>
      <c r="K124" s="4"/>
    </row>
    <row r="125" spans="1:11" x14ac:dyDescent="0.35">
      <c r="A125" s="3">
        <v>124</v>
      </c>
      <c r="B125" s="1" t="s">
        <v>7</v>
      </c>
      <c r="C125" s="1" t="s">
        <v>243</v>
      </c>
      <c r="D125" s="1" t="s">
        <v>257</v>
      </c>
      <c r="E125" s="1" t="str">
        <f t="shared" si="9"/>
        <v>ANOSYBETROKABENATO TOBY</v>
      </c>
      <c r="F125" s="45" t="str">
        <f t="shared" si="10"/>
        <v>MG53517150</v>
      </c>
      <c r="G125" s="3">
        <v>4</v>
      </c>
      <c r="H125" s="19">
        <f t="shared" si="8"/>
        <v>16734.218587565003</v>
      </c>
      <c r="I125" s="12">
        <v>0.2</v>
      </c>
      <c r="J125" s="13">
        <f t="shared" si="11"/>
        <v>3346.8437175130007</v>
      </c>
      <c r="K125" s="4"/>
    </row>
    <row r="126" spans="1:11" x14ac:dyDescent="0.35">
      <c r="A126" s="3">
        <v>125</v>
      </c>
      <c r="B126" s="1" t="s">
        <v>7</v>
      </c>
      <c r="C126" s="1" t="s">
        <v>243</v>
      </c>
      <c r="D126" s="1" t="s">
        <v>243</v>
      </c>
      <c r="E126" s="1" t="str">
        <f t="shared" si="9"/>
        <v>ANOSYBETROKABETROKA</v>
      </c>
      <c r="F126" s="45" t="str">
        <f t="shared" si="10"/>
        <v>MG53517010</v>
      </c>
      <c r="G126" s="3">
        <v>4</v>
      </c>
      <c r="H126" s="19">
        <f t="shared" si="8"/>
        <v>17956.942306560606</v>
      </c>
      <c r="I126" s="12">
        <v>0.2</v>
      </c>
      <c r="J126" s="13">
        <f t="shared" si="11"/>
        <v>3591.3884613121213</v>
      </c>
      <c r="K126" s="4"/>
    </row>
    <row r="127" spans="1:11" x14ac:dyDescent="0.35">
      <c r="A127" s="3">
        <v>126</v>
      </c>
      <c r="B127" s="1" t="s">
        <v>7</v>
      </c>
      <c r="C127" s="1" t="s">
        <v>243</v>
      </c>
      <c r="D127" s="1" t="s">
        <v>260</v>
      </c>
      <c r="E127" s="1" t="str">
        <f t="shared" si="9"/>
        <v>ANOSYBETROKAIABOROTRA</v>
      </c>
      <c r="F127" s="45" t="str">
        <f t="shared" si="10"/>
        <v>MG53517270</v>
      </c>
      <c r="G127" s="3">
        <v>4</v>
      </c>
      <c r="H127" s="19">
        <f t="shared" si="8"/>
        <v>4205.3017496750745</v>
      </c>
      <c r="I127" s="12">
        <v>0.2</v>
      </c>
      <c r="J127" s="13">
        <f t="shared" si="11"/>
        <v>841.06034993501498</v>
      </c>
      <c r="K127" s="4"/>
    </row>
    <row r="128" spans="1:11" x14ac:dyDescent="0.35">
      <c r="A128" s="3">
        <v>127</v>
      </c>
      <c r="B128" s="1" t="s">
        <v>7</v>
      </c>
      <c r="C128" s="1" t="s">
        <v>243</v>
      </c>
      <c r="D128" s="1" t="s">
        <v>262</v>
      </c>
      <c r="E128" s="1" t="str">
        <f t="shared" si="9"/>
        <v>ANOSYBETROKAIANABINDA</v>
      </c>
      <c r="F128" s="45" t="str">
        <f t="shared" si="10"/>
        <v>MG53517130</v>
      </c>
      <c r="G128" s="3">
        <v>2</v>
      </c>
      <c r="H128" s="19">
        <f t="shared" si="8"/>
        <v>25865</v>
      </c>
      <c r="I128" s="12">
        <v>1</v>
      </c>
      <c r="J128" s="13">
        <f t="shared" si="11"/>
        <v>25865</v>
      </c>
      <c r="K128" s="4"/>
    </row>
    <row r="129" spans="1:11" x14ac:dyDescent="0.35">
      <c r="A129" s="3">
        <v>128</v>
      </c>
      <c r="B129" s="1" t="s">
        <v>7</v>
      </c>
      <c r="C129" s="1" t="s">
        <v>243</v>
      </c>
      <c r="D129" s="1" t="s">
        <v>264</v>
      </c>
      <c r="E129" s="1" t="str">
        <f t="shared" si="9"/>
        <v>ANOSYBETROKAIANAKAFY</v>
      </c>
      <c r="F129" s="45" t="str">
        <f t="shared" si="10"/>
        <v>MG53517310</v>
      </c>
      <c r="G129" s="3">
        <v>4</v>
      </c>
      <c r="H129" s="19">
        <f t="shared" si="8"/>
        <v>12086.934419189633</v>
      </c>
      <c r="I129" s="12">
        <v>0.2</v>
      </c>
      <c r="J129" s="13">
        <f t="shared" ref="J129:J160" si="12">+H129*I129</f>
        <v>2417.3868838379267</v>
      </c>
      <c r="K129" s="4"/>
    </row>
    <row r="130" spans="1:11" x14ac:dyDescent="0.35">
      <c r="A130" s="3">
        <v>129</v>
      </c>
      <c r="B130" s="1" t="s">
        <v>7</v>
      </c>
      <c r="C130" s="1" t="s">
        <v>243</v>
      </c>
      <c r="D130" s="1" t="s">
        <v>266</v>
      </c>
      <c r="E130" s="1" t="str">
        <f t="shared" si="9"/>
        <v>ANOSYBETROKAISOANALA</v>
      </c>
      <c r="F130" s="45" t="str">
        <f t="shared" si="10"/>
        <v>MG53517291</v>
      </c>
      <c r="G130" s="3">
        <v>4</v>
      </c>
      <c r="H130" s="19">
        <f t="shared" ref="H130:H193" si="13">VLOOKUP(F130,pop_tot,7,FALSE)</f>
        <v>24747.958567079775</v>
      </c>
      <c r="I130" s="12">
        <v>0.2</v>
      </c>
      <c r="J130" s="13">
        <f t="shared" si="12"/>
        <v>4949.5917134159554</v>
      </c>
      <c r="K130" s="4"/>
    </row>
    <row r="131" spans="1:11" x14ac:dyDescent="0.35">
      <c r="A131" s="3">
        <v>130</v>
      </c>
      <c r="B131" s="1" t="s">
        <v>7</v>
      </c>
      <c r="C131" s="1" t="s">
        <v>243</v>
      </c>
      <c r="D131" s="1" t="s">
        <v>268</v>
      </c>
      <c r="E131" s="1" t="str">
        <f t="shared" ref="E131:E194" si="14">B131&amp;C131&amp;D131</f>
        <v>ANOSYBETROKAIVAHONA</v>
      </c>
      <c r="F131" s="45" t="str">
        <f t="shared" si="10"/>
        <v>MG53517090</v>
      </c>
      <c r="G131" s="3">
        <v>4</v>
      </c>
      <c r="H131" s="19">
        <f t="shared" si="13"/>
        <v>11157.477585558172</v>
      </c>
      <c r="I131" s="12">
        <v>0.2</v>
      </c>
      <c r="J131" s="13">
        <f t="shared" si="12"/>
        <v>2231.4955171116344</v>
      </c>
      <c r="K131" s="4"/>
    </row>
    <row r="132" spans="1:11" x14ac:dyDescent="0.35">
      <c r="A132" s="3">
        <v>131</v>
      </c>
      <c r="B132" s="1" t="s">
        <v>7</v>
      </c>
      <c r="C132" s="1" t="s">
        <v>243</v>
      </c>
      <c r="D132" s="1" t="s">
        <v>270</v>
      </c>
      <c r="E132" s="1" t="str">
        <f t="shared" si="14"/>
        <v>ANOSYBETROKAJANGANY</v>
      </c>
      <c r="F132" s="45" t="str">
        <f t="shared" si="10"/>
        <v>MG53517210</v>
      </c>
      <c r="G132" s="3">
        <v>4</v>
      </c>
      <c r="H132" s="19">
        <f t="shared" si="13"/>
        <v>14758.181079114933</v>
      </c>
      <c r="I132" s="12">
        <v>0.2</v>
      </c>
      <c r="J132" s="13">
        <f t="shared" si="12"/>
        <v>2951.6362158229867</v>
      </c>
      <c r="K132" s="4"/>
    </row>
    <row r="133" spans="1:11" x14ac:dyDescent="0.35">
      <c r="A133" s="3">
        <v>132</v>
      </c>
      <c r="B133" s="1" t="s">
        <v>7</v>
      </c>
      <c r="C133" s="1" t="s">
        <v>243</v>
      </c>
      <c r="D133" s="1" t="s">
        <v>272</v>
      </c>
      <c r="E133" s="1" t="str">
        <f t="shared" si="14"/>
        <v>ANOSYBETROKAKELIVAO</v>
      </c>
      <c r="F133" s="45" t="s">
        <v>272</v>
      </c>
      <c r="G133" s="3">
        <v>4</v>
      </c>
      <c r="H133" s="19">
        <f t="shared" si="13"/>
        <v>3588.7167929228908</v>
      </c>
      <c r="I133" s="12">
        <v>0.2</v>
      </c>
      <c r="J133" s="13">
        <f t="shared" si="12"/>
        <v>717.74335858457823</v>
      </c>
      <c r="K133" s="4"/>
    </row>
    <row r="134" spans="1:11" x14ac:dyDescent="0.35">
      <c r="A134" s="3">
        <v>133</v>
      </c>
      <c r="B134" s="1" t="s">
        <v>7</v>
      </c>
      <c r="C134" s="1" t="s">
        <v>243</v>
      </c>
      <c r="D134" s="1" t="s">
        <v>25</v>
      </c>
      <c r="E134" s="1" t="str">
        <f t="shared" si="14"/>
        <v>ANOSYBETROKAMAHABO</v>
      </c>
      <c r="F134" s="45" t="str">
        <f t="shared" ref="F134:F166" si="15">VLOOKUP(E134,admin_3_2,12,FALSE)</f>
        <v>MG53517170</v>
      </c>
      <c r="G134" s="3">
        <v>2</v>
      </c>
      <c r="H134" s="19">
        <f t="shared" si="13"/>
        <v>26750</v>
      </c>
      <c r="I134" s="12">
        <v>1</v>
      </c>
      <c r="J134" s="13">
        <f t="shared" si="12"/>
        <v>26750</v>
      </c>
      <c r="K134" s="4"/>
    </row>
    <row r="135" spans="1:11" x14ac:dyDescent="0.35">
      <c r="A135" s="3">
        <v>134</v>
      </c>
      <c r="B135" s="1" t="s">
        <v>7</v>
      </c>
      <c r="C135" s="1" t="s">
        <v>243</v>
      </c>
      <c r="D135" s="1" t="s">
        <v>274</v>
      </c>
      <c r="E135" s="1" t="str">
        <f t="shared" si="14"/>
        <v>ANOSYBETROKAMAHASOA EST*</v>
      </c>
      <c r="F135" s="45" t="str">
        <f t="shared" si="15"/>
        <v>MG53517230</v>
      </c>
      <c r="G135" s="3">
        <v>4</v>
      </c>
      <c r="H135" s="19">
        <f t="shared" si="13"/>
        <v>9103.3575181775723</v>
      </c>
      <c r="I135" s="12">
        <v>0.2</v>
      </c>
      <c r="J135" s="13">
        <f t="shared" si="12"/>
        <v>1820.6715036355145</v>
      </c>
      <c r="K135" s="4"/>
    </row>
    <row r="136" spans="1:11" x14ac:dyDescent="0.35">
      <c r="A136" s="3">
        <v>135</v>
      </c>
      <c r="B136" s="1" t="s">
        <v>7</v>
      </c>
      <c r="C136" s="1" t="s">
        <v>243</v>
      </c>
      <c r="D136" s="1" t="s">
        <v>276</v>
      </c>
      <c r="E136" s="1" t="str">
        <f t="shared" si="14"/>
        <v>ANOSYBETROKANANARENA BESAKOA</v>
      </c>
      <c r="F136" s="45" t="str">
        <f t="shared" si="15"/>
        <v>MG53517293</v>
      </c>
      <c r="G136" s="3">
        <v>4</v>
      </c>
      <c r="H136" s="19">
        <f t="shared" si="13"/>
        <v>6410.0508762822192</v>
      </c>
      <c r="I136" s="12">
        <v>0.2</v>
      </c>
      <c r="J136" s="13">
        <f t="shared" si="12"/>
        <v>1282.010175256444</v>
      </c>
      <c r="K136" s="4"/>
    </row>
    <row r="137" spans="1:11" x14ac:dyDescent="0.35">
      <c r="A137" s="3">
        <v>136</v>
      </c>
      <c r="B137" s="1" t="s">
        <v>7</v>
      </c>
      <c r="C137" s="1" t="s">
        <v>243</v>
      </c>
      <c r="D137" s="1" t="s">
        <v>278</v>
      </c>
      <c r="E137" s="1" t="str">
        <f t="shared" si="14"/>
        <v>ANOSYBETROKANANINORA</v>
      </c>
      <c r="F137" s="45" t="str">
        <f t="shared" si="15"/>
        <v>MG53517050</v>
      </c>
      <c r="G137" s="3">
        <v>4</v>
      </c>
      <c r="H137" s="19">
        <f t="shared" si="13"/>
        <v>3440.0012718592779</v>
      </c>
      <c r="I137" s="12">
        <v>0.2</v>
      </c>
      <c r="J137" s="13">
        <f t="shared" si="12"/>
        <v>688.00025437185559</v>
      </c>
      <c r="K137" s="4"/>
    </row>
    <row r="138" spans="1:11" x14ac:dyDescent="0.35">
      <c r="A138" s="3">
        <v>137</v>
      </c>
      <c r="B138" s="1" t="s">
        <v>7</v>
      </c>
      <c r="C138" s="1" t="s">
        <v>243</v>
      </c>
      <c r="D138" s="1" t="s">
        <v>280</v>
      </c>
      <c r="E138" s="1" t="str">
        <f t="shared" si="14"/>
        <v>ANOSYBETROKASAKAMAHILY</v>
      </c>
      <c r="F138" s="45" t="str">
        <f t="shared" si="15"/>
        <v>MG53517332</v>
      </c>
      <c r="G138" s="3">
        <v>4</v>
      </c>
      <c r="H138" s="19">
        <f t="shared" si="13"/>
        <v>4356.4723617951522</v>
      </c>
      <c r="I138" s="12">
        <v>0.2</v>
      </c>
      <c r="J138" s="13">
        <f t="shared" si="12"/>
        <v>871.29447235903046</v>
      </c>
      <c r="K138" s="4"/>
    </row>
    <row r="139" spans="1:11" x14ac:dyDescent="0.35">
      <c r="A139" s="3">
        <v>138</v>
      </c>
      <c r="B139" s="1" t="s">
        <v>7</v>
      </c>
      <c r="C139" s="1" t="s">
        <v>243</v>
      </c>
      <c r="D139" s="1" t="s">
        <v>282</v>
      </c>
      <c r="E139" s="1" t="str">
        <f t="shared" si="14"/>
        <v>ANOSYBETROKATSARAITSO</v>
      </c>
      <c r="F139" s="45" t="str">
        <f t="shared" si="15"/>
        <v>MG53517030</v>
      </c>
      <c r="G139" s="3">
        <v>4</v>
      </c>
      <c r="H139" s="19">
        <f t="shared" si="13"/>
        <v>2620.218687086156</v>
      </c>
      <c r="I139" s="12">
        <v>0.2</v>
      </c>
      <c r="J139" s="13">
        <f t="shared" si="12"/>
        <v>524.04373741723123</v>
      </c>
      <c r="K139" s="4"/>
    </row>
    <row r="140" spans="1:11" x14ac:dyDescent="0.35">
      <c r="A140" s="3">
        <v>139</v>
      </c>
      <c r="B140" s="1" t="s">
        <v>7</v>
      </c>
      <c r="C140" s="1" t="s">
        <v>284</v>
      </c>
      <c r="D140" s="1" t="s">
        <v>285</v>
      </c>
      <c r="E140" s="1" t="str">
        <f t="shared" si="14"/>
        <v>ANOSYTAOLAGNAROAMBATOABO</v>
      </c>
      <c r="F140" s="45" t="str">
        <f t="shared" si="15"/>
        <v>MG53515112</v>
      </c>
      <c r="G140" s="3">
        <v>4</v>
      </c>
      <c r="H140" s="19">
        <f t="shared" si="13"/>
        <v>7977.695390162582</v>
      </c>
      <c r="I140" s="12">
        <v>0.2</v>
      </c>
      <c r="J140" s="13">
        <f t="shared" si="12"/>
        <v>1595.5390780325165</v>
      </c>
      <c r="K140" s="4"/>
    </row>
    <row r="141" spans="1:11" x14ac:dyDescent="0.35">
      <c r="A141" s="3">
        <v>140</v>
      </c>
      <c r="B141" s="1" t="s">
        <v>7</v>
      </c>
      <c r="C141" s="1" t="s">
        <v>284</v>
      </c>
      <c r="D141" s="1" t="s">
        <v>287</v>
      </c>
      <c r="E141" s="1" t="str">
        <f t="shared" si="14"/>
        <v>ANOSYTAOLAGNAROAMPASIMENA</v>
      </c>
      <c r="F141" s="45" t="str">
        <f t="shared" si="15"/>
        <v>MG53515230</v>
      </c>
      <c r="G141" s="3">
        <v>4</v>
      </c>
      <c r="H141" s="19">
        <f t="shared" si="13"/>
        <v>11395.720849605314</v>
      </c>
      <c r="I141" s="12">
        <v>0.2</v>
      </c>
      <c r="J141" s="13">
        <f t="shared" si="12"/>
        <v>2279.1441699210627</v>
      </c>
      <c r="K141" s="4"/>
    </row>
    <row r="142" spans="1:11" x14ac:dyDescent="0.35">
      <c r="A142" s="3">
        <v>141</v>
      </c>
      <c r="B142" s="1" t="s">
        <v>7</v>
      </c>
      <c r="C142" s="1" t="s">
        <v>284</v>
      </c>
      <c r="D142" s="1" t="s">
        <v>289</v>
      </c>
      <c r="E142" s="1" t="str">
        <f t="shared" si="14"/>
        <v>ANOSYTAOLAGNAROAMPASY NAHAMPOANA</v>
      </c>
      <c r="F142" s="45" t="str">
        <f t="shared" si="15"/>
        <v>MG53515031</v>
      </c>
      <c r="G142" s="3">
        <v>4</v>
      </c>
      <c r="H142" s="19">
        <f t="shared" si="13"/>
        <v>9544.7983577665054</v>
      </c>
      <c r="I142" s="12">
        <v>0.2</v>
      </c>
      <c r="J142" s="13">
        <f t="shared" si="12"/>
        <v>1908.9596715533012</v>
      </c>
      <c r="K142" s="4"/>
    </row>
    <row r="143" spans="1:11" x14ac:dyDescent="0.35">
      <c r="A143" s="3">
        <v>142</v>
      </c>
      <c r="B143" s="1" t="s">
        <v>7</v>
      </c>
      <c r="C143" s="1" t="s">
        <v>284</v>
      </c>
      <c r="D143" s="1" t="s">
        <v>63</v>
      </c>
      <c r="E143" s="1" t="str">
        <f t="shared" si="14"/>
        <v>ANOSYTAOLAGNAROANALAMARY</v>
      </c>
      <c r="F143" s="45" t="str">
        <f t="shared" si="15"/>
        <v>MG53515252</v>
      </c>
      <c r="G143" s="3">
        <v>4</v>
      </c>
      <c r="H143" s="19">
        <f t="shared" si="13"/>
        <v>4319.4288802519559</v>
      </c>
      <c r="I143" s="12">
        <v>0.2</v>
      </c>
      <c r="J143" s="13">
        <f t="shared" si="12"/>
        <v>863.8857760503912</v>
      </c>
      <c r="K143" s="4"/>
    </row>
    <row r="144" spans="1:11" x14ac:dyDescent="0.35">
      <c r="A144" s="3">
        <v>143</v>
      </c>
      <c r="B144" s="1" t="s">
        <v>7</v>
      </c>
      <c r="C144" s="1" t="s">
        <v>284</v>
      </c>
      <c r="D144" s="1" t="s">
        <v>292</v>
      </c>
      <c r="E144" s="1" t="str">
        <f t="shared" si="14"/>
        <v>ANOSYTAOLAGNAROANALAPATSY</v>
      </c>
      <c r="F144" s="45" t="str">
        <f t="shared" si="15"/>
        <v>MG53515114</v>
      </c>
      <c r="G144" s="3">
        <v>2</v>
      </c>
      <c r="H144" s="19">
        <f t="shared" si="13"/>
        <v>12255.086295610856</v>
      </c>
      <c r="I144" s="12">
        <v>1</v>
      </c>
      <c r="J144" s="13">
        <f t="shared" si="12"/>
        <v>12255.086295610856</v>
      </c>
      <c r="K144" s="4"/>
    </row>
    <row r="145" spans="1:11" x14ac:dyDescent="0.35">
      <c r="A145" s="3">
        <v>144</v>
      </c>
      <c r="B145" s="1" t="s">
        <v>7</v>
      </c>
      <c r="C145" s="1" t="s">
        <v>284</v>
      </c>
      <c r="D145" s="1" t="s">
        <v>294</v>
      </c>
      <c r="E145" s="1" t="str">
        <f t="shared" si="14"/>
        <v>ANOSYTAOLAGNAROANDRANOBORY</v>
      </c>
      <c r="F145" s="45" t="str">
        <f t="shared" si="15"/>
        <v>MG53515115</v>
      </c>
      <c r="G145" s="3">
        <v>4</v>
      </c>
      <c r="H145" s="19">
        <f t="shared" si="13"/>
        <v>9845.5991352767978</v>
      </c>
      <c r="I145" s="12">
        <v>0.2</v>
      </c>
      <c r="J145" s="13">
        <f t="shared" si="12"/>
        <v>1969.1198270553596</v>
      </c>
      <c r="K145" s="4"/>
    </row>
    <row r="146" spans="1:11" x14ac:dyDescent="0.35">
      <c r="A146" s="3">
        <v>145</v>
      </c>
      <c r="B146" s="1" t="s">
        <v>7</v>
      </c>
      <c r="C146" s="1" t="s">
        <v>284</v>
      </c>
      <c r="D146" s="1" t="s">
        <v>296</v>
      </c>
      <c r="E146" s="1" t="str">
        <f t="shared" si="14"/>
        <v>ANOSYTAOLAGNAROANKARAMENA</v>
      </c>
      <c r="F146" s="45" t="str">
        <f t="shared" si="15"/>
        <v>MG53515090</v>
      </c>
      <c r="G146" s="3">
        <v>4</v>
      </c>
      <c r="H146" s="19">
        <f t="shared" si="13"/>
        <v>15001.418823655435</v>
      </c>
      <c r="I146" s="12">
        <v>0.2</v>
      </c>
      <c r="J146" s="13">
        <f t="shared" si="12"/>
        <v>3000.2837647310871</v>
      </c>
      <c r="K146" s="4"/>
    </row>
    <row r="147" spans="1:11" x14ac:dyDescent="0.35">
      <c r="A147" s="3">
        <v>146</v>
      </c>
      <c r="B147" s="1" t="s">
        <v>7</v>
      </c>
      <c r="C147" s="1" t="s">
        <v>284</v>
      </c>
      <c r="D147" s="1" t="s">
        <v>298</v>
      </c>
      <c r="E147" s="1" t="str">
        <f t="shared" si="14"/>
        <v>ANOSYTAOLAGNAROANKARIERA</v>
      </c>
      <c r="F147" s="45" t="str">
        <f t="shared" si="15"/>
        <v>MG53515113</v>
      </c>
      <c r="G147" s="3">
        <v>3</v>
      </c>
      <c r="H147" s="19">
        <f t="shared" si="13"/>
        <v>5783.934160762029</v>
      </c>
      <c r="I147" s="12">
        <v>0.7</v>
      </c>
      <c r="J147" s="13">
        <f t="shared" si="12"/>
        <v>4048.7539125334201</v>
      </c>
      <c r="K147" s="4"/>
    </row>
    <row r="148" spans="1:11" x14ac:dyDescent="0.35">
      <c r="A148" s="3">
        <v>147</v>
      </c>
      <c r="B148" s="1" t="s">
        <v>7</v>
      </c>
      <c r="C148" s="1" t="s">
        <v>284</v>
      </c>
      <c r="D148" s="1" t="s">
        <v>192</v>
      </c>
      <c r="E148" s="1" t="str">
        <f t="shared" si="14"/>
        <v>ANOSYTAOLAGNAROANKILIVALO</v>
      </c>
      <c r="F148" s="45" t="str">
        <f t="shared" si="15"/>
        <v>MG53515111a</v>
      </c>
      <c r="G148" s="3">
        <v>3</v>
      </c>
      <c r="H148" s="19">
        <f t="shared" si="13"/>
        <v>3784.3804300018664</v>
      </c>
      <c r="I148" s="12">
        <v>0.7</v>
      </c>
      <c r="J148" s="13">
        <f t="shared" si="12"/>
        <v>2649.0663010013063</v>
      </c>
      <c r="K148" s="4"/>
    </row>
    <row r="149" spans="1:11" x14ac:dyDescent="0.35">
      <c r="A149" s="3">
        <v>148</v>
      </c>
      <c r="B149" s="1" t="s">
        <v>7</v>
      </c>
      <c r="C149" s="1" t="s">
        <v>284</v>
      </c>
      <c r="D149" s="1" t="s">
        <v>301</v>
      </c>
      <c r="E149" s="1" t="str">
        <f t="shared" si="14"/>
        <v>ANOSYTAOLAGNAROBEVOAY</v>
      </c>
      <c r="F149" s="45" t="str">
        <f t="shared" si="15"/>
        <v>MG53515210</v>
      </c>
      <c r="G149" s="3">
        <v>4</v>
      </c>
      <c r="H149" s="19">
        <f t="shared" si="13"/>
        <v>14170.564086531625</v>
      </c>
      <c r="I149" s="12">
        <v>0.2</v>
      </c>
      <c r="J149" s="13">
        <f t="shared" si="12"/>
        <v>2834.1128173063253</v>
      </c>
      <c r="K149" s="4"/>
    </row>
    <row r="150" spans="1:11" x14ac:dyDescent="0.35">
      <c r="A150" s="3">
        <v>149</v>
      </c>
      <c r="B150" s="1" t="s">
        <v>7</v>
      </c>
      <c r="C150" s="1" t="s">
        <v>284</v>
      </c>
      <c r="D150" s="1" t="s">
        <v>303</v>
      </c>
      <c r="E150" s="1" t="str">
        <f t="shared" si="14"/>
        <v>ANOSYTAOLAGNAROEMAGNOBO</v>
      </c>
      <c r="F150" s="45" t="str">
        <f t="shared" si="15"/>
        <v>MG53515192</v>
      </c>
      <c r="G150" s="3">
        <v>4</v>
      </c>
      <c r="H150" s="19">
        <f t="shared" si="13"/>
        <v>9029.2705473943024</v>
      </c>
      <c r="I150" s="12">
        <v>0.2</v>
      </c>
      <c r="J150" s="13">
        <f t="shared" si="12"/>
        <v>1805.8541094788607</v>
      </c>
      <c r="K150" s="4"/>
    </row>
    <row r="151" spans="1:11" x14ac:dyDescent="0.35">
      <c r="A151" s="3">
        <v>150</v>
      </c>
      <c r="B151" s="1" t="s">
        <v>7</v>
      </c>
      <c r="C151" s="1" t="s">
        <v>284</v>
      </c>
      <c r="D151" s="1" t="s">
        <v>305</v>
      </c>
      <c r="E151" s="1" t="str">
        <f t="shared" si="14"/>
        <v>ANOSYTAOLAGNAROENANILIHA</v>
      </c>
      <c r="F151" s="45" t="str">
        <f t="shared" si="15"/>
        <v>MG53515151</v>
      </c>
      <c r="G151" s="3">
        <v>4</v>
      </c>
      <c r="H151" s="19">
        <f t="shared" si="13"/>
        <v>4879.5340701986215</v>
      </c>
      <c r="I151" s="12">
        <v>0.2</v>
      </c>
      <c r="J151" s="13">
        <f t="shared" si="12"/>
        <v>975.9068140397244</v>
      </c>
      <c r="K151" s="4"/>
    </row>
    <row r="152" spans="1:11" x14ac:dyDescent="0.35">
      <c r="A152" s="3">
        <v>151</v>
      </c>
      <c r="B152" s="1" t="s">
        <v>7</v>
      </c>
      <c r="C152" s="1" t="s">
        <v>284</v>
      </c>
      <c r="D152" s="1" t="s">
        <v>307</v>
      </c>
      <c r="E152" s="1" t="str">
        <f t="shared" si="14"/>
        <v>ANOSYTAOLAGNAROENAKARA-HAUT</v>
      </c>
      <c r="F152" s="45" t="str">
        <f t="shared" si="15"/>
        <v>MG53515170</v>
      </c>
      <c r="G152" s="3">
        <v>4</v>
      </c>
      <c r="H152" s="19">
        <f t="shared" si="13"/>
        <v>6902.6040120413682</v>
      </c>
      <c r="I152" s="12">
        <v>0.2</v>
      </c>
      <c r="J152" s="13">
        <f t="shared" si="12"/>
        <v>1380.5208024082738</v>
      </c>
      <c r="K152" s="4"/>
    </row>
    <row r="153" spans="1:11" x14ac:dyDescent="0.35">
      <c r="A153" s="3">
        <v>152</v>
      </c>
      <c r="B153" s="1" t="s">
        <v>7</v>
      </c>
      <c r="C153" s="1" t="s">
        <v>284</v>
      </c>
      <c r="D153" s="1" t="s">
        <v>309</v>
      </c>
      <c r="E153" s="1" t="str">
        <f t="shared" si="14"/>
        <v>ANOSYTAOLAGNAROFENOEVO-EFITA</v>
      </c>
      <c r="F153" s="45" t="str">
        <f t="shared" si="15"/>
        <v>MG53515152</v>
      </c>
      <c r="G153" s="3">
        <v>4</v>
      </c>
      <c r="H153" s="19">
        <f t="shared" si="13"/>
        <v>4962.6110991287887</v>
      </c>
      <c r="I153" s="12">
        <v>0.2</v>
      </c>
      <c r="J153" s="13">
        <f t="shared" si="12"/>
        <v>992.52221982575782</v>
      </c>
      <c r="K153" s="4"/>
    </row>
    <row r="154" spans="1:11" x14ac:dyDescent="0.35">
      <c r="A154" s="3">
        <v>153</v>
      </c>
      <c r="B154" s="1" t="s">
        <v>7</v>
      </c>
      <c r="C154" s="1" t="s">
        <v>284</v>
      </c>
      <c r="D154" s="1" t="s">
        <v>311</v>
      </c>
      <c r="E154" s="1" t="str">
        <f t="shared" si="14"/>
        <v>ANOSYTAOLAGNAROIABOAKOHO</v>
      </c>
      <c r="F154" s="45" t="str">
        <f t="shared" si="15"/>
        <v>MG53515132</v>
      </c>
      <c r="G154" s="3">
        <v>4</v>
      </c>
      <c r="H154" s="19">
        <f t="shared" si="13"/>
        <v>3685.7783352004139</v>
      </c>
      <c r="I154" s="12">
        <v>0.2</v>
      </c>
      <c r="J154" s="13">
        <f t="shared" si="12"/>
        <v>737.15566704008279</v>
      </c>
      <c r="K154" s="4"/>
    </row>
    <row r="155" spans="1:11" x14ac:dyDescent="0.35">
      <c r="A155" s="3">
        <v>154</v>
      </c>
      <c r="B155" s="1" t="s">
        <v>7</v>
      </c>
      <c r="C155" s="1" t="s">
        <v>284</v>
      </c>
      <c r="D155" s="1" t="s">
        <v>313</v>
      </c>
      <c r="E155" s="1" t="str">
        <f t="shared" si="14"/>
        <v>ANOSYTAOLAGNAROIFARANTSA</v>
      </c>
      <c r="F155" s="45" t="str">
        <f t="shared" si="15"/>
        <v>MG53515051</v>
      </c>
      <c r="G155" s="3">
        <v>4</v>
      </c>
      <c r="H155" s="19">
        <f t="shared" si="13"/>
        <v>17758.739217878061</v>
      </c>
      <c r="I155" s="12">
        <v>0.2</v>
      </c>
      <c r="J155" s="13">
        <f t="shared" si="12"/>
        <v>3551.7478435756125</v>
      </c>
      <c r="K155" s="4"/>
    </row>
    <row r="156" spans="1:11" x14ac:dyDescent="0.35">
      <c r="A156" s="3">
        <v>155</v>
      </c>
      <c r="B156" s="1" t="s">
        <v>7</v>
      </c>
      <c r="C156" s="1" t="s">
        <v>284</v>
      </c>
      <c r="D156" s="1" t="s">
        <v>315</v>
      </c>
      <c r="E156" s="1" t="str">
        <f t="shared" si="14"/>
        <v>ANOSYTAOLAGNAROISAKA-IVONDRO</v>
      </c>
      <c r="F156" s="45" t="str">
        <f t="shared" si="15"/>
        <v>MG53515052</v>
      </c>
      <c r="G156" s="3">
        <v>4</v>
      </c>
      <c r="H156" s="19">
        <f t="shared" si="13"/>
        <v>13894.278438581745</v>
      </c>
      <c r="I156" s="12">
        <v>0.2</v>
      </c>
      <c r="J156" s="13">
        <f t="shared" si="12"/>
        <v>2778.8556877163492</v>
      </c>
      <c r="K156" s="4"/>
    </row>
    <row r="157" spans="1:11" x14ac:dyDescent="0.35">
      <c r="A157" s="3">
        <v>156</v>
      </c>
      <c r="B157" s="1" t="s">
        <v>7</v>
      </c>
      <c r="C157" s="1" t="s">
        <v>284</v>
      </c>
      <c r="D157" s="1" t="s">
        <v>317</v>
      </c>
      <c r="E157" s="1" t="str">
        <f t="shared" si="14"/>
        <v>ANOSYTAOLAGNAROMAHATALAKY</v>
      </c>
      <c r="F157" s="45" t="str">
        <f t="shared" si="15"/>
        <v>MG53515131</v>
      </c>
      <c r="G157" s="3">
        <v>4</v>
      </c>
      <c r="H157" s="19">
        <f t="shared" si="13"/>
        <v>33552.970394656862</v>
      </c>
      <c r="I157" s="12">
        <v>0.2</v>
      </c>
      <c r="J157" s="13">
        <f t="shared" si="12"/>
        <v>6710.5940789313727</v>
      </c>
      <c r="K157" s="4"/>
    </row>
    <row r="158" spans="1:11" x14ac:dyDescent="0.35">
      <c r="A158" s="3">
        <v>157</v>
      </c>
      <c r="B158" s="1" t="s">
        <v>7</v>
      </c>
      <c r="C158" s="1" t="s">
        <v>284</v>
      </c>
      <c r="D158" s="1" t="s">
        <v>319</v>
      </c>
      <c r="E158" s="1" t="str">
        <f t="shared" si="14"/>
        <v>ANOSYTAOLAGNAROMANAMBARO</v>
      </c>
      <c r="F158" s="45" t="str">
        <f t="shared" si="15"/>
        <v>MG53515071</v>
      </c>
      <c r="G158" s="3">
        <v>4</v>
      </c>
      <c r="H158" s="19">
        <f t="shared" si="13"/>
        <v>19781.809179503278</v>
      </c>
      <c r="I158" s="12">
        <v>0.2</v>
      </c>
      <c r="J158" s="13">
        <f t="shared" si="12"/>
        <v>3956.3618359006559</v>
      </c>
      <c r="K158" s="4"/>
    </row>
    <row r="159" spans="1:11" x14ac:dyDescent="0.35">
      <c r="A159" s="3">
        <v>158</v>
      </c>
      <c r="B159" s="1" t="s">
        <v>7</v>
      </c>
      <c r="C159" s="1" t="s">
        <v>284</v>
      </c>
      <c r="D159" s="1" t="s">
        <v>321</v>
      </c>
      <c r="E159" s="1" t="str">
        <f t="shared" si="14"/>
        <v>ANOSYTAOLAGNAROMANANTENINA</v>
      </c>
      <c r="F159" s="45" t="str">
        <f t="shared" si="15"/>
        <v>MG53515251</v>
      </c>
      <c r="G159" s="3">
        <v>4</v>
      </c>
      <c r="H159" s="19">
        <f t="shared" si="13"/>
        <v>11288.128699929021</v>
      </c>
      <c r="I159" s="12">
        <v>0.2</v>
      </c>
      <c r="J159" s="13">
        <f t="shared" si="12"/>
        <v>2257.6257399858041</v>
      </c>
      <c r="K159" s="4"/>
    </row>
    <row r="160" spans="1:11" x14ac:dyDescent="0.35">
      <c r="A160" s="3">
        <v>159</v>
      </c>
      <c r="B160" s="1" t="s">
        <v>7</v>
      </c>
      <c r="C160" s="1" t="s">
        <v>284</v>
      </c>
      <c r="D160" s="1" t="s">
        <v>323</v>
      </c>
      <c r="E160" s="1" t="str">
        <f t="shared" si="14"/>
        <v>ANOSYTAOLAGNAROMANDISO</v>
      </c>
      <c r="F160" s="45" t="str">
        <f t="shared" si="15"/>
        <v>MG53515053</v>
      </c>
      <c r="G160" s="3">
        <v>4</v>
      </c>
      <c r="H160" s="19">
        <f t="shared" si="13"/>
        <v>5484.1322826082851</v>
      </c>
      <c r="I160" s="12">
        <v>0.2</v>
      </c>
      <c r="J160" s="13">
        <f t="shared" si="12"/>
        <v>1096.8264565216571</v>
      </c>
      <c r="K160" s="4"/>
    </row>
    <row r="161" spans="1:11" x14ac:dyDescent="0.35">
      <c r="A161" s="3">
        <v>160</v>
      </c>
      <c r="B161" s="1" t="s">
        <v>7</v>
      </c>
      <c r="C161" s="1" t="s">
        <v>284</v>
      </c>
      <c r="D161" s="1" t="s">
        <v>325</v>
      </c>
      <c r="E161" s="1" t="str">
        <f t="shared" si="14"/>
        <v>ANOSYTAOLAGNAROMANDROMONDROMOTRA</v>
      </c>
      <c r="F161" s="45" t="str">
        <f t="shared" si="15"/>
        <v>MG53515032</v>
      </c>
      <c r="G161" s="3">
        <v>4</v>
      </c>
      <c r="H161" s="19">
        <f t="shared" si="13"/>
        <v>5464.6116429736612</v>
      </c>
      <c r="I161" s="12">
        <v>0.2</v>
      </c>
      <c r="J161" s="13">
        <f t="shared" ref="J161:J192" si="16">+H161*I161</f>
        <v>1092.9223285947323</v>
      </c>
      <c r="K161" s="4"/>
    </row>
    <row r="162" spans="1:11" x14ac:dyDescent="0.35">
      <c r="A162" s="3">
        <v>161</v>
      </c>
      <c r="B162" s="1" t="s">
        <v>7</v>
      </c>
      <c r="C162" s="1" t="s">
        <v>284</v>
      </c>
      <c r="D162" s="1" t="s">
        <v>327</v>
      </c>
      <c r="E162" s="1" t="str">
        <f t="shared" si="14"/>
        <v>ANOSYTAOLAGNARORANOMAFANA</v>
      </c>
      <c r="F162" s="45" t="str">
        <f t="shared" si="15"/>
        <v>MG53515191</v>
      </c>
      <c r="G162" s="3">
        <v>4</v>
      </c>
      <c r="H162" s="19">
        <f t="shared" si="13"/>
        <v>16556.535035022822</v>
      </c>
      <c r="I162" s="12">
        <v>0.2</v>
      </c>
      <c r="J162" s="13">
        <f t="shared" si="16"/>
        <v>3311.3070070045646</v>
      </c>
      <c r="K162" s="4"/>
    </row>
    <row r="163" spans="1:11" x14ac:dyDescent="0.35">
      <c r="A163" s="3">
        <v>162</v>
      </c>
      <c r="B163" s="1" t="s">
        <v>7</v>
      </c>
      <c r="C163" s="1" t="s">
        <v>284</v>
      </c>
      <c r="D163" s="1" t="s">
        <v>329</v>
      </c>
      <c r="E163" s="1" t="str">
        <f t="shared" si="14"/>
        <v>ANOSYTAOLAGNARORANOPISO</v>
      </c>
      <c r="F163" s="45" t="str">
        <f t="shared" si="15"/>
        <v>MG53515111</v>
      </c>
      <c r="G163" s="3">
        <v>3</v>
      </c>
      <c r="H163" s="19">
        <f t="shared" si="13"/>
        <v>9029.2705473943024</v>
      </c>
      <c r="I163" s="12">
        <v>0.7</v>
      </c>
      <c r="J163" s="13">
        <f t="shared" si="16"/>
        <v>6320.489383176011</v>
      </c>
      <c r="K163" s="4"/>
    </row>
    <row r="164" spans="1:11" x14ac:dyDescent="0.35">
      <c r="A164" s="3">
        <v>163</v>
      </c>
      <c r="B164" s="1" t="s">
        <v>7</v>
      </c>
      <c r="C164" s="1" t="s">
        <v>284</v>
      </c>
      <c r="D164" s="1" t="s">
        <v>331</v>
      </c>
      <c r="E164" s="1" t="str">
        <f t="shared" si="14"/>
        <v>ANOSYTAOLAGNAROSARISAMBO</v>
      </c>
      <c r="F164" s="45" t="str">
        <f t="shared" si="15"/>
        <v>MG53515072</v>
      </c>
      <c r="G164" s="3">
        <v>4</v>
      </c>
      <c r="H164" s="19">
        <f t="shared" si="13"/>
        <v>10893.178700624472</v>
      </c>
      <c r="I164" s="12">
        <v>0.2</v>
      </c>
      <c r="J164" s="13">
        <f t="shared" si="16"/>
        <v>2178.6357401248947</v>
      </c>
      <c r="K164" s="4"/>
    </row>
    <row r="165" spans="1:11" x14ac:dyDescent="0.35">
      <c r="A165" s="3">
        <v>164</v>
      </c>
      <c r="B165" s="1" t="s">
        <v>7</v>
      </c>
      <c r="C165" s="1" t="s">
        <v>284</v>
      </c>
      <c r="D165" s="1" t="s">
        <v>333</v>
      </c>
      <c r="E165" s="1" t="str">
        <f t="shared" si="14"/>
        <v>ANOSYTAOLAGNAROSOANIERANA</v>
      </c>
      <c r="F165" s="45" t="str">
        <f t="shared" si="15"/>
        <v>MG53515033</v>
      </c>
      <c r="G165" s="3">
        <v>4</v>
      </c>
      <c r="H165" s="19">
        <f t="shared" si="13"/>
        <v>13157.031316197785</v>
      </c>
      <c r="I165" s="12">
        <v>0.2</v>
      </c>
      <c r="J165" s="13">
        <f t="shared" si="16"/>
        <v>2631.4062632395571</v>
      </c>
      <c r="K165" s="4"/>
    </row>
    <row r="166" spans="1:11" x14ac:dyDescent="0.35">
      <c r="A166" s="3">
        <v>165</v>
      </c>
      <c r="B166" s="1" t="s">
        <v>7</v>
      </c>
      <c r="C166" s="1" t="s">
        <v>284</v>
      </c>
      <c r="D166" s="1" t="s">
        <v>335</v>
      </c>
      <c r="E166" s="1" t="str">
        <f t="shared" si="14"/>
        <v>ANOSYTAOLAGNAROSOAVARY</v>
      </c>
      <c r="F166" s="45" t="str">
        <f t="shared" si="15"/>
        <v>MG53515253</v>
      </c>
      <c r="G166" s="3">
        <v>4</v>
      </c>
      <c r="H166" s="19">
        <f t="shared" si="13"/>
        <v>6302.0013883183856</v>
      </c>
      <c r="I166" s="12">
        <v>0.2</v>
      </c>
      <c r="J166" s="13">
        <f t="shared" si="16"/>
        <v>1260.4002776636771</v>
      </c>
      <c r="K166" s="4"/>
    </row>
    <row r="167" spans="1:11" x14ac:dyDescent="0.35">
      <c r="A167" s="3">
        <v>166</v>
      </c>
      <c r="B167" s="1" t="s">
        <v>7</v>
      </c>
      <c r="C167" s="1" t="s">
        <v>284</v>
      </c>
      <c r="D167" s="1" t="s">
        <v>337</v>
      </c>
      <c r="E167" s="1" t="str">
        <f t="shared" si="14"/>
        <v>ANOSYTAOLAGNAROTANANDAVA MANDRERE</v>
      </c>
      <c r="F167" s="45" t="s">
        <v>337</v>
      </c>
      <c r="G167" s="3">
        <v>4</v>
      </c>
      <c r="H167" s="19">
        <f t="shared" si="13"/>
        <v>4602.2495277707721</v>
      </c>
      <c r="I167" s="12">
        <v>0.2</v>
      </c>
      <c r="J167" s="13">
        <f t="shared" si="16"/>
        <v>920.4499055541545</v>
      </c>
      <c r="K167" s="4"/>
    </row>
    <row r="168" spans="1:11" x14ac:dyDescent="0.35">
      <c r="A168" s="3">
        <v>167</v>
      </c>
      <c r="B168" s="1" t="s">
        <v>7</v>
      </c>
      <c r="C168" s="1" t="s">
        <v>284</v>
      </c>
      <c r="D168" s="1" t="s">
        <v>284</v>
      </c>
      <c r="E168" s="1" t="str">
        <f t="shared" si="14"/>
        <v>ANOSYTAOLAGNAROTAOLAGNARO</v>
      </c>
      <c r="F168" s="45" t="str">
        <f t="shared" ref="F168:F202" si="17">VLOOKUP(E168,admin_3_2,12,FALSE)</f>
        <v>MG53515010</v>
      </c>
      <c r="G168" s="3">
        <v>4</v>
      </c>
      <c r="H168" s="19">
        <f t="shared" si="13"/>
        <v>78592.272557562508</v>
      </c>
      <c r="I168" s="12">
        <v>0.2</v>
      </c>
      <c r="J168" s="13">
        <f t="shared" si="16"/>
        <v>15718.454511512502</v>
      </c>
      <c r="K168" s="4"/>
    </row>
    <row r="169" spans="1:11" x14ac:dyDescent="0.35">
      <c r="A169" s="3">
        <v>168</v>
      </c>
      <c r="B169" s="1" t="s">
        <v>89</v>
      </c>
      <c r="C169" s="1" t="s">
        <v>339</v>
      </c>
      <c r="D169" s="1" t="s">
        <v>340</v>
      </c>
      <c r="E169" s="1" t="str">
        <f t="shared" si="14"/>
        <v>ATSIMO ANDREFANATOLIARY-IIAMBOHIMAHAVELONA</v>
      </c>
      <c r="F169" s="45" t="str">
        <f t="shared" si="17"/>
        <v>MG51520111</v>
      </c>
      <c r="G169" s="3">
        <v>4</v>
      </c>
      <c r="H169" s="19">
        <f t="shared" si="13"/>
        <v>14187.088037654705</v>
      </c>
      <c r="I169" s="12">
        <v>0.2</v>
      </c>
      <c r="J169" s="13">
        <f t="shared" si="16"/>
        <v>2837.417607530941</v>
      </c>
      <c r="K169" s="4"/>
    </row>
    <row r="170" spans="1:11" x14ac:dyDescent="0.35">
      <c r="A170" s="3">
        <v>169</v>
      </c>
      <c r="B170" s="1" t="s">
        <v>89</v>
      </c>
      <c r="C170" s="1" t="s">
        <v>339</v>
      </c>
      <c r="D170" s="1" t="s">
        <v>342</v>
      </c>
      <c r="E170" s="1" t="str">
        <f t="shared" si="14"/>
        <v>ATSIMO ANDREFANATOLIARY-IIANAKAO</v>
      </c>
      <c r="F170" s="45" t="str">
        <f t="shared" si="17"/>
        <v>MG51520132</v>
      </c>
      <c r="G170" s="3">
        <v>4</v>
      </c>
      <c r="H170" s="19">
        <f t="shared" si="13"/>
        <v>7502.2077569193925</v>
      </c>
      <c r="I170" s="12">
        <v>0.2</v>
      </c>
      <c r="J170" s="13">
        <f t="shared" si="16"/>
        <v>1500.4415513838785</v>
      </c>
      <c r="K170" s="4"/>
    </row>
    <row r="171" spans="1:11" x14ac:dyDescent="0.35">
      <c r="A171" s="3">
        <v>170</v>
      </c>
      <c r="B171" s="1" t="s">
        <v>89</v>
      </c>
      <c r="C171" s="1" t="s">
        <v>339</v>
      </c>
      <c r="D171" s="1" t="s">
        <v>344</v>
      </c>
      <c r="E171" s="1" t="str">
        <f t="shared" si="14"/>
        <v>ATSIMO ANDREFANATOLIARY-IIANALAMISAMPY</v>
      </c>
      <c r="F171" s="45" t="str">
        <f t="shared" si="17"/>
        <v>MG51520330</v>
      </c>
      <c r="G171" s="3">
        <v>4</v>
      </c>
      <c r="H171" s="19">
        <f t="shared" si="13"/>
        <v>16330.278523761852</v>
      </c>
      <c r="I171" s="12">
        <v>0.2</v>
      </c>
      <c r="J171" s="13">
        <f t="shared" si="16"/>
        <v>3266.0557047523707</v>
      </c>
      <c r="K171" s="4"/>
    </row>
    <row r="172" spans="1:11" x14ac:dyDescent="0.35">
      <c r="A172" s="3">
        <v>171</v>
      </c>
      <c r="B172" s="1" t="s">
        <v>89</v>
      </c>
      <c r="C172" s="1" t="s">
        <v>339</v>
      </c>
      <c r="D172" s="1" t="s">
        <v>346</v>
      </c>
      <c r="E172" s="1" t="str">
        <f t="shared" si="14"/>
        <v>ATSIMO ANDREFANATOLIARY-IIANDRANOHINALY</v>
      </c>
      <c r="F172" s="45" t="str">
        <f t="shared" si="17"/>
        <v>MG51520112</v>
      </c>
      <c r="G172" s="3">
        <v>4</v>
      </c>
      <c r="H172" s="19">
        <f t="shared" si="13"/>
        <v>7775.4967159388907</v>
      </c>
      <c r="I172" s="12">
        <v>0.2</v>
      </c>
      <c r="J172" s="13">
        <f t="shared" si="16"/>
        <v>1555.0993431877782</v>
      </c>
      <c r="K172" s="4"/>
    </row>
    <row r="173" spans="1:11" x14ac:dyDescent="0.35">
      <c r="A173" s="3">
        <v>172</v>
      </c>
      <c r="B173" s="1" t="s">
        <v>89</v>
      </c>
      <c r="C173" s="1" t="s">
        <v>339</v>
      </c>
      <c r="D173" s="1" t="s">
        <v>348</v>
      </c>
      <c r="E173" s="1" t="str">
        <f t="shared" si="14"/>
        <v>ATSIMO ANDREFANATOLIARY-IIANDRANOVORY</v>
      </c>
      <c r="F173" s="45" t="str">
        <f t="shared" si="17"/>
        <v>MG51520270</v>
      </c>
      <c r="G173" s="3">
        <v>4</v>
      </c>
      <c r="H173" s="19">
        <f t="shared" si="13"/>
        <v>19701.271536457774</v>
      </c>
      <c r="I173" s="12">
        <v>0.2</v>
      </c>
      <c r="J173" s="13">
        <f t="shared" si="16"/>
        <v>3940.2543072915551</v>
      </c>
      <c r="K173" s="4"/>
    </row>
    <row r="174" spans="1:11" x14ac:dyDescent="0.35">
      <c r="A174" s="3">
        <v>173</v>
      </c>
      <c r="B174" s="1" t="s">
        <v>89</v>
      </c>
      <c r="C174" s="1" t="s">
        <v>339</v>
      </c>
      <c r="D174" s="1" t="s">
        <v>350</v>
      </c>
      <c r="E174" s="1" t="str">
        <f t="shared" si="14"/>
        <v>ATSIMO ANDREFANATOLIARY-IIANKILILOAKA</v>
      </c>
      <c r="F174" s="45" t="str">
        <f t="shared" si="17"/>
        <v>MG51520310</v>
      </c>
      <c r="G174" s="3">
        <v>4</v>
      </c>
      <c r="H174" s="19">
        <f t="shared" si="13"/>
        <v>48745.058432602127</v>
      </c>
      <c r="I174" s="12">
        <v>0.2</v>
      </c>
      <c r="J174" s="13">
        <f t="shared" si="16"/>
        <v>9749.0116865204254</v>
      </c>
      <c r="K174" s="4"/>
    </row>
    <row r="175" spans="1:11" x14ac:dyDescent="0.35">
      <c r="A175" s="3">
        <v>174</v>
      </c>
      <c r="B175" s="1" t="s">
        <v>89</v>
      </c>
      <c r="C175" s="1" t="s">
        <v>339</v>
      </c>
      <c r="D175" s="1" t="s">
        <v>352</v>
      </c>
      <c r="E175" s="1" t="str">
        <f t="shared" si="14"/>
        <v>ATSIMO ANDREFANATOLIARY-IIANKILIMALINIKE</v>
      </c>
      <c r="F175" s="45" t="str">
        <f t="shared" si="17"/>
        <v>MG51520170</v>
      </c>
      <c r="G175" s="3">
        <v>4</v>
      </c>
      <c r="H175" s="19">
        <f t="shared" si="13"/>
        <v>14619.538806969846</v>
      </c>
      <c r="I175" s="12">
        <v>0.2</v>
      </c>
      <c r="J175" s="13">
        <f t="shared" si="16"/>
        <v>2923.9077613939694</v>
      </c>
      <c r="K175" s="4"/>
    </row>
    <row r="176" spans="1:11" x14ac:dyDescent="0.35">
      <c r="A176" s="3">
        <v>175</v>
      </c>
      <c r="B176" s="1" t="s">
        <v>89</v>
      </c>
      <c r="C176" s="1" t="s">
        <v>339</v>
      </c>
      <c r="D176" s="1" t="s">
        <v>354</v>
      </c>
      <c r="E176" s="1" t="str">
        <f t="shared" si="14"/>
        <v>ATSIMO ANDREFANATOLIARY-IIANTANIMENA ONILAHY</v>
      </c>
      <c r="F176" s="45" t="str">
        <f t="shared" si="17"/>
        <v>MG51520191</v>
      </c>
      <c r="G176" s="3">
        <v>4</v>
      </c>
      <c r="H176" s="19">
        <f t="shared" si="13"/>
        <v>3897.5086780172237</v>
      </c>
      <c r="I176" s="12">
        <v>0.2</v>
      </c>
      <c r="J176" s="13">
        <f t="shared" si="16"/>
        <v>779.50173560344479</v>
      </c>
      <c r="K176" s="4"/>
    </row>
    <row r="177" spans="1:11" x14ac:dyDescent="0.35">
      <c r="A177" s="3">
        <v>176</v>
      </c>
      <c r="B177" s="1" t="s">
        <v>89</v>
      </c>
      <c r="C177" s="1" t="s">
        <v>339</v>
      </c>
      <c r="D177" s="1" t="s">
        <v>356</v>
      </c>
      <c r="E177" s="1" t="str">
        <f t="shared" si="14"/>
        <v>ATSIMO ANDREFANATOLIARY-IIBEHELOKA</v>
      </c>
      <c r="F177" s="45" t="str">
        <f t="shared" si="17"/>
        <v>MG51520358a</v>
      </c>
      <c r="G177" s="3">
        <v>2</v>
      </c>
      <c r="H177" s="19">
        <f t="shared" si="13"/>
        <v>9561.3223049363787</v>
      </c>
      <c r="I177" s="12">
        <v>0.7</v>
      </c>
      <c r="J177" s="13">
        <f t="shared" si="16"/>
        <v>6692.9256134554644</v>
      </c>
      <c r="K177" s="4" t="s">
        <v>3826</v>
      </c>
    </row>
    <row r="178" spans="1:11" x14ac:dyDescent="0.35">
      <c r="A178" s="3">
        <v>177</v>
      </c>
      <c r="B178" s="1" t="s">
        <v>89</v>
      </c>
      <c r="C178" s="1" t="s">
        <v>339</v>
      </c>
      <c r="D178" s="1" t="s">
        <v>358</v>
      </c>
      <c r="E178" s="1" t="str">
        <f t="shared" si="14"/>
        <v>ATSIMO ANDREFANATOLIARY-IIBEHOMPY</v>
      </c>
      <c r="F178" s="45" t="str">
        <f t="shared" si="17"/>
        <v>MG51520072</v>
      </c>
      <c r="G178" s="3">
        <v>4</v>
      </c>
      <c r="H178" s="19">
        <f t="shared" si="13"/>
        <v>8048.7856791495524</v>
      </c>
      <c r="I178" s="12">
        <v>0.2</v>
      </c>
      <c r="J178" s="13">
        <f t="shared" si="16"/>
        <v>1609.7571358299106</v>
      </c>
      <c r="K178" s="4"/>
    </row>
    <row r="179" spans="1:11" x14ac:dyDescent="0.35">
      <c r="A179" s="3">
        <v>178</v>
      </c>
      <c r="B179" s="1" t="s">
        <v>89</v>
      </c>
      <c r="C179" s="1" t="s">
        <v>339</v>
      </c>
      <c r="D179" s="1" t="s">
        <v>360</v>
      </c>
      <c r="E179" s="1" t="str">
        <f t="shared" si="14"/>
        <v>ATSIMO ANDREFANATOLIARY-IIBELALANDA</v>
      </c>
      <c r="F179" s="45" t="str">
        <f t="shared" si="17"/>
        <v>MG51520030</v>
      </c>
      <c r="G179" s="3">
        <v>4</v>
      </c>
      <c r="H179" s="19">
        <f t="shared" si="13"/>
        <v>20307.867553626471</v>
      </c>
      <c r="I179" s="12">
        <v>0.2</v>
      </c>
      <c r="J179" s="13">
        <f t="shared" si="16"/>
        <v>4061.5735107252945</v>
      </c>
      <c r="K179" s="4"/>
    </row>
    <row r="180" spans="1:11" x14ac:dyDescent="0.35">
      <c r="A180" s="3">
        <v>179</v>
      </c>
      <c r="B180" s="1" t="s">
        <v>89</v>
      </c>
      <c r="C180" s="1" t="s">
        <v>339</v>
      </c>
      <c r="D180" s="1" t="s">
        <v>362</v>
      </c>
      <c r="E180" s="1" t="str">
        <f t="shared" si="14"/>
        <v>ATSIMO ANDREFANATOLIARY-IIBETSINJAKA</v>
      </c>
      <c r="F180" s="45" t="str">
        <f t="shared" si="17"/>
        <v>MG51520050</v>
      </c>
      <c r="G180" s="3">
        <v>4</v>
      </c>
      <c r="H180" s="19">
        <f t="shared" si="13"/>
        <v>26776.023001811136</v>
      </c>
      <c r="I180" s="12">
        <v>0.2</v>
      </c>
      <c r="J180" s="13">
        <f t="shared" si="16"/>
        <v>5355.2046003622272</v>
      </c>
      <c r="K180" s="4"/>
    </row>
    <row r="181" spans="1:11" x14ac:dyDescent="0.35">
      <c r="A181" s="3">
        <v>180</v>
      </c>
      <c r="B181" s="1" t="s">
        <v>89</v>
      </c>
      <c r="C181" s="1" t="s">
        <v>339</v>
      </c>
      <c r="D181" s="1" t="s">
        <v>364</v>
      </c>
      <c r="E181" s="1" t="str">
        <f t="shared" si="14"/>
        <v>ATSIMO ANDREFANATOLIARY-IIEFOETSE</v>
      </c>
      <c r="F181" s="45" t="str">
        <f t="shared" si="17"/>
        <v>MG51520358</v>
      </c>
      <c r="G181" s="3">
        <v>2</v>
      </c>
      <c r="H181" s="19">
        <f t="shared" si="13"/>
        <v>5387.527982998462</v>
      </c>
      <c r="I181" s="12">
        <v>0.7</v>
      </c>
      <c r="J181" s="13">
        <f t="shared" si="16"/>
        <v>3771.2695880989231</v>
      </c>
      <c r="K181" s="4" t="s">
        <v>3826</v>
      </c>
    </row>
    <row r="182" spans="1:11" x14ac:dyDescent="0.35">
      <c r="A182" s="3">
        <v>181</v>
      </c>
      <c r="B182" s="1" t="s">
        <v>89</v>
      </c>
      <c r="C182" s="1" t="s">
        <v>339</v>
      </c>
      <c r="D182" s="1" t="s">
        <v>366</v>
      </c>
      <c r="E182" s="1" t="str">
        <f t="shared" si="14"/>
        <v>ATSIMO ANDREFANATOLIARY-IIMANOMBO SUD</v>
      </c>
      <c r="F182" s="45" t="str">
        <f t="shared" si="17"/>
        <v>MG51520250</v>
      </c>
      <c r="G182" s="3">
        <v>4</v>
      </c>
      <c r="H182" s="19">
        <f t="shared" si="13"/>
        <v>17458.93734204031</v>
      </c>
      <c r="I182" s="12">
        <v>0.2</v>
      </c>
      <c r="J182" s="13">
        <f t="shared" si="16"/>
        <v>3491.7874684080621</v>
      </c>
      <c r="K182" s="4"/>
    </row>
    <row r="183" spans="1:11" x14ac:dyDescent="0.35">
      <c r="A183" s="3">
        <v>182</v>
      </c>
      <c r="B183" s="1" t="s">
        <v>89</v>
      </c>
      <c r="C183" s="1" t="s">
        <v>339</v>
      </c>
      <c r="D183" s="1" t="s">
        <v>368</v>
      </c>
      <c r="E183" s="1" t="str">
        <f t="shared" si="14"/>
        <v>ATSIMO ANDREFANATOLIARY-IIMANOROFIFY</v>
      </c>
      <c r="F183" s="45" t="str">
        <f t="shared" si="17"/>
        <v>MG51520192</v>
      </c>
      <c r="G183" s="3">
        <v>4</v>
      </c>
      <c r="H183" s="19">
        <f t="shared" si="13"/>
        <v>4935.5565856084813</v>
      </c>
      <c r="I183" s="12">
        <v>0.2</v>
      </c>
      <c r="J183" s="13">
        <f t="shared" si="16"/>
        <v>987.11131712169629</v>
      </c>
      <c r="K183" s="4"/>
    </row>
    <row r="184" spans="1:11" x14ac:dyDescent="0.35">
      <c r="A184" s="3">
        <v>183</v>
      </c>
      <c r="B184" s="1" t="s">
        <v>89</v>
      </c>
      <c r="C184" s="1" t="s">
        <v>339</v>
      </c>
      <c r="D184" s="1" t="s">
        <v>370</v>
      </c>
      <c r="E184" s="1" t="str">
        <f t="shared" si="14"/>
        <v>ATSIMO ANDREFANATOLIARY-IIMAROFOTY</v>
      </c>
      <c r="F184" s="45" t="str">
        <f t="shared" si="17"/>
        <v>MG51520210</v>
      </c>
      <c r="G184" s="3">
        <v>4</v>
      </c>
      <c r="H184" s="19">
        <f t="shared" si="13"/>
        <v>9035.805539730718</v>
      </c>
      <c r="I184" s="12">
        <v>0.2</v>
      </c>
      <c r="J184" s="13">
        <f t="shared" si="16"/>
        <v>1807.1611079461436</v>
      </c>
      <c r="K184" s="4"/>
    </row>
    <row r="185" spans="1:11" x14ac:dyDescent="0.35">
      <c r="A185" s="3">
        <v>184</v>
      </c>
      <c r="B185" s="1" t="s">
        <v>89</v>
      </c>
      <c r="C185" s="1" t="s">
        <v>339</v>
      </c>
      <c r="D185" s="1" t="s">
        <v>372</v>
      </c>
      <c r="E185" s="1" t="str">
        <f t="shared" si="14"/>
        <v>ATSIMO ANDREFANATOLIARY-IIMAROMIANDRA</v>
      </c>
      <c r="F185" s="45" t="str">
        <f t="shared" si="17"/>
        <v>MG51520090</v>
      </c>
      <c r="G185" s="3">
        <v>4</v>
      </c>
      <c r="H185" s="19">
        <f t="shared" si="13"/>
        <v>16129.078745242969</v>
      </c>
      <c r="I185" s="12">
        <v>0.2</v>
      </c>
      <c r="J185" s="13">
        <f t="shared" si="16"/>
        <v>3225.8157490485937</v>
      </c>
      <c r="K185" s="4"/>
    </row>
    <row r="186" spans="1:11" x14ac:dyDescent="0.35">
      <c r="A186" s="3">
        <v>185</v>
      </c>
      <c r="B186" s="1" t="s">
        <v>89</v>
      </c>
      <c r="C186" s="1" t="s">
        <v>339</v>
      </c>
      <c r="D186" s="1" t="s">
        <v>374</v>
      </c>
      <c r="E186" s="1" t="str">
        <f t="shared" si="14"/>
        <v>ATSIMO ANDREFANATOLIARY-IIMiary</v>
      </c>
      <c r="F186" s="45" t="str">
        <f t="shared" si="17"/>
        <v>MG51520071</v>
      </c>
      <c r="G186" s="3">
        <v>4</v>
      </c>
      <c r="H186" s="19">
        <f t="shared" si="13"/>
        <v>9853.1330070901295</v>
      </c>
      <c r="I186" s="12">
        <v>0.2</v>
      </c>
      <c r="J186" s="13">
        <f t="shared" si="16"/>
        <v>1970.626601418026</v>
      </c>
      <c r="K186" s="4"/>
    </row>
    <row r="187" spans="1:11" x14ac:dyDescent="0.35">
      <c r="A187" s="3">
        <v>186</v>
      </c>
      <c r="B187" s="1" t="s">
        <v>89</v>
      </c>
      <c r="C187" s="1" t="s">
        <v>339</v>
      </c>
      <c r="D187" s="1" t="s">
        <v>376</v>
      </c>
      <c r="E187" s="1" t="str">
        <f t="shared" si="14"/>
        <v>ATSIMO ANDREFANATOLIARY-IIMILENAKA</v>
      </c>
      <c r="F187" s="45" t="str">
        <f t="shared" si="17"/>
        <v>MG51520290</v>
      </c>
      <c r="G187" s="3">
        <v>4</v>
      </c>
      <c r="H187" s="19">
        <f t="shared" si="13"/>
        <v>23062.191257071732</v>
      </c>
      <c r="I187" s="12">
        <v>0.2</v>
      </c>
      <c r="J187" s="13">
        <f t="shared" si="16"/>
        <v>4612.4382514143463</v>
      </c>
      <c r="K187" s="4"/>
    </row>
    <row r="188" spans="1:11" x14ac:dyDescent="0.35">
      <c r="A188" s="3">
        <v>187</v>
      </c>
      <c r="B188" s="1" t="s">
        <v>89</v>
      </c>
      <c r="C188" s="1" t="s">
        <v>339</v>
      </c>
      <c r="D188" s="1" t="s">
        <v>378</v>
      </c>
      <c r="E188" s="1" t="str">
        <f t="shared" si="14"/>
        <v>ATSIMO ANDREFANATOLIARY-IIMITSINJO BETANIMENA</v>
      </c>
      <c r="F188" s="45" t="str">
        <f t="shared" si="17"/>
        <v>MG51520010</v>
      </c>
      <c r="G188" s="3">
        <v>4</v>
      </c>
      <c r="H188" s="19">
        <f t="shared" si="13"/>
        <v>36995.510974899822</v>
      </c>
      <c r="I188" s="12">
        <v>0.2</v>
      </c>
      <c r="J188" s="13">
        <f t="shared" si="16"/>
        <v>7399.1021949799651</v>
      </c>
      <c r="K188" s="4"/>
    </row>
    <row r="189" spans="1:11" x14ac:dyDescent="0.35">
      <c r="A189" s="3">
        <v>188</v>
      </c>
      <c r="B189" s="1" t="s">
        <v>89</v>
      </c>
      <c r="C189" s="1" t="s">
        <v>339</v>
      </c>
      <c r="D189" s="1" t="s">
        <v>380</v>
      </c>
      <c r="E189" s="1" t="str">
        <f t="shared" si="14"/>
        <v>ATSIMO ANDREFANATOLIARY-IISAINT AUGUSTIN</v>
      </c>
      <c r="F189" s="45" t="str">
        <f t="shared" si="17"/>
        <v>MG51520131</v>
      </c>
      <c r="G189" s="3">
        <v>4</v>
      </c>
      <c r="H189" s="19">
        <f t="shared" si="13"/>
        <v>21083.157062172413</v>
      </c>
      <c r="I189" s="12">
        <v>0.2</v>
      </c>
      <c r="J189" s="13">
        <f t="shared" si="16"/>
        <v>4216.6314124344826</v>
      </c>
      <c r="K189" s="4"/>
    </row>
    <row r="190" spans="1:11" x14ac:dyDescent="0.35">
      <c r="A190" s="3">
        <v>189</v>
      </c>
      <c r="B190" s="1" t="s">
        <v>89</v>
      </c>
      <c r="C190" s="1" t="s">
        <v>339</v>
      </c>
      <c r="D190" s="1" t="s">
        <v>382</v>
      </c>
      <c r="E190" s="1" t="str">
        <f t="shared" si="14"/>
        <v>ATSIMO ANDREFANATOLIARY-IISOAHAZO</v>
      </c>
      <c r="F190" s="45" t="str">
        <f t="shared" si="17"/>
        <v>MG51520330a</v>
      </c>
      <c r="G190" s="3">
        <v>4</v>
      </c>
      <c r="H190" s="19">
        <f t="shared" si="13"/>
        <v>20218.797135470351</v>
      </c>
      <c r="I190" s="12">
        <v>0.2</v>
      </c>
      <c r="J190" s="13">
        <f t="shared" si="16"/>
        <v>4043.7594270940704</v>
      </c>
      <c r="K190" s="4"/>
    </row>
    <row r="191" spans="1:11" x14ac:dyDescent="0.35">
      <c r="A191" s="3">
        <v>190</v>
      </c>
      <c r="B191" s="1" t="s">
        <v>89</v>
      </c>
      <c r="C191" s="1" t="s">
        <v>339</v>
      </c>
      <c r="D191" s="1" t="s">
        <v>384</v>
      </c>
      <c r="E191" s="1" t="str">
        <f t="shared" si="14"/>
        <v>ATSIMO ANDREFANATOLIARY-IISOALARA SUD</v>
      </c>
      <c r="F191" s="45" t="str">
        <f t="shared" si="17"/>
        <v>MG51520133</v>
      </c>
      <c r="G191" s="3">
        <v>4</v>
      </c>
      <c r="H191" s="19">
        <f t="shared" si="13"/>
        <v>4353.4756706885864</v>
      </c>
      <c r="I191" s="12">
        <v>0.2</v>
      </c>
      <c r="J191" s="13">
        <f t="shared" si="16"/>
        <v>870.69513413771733</v>
      </c>
      <c r="K191" s="4"/>
    </row>
    <row r="192" spans="1:11" x14ac:dyDescent="0.35">
      <c r="A192" s="3">
        <v>191</v>
      </c>
      <c r="B192" s="1" t="s">
        <v>89</v>
      </c>
      <c r="C192" s="1" t="s">
        <v>339</v>
      </c>
      <c r="D192" s="1" t="s">
        <v>386</v>
      </c>
      <c r="E192" s="1" t="str">
        <f t="shared" si="14"/>
        <v>ATSIMO ANDREFANATOLIARY-IITSIANISIHA</v>
      </c>
      <c r="F192" s="45" t="str">
        <f t="shared" si="17"/>
        <v>MG51520230</v>
      </c>
      <c r="G192" s="3">
        <v>4</v>
      </c>
      <c r="H192" s="19">
        <f t="shared" si="13"/>
        <v>17430.426634793945</v>
      </c>
      <c r="I192" s="12">
        <v>0.2</v>
      </c>
      <c r="J192" s="13">
        <f t="shared" si="16"/>
        <v>3486.0853269587892</v>
      </c>
      <c r="K192" s="4"/>
    </row>
    <row r="193" spans="1:11" x14ac:dyDescent="0.35">
      <c r="A193" s="3">
        <v>192</v>
      </c>
      <c r="B193" s="1" t="s">
        <v>89</v>
      </c>
      <c r="C193" s="1" t="s">
        <v>339</v>
      </c>
      <c r="D193" s="1" t="s">
        <v>388</v>
      </c>
      <c r="E193" s="1" t="str">
        <f t="shared" si="14"/>
        <v>ATSIMO ANDREFANATOLIARY-IITSIFOTA</v>
      </c>
      <c r="F193" s="45" t="str">
        <f t="shared" si="17"/>
        <v>MG51520250a</v>
      </c>
      <c r="G193" s="3">
        <v>4</v>
      </c>
      <c r="H193" s="19">
        <f t="shared" si="13"/>
        <v>9081.2975170053378</v>
      </c>
      <c r="I193" s="12">
        <v>0.2</v>
      </c>
      <c r="J193" s="13">
        <f t="shared" ref="J193:J202" si="18">+H193*I193</f>
        <v>1816.2595034010676</v>
      </c>
      <c r="K193" s="4"/>
    </row>
    <row r="194" spans="1:11" x14ac:dyDescent="0.35">
      <c r="A194" s="3">
        <v>193</v>
      </c>
      <c r="B194" s="1" t="s">
        <v>45</v>
      </c>
      <c r="C194" s="1" t="s">
        <v>390</v>
      </c>
      <c r="D194" s="1" t="s">
        <v>391</v>
      </c>
      <c r="E194" s="1" t="str">
        <f t="shared" si="14"/>
        <v>ANDROYTSIHOMBEANJAMPALY</v>
      </c>
      <c r="F194" s="45" t="str">
        <f t="shared" si="17"/>
        <v>MG52514032</v>
      </c>
      <c r="G194" s="3">
        <v>2</v>
      </c>
      <c r="H194" s="19">
        <f t="shared" ref="H194:H202" si="19">VLOOKUP(F194,pop_tot,7,FALSE)</f>
        <v>17029</v>
      </c>
      <c r="I194" s="12">
        <v>1</v>
      </c>
      <c r="J194" s="13">
        <f t="shared" si="18"/>
        <v>17029</v>
      </c>
      <c r="K194" s="4" t="s">
        <v>3826</v>
      </c>
    </row>
    <row r="195" spans="1:11" x14ac:dyDescent="0.35">
      <c r="A195" s="3">
        <v>194</v>
      </c>
      <c r="B195" s="1" t="s">
        <v>45</v>
      </c>
      <c r="C195" s="1" t="s">
        <v>390</v>
      </c>
      <c r="D195" s="1" t="s">
        <v>192</v>
      </c>
      <c r="E195" s="1" t="str">
        <f t="shared" ref="E195:E202" si="20">B195&amp;C195&amp;D195</f>
        <v>ANDROYTSIHOMBEANKILIVALO</v>
      </c>
      <c r="F195" s="45" t="str">
        <f t="shared" si="17"/>
        <v>MG52514011b</v>
      </c>
      <c r="G195" s="3">
        <v>4</v>
      </c>
      <c r="H195" s="19">
        <f t="shared" si="19"/>
        <v>7350</v>
      </c>
      <c r="I195" s="12">
        <v>0.2</v>
      </c>
      <c r="J195" s="13">
        <f t="shared" si="18"/>
        <v>1470</v>
      </c>
      <c r="K195" s="4"/>
    </row>
    <row r="196" spans="1:11" x14ac:dyDescent="0.35">
      <c r="A196" s="3">
        <v>195</v>
      </c>
      <c r="B196" s="1" t="s">
        <v>45</v>
      </c>
      <c r="C196" s="1" t="s">
        <v>390</v>
      </c>
      <c r="D196" s="1" t="s">
        <v>394</v>
      </c>
      <c r="E196" s="1" t="str">
        <f t="shared" si="20"/>
        <v>ANDROYTSIHOMBEANTARITARIKA</v>
      </c>
      <c r="F196" s="45" t="str">
        <f t="shared" si="17"/>
        <v>MG52514071</v>
      </c>
      <c r="G196" s="3">
        <v>2</v>
      </c>
      <c r="H196" s="19">
        <f t="shared" si="19"/>
        <v>23954</v>
      </c>
      <c r="I196" s="12">
        <v>1</v>
      </c>
      <c r="J196" s="13">
        <f t="shared" si="18"/>
        <v>23954</v>
      </c>
      <c r="K196" s="4" t="s">
        <v>3826</v>
      </c>
    </row>
    <row r="197" spans="1:11" x14ac:dyDescent="0.35">
      <c r="A197" s="3">
        <v>196</v>
      </c>
      <c r="B197" s="1" t="s">
        <v>45</v>
      </c>
      <c r="C197" s="1" t="s">
        <v>390</v>
      </c>
      <c r="D197" s="1" t="s">
        <v>396</v>
      </c>
      <c r="E197" s="1" t="str">
        <f t="shared" si="20"/>
        <v>ANDROYTSIHOMBEBEHAZOMANGA</v>
      </c>
      <c r="F197" s="45" t="str">
        <f t="shared" si="17"/>
        <v>MG52514011a</v>
      </c>
      <c r="G197" s="3">
        <v>4</v>
      </c>
      <c r="H197" s="19">
        <f t="shared" si="19"/>
        <v>13747</v>
      </c>
      <c r="I197" s="12">
        <v>0.2</v>
      </c>
      <c r="J197" s="13">
        <f t="shared" si="18"/>
        <v>2749.4</v>
      </c>
      <c r="K197" s="4"/>
    </row>
    <row r="198" spans="1:11" x14ac:dyDescent="0.35">
      <c r="A198" s="3">
        <v>197</v>
      </c>
      <c r="B198" s="1" t="s">
        <v>45</v>
      </c>
      <c r="C198" s="1" t="s">
        <v>390</v>
      </c>
      <c r="D198" s="1" t="s">
        <v>398</v>
      </c>
      <c r="E198" s="1" t="str">
        <f t="shared" si="20"/>
        <v>ANDROYTSIHOMBEBETANTY (FAUX CAP)</v>
      </c>
      <c r="F198" s="45" t="str">
        <f t="shared" si="17"/>
        <v>MG52514031</v>
      </c>
      <c r="G198" s="3">
        <v>4</v>
      </c>
      <c r="H198" s="19">
        <f t="shared" si="19"/>
        <v>20764</v>
      </c>
      <c r="I198" s="12">
        <v>0.2</v>
      </c>
      <c r="J198" s="13">
        <f t="shared" si="18"/>
        <v>4152.8</v>
      </c>
      <c r="K198" s="4"/>
    </row>
    <row r="199" spans="1:11" x14ac:dyDescent="0.35">
      <c r="A199" s="3">
        <v>198</v>
      </c>
      <c r="B199" s="1" t="s">
        <v>45</v>
      </c>
      <c r="C199" s="1" t="s">
        <v>390</v>
      </c>
      <c r="D199" s="1" t="s">
        <v>400</v>
      </c>
      <c r="E199" s="1" t="str">
        <f t="shared" si="20"/>
        <v>ANDROYTSIHOMBEIMONGY</v>
      </c>
      <c r="F199" s="45" t="str">
        <f t="shared" si="17"/>
        <v>MG52514072</v>
      </c>
      <c r="G199" s="3">
        <v>2</v>
      </c>
      <c r="H199" s="19">
        <f t="shared" si="19"/>
        <v>20453</v>
      </c>
      <c r="I199" s="12">
        <v>1</v>
      </c>
      <c r="J199" s="13">
        <f t="shared" si="18"/>
        <v>20453</v>
      </c>
      <c r="K199" s="4" t="s">
        <v>3826</v>
      </c>
    </row>
    <row r="200" spans="1:11" x14ac:dyDescent="0.35">
      <c r="A200" s="3">
        <v>199</v>
      </c>
      <c r="B200" s="1" t="s">
        <v>45</v>
      </c>
      <c r="C200" s="1" t="s">
        <v>390</v>
      </c>
      <c r="D200" s="1" t="s">
        <v>402</v>
      </c>
      <c r="E200" s="1" t="str">
        <f t="shared" si="20"/>
        <v>ANDROYTSIHOMBEMAROVATO</v>
      </c>
      <c r="F200" s="45" t="str">
        <f t="shared" si="17"/>
        <v>MG52514050</v>
      </c>
      <c r="G200" s="3">
        <v>4</v>
      </c>
      <c r="H200" s="19">
        <f t="shared" si="19"/>
        <v>31791</v>
      </c>
      <c r="I200" s="12">
        <v>0.2</v>
      </c>
      <c r="J200" s="13">
        <f t="shared" si="18"/>
        <v>6358.2000000000007</v>
      </c>
      <c r="K200" s="4"/>
    </row>
    <row r="201" spans="1:11" x14ac:dyDescent="0.35">
      <c r="A201" s="3">
        <v>200</v>
      </c>
      <c r="B201" s="1" t="s">
        <v>45</v>
      </c>
      <c r="C201" s="1" t="s">
        <v>390</v>
      </c>
      <c r="D201" s="1" t="s">
        <v>404</v>
      </c>
      <c r="E201" s="1" t="str">
        <f t="shared" si="20"/>
        <v>ANDROYTSIHOMBENIKOLY</v>
      </c>
      <c r="F201" s="45" t="str">
        <f t="shared" si="17"/>
        <v>MG52514012</v>
      </c>
      <c r="G201" s="3">
        <v>3</v>
      </c>
      <c r="H201" s="19">
        <f t="shared" si="19"/>
        <v>19066</v>
      </c>
      <c r="I201" s="12">
        <v>0.7</v>
      </c>
      <c r="J201" s="13">
        <f t="shared" si="18"/>
        <v>13346.199999999999</v>
      </c>
      <c r="K201" s="4"/>
    </row>
    <row r="202" spans="1:11" x14ac:dyDescent="0.35">
      <c r="A202" s="3">
        <v>201</v>
      </c>
      <c r="B202" s="1" t="s">
        <v>45</v>
      </c>
      <c r="C202" s="1" t="s">
        <v>390</v>
      </c>
      <c r="D202" s="1" t="s">
        <v>390</v>
      </c>
      <c r="E202" s="1" t="str">
        <f t="shared" si="20"/>
        <v>ANDROYTSIHOMBETSIHOMBE</v>
      </c>
      <c r="F202" s="45" t="str">
        <f t="shared" si="17"/>
        <v>MG52514011</v>
      </c>
      <c r="G202" s="3">
        <v>2</v>
      </c>
      <c r="H202" s="19">
        <f t="shared" si="19"/>
        <v>39026</v>
      </c>
      <c r="I202" s="12">
        <v>1</v>
      </c>
      <c r="J202" s="13">
        <f t="shared" si="18"/>
        <v>39026</v>
      </c>
      <c r="K202" s="4" t="s">
        <v>3826</v>
      </c>
    </row>
  </sheetData>
  <autoFilter ref="A1:K202" xr:uid="{4217688A-B3F4-4732-9C25-722955A1A8DE}"/>
  <conditionalFormatting sqref="D1:F1 D3:D9 D38:D39 D17:D36 D41:D91 D11:D15 D93:D119 D121:D142 D144:D147 D149:D194 D203:F1048576 D196:D202">
    <cfRule type="duplicateValues" dxfId="134" priority="106"/>
  </conditionalFormatting>
  <conditionalFormatting sqref="D2">
    <cfRule type="duplicateValues" dxfId="133" priority="105"/>
  </conditionalFormatting>
  <conditionalFormatting sqref="D1:F1 D38:D39 D17:D36 D41:D91 D11:D15 D93:D119 D121:D142 D144:D147 D149:D194 D203:F1048576 D2:D9 D196:D202">
    <cfRule type="duplicateValues" dxfId="132" priority="102"/>
  </conditionalFormatting>
  <conditionalFormatting sqref="D16">
    <cfRule type="duplicateValues" dxfId="131" priority="93"/>
  </conditionalFormatting>
  <conditionalFormatting sqref="D16">
    <cfRule type="duplicateValues" dxfId="130" priority="92"/>
  </conditionalFormatting>
  <conditionalFormatting sqref="D37">
    <cfRule type="duplicateValues" dxfId="129" priority="89"/>
  </conditionalFormatting>
  <conditionalFormatting sqref="D37">
    <cfRule type="duplicateValues" dxfId="128" priority="88"/>
  </conditionalFormatting>
  <conditionalFormatting sqref="D1:F1 D41:D91 D11:D39 D93:D119 D121:D142 D144:D147 D149:D194 D203:F1048576 D2:D9 D196:D202">
    <cfRule type="duplicateValues" dxfId="127" priority="85"/>
  </conditionalFormatting>
  <conditionalFormatting sqref="D40">
    <cfRule type="duplicateValues" dxfId="126" priority="79"/>
  </conditionalFormatting>
  <conditionalFormatting sqref="D40">
    <cfRule type="duplicateValues" dxfId="125" priority="78"/>
  </conditionalFormatting>
  <conditionalFormatting sqref="D40">
    <cfRule type="duplicateValues" dxfId="124" priority="75"/>
  </conditionalFormatting>
  <conditionalFormatting sqref="D1:F1 D11:D91 D93:D119 D121:D142 D144:D147 D149:D194 D203:F1048576 D2:D9 D196:D202">
    <cfRule type="duplicateValues" dxfId="123" priority="74"/>
  </conditionalFormatting>
  <conditionalFormatting sqref="D63:D91 D93:D119 D121:D142 D144:D147 D149:D194 D203:F1048576 D196:D202">
    <cfRule type="duplicateValues" dxfId="122" priority="59"/>
  </conditionalFormatting>
  <conditionalFormatting sqref="D40:D91 D93:D119 D121:D142 D144:D147 D149:D194 D203:F1048576 D196:D202">
    <cfRule type="duplicateValues" dxfId="121" priority="58"/>
  </conditionalFormatting>
  <conditionalFormatting sqref="D37:D39">
    <cfRule type="duplicateValues" dxfId="120" priority="333"/>
  </conditionalFormatting>
  <conditionalFormatting sqref="D10">
    <cfRule type="duplicateValues" dxfId="119" priority="46"/>
  </conditionalFormatting>
  <conditionalFormatting sqref="D10">
    <cfRule type="duplicateValues" dxfId="118" priority="45"/>
  </conditionalFormatting>
  <conditionalFormatting sqref="D10">
    <cfRule type="duplicateValues" dxfId="117" priority="44"/>
  </conditionalFormatting>
  <conditionalFormatting sqref="D10">
    <cfRule type="duplicateValues" dxfId="116" priority="43"/>
  </conditionalFormatting>
  <conditionalFormatting sqref="D92">
    <cfRule type="duplicateValues" dxfId="115" priority="42"/>
  </conditionalFormatting>
  <conditionalFormatting sqref="D92">
    <cfRule type="duplicateValues" dxfId="114" priority="41"/>
  </conditionalFormatting>
  <conditionalFormatting sqref="D92">
    <cfRule type="duplicateValues" dxfId="113" priority="40"/>
  </conditionalFormatting>
  <conditionalFormatting sqref="D92">
    <cfRule type="duplicateValues" dxfId="112" priority="39"/>
  </conditionalFormatting>
  <conditionalFormatting sqref="D92">
    <cfRule type="duplicateValues" dxfId="111" priority="38"/>
  </conditionalFormatting>
  <conditionalFormatting sqref="D92">
    <cfRule type="duplicateValues" dxfId="110" priority="37"/>
  </conditionalFormatting>
  <conditionalFormatting sqref="D120">
    <cfRule type="duplicateValues" dxfId="109" priority="36"/>
  </conditionalFormatting>
  <conditionalFormatting sqref="D120">
    <cfRule type="duplicateValues" dxfId="108" priority="35"/>
  </conditionalFormatting>
  <conditionalFormatting sqref="D120">
    <cfRule type="duplicateValues" dxfId="107" priority="34"/>
  </conditionalFormatting>
  <conditionalFormatting sqref="D120">
    <cfRule type="duplicateValues" dxfId="106" priority="33"/>
  </conditionalFormatting>
  <conditionalFormatting sqref="D120">
    <cfRule type="duplicateValues" dxfId="105" priority="32"/>
  </conditionalFormatting>
  <conditionalFormatting sqref="D120">
    <cfRule type="duplicateValues" dxfId="104" priority="31"/>
  </conditionalFormatting>
  <conditionalFormatting sqref="D143">
    <cfRule type="duplicateValues" dxfId="103" priority="30"/>
  </conditionalFormatting>
  <conditionalFormatting sqref="D143">
    <cfRule type="duplicateValues" dxfId="102" priority="29"/>
  </conditionalFormatting>
  <conditionalFormatting sqref="D143">
    <cfRule type="duplicateValues" dxfId="101" priority="28"/>
  </conditionalFormatting>
  <conditionalFormatting sqref="D143">
    <cfRule type="duplicateValues" dxfId="100" priority="27"/>
  </conditionalFormatting>
  <conditionalFormatting sqref="D143">
    <cfRule type="duplicateValues" dxfId="99" priority="26"/>
  </conditionalFormatting>
  <conditionalFormatting sqref="D143">
    <cfRule type="duplicateValues" dxfId="98" priority="25"/>
  </conditionalFormatting>
  <conditionalFormatting sqref="D148">
    <cfRule type="duplicateValues" dxfId="97" priority="24"/>
  </conditionalFormatting>
  <conditionalFormatting sqref="D148">
    <cfRule type="duplicateValues" dxfId="96" priority="23"/>
  </conditionalFormatting>
  <conditionalFormatting sqref="D148">
    <cfRule type="duplicateValues" dxfId="95" priority="22"/>
  </conditionalFormatting>
  <conditionalFormatting sqref="D148">
    <cfRule type="duplicateValues" dxfId="94" priority="21"/>
  </conditionalFormatting>
  <conditionalFormatting sqref="D148">
    <cfRule type="duplicateValues" dxfId="93" priority="20"/>
  </conditionalFormatting>
  <conditionalFormatting sqref="D148">
    <cfRule type="duplicateValues" dxfId="92" priority="19"/>
  </conditionalFormatting>
  <conditionalFormatting sqref="D195">
    <cfRule type="duplicateValues" dxfId="91" priority="18"/>
  </conditionalFormatting>
  <conditionalFormatting sqref="D195">
    <cfRule type="duplicateValues" dxfId="90" priority="17"/>
  </conditionalFormatting>
  <conditionalFormatting sqref="D195">
    <cfRule type="duplicateValues" dxfId="89" priority="16"/>
  </conditionalFormatting>
  <conditionalFormatting sqref="D195">
    <cfRule type="duplicateValues" dxfId="88" priority="15"/>
  </conditionalFormatting>
  <conditionalFormatting sqref="D195">
    <cfRule type="duplicateValues" dxfId="87" priority="14"/>
  </conditionalFormatting>
  <conditionalFormatting sqref="D195">
    <cfRule type="duplicateValues" dxfId="86" priority="13"/>
  </conditionalFormatting>
  <conditionalFormatting sqref="D1:F1 D203:F1048576 D2:D202">
    <cfRule type="duplicateValues" dxfId="85" priority="11"/>
    <cfRule type="duplicateValues" dxfId="84" priority="12"/>
  </conditionalFormatting>
  <conditionalFormatting sqref="E2:E202">
    <cfRule type="duplicateValues" dxfId="83" priority="10"/>
  </conditionalFormatting>
  <conditionalFormatting sqref="E2:E202">
    <cfRule type="duplicateValues" dxfId="82" priority="9"/>
  </conditionalFormatting>
  <conditionalFormatting sqref="E2:E202">
    <cfRule type="duplicateValues" dxfId="81" priority="8"/>
  </conditionalFormatting>
  <conditionalFormatting sqref="E2:E202">
    <cfRule type="duplicateValues" dxfId="80" priority="7"/>
  </conditionalFormatting>
  <conditionalFormatting sqref="E2:E202">
    <cfRule type="duplicateValues" dxfId="79" priority="5"/>
    <cfRule type="duplicateValues" dxfId="78" priority="6"/>
  </conditionalFormatting>
  <conditionalFormatting sqref="F2:F202">
    <cfRule type="duplicateValues" dxfId="77" priority="4"/>
  </conditionalFormatting>
  <conditionalFormatting sqref="F2:F202">
    <cfRule type="duplicateValues" dxfId="76" priority="3"/>
  </conditionalFormatting>
  <conditionalFormatting sqref="F2:F202">
    <cfRule type="duplicateValues" dxfId="75" priority="2"/>
  </conditionalFormatting>
  <conditionalFormatting sqref="F2:F202">
    <cfRule type="duplicateValues" dxfId="74" priority="1"/>
  </conditionalFormatting>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88D85-40C0-4300-A864-E0688124E099}">
  <sheetPr>
    <tabColor rgb="FF00B050"/>
  </sheetPr>
  <dimension ref="A1:N261"/>
  <sheetViews>
    <sheetView zoomScale="70" zoomScaleNormal="70" workbookViewId="0">
      <pane xSplit="6" ySplit="1" topLeftCell="G2" activePane="bottomRight" state="frozen"/>
      <selection pane="topRight" activeCell="G1" sqref="G1"/>
      <selection pane="bottomLeft" activeCell="A2" sqref="A2"/>
      <selection pane="bottomRight" activeCell="B249" sqref="B249"/>
    </sheetView>
  </sheetViews>
  <sheetFormatPr defaultColWidth="9.26953125" defaultRowHeight="14.5" x14ac:dyDescent="0.35"/>
  <cols>
    <col min="1" max="1" width="6" style="51" customWidth="1"/>
    <col min="2" max="2" width="19.7265625" style="51" bestFit="1" customWidth="1"/>
    <col min="3" max="3" width="25.36328125" style="51" bestFit="1" customWidth="1"/>
    <col min="4" max="4" width="29" style="51" customWidth="1"/>
    <col min="5" max="5" width="54.7265625" style="51" customWidth="1"/>
    <col min="6" max="6" width="29" style="51" customWidth="1"/>
    <col min="7" max="7" width="14" style="51" customWidth="1"/>
    <col min="8" max="8" width="21.7265625" style="51" customWidth="1"/>
    <col min="9" max="9" width="16" style="51" customWidth="1"/>
    <col min="10" max="10" width="39" style="51" customWidth="1"/>
    <col min="11" max="11" width="16" style="52" customWidth="1"/>
    <col min="12" max="12" width="16" style="51" customWidth="1"/>
    <col min="13" max="16384" width="9.26953125" style="51"/>
  </cols>
  <sheetData>
    <row r="1" spans="1:12" s="14" customFormat="1" ht="29" x14ac:dyDescent="0.35">
      <c r="A1" s="5" t="s">
        <v>408</v>
      </c>
      <c r="B1" s="5" t="s">
        <v>0</v>
      </c>
      <c r="C1" s="5" t="s">
        <v>1</v>
      </c>
      <c r="D1" s="5" t="s">
        <v>2</v>
      </c>
      <c r="E1" s="5"/>
      <c r="F1" s="5" t="s">
        <v>854</v>
      </c>
      <c r="G1" s="21" t="s">
        <v>412</v>
      </c>
      <c r="H1" s="22" t="s">
        <v>3827</v>
      </c>
      <c r="I1" s="23" t="s">
        <v>3828</v>
      </c>
      <c r="J1" s="23" t="s">
        <v>3829</v>
      </c>
      <c r="K1" s="23" t="s">
        <v>3830</v>
      </c>
      <c r="L1" s="24" t="s">
        <v>3831</v>
      </c>
    </row>
    <row r="2" spans="1:12" x14ac:dyDescent="0.35">
      <c r="A2" s="44">
        <v>1</v>
      </c>
      <c r="B2" s="45" t="s">
        <v>7</v>
      </c>
      <c r="C2" s="45" t="s">
        <v>3832</v>
      </c>
      <c r="D2" s="45" t="s">
        <v>9</v>
      </c>
      <c r="E2" s="45" t="str">
        <f t="shared" ref="E2:E65" si="0">B2&amp;C2&amp;D2</f>
        <v>ANOSYAMBOASARY-ATSIMOAMBOASARY ATSIMO</v>
      </c>
      <c r="F2" s="45" t="str">
        <f t="shared" ref="F2:F33" si="1">VLOOKUP(E2,admin_3_2,12,FALSE)</f>
        <v>MG53519010</v>
      </c>
      <c r="G2" s="46">
        <v>48474.224599247602</v>
      </c>
      <c r="H2" s="47"/>
      <c r="I2" s="48"/>
      <c r="J2" s="48"/>
      <c r="K2" s="49"/>
      <c r="L2" s="50">
        <f t="shared" ref="L2:L65" si="2">IF(I2&lt;&gt;0, I2, G2)</f>
        <v>48474.224599247602</v>
      </c>
    </row>
    <row r="3" spans="1:12" x14ac:dyDescent="0.35">
      <c r="A3" s="44">
        <v>2</v>
      </c>
      <c r="B3" s="45" t="s">
        <v>7</v>
      </c>
      <c r="C3" s="45" t="s">
        <v>3832</v>
      </c>
      <c r="D3" s="45" t="s">
        <v>11</v>
      </c>
      <c r="E3" s="45" t="str">
        <f t="shared" si="0"/>
        <v>ANOSYAMBOASARY-ATSIMOBEHARA</v>
      </c>
      <c r="F3" s="45" t="str">
        <f t="shared" si="1"/>
        <v>MG53519030</v>
      </c>
      <c r="G3" s="46">
        <v>29191.503550075064</v>
      </c>
      <c r="H3" s="47"/>
      <c r="I3" s="48"/>
      <c r="J3" s="48"/>
      <c r="K3" s="49"/>
      <c r="L3" s="50">
        <f t="shared" si="2"/>
        <v>29191.503550075064</v>
      </c>
    </row>
    <row r="4" spans="1:12" x14ac:dyDescent="0.35">
      <c r="A4" s="44">
        <v>3</v>
      </c>
      <c r="B4" s="45" t="s">
        <v>7</v>
      </c>
      <c r="C4" s="45" t="s">
        <v>3832</v>
      </c>
      <c r="D4" s="167" t="s">
        <v>13</v>
      </c>
      <c r="E4" s="45" t="str">
        <f t="shared" si="0"/>
        <v>ANOSYAMBOASARY-ATSIMOBERANO</v>
      </c>
      <c r="F4" s="45" t="str">
        <f t="shared" si="1"/>
        <v>MG53519050a</v>
      </c>
      <c r="G4" s="46">
        <v>7171.3557831040453</v>
      </c>
      <c r="H4" s="47"/>
      <c r="I4" s="48"/>
      <c r="J4" s="48"/>
      <c r="K4" s="49"/>
      <c r="L4" s="50">
        <f t="shared" si="2"/>
        <v>7171.3557831040453</v>
      </c>
    </row>
    <row r="5" spans="1:12" x14ac:dyDescent="0.35">
      <c r="A5" s="44">
        <v>4</v>
      </c>
      <c r="B5" s="45" t="s">
        <v>7</v>
      </c>
      <c r="C5" s="45" t="s">
        <v>3832</v>
      </c>
      <c r="D5" s="45" t="s">
        <v>15</v>
      </c>
      <c r="E5" s="45" t="str">
        <f t="shared" si="0"/>
        <v>ANOSYAMBOASARY-ATSIMOEBELO</v>
      </c>
      <c r="F5" s="45" t="str">
        <f t="shared" si="1"/>
        <v>MG53519291</v>
      </c>
      <c r="G5" s="46">
        <v>11816.642147626528</v>
      </c>
      <c r="H5" s="47"/>
      <c r="I5" s="48">
        <v>15290</v>
      </c>
      <c r="J5" s="48" t="s">
        <v>3833</v>
      </c>
      <c r="K5" s="49" t="s">
        <v>3834</v>
      </c>
      <c r="L5" s="50">
        <f t="shared" si="2"/>
        <v>15290</v>
      </c>
    </row>
    <row r="6" spans="1:12" x14ac:dyDescent="0.35">
      <c r="A6" s="44">
        <v>5</v>
      </c>
      <c r="B6" s="45" t="s">
        <v>7</v>
      </c>
      <c r="C6" s="45" t="s">
        <v>3832</v>
      </c>
      <c r="D6" s="45" t="s">
        <v>17</v>
      </c>
      <c r="E6" s="45" t="str">
        <f t="shared" si="0"/>
        <v>ANOSYAMBOASARY-ATSIMOELONTY</v>
      </c>
      <c r="F6" s="45" t="str">
        <f t="shared" si="1"/>
        <v>MG53519150</v>
      </c>
      <c r="G6" s="46">
        <v>13587.484295871423</v>
      </c>
      <c r="H6" s="47"/>
      <c r="I6" s="48">
        <v>12588</v>
      </c>
      <c r="J6" s="48" t="s">
        <v>3833</v>
      </c>
      <c r="K6" s="49" t="s">
        <v>3834</v>
      </c>
      <c r="L6" s="50">
        <f t="shared" si="2"/>
        <v>12588</v>
      </c>
    </row>
    <row r="7" spans="1:12" x14ac:dyDescent="0.35">
      <c r="A7" s="44">
        <v>6</v>
      </c>
      <c r="B7" s="45" t="s">
        <v>7</v>
      </c>
      <c r="C7" s="45" t="s">
        <v>3832</v>
      </c>
      <c r="D7" s="45" t="s">
        <v>19</v>
      </c>
      <c r="E7" s="45" t="str">
        <f t="shared" si="0"/>
        <v>ANOSYAMBOASARY-ATSIMOESIRA</v>
      </c>
      <c r="F7" s="45" t="str">
        <f t="shared" si="1"/>
        <v>MG53519170</v>
      </c>
      <c r="G7" s="46">
        <v>11831.168306224168</v>
      </c>
      <c r="H7" s="47"/>
      <c r="I7" s="48">
        <v>11980</v>
      </c>
      <c r="J7" s="48" t="s">
        <v>3835</v>
      </c>
      <c r="K7" s="49" t="s">
        <v>3836</v>
      </c>
      <c r="L7" s="50">
        <f t="shared" si="2"/>
        <v>11980</v>
      </c>
    </row>
    <row r="8" spans="1:12" x14ac:dyDescent="0.35">
      <c r="A8" s="44">
        <v>7</v>
      </c>
      <c r="B8" s="45" t="s">
        <v>7</v>
      </c>
      <c r="C8" s="45" t="s">
        <v>3832</v>
      </c>
      <c r="D8" s="45" t="s">
        <v>21</v>
      </c>
      <c r="E8" s="45" t="str">
        <f t="shared" si="0"/>
        <v>ANOSYAMBOASARY-ATSIMOIFOTAKA</v>
      </c>
      <c r="F8" s="45" t="str">
        <f t="shared" si="1"/>
        <v>MG53519090</v>
      </c>
      <c r="G8" s="46">
        <v>24987.200726693398</v>
      </c>
      <c r="H8" s="47"/>
      <c r="I8" s="48">
        <v>31837</v>
      </c>
      <c r="J8" s="48" t="s">
        <v>3833</v>
      </c>
      <c r="K8" s="49" t="s">
        <v>3834</v>
      </c>
      <c r="L8" s="50">
        <f t="shared" si="2"/>
        <v>31837</v>
      </c>
    </row>
    <row r="9" spans="1:12" x14ac:dyDescent="0.35">
      <c r="A9" s="44">
        <v>8</v>
      </c>
      <c r="B9" s="45" t="s">
        <v>7</v>
      </c>
      <c r="C9" s="45" t="s">
        <v>3832</v>
      </c>
      <c r="D9" s="166" t="s">
        <v>23</v>
      </c>
      <c r="E9" s="45" t="str">
        <f t="shared" si="0"/>
        <v>ANOSYAMBOASARY-ATSIMOMANEVY</v>
      </c>
      <c r="F9" s="45" t="str">
        <f t="shared" si="1"/>
        <v>MG53519210</v>
      </c>
      <c r="G9" s="46">
        <v>10356.132454579625</v>
      </c>
      <c r="H9" s="47"/>
      <c r="I9" s="48"/>
      <c r="J9" s="48"/>
      <c r="K9" s="49"/>
      <c r="L9" s="50">
        <f t="shared" si="2"/>
        <v>10356.132454579625</v>
      </c>
    </row>
    <row r="10" spans="1:12" x14ac:dyDescent="0.35">
      <c r="A10" s="44">
        <v>9</v>
      </c>
      <c r="B10" s="45" t="s">
        <v>7</v>
      </c>
      <c r="C10" s="166" t="s">
        <v>3832</v>
      </c>
      <c r="D10" s="167" t="s">
        <v>25</v>
      </c>
      <c r="E10" s="45" t="str">
        <f t="shared" si="0"/>
        <v>ANOSYAMBOASARY-ATSIMOMAHABO</v>
      </c>
      <c r="F10" s="45" t="str">
        <f t="shared" si="1"/>
        <v>MG53519090a</v>
      </c>
      <c r="G10" s="46">
        <v>5025.1685997718305</v>
      </c>
      <c r="H10" s="47"/>
      <c r="I10" s="48">
        <v>4955</v>
      </c>
      <c r="J10" s="48" t="s">
        <v>3833</v>
      </c>
      <c r="K10" s="49" t="s">
        <v>3834</v>
      </c>
      <c r="L10" s="50">
        <f t="shared" si="2"/>
        <v>4955</v>
      </c>
    </row>
    <row r="11" spans="1:12" x14ac:dyDescent="0.35">
      <c r="A11" s="44">
        <v>10</v>
      </c>
      <c r="B11" s="45" t="s">
        <v>7</v>
      </c>
      <c r="C11" s="45" t="s">
        <v>3832</v>
      </c>
      <c r="D11" s="45" t="s">
        <v>27</v>
      </c>
      <c r="E11" s="45" t="str">
        <f t="shared" si="0"/>
        <v>ANOSYAMBOASARY-ATSIMOMAHALY</v>
      </c>
      <c r="F11" s="45" t="str">
        <f t="shared" si="1"/>
        <v>MG53519190</v>
      </c>
      <c r="G11" s="46">
        <v>18103.118459826201</v>
      </c>
      <c r="H11" s="47"/>
      <c r="I11" s="48">
        <v>17830</v>
      </c>
      <c r="J11" s="48" t="s">
        <v>3835</v>
      </c>
      <c r="K11" s="49" t="s">
        <v>3836</v>
      </c>
      <c r="L11" s="50">
        <f t="shared" si="2"/>
        <v>17830</v>
      </c>
    </row>
    <row r="12" spans="1:12" x14ac:dyDescent="0.35">
      <c r="A12" s="44">
        <v>11</v>
      </c>
      <c r="B12" s="45" t="s">
        <v>7</v>
      </c>
      <c r="C12" s="45" t="s">
        <v>3832</v>
      </c>
      <c r="D12" s="45" t="s">
        <v>29</v>
      </c>
      <c r="E12" s="45" t="str">
        <f t="shared" si="0"/>
        <v>ANOSYAMBOASARY-ATSIMOMAROMBY</v>
      </c>
      <c r="F12" s="45" t="str">
        <f t="shared" si="1"/>
        <v>MG53519130</v>
      </c>
      <c r="G12" s="46">
        <v>13300.668069730495</v>
      </c>
      <c r="H12" s="47"/>
      <c r="I12" s="48">
        <v>14744</v>
      </c>
      <c r="J12" s="48" t="s">
        <v>3833</v>
      </c>
      <c r="K12" s="49" t="s">
        <v>3834</v>
      </c>
      <c r="L12" s="50">
        <f t="shared" si="2"/>
        <v>14744</v>
      </c>
    </row>
    <row r="13" spans="1:12" x14ac:dyDescent="0.35">
      <c r="A13" s="44">
        <v>12</v>
      </c>
      <c r="B13" s="45" t="s">
        <v>7</v>
      </c>
      <c r="C13" s="45" t="s">
        <v>3832</v>
      </c>
      <c r="D13" s="45" t="s">
        <v>31</v>
      </c>
      <c r="E13" s="45" t="str">
        <f t="shared" si="0"/>
        <v>ANOSYAMBOASARY-ATSIMOMAROTSIRAKA</v>
      </c>
      <c r="F13" s="45" t="str">
        <f t="shared" si="1"/>
        <v>MG53519250</v>
      </c>
      <c r="G13" s="46">
        <v>10885.187521295558</v>
      </c>
      <c r="H13" s="47"/>
      <c r="I13" s="48">
        <v>12949</v>
      </c>
      <c r="J13" s="48" t="s">
        <v>3833</v>
      </c>
      <c r="K13" s="49" t="s">
        <v>3834</v>
      </c>
      <c r="L13" s="50">
        <f t="shared" si="2"/>
        <v>12949</v>
      </c>
    </row>
    <row r="14" spans="1:12" x14ac:dyDescent="0.35">
      <c r="A14" s="44">
        <v>13</v>
      </c>
      <c r="B14" s="45" t="s">
        <v>7</v>
      </c>
      <c r="C14" s="45" t="s">
        <v>3832</v>
      </c>
      <c r="D14" s="45" t="s">
        <v>33</v>
      </c>
      <c r="E14" s="45" t="str">
        <f t="shared" si="0"/>
        <v>ANOSYAMBOASARY-ATSIMORANOBE</v>
      </c>
      <c r="F14" s="45" t="str">
        <f t="shared" si="1"/>
        <v>MG53519292</v>
      </c>
      <c r="G14" s="46">
        <v>7384.0850214054681</v>
      </c>
      <c r="H14" s="47"/>
      <c r="I14" s="48">
        <v>8148</v>
      </c>
      <c r="J14" s="48" t="s">
        <v>3833</v>
      </c>
      <c r="K14" s="49" t="s">
        <v>3834</v>
      </c>
      <c r="L14" s="50">
        <f t="shared" si="2"/>
        <v>8148</v>
      </c>
    </row>
    <row r="15" spans="1:12" x14ac:dyDescent="0.35">
      <c r="A15" s="44">
        <v>14</v>
      </c>
      <c r="B15" s="45" t="s">
        <v>7</v>
      </c>
      <c r="C15" s="45" t="s">
        <v>3832</v>
      </c>
      <c r="D15" s="45" t="s">
        <v>35</v>
      </c>
      <c r="E15" s="45" t="str">
        <f t="shared" si="0"/>
        <v>ANOSYAMBOASARY-ATSIMOSAMPONA</v>
      </c>
      <c r="F15" s="45" t="str">
        <f t="shared" si="1"/>
        <v>MG53519070</v>
      </c>
      <c r="G15" s="46">
        <v>15237.664295539202</v>
      </c>
      <c r="H15" s="47"/>
      <c r="I15" s="48"/>
      <c r="J15" s="48"/>
      <c r="K15" s="49"/>
      <c r="L15" s="50">
        <f t="shared" si="2"/>
        <v>15237.664295539202</v>
      </c>
    </row>
    <row r="16" spans="1:12" x14ac:dyDescent="0.35">
      <c r="A16" s="44">
        <v>15</v>
      </c>
      <c r="B16" s="45" t="s">
        <v>7</v>
      </c>
      <c r="C16" s="45" t="s">
        <v>3832</v>
      </c>
      <c r="D16" s="45" t="s">
        <v>37</v>
      </c>
      <c r="E16" s="45" t="str">
        <f t="shared" si="0"/>
        <v>ANOSYAMBOASARY-ATSIMOTANANDAVA SUD</v>
      </c>
      <c r="F16" s="45" t="str">
        <f t="shared" si="1"/>
        <v>MG53519050</v>
      </c>
      <c r="G16" s="46">
        <v>9628.4170140323222</v>
      </c>
      <c r="H16" s="47"/>
      <c r="I16" s="48"/>
      <c r="J16" s="48"/>
      <c r="K16" s="49"/>
      <c r="L16" s="50">
        <f t="shared" si="2"/>
        <v>9628.4170140323222</v>
      </c>
    </row>
    <row r="17" spans="1:12" x14ac:dyDescent="0.35">
      <c r="A17" s="44">
        <v>16</v>
      </c>
      <c r="B17" s="45" t="s">
        <v>7</v>
      </c>
      <c r="C17" s="45" t="s">
        <v>3832</v>
      </c>
      <c r="D17" s="45" t="s">
        <v>39</v>
      </c>
      <c r="E17" s="45" t="str">
        <f t="shared" si="0"/>
        <v>ANOSYAMBOASARY-ATSIMOTOMBOARIVO</v>
      </c>
      <c r="F17" s="45" t="str">
        <f t="shared" si="1"/>
        <v>MG53519270</v>
      </c>
      <c r="G17" s="46">
        <v>3342.9395894681434</v>
      </c>
      <c r="H17" s="47"/>
      <c r="I17" s="48">
        <v>3990</v>
      </c>
      <c r="J17" s="48" t="s">
        <v>3833</v>
      </c>
      <c r="K17" s="49" t="s">
        <v>3834</v>
      </c>
      <c r="L17" s="50">
        <f t="shared" si="2"/>
        <v>3990</v>
      </c>
    </row>
    <row r="18" spans="1:12" x14ac:dyDescent="0.35">
      <c r="A18" s="44">
        <v>17</v>
      </c>
      <c r="B18" s="45" t="s">
        <v>7</v>
      </c>
      <c r="C18" s="45" t="s">
        <v>3832</v>
      </c>
      <c r="D18" s="45" t="s">
        <v>41</v>
      </c>
      <c r="E18" s="45" t="str">
        <f t="shared" si="0"/>
        <v>ANOSYAMBOASARY-ATSIMOTRANOMARO</v>
      </c>
      <c r="F18" s="45" t="str">
        <f t="shared" si="1"/>
        <v>MG53519110</v>
      </c>
      <c r="G18" s="46">
        <v>18407.914814638738</v>
      </c>
      <c r="H18" s="47"/>
      <c r="I18" s="48">
        <v>21681</v>
      </c>
      <c r="J18" s="48" t="s">
        <v>3833</v>
      </c>
      <c r="K18" s="49" t="s">
        <v>3834</v>
      </c>
      <c r="L18" s="50">
        <f t="shared" si="2"/>
        <v>21681</v>
      </c>
    </row>
    <row r="19" spans="1:12" x14ac:dyDescent="0.35">
      <c r="A19" s="44">
        <v>18</v>
      </c>
      <c r="B19" s="45" t="s">
        <v>7</v>
      </c>
      <c r="C19" s="45" t="s">
        <v>3832</v>
      </c>
      <c r="D19" s="45" t="s">
        <v>43</v>
      </c>
      <c r="E19" s="45" t="str">
        <f t="shared" si="0"/>
        <v>ANOSYAMBOASARY-ATSIMOTSIVORY</v>
      </c>
      <c r="F19" s="45" t="str">
        <f t="shared" si="1"/>
        <v>MG53519230</v>
      </c>
      <c r="G19" s="46">
        <v>19628.183453963033</v>
      </c>
      <c r="H19" s="47"/>
      <c r="I19" s="48">
        <v>27267</v>
      </c>
      <c r="J19" s="48" t="s">
        <v>3833</v>
      </c>
      <c r="K19" s="49" t="s">
        <v>3834</v>
      </c>
      <c r="L19" s="50">
        <f t="shared" si="2"/>
        <v>27267</v>
      </c>
    </row>
    <row r="20" spans="1:12" x14ac:dyDescent="0.35">
      <c r="A20" s="44">
        <v>19</v>
      </c>
      <c r="B20" s="45" t="s">
        <v>45</v>
      </c>
      <c r="C20" s="77" t="s">
        <v>46</v>
      </c>
      <c r="D20" s="45" t="s">
        <v>47</v>
      </c>
      <c r="E20" s="45" t="str">
        <f t="shared" si="0"/>
        <v>ANDROYAMBOVOMBE-ANDROYAMBANISARIKA</v>
      </c>
      <c r="F20" s="45" t="str">
        <f t="shared" si="1"/>
        <v>MG52516031</v>
      </c>
      <c r="G20" s="46">
        <v>13748.643893826056</v>
      </c>
      <c r="H20" s="47"/>
      <c r="I20" s="48">
        <v>10979</v>
      </c>
      <c r="J20" s="48" t="s">
        <v>3833</v>
      </c>
      <c r="K20" s="49" t="s">
        <v>3834</v>
      </c>
      <c r="L20" s="50">
        <f t="shared" si="2"/>
        <v>10979</v>
      </c>
    </row>
    <row r="21" spans="1:12" x14ac:dyDescent="0.35">
      <c r="A21" s="44">
        <v>20</v>
      </c>
      <c r="B21" s="45" t="s">
        <v>45</v>
      </c>
      <c r="C21" s="77" t="s">
        <v>46</v>
      </c>
      <c r="D21" s="45" t="s">
        <v>49</v>
      </c>
      <c r="E21" s="45" t="str">
        <f t="shared" si="0"/>
        <v>ANDROYAMBOVOMBE-ANDROYAMBAZOA</v>
      </c>
      <c r="F21" s="45" t="str">
        <f t="shared" si="1"/>
        <v>MG52516092</v>
      </c>
      <c r="G21" s="46">
        <v>10546.801694385562</v>
      </c>
      <c r="H21" s="47"/>
      <c r="I21" s="48">
        <v>16075</v>
      </c>
      <c r="J21" s="48" t="s">
        <v>3833</v>
      </c>
      <c r="K21" s="49" t="s">
        <v>3834</v>
      </c>
      <c r="L21" s="50">
        <f t="shared" si="2"/>
        <v>16075</v>
      </c>
    </row>
    <row r="22" spans="1:12" x14ac:dyDescent="0.35">
      <c r="A22" s="44">
        <v>21</v>
      </c>
      <c r="B22" s="45" t="s">
        <v>45</v>
      </c>
      <c r="C22" s="168" t="s">
        <v>46</v>
      </c>
      <c r="D22" s="167" t="s">
        <v>51</v>
      </c>
      <c r="E22" s="45" t="str">
        <f t="shared" si="0"/>
        <v>ANDROYAMBOVOMBE-ANDROYAMBINAGNY</v>
      </c>
      <c r="F22" s="45" t="str">
        <f t="shared" si="1"/>
        <v>MG52516130a</v>
      </c>
      <c r="G22" s="46">
        <v>7772.957349809777</v>
      </c>
      <c r="H22" s="47"/>
      <c r="I22" s="48">
        <v>6670</v>
      </c>
      <c r="J22" s="48" t="s">
        <v>3833</v>
      </c>
      <c r="K22" s="49" t="s">
        <v>3834</v>
      </c>
      <c r="L22" s="50">
        <f t="shared" si="2"/>
        <v>6670</v>
      </c>
    </row>
    <row r="23" spans="1:12" x14ac:dyDescent="0.35">
      <c r="A23" s="44">
        <v>22</v>
      </c>
      <c r="B23" s="45" t="s">
        <v>45</v>
      </c>
      <c r="C23" s="77" t="s">
        <v>46</v>
      </c>
      <c r="D23" s="45" t="s">
        <v>53</v>
      </c>
      <c r="E23" s="45" t="str">
        <f t="shared" si="0"/>
        <v>ANDROYAMBOVOMBE-ANDROYAMBOHIMALAZA</v>
      </c>
      <c r="F23" s="45" t="str">
        <f t="shared" si="1"/>
        <v>MG52516033</v>
      </c>
      <c r="G23" s="46">
        <v>10471.258497880281</v>
      </c>
      <c r="H23" s="47"/>
      <c r="I23" s="48"/>
      <c r="J23" s="48"/>
      <c r="K23" s="49"/>
      <c r="L23" s="50">
        <f t="shared" si="2"/>
        <v>10471.258497880281</v>
      </c>
    </row>
    <row r="24" spans="1:12" x14ac:dyDescent="0.35">
      <c r="A24" s="44">
        <v>23</v>
      </c>
      <c r="B24" s="45" t="s">
        <v>45</v>
      </c>
      <c r="C24" s="77" t="s">
        <v>46</v>
      </c>
      <c r="D24" s="45" t="s">
        <v>55</v>
      </c>
      <c r="E24" s="45" t="str">
        <f t="shared" si="0"/>
        <v>ANDROYAMBOVOMBE-ANDROYAMBONAIVO</v>
      </c>
      <c r="F24" s="45" t="str">
        <f t="shared" si="1"/>
        <v>MG52516050</v>
      </c>
      <c r="G24" s="46">
        <v>6923.1235474165123</v>
      </c>
      <c r="H24" s="47"/>
      <c r="I24" s="48"/>
      <c r="J24" s="48"/>
      <c r="K24" s="49"/>
      <c r="L24" s="50">
        <f t="shared" si="2"/>
        <v>6923.1235474165123</v>
      </c>
    </row>
    <row r="25" spans="1:12" x14ac:dyDescent="0.35">
      <c r="A25" s="44">
        <v>24</v>
      </c>
      <c r="B25" s="45" t="s">
        <v>45</v>
      </c>
      <c r="C25" s="77" t="s">
        <v>46</v>
      </c>
      <c r="D25" s="45" t="s">
        <v>57</v>
      </c>
      <c r="E25" s="45" t="str">
        <f t="shared" si="0"/>
        <v>ANDROYAMBOVOMBE-ANDROYAMBONDRO</v>
      </c>
      <c r="F25" s="45" t="str">
        <f t="shared" si="1"/>
        <v>MG52516091</v>
      </c>
      <c r="G25" s="46">
        <v>21512.611137933807</v>
      </c>
      <c r="H25" s="47"/>
      <c r="I25" s="48">
        <v>21091</v>
      </c>
      <c r="J25" s="48" t="s">
        <v>3833</v>
      </c>
      <c r="K25" s="49" t="s">
        <v>3834</v>
      </c>
      <c r="L25" s="50">
        <f t="shared" si="2"/>
        <v>21091</v>
      </c>
    </row>
    <row r="26" spans="1:12" x14ac:dyDescent="0.35">
      <c r="A26" s="44">
        <v>25</v>
      </c>
      <c r="B26" s="45" t="s">
        <v>45</v>
      </c>
      <c r="C26" s="77" t="s">
        <v>46</v>
      </c>
      <c r="D26" s="45" t="s">
        <v>59</v>
      </c>
      <c r="E26" s="45" t="str">
        <f t="shared" si="0"/>
        <v>ANDROYAMBOVOMBE-ANDROYAMBOVOMBE</v>
      </c>
      <c r="F26" s="45" t="str">
        <f t="shared" si="1"/>
        <v>MG52516011</v>
      </c>
      <c r="G26" s="46">
        <v>72693.381086492125</v>
      </c>
      <c r="H26" s="47"/>
      <c r="I26" s="48"/>
      <c r="J26" s="48"/>
      <c r="K26" s="49"/>
      <c r="L26" s="50">
        <f t="shared" si="2"/>
        <v>72693.381086492125</v>
      </c>
    </row>
    <row r="27" spans="1:12" x14ac:dyDescent="0.35">
      <c r="A27" s="44">
        <v>26</v>
      </c>
      <c r="B27" s="45" t="s">
        <v>45</v>
      </c>
      <c r="C27" s="77" t="s">
        <v>46</v>
      </c>
      <c r="D27" s="45" t="s">
        <v>61</v>
      </c>
      <c r="E27" s="45" t="str">
        <f t="shared" si="0"/>
        <v>ANDROYAMBOVOMBE-ANDROYAMPAMATA</v>
      </c>
      <c r="F27" s="45" t="str">
        <f t="shared" si="1"/>
        <v>MG52516152</v>
      </c>
      <c r="G27" s="46">
        <v>12091.928898953935</v>
      </c>
      <c r="H27" s="47"/>
      <c r="I27" s="48"/>
      <c r="J27" s="54" t="s">
        <v>3837</v>
      </c>
      <c r="K27" s="49" t="s">
        <v>3834</v>
      </c>
      <c r="L27" s="50">
        <f t="shared" si="2"/>
        <v>12091.928898953935</v>
      </c>
    </row>
    <row r="28" spans="1:12" x14ac:dyDescent="0.35">
      <c r="A28" s="44">
        <v>27</v>
      </c>
      <c r="B28" s="45" t="s">
        <v>45</v>
      </c>
      <c r="C28" s="77" t="s">
        <v>46</v>
      </c>
      <c r="D28" s="166" t="s">
        <v>63</v>
      </c>
      <c r="E28" s="45" t="str">
        <f t="shared" si="0"/>
        <v>ANDROYAMBOVOMBE-ANDROYANALAMARY</v>
      </c>
      <c r="F28" s="45" t="str">
        <f t="shared" si="1"/>
        <v>MG52516032</v>
      </c>
      <c r="G28" s="46">
        <v>5877.5417691310859</v>
      </c>
      <c r="H28" s="47"/>
      <c r="I28" s="48"/>
      <c r="J28" s="48"/>
      <c r="K28" s="49"/>
      <c r="L28" s="50">
        <f t="shared" si="2"/>
        <v>5877.5417691310859</v>
      </c>
    </row>
    <row r="29" spans="1:12" x14ac:dyDescent="0.35">
      <c r="A29" s="44">
        <v>28</v>
      </c>
      <c r="B29" s="45" t="s">
        <v>45</v>
      </c>
      <c r="C29" s="77" t="s">
        <v>46</v>
      </c>
      <c r="D29" s="45" t="s">
        <v>65</v>
      </c>
      <c r="E29" s="45" t="str">
        <f t="shared" si="0"/>
        <v>ANDROYAMBOVOMBE-ANDROYANDALATANOSY</v>
      </c>
      <c r="F29" s="45" t="str">
        <f t="shared" si="1"/>
        <v>MG52516151</v>
      </c>
      <c r="G29" s="46">
        <v>41321.932132140049</v>
      </c>
      <c r="H29" s="47"/>
      <c r="I29" s="48">
        <v>46096</v>
      </c>
      <c r="J29" s="48" t="s">
        <v>3833</v>
      </c>
      <c r="K29" s="49" t="s">
        <v>3834</v>
      </c>
      <c r="L29" s="50">
        <f t="shared" si="2"/>
        <v>46096</v>
      </c>
    </row>
    <row r="30" spans="1:12" x14ac:dyDescent="0.35">
      <c r="A30" s="44">
        <v>29</v>
      </c>
      <c r="B30" s="45" t="s">
        <v>45</v>
      </c>
      <c r="C30" s="77" t="s">
        <v>46</v>
      </c>
      <c r="D30" s="167" t="s">
        <v>67</v>
      </c>
      <c r="E30" s="45" t="str">
        <f t="shared" si="0"/>
        <v>ANDROYAMBOVOMBE-ANDROYANDRAGNANIVO</v>
      </c>
      <c r="F30" s="45" t="str">
        <f t="shared" si="1"/>
        <v>MG52516170a</v>
      </c>
      <c r="G30" s="46">
        <v>3956.0705985237214</v>
      </c>
      <c r="H30" s="47"/>
      <c r="I30" s="48">
        <v>6233</v>
      </c>
      <c r="J30" s="48" t="s">
        <v>3833</v>
      </c>
      <c r="K30" s="49" t="s">
        <v>3834</v>
      </c>
      <c r="L30" s="50">
        <f t="shared" si="2"/>
        <v>6233</v>
      </c>
    </row>
    <row r="31" spans="1:12" x14ac:dyDescent="0.35">
      <c r="A31" s="44">
        <v>30</v>
      </c>
      <c r="B31" s="45" t="s">
        <v>45</v>
      </c>
      <c r="C31" s="77" t="s">
        <v>46</v>
      </c>
      <c r="D31" s="45" t="s">
        <v>69</v>
      </c>
      <c r="E31" s="45" t="str">
        <f t="shared" si="0"/>
        <v>ANDROYAMBOVOMBE-ANDROYANJEKY ANKILIKIRA</v>
      </c>
      <c r="F31" s="45" t="str">
        <f t="shared" si="1"/>
        <v>MG52516014</v>
      </c>
      <c r="G31" s="46">
        <v>16568.52178884967</v>
      </c>
      <c r="H31" s="47"/>
      <c r="I31" s="48">
        <v>23693</v>
      </c>
      <c r="J31" s="48" t="s">
        <v>3833</v>
      </c>
      <c r="K31" s="49" t="s">
        <v>3834</v>
      </c>
      <c r="L31" s="50">
        <f t="shared" si="2"/>
        <v>23693</v>
      </c>
    </row>
    <row r="32" spans="1:12" x14ac:dyDescent="0.35">
      <c r="A32" s="44">
        <v>31</v>
      </c>
      <c r="B32" s="45" t="s">
        <v>45</v>
      </c>
      <c r="C32" s="77" t="s">
        <v>46</v>
      </c>
      <c r="D32" s="45" t="s">
        <v>71</v>
      </c>
      <c r="E32" s="45" t="str">
        <f t="shared" si="0"/>
        <v>ANDROYAMBOVOMBE-ANDROYANTANIMORA ATSIMO</v>
      </c>
      <c r="F32" s="45" t="str">
        <f t="shared" si="1"/>
        <v>MG52516130</v>
      </c>
      <c r="G32" s="46">
        <v>32794.204836163772</v>
      </c>
      <c r="H32" s="47">
        <v>44400</v>
      </c>
      <c r="I32" s="48"/>
      <c r="J32" s="54" t="s">
        <v>3837</v>
      </c>
      <c r="K32" s="49" t="s">
        <v>3834</v>
      </c>
      <c r="L32" s="50">
        <f>H32</f>
        <v>44400</v>
      </c>
    </row>
    <row r="33" spans="1:12" x14ac:dyDescent="0.35">
      <c r="A33" s="44">
        <v>32</v>
      </c>
      <c r="B33" s="45" t="s">
        <v>45</v>
      </c>
      <c r="C33" s="77" t="s">
        <v>46</v>
      </c>
      <c r="D33" s="45" t="s">
        <v>73</v>
      </c>
      <c r="E33" s="45" t="str">
        <f t="shared" si="0"/>
        <v>ANDROYAMBOVOMBE-ANDROYERADA</v>
      </c>
      <c r="F33" s="45" t="str">
        <f t="shared" si="1"/>
        <v>MG52516013</v>
      </c>
      <c r="G33" s="46">
        <v>10337.610712981184</v>
      </c>
      <c r="H33" s="47"/>
      <c r="I33" s="48"/>
      <c r="J33" s="48"/>
      <c r="K33" s="49"/>
      <c r="L33" s="50">
        <f t="shared" si="2"/>
        <v>10337.610712981184</v>
      </c>
    </row>
    <row r="34" spans="1:12" x14ac:dyDescent="0.35">
      <c r="A34" s="44">
        <v>33</v>
      </c>
      <c r="B34" s="45" t="s">
        <v>45</v>
      </c>
      <c r="C34" s="77" t="s">
        <v>46</v>
      </c>
      <c r="D34" s="45" t="s">
        <v>75</v>
      </c>
      <c r="E34" s="45" t="str">
        <f t="shared" si="0"/>
        <v>ANDROYAMBOVOMBE-ANDROYIMANOMBO</v>
      </c>
      <c r="F34" s="45" t="str">
        <f t="shared" ref="F34:F65" si="3">VLOOKUP(E34,admin_3_2,12,FALSE)</f>
        <v>MG52516190</v>
      </c>
      <c r="G34" s="46">
        <v>21457.04590852269</v>
      </c>
      <c r="H34" s="47"/>
      <c r="I34" s="48"/>
      <c r="J34" s="54" t="s">
        <v>3837</v>
      </c>
      <c r="K34" s="49" t="s">
        <v>3834</v>
      </c>
      <c r="L34" s="50">
        <f t="shared" si="2"/>
        <v>21457.04590852269</v>
      </c>
    </row>
    <row r="35" spans="1:12" x14ac:dyDescent="0.35">
      <c r="A35" s="44">
        <v>34</v>
      </c>
      <c r="B35" s="45" t="s">
        <v>45</v>
      </c>
      <c r="C35" s="77" t="s">
        <v>46</v>
      </c>
      <c r="D35" s="45" t="s">
        <v>77</v>
      </c>
      <c r="E35" s="45" t="str">
        <f t="shared" si="0"/>
        <v>ANDROYAMBOVOMBE-ANDROYJAFARO</v>
      </c>
      <c r="F35" s="45" t="str">
        <f t="shared" si="3"/>
        <v>MG52516170</v>
      </c>
      <c r="G35" s="46">
        <v>33201.598879989011</v>
      </c>
      <c r="H35" s="47">
        <v>68423</v>
      </c>
      <c r="I35" s="48"/>
      <c r="J35" s="54" t="s">
        <v>3837</v>
      </c>
      <c r="K35" s="49" t="s">
        <v>3834</v>
      </c>
      <c r="L35" s="50">
        <f>H35</f>
        <v>68423</v>
      </c>
    </row>
    <row r="36" spans="1:12" x14ac:dyDescent="0.35">
      <c r="A36" s="44">
        <v>35</v>
      </c>
      <c r="B36" s="45" t="s">
        <v>45</v>
      </c>
      <c r="C36" s="77" t="s">
        <v>46</v>
      </c>
      <c r="D36" s="45" t="s">
        <v>79</v>
      </c>
      <c r="E36" s="45" t="str">
        <f t="shared" si="0"/>
        <v>ANDROYAMBOVOMBE-ANDROYMAROALOMAINTY</v>
      </c>
      <c r="F36" s="45" t="str">
        <f t="shared" si="3"/>
        <v>MG52516071</v>
      </c>
      <c r="G36" s="46">
        <v>13937.31530603252</v>
      </c>
      <c r="H36" s="47"/>
      <c r="I36" s="48"/>
      <c r="J36" s="48"/>
      <c r="K36" s="49"/>
      <c r="L36" s="50">
        <f t="shared" si="2"/>
        <v>13937.31530603252</v>
      </c>
    </row>
    <row r="37" spans="1:12" x14ac:dyDescent="0.35">
      <c r="A37" s="44">
        <v>36</v>
      </c>
      <c r="B37" s="45" t="s">
        <v>45</v>
      </c>
      <c r="C37" s="77" t="s">
        <v>46</v>
      </c>
      <c r="D37" s="45" t="s">
        <v>81</v>
      </c>
      <c r="E37" s="45" t="str">
        <f t="shared" si="0"/>
        <v>ANDROYAMBOVOMBE-ANDROYMAROALOPOTY</v>
      </c>
      <c r="F37" s="45" t="str">
        <f t="shared" si="3"/>
        <v>MG52516072</v>
      </c>
      <c r="G37" s="46">
        <v>18041.018251004603</v>
      </c>
      <c r="H37" s="47"/>
      <c r="I37" s="48">
        <v>24345</v>
      </c>
      <c r="J37" s="48" t="s">
        <v>3833</v>
      </c>
      <c r="K37" s="49" t="s">
        <v>3834</v>
      </c>
      <c r="L37" s="50">
        <f t="shared" si="2"/>
        <v>24345</v>
      </c>
    </row>
    <row r="38" spans="1:12" x14ac:dyDescent="0.35">
      <c r="A38" s="44">
        <v>37</v>
      </c>
      <c r="B38" s="45" t="s">
        <v>45</v>
      </c>
      <c r="C38" s="77" t="s">
        <v>46</v>
      </c>
      <c r="D38" s="45" t="s">
        <v>83</v>
      </c>
      <c r="E38" s="45" t="str">
        <f t="shared" si="0"/>
        <v>ANDROYAMBOVOMBE-ANDROYMAROVATO BEFENO</v>
      </c>
      <c r="F38" s="45" t="str">
        <f t="shared" si="3"/>
        <v>MG52516112</v>
      </c>
      <c r="G38" s="46">
        <v>8140.8527910071152</v>
      </c>
      <c r="H38" s="47"/>
      <c r="I38" s="48"/>
      <c r="J38" s="48"/>
      <c r="K38" s="49"/>
      <c r="L38" s="50">
        <f t="shared" si="2"/>
        <v>8140.8527910071152</v>
      </c>
    </row>
    <row r="39" spans="1:12" x14ac:dyDescent="0.35">
      <c r="A39" s="44">
        <v>38</v>
      </c>
      <c r="B39" s="45" t="s">
        <v>45</v>
      </c>
      <c r="C39" s="77" t="s">
        <v>46</v>
      </c>
      <c r="D39" s="45" t="s">
        <v>85</v>
      </c>
      <c r="E39" s="45" t="str">
        <f t="shared" si="0"/>
        <v>ANDROYAMBOVOMBE-ANDROYSIHANAMARO</v>
      </c>
      <c r="F39" s="45" t="str">
        <f t="shared" si="3"/>
        <v>MG52516111</v>
      </c>
      <c r="G39" s="46">
        <v>25535.234827988948</v>
      </c>
      <c r="H39" s="47"/>
      <c r="I39" s="48"/>
      <c r="J39" s="48"/>
      <c r="K39" s="49"/>
      <c r="L39" s="50">
        <f t="shared" si="2"/>
        <v>25535.234827988948</v>
      </c>
    </row>
    <row r="40" spans="1:12" x14ac:dyDescent="0.35">
      <c r="A40" s="44">
        <v>39</v>
      </c>
      <c r="B40" s="45" t="s">
        <v>45</v>
      </c>
      <c r="C40" s="77" t="s">
        <v>46</v>
      </c>
      <c r="D40" s="45" t="s">
        <v>87</v>
      </c>
      <c r="E40" s="45" t="str">
        <f t="shared" si="0"/>
        <v>ANDROYAMBOVOMBE-ANDROYTSIMANANADA</v>
      </c>
      <c r="F40" s="45" t="str">
        <f t="shared" si="3"/>
        <v>MG52516012</v>
      </c>
      <c r="G40" s="46">
        <v>5526.1702553665073</v>
      </c>
      <c r="H40" s="47"/>
      <c r="I40" s="48"/>
      <c r="J40" s="48"/>
      <c r="K40" s="49"/>
      <c r="L40" s="50">
        <f t="shared" si="2"/>
        <v>5526.1702553665073</v>
      </c>
    </row>
    <row r="41" spans="1:12" x14ac:dyDescent="0.35">
      <c r="A41" s="44">
        <v>40</v>
      </c>
      <c r="B41" s="45" t="s">
        <v>89</v>
      </c>
      <c r="C41" s="45" t="s">
        <v>90</v>
      </c>
      <c r="D41" s="45" t="s">
        <v>91</v>
      </c>
      <c r="E41" s="45" t="str">
        <f t="shared" si="0"/>
        <v>ATSIMO ANDREFANAAMPANIHY OUESTANAVOHA</v>
      </c>
      <c r="F41" s="45" t="str">
        <f t="shared" si="3"/>
        <v>MG51507290a</v>
      </c>
      <c r="G41" s="46">
        <v>10307.102208094839</v>
      </c>
      <c r="H41" s="47"/>
      <c r="I41" s="48"/>
      <c r="J41" s="48"/>
      <c r="K41" s="49"/>
      <c r="L41" s="50">
        <f t="shared" si="2"/>
        <v>10307.102208094839</v>
      </c>
    </row>
    <row r="42" spans="1:12" x14ac:dyDescent="0.35">
      <c r="A42" s="44">
        <v>41</v>
      </c>
      <c r="B42" s="45" t="s">
        <v>89</v>
      </c>
      <c r="C42" s="166" t="s">
        <v>90</v>
      </c>
      <c r="D42" s="45" t="s">
        <v>93</v>
      </c>
      <c r="E42" s="45" t="str">
        <f t="shared" si="0"/>
        <v>ATSIMO ANDREFANAAMPANIHY OUESTAMBOROMPOTSY</v>
      </c>
      <c r="F42" s="45" t="str">
        <f t="shared" si="3"/>
        <v>MG51507050</v>
      </c>
      <c r="G42" s="46">
        <v>22041.666209672178</v>
      </c>
      <c r="H42" s="47"/>
      <c r="I42" s="48"/>
      <c r="J42" s="48"/>
      <c r="K42" s="49"/>
      <c r="L42" s="50">
        <f t="shared" si="2"/>
        <v>22041.666209672178</v>
      </c>
    </row>
    <row r="43" spans="1:12" x14ac:dyDescent="0.35">
      <c r="A43" s="44">
        <v>42</v>
      </c>
      <c r="B43" s="45" t="s">
        <v>89</v>
      </c>
      <c r="C43" s="166" t="s">
        <v>90</v>
      </c>
      <c r="D43" s="45" t="s">
        <v>90</v>
      </c>
      <c r="E43" s="45" t="str">
        <f t="shared" si="0"/>
        <v>ATSIMO ANDREFANAAMPANIHY OUESTAMPANIHY OUEST</v>
      </c>
      <c r="F43" s="45" t="str">
        <f t="shared" si="3"/>
        <v>MG51507010</v>
      </c>
      <c r="G43" s="46">
        <v>44611.845880324203</v>
      </c>
      <c r="H43" s="47"/>
      <c r="I43" s="48"/>
      <c r="J43" s="48"/>
      <c r="K43" s="49"/>
      <c r="L43" s="50">
        <f t="shared" si="2"/>
        <v>44611.845880324203</v>
      </c>
    </row>
    <row r="44" spans="1:12" x14ac:dyDescent="0.35">
      <c r="A44" s="44">
        <v>43</v>
      </c>
      <c r="B44" s="45" t="s">
        <v>89</v>
      </c>
      <c r="C44" s="45" t="s">
        <v>90</v>
      </c>
      <c r="D44" s="45" t="s">
        <v>3077</v>
      </c>
      <c r="E44" s="45" t="str">
        <f t="shared" si="0"/>
        <v>ATSIMO ANDREFANAAMPANIHY OUESTAndroipano</v>
      </c>
      <c r="F44" s="45" t="str">
        <f t="shared" si="3"/>
        <v>MG51507310a</v>
      </c>
      <c r="G44" s="46">
        <v>17476.460188239122</v>
      </c>
      <c r="H44" s="47"/>
      <c r="I44" s="48">
        <v>33473</v>
      </c>
      <c r="J44" s="48"/>
      <c r="K44" s="49" t="s">
        <v>493</v>
      </c>
      <c r="L44" s="50">
        <f t="shared" si="2"/>
        <v>33473</v>
      </c>
    </row>
    <row r="45" spans="1:12" x14ac:dyDescent="0.35">
      <c r="A45" s="44">
        <v>44</v>
      </c>
      <c r="B45" s="45" t="s">
        <v>89</v>
      </c>
      <c r="C45" s="166" t="s">
        <v>90</v>
      </c>
      <c r="D45" s="45" t="s">
        <v>98</v>
      </c>
      <c r="E45" s="45" t="str">
        <f t="shared" si="0"/>
        <v>ATSIMO ANDREFANAAMPANIHY OUESTANDROKA</v>
      </c>
      <c r="F45" s="45" t="str">
        <f t="shared" si="3"/>
        <v>MG51507230</v>
      </c>
      <c r="G45" s="46">
        <v>41741.397235300567</v>
      </c>
      <c r="H45" s="47"/>
      <c r="I45" s="48">
        <v>60208</v>
      </c>
      <c r="J45" s="48"/>
      <c r="K45" s="49" t="s">
        <v>493</v>
      </c>
      <c r="L45" s="50">
        <f t="shared" si="2"/>
        <v>60208</v>
      </c>
    </row>
    <row r="46" spans="1:12" x14ac:dyDescent="0.35">
      <c r="A46" s="44">
        <v>45</v>
      </c>
      <c r="B46" s="45" t="s">
        <v>89</v>
      </c>
      <c r="C46" s="166" t="s">
        <v>90</v>
      </c>
      <c r="D46" s="45" t="s">
        <v>100</v>
      </c>
      <c r="E46" s="45" t="str">
        <f t="shared" si="0"/>
        <v>ATSIMO ANDREFANAAMPANIHY OUESTANKILIABO</v>
      </c>
      <c r="F46" s="45" t="str">
        <f t="shared" si="3"/>
        <v>MG51507030</v>
      </c>
      <c r="G46" s="46">
        <v>20536.121855702058</v>
      </c>
      <c r="H46" s="47"/>
      <c r="I46" s="48"/>
      <c r="J46" s="48"/>
      <c r="K46" s="49"/>
      <c r="L46" s="50">
        <f t="shared" si="2"/>
        <v>20536.121855702058</v>
      </c>
    </row>
    <row r="47" spans="1:12" x14ac:dyDescent="0.35">
      <c r="A47" s="44">
        <v>46</v>
      </c>
      <c r="B47" s="45" t="s">
        <v>89</v>
      </c>
      <c r="C47" s="166" t="s">
        <v>90</v>
      </c>
      <c r="D47" s="45" t="s">
        <v>102</v>
      </c>
      <c r="E47" s="45" t="str">
        <f t="shared" si="0"/>
        <v>ATSIMO ANDREFANAAMPANIHY OUESTANKILIMIVORY</v>
      </c>
      <c r="F47" s="45" t="str">
        <f t="shared" si="3"/>
        <v>MG51507130</v>
      </c>
      <c r="G47" s="46">
        <v>13579.95040816493</v>
      </c>
      <c r="H47" s="47"/>
      <c r="I47" s="48"/>
      <c r="J47" s="48"/>
      <c r="K47" s="49"/>
      <c r="L47" s="50">
        <f t="shared" si="2"/>
        <v>13579.95040816493</v>
      </c>
    </row>
    <row r="48" spans="1:12" x14ac:dyDescent="0.35">
      <c r="A48" s="44">
        <v>47</v>
      </c>
      <c r="B48" s="45" t="s">
        <v>89</v>
      </c>
      <c r="C48" s="166" t="s">
        <v>90</v>
      </c>
      <c r="D48" s="45" t="s">
        <v>104</v>
      </c>
      <c r="E48" s="45" t="str">
        <f t="shared" si="0"/>
        <v>ATSIMO ANDREFANAAMPANIHY OUESTANKILIZATO</v>
      </c>
      <c r="F48" s="45" t="str">
        <f t="shared" si="3"/>
        <v>MG51507070</v>
      </c>
      <c r="G48" s="46">
        <v>9035.2639384151753</v>
      </c>
      <c r="H48" s="47"/>
      <c r="I48" s="48"/>
      <c r="J48" s="48"/>
      <c r="K48" s="49"/>
      <c r="L48" s="50">
        <f t="shared" si="2"/>
        <v>9035.2639384151753</v>
      </c>
    </row>
    <row r="49" spans="1:12" x14ac:dyDescent="0.35">
      <c r="A49" s="44">
        <v>48</v>
      </c>
      <c r="B49" s="45" t="s">
        <v>89</v>
      </c>
      <c r="C49" s="166" t="s">
        <v>90</v>
      </c>
      <c r="D49" s="45" t="s">
        <v>106</v>
      </c>
      <c r="E49" s="45" t="str">
        <f t="shared" si="0"/>
        <v>ATSIMO ANDREFANAAMPANIHY OUESTAntaly</v>
      </c>
      <c r="F49" s="45" t="str">
        <f t="shared" si="3"/>
        <v>MG51507110</v>
      </c>
      <c r="G49" s="46">
        <v>11238.556833163275</v>
      </c>
      <c r="H49" s="47"/>
      <c r="I49" s="48"/>
      <c r="J49" s="48"/>
      <c r="K49" s="49"/>
      <c r="L49" s="50">
        <f t="shared" si="2"/>
        <v>11238.556833163275</v>
      </c>
    </row>
    <row r="50" spans="1:12" x14ac:dyDescent="0.35">
      <c r="A50" s="44">
        <v>49</v>
      </c>
      <c r="B50" s="45" t="s">
        <v>89</v>
      </c>
      <c r="C50" s="166" t="s">
        <v>90</v>
      </c>
      <c r="D50" s="45" t="s">
        <v>108</v>
      </c>
      <c r="E50" s="45" t="str">
        <f t="shared" si="0"/>
        <v>ATSIMO ANDREFANAAMPANIHY OUESTBEAHITSE</v>
      </c>
      <c r="F50" s="45" t="str">
        <f t="shared" si="3"/>
        <v>MG51507190</v>
      </c>
      <c r="G50" s="46">
        <v>22506.62327075818</v>
      </c>
      <c r="H50" s="47"/>
      <c r="I50" s="48"/>
      <c r="J50" s="48"/>
      <c r="K50" s="49"/>
      <c r="L50" s="50">
        <f t="shared" si="2"/>
        <v>22506.62327075818</v>
      </c>
    </row>
    <row r="51" spans="1:12" x14ac:dyDescent="0.35">
      <c r="A51" s="44">
        <v>50</v>
      </c>
      <c r="B51" s="45" t="s">
        <v>89</v>
      </c>
      <c r="C51" s="166" t="s">
        <v>90</v>
      </c>
      <c r="D51" s="167" t="s">
        <v>110</v>
      </c>
      <c r="E51" s="45" t="str">
        <f t="shared" si="0"/>
        <v>ATSIMO ANDREFANAAMPANIHY OUESTBEARA</v>
      </c>
      <c r="F51" s="45" t="str">
        <f t="shared" si="3"/>
        <v>MG51507110a</v>
      </c>
      <c r="G51" s="46">
        <v>3777.3881508694139</v>
      </c>
      <c r="H51" s="47"/>
      <c r="I51" s="48"/>
      <c r="J51" s="48"/>
      <c r="K51" s="49"/>
      <c r="L51" s="50">
        <f t="shared" si="2"/>
        <v>3777.3881508694139</v>
      </c>
    </row>
    <row r="52" spans="1:12" x14ac:dyDescent="0.35">
      <c r="A52" s="44">
        <v>51</v>
      </c>
      <c r="B52" s="45" t="s">
        <v>89</v>
      </c>
      <c r="C52" s="166" t="s">
        <v>90</v>
      </c>
      <c r="D52" s="169" t="s">
        <v>892</v>
      </c>
      <c r="E52" s="45" t="str">
        <f t="shared" si="0"/>
        <v>ATSIMO ANDREFANAAMPANIHY OUESTBELAFIKE HAUT</v>
      </c>
      <c r="F52" s="45" t="str">
        <f t="shared" si="3"/>
        <v>MG51507170</v>
      </c>
      <c r="G52" s="46">
        <v>10688.982226238071</v>
      </c>
      <c r="H52" s="47"/>
      <c r="I52" s="301">
        <v>19126</v>
      </c>
      <c r="J52" s="48"/>
      <c r="K52" s="49" t="s">
        <v>493</v>
      </c>
      <c r="L52" s="50">
        <f t="shared" si="2"/>
        <v>19126</v>
      </c>
    </row>
    <row r="53" spans="1:12" x14ac:dyDescent="0.35">
      <c r="A53" s="44">
        <v>52</v>
      </c>
      <c r="B53" s="45" t="s">
        <v>89</v>
      </c>
      <c r="C53" s="166" t="s">
        <v>90</v>
      </c>
      <c r="D53" s="166" t="s">
        <v>893</v>
      </c>
      <c r="E53" s="45" t="str">
        <f t="shared" si="0"/>
        <v>ATSIMO ANDREFANAAMPANIHY OUESTBEROY ATSIMO</v>
      </c>
      <c r="F53" s="45" t="str">
        <f t="shared" si="3"/>
        <v>MG51507270</v>
      </c>
      <c r="G53" s="46">
        <v>14571.507472647627</v>
      </c>
      <c r="H53" s="47"/>
      <c r="I53" s="48"/>
      <c r="J53" s="48"/>
      <c r="K53" s="49"/>
      <c r="L53" s="50">
        <f t="shared" si="2"/>
        <v>14571.507472647627</v>
      </c>
    </row>
    <row r="54" spans="1:12" x14ac:dyDescent="0.35">
      <c r="A54" s="44">
        <v>53</v>
      </c>
      <c r="B54" s="45" t="s">
        <v>89</v>
      </c>
      <c r="C54" s="166" t="s">
        <v>90</v>
      </c>
      <c r="D54" s="45" t="s">
        <v>116</v>
      </c>
      <c r="E54" s="45" t="str">
        <f t="shared" si="0"/>
        <v>ATSIMO ANDREFANAAMPANIHY OUESTEJEDA</v>
      </c>
      <c r="F54" s="45" t="str">
        <f t="shared" si="3"/>
        <v>MG51507150</v>
      </c>
      <c r="G54" s="46">
        <v>55581.566647506188</v>
      </c>
      <c r="H54" s="47"/>
      <c r="I54" s="48"/>
      <c r="J54" s="48"/>
      <c r="K54" s="49"/>
      <c r="L54" s="50">
        <f t="shared" si="2"/>
        <v>55581.566647506188</v>
      </c>
    </row>
    <row r="55" spans="1:12" x14ac:dyDescent="0.35">
      <c r="A55" s="44">
        <v>54</v>
      </c>
      <c r="B55" s="45" t="s">
        <v>89</v>
      </c>
      <c r="C55" s="166" t="s">
        <v>90</v>
      </c>
      <c r="D55" s="45" t="s">
        <v>118</v>
      </c>
      <c r="E55" s="45" t="str">
        <f t="shared" si="0"/>
        <v>ATSIMO ANDREFANAAMPANIHY OUESTFOTADREVO</v>
      </c>
      <c r="F55" s="45" t="str">
        <f t="shared" si="3"/>
        <v>MG51507290</v>
      </c>
      <c r="G55" s="46">
        <v>55421.49024461853</v>
      </c>
      <c r="H55" s="47"/>
      <c r="I55" s="48"/>
      <c r="J55" s="48"/>
      <c r="K55" s="49"/>
      <c r="L55" s="50">
        <f t="shared" si="2"/>
        <v>55421.49024461853</v>
      </c>
    </row>
    <row r="56" spans="1:12" x14ac:dyDescent="0.35">
      <c r="A56" s="44">
        <v>55</v>
      </c>
      <c r="B56" s="45" t="s">
        <v>89</v>
      </c>
      <c r="C56" s="166" t="s">
        <v>90</v>
      </c>
      <c r="D56" s="45" t="s">
        <v>120</v>
      </c>
      <c r="E56" s="45" t="str">
        <f t="shared" si="0"/>
        <v>ATSIMO ANDREFANAAMPANIHY OUESTGOGOGOGO</v>
      </c>
      <c r="F56" s="45" t="str">
        <f t="shared" si="3"/>
        <v>MG51507210</v>
      </c>
      <c r="G56" s="46">
        <v>21507.616656844359</v>
      </c>
      <c r="H56" s="47"/>
      <c r="I56" s="48"/>
      <c r="J56" s="48"/>
      <c r="K56" s="49"/>
      <c r="L56" s="50">
        <f t="shared" si="2"/>
        <v>21507.616656844359</v>
      </c>
    </row>
    <row r="57" spans="1:12" x14ac:dyDescent="0.35">
      <c r="A57" s="44">
        <v>56</v>
      </c>
      <c r="B57" s="45" t="s">
        <v>89</v>
      </c>
      <c r="C57" s="166" t="s">
        <v>90</v>
      </c>
      <c r="D57" s="45" t="s">
        <v>122</v>
      </c>
      <c r="E57" s="45" t="str">
        <f t="shared" si="0"/>
        <v>ATSIMO ANDREFANAAMPANIHY OUESTITAMPOLO</v>
      </c>
      <c r="F57" s="45" t="str">
        <f t="shared" si="3"/>
        <v>MG51507310</v>
      </c>
      <c r="G57" s="46">
        <v>27437.18536098058</v>
      </c>
      <c r="H57" s="47"/>
      <c r="I57" s="48">
        <v>42276</v>
      </c>
      <c r="J57" s="48"/>
      <c r="K57" s="49" t="s">
        <v>493</v>
      </c>
      <c r="L57" s="50">
        <f t="shared" si="2"/>
        <v>42276</v>
      </c>
    </row>
    <row r="58" spans="1:12" x14ac:dyDescent="0.35">
      <c r="A58" s="44">
        <v>57</v>
      </c>
      <c r="B58" s="45" t="s">
        <v>89</v>
      </c>
      <c r="C58" s="166" t="s">
        <v>90</v>
      </c>
      <c r="D58" s="45" t="s">
        <v>124</v>
      </c>
      <c r="E58" s="45" t="str">
        <f t="shared" si="0"/>
        <v>ATSIMO ANDREFANAAMPANIHY OUESTMANIRY</v>
      </c>
      <c r="F58" s="45" t="str">
        <f t="shared" si="3"/>
        <v>MG51507090</v>
      </c>
      <c r="G58" s="46">
        <v>12000.319083389746</v>
      </c>
      <c r="H58" s="47"/>
      <c r="I58" s="48"/>
      <c r="J58" s="48"/>
      <c r="K58" s="49"/>
      <c r="L58" s="50">
        <f t="shared" si="2"/>
        <v>12000.319083389746</v>
      </c>
    </row>
    <row r="59" spans="1:12" x14ac:dyDescent="0.35">
      <c r="A59" s="44">
        <v>58</v>
      </c>
      <c r="B59" s="45" t="s">
        <v>89</v>
      </c>
      <c r="C59" s="166" t="s">
        <v>90</v>
      </c>
      <c r="D59" s="45" t="s">
        <v>126</v>
      </c>
      <c r="E59" s="45" t="str">
        <f t="shared" si="0"/>
        <v>ATSIMO ANDREFANAAMPANIHY OUESTVOHITANY</v>
      </c>
      <c r="F59" s="45" t="str">
        <f t="shared" si="3"/>
        <v>MG51507250</v>
      </c>
      <c r="G59" s="46">
        <v>17460.935136233733</v>
      </c>
      <c r="H59" s="47"/>
      <c r="I59" s="48"/>
      <c r="J59" s="48"/>
      <c r="K59" s="49"/>
      <c r="L59" s="50">
        <f t="shared" si="2"/>
        <v>17460.935136233733</v>
      </c>
    </row>
    <row r="60" spans="1:12" x14ac:dyDescent="0.35">
      <c r="A60" s="44">
        <v>59</v>
      </c>
      <c r="B60" s="45" t="s">
        <v>45</v>
      </c>
      <c r="C60" s="45" t="s">
        <v>128</v>
      </c>
      <c r="D60" s="45" t="s">
        <v>129</v>
      </c>
      <c r="E60" s="45" t="str">
        <f t="shared" si="0"/>
        <v>ANDROYBEKILYAMBAHITA</v>
      </c>
      <c r="F60" s="45" t="str">
        <f t="shared" si="3"/>
        <v>MG52518151</v>
      </c>
      <c r="G60" s="46">
        <v>24481.661878837371</v>
      </c>
      <c r="H60" s="47"/>
      <c r="I60" s="48"/>
      <c r="J60" s="48"/>
      <c r="K60" s="49"/>
      <c r="L60" s="50">
        <f t="shared" si="2"/>
        <v>24481.661878837371</v>
      </c>
    </row>
    <row r="61" spans="1:12" x14ac:dyDescent="0.35">
      <c r="A61" s="44">
        <v>60</v>
      </c>
      <c r="B61" s="45" t="s">
        <v>45</v>
      </c>
      <c r="C61" s="45" t="s">
        <v>128</v>
      </c>
      <c r="D61" s="45" t="s">
        <v>131</v>
      </c>
      <c r="E61" s="45" t="str">
        <f t="shared" si="0"/>
        <v>ANDROYBEKILYAMBATOSOLA</v>
      </c>
      <c r="F61" s="45" t="str">
        <f t="shared" si="3"/>
        <v>MG52518091</v>
      </c>
      <c r="G61" s="46">
        <v>10924.228801094445</v>
      </c>
      <c r="H61" s="47"/>
      <c r="I61" s="48">
        <v>10424</v>
      </c>
      <c r="J61" s="48" t="s">
        <v>3833</v>
      </c>
      <c r="K61" s="49" t="s">
        <v>3834</v>
      </c>
      <c r="L61" s="50">
        <f t="shared" si="2"/>
        <v>10424</v>
      </c>
    </row>
    <row r="62" spans="1:12" x14ac:dyDescent="0.35">
      <c r="A62" s="44">
        <v>61</v>
      </c>
      <c r="B62" s="45" t="s">
        <v>45</v>
      </c>
      <c r="C62" s="45" t="s">
        <v>128</v>
      </c>
      <c r="D62" s="45" t="s">
        <v>133</v>
      </c>
      <c r="E62" s="45" t="str">
        <f t="shared" si="0"/>
        <v>ANDROYBEKILYANIVORANO MITSINJO</v>
      </c>
      <c r="F62" s="45" t="str">
        <f t="shared" si="3"/>
        <v>MG52518290</v>
      </c>
      <c r="G62" s="46">
        <v>5631.7646487101647</v>
      </c>
      <c r="H62" s="47"/>
      <c r="I62" s="48"/>
      <c r="J62" s="48"/>
      <c r="K62" s="49"/>
      <c r="L62" s="50">
        <f t="shared" si="2"/>
        <v>5631.7646487101647</v>
      </c>
    </row>
    <row r="63" spans="1:12" x14ac:dyDescent="0.35">
      <c r="A63" s="44">
        <v>62</v>
      </c>
      <c r="B63" s="45" t="s">
        <v>45</v>
      </c>
      <c r="C63" s="45" t="s">
        <v>128</v>
      </c>
      <c r="D63" s="45" t="s">
        <v>135</v>
      </c>
      <c r="E63" s="45" t="str">
        <f t="shared" si="0"/>
        <v>ANDROYBEKILYANJA NORD</v>
      </c>
      <c r="F63" s="45" t="str">
        <f t="shared" si="3"/>
        <v>MG52518050</v>
      </c>
      <c r="G63" s="46">
        <v>3679.7849497118705</v>
      </c>
      <c r="H63" s="47"/>
      <c r="I63" s="48"/>
      <c r="J63" s="48"/>
      <c r="K63" s="49"/>
      <c r="L63" s="50">
        <f t="shared" si="2"/>
        <v>3679.7849497118705</v>
      </c>
    </row>
    <row r="64" spans="1:12" x14ac:dyDescent="0.35">
      <c r="A64" s="44">
        <v>63</v>
      </c>
      <c r="B64" s="45" t="s">
        <v>45</v>
      </c>
      <c r="C64" s="45" t="s">
        <v>128</v>
      </c>
      <c r="D64" s="45" t="s">
        <v>137</v>
      </c>
      <c r="E64" s="45" t="str">
        <f t="shared" si="0"/>
        <v>ANDROYBEKILYANKARANABO NORD</v>
      </c>
      <c r="F64" s="45" t="str">
        <f t="shared" si="3"/>
        <v>MG52518031</v>
      </c>
      <c r="G64" s="46">
        <v>5248.8857106304395</v>
      </c>
      <c r="H64" s="47"/>
      <c r="I64" s="48">
        <v>6350</v>
      </c>
      <c r="J64" s="48" t="s">
        <v>3833</v>
      </c>
      <c r="K64" s="49" t="s">
        <v>3834</v>
      </c>
      <c r="L64" s="50">
        <f t="shared" si="2"/>
        <v>6350</v>
      </c>
    </row>
    <row r="65" spans="1:12" x14ac:dyDescent="0.35">
      <c r="A65" s="44">
        <v>64</v>
      </c>
      <c r="B65" s="45" t="s">
        <v>45</v>
      </c>
      <c r="C65" s="45" t="s">
        <v>128</v>
      </c>
      <c r="D65" s="45" t="s">
        <v>139</v>
      </c>
      <c r="E65" s="45" t="str">
        <f t="shared" si="0"/>
        <v>ANDROYBEKILYANTSAKOAMARO</v>
      </c>
      <c r="F65" s="45" t="str">
        <f t="shared" si="3"/>
        <v>MG52518070</v>
      </c>
      <c r="G65" s="46">
        <v>9078.8423992458884</v>
      </c>
      <c r="H65" s="47"/>
      <c r="I65" s="48"/>
      <c r="J65" s="48"/>
      <c r="K65" s="49"/>
      <c r="L65" s="50">
        <f t="shared" si="2"/>
        <v>9078.8423992458884</v>
      </c>
    </row>
    <row r="66" spans="1:12" x14ac:dyDescent="0.35">
      <c r="A66" s="44">
        <v>65</v>
      </c>
      <c r="B66" s="45" t="s">
        <v>45</v>
      </c>
      <c r="C66" s="45" t="s">
        <v>128</v>
      </c>
      <c r="D66" s="167" t="s">
        <v>128</v>
      </c>
      <c r="E66" s="45" t="str">
        <f t="shared" ref="E66:E129" si="4">B66&amp;C66&amp;D66</f>
        <v>ANDROYBEKILYBEKILY</v>
      </c>
      <c r="F66" s="45" t="str">
        <f t="shared" ref="F66:F83" si="5">VLOOKUP(E66,admin_3_2,12,FALSE)</f>
        <v>MG52518010</v>
      </c>
      <c r="G66" s="46">
        <v>24032.687163359984</v>
      </c>
      <c r="H66" s="47"/>
      <c r="I66" s="48"/>
      <c r="J66" s="48"/>
      <c r="K66" s="49"/>
      <c r="L66" s="50">
        <f t="shared" ref="L66:L129" si="6">IF(I66&lt;&gt;0, I66, G66)</f>
        <v>24032.687163359984</v>
      </c>
    </row>
    <row r="67" spans="1:12" x14ac:dyDescent="0.35">
      <c r="A67" s="44">
        <v>66</v>
      </c>
      <c r="B67" s="45" t="s">
        <v>45</v>
      </c>
      <c r="C67" s="45" t="s">
        <v>128</v>
      </c>
      <c r="D67" s="45" t="s">
        <v>142</v>
      </c>
      <c r="E67" s="45" t="str">
        <f t="shared" si="4"/>
        <v>ANDROYBEKILYBEKITRO</v>
      </c>
      <c r="F67" s="45" t="str">
        <f t="shared" si="5"/>
        <v>MG52518230</v>
      </c>
      <c r="G67" s="46">
        <v>31854.67475747511</v>
      </c>
      <c r="H67" s="47"/>
      <c r="I67" s="48">
        <v>31308</v>
      </c>
      <c r="J67" s="48" t="s">
        <v>3833</v>
      </c>
      <c r="K67" s="49" t="s">
        <v>3834</v>
      </c>
      <c r="L67" s="50">
        <f t="shared" si="6"/>
        <v>31308</v>
      </c>
    </row>
    <row r="68" spans="1:12" x14ac:dyDescent="0.35">
      <c r="A68" s="44">
        <v>67</v>
      </c>
      <c r="B68" s="45" t="s">
        <v>45</v>
      </c>
      <c r="C68" s="45" t="s">
        <v>128</v>
      </c>
      <c r="D68" s="45" t="s">
        <v>144</v>
      </c>
      <c r="E68" s="45" t="str">
        <f t="shared" si="4"/>
        <v>ANDROYBEKILYBELINDO MAHASOA</v>
      </c>
      <c r="F68" s="45" t="str">
        <f t="shared" si="5"/>
        <v>MG52518170</v>
      </c>
      <c r="G68" s="46">
        <v>19353.895597922965</v>
      </c>
      <c r="H68" s="47"/>
      <c r="I68" s="48"/>
      <c r="J68" s="48"/>
      <c r="K68" s="49"/>
      <c r="L68" s="50">
        <f t="shared" si="6"/>
        <v>19353.895597922965</v>
      </c>
    </row>
    <row r="69" spans="1:12" x14ac:dyDescent="0.35">
      <c r="A69" s="44">
        <v>68</v>
      </c>
      <c r="B69" s="45" t="s">
        <v>45</v>
      </c>
      <c r="C69" s="45" t="s">
        <v>128</v>
      </c>
      <c r="D69" s="45" t="s">
        <v>146</v>
      </c>
      <c r="E69" s="45" t="str">
        <f t="shared" si="4"/>
        <v>ANDROYBEKILYBERAKETA</v>
      </c>
      <c r="F69" s="45" t="str">
        <f t="shared" si="5"/>
        <v>MG52518251</v>
      </c>
      <c r="G69" s="46">
        <v>26213.920036078285</v>
      </c>
      <c r="H69" s="47"/>
      <c r="I69" s="48"/>
      <c r="J69" s="48"/>
      <c r="K69" s="49"/>
      <c r="L69" s="50">
        <f t="shared" si="6"/>
        <v>26213.920036078285</v>
      </c>
    </row>
    <row r="70" spans="1:12" x14ac:dyDescent="0.35">
      <c r="A70" s="44">
        <v>69</v>
      </c>
      <c r="B70" s="45" t="s">
        <v>45</v>
      </c>
      <c r="C70" s="45" t="s">
        <v>128</v>
      </c>
      <c r="D70" s="45" t="s">
        <v>148</v>
      </c>
      <c r="E70" s="45" t="str">
        <f t="shared" si="4"/>
        <v>ANDROYBEKILYBESAKOA</v>
      </c>
      <c r="F70" s="45" t="str">
        <f t="shared" si="5"/>
        <v>MG52518032</v>
      </c>
      <c r="G70" s="46">
        <v>4007.0986608564858</v>
      </c>
      <c r="H70" s="47"/>
      <c r="I70" s="48"/>
      <c r="J70" s="48"/>
      <c r="K70" s="49"/>
      <c r="L70" s="50">
        <f t="shared" si="6"/>
        <v>4007.0986608564858</v>
      </c>
    </row>
    <row r="71" spans="1:12" x14ac:dyDescent="0.35">
      <c r="A71" s="44">
        <v>70</v>
      </c>
      <c r="B71" s="45" t="s">
        <v>45</v>
      </c>
      <c r="C71" s="45" t="s">
        <v>128</v>
      </c>
      <c r="D71" s="45" t="s">
        <v>150</v>
      </c>
      <c r="E71" s="45" t="str">
        <f t="shared" si="4"/>
        <v>ANDROYBEKILYBETEZA</v>
      </c>
      <c r="F71" s="45" t="str">
        <f t="shared" si="5"/>
        <v>MG52518190</v>
      </c>
      <c r="G71" s="46">
        <v>14650.047307399976</v>
      </c>
      <c r="H71" s="47">
        <v>8560</v>
      </c>
      <c r="I71" s="48"/>
      <c r="J71" s="48"/>
      <c r="K71" s="49"/>
      <c r="L71" s="50">
        <f>H71</f>
        <v>8560</v>
      </c>
    </row>
    <row r="72" spans="1:12" x14ac:dyDescent="0.35">
      <c r="A72" s="44">
        <v>71</v>
      </c>
      <c r="B72" s="45" t="s">
        <v>45</v>
      </c>
      <c r="C72" s="45" t="s">
        <v>128</v>
      </c>
      <c r="D72" s="45" t="s">
        <v>152</v>
      </c>
      <c r="E72" s="45" t="str">
        <f t="shared" si="4"/>
        <v>ANDROYBEKILYBEVITIKY</v>
      </c>
      <c r="F72" s="45" t="str">
        <f t="shared" si="5"/>
        <v>MG52518270</v>
      </c>
      <c r="G72" s="46">
        <v>9284.0377602917688</v>
      </c>
      <c r="H72" s="47"/>
      <c r="I72" s="48"/>
      <c r="J72" s="48"/>
      <c r="K72" s="49"/>
      <c r="L72" s="50">
        <f t="shared" si="6"/>
        <v>9284.0377602917688</v>
      </c>
    </row>
    <row r="73" spans="1:12" x14ac:dyDescent="0.35">
      <c r="A73" s="44">
        <v>72</v>
      </c>
      <c r="B73" s="45" t="s">
        <v>45</v>
      </c>
      <c r="C73" s="45" t="s">
        <v>128</v>
      </c>
      <c r="D73" s="45" t="s">
        <v>154</v>
      </c>
      <c r="E73" s="45" t="str">
        <f t="shared" si="4"/>
        <v>ANDROYBEKILYMANAKOMPY</v>
      </c>
      <c r="F73" s="45" t="str">
        <f t="shared" si="5"/>
        <v>MG52518130</v>
      </c>
      <c r="G73" s="46">
        <v>9896.1698720566874</v>
      </c>
      <c r="H73" s="47"/>
      <c r="I73" s="48"/>
      <c r="J73" s="48"/>
      <c r="K73" s="49"/>
      <c r="L73" s="50">
        <f t="shared" si="6"/>
        <v>9896.1698720566874</v>
      </c>
    </row>
    <row r="74" spans="1:12" x14ac:dyDescent="0.35">
      <c r="A74" s="44">
        <v>73</v>
      </c>
      <c r="B74" s="45" t="s">
        <v>45</v>
      </c>
      <c r="C74" s="45" t="s">
        <v>128</v>
      </c>
      <c r="D74" s="45" t="s">
        <v>156</v>
      </c>
      <c r="E74" s="45" t="str">
        <f t="shared" si="4"/>
        <v>ANDROYBEKILYMAROVIRO</v>
      </c>
      <c r="F74" s="45" t="str">
        <f t="shared" si="5"/>
        <v>MG52518152</v>
      </c>
      <c r="G74" s="46">
        <v>11078.39612941047</v>
      </c>
      <c r="H74" s="47"/>
      <c r="I74" s="48"/>
      <c r="J74" s="48"/>
      <c r="K74" s="49"/>
      <c r="L74" s="50">
        <f t="shared" si="6"/>
        <v>11078.39612941047</v>
      </c>
    </row>
    <row r="75" spans="1:12" x14ac:dyDescent="0.35">
      <c r="A75" s="44">
        <v>74</v>
      </c>
      <c r="B75" s="45" t="s">
        <v>45</v>
      </c>
      <c r="C75" s="45" t="s">
        <v>128</v>
      </c>
      <c r="D75" s="167" t="s">
        <v>158</v>
      </c>
      <c r="E75" s="45" t="str">
        <f t="shared" si="4"/>
        <v>ANDROYBEKILYMIKAIKARIVO AMBATOMAINTY</v>
      </c>
      <c r="F75" s="45" t="str">
        <f t="shared" si="5"/>
        <v>MG52518290a</v>
      </c>
      <c r="G75" s="46">
        <v>5310.9859584138612</v>
      </c>
      <c r="H75" s="47"/>
      <c r="I75" s="48"/>
      <c r="J75" s="48"/>
      <c r="K75" s="49"/>
      <c r="L75" s="50">
        <f t="shared" si="6"/>
        <v>5310.9859584138612</v>
      </c>
    </row>
    <row r="76" spans="1:12" x14ac:dyDescent="0.35">
      <c r="A76" s="44">
        <v>75</v>
      </c>
      <c r="B76" s="45" t="s">
        <v>45</v>
      </c>
      <c r="C76" s="45" t="s">
        <v>128</v>
      </c>
      <c r="D76" s="45" t="s">
        <v>160</v>
      </c>
      <c r="E76" s="45" t="str">
        <f t="shared" si="4"/>
        <v>ANDROYBEKILYTANANDAVA</v>
      </c>
      <c r="F76" s="45" t="str">
        <f t="shared" si="5"/>
        <v>MG52518210</v>
      </c>
      <c r="G76" s="46">
        <v>21488.096016802716</v>
      </c>
      <c r="H76" s="47"/>
      <c r="I76" s="48">
        <v>21938</v>
      </c>
      <c r="J76" s="48" t="s">
        <v>3833</v>
      </c>
      <c r="K76" s="49" t="s">
        <v>3834</v>
      </c>
      <c r="L76" s="50">
        <f t="shared" si="6"/>
        <v>21938</v>
      </c>
    </row>
    <row r="77" spans="1:12" x14ac:dyDescent="0.35">
      <c r="A77" s="44">
        <v>76</v>
      </c>
      <c r="B77" s="45" t="s">
        <v>45</v>
      </c>
      <c r="C77" s="45" t="s">
        <v>128</v>
      </c>
      <c r="D77" s="45" t="s">
        <v>162</v>
      </c>
      <c r="E77" s="45" t="str">
        <f t="shared" si="4"/>
        <v>ANDROYBEKILYTSIKOLAKY</v>
      </c>
      <c r="F77" s="45" t="str">
        <f t="shared" si="5"/>
        <v>MG52518110</v>
      </c>
      <c r="G77" s="46">
        <v>8416.681170752925</v>
      </c>
      <c r="H77" s="47"/>
      <c r="I77" s="48"/>
      <c r="J77" s="48"/>
      <c r="K77" s="49"/>
      <c r="L77" s="50">
        <f t="shared" si="6"/>
        <v>8416.681170752925</v>
      </c>
    </row>
    <row r="78" spans="1:12" x14ac:dyDescent="0.35">
      <c r="A78" s="44">
        <v>77</v>
      </c>
      <c r="B78" s="45" t="s">
        <v>45</v>
      </c>
      <c r="C78" s="45" t="s">
        <v>128</v>
      </c>
      <c r="D78" s="45" t="s">
        <v>164</v>
      </c>
      <c r="E78" s="45" t="str">
        <f t="shared" si="4"/>
        <v>ANDROYBEKILYTSIRANDRANY</v>
      </c>
      <c r="F78" s="45" t="str">
        <f t="shared" si="5"/>
        <v>MG52518092</v>
      </c>
      <c r="G78" s="46">
        <v>4493.1168394802326</v>
      </c>
      <c r="H78" s="47"/>
      <c r="I78" s="48"/>
      <c r="J78" s="48"/>
      <c r="K78" s="49"/>
      <c r="L78" s="50">
        <f t="shared" si="6"/>
        <v>4493.1168394802326</v>
      </c>
    </row>
    <row r="79" spans="1:12" x14ac:dyDescent="0.35">
      <c r="A79" s="44">
        <v>78</v>
      </c>
      <c r="B79" s="45" t="s">
        <v>45</v>
      </c>
      <c r="C79" s="45" t="s">
        <v>128</v>
      </c>
      <c r="D79" s="45" t="s">
        <v>166</v>
      </c>
      <c r="E79" s="45" t="str">
        <f t="shared" si="4"/>
        <v>ANDROYBEKILYVOHIMANGA</v>
      </c>
      <c r="F79" s="45" t="str">
        <f t="shared" si="5"/>
        <v>MG52518252</v>
      </c>
      <c r="G79" s="46">
        <v>7286.0245771534946</v>
      </c>
      <c r="H79" s="47"/>
      <c r="I79" s="48"/>
      <c r="J79" s="48"/>
      <c r="K79" s="49"/>
      <c r="L79" s="50">
        <f t="shared" si="6"/>
        <v>7286.0245771534946</v>
      </c>
    </row>
    <row r="80" spans="1:12" x14ac:dyDescent="0.35">
      <c r="A80" s="44">
        <v>79</v>
      </c>
      <c r="B80" s="45" t="s">
        <v>45</v>
      </c>
      <c r="C80" s="45" t="s">
        <v>168</v>
      </c>
      <c r="D80" s="45" t="s">
        <v>169</v>
      </c>
      <c r="E80" s="45" t="str">
        <f t="shared" si="4"/>
        <v>ANDROYBELOHAAMBATOTSIVALA</v>
      </c>
      <c r="F80" s="45" t="str">
        <f t="shared" si="5"/>
        <v>MG52513091a</v>
      </c>
      <c r="G80" s="46">
        <v>8723.4752941416809</v>
      </c>
      <c r="H80" s="47"/>
      <c r="I80" s="48">
        <v>10165</v>
      </c>
      <c r="J80" s="54"/>
      <c r="K80" s="49" t="s">
        <v>493</v>
      </c>
      <c r="L80" s="50">
        <f t="shared" si="6"/>
        <v>10165</v>
      </c>
    </row>
    <row r="81" spans="1:12" x14ac:dyDescent="0.35">
      <c r="A81" s="44">
        <v>80</v>
      </c>
      <c r="B81" s="45" t="s">
        <v>45</v>
      </c>
      <c r="C81" s="45" t="s">
        <v>168</v>
      </c>
      <c r="D81" s="45" t="s">
        <v>171</v>
      </c>
      <c r="E81" s="45" t="str">
        <f t="shared" si="4"/>
        <v>ANDROYBELOHABEHABOBO</v>
      </c>
      <c r="F81" s="45" t="str">
        <f t="shared" si="5"/>
        <v>MG52513092</v>
      </c>
      <c r="G81" s="46">
        <v>7465.7059131373553</v>
      </c>
      <c r="H81" s="47"/>
      <c r="I81" s="48">
        <v>12664</v>
      </c>
      <c r="J81" s="48"/>
      <c r="K81" s="49" t="s">
        <v>493</v>
      </c>
      <c r="L81" s="50">
        <f t="shared" si="6"/>
        <v>12664</v>
      </c>
    </row>
    <row r="82" spans="1:12" x14ac:dyDescent="0.35">
      <c r="A82" s="44">
        <v>81</v>
      </c>
      <c r="B82" s="45" t="s">
        <v>45</v>
      </c>
      <c r="C82" s="45" t="s">
        <v>168</v>
      </c>
      <c r="D82" s="45" t="s">
        <v>168</v>
      </c>
      <c r="E82" s="45" t="str">
        <f t="shared" si="4"/>
        <v>ANDROYBELOHABELOHA</v>
      </c>
      <c r="F82" s="45" t="str">
        <f t="shared" si="5"/>
        <v>MG52513010</v>
      </c>
      <c r="G82" s="46">
        <v>36624.618819868942</v>
      </c>
      <c r="H82" s="47"/>
      <c r="I82" s="48">
        <v>43507</v>
      </c>
      <c r="J82" s="54"/>
      <c r="K82" s="49" t="s">
        <v>493</v>
      </c>
      <c r="L82" s="50">
        <f t="shared" si="6"/>
        <v>43507</v>
      </c>
    </row>
    <row r="83" spans="1:12" x14ac:dyDescent="0.35">
      <c r="A83" s="44">
        <v>82</v>
      </c>
      <c r="B83" s="45" t="s">
        <v>45</v>
      </c>
      <c r="C83" s="45" t="s">
        <v>168</v>
      </c>
      <c r="D83" s="167" t="s">
        <v>174</v>
      </c>
      <c r="E83" s="45" t="str">
        <f t="shared" si="4"/>
        <v>ANDROYBELOHAKOPOKY</v>
      </c>
      <c r="F83" s="45" t="str">
        <f t="shared" si="5"/>
        <v>MG52513050</v>
      </c>
      <c r="G83" s="46">
        <v>23476.120280008385</v>
      </c>
      <c r="H83" s="47"/>
      <c r="I83" s="48">
        <v>25536</v>
      </c>
      <c r="J83" s="54"/>
      <c r="K83" s="49" t="s">
        <v>493</v>
      </c>
      <c r="L83" s="50">
        <f t="shared" si="6"/>
        <v>25536</v>
      </c>
    </row>
    <row r="84" spans="1:12" x14ac:dyDescent="0.35">
      <c r="A84" s="44">
        <v>83</v>
      </c>
      <c r="B84" s="45" t="s">
        <v>45</v>
      </c>
      <c r="C84" s="45" t="s">
        <v>168</v>
      </c>
      <c r="D84" s="167" t="s">
        <v>176</v>
      </c>
      <c r="E84" s="45" t="str">
        <f t="shared" si="4"/>
        <v>ANDROYBELOHAMAHENY</v>
      </c>
      <c r="F84" s="45" t="s">
        <v>176</v>
      </c>
      <c r="G84" s="46">
        <v>8350.5853407962586</v>
      </c>
      <c r="H84" s="47"/>
      <c r="I84" s="48"/>
      <c r="J84" s="54" t="s">
        <v>3837</v>
      </c>
      <c r="K84" s="49"/>
      <c r="L84" s="50">
        <f t="shared" si="6"/>
        <v>8350.5853407962586</v>
      </c>
    </row>
    <row r="85" spans="1:12" x14ac:dyDescent="0.35">
      <c r="A85" s="44">
        <v>84</v>
      </c>
      <c r="B85" s="45" t="s">
        <v>45</v>
      </c>
      <c r="C85" s="45" t="s">
        <v>168</v>
      </c>
      <c r="D85" s="45" t="s">
        <v>177</v>
      </c>
      <c r="E85" s="45" t="str">
        <f t="shared" si="4"/>
        <v>ANDROYBELOHAMAROLINTA</v>
      </c>
      <c r="F85" s="45" t="str">
        <f t="shared" ref="F85:F132" si="7">VLOOKUP(E85,admin_3_2,12,FALSE)</f>
        <v>MG52513070</v>
      </c>
      <c r="G85" s="46">
        <v>28525.804002749261</v>
      </c>
      <c r="H85" s="47"/>
      <c r="I85" s="48">
        <v>31815</v>
      </c>
      <c r="J85" s="48"/>
      <c r="K85" s="49" t="s">
        <v>493</v>
      </c>
      <c r="L85" s="50">
        <f t="shared" si="6"/>
        <v>31815</v>
      </c>
    </row>
    <row r="86" spans="1:12" x14ac:dyDescent="0.35">
      <c r="A86" s="44">
        <v>85</v>
      </c>
      <c r="B86" s="45" t="s">
        <v>45</v>
      </c>
      <c r="C86" s="45" t="s">
        <v>168</v>
      </c>
      <c r="D86" s="45" t="s">
        <v>179</v>
      </c>
      <c r="E86" s="45" t="str">
        <f t="shared" si="4"/>
        <v>ANDROYBELOHATRANOROA</v>
      </c>
      <c r="F86" s="45" t="str">
        <f t="shared" si="7"/>
        <v>MG52513091</v>
      </c>
      <c r="G86" s="46">
        <v>21838.925932281036</v>
      </c>
      <c r="H86" s="47"/>
      <c r="I86" s="48">
        <v>23552</v>
      </c>
      <c r="J86" s="54" t="s">
        <v>3837</v>
      </c>
      <c r="K86" s="49" t="s">
        <v>493</v>
      </c>
      <c r="L86" s="50">
        <f t="shared" si="6"/>
        <v>23552</v>
      </c>
    </row>
    <row r="87" spans="1:12" x14ac:dyDescent="0.35">
      <c r="A87" s="44">
        <v>86</v>
      </c>
      <c r="B87" s="45" t="s">
        <v>45</v>
      </c>
      <c r="C87" s="45" t="s">
        <v>168</v>
      </c>
      <c r="D87" s="45" t="s">
        <v>181</v>
      </c>
      <c r="E87" s="45" t="str">
        <f t="shared" si="4"/>
        <v>ANDROYBELOHATRANOVAHO</v>
      </c>
      <c r="F87" s="45" t="str">
        <f t="shared" si="7"/>
        <v>MG52513030</v>
      </c>
      <c r="G87" s="46">
        <v>32514.922498679171</v>
      </c>
      <c r="H87" s="47"/>
      <c r="I87" s="48">
        <v>36594</v>
      </c>
      <c r="J87" s="48"/>
      <c r="K87" s="49" t="s">
        <v>493</v>
      </c>
      <c r="L87" s="50">
        <f t="shared" si="6"/>
        <v>36594</v>
      </c>
    </row>
    <row r="88" spans="1:12" x14ac:dyDescent="0.35">
      <c r="A88" s="44">
        <v>87</v>
      </c>
      <c r="B88" s="45" t="s">
        <v>89</v>
      </c>
      <c r="C88" s="45" t="s">
        <v>183</v>
      </c>
      <c r="D88" s="45" t="s">
        <v>184</v>
      </c>
      <c r="E88" s="45" t="str">
        <f t="shared" si="4"/>
        <v>ATSIMO ANDREFANABETIOKY ATSIMOAMBATRY</v>
      </c>
      <c r="F88" s="45" t="str">
        <f t="shared" si="7"/>
        <v>MG51506013</v>
      </c>
      <c r="G88" s="46">
        <v>4305.4443444925519</v>
      </c>
      <c r="H88" s="47"/>
      <c r="I88" s="48"/>
      <c r="J88" s="48"/>
      <c r="K88" s="49"/>
      <c r="L88" s="50">
        <f t="shared" si="6"/>
        <v>4305.4443444925519</v>
      </c>
    </row>
    <row r="89" spans="1:12" x14ac:dyDescent="0.35">
      <c r="A89" s="44">
        <v>88</v>
      </c>
      <c r="B89" s="45" t="s">
        <v>89</v>
      </c>
      <c r="C89" s="45" t="s">
        <v>183</v>
      </c>
      <c r="D89" s="45" t="s">
        <v>186</v>
      </c>
      <c r="E89" s="45" t="str">
        <f t="shared" si="4"/>
        <v>ATSIMO ANDREFANABETIOKY ATSIMOANDRANOMANGATSIAKA</v>
      </c>
      <c r="F89" s="45" t="str">
        <f t="shared" si="7"/>
        <v>MG51506191</v>
      </c>
      <c r="G89" s="46">
        <v>14094.022053803981</v>
      </c>
      <c r="H89" s="47"/>
      <c r="I89" s="48"/>
      <c r="J89" s="48"/>
      <c r="K89" s="49"/>
      <c r="L89" s="50">
        <f t="shared" si="6"/>
        <v>14094.022053803981</v>
      </c>
    </row>
    <row r="90" spans="1:12" x14ac:dyDescent="0.35">
      <c r="A90" s="44">
        <v>89</v>
      </c>
      <c r="B90" s="45" t="s">
        <v>89</v>
      </c>
      <c r="C90" s="45" t="s">
        <v>183</v>
      </c>
      <c r="D90" s="45" t="s">
        <v>188</v>
      </c>
      <c r="E90" s="45" t="str">
        <f t="shared" si="4"/>
        <v>ATSIMO ANDREFANABETIOKY ATSIMOANKAZOMANGA OUEST</v>
      </c>
      <c r="F90" s="45" t="str">
        <f t="shared" si="7"/>
        <v>MG51506014</v>
      </c>
      <c r="G90" s="46">
        <v>6286.9336335773451</v>
      </c>
      <c r="H90" s="47"/>
      <c r="I90" s="48"/>
      <c r="J90" s="48"/>
      <c r="K90" s="49"/>
      <c r="L90" s="50">
        <f t="shared" si="6"/>
        <v>6286.9336335773451</v>
      </c>
    </row>
    <row r="91" spans="1:12" x14ac:dyDescent="0.35">
      <c r="A91" s="44">
        <v>90</v>
      </c>
      <c r="B91" s="45" t="s">
        <v>89</v>
      </c>
      <c r="C91" s="45" t="s">
        <v>183</v>
      </c>
      <c r="D91" s="45" t="s">
        <v>190</v>
      </c>
      <c r="E91" s="45" t="str">
        <f t="shared" si="4"/>
        <v>ATSIMO ANDREFANABETIOKY ATSIMOANKAZOMBALALA</v>
      </c>
      <c r="F91" s="45" t="str">
        <f t="shared" si="7"/>
        <v>MG51506130</v>
      </c>
      <c r="G91" s="46">
        <v>21652.252306765356</v>
      </c>
      <c r="H91" s="47"/>
      <c r="I91" s="48"/>
      <c r="J91" s="48"/>
      <c r="K91" s="49"/>
      <c r="L91" s="50">
        <f t="shared" si="6"/>
        <v>21652.252306765356</v>
      </c>
    </row>
    <row r="92" spans="1:12" x14ac:dyDescent="0.35">
      <c r="A92" s="44">
        <v>91</v>
      </c>
      <c r="B92" s="45" t="s">
        <v>89</v>
      </c>
      <c r="C92" s="45" t="s">
        <v>183</v>
      </c>
      <c r="D92" s="45" t="s">
        <v>192</v>
      </c>
      <c r="E92" s="45" t="str">
        <f t="shared" si="4"/>
        <v>ATSIMO ANDREFANABETIOKY ATSIMOANKILIVALO</v>
      </c>
      <c r="F92" s="45" t="str">
        <f t="shared" si="7"/>
        <v>MG51506192</v>
      </c>
      <c r="G92" s="46">
        <v>13140.507364468371</v>
      </c>
      <c r="H92" s="47"/>
      <c r="I92" s="48"/>
      <c r="J92" s="48"/>
      <c r="K92" s="49"/>
      <c r="L92" s="50">
        <f t="shared" si="6"/>
        <v>13140.507364468371</v>
      </c>
    </row>
    <row r="93" spans="1:12" x14ac:dyDescent="0.35">
      <c r="A93" s="44">
        <v>92</v>
      </c>
      <c r="B93" s="45" t="s">
        <v>89</v>
      </c>
      <c r="C93" s="45" t="s">
        <v>183</v>
      </c>
      <c r="D93" s="45" t="s">
        <v>194</v>
      </c>
      <c r="E93" s="45" t="str">
        <f t="shared" si="4"/>
        <v>ATSIMO ANDREFANABETIOKY ATSIMOANTOHABATO</v>
      </c>
      <c r="F93" s="45" t="str">
        <f t="shared" si="7"/>
        <v>MG51506070</v>
      </c>
      <c r="G93" s="46">
        <v>14691.086381490697</v>
      </c>
      <c r="H93" s="47"/>
      <c r="I93" s="48"/>
      <c r="J93" s="48"/>
      <c r="K93" s="49"/>
      <c r="L93" s="50">
        <f t="shared" si="6"/>
        <v>14691.086381490697</v>
      </c>
    </row>
    <row r="94" spans="1:12" x14ac:dyDescent="0.35">
      <c r="A94" s="44">
        <v>93</v>
      </c>
      <c r="B94" s="45" t="s">
        <v>89</v>
      </c>
      <c r="C94" s="45" t="s">
        <v>183</v>
      </c>
      <c r="D94" s="45" t="s">
        <v>196</v>
      </c>
      <c r="E94" s="45" t="str">
        <f t="shared" si="4"/>
        <v>ATSIMO ANDREFANABETIOKY ATSIMOANTSAVOA</v>
      </c>
      <c r="F94" s="45" t="str">
        <f t="shared" si="7"/>
        <v>MG51506312</v>
      </c>
      <c r="G94" s="46">
        <v>1347.3814451900557</v>
      </c>
      <c r="H94" s="47"/>
      <c r="I94" s="48"/>
      <c r="J94" s="48"/>
      <c r="K94" s="49"/>
      <c r="L94" s="50">
        <f t="shared" si="6"/>
        <v>1347.3814451900557</v>
      </c>
    </row>
    <row r="95" spans="1:12" x14ac:dyDescent="0.35">
      <c r="A95" s="44">
        <v>94</v>
      </c>
      <c r="B95" s="45" t="s">
        <v>89</v>
      </c>
      <c r="C95" s="45" t="s">
        <v>183</v>
      </c>
      <c r="D95" s="45" t="s">
        <v>198</v>
      </c>
      <c r="E95" s="45" t="str">
        <f t="shared" si="4"/>
        <v>ATSIMO ANDREFANABETIOKY ATSIMOBEANTAKE</v>
      </c>
      <c r="F95" s="45" t="str">
        <f t="shared" si="7"/>
        <v>MG51506030</v>
      </c>
      <c r="G95" s="46">
        <v>11724.575050001331</v>
      </c>
      <c r="H95" s="47"/>
      <c r="I95" s="48"/>
      <c r="J95" s="48"/>
      <c r="K95" s="49"/>
      <c r="L95" s="50">
        <f t="shared" si="6"/>
        <v>11724.575050001331</v>
      </c>
    </row>
    <row r="96" spans="1:12" x14ac:dyDescent="0.35">
      <c r="A96" s="44">
        <v>95</v>
      </c>
      <c r="B96" s="45" t="s">
        <v>89</v>
      </c>
      <c r="C96" s="45" t="s">
        <v>183</v>
      </c>
      <c r="D96" s="45" t="s">
        <v>200</v>
      </c>
      <c r="E96" s="45" t="str">
        <f t="shared" si="4"/>
        <v>ATSIMO ANDREFANABETIOKY ATSIMOBELAMOTY</v>
      </c>
      <c r="F96" s="45" t="str">
        <f t="shared" si="7"/>
        <v>MG51506311</v>
      </c>
      <c r="G96" s="46">
        <v>5520.1768724471558</v>
      </c>
      <c r="H96" s="47"/>
      <c r="I96" s="48"/>
      <c r="J96" s="48"/>
      <c r="K96" s="49"/>
      <c r="L96" s="50">
        <f t="shared" si="6"/>
        <v>5520.1768724471558</v>
      </c>
    </row>
    <row r="97" spans="1:12" x14ac:dyDescent="0.35">
      <c r="A97" s="44">
        <v>96</v>
      </c>
      <c r="B97" s="45" t="s">
        <v>89</v>
      </c>
      <c r="C97" s="45" t="s">
        <v>183</v>
      </c>
      <c r="D97" s="167" t="s">
        <v>202</v>
      </c>
      <c r="E97" s="45" t="str">
        <f t="shared" si="4"/>
        <v>ATSIMO ANDREFANABETIOKY ATSIMOBEORA</v>
      </c>
      <c r="F97" s="45" t="str">
        <f t="shared" si="7"/>
        <v>MG51506012a</v>
      </c>
      <c r="G97" s="46">
        <v>2915.4833194953412</v>
      </c>
      <c r="H97" s="47"/>
      <c r="I97" s="48"/>
      <c r="J97" s="48"/>
      <c r="K97" s="49"/>
      <c r="L97" s="50">
        <f t="shared" si="6"/>
        <v>2915.4833194953412</v>
      </c>
    </row>
    <row r="98" spans="1:12" x14ac:dyDescent="0.35">
      <c r="A98" s="44">
        <v>97</v>
      </c>
      <c r="B98" s="45" t="s">
        <v>89</v>
      </c>
      <c r="C98" s="45" t="s">
        <v>183</v>
      </c>
      <c r="D98" s="45" t="s">
        <v>204</v>
      </c>
      <c r="E98" s="45" t="str">
        <f t="shared" si="4"/>
        <v>ATSIMO ANDREFANABETIOKY ATSIMOBESELY</v>
      </c>
      <c r="F98" s="45" t="str">
        <f t="shared" si="7"/>
        <v>MG51506112</v>
      </c>
      <c r="G98" s="46">
        <v>5902.0568953605207</v>
      </c>
      <c r="H98" s="47"/>
      <c r="I98" s="48"/>
      <c r="J98" s="48"/>
      <c r="K98" s="49"/>
      <c r="L98" s="50">
        <f t="shared" si="6"/>
        <v>5902.0568953605207</v>
      </c>
    </row>
    <row r="99" spans="1:12" x14ac:dyDescent="0.35">
      <c r="A99" s="44">
        <v>98</v>
      </c>
      <c r="B99" s="45" t="s">
        <v>89</v>
      </c>
      <c r="C99" s="45" t="s">
        <v>183</v>
      </c>
      <c r="D99" s="45" t="s">
        <v>183</v>
      </c>
      <c r="E99" s="45" t="str">
        <f t="shared" si="4"/>
        <v>ATSIMO ANDREFANABETIOKY ATSIMOBETIOKY ATSIMO</v>
      </c>
      <c r="F99" s="45" t="str">
        <f t="shared" si="7"/>
        <v>MG51506011</v>
      </c>
      <c r="G99" s="46">
        <v>26791.548056898937</v>
      </c>
      <c r="H99" s="47"/>
      <c r="I99" s="48"/>
      <c r="J99" s="48"/>
      <c r="K99" s="49"/>
      <c r="L99" s="50">
        <f t="shared" si="6"/>
        <v>26791.548056898937</v>
      </c>
    </row>
    <row r="100" spans="1:12" x14ac:dyDescent="0.35">
      <c r="A100" s="44">
        <v>99</v>
      </c>
      <c r="B100" s="45" t="s">
        <v>89</v>
      </c>
      <c r="C100" s="45" t="s">
        <v>183</v>
      </c>
      <c r="D100" s="45" t="s">
        <v>207</v>
      </c>
      <c r="E100" s="45" t="str">
        <f t="shared" si="4"/>
        <v>ATSIMO ANDREFANABETIOKY ATSIMOBEZAHA</v>
      </c>
      <c r="F100" s="45" t="str">
        <f t="shared" si="7"/>
        <v>MG51506150</v>
      </c>
      <c r="G100" s="46">
        <v>31278.045681038962</v>
      </c>
      <c r="H100" s="47"/>
      <c r="I100" s="48"/>
      <c r="J100" s="48"/>
      <c r="K100" s="49"/>
      <c r="L100" s="50">
        <f t="shared" si="6"/>
        <v>31278.045681038962</v>
      </c>
    </row>
    <row r="101" spans="1:12" x14ac:dyDescent="0.35">
      <c r="A101" s="44">
        <v>100</v>
      </c>
      <c r="B101" s="45" t="s">
        <v>89</v>
      </c>
      <c r="C101" s="45" t="s">
        <v>183</v>
      </c>
      <c r="D101" s="45" t="s">
        <v>209</v>
      </c>
      <c r="E101" s="45" t="str">
        <f t="shared" si="4"/>
        <v>ATSIMO ANDREFANABETIOKY ATSIMOFENOANDALA</v>
      </c>
      <c r="F101" s="45" t="str">
        <f t="shared" si="7"/>
        <v>MG51506230</v>
      </c>
      <c r="G101" s="46">
        <v>8455.180818404715</v>
      </c>
      <c r="H101" s="47"/>
      <c r="I101" s="48"/>
      <c r="J101" s="48"/>
      <c r="K101" s="49"/>
      <c r="L101" s="50">
        <f t="shared" si="6"/>
        <v>8455.180818404715</v>
      </c>
    </row>
    <row r="102" spans="1:12" x14ac:dyDescent="0.35">
      <c r="A102" s="44">
        <v>101</v>
      </c>
      <c r="B102" s="45" t="s">
        <v>89</v>
      </c>
      <c r="C102" s="45" t="s">
        <v>183</v>
      </c>
      <c r="D102" s="45" t="s">
        <v>211</v>
      </c>
      <c r="E102" s="45" t="str">
        <f t="shared" si="4"/>
        <v>ATSIMO ANDREFANABETIOKY ATSIMOLAZARIVO</v>
      </c>
      <c r="F102" s="45" t="str">
        <f t="shared" si="7"/>
        <v>MG51506330</v>
      </c>
      <c r="G102" s="46">
        <v>19692.738751544406</v>
      </c>
      <c r="H102" s="47"/>
      <c r="I102" s="48"/>
      <c r="J102" s="48"/>
      <c r="K102" s="49"/>
      <c r="L102" s="50">
        <f t="shared" si="6"/>
        <v>19692.738751544406</v>
      </c>
    </row>
    <row r="103" spans="1:12" x14ac:dyDescent="0.35">
      <c r="A103" s="44">
        <v>102</v>
      </c>
      <c r="B103" s="45" t="s">
        <v>89</v>
      </c>
      <c r="C103" s="45" t="s">
        <v>183</v>
      </c>
      <c r="D103" s="45" t="s">
        <v>213</v>
      </c>
      <c r="E103" s="45" t="str">
        <f t="shared" si="4"/>
        <v>ATSIMO ANDREFANABETIOKY ATSIMOMANALOBE</v>
      </c>
      <c r="F103" s="45" t="str">
        <f t="shared" si="7"/>
        <v>MG51506170</v>
      </c>
      <c r="G103" s="46">
        <v>8585.2903441835988</v>
      </c>
      <c r="H103" s="47"/>
      <c r="I103" s="48"/>
      <c r="J103" s="48"/>
      <c r="K103" s="49"/>
      <c r="L103" s="50">
        <f t="shared" si="6"/>
        <v>8585.2903441835988</v>
      </c>
    </row>
    <row r="104" spans="1:12" x14ac:dyDescent="0.35">
      <c r="A104" s="44">
        <v>103</v>
      </c>
      <c r="B104" s="45" t="s">
        <v>89</v>
      </c>
      <c r="C104" s="45" t="s">
        <v>183</v>
      </c>
      <c r="D104" s="45" t="s">
        <v>215</v>
      </c>
      <c r="E104" s="45" t="str">
        <f t="shared" si="4"/>
        <v>ATSIMO ANDREFANABETIOKY ATSIMOMAROARIVO</v>
      </c>
      <c r="F104" s="45" t="str">
        <f t="shared" si="7"/>
        <v>MG51506015</v>
      </c>
      <c r="G104" s="46">
        <v>8949.1901938192877</v>
      </c>
      <c r="H104" s="47"/>
      <c r="I104" s="48"/>
      <c r="J104" s="48"/>
      <c r="K104" s="49"/>
      <c r="L104" s="50">
        <f t="shared" si="6"/>
        <v>8949.1901938192877</v>
      </c>
    </row>
    <row r="105" spans="1:12" x14ac:dyDescent="0.35">
      <c r="A105" s="44">
        <v>104</v>
      </c>
      <c r="B105" s="45" t="s">
        <v>89</v>
      </c>
      <c r="C105" s="45" t="s">
        <v>183</v>
      </c>
      <c r="D105" s="45" t="s">
        <v>217</v>
      </c>
      <c r="E105" s="45" t="str">
        <f t="shared" si="4"/>
        <v>ATSIMO ANDREFANABETIOKY ATSIMOMAROSAVOA</v>
      </c>
      <c r="F105" s="45" t="str">
        <f t="shared" si="7"/>
        <v>MG51506252</v>
      </c>
      <c r="G105" s="46">
        <v>5618.7789686646602</v>
      </c>
      <c r="H105" s="47"/>
      <c r="I105" s="48"/>
      <c r="J105" s="48"/>
      <c r="K105" s="49"/>
      <c r="L105" s="50">
        <f t="shared" si="6"/>
        <v>5618.7789686646602</v>
      </c>
    </row>
    <row r="106" spans="1:12" x14ac:dyDescent="0.35">
      <c r="A106" s="44">
        <v>105</v>
      </c>
      <c r="B106" s="45" t="s">
        <v>89</v>
      </c>
      <c r="C106" s="45" t="s">
        <v>183</v>
      </c>
      <c r="D106" s="45" t="s">
        <v>219</v>
      </c>
      <c r="E106" s="45" t="str">
        <f t="shared" si="4"/>
        <v>ATSIMO ANDREFANABETIOKY ATSIMOMASIABOAY</v>
      </c>
      <c r="F106" s="45" t="str">
        <f t="shared" si="7"/>
        <v>MG51506050</v>
      </c>
      <c r="G106" s="46">
        <v>15369.314297359913</v>
      </c>
      <c r="H106" s="47"/>
      <c r="I106" s="48"/>
      <c r="J106" s="48"/>
      <c r="K106" s="49"/>
      <c r="L106" s="50">
        <f t="shared" si="6"/>
        <v>15369.314297359913</v>
      </c>
    </row>
    <row r="107" spans="1:12" x14ac:dyDescent="0.35">
      <c r="A107" s="44">
        <v>106</v>
      </c>
      <c r="B107" s="45" t="s">
        <v>89</v>
      </c>
      <c r="C107" s="45" t="s">
        <v>183</v>
      </c>
      <c r="D107" s="45" t="s">
        <v>221</v>
      </c>
      <c r="E107" s="45" t="str">
        <f t="shared" si="4"/>
        <v>ATSIMO ANDREFANABETIOKY ATSIMOMONTIFENO</v>
      </c>
      <c r="F107" s="45" t="str">
        <f t="shared" si="7"/>
        <v>MG51506313</v>
      </c>
      <c r="G107" s="46">
        <v>3399.9610915252179</v>
      </c>
      <c r="H107" s="47"/>
      <c r="I107" s="48"/>
      <c r="J107" s="48"/>
      <c r="K107" s="49"/>
      <c r="L107" s="50">
        <f t="shared" si="6"/>
        <v>3399.9610915252179</v>
      </c>
    </row>
    <row r="108" spans="1:12" x14ac:dyDescent="0.35">
      <c r="A108" s="44">
        <v>107</v>
      </c>
      <c r="B108" s="45" t="s">
        <v>89</v>
      </c>
      <c r="C108" s="45" t="s">
        <v>183</v>
      </c>
      <c r="D108" s="45" t="s">
        <v>223</v>
      </c>
      <c r="E108" s="45" t="str">
        <f t="shared" si="4"/>
        <v>ATSIMO ANDREFANABETIOKY ATSIMOSAKAMASAY</v>
      </c>
      <c r="F108" s="45" t="str">
        <f t="shared" si="7"/>
        <v>MG51506012</v>
      </c>
      <c r="G108" s="46">
        <v>6594.2693591166535</v>
      </c>
      <c r="H108" s="47"/>
      <c r="I108" s="48"/>
      <c r="J108" s="48"/>
      <c r="K108" s="49"/>
      <c r="L108" s="50">
        <f t="shared" si="6"/>
        <v>6594.2693591166535</v>
      </c>
    </row>
    <row r="109" spans="1:12" x14ac:dyDescent="0.35">
      <c r="A109" s="44">
        <v>108</v>
      </c>
      <c r="B109" s="45" t="s">
        <v>89</v>
      </c>
      <c r="C109" s="45" t="s">
        <v>183</v>
      </c>
      <c r="D109" s="45" t="s">
        <v>225</v>
      </c>
      <c r="E109" s="45" t="str">
        <f t="shared" si="4"/>
        <v>ATSIMO ANDREFANABETIOKY ATSIMOSALOBE</v>
      </c>
      <c r="F109" s="45" t="str">
        <f t="shared" si="7"/>
        <v>MG51506270</v>
      </c>
      <c r="G109" s="46">
        <v>7710.94142508817</v>
      </c>
      <c r="H109" s="47"/>
      <c r="I109" s="48"/>
      <c r="J109" s="48"/>
      <c r="K109" s="49"/>
      <c r="L109" s="50">
        <f t="shared" si="6"/>
        <v>7710.94142508817</v>
      </c>
    </row>
    <row r="110" spans="1:12" x14ac:dyDescent="0.35">
      <c r="A110" s="44">
        <v>109</v>
      </c>
      <c r="B110" s="45" t="s">
        <v>89</v>
      </c>
      <c r="C110" s="45" t="s">
        <v>183</v>
      </c>
      <c r="D110" s="167" t="s">
        <v>227</v>
      </c>
      <c r="E110" s="45" t="str">
        <f t="shared" si="4"/>
        <v>ATSIMO ANDREFANABETIOKY ATSIMOSAVAZY II</v>
      </c>
      <c r="F110" s="45" t="str">
        <f t="shared" si="7"/>
        <v>MG51506311a</v>
      </c>
      <c r="G110" s="46">
        <v>11427.769865767286</v>
      </c>
      <c r="H110" s="47"/>
      <c r="I110" s="48"/>
      <c r="J110" s="48"/>
      <c r="K110" s="49"/>
      <c r="L110" s="50">
        <f t="shared" si="6"/>
        <v>11427.769865767286</v>
      </c>
    </row>
    <row r="111" spans="1:12" x14ac:dyDescent="0.35">
      <c r="A111" s="44">
        <v>110</v>
      </c>
      <c r="B111" s="45" t="s">
        <v>89</v>
      </c>
      <c r="C111" s="45" t="s">
        <v>183</v>
      </c>
      <c r="D111" s="45" t="s">
        <v>229</v>
      </c>
      <c r="E111" s="45" t="str">
        <f t="shared" si="4"/>
        <v>ATSIMO ANDREFANABETIOKY ATSIMOSOAMANONGA</v>
      </c>
      <c r="F111" s="45" t="str">
        <f t="shared" si="7"/>
        <v>MG51506210</v>
      </c>
      <c r="G111" s="46">
        <v>18652.69307089844</v>
      </c>
      <c r="H111" s="47"/>
      <c r="I111" s="48"/>
      <c r="J111" s="48"/>
      <c r="K111" s="49"/>
      <c r="L111" s="50">
        <f t="shared" si="6"/>
        <v>18652.69307089844</v>
      </c>
    </row>
    <row r="112" spans="1:12" x14ac:dyDescent="0.35">
      <c r="A112" s="44">
        <v>111</v>
      </c>
      <c r="B112" s="45" t="s">
        <v>89</v>
      </c>
      <c r="C112" s="45" t="s">
        <v>183</v>
      </c>
      <c r="D112" s="45" t="s">
        <v>231</v>
      </c>
      <c r="E112" s="45" t="str">
        <f t="shared" si="4"/>
        <v>ATSIMO ANDREFANABETIOKY ATSIMOSOASERANA</v>
      </c>
      <c r="F112" s="45" t="str">
        <f t="shared" si="7"/>
        <v>MG51506251</v>
      </c>
      <c r="G112" s="46">
        <v>4747.8840554616299</v>
      </c>
      <c r="H112" s="47"/>
      <c r="I112" s="48"/>
      <c r="J112" s="48"/>
      <c r="K112" s="49"/>
      <c r="L112" s="50">
        <f t="shared" si="6"/>
        <v>4747.8840554616299</v>
      </c>
    </row>
    <row r="113" spans="1:12" x14ac:dyDescent="0.35">
      <c r="A113" s="44">
        <v>112</v>
      </c>
      <c r="B113" s="45" t="s">
        <v>89</v>
      </c>
      <c r="C113" s="45" t="s">
        <v>183</v>
      </c>
      <c r="D113" s="45" t="s">
        <v>233</v>
      </c>
      <c r="E113" s="45" t="str">
        <f t="shared" si="4"/>
        <v>ATSIMO ANDREFANABETIOKY ATSIMOTameantsoa</v>
      </c>
      <c r="F113" s="45" t="str">
        <f t="shared" si="7"/>
        <v>MG51506090</v>
      </c>
      <c r="G113" s="46">
        <v>13602.467739834365</v>
      </c>
      <c r="H113" s="47"/>
      <c r="I113" s="48"/>
      <c r="J113" s="48"/>
      <c r="K113" s="49"/>
      <c r="L113" s="50">
        <f t="shared" si="6"/>
        <v>13602.467739834365</v>
      </c>
    </row>
    <row r="114" spans="1:12" x14ac:dyDescent="0.35">
      <c r="A114" s="44">
        <v>113</v>
      </c>
      <c r="B114" s="45" t="s">
        <v>89</v>
      </c>
      <c r="C114" s="45" t="s">
        <v>183</v>
      </c>
      <c r="D114" s="166" t="s">
        <v>897</v>
      </c>
      <c r="E114" s="45" t="str">
        <f t="shared" si="4"/>
        <v>ATSIMO ANDREFANABETIOKY ATSIMOTanambao Haut</v>
      </c>
      <c r="F114" s="45" t="str">
        <f t="shared" si="7"/>
        <v>MG51506290</v>
      </c>
      <c r="G114" s="46">
        <v>8925.6739660883741</v>
      </c>
      <c r="H114" s="47"/>
      <c r="I114" s="48"/>
      <c r="J114" s="48"/>
      <c r="K114" s="49"/>
      <c r="L114" s="50">
        <f t="shared" si="6"/>
        <v>8925.6739660883741</v>
      </c>
    </row>
    <row r="115" spans="1:12" x14ac:dyDescent="0.35">
      <c r="A115" s="44">
        <v>114</v>
      </c>
      <c r="B115" s="45" t="s">
        <v>89</v>
      </c>
      <c r="C115" s="45" t="s">
        <v>183</v>
      </c>
      <c r="D115" s="45" t="s">
        <v>237</v>
      </c>
      <c r="E115" s="45" t="str">
        <f t="shared" si="4"/>
        <v>ATSIMO ANDREFANABETIOKY ATSIMOTONGOBORY</v>
      </c>
      <c r="F115" s="45" t="str">
        <f t="shared" si="7"/>
        <v>MG51506111</v>
      </c>
      <c r="G115" s="46">
        <v>15666.119481773516</v>
      </c>
      <c r="H115" s="47"/>
      <c r="I115" s="48"/>
      <c r="J115" s="48"/>
      <c r="K115" s="49"/>
      <c r="L115" s="50">
        <f t="shared" si="6"/>
        <v>15666.119481773516</v>
      </c>
    </row>
    <row r="116" spans="1:12" x14ac:dyDescent="0.35">
      <c r="A116" s="44">
        <v>115</v>
      </c>
      <c r="B116" s="45" t="s">
        <v>89</v>
      </c>
      <c r="C116" s="45" t="s">
        <v>183</v>
      </c>
      <c r="D116" s="45" t="s">
        <v>239</v>
      </c>
      <c r="E116" s="45" t="str">
        <f t="shared" si="4"/>
        <v>ATSIMO ANDREFANABETIOKY ATSIMOVATOLATSAKA</v>
      </c>
      <c r="F116" s="45" t="str">
        <f t="shared" si="7"/>
        <v>MG51506113</v>
      </c>
      <c r="G116" s="46">
        <v>10970.803981423378</v>
      </c>
      <c r="H116" s="47"/>
      <c r="I116" s="48"/>
      <c r="J116" s="48"/>
      <c r="K116" s="49"/>
      <c r="L116" s="50">
        <f t="shared" si="6"/>
        <v>10970.803981423378</v>
      </c>
    </row>
    <row r="117" spans="1:12" x14ac:dyDescent="0.35">
      <c r="A117" s="44">
        <v>116</v>
      </c>
      <c r="B117" s="45" t="s">
        <v>89</v>
      </c>
      <c r="C117" s="45" t="s">
        <v>183</v>
      </c>
      <c r="D117" s="167" t="s">
        <v>241</v>
      </c>
      <c r="E117" s="45" t="str">
        <f t="shared" si="4"/>
        <v>ATSIMO ANDREFANABETIOKY ATSIMOVOHIMARY</v>
      </c>
      <c r="F117" s="45" t="str">
        <f t="shared" si="7"/>
        <v>MG51506330a</v>
      </c>
      <c r="G117" s="46">
        <v>6447.6359153185258</v>
      </c>
      <c r="H117" s="47"/>
      <c r="I117" s="48"/>
      <c r="J117" s="48"/>
      <c r="K117" s="49"/>
      <c r="L117" s="50">
        <f t="shared" si="6"/>
        <v>6447.6359153185258</v>
      </c>
    </row>
    <row r="118" spans="1:12" x14ac:dyDescent="0.35">
      <c r="A118" s="44">
        <v>117</v>
      </c>
      <c r="B118" s="45" t="s">
        <v>7</v>
      </c>
      <c r="C118" s="45" t="s">
        <v>243</v>
      </c>
      <c r="D118" s="45" t="s">
        <v>244</v>
      </c>
      <c r="E118" s="45" t="str">
        <f t="shared" si="4"/>
        <v>ANOSYBETROKAAMBALASOA</v>
      </c>
      <c r="F118" s="45" t="str">
        <f t="shared" si="7"/>
        <v>MG53517070</v>
      </c>
      <c r="G118" s="46">
        <v>5234.3595698179979</v>
      </c>
      <c r="H118" s="47"/>
      <c r="I118" s="48"/>
      <c r="J118" s="48"/>
      <c r="K118" s="49"/>
      <c r="L118" s="50">
        <f t="shared" si="6"/>
        <v>5234.3595698179979</v>
      </c>
    </row>
    <row r="119" spans="1:12" x14ac:dyDescent="0.35">
      <c r="A119" s="44">
        <v>118</v>
      </c>
      <c r="B119" s="45" t="s">
        <v>7</v>
      </c>
      <c r="C119" s="45" t="s">
        <v>243</v>
      </c>
      <c r="D119" s="45" t="s">
        <v>246</v>
      </c>
      <c r="E119" s="45" t="str">
        <f t="shared" si="4"/>
        <v>ANOSYBETROKAAMBATOMIVARY</v>
      </c>
      <c r="F119" s="45" t="str">
        <f t="shared" si="7"/>
        <v>MG53517350</v>
      </c>
      <c r="G119" s="46">
        <v>14445.309257621459</v>
      </c>
      <c r="H119" s="47"/>
      <c r="I119" s="48">
        <v>17500</v>
      </c>
      <c r="J119" s="48" t="s">
        <v>3838</v>
      </c>
      <c r="K119" s="49" t="s">
        <v>3834</v>
      </c>
      <c r="L119" s="50">
        <f t="shared" si="6"/>
        <v>17500</v>
      </c>
    </row>
    <row r="120" spans="1:12" x14ac:dyDescent="0.35">
      <c r="A120" s="44">
        <v>119</v>
      </c>
      <c r="B120" s="45" t="s">
        <v>7</v>
      </c>
      <c r="C120" s="45" t="s">
        <v>243</v>
      </c>
      <c r="D120" s="45" t="s">
        <v>63</v>
      </c>
      <c r="E120" s="45" t="str">
        <f t="shared" si="4"/>
        <v>ANOSYBETROKAANALAMARY</v>
      </c>
      <c r="F120" s="45" t="str">
        <f t="shared" si="7"/>
        <v>MG53517110</v>
      </c>
      <c r="G120" s="46">
        <v>8204.4092039187399</v>
      </c>
      <c r="H120" s="47"/>
      <c r="I120" s="48"/>
      <c r="J120" s="48"/>
      <c r="K120" s="49"/>
      <c r="L120" s="50">
        <f t="shared" si="6"/>
        <v>8204.4092039187399</v>
      </c>
    </row>
    <row r="121" spans="1:12" x14ac:dyDescent="0.35">
      <c r="A121" s="44">
        <v>120</v>
      </c>
      <c r="B121" s="45" t="s">
        <v>7</v>
      </c>
      <c r="C121" s="45" t="s">
        <v>243</v>
      </c>
      <c r="D121" s="45" t="s">
        <v>249</v>
      </c>
      <c r="E121" s="45" t="str">
        <f t="shared" si="4"/>
        <v>ANOSYBETROKAANDRIANDAMPY</v>
      </c>
      <c r="F121" s="45" t="str">
        <f t="shared" si="7"/>
        <v>MG53517331</v>
      </c>
      <c r="G121" s="46">
        <v>9558.3256148143882</v>
      </c>
      <c r="H121" s="47"/>
      <c r="I121" s="48"/>
      <c r="J121" s="48"/>
      <c r="K121" s="49"/>
      <c r="L121" s="50">
        <f t="shared" si="6"/>
        <v>9558.3256148143882</v>
      </c>
    </row>
    <row r="122" spans="1:12" x14ac:dyDescent="0.35">
      <c r="A122" s="44">
        <v>121</v>
      </c>
      <c r="B122" s="45" t="s">
        <v>7</v>
      </c>
      <c r="C122" s="45" t="s">
        <v>243</v>
      </c>
      <c r="D122" s="45" t="s">
        <v>251</v>
      </c>
      <c r="E122" s="45" t="str">
        <f t="shared" si="4"/>
        <v>ANOSYBETROKABEAMPOMBO I</v>
      </c>
      <c r="F122" s="45" t="str">
        <f t="shared" si="7"/>
        <v>MG53517190</v>
      </c>
      <c r="G122" s="46">
        <v>7552.7785127191191</v>
      </c>
      <c r="H122" s="47"/>
      <c r="I122" s="48"/>
      <c r="J122" s="48"/>
      <c r="K122" s="49"/>
      <c r="L122" s="50">
        <f t="shared" si="6"/>
        <v>7552.7785127191191</v>
      </c>
    </row>
    <row r="123" spans="1:12" x14ac:dyDescent="0.35">
      <c r="A123" s="44">
        <v>122</v>
      </c>
      <c r="B123" s="45" t="s">
        <v>7</v>
      </c>
      <c r="C123" s="45" t="s">
        <v>243</v>
      </c>
      <c r="D123" s="45" t="s">
        <v>253</v>
      </c>
      <c r="E123" s="45" t="str">
        <f t="shared" si="4"/>
        <v>ANOSYBETROKABEAMPOMBO II</v>
      </c>
      <c r="F123" s="45" t="str">
        <f t="shared" si="7"/>
        <v>MG53517292</v>
      </c>
      <c r="G123" s="46">
        <v>9060.3206543497417</v>
      </c>
      <c r="H123" s="47"/>
      <c r="I123" s="48"/>
      <c r="J123" s="48"/>
      <c r="K123" s="49"/>
      <c r="L123" s="50">
        <f t="shared" si="6"/>
        <v>9060.3206543497417</v>
      </c>
    </row>
    <row r="124" spans="1:12" x14ac:dyDescent="0.35">
      <c r="A124" s="44">
        <v>123</v>
      </c>
      <c r="B124" s="45" t="s">
        <v>7</v>
      </c>
      <c r="C124" s="45" t="s">
        <v>243</v>
      </c>
      <c r="D124" s="45" t="s">
        <v>255</v>
      </c>
      <c r="E124" s="45" t="str">
        <f t="shared" si="4"/>
        <v>ANOSYBETROKABEKOROBO</v>
      </c>
      <c r="F124" s="45" t="str">
        <f t="shared" si="7"/>
        <v>MG53517250</v>
      </c>
      <c r="G124" s="46">
        <v>10608.901873358338</v>
      </c>
      <c r="H124" s="47"/>
      <c r="I124" s="48">
        <v>17250</v>
      </c>
      <c r="J124" s="48" t="s">
        <v>3838</v>
      </c>
      <c r="K124" s="49" t="s">
        <v>3834</v>
      </c>
      <c r="L124" s="50">
        <f t="shared" si="6"/>
        <v>17250</v>
      </c>
    </row>
    <row r="125" spans="1:12" x14ac:dyDescent="0.35">
      <c r="A125" s="44">
        <v>124</v>
      </c>
      <c r="B125" s="45" t="s">
        <v>7</v>
      </c>
      <c r="C125" s="45" t="s">
        <v>243</v>
      </c>
      <c r="D125" s="45" t="s">
        <v>257</v>
      </c>
      <c r="E125" s="45" t="str">
        <f t="shared" si="4"/>
        <v>ANOSYBETROKABENATO TOBY</v>
      </c>
      <c r="F125" s="45" t="str">
        <f t="shared" si="7"/>
        <v>MG53517150</v>
      </c>
      <c r="G125" s="46">
        <v>16734.218587565003</v>
      </c>
      <c r="H125" s="47"/>
      <c r="I125" s="48"/>
      <c r="J125" s="48"/>
      <c r="K125" s="49"/>
      <c r="L125" s="50">
        <f t="shared" si="6"/>
        <v>16734.218587565003</v>
      </c>
    </row>
    <row r="126" spans="1:12" x14ac:dyDescent="0.35">
      <c r="A126" s="44">
        <v>125</v>
      </c>
      <c r="B126" s="45" t="s">
        <v>7</v>
      </c>
      <c r="C126" s="45" t="s">
        <v>243</v>
      </c>
      <c r="D126" s="45" t="s">
        <v>243</v>
      </c>
      <c r="E126" s="45" t="str">
        <f t="shared" si="4"/>
        <v>ANOSYBETROKABETROKA</v>
      </c>
      <c r="F126" s="45" t="str">
        <f t="shared" si="7"/>
        <v>MG53517010</v>
      </c>
      <c r="G126" s="46">
        <v>17956.942306560606</v>
      </c>
      <c r="H126" s="47"/>
      <c r="I126" s="48"/>
      <c r="J126" s="48"/>
      <c r="K126" s="49"/>
      <c r="L126" s="50">
        <f t="shared" si="6"/>
        <v>17956.942306560606</v>
      </c>
    </row>
    <row r="127" spans="1:12" x14ac:dyDescent="0.35">
      <c r="A127" s="44">
        <v>126</v>
      </c>
      <c r="B127" s="45" t="s">
        <v>7</v>
      </c>
      <c r="C127" s="45" t="s">
        <v>243</v>
      </c>
      <c r="D127" s="45" t="s">
        <v>260</v>
      </c>
      <c r="E127" s="45" t="str">
        <f t="shared" si="4"/>
        <v>ANOSYBETROKAIABOROTRA</v>
      </c>
      <c r="F127" s="45" t="str">
        <f t="shared" si="7"/>
        <v>MG53517270</v>
      </c>
      <c r="G127" s="46">
        <v>4205.3017496750745</v>
      </c>
      <c r="H127" s="47"/>
      <c r="I127" s="48"/>
      <c r="J127" s="48"/>
      <c r="K127" s="49"/>
      <c r="L127" s="50">
        <f t="shared" si="6"/>
        <v>4205.3017496750745</v>
      </c>
    </row>
    <row r="128" spans="1:12" x14ac:dyDescent="0.35">
      <c r="A128" s="44">
        <v>127</v>
      </c>
      <c r="B128" s="45" t="s">
        <v>7</v>
      </c>
      <c r="C128" s="45" t="s">
        <v>243</v>
      </c>
      <c r="D128" s="45" t="s">
        <v>262</v>
      </c>
      <c r="E128" s="45" t="str">
        <f t="shared" si="4"/>
        <v>ANOSYBETROKAIANABINDA</v>
      </c>
      <c r="F128" s="45" t="str">
        <f t="shared" si="7"/>
        <v>MG53517130</v>
      </c>
      <c r="G128" s="46">
        <v>15912.353913388872</v>
      </c>
      <c r="H128" s="47"/>
      <c r="I128" s="48">
        <v>25865</v>
      </c>
      <c r="J128" s="48" t="s">
        <v>3838</v>
      </c>
      <c r="K128" s="49" t="s">
        <v>3834</v>
      </c>
      <c r="L128" s="50">
        <f t="shared" si="6"/>
        <v>25865</v>
      </c>
    </row>
    <row r="129" spans="1:12" x14ac:dyDescent="0.35">
      <c r="A129" s="44">
        <v>128</v>
      </c>
      <c r="B129" s="45" t="s">
        <v>7</v>
      </c>
      <c r="C129" s="45" t="s">
        <v>243</v>
      </c>
      <c r="D129" s="45" t="s">
        <v>264</v>
      </c>
      <c r="E129" s="45" t="str">
        <f t="shared" si="4"/>
        <v>ANOSYBETROKAIANAKAFY</v>
      </c>
      <c r="F129" s="45" t="str">
        <f t="shared" si="7"/>
        <v>MG53517310</v>
      </c>
      <c r="G129" s="46">
        <v>12086.934419189633</v>
      </c>
      <c r="H129" s="47"/>
      <c r="I129" s="48"/>
      <c r="J129" s="48"/>
      <c r="K129" s="49"/>
      <c r="L129" s="50">
        <f t="shared" si="6"/>
        <v>12086.934419189633</v>
      </c>
    </row>
    <row r="130" spans="1:12" x14ac:dyDescent="0.35">
      <c r="A130" s="44">
        <v>129</v>
      </c>
      <c r="B130" s="45" t="s">
        <v>7</v>
      </c>
      <c r="C130" s="45" t="s">
        <v>243</v>
      </c>
      <c r="D130" s="45" t="s">
        <v>266</v>
      </c>
      <c r="E130" s="45" t="str">
        <f t="shared" ref="E130:E193" si="8">B130&amp;C130&amp;D130</f>
        <v>ANOSYBETROKAISOANALA</v>
      </c>
      <c r="F130" s="45" t="str">
        <f t="shared" si="7"/>
        <v>MG53517291</v>
      </c>
      <c r="G130" s="46">
        <v>24747.958567079775</v>
      </c>
      <c r="H130" s="47"/>
      <c r="I130" s="48"/>
      <c r="J130" s="48"/>
      <c r="K130" s="49"/>
      <c r="L130" s="50">
        <f t="shared" ref="L130:L193" si="9">IF(I130&lt;&gt;0, I130, G130)</f>
        <v>24747.958567079775</v>
      </c>
    </row>
    <row r="131" spans="1:12" x14ac:dyDescent="0.35">
      <c r="A131" s="44">
        <v>130</v>
      </c>
      <c r="B131" s="45" t="s">
        <v>7</v>
      </c>
      <c r="C131" s="45" t="s">
        <v>243</v>
      </c>
      <c r="D131" s="45" t="s">
        <v>268</v>
      </c>
      <c r="E131" s="45" t="str">
        <f t="shared" si="8"/>
        <v>ANOSYBETROKAIVAHONA</v>
      </c>
      <c r="F131" s="45" t="str">
        <f t="shared" si="7"/>
        <v>MG53517090</v>
      </c>
      <c r="G131" s="46">
        <v>11157.477585558172</v>
      </c>
      <c r="H131" s="47"/>
      <c r="I131" s="48"/>
      <c r="J131" s="48"/>
      <c r="K131" s="49"/>
      <c r="L131" s="50">
        <f t="shared" si="9"/>
        <v>11157.477585558172</v>
      </c>
    </row>
    <row r="132" spans="1:12" x14ac:dyDescent="0.35">
      <c r="A132" s="44">
        <v>131</v>
      </c>
      <c r="B132" s="45" t="s">
        <v>7</v>
      </c>
      <c r="C132" s="45" t="s">
        <v>243</v>
      </c>
      <c r="D132" s="45" t="s">
        <v>270</v>
      </c>
      <c r="E132" s="45" t="str">
        <f t="shared" si="8"/>
        <v>ANOSYBETROKAJANGANY</v>
      </c>
      <c r="F132" s="45" t="str">
        <f t="shared" si="7"/>
        <v>MG53517210</v>
      </c>
      <c r="G132" s="46">
        <v>14758.181079114933</v>
      </c>
      <c r="H132" s="47"/>
      <c r="I132" s="48"/>
      <c r="J132" s="48"/>
      <c r="K132" s="49"/>
      <c r="L132" s="50">
        <f t="shared" si="9"/>
        <v>14758.181079114933</v>
      </c>
    </row>
    <row r="133" spans="1:12" x14ac:dyDescent="0.35">
      <c r="A133" s="44">
        <v>132</v>
      </c>
      <c r="B133" s="45" t="s">
        <v>7</v>
      </c>
      <c r="C133" s="45" t="s">
        <v>243</v>
      </c>
      <c r="D133" s="167" t="s">
        <v>272</v>
      </c>
      <c r="E133" s="45" t="str">
        <f t="shared" si="8"/>
        <v>ANOSYBETROKAKELIVAO</v>
      </c>
      <c r="F133" s="45" t="s">
        <v>272</v>
      </c>
      <c r="G133" s="46">
        <v>3588.7167929228908</v>
      </c>
      <c r="H133" s="47"/>
      <c r="I133" s="48"/>
      <c r="J133" s="48"/>
      <c r="K133" s="49"/>
      <c r="L133" s="50">
        <f t="shared" si="9"/>
        <v>3588.7167929228908</v>
      </c>
    </row>
    <row r="134" spans="1:12" x14ac:dyDescent="0.35">
      <c r="A134" s="44">
        <v>133</v>
      </c>
      <c r="B134" s="45" t="s">
        <v>7</v>
      </c>
      <c r="C134" s="45" t="s">
        <v>243</v>
      </c>
      <c r="D134" s="45" t="s">
        <v>25</v>
      </c>
      <c r="E134" s="45" t="str">
        <f t="shared" si="8"/>
        <v>ANOSYBETROKAMAHABO</v>
      </c>
      <c r="F134" s="45" t="str">
        <f t="shared" ref="F134:F166" si="10">VLOOKUP(E134,admin_3_2,12,FALSE)</f>
        <v>MG53517170</v>
      </c>
      <c r="G134" s="46">
        <v>16656.136026725733</v>
      </c>
      <c r="H134" s="47"/>
      <c r="I134" s="48">
        <v>26750</v>
      </c>
      <c r="J134" s="48" t="s">
        <v>3838</v>
      </c>
      <c r="K134" s="49" t="s">
        <v>3834</v>
      </c>
      <c r="L134" s="50">
        <f t="shared" si="9"/>
        <v>26750</v>
      </c>
    </row>
    <row r="135" spans="1:12" x14ac:dyDescent="0.35">
      <c r="A135" s="44">
        <v>134</v>
      </c>
      <c r="B135" s="45" t="s">
        <v>7</v>
      </c>
      <c r="C135" s="45" t="s">
        <v>243</v>
      </c>
      <c r="D135" s="45" t="s">
        <v>274</v>
      </c>
      <c r="E135" s="45" t="str">
        <f t="shared" si="8"/>
        <v>ANOSYBETROKAMAHASOA EST*</v>
      </c>
      <c r="F135" s="45" t="str">
        <f t="shared" si="10"/>
        <v>MG53517230</v>
      </c>
      <c r="G135" s="46">
        <v>9103.3575181775723</v>
      </c>
      <c r="H135" s="47"/>
      <c r="I135" s="48"/>
      <c r="J135" s="48"/>
      <c r="K135" s="49"/>
      <c r="L135" s="50">
        <f t="shared" si="9"/>
        <v>9103.3575181775723</v>
      </c>
    </row>
    <row r="136" spans="1:12" x14ac:dyDescent="0.35">
      <c r="A136" s="44">
        <v>135</v>
      </c>
      <c r="B136" s="45" t="s">
        <v>7</v>
      </c>
      <c r="C136" s="45" t="s">
        <v>243</v>
      </c>
      <c r="D136" s="45" t="s">
        <v>276</v>
      </c>
      <c r="E136" s="45" t="str">
        <f t="shared" si="8"/>
        <v>ANOSYBETROKANANARENA BESAKOA</v>
      </c>
      <c r="F136" s="45" t="str">
        <f t="shared" si="10"/>
        <v>MG53517293</v>
      </c>
      <c r="G136" s="46">
        <v>6410.0508762822192</v>
      </c>
      <c r="H136" s="47"/>
      <c r="I136" s="48"/>
      <c r="J136" s="48"/>
      <c r="K136" s="49"/>
      <c r="L136" s="50">
        <f t="shared" si="9"/>
        <v>6410.0508762822192</v>
      </c>
    </row>
    <row r="137" spans="1:12" x14ac:dyDescent="0.35">
      <c r="A137" s="44">
        <v>136</v>
      </c>
      <c r="B137" s="45" t="s">
        <v>7</v>
      </c>
      <c r="C137" s="45" t="s">
        <v>243</v>
      </c>
      <c r="D137" s="45" t="s">
        <v>278</v>
      </c>
      <c r="E137" s="45" t="str">
        <f t="shared" si="8"/>
        <v>ANOSYBETROKANANINORA</v>
      </c>
      <c r="F137" s="45" t="str">
        <f t="shared" si="10"/>
        <v>MG53517050</v>
      </c>
      <c r="G137" s="46">
        <v>3440.0012718592779</v>
      </c>
      <c r="H137" s="47"/>
      <c r="I137" s="48"/>
      <c r="J137" s="48"/>
      <c r="K137" s="49"/>
      <c r="L137" s="50">
        <f t="shared" si="9"/>
        <v>3440.0012718592779</v>
      </c>
    </row>
    <row r="138" spans="1:12" x14ac:dyDescent="0.35">
      <c r="A138" s="44">
        <v>137</v>
      </c>
      <c r="B138" s="45" t="s">
        <v>7</v>
      </c>
      <c r="C138" s="45" t="s">
        <v>243</v>
      </c>
      <c r="D138" s="45" t="s">
        <v>280</v>
      </c>
      <c r="E138" s="45" t="str">
        <f t="shared" si="8"/>
        <v>ANOSYBETROKASAKAMAHILY</v>
      </c>
      <c r="F138" s="45" t="str">
        <f t="shared" si="10"/>
        <v>MG53517332</v>
      </c>
      <c r="G138" s="46">
        <v>4356.4723617951522</v>
      </c>
      <c r="H138" s="47"/>
      <c r="I138" s="48"/>
      <c r="J138" s="48"/>
      <c r="K138" s="49"/>
      <c r="L138" s="50">
        <f t="shared" si="9"/>
        <v>4356.4723617951522</v>
      </c>
    </row>
    <row r="139" spans="1:12" x14ac:dyDescent="0.35">
      <c r="A139" s="44">
        <v>138</v>
      </c>
      <c r="B139" s="45" t="s">
        <v>7</v>
      </c>
      <c r="C139" s="45" t="s">
        <v>243</v>
      </c>
      <c r="D139" s="45" t="s">
        <v>282</v>
      </c>
      <c r="E139" s="45" t="str">
        <f t="shared" si="8"/>
        <v>ANOSYBETROKATSARAITSO</v>
      </c>
      <c r="F139" s="45" t="str">
        <f t="shared" si="10"/>
        <v>MG53517030</v>
      </c>
      <c r="G139" s="46">
        <v>2620.218687086156</v>
      </c>
      <c r="H139" s="47"/>
      <c r="I139" s="48"/>
      <c r="J139" s="48"/>
      <c r="K139" s="49"/>
      <c r="L139" s="50">
        <f t="shared" si="9"/>
        <v>2620.218687086156</v>
      </c>
    </row>
    <row r="140" spans="1:12" x14ac:dyDescent="0.35">
      <c r="A140" s="44">
        <v>139</v>
      </c>
      <c r="B140" s="45" t="s">
        <v>7</v>
      </c>
      <c r="C140" s="45" t="s">
        <v>284</v>
      </c>
      <c r="D140" s="45" t="s">
        <v>285</v>
      </c>
      <c r="E140" s="45" t="str">
        <f t="shared" si="8"/>
        <v>ANOSYTAOLAGNAROAMBATOABO</v>
      </c>
      <c r="F140" s="45" t="str">
        <f t="shared" si="10"/>
        <v>MG53515112</v>
      </c>
      <c r="G140" s="46">
        <v>7977.695390162582</v>
      </c>
      <c r="H140" s="47"/>
      <c r="I140" s="48"/>
      <c r="J140" s="48"/>
      <c r="K140" s="49"/>
      <c r="L140" s="50">
        <f t="shared" si="9"/>
        <v>7977.695390162582</v>
      </c>
    </row>
    <row r="141" spans="1:12" x14ac:dyDescent="0.35">
      <c r="A141" s="44">
        <v>140</v>
      </c>
      <c r="B141" s="45" t="s">
        <v>7</v>
      </c>
      <c r="C141" s="45" t="s">
        <v>284</v>
      </c>
      <c r="D141" s="45" t="s">
        <v>287</v>
      </c>
      <c r="E141" s="45" t="str">
        <f t="shared" si="8"/>
        <v>ANOSYTAOLAGNAROAMPASIMENA</v>
      </c>
      <c r="F141" s="45" t="str">
        <f t="shared" si="10"/>
        <v>MG53515230</v>
      </c>
      <c r="G141" s="46">
        <v>11395.720849605314</v>
      </c>
      <c r="H141" s="47"/>
      <c r="I141" s="48"/>
      <c r="J141" s="48"/>
      <c r="K141" s="49"/>
      <c r="L141" s="50">
        <f t="shared" si="9"/>
        <v>11395.720849605314</v>
      </c>
    </row>
    <row r="142" spans="1:12" x14ac:dyDescent="0.35">
      <c r="A142" s="44">
        <v>141</v>
      </c>
      <c r="B142" s="45" t="s">
        <v>7</v>
      </c>
      <c r="C142" s="45" t="s">
        <v>284</v>
      </c>
      <c r="D142" s="45" t="s">
        <v>289</v>
      </c>
      <c r="E142" s="45" t="str">
        <f t="shared" si="8"/>
        <v>ANOSYTAOLAGNAROAMPASY NAHAMPOANA</v>
      </c>
      <c r="F142" s="45" t="str">
        <f t="shared" si="10"/>
        <v>MG53515031</v>
      </c>
      <c r="G142" s="46">
        <v>9544.7983577665054</v>
      </c>
      <c r="H142" s="47"/>
      <c r="I142" s="48"/>
      <c r="J142" s="48"/>
      <c r="K142" s="49"/>
      <c r="L142" s="50">
        <f t="shared" si="9"/>
        <v>9544.7983577665054</v>
      </c>
    </row>
    <row r="143" spans="1:12" x14ac:dyDescent="0.35">
      <c r="A143" s="44">
        <v>142</v>
      </c>
      <c r="B143" s="45" t="s">
        <v>7</v>
      </c>
      <c r="C143" s="45" t="s">
        <v>284</v>
      </c>
      <c r="D143" s="45" t="s">
        <v>63</v>
      </c>
      <c r="E143" s="45" t="str">
        <f t="shared" si="8"/>
        <v>ANOSYTAOLAGNAROANALAMARY</v>
      </c>
      <c r="F143" s="45" t="str">
        <f t="shared" si="10"/>
        <v>MG53515252</v>
      </c>
      <c r="G143" s="46">
        <v>4319.4288802519559</v>
      </c>
      <c r="H143" s="47"/>
      <c r="I143" s="48"/>
      <c r="J143" s="48"/>
      <c r="K143" s="49"/>
      <c r="L143" s="50">
        <f t="shared" si="9"/>
        <v>4319.4288802519559</v>
      </c>
    </row>
    <row r="144" spans="1:12" x14ac:dyDescent="0.35">
      <c r="A144" s="44">
        <v>143</v>
      </c>
      <c r="B144" s="45" t="s">
        <v>7</v>
      </c>
      <c r="C144" s="45" t="s">
        <v>284</v>
      </c>
      <c r="D144" s="45" t="s">
        <v>292</v>
      </c>
      <c r="E144" s="45" t="str">
        <f t="shared" si="8"/>
        <v>ANOSYTAOLAGNAROANALAPATSY</v>
      </c>
      <c r="F144" s="45" t="str">
        <f t="shared" si="10"/>
        <v>MG53515114</v>
      </c>
      <c r="G144" s="46">
        <v>12255.086295610856</v>
      </c>
      <c r="H144" s="47"/>
      <c r="I144" s="48"/>
      <c r="J144" s="48"/>
      <c r="K144" s="49"/>
      <c r="L144" s="50">
        <f t="shared" si="9"/>
        <v>12255.086295610856</v>
      </c>
    </row>
    <row r="145" spans="1:12" x14ac:dyDescent="0.35">
      <c r="A145" s="44">
        <v>144</v>
      </c>
      <c r="B145" s="45" t="s">
        <v>7</v>
      </c>
      <c r="C145" s="45" t="s">
        <v>284</v>
      </c>
      <c r="D145" s="45" t="s">
        <v>294</v>
      </c>
      <c r="E145" s="45" t="str">
        <f t="shared" si="8"/>
        <v>ANOSYTAOLAGNAROANDRANOBORY</v>
      </c>
      <c r="F145" s="45" t="str">
        <f t="shared" si="10"/>
        <v>MG53515115</v>
      </c>
      <c r="G145" s="46">
        <v>9845.5991352767978</v>
      </c>
      <c r="H145" s="47"/>
      <c r="I145" s="48"/>
      <c r="J145" s="48"/>
      <c r="K145" s="49"/>
      <c r="L145" s="50">
        <f t="shared" si="9"/>
        <v>9845.5991352767978</v>
      </c>
    </row>
    <row r="146" spans="1:12" x14ac:dyDescent="0.35">
      <c r="A146" s="44">
        <v>145</v>
      </c>
      <c r="B146" s="45" t="s">
        <v>7</v>
      </c>
      <c r="C146" s="45" t="s">
        <v>284</v>
      </c>
      <c r="D146" s="45" t="s">
        <v>296</v>
      </c>
      <c r="E146" s="45" t="str">
        <f t="shared" si="8"/>
        <v>ANOSYTAOLAGNAROANKARAMENA</v>
      </c>
      <c r="F146" s="45" t="str">
        <f t="shared" si="10"/>
        <v>MG53515090</v>
      </c>
      <c r="G146" s="46">
        <v>15001.418823655435</v>
      </c>
      <c r="H146" s="47"/>
      <c r="I146" s="48"/>
      <c r="J146" s="48"/>
      <c r="K146" s="49"/>
      <c r="L146" s="50">
        <f t="shared" si="9"/>
        <v>15001.418823655435</v>
      </c>
    </row>
    <row r="147" spans="1:12" x14ac:dyDescent="0.35">
      <c r="A147" s="44">
        <v>146</v>
      </c>
      <c r="B147" s="45" t="s">
        <v>7</v>
      </c>
      <c r="C147" s="45" t="s">
        <v>284</v>
      </c>
      <c r="D147" s="45" t="s">
        <v>298</v>
      </c>
      <c r="E147" s="45" t="str">
        <f t="shared" si="8"/>
        <v>ANOSYTAOLAGNAROANKARIERA</v>
      </c>
      <c r="F147" s="45" t="str">
        <f t="shared" si="10"/>
        <v>MG53515113</v>
      </c>
      <c r="G147" s="46">
        <v>5783.934160762029</v>
      </c>
      <c r="H147" s="47"/>
      <c r="I147" s="48"/>
      <c r="J147" s="48"/>
      <c r="K147" s="49"/>
      <c r="L147" s="50">
        <f t="shared" si="9"/>
        <v>5783.934160762029</v>
      </c>
    </row>
    <row r="148" spans="1:12" x14ac:dyDescent="0.35">
      <c r="A148" s="44">
        <v>147</v>
      </c>
      <c r="B148" s="45" t="s">
        <v>7</v>
      </c>
      <c r="C148" s="45" t="s">
        <v>284</v>
      </c>
      <c r="D148" s="45" t="s">
        <v>192</v>
      </c>
      <c r="E148" s="45" t="str">
        <f t="shared" si="8"/>
        <v>ANOSYTAOLAGNAROANKILIVALO</v>
      </c>
      <c r="F148" s="45" t="str">
        <f t="shared" si="10"/>
        <v>MG53515111a</v>
      </c>
      <c r="G148" s="46">
        <v>3784.3804300018664</v>
      </c>
      <c r="H148" s="47"/>
      <c r="I148" s="48"/>
      <c r="J148" s="48"/>
      <c r="K148" s="49"/>
      <c r="L148" s="50">
        <f t="shared" si="9"/>
        <v>3784.3804300018664</v>
      </c>
    </row>
    <row r="149" spans="1:12" x14ac:dyDescent="0.35">
      <c r="A149" s="44">
        <v>148</v>
      </c>
      <c r="B149" s="45" t="s">
        <v>7</v>
      </c>
      <c r="C149" s="45" t="s">
        <v>284</v>
      </c>
      <c r="D149" s="45" t="s">
        <v>301</v>
      </c>
      <c r="E149" s="45" t="str">
        <f t="shared" si="8"/>
        <v>ANOSYTAOLAGNAROBEVOAY</v>
      </c>
      <c r="F149" s="45" t="str">
        <f t="shared" si="10"/>
        <v>MG53515210</v>
      </c>
      <c r="G149" s="46">
        <v>14170.564086531625</v>
      </c>
      <c r="H149" s="47"/>
      <c r="I149" s="48"/>
      <c r="J149" s="48"/>
      <c r="K149" s="49"/>
      <c r="L149" s="50">
        <f t="shared" si="9"/>
        <v>14170.564086531625</v>
      </c>
    </row>
    <row r="150" spans="1:12" x14ac:dyDescent="0.35">
      <c r="A150" s="44">
        <v>149</v>
      </c>
      <c r="B150" s="45" t="s">
        <v>7</v>
      </c>
      <c r="C150" s="45" t="s">
        <v>284</v>
      </c>
      <c r="D150" s="45" t="s">
        <v>303</v>
      </c>
      <c r="E150" s="45" t="str">
        <f t="shared" si="8"/>
        <v>ANOSYTAOLAGNAROEMAGNOBO</v>
      </c>
      <c r="F150" s="45" t="str">
        <f t="shared" si="10"/>
        <v>MG53515192</v>
      </c>
      <c r="G150" s="46">
        <v>9029.2705473943024</v>
      </c>
      <c r="H150" s="47"/>
      <c r="I150" s="48"/>
      <c r="J150" s="48"/>
      <c r="K150" s="49"/>
      <c r="L150" s="50">
        <f t="shared" si="9"/>
        <v>9029.2705473943024</v>
      </c>
    </row>
    <row r="151" spans="1:12" x14ac:dyDescent="0.35">
      <c r="A151" s="44">
        <v>150</v>
      </c>
      <c r="B151" s="45" t="s">
        <v>7</v>
      </c>
      <c r="C151" s="45" t="s">
        <v>284</v>
      </c>
      <c r="D151" s="166" t="s">
        <v>900</v>
      </c>
      <c r="E151" s="45" t="str">
        <f t="shared" si="8"/>
        <v>ANOSYTAOLAGNAROEnaniliha</v>
      </c>
      <c r="F151" s="45" t="str">
        <f t="shared" si="10"/>
        <v>MG53515151</v>
      </c>
      <c r="G151" s="46">
        <v>4879.5340701986215</v>
      </c>
      <c r="H151" s="47"/>
      <c r="I151" s="48"/>
      <c r="J151" s="48"/>
      <c r="K151" s="49"/>
      <c r="L151" s="50">
        <f t="shared" si="9"/>
        <v>4879.5340701986215</v>
      </c>
    </row>
    <row r="152" spans="1:12" x14ac:dyDescent="0.35">
      <c r="A152" s="44">
        <v>151</v>
      </c>
      <c r="B152" s="45" t="s">
        <v>7</v>
      </c>
      <c r="C152" s="45" t="s">
        <v>284</v>
      </c>
      <c r="D152" s="45" t="s">
        <v>307</v>
      </c>
      <c r="E152" s="45" t="str">
        <f t="shared" si="8"/>
        <v>ANOSYTAOLAGNAROENAKARA-HAUT</v>
      </c>
      <c r="F152" s="45" t="str">
        <f t="shared" si="10"/>
        <v>MG53515170</v>
      </c>
      <c r="G152" s="46">
        <v>6902.6040120413682</v>
      </c>
      <c r="H152" s="47"/>
      <c r="I152" s="48"/>
      <c r="J152" s="48"/>
      <c r="K152" s="49"/>
      <c r="L152" s="50">
        <f t="shared" si="9"/>
        <v>6902.6040120413682</v>
      </c>
    </row>
    <row r="153" spans="1:12" x14ac:dyDescent="0.35">
      <c r="A153" s="44">
        <v>152</v>
      </c>
      <c r="B153" s="45" t="s">
        <v>7</v>
      </c>
      <c r="C153" s="45" t="s">
        <v>284</v>
      </c>
      <c r="D153" s="45" t="s">
        <v>309</v>
      </c>
      <c r="E153" s="45" t="str">
        <f t="shared" si="8"/>
        <v>ANOSYTAOLAGNAROFENOEVO-EFITA</v>
      </c>
      <c r="F153" s="45" t="str">
        <f t="shared" si="10"/>
        <v>MG53515152</v>
      </c>
      <c r="G153" s="46">
        <v>4962.6110991287887</v>
      </c>
      <c r="H153" s="47"/>
      <c r="I153" s="48"/>
      <c r="J153" s="48"/>
      <c r="K153" s="49"/>
      <c r="L153" s="50">
        <f t="shared" si="9"/>
        <v>4962.6110991287887</v>
      </c>
    </row>
    <row r="154" spans="1:12" x14ac:dyDescent="0.35">
      <c r="A154" s="44">
        <v>153</v>
      </c>
      <c r="B154" s="45" t="s">
        <v>7</v>
      </c>
      <c r="C154" s="45" t="s">
        <v>284</v>
      </c>
      <c r="D154" s="45" t="s">
        <v>311</v>
      </c>
      <c r="E154" s="45" t="str">
        <f t="shared" si="8"/>
        <v>ANOSYTAOLAGNAROIABOAKOHO</v>
      </c>
      <c r="F154" s="45" t="str">
        <f t="shared" si="10"/>
        <v>MG53515132</v>
      </c>
      <c r="G154" s="46">
        <v>3685.7783352004139</v>
      </c>
      <c r="H154" s="47"/>
      <c r="I154" s="48"/>
      <c r="J154" s="48"/>
      <c r="K154" s="49"/>
      <c r="L154" s="50">
        <f t="shared" si="9"/>
        <v>3685.7783352004139</v>
      </c>
    </row>
    <row r="155" spans="1:12" x14ac:dyDescent="0.35">
      <c r="A155" s="44">
        <v>154</v>
      </c>
      <c r="B155" s="45" t="s">
        <v>7</v>
      </c>
      <c r="C155" s="45" t="s">
        <v>284</v>
      </c>
      <c r="D155" s="45" t="s">
        <v>313</v>
      </c>
      <c r="E155" s="45" t="str">
        <f t="shared" si="8"/>
        <v>ANOSYTAOLAGNAROIFARANTSA</v>
      </c>
      <c r="F155" s="45" t="str">
        <f t="shared" si="10"/>
        <v>MG53515051</v>
      </c>
      <c r="G155" s="46">
        <v>17758.739217878061</v>
      </c>
      <c r="H155" s="47"/>
      <c r="I155" s="48"/>
      <c r="J155" s="48"/>
      <c r="K155" s="49"/>
      <c r="L155" s="50">
        <f t="shared" si="9"/>
        <v>17758.739217878061</v>
      </c>
    </row>
    <row r="156" spans="1:12" x14ac:dyDescent="0.35">
      <c r="A156" s="44">
        <v>155</v>
      </c>
      <c r="B156" s="45" t="s">
        <v>7</v>
      </c>
      <c r="C156" s="45" t="s">
        <v>284</v>
      </c>
      <c r="D156" s="45" t="s">
        <v>315</v>
      </c>
      <c r="E156" s="45" t="str">
        <f t="shared" si="8"/>
        <v>ANOSYTAOLAGNAROISAKA-IVONDRO</v>
      </c>
      <c r="F156" s="45" t="str">
        <f t="shared" si="10"/>
        <v>MG53515052</v>
      </c>
      <c r="G156" s="46">
        <v>13894.278438581745</v>
      </c>
      <c r="H156" s="47"/>
      <c r="I156" s="48"/>
      <c r="J156" s="48"/>
      <c r="K156" s="49"/>
      <c r="L156" s="50">
        <f t="shared" si="9"/>
        <v>13894.278438581745</v>
      </c>
    </row>
    <row r="157" spans="1:12" x14ac:dyDescent="0.35">
      <c r="A157" s="44">
        <v>156</v>
      </c>
      <c r="B157" s="45" t="s">
        <v>7</v>
      </c>
      <c r="C157" s="45" t="s">
        <v>284</v>
      </c>
      <c r="D157" s="45" t="s">
        <v>317</v>
      </c>
      <c r="E157" s="45" t="str">
        <f t="shared" si="8"/>
        <v>ANOSYTAOLAGNAROMAHATALAKY</v>
      </c>
      <c r="F157" s="45" t="str">
        <f t="shared" si="10"/>
        <v>MG53515131</v>
      </c>
      <c r="G157" s="46">
        <v>33552.970394656862</v>
      </c>
      <c r="H157" s="47"/>
      <c r="I157" s="48"/>
      <c r="J157" s="48"/>
      <c r="K157" s="49"/>
      <c r="L157" s="50">
        <f t="shared" si="9"/>
        <v>33552.970394656862</v>
      </c>
    </row>
    <row r="158" spans="1:12" x14ac:dyDescent="0.35">
      <c r="A158" s="44">
        <v>157</v>
      </c>
      <c r="B158" s="45" t="s">
        <v>7</v>
      </c>
      <c r="C158" s="45" t="s">
        <v>284</v>
      </c>
      <c r="D158" s="45" t="s">
        <v>319</v>
      </c>
      <c r="E158" s="45" t="str">
        <f t="shared" si="8"/>
        <v>ANOSYTAOLAGNAROMANAMBARO</v>
      </c>
      <c r="F158" s="45" t="str">
        <f t="shared" si="10"/>
        <v>MG53515071</v>
      </c>
      <c r="G158" s="46">
        <v>19781.809179503278</v>
      </c>
      <c r="H158" s="47"/>
      <c r="I158" s="48"/>
      <c r="J158" s="48"/>
      <c r="K158" s="49"/>
      <c r="L158" s="50">
        <f t="shared" si="9"/>
        <v>19781.809179503278</v>
      </c>
    </row>
    <row r="159" spans="1:12" x14ac:dyDescent="0.35">
      <c r="A159" s="44">
        <v>158</v>
      </c>
      <c r="B159" s="45" t="s">
        <v>7</v>
      </c>
      <c r="C159" s="45" t="s">
        <v>284</v>
      </c>
      <c r="D159" s="45" t="s">
        <v>321</v>
      </c>
      <c r="E159" s="45" t="str">
        <f t="shared" si="8"/>
        <v>ANOSYTAOLAGNAROMANANTENINA</v>
      </c>
      <c r="F159" s="45" t="str">
        <f t="shared" si="10"/>
        <v>MG53515251</v>
      </c>
      <c r="G159" s="46">
        <v>11288.128699929021</v>
      </c>
      <c r="H159" s="47"/>
      <c r="I159" s="48"/>
      <c r="J159" s="48"/>
      <c r="K159" s="49"/>
      <c r="L159" s="50">
        <f t="shared" si="9"/>
        <v>11288.128699929021</v>
      </c>
    </row>
    <row r="160" spans="1:12" x14ac:dyDescent="0.35">
      <c r="A160" s="44">
        <v>159</v>
      </c>
      <c r="B160" s="45" t="s">
        <v>7</v>
      </c>
      <c r="C160" s="45" t="s">
        <v>284</v>
      </c>
      <c r="D160" s="45" t="s">
        <v>323</v>
      </c>
      <c r="E160" s="45" t="str">
        <f t="shared" si="8"/>
        <v>ANOSYTAOLAGNAROMANDISO</v>
      </c>
      <c r="F160" s="45" t="str">
        <f t="shared" si="10"/>
        <v>MG53515053</v>
      </c>
      <c r="G160" s="46">
        <v>5484.1322826082851</v>
      </c>
      <c r="H160" s="47"/>
      <c r="I160" s="48"/>
      <c r="J160" s="48"/>
      <c r="K160" s="49"/>
      <c r="L160" s="50">
        <f t="shared" si="9"/>
        <v>5484.1322826082851</v>
      </c>
    </row>
    <row r="161" spans="1:12" x14ac:dyDescent="0.35">
      <c r="A161" s="44">
        <v>160</v>
      </c>
      <c r="B161" s="45" t="s">
        <v>7</v>
      </c>
      <c r="C161" s="45" t="s">
        <v>284</v>
      </c>
      <c r="D161" s="45" t="s">
        <v>325</v>
      </c>
      <c r="E161" s="45" t="str">
        <f t="shared" si="8"/>
        <v>ANOSYTAOLAGNAROMANDROMONDROMOTRA</v>
      </c>
      <c r="F161" s="45" t="str">
        <f t="shared" si="10"/>
        <v>MG53515032</v>
      </c>
      <c r="G161" s="46">
        <v>5464.6116429736612</v>
      </c>
      <c r="H161" s="47"/>
      <c r="I161" s="48"/>
      <c r="J161" s="48"/>
      <c r="K161" s="49"/>
      <c r="L161" s="50">
        <f t="shared" si="9"/>
        <v>5464.6116429736612</v>
      </c>
    </row>
    <row r="162" spans="1:12" x14ac:dyDescent="0.35">
      <c r="A162" s="44">
        <v>161</v>
      </c>
      <c r="B162" s="45" t="s">
        <v>7</v>
      </c>
      <c r="C162" s="45" t="s">
        <v>284</v>
      </c>
      <c r="D162" s="45" t="s">
        <v>327</v>
      </c>
      <c r="E162" s="45" t="str">
        <f t="shared" si="8"/>
        <v>ANOSYTAOLAGNARORANOMAFANA</v>
      </c>
      <c r="F162" s="45" t="str">
        <f t="shared" si="10"/>
        <v>MG53515191</v>
      </c>
      <c r="G162" s="46">
        <v>16556.535035022822</v>
      </c>
      <c r="H162" s="47"/>
      <c r="I162" s="48"/>
      <c r="J162" s="48"/>
      <c r="K162" s="49"/>
      <c r="L162" s="50">
        <f t="shared" si="9"/>
        <v>16556.535035022822</v>
      </c>
    </row>
    <row r="163" spans="1:12" x14ac:dyDescent="0.35">
      <c r="A163" s="44">
        <v>162</v>
      </c>
      <c r="B163" s="45" t="s">
        <v>7</v>
      </c>
      <c r="C163" s="45" t="s">
        <v>284</v>
      </c>
      <c r="D163" s="45" t="s">
        <v>329</v>
      </c>
      <c r="E163" s="45" t="str">
        <f t="shared" si="8"/>
        <v>ANOSYTAOLAGNARORANOPISO</v>
      </c>
      <c r="F163" s="45" t="str">
        <f t="shared" si="10"/>
        <v>MG53515111</v>
      </c>
      <c r="G163" s="46">
        <v>9029.2705473943024</v>
      </c>
      <c r="H163" s="47"/>
      <c r="I163" s="48"/>
      <c r="J163" s="48"/>
      <c r="K163" s="49"/>
      <c r="L163" s="50">
        <f t="shared" si="9"/>
        <v>9029.2705473943024</v>
      </c>
    </row>
    <row r="164" spans="1:12" x14ac:dyDescent="0.35">
      <c r="A164" s="44">
        <v>163</v>
      </c>
      <c r="B164" s="45" t="s">
        <v>7</v>
      </c>
      <c r="C164" s="45" t="s">
        <v>284</v>
      </c>
      <c r="D164" s="45" t="s">
        <v>331</v>
      </c>
      <c r="E164" s="45" t="str">
        <f t="shared" si="8"/>
        <v>ANOSYTAOLAGNAROSARISAMBO</v>
      </c>
      <c r="F164" s="45" t="str">
        <f t="shared" si="10"/>
        <v>MG53515072</v>
      </c>
      <c r="G164" s="46">
        <v>10893.178700624472</v>
      </c>
      <c r="H164" s="47"/>
      <c r="I164" s="48"/>
      <c r="J164" s="48"/>
      <c r="K164" s="49"/>
      <c r="L164" s="50">
        <f t="shared" si="9"/>
        <v>10893.178700624472</v>
      </c>
    </row>
    <row r="165" spans="1:12" x14ac:dyDescent="0.35">
      <c r="A165" s="44">
        <v>164</v>
      </c>
      <c r="B165" s="45" t="s">
        <v>7</v>
      </c>
      <c r="C165" s="45" t="s">
        <v>284</v>
      </c>
      <c r="D165" s="45" t="s">
        <v>333</v>
      </c>
      <c r="E165" s="45" t="str">
        <f t="shared" si="8"/>
        <v>ANOSYTAOLAGNAROSOANIERANA</v>
      </c>
      <c r="F165" s="45" t="str">
        <f t="shared" si="10"/>
        <v>MG53515033</v>
      </c>
      <c r="G165" s="46">
        <v>13157.031316197785</v>
      </c>
      <c r="H165" s="47"/>
      <c r="I165" s="48"/>
      <c r="J165" s="48"/>
      <c r="K165" s="49"/>
      <c r="L165" s="50">
        <f t="shared" si="9"/>
        <v>13157.031316197785</v>
      </c>
    </row>
    <row r="166" spans="1:12" x14ac:dyDescent="0.35">
      <c r="A166" s="44">
        <v>165</v>
      </c>
      <c r="B166" s="45" t="s">
        <v>7</v>
      </c>
      <c r="C166" s="45" t="s">
        <v>284</v>
      </c>
      <c r="D166" s="45" t="s">
        <v>335</v>
      </c>
      <c r="E166" s="45" t="str">
        <f t="shared" si="8"/>
        <v>ANOSYTAOLAGNAROSOAVARY</v>
      </c>
      <c r="F166" s="45" t="str">
        <f t="shared" si="10"/>
        <v>MG53515253</v>
      </c>
      <c r="G166" s="46">
        <v>6302.0013883183856</v>
      </c>
      <c r="H166" s="47"/>
      <c r="I166" s="48"/>
      <c r="J166" s="48"/>
      <c r="K166" s="49"/>
      <c r="L166" s="50">
        <f t="shared" si="9"/>
        <v>6302.0013883183856</v>
      </c>
    </row>
    <row r="167" spans="1:12" x14ac:dyDescent="0.35">
      <c r="A167" s="44">
        <v>166</v>
      </c>
      <c r="B167" s="45" t="s">
        <v>7</v>
      </c>
      <c r="C167" s="45" t="s">
        <v>284</v>
      </c>
      <c r="D167" s="167" t="s">
        <v>337</v>
      </c>
      <c r="E167" s="45" t="str">
        <f t="shared" si="8"/>
        <v>ANOSYTAOLAGNAROTANANDAVA MANDRERE</v>
      </c>
      <c r="F167" s="45" t="s">
        <v>337</v>
      </c>
      <c r="G167" s="46">
        <v>4602.2495277707721</v>
      </c>
      <c r="H167" s="47"/>
      <c r="I167" s="48"/>
      <c r="J167" s="48"/>
      <c r="K167" s="49"/>
      <c r="L167" s="50">
        <f t="shared" si="9"/>
        <v>4602.2495277707721</v>
      </c>
    </row>
    <row r="168" spans="1:12" x14ac:dyDescent="0.35">
      <c r="A168" s="44">
        <v>167</v>
      </c>
      <c r="B168" s="45" t="s">
        <v>7</v>
      </c>
      <c r="C168" s="45" t="s">
        <v>284</v>
      </c>
      <c r="D168" s="167" t="s">
        <v>284</v>
      </c>
      <c r="E168" s="45" t="str">
        <f t="shared" si="8"/>
        <v>ANOSYTAOLAGNAROTAOLAGNARO</v>
      </c>
      <c r="F168" s="45" t="str">
        <f t="shared" ref="F168:F259" si="11">VLOOKUP(E168,admin_3_2,12,FALSE)</f>
        <v>MG53515010</v>
      </c>
      <c r="G168" s="46">
        <v>78592.272557562508</v>
      </c>
      <c r="H168" s="47"/>
      <c r="I168" s="48"/>
      <c r="J168" s="48"/>
      <c r="K168" s="49"/>
      <c r="L168" s="50">
        <f t="shared" si="9"/>
        <v>78592.272557562508</v>
      </c>
    </row>
    <row r="169" spans="1:12" x14ac:dyDescent="0.35">
      <c r="A169" s="44">
        <v>168</v>
      </c>
      <c r="B169" s="45" t="s">
        <v>89</v>
      </c>
      <c r="C169" s="45" t="s">
        <v>339</v>
      </c>
      <c r="D169" s="45" t="s">
        <v>340</v>
      </c>
      <c r="E169" s="45" t="str">
        <f t="shared" si="8"/>
        <v>ATSIMO ANDREFANATOLIARY-IIAMBOHIMAHAVELONA</v>
      </c>
      <c r="F169" s="45" t="str">
        <f t="shared" si="11"/>
        <v>MG51520111</v>
      </c>
      <c r="G169" s="46">
        <v>14187.088037654705</v>
      </c>
      <c r="H169" s="47"/>
      <c r="I169" s="48"/>
      <c r="J169" s="48"/>
      <c r="K169" s="49"/>
      <c r="L169" s="50">
        <f t="shared" si="9"/>
        <v>14187.088037654705</v>
      </c>
    </row>
    <row r="170" spans="1:12" x14ac:dyDescent="0.35">
      <c r="A170" s="44">
        <v>169</v>
      </c>
      <c r="B170" s="45" t="s">
        <v>89</v>
      </c>
      <c r="C170" s="45" t="s">
        <v>339</v>
      </c>
      <c r="D170" s="45" t="s">
        <v>342</v>
      </c>
      <c r="E170" s="45" t="str">
        <f t="shared" si="8"/>
        <v>ATSIMO ANDREFANATOLIARY-IIANAKAO</v>
      </c>
      <c r="F170" s="45" t="str">
        <f t="shared" si="11"/>
        <v>MG51520132</v>
      </c>
      <c r="G170" s="46">
        <v>7502.2077569193925</v>
      </c>
      <c r="H170" s="47"/>
      <c r="I170" s="48"/>
      <c r="J170" s="48"/>
      <c r="K170" s="49"/>
      <c r="L170" s="50">
        <f t="shared" si="9"/>
        <v>7502.2077569193925</v>
      </c>
    </row>
    <row r="171" spans="1:12" x14ac:dyDescent="0.35">
      <c r="A171" s="44">
        <v>170</v>
      </c>
      <c r="B171" s="45" t="s">
        <v>89</v>
      </c>
      <c r="C171" s="45" t="s">
        <v>339</v>
      </c>
      <c r="D171" s="45" t="s">
        <v>344</v>
      </c>
      <c r="E171" s="45" t="str">
        <f t="shared" si="8"/>
        <v>ATSIMO ANDREFANATOLIARY-IIANALAMISAMPY</v>
      </c>
      <c r="F171" s="45" t="str">
        <f t="shared" si="11"/>
        <v>MG51520330</v>
      </c>
      <c r="G171" s="46">
        <v>16330.278523761852</v>
      </c>
      <c r="H171" s="47"/>
      <c r="I171" s="48"/>
      <c r="J171" s="48"/>
      <c r="K171" s="49"/>
      <c r="L171" s="50">
        <f t="shared" si="9"/>
        <v>16330.278523761852</v>
      </c>
    </row>
    <row r="172" spans="1:12" x14ac:dyDescent="0.35">
      <c r="A172" s="44">
        <v>171</v>
      </c>
      <c r="B172" s="45" t="s">
        <v>89</v>
      </c>
      <c r="C172" s="45" t="s">
        <v>339</v>
      </c>
      <c r="D172" s="45" t="s">
        <v>346</v>
      </c>
      <c r="E172" s="45" t="str">
        <f t="shared" si="8"/>
        <v>ATSIMO ANDREFANATOLIARY-IIANDRANOHINALY</v>
      </c>
      <c r="F172" s="45" t="str">
        <f t="shared" si="11"/>
        <v>MG51520112</v>
      </c>
      <c r="G172" s="46">
        <v>7775.4967159388907</v>
      </c>
      <c r="H172" s="47"/>
      <c r="I172" s="48"/>
      <c r="J172" s="48"/>
      <c r="K172" s="49"/>
      <c r="L172" s="50">
        <f t="shared" si="9"/>
        <v>7775.4967159388907</v>
      </c>
    </row>
    <row r="173" spans="1:12" x14ac:dyDescent="0.35">
      <c r="A173" s="44">
        <v>172</v>
      </c>
      <c r="B173" s="45" t="s">
        <v>89</v>
      </c>
      <c r="C173" s="45" t="s">
        <v>339</v>
      </c>
      <c r="D173" s="45" t="s">
        <v>348</v>
      </c>
      <c r="E173" s="45" t="str">
        <f t="shared" si="8"/>
        <v>ATSIMO ANDREFANATOLIARY-IIANDRANOVORY</v>
      </c>
      <c r="F173" s="45" t="str">
        <f t="shared" si="11"/>
        <v>MG51520270</v>
      </c>
      <c r="G173" s="46">
        <v>19701.271536457774</v>
      </c>
      <c r="H173" s="47"/>
      <c r="I173" s="48"/>
      <c r="J173" s="48"/>
      <c r="K173" s="49"/>
      <c r="L173" s="50">
        <f t="shared" si="9"/>
        <v>19701.271536457774</v>
      </c>
    </row>
    <row r="174" spans="1:12" x14ac:dyDescent="0.35">
      <c r="A174" s="44">
        <v>173</v>
      </c>
      <c r="B174" s="45" t="s">
        <v>89</v>
      </c>
      <c r="C174" s="45" t="s">
        <v>339</v>
      </c>
      <c r="D174" s="45" t="s">
        <v>350</v>
      </c>
      <c r="E174" s="45" t="str">
        <f t="shared" si="8"/>
        <v>ATSIMO ANDREFANATOLIARY-IIANKILILOAKA</v>
      </c>
      <c r="F174" s="45" t="str">
        <f t="shared" si="11"/>
        <v>MG51520310</v>
      </c>
      <c r="G174" s="46">
        <v>48745.058432602127</v>
      </c>
      <c r="H174" s="47"/>
      <c r="I174" s="48"/>
      <c r="J174" s="48"/>
      <c r="K174" s="49"/>
      <c r="L174" s="50">
        <f t="shared" si="9"/>
        <v>48745.058432602127</v>
      </c>
    </row>
    <row r="175" spans="1:12" x14ac:dyDescent="0.35">
      <c r="A175" s="44">
        <v>174</v>
      </c>
      <c r="B175" s="45" t="s">
        <v>89</v>
      </c>
      <c r="C175" s="45" t="s">
        <v>339</v>
      </c>
      <c r="D175" s="45" t="s">
        <v>352</v>
      </c>
      <c r="E175" s="45" t="str">
        <f t="shared" si="8"/>
        <v>ATSIMO ANDREFANATOLIARY-IIANKILIMALINIKE</v>
      </c>
      <c r="F175" s="45" t="str">
        <f t="shared" si="11"/>
        <v>MG51520170</v>
      </c>
      <c r="G175" s="46">
        <v>14619.538806969846</v>
      </c>
      <c r="H175" s="47"/>
      <c r="I175" s="48"/>
      <c r="J175" s="48"/>
      <c r="K175" s="49"/>
      <c r="L175" s="50">
        <f t="shared" si="9"/>
        <v>14619.538806969846</v>
      </c>
    </row>
    <row r="176" spans="1:12" x14ac:dyDescent="0.35">
      <c r="A176" s="44">
        <v>175</v>
      </c>
      <c r="B176" s="45" t="s">
        <v>89</v>
      </c>
      <c r="C176" s="45" t="s">
        <v>339</v>
      </c>
      <c r="D176" s="45" t="s">
        <v>354</v>
      </c>
      <c r="E176" s="45" t="str">
        <f t="shared" si="8"/>
        <v>ATSIMO ANDREFANATOLIARY-IIANTANIMENA ONILAHY</v>
      </c>
      <c r="F176" s="45" t="str">
        <f t="shared" si="11"/>
        <v>MG51520191</v>
      </c>
      <c r="G176" s="46">
        <v>3897.5086780172237</v>
      </c>
      <c r="H176" s="47"/>
      <c r="I176" s="48"/>
      <c r="J176" s="48"/>
      <c r="K176" s="49"/>
      <c r="L176" s="50">
        <f t="shared" si="9"/>
        <v>3897.5086780172237</v>
      </c>
    </row>
    <row r="177" spans="1:12" x14ac:dyDescent="0.35">
      <c r="A177" s="44">
        <v>176</v>
      </c>
      <c r="B177" s="45" t="s">
        <v>89</v>
      </c>
      <c r="C177" s="45" t="s">
        <v>339</v>
      </c>
      <c r="D177" s="45" t="s">
        <v>356</v>
      </c>
      <c r="E177" s="45" t="str">
        <f t="shared" si="8"/>
        <v>ATSIMO ANDREFANATOLIARY-IIBEHELOKA</v>
      </c>
      <c r="F177" s="45" t="str">
        <f t="shared" si="11"/>
        <v>MG51520358a</v>
      </c>
      <c r="G177" s="46">
        <v>9561.3223049363787</v>
      </c>
      <c r="H177" s="47"/>
      <c r="I177" s="48"/>
      <c r="J177" s="48"/>
      <c r="K177" s="49"/>
      <c r="L177" s="50">
        <f t="shared" si="9"/>
        <v>9561.3223049363787</v>
      </c>
    </row>
    <row r="178" spans="1:12" x14ac:dyDescent="0.35">
      <c r="A178" s="44">
        <v>177</v>
      </c>
      <c r="B178" s="45" t="s">
        <v>89</v>
      </c>
      <c r="C178" s="45" t="s">
        <v>339</v>
      </c>
      <c r="D178" s="45" t="s">
        <v>358</v>
      </c>
      <c r="E178" s="45" t="str">
        <f t="shared" si="8"/>
        <v>ATSIMO ANDREFANATOLIARY-IIBEHOMPY</v>
      </c>
      <c r="F178" s="45" t="str">
        <f t="shared" si="11"/>
        <v>MG51520072</v>
      </c>
      <c r="G178" s="46">
        <v>8048.7856791495524</v>
      </c>
      <c r="H178" s="47"/>
      <c r="I178" s="48"/>
      <c r="J178" s="48"/>
      <c r="K178" s="49"/>
      <c r="L178" s="50">
        <f t="shared" si="9"/>
        <v>8048.7856791495524</v>
      </c>
    </row>
    <row r="179" spans="1:12" x14ac:dyDescent="0.35">
      <c r="A179" s="44">
        <v>178</v>
      </c>
      <c r="B179" s="45" t="s">
        <v>89</v>
      </c>
      <c r="C179" s="45" t="s">
        <v>339</v>
      </c>
      <c r="D179" s="45" t="s">
        <v>360</v>
      </c>
      <c r="E179" s="45" t="str">
        <f t="shared" si="8"/>
        <v>ATSIMO ANDREFANATOLIARY-IIBELALANDA</v>
      </c>
      <c r="F179" s="45" t="str">
        <f t="shared" si="11"/>
        <v>MG51520030</v>
      </c>
      <c r="G179" s="46">
        <v>20307.867553626471</v>
      </c>
      <c r="H179" s="47"/>
      <c r="I179" s="48"/>
      <c r="J179" s="48"/>
      <c r="K179" s="49"/>
      <c r="L179" s="50">
        <f t="shared" si="9"/>
        <v>20307.867553626471</v>
      </c>
    </row>
    <row r="180" spans="1:12" x14ac:dyDescent="0.35">
      <c r="A180" s="44">
        <v>179</v>
      </c>
      <c r="B180" s="45" t="s">
        <v>89</v>
      </c>
      <c r="C180" s="45" t="s">
        <v>339</v>
      </c>
      <c r="D180" s="45" t="s">
        <v>362</v>
      </c>
      <c r="E180" s="45" t="str">
        <f t="shared" si="8"/>
        <v>ATSIMO ANDREFANATOLIARY-IIBETSINJAKA</v>
      </c>
      <c r="F180" s="45" t="str">
        <f t="shared" si="11"/>
        <v>MG51520050</v>
      </c>
      <c r="G180" s="46">
        <v>26776.023001811136</v>
      </c>
      <c r="H180" s="47"/>
      <c r="I180" s="48"/>
      <c r="J180" s="48"/>
      <c r="K180" s="49"/>
      <c r="L180" s="50">
        <f t="shared" si="9"/>
        <v>26776.023001811136</v>
      </c>
    </row>
    <row r="181" spans="1:12" x14ac:dyDescent="0.35">
      <c r="A181" s="44">
        <v>180</v>
      </c>
      <c r="B181" s="45" t="s">
        <v>89</v>
      </c>
      <c r="C181" s="45" t="s">
        <v>339</v>
      </c>
      <c r="D181" s="45" t="s">
        <v>364</v>
      </c>
      <c r="E181" s="45" t="str">
        <f t="shared" si="8"/>
        <v>ATSIMO ANDREFANATOLIARY-IIEFOETSE</v>
      </c>
      <c r="F181" s="45" t="str">
        <f t="shared" si="11"/>
        <v>MG51520358</v>
      </c>
      <c r="G181" s="46">
        <v>5387.527982998462</v>
      </c>
      <c r="H181" s="47"/>
      <c r="I181" s="48"/>
      <c r="J181" s="48"/>
      <c r="K181" s="49"/>
      <c r="L181" s="50">
        <f t="shared" si="9"/>
        <v>5387.527982998462</v>
      </c>
    </row>
    <row r="182" spans="1:12" x14ac:dyDescent="0.35">
      <c r="A182" s="44">
        <v>181</v>
      </c>
      <c r="B182" s="45" t="s">
        <v>89</v>
      </c>
      <c r="C182" s="45" t="s">
        <v>339</v>
      </c>
      <c r="D182" s="45" t="s">
        <v>366</v>
      </c>
      <c r="E182" s="45" t="str">
        <f t="shared" si="8"/>
        <v>ATSIMO ANDREFANATOLIARY-IIMANOMBO SUD</v>
      </c>
      <c r="F182" s="45" t="str">
        <f t="shared" si="11"/>
        <v>MG51520250</v>
      </c>
      <c r="G182" s="46">
        <v>17458.93734204031</v>
      </c>
      <c r="H182" s="47"/>
      <c r="I182" s="48"/>
      <c r="J182" s="48"/>
      <c r="K182" s="49"/>
      <c r="L182" s="50">
        <f t="shared" si="9"/>
        <v>17458.93734204031</v>
      </c>
    </row>
    <row r="183" spans="1:12" x14ac:dyDescent="0.35">
      <c r="A183" s="44">
        <v>182</v>
      </c>
      <c r="B183" s="45" t="s">
        <v>89</v>
      </c>
      <c r="C183" s="45" t="s">
        <v>339</v>
      </c>
      <c r="D183" s="45" t="s">
        <v>368</v>
      </c>
      <c r="E183" s="45" t="str">
        <f t="shared" si="8"/>
        <v>ATSIMO ANDREFANATOLIARY-IIMANOROFIFY</v>
      </c>
      <c r="F183" s="45" t="str">
        <f t="shared" si="11"/>
        <v>MG51520192</v>
      </c>
      <c r="G183" s="46">
        <v>4935.5565856084813</v>
      </c>
      <c r="H183" s="47"/>
      <c r="I183" s="48"/>
      <c r="J183" s="48"/>
      <c r="K183" s="49"/>
      <c r="L183" s="50">
        <f t="shared" si="9"/>
        <v>4935.5565856084813</v>
      </c>
    </row>
    <row r="184" spans="1:12" x14ac:dyDescent="0.35">
      <c r="A184" s="44">
        <v>183</v>
      </c>
      <c r="B184" s="45" t="s">
        <v>89</v>
      </c>
      <c r="C184" s="45" t="s">
        <v>339</v>
      </c>
      <c r="D184" s="45" t="s">
        <v>370</v>
      </c>
      <c r="E184" s="45" t="str">
        <f t="shared" si="8"/>
        <v>ATSIMO ANDREFANATOLIARY-IIMAROFOTY</v>
      </c>
      <c r="F184" s="45" t="str">
        <f t="shared" si="11"/>
        <v>MG51520210</v>
      </c>
      <c r="G184" s="46">
        <v>9035.805539730718</v>
      </c>
      <c r="H184" s="47"/>
      <c r="I184" s="48"/>
      <c r="J184" s="48"/>
      <c r="K184" s="49"/>
      <c r="L184" s="50">
        <f t="shared" si="9"/>
        <v>9035.805539730718</v>
      </c>
    </row>
    <row r="185" spans="1:12" x14ac:dyDescent="0.35">
      <c r="A185" s="44">
        <v>184</v>
      </c>
      <c r="B185" s="45" t="s">
        <v>89</v>
      </c>
      <c r="C185" s="45" t="s">
        <v>339</v>
      </c>
      <c r="D185" s="45" t="s">
        <v>372</v>
      </c>
      <c r="E185" s="45" t="str">
        <f t="shared" si="8"/>
        <v>ATSIMO ANDREFANATOLIARY-IIMAROMIANDRA</v>
      </c>
      <c r="F185" s="45" t="str">
        <f t="shared" si="11"/>
        <v>MG51520090</v>
      </c>
      <c r="G185" s="46">
        <v>16129.078745242969</v>
      </c>
      <c r="H185" s="47"/>
      <c r="I185" s="48"/>
      <c r="J185" s="48"/>
      <c r="K185" s="49"/>
      <c r="L185" s="50">
        <f t="shared" si="9"/>
        <v>16129.078745242969</v>
      </c>
    </row>
    <row r="186" spans="1:12" x14ac:dyDescent="0.35">
      <c r="A186" s="44">
        <v>185</v>
      </c>
      <c r="B186" s="45" t="s">
        <v>89</v>
      </c>
      <c r="C186" s="45" t="s">
        <v>339</v>
      </c>
      <c r="D186" s="166" t="s">
        <v>374</v>
      </c>
      <c r="E186" s="45" t="str">
        <f t="shared" si="8"/>
        <v>ATSIMO ANDREFANATOLIARY-IIMiary</v>
      </c>
      <c r="F186" s="45" t="str">
        <f t="shared" si="11"/>
        <v>MG51520071</v>
      </c>
      <c r="G186" s="46">
        <v>9853.1330070901295</v>
      </c>
      <c r="H186" s="47"/>
      <c r="I186" s="48"/>
      <c r="J186" s="48"/>
      <c r="K186" s="49"/>
      <c r="L186" s="50">
        <f t="shared" si="9"/>
        <v>9853.1330070901295</v>
      </c>
    </row>
    <row r="187" spans="1:12" x14ac:dyDescent="0.35">
      <c r="A187" s="44">
        <v>186</v>
      </c>
      <c r="B187" s="45" t="s">
        <v>89</v>
      </c>
      <c r="C187" s="45" t="s">
        <v>339</v>
      </c>
      <c r="D187" s="45" t="s">
        <v>376</v>
      </c>
      <c r="E187" s="45" t="str">
        <f t="shared" si="8"/>
        <v>ATSIMO ANDREFANATOLIARY-IIMILENAKA</v>
      </c>
      <c r="F187" s="45" t="str">
        <f t="shared" si="11"/>
        <v>MG51520290</v>
      </c>
      <c r="G187" s="46">
        <v>23062.191257071732</v>
      </c>
      <c r="H187" s="47"/>
      <c r="I187" s="48"/>
      <c r="J187" s="48"/>
      <c r="K187" s="49"/>
      <c r="L187" s="50">
        <f t="shared" si="9"/>
        <v>23062.191257071732</v>
      </c>
    </row>
    <row r="188" spans="1:12" x14ac:dyDescent="0.35">
      <c r="A188" s="44">
        <v>187</v>
      </c>
      <c r="B188" s="45" t="s">
        <v>89</v>
      </c>
      <c r="C188" s="45" t="s">
        <v>339</v>
      </c>
      <c r="D188" s="45" t="s">
        <v>378</v>
      </c>
      <c r="E188" s="45" t="str">
        <f t="shared" si="8"/>
        <v>ATSIMO ANDREFANATOLIARY-IIMITSINJO BETANIMENA</v>
      </c>
      <c r="F188" s="45" t="str">
        <f t="shared" si="11"/>
        <v>MG51520010</v>
      </c>
      <c r="G188" s="46">
        <v>36995.510974899822</v>
      </c>
      <c r="H188" s="47"/>
      <c r="I188" s="48"/>
      <c r="J188" s="48"/>
      <c r="K188" s="49"/>
      <c r="L188" s="50">
        <f t="shared" si="9"/>
        <v>36995.510974899822</v>
      </c>
    </row>
    <row r="189" spans="1:12" x14ac:dyDescent="0.35">
      <c r="A189" s="44">
        <v>188</v>
      </c>
      <c r="B189" s="45" t="s">
        <v>89</v>
      </c>
      <c r="C189" s="45" t="s">
        <v>339</v>
      </c>
      <c r="D189" s="45" t="s">
        <v>380</v>
      </c>
      <c r="E189" s="45" t="str">
        <f t="shared" si="8"/>
        <v>ATSIMO ANDREFANATOLIARY-IISAINT AUGUSTIN</v>
      </c>
      <c r="F189" s="45" t="str">
        <f t="shared" si="11"/>
        <v>MG51520131</v>
      </c>
      <c r="G189" s="46">
        <v>21083.157062172413</v>
      </c>
      <c r="H189" s="47"/>
      <c r="I189" s="48"/>
      <c r="J189" s="48"/>
      <c r="K189" s="49"/>
      <c r="L189" s="50">
        <f t="shared" si="9"/>
        <v>21083.157062172413</v>
      </c>
    </row>
    <row r="190" spans="1:12" x14ac:dyDescent="0.35">
      <c r="A190" s="44">
        <v>189</v>
      </c>
      <c r="B190" s="45" t="s">
        <v>89</v>
      </c>
      <c r="C190" s="45" t="s">
        <v>339</v>
      </c>
      <c r="D190" s="167" t="s">
        <v>382</v>
      </c>
      <c r="E190" s="45" t="str">
        <f t="shared" si="8"/>
        <v>ATSIMO ANDREFANATOLIARY-IISOAHAZO</v>
      </c>
      <c r="F190" s="45" t="str">
        <f t="shared" si="11"/>
        <v>MG51520330a</v>
      </c>
      <c r="G190" s="46">
        <v>20218.797135470351</v>
      </c>
      <c r="H190" s="47"/>
      <c r="I190" s="48"/>
      <c r="J190" s="48"/>
      <c r="K190" s="49"/>
      <c r="L190" s="50">
        <f t="shared" si="9"/>
        <v>20218.797135470351</v>
      </c>
    </row>
    <row r="191" spans="1:12" x14ac:dyDescent="0.35">
      <c r="A191" s="44">
        <v>190</v>
      </c>
      <c r="B191" s="45" t="s">
        <v>89</v>
      </c>
      <c r="C191" s="45" t="s">
        <v>339</v>
      </c>
      <c r="D191" s="45" t="s">
        <v>384</v>
      </c>
      <c r="E191" s="45" t="str">
        <f t="shared" si="8"/>
        <v>ATSIMO ANDREFANATOLIARY-IISOALARA SUD</v>
      </c>
      <c r="F191" s="45" t="str">
        <f t="shared" si="11"/>
        <v>MG51520133</v>
      </c>
      <c r="G191" s="46">
        <v>4353.4756706885864</v>
      </c>
      <c r="H191" s="47"/>
      <c r="I191" s="48"/>
      <c r="J191" s="48"/>
      <c r="K191" s="49"/>
      <c r="L191" s="50">
        <f t="shared" si="9"/>
        <v>4353.4756706885864</v>
      </c>
    </row>
    <row r="192" spans="1:12" x14ac:dyDescent="0.35">
      <c r="A192" s="44">
        <v>191</v>
      </c>
      <c r="B192" s="45" t="s">
        <v>89</v>
      </c>
      <c r="C192" s="45" t="s">
        <v>339</v>
      </c>
      <c r="D192" s="45" t="s">
        <v>386</v>
      </c>
      <c r="E192" s="45" t="str">
        <f t="shared" si="8"/>
        <v>ATSIMO ANDREFANATOLIARY-IITSIANISIHA</v>
      </c>
      <c r="F192" s="45" t="str">
        <f t="shared" si="11"/>
        <v>MG51520230</v>
      </c>
      <c r="G192" s="46">
        <v>17430.426634793945</v>
      </c>
      <c r="H192" s="47"/>
      <c r="I192" s="48"/>
      <c r="J192" s="48"/>
      <c r="K192" s="49"/>
      <c r="L192" s="50">
        <f t="shared" si="9"/>
        <v>17430.426634793945</v>
      </c>
    </row>
    <row r="193" spans="1:12" x14ac:dyDescent="0.35">
      <c r="A193" s="44">
        <v>192</v>
      </c>
      <c r="B193" s="45" t="s">
        <v>89</v>
      </c>
      <c r="C193" s="45" t="s">
        <v>339</v>
      </c>
      <c r="D193" s="167" t="s">
        <v>388</v>
      </c>
      <c r="E193" s="45" t="str">
        <f t="shared" si="8"/>
        <v>ATSIMO ANDREFANATOLIARY-IITSIFOTA</v>
      </c>
      <c r="F193" s="45" t="str">
        <f t="shared" si="11"/>
        <v>MG51520250a</v>
      </c>
      <c r="G193" s="46">
        <v>9081.2975170053378</v>
      </c>
      <c r="H193" s="47"/>
      <c r="I193" s="48"/>
      <c r="J193" s="48"/>
      <c r="K193" s="49" t="s">
        <v>442</v>
      </c>
      <c r="L193" s="50">
        <f t="shared" si="9"/>
        <v>9081.2975170053378</v>
      </c>
    </row>
    <row r="194" spans="1:12" x14ac:dyDescent="0.35">
      <c r="A194" s="44">
        <v>192</v>
      </c>
      <c r="B194" s="51" t="s">
        <v>530</v>
      </c>
      <c r="C194" s="51" t="s">
        <v>3839</v>
      </c>
      <c r="D194" s="51" t="s">
        <v>532</v>
      </c>
      <c r="E194" s="45" t="str">
        <f t="shared" ref="E194" si="12">B194&amp;C194&amp;D194</f>
        <v>Vatovavy FitovinanyMANANJARYAmbohitsara Est</v>
      </c>
      <c r="F194" s="45" t="str">
        <f t="shared" ref="F194" si="13">VLOOKUP(E194,admin_3_2,12,FALSE)</f>
        <v>MG23209252</v>
      </c>
      <c r="G194" s="46">
        <v>11715</v>
      </c>
      <c r="H194" s="47"/>
      <c r="I194" s="48"/>
      <c r="J194" s="48"/>
      <c r="K194" s="49" t="s">
        <v>442</v>
      </c>
      <c r="L194" s="50">
        <f t="shared" ref="L194:L250" si="14">IF(I194&lt;&gt;0, I194, G194)</f>
        <v>11715</v>
      </c>
    </row>
    <row r="195" spans="1:12" x14ac:dyDescent="0.35">
      <c r="A195" s="44">
        <v>192</v>
      </c>
      <c r="B195" s="51" t="s">
        <v>530</v>
      </c>
      <c r="C195" s="51" t="s">
        <v>3839</v>
      </c>
      <c r="D195" s="51" t="s">
        <v>534</v>
      </c>
      <c r="E195" s="45" t="str">
        <f t="shared" ref="E195:E250" si="15">B195&amp;C195&amp;D195</f>
        <v>Vatovavy FitovinanyMANANJARYAnkatafana</v>
      </c>
      <c r="F195" s="45" t="str">
        <f t="shared" ref="F195:F250" si="16">VLOOKUP(E195,admin_3_2,12,FALSE)</f>
        <v>MG23209032</v>
      </c>
      <c r="G195" s="46">
        <v>12495</v>
      </c>
      <c r="H195" s="47"/>
      <c r="I195" s="48"/>
      <c r="J195" s="48"/>
      <c r="K195" s="49" t="s">
        <v>442</v>
      </c>
      <c r="L195" s="50">
        <f t="shared" si="14"/>
        <v>12495</v>
      </c>
    </row>
    <row r="196" spans="1:12" x14ac:dyDescent="0.35">
      <c r="A196" s="44">
        <v>192</v>
      </c>
      <c r="B196" s="51" t="s">
        <v>530</v>
      </c>
      <c r="C196" s="51" t="s">
        <v>3839</v>
      </c>
      <c r="D196" s="51" t="s">
        <v>537</v>
      </c>
      <c r="E196" s="45" t="str">
        <f t="shared" si="15"/>
        <v>Vatovavy FitovinanyMANANJARYAntsenavolo</v>
      </c>
      <c r="F196" s="45" t="str">
        <f t="shared" si="16"/>
        <v>MG23209150</v>
      </c>
      <c r="G196" s="46">
        <v>16520</v>
      </c>
      <c r="H196" s="47"/>
      <c r="I196" s="48"/>
      <c r="J196" s="48"/>
      <c r="K196" s="49" t="s">
        <v>442</v>
      </c>
      <c r="L196" s="50">
        <f t="shared" si="14"/>
        <v>16520</v>
      </c>
    </row>
    <row r="197" spans="1:12" x14ac:dyDescent="0.35">
      <c r="A197" s="44">
        <v>192</v>
      </c>
      <c r="B197" s="51" t="s">
        <v>530</v>
      </c>
      <c r="C197" s="51" t="s">
        <v>3839</v>
      </c>
      <c r="D197" s="51" t="s">
        <v>538</v>
      </c>
      <c r="E197" s="45" t="str">
        <f t="shared" si="15"/>
        <v>Vatovavy FitovinanyMANANJARYTsaravary</v>
      </c>
      <c r="F197" s="45" t="str">
        <f t="shared" si="16"/>
        <v>MG23209031</v>
      </c>
      <c r="G197" s="46">
        <v>4395</v>
      </c>
      <c r="H197" s="47"/>
      <c r="I197" s="48"/>
      <c r="J197" s="48"/>
      <c r="K197" s="49" t="s">
        <v>442</v>
      </c>
      <c r="L197" s="50">
        <f t="shared" si="14"/>
        <v>4395</v>
      </c>
    </row>
    <row r="198" spans="1:12" x14ac:dyDescent="0.35">
      <c r="A198" s="44">
        <v>192</v>
      </c>
      <c r="B198" s="51" t="s">
        <v>530</v>
      </c>
      <c r="C198" s="51" t="s">
        <v>3839</v>
      </c>
      <c r="D198" s="51" t="s">
        <v>540</v>
      </c>
      <c r="E198" s="45" t="str">
        <f t="shared" si="15"/>
        <v>Vatovavy FitovinanyMANANJARYTsarahafatra</v>
      </c>
      <c r="F198" s="45" t="e">
        <f t="shared" si="16"/>
        <v>#N/A</v>
      </c>
      <c r="G198" s="46">
        <v>8655</v>
      </c>
      <c r="H198" s="47"/>
      <c r="I198" s="48"/>
      <c r="J198" s="48"/>
      <c r="K198" s="49" t="s">
        <v>442</v>
      </c>
      <c r="L198" s="50">
        <f t="shared" si="14"/>
        <v>8655</v>
      </c>
    </row>
    <row r="199" spans="1:12" x14ac:dyDescent="0.35">
      <c r="A199" s="44">
        <v>192</v>
      </c>
      <c r="B199" s="51" t="s">
        <v>530</v>
      </c>
      <c r="C199" s="51" t="s">
        <v>3839</v>
      </c>
      <c r="D199" s="51" t="s">
        <v>3840</v>
      </c>
      <c r="E199" s="45" t="str">
        <f t="shared" si="15"/>
        <v>Vatovavy FitovinanyMANANJARYANDRANAMBOLAVA</v>
      </c>
      <c r="F199" s="45" t="str">
        <f t="shared" si="16"/>
        <v>MG23209210</v>
      </c>
      <c r="G199" s="46">
        <v>5724.4565597667633</v>
      </c>
      <c r="H199" s="47"/>
      <c r="I199" s="48"/>
      <c r="J199" s="48"/>
      <c r="K199" s="49" t="s">
        <v>442</v>
      </c>
      <c r="L199" s="50">
        <f t="shared" si="14"/>
        <v>5724.4565597667633</v>
      </c>
    </row>
    <row r="200" spans="1:12" x14ac:dyDescent="0.35">
      <c r="A200" s="44">
        <v>192</v>
      </c>
      <c r="B200" s="51" t="s">
        <v>530</v>
      </c>
      <c r="C200" s="51" t="s">
        <v>3839</v>
      </c>
      <c r="D200" s="51" t="s">
        <v>3841</v>
      </c>
      <c r="E200" s="45" t="str">
        <f t="shared" si="15"/>
        <v>Vatovavy FitovinanyMANANJARYAMBALAHOSY NORD</v>
      </c>
      <c r="F200" s="45" t="str">
        <f t="shared" si="16"/>
        <v>MG23209370</v>
      </c>
      <c r="G200" s="46">
        <v>6178.6395390709413</v>
      </c>
      <c r="H200" s="47"/>
      <c r="I200" s="48"/>
      <c r="J200" s="48"/>
      <c r="K200" s="49" t="s">
        <v>442</v>
      </c>
      <c r="L200" s="50">
        <f t="shared" si="14"/>
        <v>6178.6395390709413</v>
      </c>
    </row>
    <row r="201" spans="1:12" x14ac:dyDescent="0.35">
      <c r="A201" s="44">
        <v>192</v>
      </c>
      <c r="B201" s="51" t="s">
        <v>530</v>
      </c>
      <c r="C201" s="51" t="s">
        <v>3839</v>
      </c>
      <c r="D201" s="51" t="s">
        <v>3842</v>
      </c>
      <c r="E201" s="45" t="str">
        <f t="shared" si="15"/>
        <v>Vatovavy FitovinanyMANANJARYAMBOHIMIARINA II</v>
      </c>
      <c r="F201" s="45" t="str">
        <f t="shared" si="16"/>
        <v>MG23209190</v>
      </c>
      <c r="G201" s="46">
        <v>4674.589243217516</v>
      </c>
      <c r="H201" s="47"/>
      <c r="I201" s="48"/>
      <c r="J201" s="48"/>
      <c r="K201" s="49" t="s">
        <v>442</v>
      </c>
      <c r="L201" s="50">
        <f t="shared" si="14"/>
        <v>4674.589243217516</v>
      </c>
    </row>
    <row r="202" spans="1:12" x14ac:dyDescent="0.35">
      <c r="A202" s="44">
        <v>192</v>
      </c>
      <c r="B202" s="51" t="s">
        <v>530</v>
      </c>
      <c r="C202" s="51" t="s">
        <v>3839</v>
      </c>
      <c r="D202" s="51" t="s">
        <v>3843</v>
      </c>
      <c r="E202" s="45" t="str">
        <f t="shared" si="15"/>
        <v>Vatovavy FitovinanyMANANJARYAMBOHINIHAONANA</v>
      </c>
      <c r="F202" s="45" t="str">
        <f t="shared" si="16"/>
        <v>MG23209310</v>
      </c>
      <c r="G202" s="46">
        <v>13104.319212157225</v>
      </c>
      <c r="H202" s="47"/>
      <c r="I202" s="48"/>
      <c r="J202" s="48"/>
      <c r="K202" s="49" t="s">
        <v>442</v>
      </c>
      <c r="L202" s="50">
        <f t="shared" si="14"/>
        <v>13104.319212157225</v>
      </c>
    </row>
    <row r="203" spans="1:12" x14ac:dyDescent="0.35">
      <c r="A203" s="44">
        <v>192</v>
      </c>
      <c r="B203" s="51" t="s">
        <v>530</v>
      </c>
      <c r="C203" s="51" t="s">
        <v>3839</v>
      </c>
      <c r="D203" s="51" t="s">
        <v>3844</v>
      </c>
      <c r="E203" s="45" t="str">
        <f t="shared" si="15"/>
        <v>Vatovavy FitovinanyMANANJARYANOSIMPARIHY</v>
      </c>
      <c r="F203" s="45" t="str">
        <f t="shared" si="16"/>
        <v>MG23209450</v>
      </c>
      <c r="G203" s="46">
        <v>12677.170776656429</v>
      </c>
      <c r="H203" s="47"/>
      <c r="I203" s="48"/>
      <c r="J203" s="48"/>
      <c r="K203" s="49" t="s">
        <v>442</v>
      </c>
      <c r="L203" s="50">
        <f t="shared" si="14"/>
        <v>12677.170776656429</v>
      </c>
    </row>
    <row r="204" spans="1:12" x14ac:dyDescent="0.35">
      <c r="A204" s="44">
        <v>192</v>
      </c>
      <c r="B204" s="51" t="s">
        <v>530</v>
      </c>
      <c r="C204" s="51" t="s">
        <v>3839</v>
      </c>
      <c r="D204" s="51" t="s">
        <v>547</v>
      </c>
      <c r="E204" s="45" t="str">
        <f t="shared" si="15"/>
        <v>Vatovavy FitovinanyMANANJARYMahatsara Iefaka</v>
      </c>
      <c r="F204" s="45" t="str">
        <f t="shared" si="16"/>
        <v>MG23209090</v>
      </c>
      <c r="G204" s="46">
        <v>4054.9769484083436</v>
      </c>
      <c r="H204" s="47"/>
      <c r="I204" s="48"/>
      <c r="J204" s="48"/>
      <c r="K204" s="49" t="s">
        <v>442</v>
      </c>
      <c r="L204" s="50">
        <f t="shared" si="14"/>
        <v>4054.9769484083436</v>
      </c>
    </row>
    <row r="205" spans="1:12" x14ac:dyDescent="0.35">
      <c r="A205" s="44">
        <v>192</v>
      </c>
      <c r="B205" s="51" t="s">
        <v>530</v>
      </c>
      <c r="C205" s="51" t="s">
        <v>3839</v>
      </c>
      <c r="D205" s="51" t="s">
        <v>3845</v>
      </c>
      <c r="E205" s="45" t="str">
        <f t="shared" si="15"/>
        <v>Vatovavy FitovinanyMANANJARYMAHATSARA SUD</v>
      </c>
      <c r="F205" s="45" t="str">
        <f t="shared" si="16"/>
        <v>MG23209050</v>
      </c>
      <c r="G205" s="46">
        <v>6575.646989174561</v>
      </c>
      <c r="H205" s="47"/>
      <c r="I205" s="48"/>
      <c r="J205" s="48"/>
      <c r="K205" s="49" t="s">
        <v>442</v>
      </c>
      <c r="L205" s="50">
        <f t="shared" si="14"/>
        <v>6575.646989174561</v>
      </c>
    </row>
    <row r="206" spans="1:12" x14ac:dyDescent="0.35">
      <c r="A206" s="44">
        <v>192</v>
      </c>
      <c r="B206" s="51" t="s">
        <v>530</v>
      </c>
      <c r="C206" s="51" t="s">
        <v>3839</v>
      </c>
      <c r="D206" s="51" t="s">
        <v>3846</v>
      </c>
      <c r="E206" s="45" t="str">
        <f t="shared" si="15"/>
        <v>Vatovavy FitovinanyMANANJARYMAHELA</v>
      </c>
      <c r="F206" s="45" t="str">
        <f t="shared" si="16"/>
        <v>MG23209251</v>
      </c>
      <c r="G206" s="46">
        <v>9796.3824665001121</v>
      </c>
      <c r="H206" s="47"/>
      <c r="I206" s="48"/>
      <c r="J206" s="48"/>
      <c r="K206" s="49" t="s">
        <v>442</v>
      </c>
      <c r="L206" s="50">
        <f t="shared" si="14"/>
        <v>9796.3824665001121</v>
      </c>
    </row>
    <row r="207" spans="1:12" x14ac:dyDescent="0.35">
      <c r="A207" s="44">
        <v>192</v>
      </c>
      <c r="B207" s="51" t="s">
        <v>530</v>
      </c>
      <c r="C207" s="51" t="s">
        <v>3839</v>
      </c>
      <c r="D207" s="51" t="s">
        <v>3839</v>
      </c>
      <c r="E207" s="45" t="str">
        <f t="shared" si="15"/>
        <v>Vatovavy FitovinanyMANANJARYMANANJARY</v>
      </c>
      <c r="F207" s="45" t="str">
        <f t="shared" si="16"/>
        <v>MG23209010</v>
      </c>
      <c r="G207" s="46">
        <v>32049.440240219388</v>
      </c>
      <c r="H207" s="47"/>
      <c r="I207" s="48"/>
      <c r="J207" s="48"/>
      <c r="K207" s="49" t="s">
        <v>442</v>
      </c>
      <c r="L207" s="50">
        <f t="shared" si="14"/>
        <v>32049.440240219388</v>
      </c>
    </row>
    <row r="208" spans="1:12" x14ac:dyDescent="0.35">
      <c r="A208" s="44">
        <v>192</v>
      </c>
      <c r="B208" s="51" t="s">
        <v>530</v>
      </c>
      <c r="C208" s="51" t="s">
        <v>3839</v>
      </c>
      <c r="D208" s="51" t="s">
        <v>3847</v>
      </c>
      <c r="E208" s="45" t="str">
        <f t="shared" si="15"/>
        <v>Vatovavy FitovinanyMANANJARYMAROFODY</v>
      </c>
      <c r="F208" s="45" t="e">
        <f t="shared" si="16"/>
        <v>#N/A</v>
      </c>
      <c r="G208" s="46">
        <v>2435.5783462768381</v>
      </c>
      <c r="H208" s="47"/>
      <c r="I208" s="48"/>
      <c r="J208" s="48"/>
      <c r="K208" s="49" t="s">
        <v>442</v>
      </c>
      <c r="L208" s="50">
        <f t="shared" si="14"/>
        <v>2435.5783462768381</v>
      </c>
    </row>
    <row r="209" spans="1:12" x14ac:dyDescent="0.35">
      <c r="A209" s="44">
        <v>192</v>
      </c>
      <c r="B209" s="51" t="s">
        <v>530</v>
      </c>
      <c r="C209" s="51" t="s">
        <v>3839</v>
      </c>
      <c r="D209" s="51" t="s">
        <v>3848</v>
      </c>
      <c r="E209" s="45" t="str">
        <f t="shared" si="15"/>
        <v>Vatovavy FitovinanyMANANJARYMAROSANGY</v>
      </c>
      <c r="F209" s="45" t="str">
        <f t="shared" si="16"/>
        <v>MG23209170</v>
      </c>
      <c r="G209" s="46">
        <v>7306.7350388305149</v>
      </c>
      <c r="H209" s="47"/>
      <c r="I209" s="48"/>
      <c r="J209" s="48"/>
      <c r="K209" s="49" t="s">
        <v>442</v>
      </c>
      <c r="L209" s="50">
        <f t="shared" si="14"/>
        <v>7306.7350388305149</v>
      </c>
    </row>
    <row r="210" spans="1:12" x14ac:dyDescent="0.35">
      <c r="A210" s="44">
        <v>192</v>
      </c>
      <c r="B210" s="51" t="s">
        <v>530</v>
      </c>
      <c r="C210" s="51" t="s">
        <v>3839</v>
      </c>
      <c r="D210" s="51" t="s">
        <v>3849</v>
      </c>
      <c r="E210" s="45" t="str">
        <f t="shared" si="15"/>
        <v>Vatovavy FitovinanyMANANJARYMORAFENO</v>
      </c>
      <c r="F210" s="45" t="str">
        <f t="shared" si="16"/>
        <v>MG23209130</v>
      </c>
      <c r="G210" s="46">
        <v>12485.588382038492</v>
      </c>
      <c r="H210" s="47"/>
      <c r="I210" s="48"/>
      <c r="J210" s="48"/>
      <c r="K210" s="49" t="s">
        <v>442</v>
      </c>
      <c r="L210" s="50">
        <f t="shared" si="14"/>
        <v>12485.588382038492</v>
      </c>
    </row>
    <row r="211" spans="1:12" x14ac:dyDescent="0.35">
      <c r="A211" s="44">
        <v>192</v>
      </c>
      <c r="B211" s="51" t="s">
        <v>530</v>
      </c>
      <c r="C211" s="51" t="s">
        <v>3839</v>
      </c>
      <c r="D211" s="51" t="s">
        <v>3850</v>
      </c>
      <c r="E211" s="45" t="str">
        <f t="shared" si="15"/>
        <v>Vatovavy FitovinanyMANANJARYNAMORONA</v>
      </c>
      <c r="F211" s="45" t="str">
        <f t="shared" si="16"/>
        <v>MG23209490</v>
      </c>
      <c r="G211" s="46">
        <v>10794.059156961763</v>
      </c>
      <c r="H211" s="47"/>
      <c r="I211" s="48"/>
      <c r="J211" s="48"/>
      <c r="K211" s="49" t="s">
        <v>442</v>
      </c>
      <c r="L211" s="50">
        <f t="shared" si="14"/>
        <v>10794.059156961763</v>
      </c>
    </row>
    <row r="212" spans="1:12" x14ac:dyDescent="0.35">
      <c r="A212" s="44">
        <v>192</v>
      </c>
      <c r="B212" s="51" t="s">
        <v>530</v>
      </c>
      <c r="C212" s="51" t="s">
        <v>3839</v>
      </c>
      <c r="D212" s="51" t="s">
        <v>3851</v>
      </c>
      <c r="E212" s="45" t="str">
        <f t="shared" si="15"/>
        <v>Vatovavy FitovinanyMANANJARYTSIATOSIKA</v>
      </c>
      <c r="F212" s="45" t="str">
        <f t="shared" si="16"/>
        <v>MG23209070</v>
      </c>
      <c r="G212" s="46">
        <v>13029.082052595626</v>
      </c>
      <c r="H212" s="47"/>
      <c r="I212" s="48"/>
      <c r="J212" s="48"/>
      <c r="K212" s="49" t="s">
        <v>442</v>
      </c>
      <c r="L212" s="50">
        <f t="shared" si="14"/>
        <v>13029.082052595626</v>
      </c>
    </row>
    <row r="213" spans="1:12" x14ac:dyDescent="0.35">
      <c r="A213" s="44">
        <v>192</v>
      </c>
      <c r="B213" s="51" t="s">
        <v>530</v>
      </c>
      <c r="C213" s="51" t="s">
        <v>3839</v>
      </c>
      <c r="D213" s="51" t="s">
        <v>3852</v>
      </c>
      <c r="E213" s="45" t="str">
        <f t="shared" si="15"/>
        <v>Vatovavy FitovinanyMANANJARYVOHILAVA</v>
      </c>
      <c r="F213" s="45" t="str">
        <f t="shared" si="16"/>
        <v>MG23209230</v>
      </c>
      <c r="G213" s="46">
        <v>26013.067998118291</v>
      </c>
      <c r="H213" s="47"/>
      <c r="I213" s="48"/>
      <c r="J213" s="48"/>
      <c r="K213" s="49" t="s">
        <v>442</v>
      </c>
      <c r="L213" s="50">
        <f t="shared" si="14"/>
        <v>26013.067998118291</v>
      </c>
    </row>
    <row r="214" spans="1:12" x14ac:dyDescent="0.35">
      <c r="A214" s="44">
        <v>192</v>
      </c>
      <c r="B214" s="51" t="s">
        <v>530</v>
      </c>
      <c r="C214" s="51" t="s">
        <v>3853</v>
      </c>
      <c r="D214" s="51" t="s">
        <v>3854</v>
      </c>
      <c r="E214" s="45" t="str">
        <f t="shared" si="15"/>
        <v>Vatovavy FitovinanyNOSY-VARIKANOSY VARIKA</v>
      </c>
      <c r="F214" s="45" t="str">
        <f t="shared" si="16"/>
        <v>MG23207010</v>
      </c>
      <c r="G214" s="46">
        <v>19755</v>
      </c>
      <c r="H214" s="47"/>
      <c r="I214" s="48"/>
      <c r="J214" s="48"/>
      <c r="K214" s="49" t="s">
        <v>442</v>
      </c>
      <c r="L214" s="50">
        <f t="shared" si="14"/>
        <v>19755</v>
      </c>
    </row>
    <row r="215" spans="1:12" x14ac:dyDescent="0.35">
      <c r="A215" s="44">
        <v>192</v>
      </c>
      <c r="B215" s="51" t="s">
        <v>530</v>
      </c>
      <c r="C215" s="51" t="s">
        <v>3853</v>
      </c>
      <c r="D215" s="51" t="s">
        <v>3855</v>
      </c>
      <c r="E215" s="45" t="str">
        <f t="shared" si="15"/>
        <v>Vatovavy FitovinanyNOSY-VARIKASAHAVATO</v>
      </c>
      <c r="F215" s="45" t="str">
        <f t="shared" si="16"/>
        <v>MG23207070</v>
      </c>
      <c r="G215" s="46">
        <v>24311</v>
      </c>
      <c r="H215" s="47"/>
      <c r="I215" s="48"/>
      <c r="J215" s="48"/>
      <c r="K215" s="49" t="s">
        <v>442</v>
      </c>
      <c r="L215" s="50">
        <f t="shared" si="14"/>
        <v>24311</v>
      </c>
    </row>
    <row r="216" spans="1:12" x14ac:dyDescent="0.35">
      <c r="A216" s="44">
        <v>192</v>
      </c>
      <c r="B216" s="51" t="s">
        <v>530</v>
      </c>
      <c r="C216" s="51" t="s">
        <v>3853</v>
      </c>
      <c r="D216" s="51" t="s">
        <v>3856</v>
      </c>
      <c r="E216" s="45" t="str">
        <f t="shared" si="15"/>
        <v>Vatovavy FitovinanyNOSY-VARIKAAMBAHY</v>
      </c>
      <c r="F216" s="45" t="str">
        <f t="shared" si="16"/>
        <v>MG23207031</v>
      </c>
      <c r="G216" s="46">
        <v>10469</v>
      </c>
      <c r="H216" s="47"/>
      <c r="I216" s="48"/>
      <c r="J216" s="48"/>
      <c r="K216" s="49" t="s">
        <v>442</v>
      </c>
      <c r="L216" s="50">
        <f t="shared" si="14"/>
        <v>10469</v>
      </c>
    </row>
    <row r="217" spans="1:12" x14ac:dyDescent="0.35">
      <c r="A217" s="44">
        <v>192</v>
      </c>
      <c r="B217" s="51" t="s">
        <v>530</v>
      </c>
      <c r="C217" s="51" t="s">
        <v>3853</v>
      </c>
      <c r="D217" s="51" t="s">
        <v>3857</v>
      </c>
      <c r="E217" s="45" t="str">
        <f t="shared" si="15"/>
        <v>Vatovavy FitovinanyNOSY-VARIKAFIADANANA</v>
      </c>
      <c r="F217" s="45" t="str">
        <f t="shared" si="16"/>
        <v>MG23207051</v>
      </c>
      <c r="G217" s="46">
        <v>16535</v>
      </c>
      <c r="H217" s="47"/>
      <c r="I217" s="48"/>
      <c r="J217" s="48"/>
      <c r="K217" s="49" t="s">
        <v>442</v>
      </c>
      <c r="L217" s="50">
        <f t="shared" si="14"/>
        <v>16535</v>
      </c>
    </row>
    <row r="218" spans="1:12" x14ac:dyDescent="0.35">
      <c r="A218" s="44">
        <v>192</v>
      </c>
      <c r="B218" s="51" t="s">
        <v>530</v>
      </c>
      <c r="C218" s="51" t="s">
        <v>3853</v>
      </c>
      <c r="D218" s="51" t="s">
        <v>586</v>
      </c>
      <c r="E218" s="45" t="str">
        <f t="shared" si="15"/>
        <v>Vatovavy FitovinanyNOSY-VARIKAAmbodiara</v>
      </c>
      <c r="F218" s="45" t="str">
        <f t="shared" si="16"/>
        <v>MG23207192</v>
      </c>
      <c r="G218" s="46">
        <v>12946</v>
      </c>
      <c r="H218" s="47"/>
      <c r="I218" s="48"/>
      <c r="J218" s="48"/>
      <c r="K218" s="49" t="s">
        <v>442</v>
      </c>
      <c r="L218" s="50">
        <f t="shared" si="14"/>
        <v>12946</v>
      </c>
    </row>
    <row r="219" spans="1:12" x14ac:dyDescent="0.35">
      <c r="A219" s="44">
        <v>192</v>
      </c>
      <c r="B219" s="51" t="s">
        <v>530</v>
      </c>
      <c r="C219" s="51" t="s">
        <v>3858</v>
      </c>
      <c r="D219" s="51" t="s">
        <v>3859</v>
      </c>
      <c r="E219" s="45" t="str">
        <f t="shared" si="15"/>
        <v>Vatovavy FitovinanyIKONGOTANAKAMBANA</v>
      </c>
      <c r="F219" s="45" t="str">
        <f t="shared" si="16"/>
        <v>MG23211072</v>
      </c>
      <c r="G219" s="46">
        <v>8008.5635504931215</v>
      </c>
      <c r="H219" s="47"/>
      <c r="I219" s="48"/>
      <c r="J219" s="48"/>
      <c r="K219" s="49" t="s">
        <v>442</v>
      </c>
      <c r="L219" s="50">
        <f t="shared" si="14"/>
        <v>8008.5635504931215</v>
      </c>
    </row>
    <row r="220" spans="1:12" x14ac:dyDescent="0.35">
      <c r="A220" s="44">
        <v>192</v>
      </c>
      <c r="B220" s="51" t="s">
        <v>530</v>
      </c>
      <c r="C220" s="51" t="s">
        <v>3858</v>
      </c>
      <c r="D220" s="51" t="s">
        <v>3860</v>
      </c>
      <c r="E220" s="45" t="str">
        <f t="shared" si="15"/>
        <v>Vatovavy FitovinanyIKONGOSAHALANONA</v>
      </c>
      <c r="F220" s="45" t="str">
        <f t="shared" si="16"/>
        <v>MG23211073</v>
      </c>
      <c r="G220" s="46">
        <v>9665.0821917808244</v>
      </c>
      <c r="H220" s="47"/>
      <c r="I220" s="48"/>
      <c r="J220" s="48"/>
      <c r="K220" s="49" t="s">
        <v>442</v>
      </c>
      <c r="L220" s="50">
        <f t="shared" si="14"/>
        <v>9665.0821917808244</v>
      </c>
    </row>
    <row r="221" spans="1:12" x14ac:dyDescent="0.35">
      <c r="A221" s="44">
        <v>192</v>
      </c>
      <c r="B221" s="51" t="s">
        <v>530</v>
      </c>
      <c r="C221" s="51" t="s">
        <v>3858</v>
      </c>
      <c r="D221" s="51" t="s">
        <v>3861</v>
      </c>
      <c r="E221" s="45" t="str">
        <f t="shared" si="15"/>
        <v>Vatovavy FitovinanyIKONGOIFANIREA</v>
      </c>
      <c r="F221" s="45" t="str">
        <f t="shared" si="16"/>
        <v>MG23211071</v>
      </c>
      <c r="G221" s="46">
        <v>17982.454899777284</v>
      </c>
      <c r="H221" s="47"/>
      <c r="I221" s="48"/>
      <c r="J221" s="48"/>
      <c r="K221" s="49" t="s">
        <v>442</v>
      </c>
      <c r="L221" s="50">
        <f t="shared" si="14"/>
        <v>17982.454899777284</v>
      </c>
    </row>
    <row r="222" spans="1:12" x14ac:dyDescent="0.35">
      <c r="A222" s="44">
        <v>192</v>
      </c>
      <c r="B222" s="51" t="s">
        <v>530</v>
      </c>
      <c r="C222" s="51" t="s">
        <v>3858</v>
      </c>
      <c r="D222" s="51" t="s">
        <v>3862</v>
      </c>
      <c r="E222" s="45" t="str">
        <f t="shared" si="15"/>
        <v>Vatovavy FitovinanyIKONGOANTODINGA</v>
      </c>
      <c r="F222" s="45" t="str">
        <f t="shared" si="16"/>
        <v>MG23211112</v>
      </c>
      <c r="G222" s="46">
        <v>17624.44612762734</v>
      </c>
      <c r="H222" s="47"/>
      <c r="I222" s="48"/>
      <c r="J222" s="48"/>
      <c r="K222" s="49" t="s">
        <v>442</v>
      </c>
      <c r="L222" s="50">
        <f t="shared" si="14"/>
        <v>17624.44612762734</v>
      </c>
    </row>
    <row r="223" spans="1:12" x14ac:dyDescent="0.35">
      <c r="A223" s="44">
        <v>192</v>
      </c>
      <c r="B223" s="51" t="s">
        <v>530</v>
      </c>
      <c r="C223" s="51" t="s">
        <v>3858</v>
      </c>
      <c r="D223" s="51" t="s">
        <v>3863</v>
      </c>
      <c r="E223" s="45" t="str">
        <f t="shared" si="15"/>
        <v>Vatovavy FitovinanyIKONGOANKARIMBELO</v>
      </c>
      <c r="F223" s="45" t="str">
        <f t="shared" si="16"/>
        <v>MG23211111</v>
      </c>
      <c r="G223" s="46">
        <v>10495.335524223474</v>
      </c>
      <c r="H223" s="47"/>
      <c r="I223" s="48"/>
      <c r="J223" s="48"/>
      <c r="K223" s="49" t="s">
        <v>442</v>
      </c>
      <c r="L223" s="50">
        <f t="shared" si="14"/>
        <v>10495.335524223474</v>
      </c>
    </row>
    <row r="224" spans="1:12" x14ac:dyDescent="0.35">
      <c r="A224" s="44">
        <v>192</v>
      </c>
      <c r="B224" s="51" t="s">
        <v>530</v>
      </c>
      <c r="C224" s="51" t="s">
        <v>3858</v>
      </c>
      <c r="D224" s="51" t="s">
        <v>3864</v>
      </c>
      <c r="E224" s="45" t="str">
        <f t="shared" si="15"/>
        <v>Vatovavy FitovinanyIKONGOKALAFOTSY</v>
      </c>
      <c r="F224" s="45" t="str">
        <f t="shared" si="16"/>
        <v>MG23211113</v>
      </c>
      <c r="G224" s="46">
        <v>17842.947696527648</v>
      </c>
      <c r="H224" s="47"/>
      <c r="I224" s="48"/>
      <c r="J224" s="48"/>
      <c r="K224" s="49" t="s">
        <v>442</v>
      </c>
      <c r="L224" s="50">
        <f t="shared" si="14"/>
        <v>17842.947696527648</v>
      </c>
    </row>
    <row r="225" spans="1:12" x14ac:dyDescent="0.35">
      <c r="A225" s="44">
        <v>192</v>
      </c>
      <c r="B225" s="51" t="s">
        <v>530</v>
      </c>
      <c r="C225" s="51" t="s">
        <v>3865</v>
      </c>
      <c r="D225" s="51" t="s">
        <v>602</v>
      </c>
      <c r="E225" s="45" t="str">
        <f t="shared" si="15"/>
        <v>Vatovavy FitovinanyVOHIPENOIvato</v>
      </c>
      <c r="F225" s="45" t="str">
        <f t="shared" si="16"/>
        <v>MG23212051</v>
      </c>
      <c r="G225" s="46">
        <v>3335</v>
      </c>
      <c r="H225" s="47"/>
      <c r="I225" s="48"/>
      <c r="J225" s="48"/>
      <c r="K225" s="49" t="s">
        <v>442</v>
      </c>
      <c r="L225" s="50">
        <f t="shared" si="14"/>
        <v>3335</v>
      </c>
    </row>
    <row r="226" spans="1:12" x14ac:dyDescent="0.35">
      <c r="A226" s="44">
        <v>192</v>
      </c>
      <c r="B226" s="51" t="s">
        <v>530</v>
      </c>
      <c r="C226" s="51" t="s">
        <v>3865</v>
      </c>
      <c r="D226" s="51" t="s">
        <v>603</v>
      </c>
      <c r="E226" s="45" t="str">
        <f t="shared" si="15"/>
        <v>Vatovavy FitovinanyVOHIPENOAnoloka</v>
      </c>
      <c r="F226" s="45" t="str">
        <f t="shared" si="16"/>
        <v>MG23212053</v>
      </c>
      <c r="G226" s="46">
        <v>3875</v>
      </c>
      <c r="H226" s="47"/>
      <c r="I226" s="48"/>
      <c r="J226" s="48"/>
      <c r="K226" s="49" t="s">
        <v>442</v>
      </c>
      <c r="L226" s="50">
        <f t="shared" si="14"/>
        <v>3875</v>
      </c>
    </row>
    <row r="227" spans="1:12" x14ac:dyDescent="0.35">
      <c r="A227" s="44">
        <v>192</v>
      </c>
      <c r="B227" s="51" t="s">
        <v>530</v>
      </c>
      <c r="C227" s="51" t="s">
        <v>3865</v>
      </c>
      <c r="D227" s="51" t="s">
        <v>604</v>
      </c>
      <c r="E227" s="45" t="str">
        <f t="shared" si="15"/>
        <v>Vatovavy FitovinanyVOHIPENOSavana</v>
      </c>
      <c r="F227" s="45" t="str">
        <f t="shared" si="16"/>
        <v>MG23212052</v>
      </c>
      <c r="G227" s="46">
        <v>4355</v>
      </c>
      <c r="H227" s="47"/>
      <c r="I227" s="48"/>
      <c r="J227" s="48"/>
      <c r="K227" s="49" t="s">
        <v>442</v>
      </c>
      <c r="L227" s="50">
        <f t="shared" si="14"/>
        <v>4355</v>
      </c>
    </row>
    <row r="228" spans="1:12" x14ac:dyDescent="0.35">
      <c r="A228" s="44">
        <v>192</v>
      </c>
      <c r="B228" s="51" t="s">
        <v>530</v>
      </c>
      <c r="C228" s="51" t="s">
        <v>3865</v>
      </c>
      <c r="D228" s="51" t="s">
        <v>605</v>
      </c>
      <c r="E228" s="45" t="str">
        <f t="shared" si="15"/>
        <v>Vatovavy FitovinanyVOHIPENOVohitrindry</v>
      </c>
      <c r="F228" s="45" t="str">
        <f t="shared" si="16"/>
        <v>MG23212031</v>
      </c>
      <c r="G228" s="46">
        <v>11925</v>
      </c>
      <c r="H228" s="47"/>
      <c r="I228" s="48"/>
      <c r="J228" s="48"/>
      <c r="K228" s="49" t="s">
        <v>442</v>
      </c>
      <c r="L228" s="50">
        <f t="shared" si="14"/>
        <v>11925</v>
      </c>
    </row>
    <row r="229" spans="1:12" x14ac:dyDescent="0.35">
      <c r="A229" s="44">
        <v>192</v>
      </c>
      <c r="B229" s="51" t="s">
        <v>530</v>
      </c>
      <c r="C229" s="51" t="s">
        <v>3865</v>
      </c>
      <c r="D229" s="51" t="s">
        <v>606</v>
      </c>
      <c r="E229" s="45" t="str">
        <f t="shared" si="15"/>
        <v>Vatovavy FitovinanyVOHIPENOOnjatsy</v>
      </c>
      <c r="F229" s="45" t="str">
        <f t="shared" si="16"/>
        <v>MG23212171</v>
      </c>
      <c r="G229" s="46">
        <v>1630</v>
      </c>
      <c r="H229" s="47"/>
      <c r="I229" s="48"/>
      <c r="J229" s="48"/>
      <c r="K229" s="49" t="s">
        <v>442</v>
      </c>
      <c r="L229" s="50">
        <f t="shared" si="14"/>
        <v>1630</v>
      </c>
    </row>
    <row r="230" spans="1:12" x14ac:dyDescent="0.35">
      <c r="A230" s="44">
        <v>192</v>
      </c>
      <c r="B230" s="51" t="s">
        <v>530</v>
      </c>
      <c r="C230" s="51" t="s">
        <v>620</v>
      </c>
      <c r="D230" s="51" t="s">
        <v>621</v>
      </c>
      <c r="E230" s="45" t="str">
        <f t="shared" si="15"/>
        <v>Vatovavy FitovinanyManakara AtsimoLokomby</v>
      </c>
      <c r="F230" s="45" t="str">
        <f t="shared" si="16"/>
        <v>MG23210211</v>
      </c>
      <c r="G230" s="46">
        <v>13335</v>
      </c>
      <c r="H230" s="47"/>
      <c r="I230" s="48"/>
      <c r="J230" s="48"/>
      <c r="K230" s="49" t="s">
        <v>442</v>
      </c>
      <c r="L230" s="50">
        <f t="shared" si="14"/>
        <v>13335</v>
      </c>
    </row>
    <row r="231" spans="1:12" x14ac:dyDescent="0.35">
      <c r="A231" s="44">
        <v>192</v>
      </c>
      <c r="B231" s="51" t="s">
        <v>530</v>
      </c>
      <c r="C231" s="51" t="s">
        <v>620</v>
      </c>
      <c r="D231" s="51" t="s">
        <v>622</v>
      </c>
      <c r="E231" s="45" t="str">
        <f t="shared" si="15"/>
        <v>Vatovavy FitovinanyManakara AtsimoAmpasimanjeva</v>
      </c>
      <c r="F231" s="45" t="str">
        <f t="shared" si="16"/>
        <v>MG23210311</v>
      </c>
      <c r="G231" s="46">
        <v>9060</v>
      </c>
      <c r="H231" s="47"/>
      <c r="I231" s="48"/>
      <c r="J231" s="48"/>
      <c r="K231" s="49" t="s">
        <v>442</v>
      </c>
      <c r="L231" s="50">
        <f t="shared" si="14"/>
        <v>9060</v>
      </c>
    </row>
    <row r="232" spans="1:12" x14ac:dyDescent="0.35">
      <c r="A232" s="44">
        <v>192</v>
      </c>
      <c r="B232" s="51" t="s">
        <v>530</v>
      </c>
      <c r="C232" s="51" t="s">
        <v>620</v>
      </c>
      <c r="D232" s="51" t="s">
        <v>623</v>
      </c>
      <c r="E232" s="45" t="str">
        <f t="shared" si="15"/>
        <v>Vatovavy FitovinanyManakara AtsimoMitanty</v>
      </c>
      <c r="F232" s="45" t="str">
        <f t="shared" si="16"/>
        <v>MG23210271</v>
      </c>
      <c r="G232" s="46">
        <v>6445</v>
      </c>
      <c r="H232" s="47"/>
      <c r="I232" s="48"/>
      <c r="J232" s="48"/>
      <c r="K232" s="49" t="s">
        <v>442</v>
      </c>
      <c r="L232" s="50">
        <f t="shared" si="14"/>
        <v>6445</v>
      </c>
    </row>
    <row r="233" spans="1:12" x14ac:dyDescent="0.35">
      <c r="A233" s="44">
        <v>192</v>
      </c>
      <c r="B233" s="51" t="s">
        <v>530</v>
      </c>
      <c r="C233" s="51" t="s">
        <v>620</v>
      </c>
      <c r="D233" s="51" t="s">
        <v>624</v>
      </c>
      <c r="E233" s="45" t="str">
        <f t="shared" si="15"/>
        <v>Vatovavy FitovinanyManakara AtsimoAmbila</v>
      </c>
      <c r="F233" s="45" t="str">
        <f t="shared" si="16"/>
        <v>MG23210070</v>
      </c>
      <c r="G233" s="46">
        <v>23220</v>
      </c>
      <c r="H233" s="47"/>
      <c r="I233" s="48"/>
      <c r="J233" s="48"/>
      <c r="K233" s="49" t="s">
        <v>442</v>
      </c>
      <c r="L233" s="50">
        <f t="shared" si="14"/>
        <v>23220</v>
      </c>
    </row>
    <row r="234" spans="1:12" x14ac:dyDescent="0.35">
      <c r="A234" s="44">
        <v>192</v>
      </c>
      <c r="B234" s="51" t="s">
        <v>530</v>
      </c>
      <c r="C234" s="51" t="s">
        <v>620</v>
      </c>
      <c r="D234" s="51" t="s">
        <v>625</v>
      </c>
      <c r="E234" s="45" t="str">
        <f t="shared" si="15"/>
        <v>Vatovavy FitovinanyManakara AtsimoMarofarihy</v>
      </c>
      <c r="F234" s="45" t="str">
        <f t="shared" si="16"/>
        <v>MG23210051</v>
      </c>
      <c r="G234" s="46">
        <v>12845</v>
      </c>
      <c r="H234" s="47"/>
      <c r="I234" s="48"/>
      <c r="J234" s="48"/>
      <c r="K234" s="49" t="s">
        <v>442</v>
      </c>
      <c r="L234" s="50">
        <f t="shared" si="14"/>
        <v>12845</v>
      </c>
    </row>
    <row r="235" spans="1:12" x14ac:dyDescent="0.35">
      <c r="A235" s="44">
        <v>192</v>
      </c>
      <c r="B235" s="51" t="s">
        <v>530</v>
      </c>
      <c r="C235" s="51" t="s">
        <v>620</v>
      </c>
      <c r="D235" s="51" t="s">
        <v>626</v>
      </c>
      <c r="E235" s="45" t="str">
        <f t="shared" si="15"/>
        <v>Vatovavy FitovinanyManakara AtsimoVohimasina Nord</v>
      </c>
      <c r="F235" s="45" t="str">
        <f t="shared" si="16"/>
        <v>MG23210351</v>
      </c>
      <c r="G235" s="46">
        <v>6725</v>
      </c>
      <c r="H235" s="47"/>
      <c r="I235" s="48"/>
      <c r="J235" s="48"/>
      <c r="K235" s="49" t="s">
        <v>442</v>
      </c>
      <c r="L235" s="50">
        <f t="shared" si="14"/>
        <v>6725</v>
      </c>
    </row>
    <row r="236" spans="1:12" x14ac:dyDescent="0.35">
      <c r="A236" s="44">
        <v>192</v>
      </c>
      <c r="B236" s="51" t="s">
        <v>1192</v>
      </c>
      <c r="C236" s="51" t="s">
        <v>3866</v>
      </c>
      <c r="D236" s="51" t="s">
        <v>3867</v>
      </c>
      <c r="E236" s="45" t="str">
        <f t="shared" si="15"/>
        <v>ATSIMO ATSINANANAFARAFANGANAMAHAFASA Centre</v>
      </c>
      <c r="F236" s="45" t="str">
        <f t="shared" si="16"/>
        <v>MG25213170</v>
      </c>
      <c r="G236" s="46">
        <v>14100</v>
      </c>
      <c r="H236" s="47"/>
      <c r="I236" s="48"/>
      <c r="J236" s="48"/>
      <c r="K236" s="49" t="s">
        <v>442</v>
      </c>
      <c r="L236" s="50">
        <f t="shared" si="14"/>
        <v>14100</v>
      </c>
    </row>
    <row r="237" spans="1:12" x14ac:dyDescent="0.35">
      <c r="A237" s="44">
        <v>192</v>
      </c>
      <c r="B237" s="51" t="s">
        <v>1192</v>
      </c>
      <c r="C237" s="51" t="s">
        <v>3866</v>
      </c>
      <c r="D237" s="51" t="s">
        <v>3868</v>
      </c>
      <c r="E237" s="45" t="str">
        <f t="shared" si="15"/>
        <v>ATSIMO ATSINANANAFARAFANGANAVOHILAVA Manapatrana</v>
      </c>
      <c r="F237" s="45" t="e">
        <f t="shared" si="16"/>
        <v>#N/A</v>
      </c>
      <c r="G237" s="46">
        <v>6560</v>
      </c>
      <c r="H237" s="47"/>
      <c r="I237" s="48"/>
      <c r="J237" s="48"/>
      <c r="K237" s="49" t="s">
        <v>442</v>
      </c>
      <c r="L237" s="50">
        <f t="shared" si="14"/>
        <v>6560</v>
      </c>
    </row>
    <row r="238" spans="1:12" x14ac:dyDescent="0.35">
      <c r="A238" s="44">
        <v>192</v>
      </c>
      <c r="B238" s="51" t="s">
        <v>1192</v>
      </c>
      <c r="C238" s="51" t="s">
        <v>3866</v>
      </c>
      <c r="D238" s="51" t="s">
        <v>3869</v>
      </c>
      <c r="E238" s="45" t="str">
        <f t="shared" si="15"/>
        <v>ATSIMO ATSINANANAFARAFANGANATANGAINONY</v>
      </c>
      <c r="F238" s="45" t="str">
        <f t="shared" si="16"/>
        <v>MG25213230</v>
      </c>
      <c r="G238" s="46">
        <v>5360</v>
      </c>
      <c r="H238" s="47"/>
      <c r="I238" s="48"/>
      <c r="J238" s="48"/>
      <c r="K238" s="49" t="s">
        <v>442</v>
      </c>
      <c r="L238" s="50">
        <f t="shared" si="14"/>
        <v>5360</v>
      </c>
    </row>
    <row r="239" spans="1:12" x14ac:dyDescent="0.35">
      <c r="A239" s="44">
        <v>192</v>
      </c>
      <c r="B239" s="51" t="s">
        <v>1192</v>
      </c>
      <c r="C239" s="51" t="s">
        <v>3866</v>
      </c>
      <c r="D239" s="51" t="s">
        <v>3870</v>
      </c>
      <c r="E239" s="45" t="str">
        <f t="shared" si="15"/>
        <v>ATSIMO ATSINANANAFARAFANGANAVOHILENGO</v>
      </c>
      <c r="F239" s="45" t="str">
        <f t="shared" si="16"/>
        <v>MG25213570</v>
      </c>
      <c r="G239" s="46">
        <v>16275</v>
      </c>
      <c r="H239" s="47"/>
      <c r="I239" s="48"/>
      <c r="J239" s="48"/>
      <c r="K239" s="49" t="s">
        <v>442</v>
      </c>
      <c r="L239" s="50">
        <f t="shared" si="14"/>
        <v>16275</v>
      </c>
    </row>
    <row r="240" spans="1:12" x14ac:dyDescent="0.35">
      <c r="A240" s="44">
        <v>192</v>
      </c>
      <c r="B240" s="51" t="s">
        <v>1192</v>
      </c>
      <c r="C240" s="51" t="s">
        <v>3866</v>
      </c>
      <c r="D240" s="51" t="s">
        <v>3871</v>
      </c>
      <c r="E240" s="45" t="str">
        <f t="shared" si="15"/>
        <v>ATSIMO ATSINANANAFARAFANGANAEVATO</v>
      </c>
      <c r="F240" s="45" t="str">
        <f t="shared" si="16"/>
        <v>MG25213370</v>
      </c>
      <c r="G240" s="46">
        <v>12390</v>
      </c>
      <c r="H240" s="47"/>
      <c r="I240" s="48"/>
      <c r="J240" s="48"/>
      <c r="K240" s="49" t="s">
        <v>442</v>
      </c>
      <c r="L240" s="50">
        <f t="shared" si="14"/>
        <v>12390</v>
      </c>
    </row>
    <row r="241" spans="1:12" x14ac:dyDescent="0.35">
      <c r="A241" s="44">
        <v>192</v>
      </c>
      <c r="B241" s="51" t="s">
        <v>1192</v>
      </c>
      <c r="C241" s="51" t="s">
        <v>3872</v>
      </c>
      <c r="D241" s="51" t="s">
        <v>651</v>
      </c>
      <c r="E241" s="45" t="str">
        <f t="shared" si="15"/>
        <v>ATSIMO ATSINANANAVANGAINDRANOSoamanova</v>
      </c>
      <c r="F241" s="45" t="str">
        <f t="shared" si="16"/>
        <v>MG25214070</v>
      </c>
      <c r="G241" s="46"/>
      <c r="H241" s="47"/>
      <c r="I241" s="48"/>
      <c r="J241" s="48"/>
      <c r="K241" s="49" t="s">
        <v>442</v>
      </c>
      <c r="L241" s="50">
        <f t="shared" si="14"/>
        <v>0</v>
      </c>
    </row>
    <row r="242" spans="1:12" x14ac:dyDescent="0.35">
      <c r="A242" s="44">
        <v>192</v>
      </c>
      <c r="B242" s="51" t="s">
        <v>1192</v>
      </c>
      <c r="C242" s="51" t="s">
        <v>3872</v>
      </c>
      <c r="D242" s="51" t="s">
        <v>652</v>
      </c>
      <c r="E242" s="45" t="str">
        <f t="shared" si="15"/>
        <v>ATSIMO ATSINANANAVANGAINDRANOAmpasimalemy</v>
      </c>
      <c r="F242" s="45" t="str">
        <f t="shared" si="16"/>
        <v>MG25214031</v>
      </c>
      <c r="G242" s="46">
        <v>13995</v>
      </c>
      <c r="H242" s="47"/>
      <c r="I242" s="48"/>
      <c r="J242" s="48"/>
      <c r="K242" s="49" t="s">
        <v>442</v>
      </c>
      <c r="L242" s="50">
        <f t="shared" si="14"/>
        <v>13995</v>
      </c>
    </row>
    <row r="243" spans="1:12" x14ac:dyDescent="0.35">
      <c r="A243" s="44">
        <v>192</v>
      </c>
      <c r="B243" s="51" t="s">
        <v>1192</v>
      </c>
      <c r="C243" s="51" t="s">
        <v>3872</v>
      </c>
      <c r="D243" s="51" t="s">
        <v>653</v>
      </c>
      <c r="E243" s="45" t="str">
        <f t="shared" si="15"/>
        <v>ATSIMO ATSINANANAVANGAINDRANOAmpataka</v>
      </c>
      <c r="F243" s="45" t="str">
        <f t="shared" si="16"/>
        <v>MG25214132</v>
      </c>
      <c r="G243" s="46">
        <v>6215</v>
      </c>
      <c r="H243" s="47"/>
      <c r="I243" s="48"/>
      <c r="J243" s="48"/>
      <c r="K243" s="49" t="s">
        <v>442</v>
      </c>
      <c r="L243" s="50">
        <f t="shared" si="14"/>
        <v>6215</v>
      </c>
    </row>
    <row r="244" spans="1:12" x14ac:dyDescent="0.35">
      <c r="A244" s="44">
        <v>192</v>
      </c>
      <c r="B244" s="51" t="s">
        <v>1192</v>
      </c>
      <c r="C244" s="51" t="s">
        <v>3872</v>
      </c>
      <c r="D244" s="51" t="s">
        <v>654</v>
      </c>
      <c r="E244" s="45" t="str">
        <f t="shared" si="15"/>
        <v>ATSIMO ATSINANANAVANGAINDRANOFonilaza</v>
      </c>
      <c r="F244" s="45" t="e">
        <f t="shared" si="16"/>
        <v>#N/A</v>
      </c>
      <c r="G244" s="46">
        <v>8445</v>
      </c>
      <c r="H244" s="47"/>
      <c r="I244" s="48"/>
      <c r="J244" s="48"/>
      <c r="K244" s="49" t="s">
        <v>442</v>
      </c>
      <c r="L244" s="50">
        <f t="shared" si="14"/>
        <v>8445</v>
      </c>
    </row>
    <row r="245" spans="1:12" x14ac:dyDescent="0.35">
      <c r="A245" s="44">
        <v>192</v>
      </c>
      <c r="B245" s="51" t="s">
        <v>1192</v>
      </c>
      <c r="C245" s="51" t="s">
        <v>3872</v>
      </c>
      <c r="D245" s="51" t="s">
        <v>655</v>
      </c>
      <c r="E245" s="45" t="str">
        <f t="shared" si="15"/>
        <v>ATSIMO ATSINANANAVANGAINDRANOMasianaka</v>
      </c>
      <c r="F245" s="45" t="str">
        <f t="shared" si="16"/>
        <v>MG25214152</v>
      </c>
      <c r="G245" s="46">
        <v>15875</v>
      </c>
      <c r="H245" s="47"/>
      <c r="I245" s="48"/>
      <c r="J245" s="48"/>
      <c r="K245" s="49" t="s">
        <v>442</v>
      </c>
      <c r="L245" s="50">
        <f t="shared" si="14"/>
        <v>15875</v>
      </c>
    </row>
    <row r="246" spans="1:12" x14ac:dyDescent="0.35">
      <c r="A246" s="44">
        <v>192</v>
      </c>
      <c r="B246" s="51" t="s">
        <v>1192</v>
      </c>
      <c r="C246" s="51" t="s">
        <v>3872</v>
      </c>
      <c r="D246" s="51" t="s">
        <v>656</v>
      </c>
      <c r="E246" s="45" t="str">
        <f t="shared" si="15"/>
        <v>ATSIMO ATSINANANAVANGAINDRANOVohitrambo</v>
      </c>
      <c r="F246" s="45" t="str">
        <f t="shared" si="16"/>
        <v>MG25214111</v>
      </c>
      <c r="G246" s="46">
        <v>7570</v>
      </c>
      <c r="H246" s="47"/>
      <c r="I246" s="48"/>
      <c r="J246" s="48"/>
      <c r="K246" s="49" t="s">
        <v>442</v>
      </c>
      <c r="L246" s="50">
        <f t="shared" si="14"/>
        <v>7570</v>
      </c>
    </row>
    <row r="247" spans="1:12" x14ac:dyDescent="0.35">
      <c r="A247" s="44">
        <v>192</v>
      </c>
      <c r="B247" s="51" t="s">
        <v>1192</v>
      </c>
      <c r="C247" s="51" t="s">
        <v>3872</v>
      </c>
      <c r="D247" s="51" t="s">
        <v>657</v>
      </c>
      <c r="E247" s="45" t="str">
        <f t="shared" si="15"/>
        <v>ATSIMO ATSINANANAVANGAINDRANOTsianofana</v>
      </c>
      <c r="F247" s="45" t="str">
        <f t="shared" si="16"/>
        <v>MG25214032</v>
      </c>
      <c r="G247" s="46">
        <v>7905</v>
      </c>
      <c r="H247" s="47"/>
      <c r="I247" s="48"/>
      <c r="J247" s="48"/>
      <c r="K247" s="49" t="s">
        <v>442</v>
      </c>
      <c r="L247" s="50">
        <f t="shared" si="14"/>
        <v>7905</v>
      </c>
    </row>
    <row r="248" spans="1:12" x14ac:dyDescent="0.35">
      <c r="A248" s="44">
        <v>192</v>
      </c>
      <c r="B248" s="51" t="s">
        <v>3873</v>
      </c>
      <c r="C248" s="51" t="s">
        <v>3874</v>
      </c>
      <c r="D248" s="51" t="s">
        <v>3875</v>
      </c>
      <c r="E248" s="45" t="str">
        <f t="shared" si="15"/>
        <v>ATSINANANAMAHANOROMasimeloka</v>
      </c>
      <c r="F248" s="45" t="e">
        <f t="shared" si="16"/>
        <v>#N/A</v>
      </c>
      <c r="G248" s="46"/>
      <c r="H248" s="47"/>
      <c r="I248" s="48"/>
      <c r="J248" s="48"/>
      <c r="K248" s="49" t="s">
        <v>442</v>
      </c>
      <c r="L248" s="50">
        <f t="shared" si="14"/>
        <v>0</v>
      </c>
    </row>
    <row r="249" spans="1:12" x14ac:dyDescent="0.35">
      <c r="A249" s="44">
        <v>192</v>
      </c>
      <c r="B249" s="51" t="s">
        <v>3876</v>
      </c>
      <c r="C249" s="51" t="s">
        <v>3877</v>
      </c>
      <c r="D249" s="51" t="s">
        <v>671</v>
      </c>
      <c r="E249" s="45" t="str">
        <f t="shared" si="15"/>
        <v>ANALAMANGAANTANANARIVO VILLEAntananarivo</v>
      </c>
      <c r="F249" s="45" t="e">
        <f t="shared" si="16"/>
        <v>#N/A</v>
      </c>
      <c r="G249" s="46"/>
      <c r="H249" s="47"/>
      <c r="I249" s="48"/>
      <c r="J249" s="48"/>
      <c r="K249" s="49" t="s">
        <v>442</v>
      </c>
      <c r="L249" s="50">
        <f t="shared" si="14"/>
        <v>0</v>
      </c>
    </row>
    <row r="250" spans="1:12" x14ac:dyDescent="0.35">
      <c r="A250" s="44">
        <v>192</v>
      </c>
      <c r="B250" s="51" t="s">
        <v>3876</v>
      </c>
      <c r="C250" s="51" t="s">
        <v>3878</v>
      </c>
      <c r="D250" s="51" t="s">
        <v>671</v>
      </c>
      <c r="E250" s="45" t="str">
        <f t="shared" si="15"/>
        <v>ANALAMANGAANTANANARIVO PERIURBAINAntananarivo</v>
      </c>
      <c r="F250" s="45" t="e">
        <f t="shared" si="16"/>
        <v>#N/A</v>
      </c>
      <c r="G250" s="46"/>
      <c r="H250" s="47"/>
      <c r="I250" s="48"/>
      <c r="J250" s="48"/>
      <c r="K250" s="49" t="s">
        <v>442</v>
      </c>
      <c r="L250" s="50">
        <f t="shared" si="14"/>
        <v>0</v>
      </c>
    </row>
    <row r="251" spans="1:12" x14ac:dyDescent="0.35">
      <c r="A251" s="44">
        <v>192</v>
      </c>
      <c r="B251" s="45" t="s">
        <v>45</v>
      </c>
      <c r="C251" s="45" t="s">
        <v>390</v>
      </c>
      <c r="D251" s="45" t="s">
        <v>391</v>
      </c>
      <c r="E251" s="45" t="str">
        <f t="shared" ref="E251:E260" si="17">B251&amp;C251&amp;D251</f>
        <v>ANDROYTSIHOMBEANJAMPALY</v>
      </c>
      <c r="F251" s="45" t="str">
        <f t="shared" si="11"/>
        <v>MG52514032</v>
      </c>
      <c r="G251" s="46">
        <v>14585.492006851058</v>
      </c>
      <c r="H251" s="47"/>
      <c r="I251" s="48">
        <v>17029</v>
      </c>
      <c r="J251" s="48"/>
      <c r="K251" s="49" t="s">
        <v>493</v>
      </c>
      <c r="L251" s="50">
        <f t="shared" ref="L251:L259" si="18">IF(I251&lt;&gt;0, I251, G251)</f>
        <v>17029</v>
      </c>
    </row>
    <row r="252" spans="1:12" x14ac:dyDescent="0.35">
      <c r="A252" s="44">
        <v>192</v>
      </c>
      <c r="B252" s="45" t="s">
        <v>45</v>
      </c>
      <c r="C252" s="45" t="s">
        <v>390</v>
      </c>
      <c r="D252" s="45" t="s">
        <v>192</v>
      </c>
      <c r="E252" s="45" t="str">
        <f t="shared" si="17"/>
        <v>ANDROYTSIHOMBEANKILIVALO</v>
      </c>
      <c r="F252" s="45" t="str">
        <f t="shared" si="11"/>
        <v>MG52514011b</v>
      </c>
      <c r="G252" s="46">
        <v>5988.6722420486931</v>
      </c>
      <c r="H252" s="47"/>
      <c r="I252" s="48">
        <v>7350</v>
      </c>
      <c r="J252" s="48"/>
      <c r="K252" s="49" t="s">
        <v>493</v>
      </c>
      <c r="L252" s="50">
        <f t="shared" si="18"/>
        <v>7350</v>
      </c>
    </row>
    <row r="253" spans="1:12" x14ac:dyDescent="0.35">
      <c r="A253" s="44">
        <v>192</v>
      </c>
      <c r="B253" s="45" t="s">
        <v>45</v>
      </c>
      <c r="C253" s="45" t="s">
        <v>390</v>
      </c>
      <c r="D253" s="45" t="s">
        <v>394</v>
      </c>
      <c r="E253" s="45" t="str">
        <f t="shared" si="17"/>
        <v>ANDROYTSIHOMBEANTARITARIKA</v>
      </c>
      <c r="F253" s="45" t="str">
        <f t="shared" si="11"/>
        <v>MG52514071</v>
      </c>
      <c r="G253" s="46">
        <v>16660.131609434935</v>
      </c>
      <c r="H253" s="47"/>
      <c r="I253" s="48">
        <v>23954</v>
      </c>
      <c r="J253" s="48"/>
      <c r="K253" s="49" t="s">
        <v>493</v>
      </c>
      <c r="L253" s="50">
        <f t="shared" si="18"/>
        <v>23954</v>
      </c>
    </row>
    <row r="254" spans="1:12" x14ac:dyDescent="0.35">
      <c r="A254" s="44">
        <v>192</v>
      </c>
      <c r="B254" s="45" t="s">
        <v>45</v>
      </c>
      <c r="C254" s="45" t="s">
        <v>390</v>
      </c>
      <c r="D254" s="167" t="s">
        <v>396</v>
      </c>
      <c r="E254" s="45" t="str">
        <f t="shared" si="17"/>
        <v>ANDROYTSIHOMBEBEHAZOMANGA</v>
      </c>
      <c r="F254" s="45" t="str">
        <f t="shared" si="11"/>
        <v>MG52514011a</v>
      </c>
      <c r="G254" s="46">
        <v>10025.280483966288</v>
      </c>
      <c r="H254" s="47"/>
      <c r="I254" s="48">
        <v>13747</v>
      </c>
      <c r="J254" s="48"/>
      <c r="K254" s="49" t="s">
        <v>493</v>
      </c>
      <c r="L254" s="50">
        <f t="shared" si="18"/>
        <v>13747</v>
      </c>
    </row>
    <row r="255" spans="1:12" x14ac:dyDescent="0.35">
      <c r="A255" s="44">
        <v>192</v>
      </c>
      <c r="B255" s="45" t="s">
        <v>45</v>
      </c>
      <c r="C255" s="45" t="s">
        <v>390</v>
      </c>
      <c r="D255" s="45" t="s">
        <v>398</v>
      </c>
      <c r="E255" s="45" t="str">
        <f t="shared" si="17"/>
        <v>ANDROYTSIHOMBEBETANTY (FAUX CAP)</v>
      </c>
      <c r="F255" s="45" t="str">
        <f t="shared" si="11"/>
        <v>MG52514031</v>
      </c>
      <c r="G255" s="46">
        <v>24527.695436369813</v>
      </c>
      <c r="H255" s="47"/>
      <c r="I255" s="48">
        <v>20764</v>
      </c>
      <c r="J255" s="48"/>
      <c r="K255" s="49" t="s">
        <v>493</v>
      </c>
      <c r="L255" s="50">
        <f t="shared" si="18"/>
        <v>20764</v>
      </c>
    </row>
    <row r="256" spans="1:12" x14ac:dyDescent="0.35">
      <c r="A256" s="44">
        <v>192</v>
      </c>
      <c r="B256" s="45" t="s">
        <v>45</v>
      </c>
      <c r="C256" s="45" t="s">
        <v>390</v>
      </c>
      <c r="D256" s="45" t="s">
        <v>400</v>
      </c>
      <c r="E256" s="45" t="str">
        <f t="shared" si="17"/>
        <v>ANDROYTSIHOMBEIMONGY</v>
      </c>
      <c r="F256" s="45" t="str">
        <f t="shared" si="11"/>
        <v>MG52514072</v>
      </c>
      <c r="G256" s="46">
        <v>15021.938360086748</v>
      </c>
      <c r="H256" s="47"/>
      <c r="I256" s="48">
        <v>20453</v>
      </c>
      <c r="J256" s="48"/>
      <c r="K256" s="49" t="s">
        <v>493</v>
      </c>
      <c r="L256" s="50">
        <f t="shared" si="18"/>
        <v>20453</v>
      </c>
    </row>
    <row r="257" spans="1:14" x14ac:dyDescent="0.35">
      <c r="A257" s="44">
        <v>192</v>
      </c>
      <c r="B257" s="45" t="s">
        <v>45</v>
      </c>
      <c r="C257" s="45" t="s">
        <v>390</v>
      </c>
      <c r="D257" s="45" t="s">
        <v>402</v>
      </c>
      <c r="E257" s="45" t="str">
        <f t="shared" si="17"/>
        <v>ANDROYTSIHOMBEMAROVATO</v>
      </c>
      <c r="F257" s="45" t="str">
        <f t="shared" si="11"/>
        <v>MG52514050</v>
      </c>
      <c r="G257" s="46">
        <v>25732.439019636473</v>
      </c>
      <c r="H257" s="47"/>
      <c r="I257" s="48">
        <v>31791</v>
      </c>
      <c r="J257" s="48"/>
      <c r="K257" s="49" t="s">
        <v>493</v>
      </c>
      <c r="L257" s="50">
        <f t="shared" si="18"/>
        <v>31791</v>
      </c>
    </row>
    <row r="258" spans="1:14" x14ac:dyDescent="0.35">
      <c r="A258" s="44">
        <v>192</v>
      </c>
      <c r="B258" s="45" t="s">
        <v>45</v>
      </c>
      <c r="C258" s="45" t="s">
        <v>390</v>
      </c>
      <c r="D258" s="45" t="s">
        <v>404</v>
      </c>
      <c r="E258" s="45" t="str">
        <f t="shared" si="17"/>
        <v>ANDROYTSIHOMBENIKOLY</v>
      </c>
      <c r="F258" s="45" t="str">
        <f t="shared" si="11"/>
        <v>MG52514012</v>
      </c>
      <c r="G258" s="46">
        <v>18172.668240427291</v>
      </c>
      <c r="H258" s="47"/>
      <c r="I258" s="48">
        <v>19066</v>
      </c>
      <c r="J258" s="48"/>
      <c r="K258" s="49" t="s">
        <v>493</v>
      </c>
      <c r="L258" s="50">
        <f t="shared" si="18"/>
        <v>19066</v>
      </c>
    </row>
    <row r="259" spans="1:14" x14ac:dyDescent="0.35">
      <c r="A259" s="44">
        <v>192</v>
      </c>
      <c r="B259" s="45" t="s">
        <v>45</v>
      </c>
      <c r="C259" s="45" t="s">
        <v>390</v>
      </c>
      <c r="D259" s="45" t="s">
        <v>390</v>
      </c>
      <c r="E259" s="45" t="str">
        <f t="shared" si="17"/>
        <v>ANDROYTSIHOMBETSIHOMBE</v>
      </c>
      <c r="F259" s="45" t="str">
        <f t="shared" si="11"/>
        <v>MG52514011</v>
      </c>
      <c r="G259" s="46">
        <v>31441.828912012865</v>
      </c>
      <c r="H259" s="47"/>
      <c r="I259" s="48">
        <v>39026</v>
      </c>
      <c r="J259" s="48"/>
      <c r="K259" s="49" t="s">
        <v>493</v>
      </c>
      <c r="L259" s="50">
        <f t="shared" si="18"/>
        <v>39026</v>
      </c>
    </row>
    <row r="260" spans="1:14" ht="15" thickBot="1" x14ac:dyDescent="0.4">
      <c r="E260" s="45" t="str">
        <f t="shared" si="17"/>
        <v/>
      </c>
      <c r="F260" s="45"/>
      <c r="L260" s="53"/>
    </row>
    <row r="261" spans="1:14" ht="15" thickBot="1" x14ac:dyDescent="0.4">
      <c r="A261" s="102"/>
      <c r="B261" s="105" t="s">
        <v>3879</v>
      </c>
      <c r="C261" s="105" t="s">
        <v>3880</v>
      </c>
      <c r="D261" s="105" t="s">
        <v>3879</v>
      </c>
      <c r="E261" s="105"/>
      <c r="F261" s="105"/>
      <c r="G261" s="106">
        <f>SUM(G2:G259)</f>
        <v>3611416.6584894084</v>
      </c>
      <c r="H261" s="103"/>
      <c r="I261" s="103"/>
      <c r="J261" s="103"/>
      <c r="K261" s="104"/>
      <c r="L261" s="107">
        <f>SUM(L2:L259)</f>
        <v>3842499.1591933123</v>
      </c>
      <c r="M261" s="108" t="s">
        <v>3881</v>
      </c>
      <c r="N261" s="109">
        <f>L261-G261</f>
        <v>231082.50070390385</v>
      </c>
    </row>
  </sheetData>
  <autoFilter ref="A1:L261" xr:uid="{7DD68C4A-5FFD-4162-8C2D-B267E22F7647}"/>
  <conditionalFormatting sqref="D261:F1048576 D1:E1 D3:D39 D41:D51 D53:D260">
    <cfRule type="duplicateValues" dxfId="73" priority="234"/>
  </conditionalFormatting>
  <conditionalFormatting sqref="D2">
    <cfRule type="duplicateValues" dxfId="72" priority="228"/>
  </conditionalFormatting>
  <conditionalFormatting sqref="D261:F1048576 D1:E1 D41:D51 D53:D260 D2:D39">
    <cfRule type="duplicateValues" dxfId="71" priority="218"/>
  </conditionalFormatting>
  <conditionalFormatting sqref="D194:D250 D261:F1048576">
    <cfRule type="duplicateValues" dxfId="70" priority="197"/>
  </conditionalFormatting>
  <conditionalFormatting sqref="D40">
    <cfRule type="duplicateValues" dxfId="69" priority="191"/>
  </conditionalFormatting>
  <conditionalFormatting sqref="D40">
    <cfRule type="duplicateValues" dxfId="68" priority="190"/>
  </conditionalFormatting>
  <conditionalFormatting sqref="D40">
    <cfRule type="duplicateValues" dxfId="67" priority="187"/>
  </conditionalFormatting>
  <conditionalFormatting sqref="D261:F1048576 D1:E1 D53:D260 D2:D51">
    <cfRule type="duplicateValues" dxfId="66" priority="186"/>
  </conditionalFormatting>
  <conditionalFormatting sqref="D261:F1048576 D63:D260">
    <cfRule type="duplicateValues" dxfId="65" priority="171"/>
  </conditionalFormatting>
  <conditionalFormatting sqref="D261:F1048576 D40:D51 D53:D260">
    <cfRule type="duplicateValues" dxfId="64" priority="144"/>
  </conditionalFormatting>
  <conditionalFormatting sqref="D37:D39">
    <cfRule type="duplicateValues" dxfId="63" priority="321"/>
  </conditionalFormatting>
  <conditionalFormatting sqref="C2">
    <cfRule type="duplicateValues" dxfId="62" priority="91"/>
  </conditionalFormatting>
  <conditionalFormatting sqref="C2">
    <cfRule type="duplicateValues" dxfId="61" priority="90"/>
  </conditionalFormatting>
  <conditionalFormatting sqref="C2">
    <cfRule type="duplicateValues" dxfId="60" priority="89"/>
  </conditionalFormatting>
  <conditionalFormatting sqref="C2">
    <cfRule type="duplicateValues" dxfId="59" priority="88"/>
  </conditionalFormatting>
  <conditionalFormatting sqref="F2:F193 F251:F260">
    <cfRule type="duplicateValues" dxfId="58" priority="87"/>
  </conditionalFormatting>
  <conditionalFormatting sqref="F1">
    <cfRule type="duplicateValues" dxfId="57" priority="83"/>
  </conditionalFormatting>
  <conditionalFormatting sqref="F1">
    <cfRule type="duplicateValues" dxfId="56" priority="82"/>
  </conditionalFormatting>
  <conditionalFormatting sqref="F1">
    <cfRule type="duplicateValues" dxfId="55" priority="81"/>
  </conditionalFormatting>
  <conditionalFormatting sqref="F1">
    <cfRule type="duplicateValues" dxfId="54" priority="80"/>
  </conditionalFormatting>
  <conditionalFormatting sqref="E2:E193 E251:E260">
    <cfRule type="duplicateValues" dxfId="53" priority="10"/>
  </conditionalFormatting>
  <conditionalFormatting sqref="F194:F250">
    <cfRule type="duplicateValues" dxfId="52" priority="7"/>
  </conditionalFormatting>
  <conditionalFormatting sqref="F194:F250">
    <cfRule type="duplicateValues" dxfId="51" priority="6"/>
  </conditionalFormatting>
  <conditionalFormatting sqref="F194:F250">
    <cfRule type="duplicateValues" dxfId="50" priority="5"/>
  </conditionalFormatting>
  <conditionalFormatting sqref="F194:F250">
    <cfRule type="duplicateValues" dxfId="49" priority="4"/>
  </conditionalFormatting>
  <conditionalFormatting sqref="E194:E250">
    <cfRule type="duplicateValues" dxfId="48" priority="3"/>
  </conditionalFormatting>
  <conditionalFormatting sqref="E194:E250">
    <cfRule type="duplicateValues" dxfId="47" priority="2"/>
  </conditionalFormatting>
  <conditionalFormatting sqref="E194:E250">
    <cfRule type="duplicateValues" dxfId="46" priority="1"/>
  </conditionalFormatting>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AAC49504E028D4A814D42230EBC74A9" ma:contentTypeVersion="11" ma:contentTypeDescription="Create a new document." ma:contentTypeScope="" ma:versionID="3cb5a62fe2a93adea08e3feedaeb868a">
  <xsd:schema xmlns:xsd="http://www.w3.org/2001/XMLSchema" xmlns:xs="http://www.w3.org/2001/XMLSchema" xmlns:p="http://schemas.microsoft.com/office/2006/metadata/properties" xmlns:ns2="d0e41b03-8b8a-4924-903f-fd1be8a80973" xmlns:ns3="55f82049-1193-457a-88a1-789b7651bc06" targetNamespace="http://schemas.microsoft.com/office/2006/metadata/properties" ma:root="true" ma:fieldsID="dc0d3366d3a9214b8ff10afde48a37e9" ns2:_="" ns3:_="">
    <xsd:import namespace="d0e41b03-8b8a-4924-903f-fd1be8a80973"/>
    <xsd:import namespace="55f82049-1193-457a-88a1-789b7651bc0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e41b03-8b8a-4924-903f-fd1be8a809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5f82049-1193-457a-88a1-789b7651bc06"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A284B8E-3D0A-4244-A5C5-69FC644757A0}">
  <ds:schemaRefs>
    <ds:schemaRef ds:uri="http://schemas.microsoft.com/sharepoint/v3/contenttype/forms"/>
  </ds:schemaRefs>
</ds:datastoreItem>
</file>

<file path=customXml/itemProps2.xml><?xml version="1.0" encoding="utf-8"?>
<ds:datastoreItem xmlns:ds="http://schemas.openxmlformats.org/officeDocument/2006/customXml" ds:itemID="{A194AB8E-A68B-4226-9CFE-B0ACC51DCC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e41b03-8b8a-4924-903f-fd1be8a80973"/>
    <ds:schemaRef ds:uri="55f82049-1193-457a-88a1-789b7651bc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36B5137-E761-4778-9465-96B623992224}">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24</vt:i4>
      </vt:variant>
    </vt:vector>
  </HeadingPairs>
  <TitlesOfParts>
    <vt:vector size="38" baseType="lpstr">
      <vt:lpstr>Cible_ope_static</vt:lpstr>
      <vt:lpstr>Plans SAMS_A remplir</vt:lpstr>
      <vt:lpstr>Sheet4</vt:lpstr>
      <vt:lpstr>Réponse par commune_AA_Mensuel</vt:lpstr>
      <vt:lpstr>mdg_pop_adm3_2</vt:lpstr>
      <vt:lpstr>Listes</vt:lpstr>
      <vt:lpstr>Plans SAMS_resilience</vt:lpstr>
      <vt:lpstr>Priorization</vt:lpstr>
      <vt:lpstr>Population</vt:lpstr>
      <vt:lpstr>OU</vt:lpstr>
      <vt:lpstr>Gaps 11.08</vt:lpstr>
      <vt:lpstr>Cible vs IPC</vt:lpstr>
      <vt:lpstr>Sheet3</vt:lpstr>
      <vt:lpstr>mdg_pop_adm3</vt:lpstr>
      <vt:lpstr>admin_1</vt:lpstr>
      <vt:lpstr>admin_1_2</vt:lpstr>
      <vt:lpstr>admin_2</vt:lpstr>
      <vt:lpstr>admin_2_2</vt:lpstr>
      <vt:lpstr>admin_3</vt:lpstr>
      <vt:lpstr>admin_3_2</vt:lpstr>
      <vt:lpstr>Bailleur</vt:lpstr>
      <vt:lpstr>coordination</vt:lpstr>
      <vt:lpstr>District_Col</vt:lpstr>
      <vt:lpstr>District_start</vt:lpstr>
      <vt:lpstr>Modalité</vt:lpstr>
      <vt:lpstr>Orga</vt:lpstr>
      <vt:lpstr>'Plans SAMS_resilience'!planification_pop</vt:lpstr>
      <vt:lpstr>planification_pop</vt:lpstr>
      <vt:lpstr>pop</vt:lpstr>
      <vt:lpstr>pop_tot</vt:lpstr>
      <vt:lpstr>prio</vt:lpstr>
      <vt:lpstr>'Plans SAMS_resilience'!priorite</vt:lpstr>
      <vt:lpstr>priorite</vt:lpstr>
      <vt:lpstr>ration</vt:lpstr>
      <vt:lpstr>Reg_Col</vt:lpstr>
      <vt:lpstr>Reg_start</vt:lpstr>
      <vt:lpstr>Région</vt:lpstr>
      <vt:lpstr>Réponse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RINDRA Rakotoarisoa</dc:creator>
  <cp:keywords/>
  <dc:description/>
  <cp:lastModifiedBy>Hypolite REOUTAR</cp:lastModifiedBy>
  <cp:revision/>
  <dcterms:created xsi:type="dcterms:W3CDTF">2021-07-19T08:22:56Z</dcterms:created>
  <dcterms:modified xsi:type="dcterms:W3CDTF">2022-05-06T05:32:42Z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0x0101003AAC49504E028D4A814D42230EBC74A9</vt:lpwstr>
  </property>
</Properties>
</file>